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drawings/drawing18.xml" ContentType="application/vnd.openxmlformats-officedocument.drawing+xml"/>
  <Override PartName="/xl/drawings/drawing19.xml" ContentType="application/vnd.openxmlformats-officedocument.drawing+xml"/>
  <Override PartName="/xl/comments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5200" windowHeight="11685"/>
  </bookViews>
  <sheets>
    <sheet name="PAA 2018" sheetId="1" r:id="rId1"/>
    <sheet name="Resumen x Produ" sheetId="2" r:id="rId2"/>
    <sheet name="RESUMEN GRAL" sheetId="3" r:id="rId3"/>
    <sheet name="Cartog" sheetId="4" state="hidden" r:id="rId4"/>
    <sheet name="Geods" sheetId="5" state="hidden" r:id="rId5"/>
    <sheet name="Geogr" sheetId="6" state="hidden" r:id="rId6"/>
    <sheet name="Agrologia" sheetId="7" state="hidden" r:id="rId7"/>
    <sheet name="Catastro" sheetId="8" state="hidden" r:id="rId8"/>
    <sheet name="Ciaf" sheetId="9" state="hidden" r:id="rId9"/>
    <sheet name="Difu" sheetId="10" state="hidden" r:id="rId10"/>
    <sheet name="Comunica" sheetId="11" state="hidden" r:id="rId11"/>
    <sheet name="OAP" sheetId="12" state="hidden" r:id="rId12"/>
    <sheet name="C Interno" sheetId="13" state="hidden" r:id="rId13"/>
    <sheet name="Mejora Cont" sheetId="14" state="hidden" r:id="rId14"/>
    <sheet name="Informatica" sheetId="15" state="hidden" r:id="rId15"/>
    <sheet name="C Discip" sheetId="16" state="hidden" r:id="rId16"/>
    <sheet name="Juridica" sheetId="17" state="hidden" r:id="rId17"/>
    <sheet name="T Humano" sheetId="18" state="hidden" r:id="rId18"/>
    <sheet name="Serv Ciud" sheetId="19" state="hidden" r:id="rId19"/>
    <sheet name="financ" sheetId="20" state="hidden" r:id="rId20"/>
    <sheet name="Adquis" sheetId="21" state="hidden" r:id="rId21"/>
    <sheet name="S Admi" sheetId="22" state="hidden" r:id="rId22"/>
    <sheet name="G Docu" sheetId="23" state="hidden" r:id="rId23"/>
    <sheet name="PLAN SNARIV" sheetId="24" state="hidden" r:id="rId24"/>
    <sheet name="PPTO 2018" sheetId="25" state="hidden" r:id="rId25"/>
    <sheet name="Componente anticorrupcion y SC" sheetId="26" state="hidden" r:id="rId26"/>
    <sheet name="SNARIV" sheetId="27" state="hidden" r:id="rId27"/>
  </sheets>
  <definedNames>
    <definedName name="CATASTRO">Catastro!$A$1:$C$3</definedName>
    <definedName name="PAA">'PAA 2018'!$A$7:$A$42</definedName>
  </definedNames>
  <calcPr calcId="152511"/>
</workbook>
</file>

<file path=xl/calcChain.xml><?xml version="1.0" encoding="utf-8"?>
<calcChain xmlns="http://schemas.openxmlformats.org/spreadsheetml/2006/main">
  <c r="A2" i="2" l="1"/>
  <c r="I173" i="26"/>
  <c r="G173" i="26"/>
  <c r="E173" i="26"/>
  <c r="M150" i="26"/>
  <c r="L150" i="26"/>
  <c r="K150" i="26"/>
  <c r="D176" i="26" s="1"/>
  <c r="E176" i="26" s="1"/>
  <c r="M149" i="26"/>
  <c r="L149" i="26"/>
  <c r="K149"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M112" i="26"/>
  <c r="L112" i="26"/>
  <c r="K112" i="26"/>
  <c r="M111" i="26"/>
  <c r="L111" i="26"/>
  <c r="K111" i="26"/>
  <c r="N111" i="26" s="1"/>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M74" i="26"/>
  <c r="L74" i="26"/>
  <c r="K74" i="26"/>
  <c r="D174" i="26" s="1"/>
  <c r="E174" i="26" s="1"/>
  <c r="M73" i="26"/>
  <c r="L73" i="26"/>
  <c r="K73"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M29" i="26"/>
  <c r="L29" i="26"/>
  <c r="K29" i="26"/>
  <c r="D172" i="26" s="1"/>
  <c r="E172" i="26" s="1"/>
  <c r="M28" i="26"/>
  <c r="L28" i="26"/>
  <c r="K28" i="26"/>
  <c r="N28" i="26" s="1"/>
  <c r="N25" i="26"/>
  <c r="N24" i="26"/>
  <c r="N23" i="26"/>
  <c r="N22" i="26"/>
  <c r="N21" i="26"/>
  <c r="N20" i="26"/>
  <c r="N19" i="26"/>
  <c r="N18" i="26"/>
  <c r="N17" i="26"/>
  <c r="N16" i="26"/>
  <c r="N15" i="26"/>
  <c r="N14" i="26"/>
  <c r="N13" i="26"/>
  <c r="N12" i="26"/>
  <c r="N11" i="26"/>
  <c r="N10" i="26"/>
  <c r="F45" i="25"/>
  <c r="E45" i="25"/>
  <c r="G44" i="25"/>
  <c r="I44" i="25" s="1"/>
  <c r="G43" i="25"/>
  <c r="H42" i="25"/>
  <c r="H41" i="25" s="1"/>
  <c r="H45" i="25" s="1"/>
  <c r="G42" i="25"/>
  <c r="G41" i="25"/>
  <c r="G40" i="25"/>
  <c r="I40" i="25" s="1"/>
  <c r="F35" i="25"/>
  <c r="E35" i="25"/>
  <c r="G35" i="25" s="1"/>
  <c r="I35" i="25" s="1"/>
  <c r="H32" i="25"/>
  <c r="E32" i="25"/>
  <c r="F29" i="25"/>
  <c r="I28" i="25"/>
  <c r="G28" i="25"/>
  <c r="I27" i="25"/>
  <c r="G27" i="25"/>
  <c r="I26" i="25"/>
  <c r="G26" i="25"/>
  <c r="H23" i="25"/>
  <c r="H36" i="25" s="1"/>
  <c r="F23" i="25"/>
  <c r="F36" i="25" s="1"/>
  <c r="E23" i="25"/>
  <c r="G22" i="25"/>
  <c r="I22" i="25" s="1"/>
  <c r="H19" i="25"/>
  <c r="H35" i="25" s="1"/>
  <c r="F19" i="25"/>
  <c r="G19" i="25" s="1"/>
  <c r="I19" i="25" s="1"/>
  <c r="E19" i="25"/>
  <c r="I18" i="25"/>
  <c r="G18" i="25"/>
  <c r="H15" i="25"/>
  <c r="H34" i="25" s="1"/>
  <c r="G15" i="25"/>
  <c r="I15" i="25" s="1"/>
  <c r="F15" i="25"/>
  <c r="F34" i="25" s="1"/>
  <c r="G34" i="25" s="1"/>
  <c r="I34" i="25" s="1"/>
  <c r="E15" i="25"/>
  <c r="E34" i="25" s="1"/>
  <c r="H12" i="25"/>
  <c r="H29" i="25" s="1"/>
  <c r="F12" i="25"/>
  <c r="G12" i="25" s="1"/>
  <c r="I12" i="25" s="1"/>
  <c r="E12" i="25"/>
  <c r="E33" i="25" s="1"/>
  <c r="I11" i="25"/>
  <c r="G11" i="25"/>
  <c r="H8" i="25"/>
  <c r="G8" i="25"/>
  <c r="I8" i="25" s="1"/>
  <c r="F8" i="25"/>
  <c r="F32" i="25" s="1"/>
  <c r="E8" i="25"/>
  <c r="G7" i="25"/>
  <c r="I7" i="25" s="1"/>
  <c r="G6" i="25"/>
  <c r="I6" i="25" s="1"/>
  <c r="G5" i="25"/>
  <c r="G72" i="23"/>
  <c r="F72" i="23"/>
  <c r="E72" i="23"/>
  <c r="B72" i="23"/>
  <c r="G71" i="23"/>
  <c r="F71" i="23"/>
  <c r="E71" i="23"/>
  <c r="B71" i="23"/>
  <c r="G70" i="23"/>
  <c r="F70" i="23"/>
  <c r="E70" i="23"/>
  <c r="E73" i="23" s="1"/>
  <c r="B70" i="23"/>
  <c r="A70" i="23"/>
  <c r="F73" i="23" s="1"/>
  <c r="U65" i="23"/>
  <c r="T65" i="23"/>
  <c r="T47" i="23" s="1"/>
  <c r="S65" i="23"/>
  <c r="R65" i="23"/>
  <c r="Q65" i="23"/>
  <c r="P65" i="23"/>
  <c r="P47" i="23" s="1"/>
  <c r="O65" i="23"/>
  <c r="N65" i="23"/>
  <c r="M65" i="23"/>
  <c r="L65" i="23"/>
  <c r="L47" i="23" s="1"/>
  <c r="K65" i="23"/>
  <c r="J65" i="23"/>
  <c r="W64" i="23"/>
  <c r="U64" i="23"/>
  <c r="T64" i="23"/>
  <c r="S64" i="23"/>
  <c r="S46" i="23" s="1"/>
  <c r="R64" i="23"/>
  <c r="Q64" i="23"/>
  <c r="P64" i="23"/>
  <c r="O64" i="23"/>
  <c r="O46" i="23" s="1"/>
  <c r="N64" i="23"/>
  <c r="M64" i="23"/>
  <c r="L64" i="23"/>
  <c r="K64" i="23"/>
  <c r="K46" i="23" s="1"/>
  <c r="J64" i="23"/>
  <c r="V63" i="23"/>
  <c r="X63" i="23" s="1"/>
  <c r="X62" i="23"/>
  <c r="V62" i="23"/>
  <c r="V61" i="23"/>
  <c r="X61" i="23" s="1"/>
  <c r="X60" i="23"/>
  <c r="V60" i="23"/>
  <c r="V59" i="23"/>
  <c r="X59" i="23" s="1"/>
  <c r="X58" i="23"/>
  <c r="V58" i="23"/>
  <c r="V57" i="23"/>
  <c r="X57" i="23" s="1"/>
  <c r="X56" i="23"/>
  <c r="V56" i="23"/>
  <c r="V55" i="23"/>
  <c r="X55" i="23" s="1"/>
  <c r="X54" i="23"/>
  <c r="V54" i="23"/>
  <c r="V53" i="23"/>
  <c r="V52" i="23"/>
  <c r="X51" i="23"/>
  <c r="V51" i="23"/>
  <c r="V50" i="23"/>
  <c r="V64" i="23" s="1"/>
  <c r="X64" i="23" s="1"/>
  <c r="U47" i="23"/>
  <c r="S47" i="23"/>
  <c r="R47" i="23"/>
  <c r="Q47" i="23"/>
  <c r="O47" i="23"/>
  <c r="N47" i="23"/>
  <c r="M47" i="23"/>
  <c r="K47" i="23"/>
  <c r="J47" i="23"/>
  <c r="U46" i="23"/>
  <c r="T46" i="23"/>
  <c r="R46" i="23"/>
  <c r="Q46" i="23"/>
  <c r="P46" i="23"/>
  <c r="N46" i="23"/>
  <c r="M46" i="23"/>
  <c r="L46" i="23"/>
  <c r="J46" i="23"/>
  <c r="U44" i="23"/>
  <c r="T44" i="23"/>
  <c r="S44" i="23"/>
  <c r="S27" i="23" s="1"/>
  <c r="R44" i="23"/>
  <c r="Q44" i="23"/>
  <c r="P44" i="23"/>
  <c r="O44" i="23"/>
  <c r="O27" i="23" s="1"/>
  <c r="N44" i="23"/>
  <c r="M44" i="23"/>
  <c r="L44" i="23"/>
  <c r="K44" i="23"/>
  <c r="K27" i="23" s="1"/>
  <c r="J44" i="23"/>
  <c r="U43" i="23"/>
  <c r="U26" i="23" s="1"/>
  <c r="T43" i="23"/>
  <c r="S43" i="23"/>
  <c r="R43" i="23"/>
  <c r="Q43" i="23"/>
  <c r="Q26" i="23" s="1"/>
  <c r="P43" i="23"/>
  <c r="O43" i="23"/>
  <c r="N43" i="23"/>
  <c r="M43" i="23"/>
  <c r="M26" i="23" s="1"/>
  <c r="L43" i="23"/>
  <c r="K43" i="23"/>
  <c r="J43" i="23"/>
  <c r="W42" i="23"/>
  <c r="V42" i="23"/>
  <c r="V41" i="23"/>
  <c r="X41" i="23" s="1"/>
  <c r="X40" i="23"/>
  <c r="V40" i="23"/>
  <c r="V39" i="23"/>
  <c r="X39" i="23" s="1"/>
  <c r="X38" i="23"/>
  <c r="V38" i="23"/>
  <c r="V37" i="23"/>
  <c r="X37" i="23" s="1"/>
  <c r="X36" i="23"/>
  <c r="V36" i="23"/>
  <c r="V35" i="23"/>
  <c r="X35" i="23" s="1"/>
  <c r="X34" i="23"/>
  <c r="V34" i="23"/>
  <c r="V33" i="23"/>
  <c r="X33" i="23" s="1"/>
  <c r="X32" i="23"/>
  <c r="V32" i="23"/>
  <c r="V31" i="23"/>
  <c r="V44" i="23" s="1"/>
  <c r="X44" i="23" s="1"/>
  <c r="X30" i="23"/>
  <c r="V30" i="23"/>
  <c r="V43" i="23" s="1"/>
  <c r="X43" i="23" s="1"/>
  <c r="U27" i="23"/>
  <c r="T27" i="23"/>
  <c r="R27" i="23"/>
  <c r="Q27" i="23"/>
  <c r="P27" i="23"/>
  <c r="N27" i="23"/>
  <c r="M27" i="23"/>
  <c r="L27" i="23"/>
  <c r="J27" i="23"/>
  <c r="V27" i="23" s="1"/>
  <c r="T26" i="23"/>
  <c r="S26" i="23"/>
  <c r="R26" i="23"/>
  <c r="P26" i="23"/>
  <c r="O26" i="23"/>
  <c r="N26" i="23"/>
  <c r="L26" i="23"/>
  <c r="K26" i="23"/>
  <c r="J26" i="23"/>
  <c r="U24" i="23"/>
  <c r="U6" i="23" s="1"/>
  <c r="T24" i="23"/>
  <c r="S24" i="23"/>
  <c r="R24" i="23"/>
  <c r="Q24" i="23"/>
  <c r="Q6" i="23" s="1"/>
  <c r="P24" i="23"/>
  <c r="O24" i="23"/>
  <c r="N24" i="23"/>
  <c r="M24" i="23"/>
  <c r="M6" i="23" s="1"/>
  <c r="L24" i="23"/>
  <c r="K24" i="23"/>
  <c r="J24" i="23"/>
  <c r="V24" i="23" s="1"/>
  <c r="X24" i="23" s="1"/>
  <c r="W23" i="23"/>
  <c r="U23" i="23"/>
  <c r="T23" i="23"/>
  <c r="S23" i="23"/>
  <c r="R23" i="23"/>
  <c r="Q23" i="23"/>
  <c r="P23" i="23"/>
  <c r="O23" i="23"/>
  <c r="N23" i="23"/>
  <c r="M23" i="23"/>
  <c r="L23" i="23"/>
  <c r="K23" i="23"/>
  <c r="J23" i="23"/>
  <c r="V23" i="23" s="1"/>
  <c r="X23" i="23" s="1"/>
  <c r="V22" i="23"/>
  <c r="X22" i="23" s="1"/>
  <c r="V21" i="23"/>
  <c r="X21" i="23" s="1"/>
  <c r="V20" i="23"/>
  <c r="X20" i="23" s="1"/>
  <c r="V19" i="23"/>
  <c r="X19" i="23" s="1"/>
  <c r="V18" i="23"/>
  <c r="X18" i="23" s="1"/>
  <c r="V17" i="23"/>
  <c r="X17" i="23" s="1"/>
  <c r="V16" i="23"/>
  <c r="X16" i="23" s="1"/>
  <c r="V15" i="23"/>
  <c r="X15" i="23" s="1"/>
  <c r="V14" i="23"/>
  <c r="X14" i="23" s="1"/>
  <c r="V13" i="23"/>
  <c r="X13" i="23" s="1"/>
  <c r="V12" i="23"/>
  <c r="X12" i="23" s="1"/>
  <c r="V11" i="23"/>
  <c r="X11" i="23" s="1"/>
  <c r="V10" i="23"/>
  <c r="X10" i="23" s="1"/>
  <c r="V9" i="23"/>
  <c r="X9" i="23" s="1"/>
  <c r="T6" i="23"/>
  <c r="S6" i="23"/>
  <c r="R6" i="23"/>
  <c r="P6" i="23"/>
  <c r="O6" i="23"/>
  <c r="N6" i="23"/>
  <c r="L6" i="23"/>
  <c r="K6" i="23"/>
  <c r="J6" i="23"/>
  <c r="V6" i="23" s="1"/>
  <c r="U5" i="23"/>
  <c r="T5" i="23"/>
  <c r="S5" i="23"/>
  <c r="R5" i="23"/>
  <c r="Q5" i="23"/>
  <c r="P5" i="23"/>
  <c r="O5" i="23"/>
  <c r="N5" i="23"/>
  <c r="M5" i="23"/>
  <c r="L5" i="23"/>
  <c r="K5" i="23"/>
  <c r="J5" i="23"/>
  <c r="V5" i="23" s="1"/>
  <c r="G66" i="22"/>
  <c r="F66" i="22"/>
  <c r="E66" i="22"/>
  <c r="B66" i="22"/>
  <c r="G65" i="22"/>
  <c r="F65" i="22"/>
  <c r="E65" i="22"/>
  <c r="B65" i="22"/>
  <c r="H64" i="22"/>
  <c r="G64" i="22"/>
  <c r="F64" i="22"/>
  <c r="E64" i="22"/>
  <c r="C64" i="22"/>
  <c r="G63" i="22"/>
  <c r="F63" i="22"/>
  <c r="E63" i="22"/>
  <c r="C63" i="22"/>
  <c r="G62" i="22"/>
  <c r="F62" i="22"/>
  <c r="E62" i="22"/>
  <c r="C62" i="22"/>
  <c r="L61" i="22"/>
  <c r="G61" i="22"/>
  <c r="F61" i="22"/>
  <c r="E61" i="22"/>
  <c r="C61" i="22"/>
  <c r="G60" i="22"/>
  <c r="F60" i="22"/>
  <c r="E60" i="22"/>
  <c r="C60" i="22"/>
  <c r="G59" i="22"/>
  <c r="F59" i="22"/>
  <c r="E59" i="22"/>
  <c r="C59" i="22"/>
  <c r="G58" i="22"/>
  <c r="F58" i="22"/>
  <c r="E58" i="22"/>
  <c r="E67" i="22" s="1"/>
  <c r="C58" i="22"/>
  <c r="B58" i="22"/>
  <c r="A58" i="22"/>
  <c r="F67" i="22" s="1"/>
  <c r="U53" i="22"/>
  <c r="T53" i="22"/>
  <c r="S53" i="22"/>
  <c r="R53" i="22"/>
  <c r="R46" i="22" s="1"/>
  <c r="Q53" i="22"/>
  <c r="Q46" i="22" s="1"/>
  <c r="P53" i="22"/>
  <c r="O53" i="22"/>
  <c r="N53" i="22"/>
  <c r="N46" i="22" s="1"/>
  <c r="M53" i="22"/>
  <c r="M46" i="22" s="1"/>
  <c r="L53" i="22"/>
  <c r="K53" i="22"/>
  <c r="J53" i="22"/>
  <c r="J46" i="22" s="1"/>
  <c r="W52" i="22"/>
  <c r="U52" i="22"/>
  <c r="T52" i="22"/>
  <c r="T45" i="22" s="1"/>
  <c r="S52" i="22"/>
  <c r="S45" i="22" s="1"/>
  <c r="R52" i="22"/>
  <c r="Q52" i="22"/>
  <c r="P52" i="22"/>
  <c r="P45" i="22" s="1"/>
  <c r="O52" i="22"/>
  <c r="O45" i="22" s="1"/>
  <c r="N52" i="22"/>
  <c r="M52" i="22"/>
  <c r="L52" i="22"/>
  <c r="L45" i="22" s="1"/>
  <c r="K52" i="22"/>
  <c r="K45" i="22" s="1"/>
  <c r="J52" i="22"/>
  <c r="V51" i="22"/>
  <c r="X51" i="22" s="1"/>
  <c r="X50" i="22"/>
  <c r="V50" i="22"/>
  <c r="V49" i="22"/>
  <c r="X49" i="22" s="1"/>
  <c r="X48" i="22"/>
  <c r="V48" i="22"/>
  <c r="S46" i="22"/>
  <c r="P46" i="22"/>
  <c r="O46" i="22"/>
  <c r="L46" i="22"/>
  <c r="V46" i="22" s="1"/>
  <c r="K46" i="22"/>
  <c r="U45" i="22"/>
  <c r="R45" i="22"/>
  <c r="Q45" i="22"/>
  <c r="N45" i="22"/>
  <c r="V45" i="22" s="1"/>
  <c r="M45" i="22"/>
  <c r="J45" i="22"/>
  <c r="U43" i="22"/>
  <c r="T43" i="22"/>
  <c r="S43" i="22"/>
  <c r="R43" i="22"/>
  <c r="Q43" i="22"/>
  <c r="Q34" i="22" s="1"/>
  <c r="P43" i="22"/>
  <c r="P34" i="22" s="1"/>
  <c r="O43" i="22"/>
  <c r="N43" i="22"/>
  <c r="M43" i="22"/>
  <c r="M34" i="22" s="1"/>
  <c r="L43" i="22"/>
  <c r="L34" i="22" s="1"/>
  <c r="K43" i="22"/>
  <c r="J43" i="22"/>
  <c r="W42" i="22"/>
  <c r="U42" i="22"/>
  <c r="T42" i="22"/>
  <c r="S42" i="22"/>
  <c r="S33" i="22" s="1"/>
  <c r="R42" i="22"/>
  <c r="R33" i="22" s="1"/>
  <c r="Q42" i="22"/>
  <c r="P42" i="22"/>
  <c r="O42" i="22"/>
  <c r="O33" i="22" s="1"/>
  <c r="N42" i="22"/>
  <c r="N33" i="22" s="1"/>
  <c r="M42" i="22"/>
  <c r="L42" i="22"/>
  <c r="K42" i="22"/>
  <c r="K33" i="22" s="1"/>
  <c r="J42" i="22"/>
  <c r="V41" i="22"/>
  <c r="X41" i="22" s="1"/>
  <c r="X40" i="22"/>
  <c r="V40" i="22"/>
  <c r="V39" i="22"/>
  <c r="X39" i="22" s="1"/>
  <c r="X38" i="22"/>
  <c r="V38" i="22"/>
  <c r="V37" i="22"/>
  <c r="X37" i="22" s="1"/>
  <c r="X36" i="22"/>
  <c r="V36" i="22"/>
  <c r="S34" i="22"/>
  <c r="R34" i="22"/>
  <c r="O34" i="22"/>
  <c r="N34" i="22"/>
  <c r="K34" i="22"/>
  <c r="J34" i="22"/>
  <c r="U33" i="22"/>
  <c r="T33" i="22"/>
  <c r="Q33" i="22"/>
  <c r="P33" i="22"/>
  <c r="M33" i="22"/>
  <c r="L33" i="22"/>
  <c r="U31" i="22"/>
  <c r="T31" i="22"/>
  <c r="S31" i="22"/>
  <c r="S6" i="22" s="1"/>
  <c r="R31" i="22"/>
  <c r="Q31" i="22"/>
  <c r="P31" i="22"/>
  <c r="O31" i="22"/>
  <c r="O6" i="22" s="1"/>
  <c r="N31" i="22"/>
  <c r="N6" i="22" s="1"/>
  <c r="M31" i="22"/>
  <c r="L31" i="22"/>
  <c r="K31" i="22"/>
  <c r="K6" i="22" s="1"/>
  <c r="J31" i="22"/>
  <c r="W30" i="22"/>
  <c r="U30" i="22"/>
  <c r="T30" i="22"/>
  <c r="S30" i="22"/>
  <c r="R30" i="22"/>
  <c r="Q30" i="22"/>
  <c r="P30" i="22"/>
  <c r="O30" i="22"/>
  <c r="N30" i="22"/>
  <c r="M30" i="22"/>
  <c r="L30" i="22"/>
  <c r="K30" i="22"/>
  <c r="J30" i="22"/>
  <c r="V30" i="22" s="1"/>
  <c r="X30" i="22" s="1"/>
  <c r="X29" i="22"/>
  <c r="V29" i="22"/>
  <c r="V28" i="22"/>
  <c r="X28" i="22" s="1"/>
  <c r="X27" i="22"/>
  <c r="V27" i="22"/>
  <c r="V26" i="22"/>
  <c r="X26" i="22" s="1"/>
  <c r="X25" i="22"/>
  <c r="V25" i="22"/>
  <c r="V24" i="22"/>
  <c r="X24" i="22" s="1"/>
  <c r="X23" i="22"/>
  <c r="V23" i="22"/>
  <c r="V22" i="22"/>
  <c r="X22" i="22" s="1"/>
  <c r="X21" i="22"/>
  <c r="V21" i="22"/>
  <c r="V20" i="22"/>
  <c r="X20" i="22" s="1"/>
  <c r="X18" i="22"/>
  <c r="V18" i="22"/>
  <c r="J64" i="22" s="1"/>
  <c r="K64" i="22" s="1"/>
  <c r="L64" i="22" s="1"/>
  <c r="X17" i="22"/>
  <c r="X16" i="22"/>
  <c r="V16" i="22"/>
  <c r="J63" i="22" s="1"/>
  <c r="X15" i="22"/>
  <c r="V15" i="22"/>
  <c r="H63" i="22" s="1"/>
  <c r="X14" i="22"/>
  <c r="V14" i="22"/>
  <c r="J62" i="22" s="1"/>
  <c r="K62" i="22" s="1"/>
  <c r="L62" i="22" s="1"/>
  <c r="X13" i="22"/>
  <c r="V13" i="22"/>
  <c r="H62" i="22" s="1"/>
  <c r="X12" i="22"/>
  <c r="V12" i="22"/>
  <c r="J61" i="22" s="1"/>
  <c r="K61" i="22" s="1"/>
  <c r="X11" i="22"/>
  <c r="V11" i="22"/>
  <c r="H61" i="22" s="1"/>
  <c r="X10" i="22"/>
  <c r="V10" i="22"/>
  <c r="J60" i="22" s="1"/>
  <c r="K60" i="22" s="1"/>
  <c r="L60" i="22" s="1"/>
  <c r="X9" i="22"/>
  <c r="V9" i="22"/>
  <c r="H60" i="22" s="1"/>
  <c r="X8" i="22"/>
  <c r="V8" i="22"/>
  <c r="J59" i="22" s="1"/>
  <c r="K59" i="22" s="1"/>
  <c r="L59" i="22" s="1"/>
  <c r="X7" i="22"/>
  <c r="V7" i="22"/>
  <c r="H59" i="22" s="1"/>
  <c r="R6" i="22"/>
  <c r="Q6" i="22"/>
  <c r="P6" i="22"/>
  <c r="M6" i="22"/>
  <c r="L6" i="22"/>
  <c r="U5" i="22"/>
  <c r="T5" i="22"/>
  <c r="S5" i="22"/>
  <c r="R5" i="22"/>
  <c r="Q5" i="22"/>
  <c r="P5" i="22"/>
  <c r="O5" i="22"/>
  <c r="N5" i="22"/>
  <c r="M5" i="22"/>
  <c r="L5" i="22"/>
  <c r="K5" i="22"/>
  <c r="J5" i="22"/>
  <c r="E71" i="21"/>
  <c r="G70" i="21"/>
  <c r="F70" i="21"/>
  <c r="E70" i="21"/>
  <c r="B70" i="21"/>
  <c r="G69" i="21"/>
  <c r="F69" i="21"/>
  <c r="E69" i="21"/>
  <c r="B69" i="21"/>
  <c r="H68" i="21"/>
  <c r="G68" i="21"/>
  <c r="F68" i="21"/>
  <c r="E68" i="21"/>
  <c r="B68" i="21"/>
  <c r="A68" i="21"/>
  <c r="F71" i="21" s="1"/>
  <c r="U63" i="21"/>
  <c r="U46" i="21" s="1"/>
  <c r="T63" i="21"/>
  <c r="S63" i="21"/>
  <c r="R63" i="21"/>
  <c r="Q63" i="21"/>
  <c r="Q46" i="21" s="1"/>
  <c r="P63" i="21"/>
  <c r="O63" i="21"/>
  <c r="N63" i="21"/>
  <c r="M63" i="21"/>
  <c r="M46" i="21" s="1"/>
  <c r="L63" i="21"/>
  <c r="K63" i="21"/>
  <c r="K46" i="21" s="1"/>
  <c r="J63" i="21"/>
  <c r="V63" i="21" s="1"/>
  <c r="X63" i="21" s="1"/>
  <c r="W62" i="21"/>
  <c r="U62" i="21"/>
  <c r="T62" i="21"/>
  <c r="S62" i="21"/>
  <c r="R62" i="21"/>
  <c r="Q62" i="21"/>
  <c r="P62" i="21"/>
  <c r="O62" i="21"/>
  <c r="N62" i="21"/>
  <c r="M62" i="21"/>
  <c r="L62" i="21"/>
  <c r="K62" i="21"/>
  <c r="J62" i="21"/>
  <c r="V61" i="21"/>
  <c r="X61" i="21" s="1"/>
  <c r="V60" i="21"/>
  <c r="X60" i="21" s="1"/>
  <c r="V59" i="21"/>
  <c r="X59" i="21" s="1"/>
  <c r="V58" i="21"/>
  <c r="X58" i="21" s="1"/>
  <c r="V57" i="21"/>
  <c r="X57" i="21" s="1"/>
  <c r="V56" i="21"/>
  <c r="X56" i="21" s="1"/>
  <c r="V55" i="21"/>
  <c r="X55" i="21" s="1"/>
  <c r="V54" i="21"/>
  <c r="X54" i="21" s="1"/>
  <c r="V53" i="21"/>
  <c r="X53" i="21" s="1"/>
  <c r="V52" i="21"/>
  <c r="X52" i="21" s="1"/>
  <c r="V51" i="21"/>
  <c r="X51" i="21" s="1"/>
  <c r="V50" i="21"/>
  <c r="X50" i="21" s="1"/>
  <c r="V49" i="21"/>
  <c r="X49" i="21" s="1"/>
  <c r="V48" i="21"/>
  <c r="X48" i="21" s="1"/>
  <c r="T46" i="21"/>
  <c r="S46" i="21"/>
  <c r="R46" i="21"/>
  <c r="P46" i="21"/>
  <c r="O46" i="21"/>
  <c r="N46" i="21"/>
  <c r="L46" i="21"/>
  <c r="J46" i="21"/>
  <c r="V46" i="21" s="1"/>
  <c r="U45" i="21"/>
  <c r="T45" i="21"/>
  <c r="S45" i="21"/>
  <c r="R45" i="21"/>
  <c r="Q45" i="21"/>
  <c r="P45" i="21"/>
  <c r="O45" i="21"/>
  <c r="N45" i="21"/>
  <c r="M45" i="21"/>
  <c r="L45" i="21"/>
  <c r="K45" i="21"/>
  <c r="J45" i="21"/>
  <c r="U43" i="21"/>
  <c r="T43" i="21"/>
  <c r="S43" i="21"/>
  <c r="R43" i="21"/>
  <c r="R26" i="21" s="1"/>
  <c r="Q43" i="21"/>
  <c r="P43" i="21"/>
  <c r="O43" i="21"/>
  <c r="N43" i="21"/>
  <c r="N26" i="21" s="1"/>
  <c r="M43" i="21"/>
  <c r="L43" i="21"/>
  <c r="K43" i="21"/>
  <c r="J43" i="21"/>
  <c r="J26" i="21" s="1"/>
  <c r="W42" i="21"/>
  <c r="U42" i="21"/>
  <c r="U25" i="21" s="1"/>
  <c r="T42" i="21"/>
  <c r="S42" i="21"/>
  <c r="R42" i="21"/>
  <c r="Q42" i="21"/>
  <c r="Q25" i="21" s="1"/>
  <c r="P42" i="21"/>
  <c r="O42" i="21"/>
  <c r="N42" i="21"/>
  <c r="M42" i="21"/>
  <c r="M25" i="21" s="1"/>
  <c r="L42" i="21"/>
  <c r="K42" i="21"/>
  <c r="J42" i="21"/>
  <c r="V42" i="21" s="1"/>
  <c r="X42" i="21" s="1"/>
  <c r="X41" i="21"/>
  <c r="V41" i="21"/>
  <c r="X40" i="21"/>
  <c r="V40" i="21"/>
  <c r="X39" i="21"/>
  <c r="V39" i="21"/>
  <c r="X38" i="21"/>
  <c r="V38" i="21"/>
  <c r="X37" i="21"/>
  <c r="V37" i="21"/>
  <c r="X36" i="21"/>
  <c r="V36" i="21"/>
  <c r="X35" i="21"/>
  <c r="V35" i="21"/>
  <c r="X34" i="21"/>
  <c r="V34" i="21"/>
  <c r="X33" i="21"/>
  <c r="V33" i="21"/>
  <c r="X32" i="21"/>
  <c r="V32" i="21"/>
  <c r="X31" i="21"/>
  <c r="V31" i="21"/>
  <c r="X30" i="21"/>
  <c r="V30" i="21"/>
  <c r="X29" i="21"/>
  <c r="V29" i="21"/>
  <c r="X28" i="21"/>
  <c r="V28" i="21"/>
  <c r="U26" i="21"/>
  <c r="T26" i="21"/>
  <c r="S26" i="21"/>
  <c r="Q26" i="21"/>
  <c r="P26" i="21"/>
  <c r="O26" i="21"/>
  <c r="M26" i="21"/>
  <c r="L26" i="21"/>
  <c r="K26" i="21"/>
  <c r="T25" i="21"/>
  <c r="S25" i="21"/>
  <c r="R25" i="21"/>
  <c r="P25" i="21"/>
  <c r="O25" i="21"/>
  <c r="N25" i="21"/>
  <c r="L25" i="21"/>
  <c r="K25" i="21"/>
  <c r="J25" i="21"/>
  <c r="U23" i="21"/>
  <c r="T23" i="21"/>
  <c r="S23" i="21"/>
  <c r="S6" i="21" s="1"/>
  <c r="R23" i="21"/>
  <c r="Q23" i="21"/>
  <c r="P23" i="21"/>
  <c r="O23" i="21"/>
  <c r="O6" i="21" s="1"/>
  <c r="N23" i="21"/>
  <c r="M23" i="21"/>
  <c r="L23" i="21"/>
  <c r="K23" i="21"/>
  <c r="K6" i="21" s="1"/>
  <c r="J23" i="21"/>
  <c r="W22" i="21"/>
  <c r="U22" i="21"/>
  <c r="T22" i="21"/>
  <c r="S22" i="21"/>
  <c r="R22" i="21"/>
  <c r="Q22" i="21"/>
  <c r="P22" i="21"/>
  <c r="O22" i="21"/>
  <c r="N22" i="21"/>
  <c r="M22" i="21"/>
  <c r="L22" i="21"/>
  <c r="K22" i="21"/>
  <c r="J22" i="21"/>
  <c r="V22" i="21" s="1"/>
  <c r="X22" i="21" s="1"/>
  <c r="V21" i="21"/>
  <c r="X21" i="21" s="1"/>
  <c r="V20" i="21"/>
  <c r="X20" i="21" s="1"/>
  <c r="V19" i="21"/>
  <c r="X19" i="21" s="1"/>
  <c r="V18" i="21"/>
  <c r="X18" i="21" s="1"/>
  <c r="V17" i="21"/>
  <c r="X17" i="21" s="1"/>
  <c r="V16" i="21"/>
  <c r="X16" i="21" s="1"/>
  <c r="V15" i="21"/>
  <c r="X15" i="21" s="1"/>
  <c r="V14" i="21"/>
  <c r="X14" i="21" s="1"/>
  <c r="V13" i="21"/>
  <c r="X13" i="21" s="1"/>
  <c r="V12" i="21"/>
  <c r="X12" i="21" s="1"/>
  <c r="V11" i="21"/>
  <c r="X11" i="21" s="1"/>
  <c r="V10" i="21"/>
  <c r="X10" i="21" s="1"/>
  <c r="V9" i="21"/>
  <c r="X9" i="21" s="1"/>
  <c r="V8" i="21"/>
  <c r="X8" i="21" s="1"/>
  <c r="U6" i="21"/>
  <c r="T6" i="21"/>
  <c r="R6" i="21"/>
  <c r="Q6" i="21"/>
  <c r="P6" i="21"/>
  <c r="N6" i="21"/>
  <c r="M6" i="21"/>
  <c r="L6" i="21"/>
  <c r="J6" i="21"/>
  <c r="V6" i="21" s="1"/>
  <c r="U5" i="21"/>
  <c r="T5" i="21"/>
  <c r="S5" i="21"/>
  <c r="R5" i="21"/>
  <c r="Q5" i="21"/>
  <c r="P5" i="21"/>
  <c r="O5" i="21"/>
  <c r="N5" i="21"/>
  <c r="M5" i="21"/>
  <c r="L5" i="21"/>
  <c r="K5" i="21"/>
  <c r="J5" i="21"/>
  <c r="V5" i="21" s="1"/>
  <c r="X5" i="21" s="1"/>
  <c r="A592" i="20"/>
  <c r="G49" i="20"/>
  <c r="F49" i="20"/>
  <c r="E49" i="20"/>
  <c r="B49" i="20"/>
  <c r="G48" i="20"/>
  <c r="F48" i="20"/>
  <c r="E48" i="20"/>
  <c r="C48" i="20"/>
  <c r="G47" i="20"/>
  <c r="F47" i="20"/>
  <c r="E47" i="20"/>
  <c r="C47" i="20"/>
  <c r="B47" i="20"/>
  <c r="G46" i="20"/>
  <c r="F46" i="20"/>
  <c r="E46" i="20"/>
  <c r="E50" i="20" s="1"/>
  <c r="B46" i="20"/>
  <c r="A46" i="20"/>
  <c r="F50" i="20" s="1"/>
  <c r="U41" i="20"/>
  <c r="T41" i="20"/>
  <c r="S41" i="20"/>
  <c r="R41" i="20"/>
  <c r="Q41" i="20"/>
  <c r="P41" i="20"/>
  <c r="O41" i="20"/>
  <c r="N41" i="20"/>
  <c r="M41" i="20"/>
  <c r="L41" i="20"/>
  <c r="K41" i="20"/>
  <c r="J41" i="20"/>
  <c r="W40" i="20"/>
  <c r="U40" i="20"/>
  <c r="T40" i="20"/>
  <c r="S40" i="20"/>
  <c r="R40" i="20"/>
  <c r="Q40" i="20"/>
  <c r="P40" i="20"/>
  <c r="O40" i="20"/>
  <c r="N40" i="20"/>
  <c r="M40" i="20"/>
  <c r="L40" i="20"/>
  <c r="K40" i="20"/>
  <c r="J40" i="20"/>
  <c r="V40" i="20" s="1"/>
  <c r="X40" i="20" s="1"/>
  <c r="V39" i="20"/>
  <c r="X39" i="20" s="1"/>
  <c r="X38" i="20"/>
  <c r="V38" i="20"/>
  <c r="V37" i="20"/>
  <c r="X37" i="20" s="1"/>
  <c r="X36" i="20"/>
  <c r="V36" i="20"/>
  <c r="V35" i="20"/>
  <c r="X35" i="20" s="1"/>
  <c r="X34" i="20"/>
  <c r="V34" i="20"/>
  <c r="V32" i="20"/>
  <c r="X32" i="20" s="1"/>
  <c r="X31" i="20"/>
  <c r="V31" i="20"/>
  <c r="H49" i="20" s="1"/>
  <c r="K49" i="20" s="1"/>
  <c r="L49" i="20" s="1"/>
  <c r="U29" i="20"/>
  <c r="T29" i="20"/>
  <c r="S29" i="20"/>
  <c r="R29" i="20"/>
  <c r="Q29" i="20"/>
  <c r="P29" i="20"/>
  <c r="O29" i="20"/>
  <c r="N29" i="20"/>
  <c r="M29" i="20"/>
  <c r="L29" i="20"/>
  <c r="K29" i="20"/>
  <c r="J29" i="20"/>
  <c r="V29" i="20" s="1"/>
  <c r="X29" i="20" s="1"/>
  <c r="Y28" i="20"/>
  <c r="W28" i="20"/>
  <c r="U28" i="20"/>
  <c r="T28" i="20"/>
  <c r="S28" i="20"/>
  <c r="R28" i="20"/>
  <c r="Q28" i="20"/>
  <c r="P28" i="20"/>
  <c r="O28" i="20"/>
  <c r="N28" i="20"/>
  <c r="M28" i="20"/>
  <c r="L28" i="20"/>
  <c r="K28" i="20"/>
  <c r="J28" i="20"/>
  <c r="V28" i="20" s="1"/>
  <c r="X28" i="20" s="1"/>
  <c r="X27" i="20"/>
  <c r="V27" i="20"/>
  <c r="V26" i="20"/>
  <c r="X26" i="20" s="1"/>
  <c r="X25" i="20"/>
  <c r="V25" i="20"/>
  <c r="V24" i="20"/>
  <c r="X24" i="20" s="1"/>
  <c r="X23" i="20"/>
  <c r="V23" i="20"/>
  <c r="V22" i="20"/>
  <c r="X22" i="20" s="1"/>
  <c r="U20" i="20"/>
  <c r="T20" i="20"/>
  <c r="S20" i="20"/>
  <c r="R20" i="20"/>
  <c r="Q20" i="20"/>
  <c r="P20" i="20"/>
  <c r="O20" i="20"/>
  <c r="V20" i="20" s="1"/>
  <c r="N20" i="20"/>
  <c r="M20" i="20"/>
  <c r="L20" i="20"/>
  <c r="K20" i="20"/>
  <c r="J20" i="20"/>
  <c r="U19" i="20"/>
  <c r="T19" i="20"/>
  <c r="S19" i="20"/>
  <c r="R19" i="20"/>
  <c r="V19" i="20" s="1"/>
  <c r="Q19" i="20"/>
  <c r="P19" i="20"/>
  <c r="O19" i="20"/>
  <c r="N19" i="20"/>
  <c r="M19" i="20"/>
  <c r="L19" i="20"/>
  <c r="K19" i="20"/>
  <c r="J19" i="20"/>
  <c r="U18" i="20"/>
  <c r="T18" i="20"/>
  <c r="S18" i="20"/>
  <c r="R18" i="20"/>
  <c r="Q18" i="20"/>
  <c r="P18" i="20"/>
  <c r="O18" i="20"/>
  <c r="V18" i="20" s="1"/>
  <c r="X18" i="20" s="1"/>
  <c r="N18" i="20"/>
  <c r="M18" i="20"/>
  <c r="L18" i="20"/>
  <c r="K18" i="20"/>
  <c r="J18" i="20"/>
  <c r="U17" i="20"/>
  <c r="T17" i="20"/>
  <c r="S17" i="20"/>
  <c r="R17" i="20"/>
  <c r="V17" i="20" s="1"/>
  <c r="Q17" i="20"/>
  <c r="P17" i="20"/>
  <c r="O17" i="20"/>
  <c r="N17" i="20"/>
  <c r="M17" i="20"/>
  <c r="L17" i="20"/>
  <c r="K17" i="20"/>
  <c r="J17" i="20"/>
  <c r="U15" i="20"/>
  <c r="T15" i="20"/>
  <c r="S15" i="20"/>
  <c r="S6" i="20" s="1"/>
  <c r="R15" i="20"/>
  <c r="Q15" i="20"/>
  <c r="P15" i="20"/>
  <c r="O15" i="20"/>
  <c r="O6" i="20" s="1"/>
  <c r="N15" i="20"/>
  <c r="M15" i="20"/>
  <c r="L15" i="20"/>
  <c r="K15" i="20"/>
  <c r="K6" i="20" s="1"/>
  <c r="J15" i="20"/>
  <c r="W14" i="20"/>
  <c r="U14" i="20"/>
  <c r="T14" i="20"/>
  <c r="S14" i="20"/>
  <c r="R14" i="20"/>
  <c r="R5" i="20" s="1"/>
  <c r="Q14" i="20"/>
  <c r="P14" i="20"/>
  <c r="O14" i="20"/>
  <c r="N14" i="20"/>
  <c r="N5" i="20" s="1"/>
  <c r="M14" i="20"/>
  <c r="L14" i="20"/>
  <c r="K14" i="20"/>
  <c r="J14" i="20"/>
  <c r="J5" i="20" s="1"/>
  <c r="X13" i="20"/>
  <c r="V13" i="20"/>
  <c r="V12" i="20"/>
  <c r="X12" i="20" s="1"/>
  <c r="X11" i="20"/>
  <c r="V11" i="20"/>
  <c r="V10" i="20"/>
  <c r="X10" i="20" s="1"/>
  <c r="X9" i="20"/>
  <c r="V9" i="20"/>
  <c r="V8" i="20"/>
  <c r="X8" i="20" s="1"/>
  <c r="T6" i="20"/>
  <c r="R6" i="20"/>
  <c r="Q6" i="20"/>
  <c r="P6" i="20"/>
  <c r="N6" i="20"/>
  <c r="M6" i="20"/>
  <c r="L6" i="20"/>
  <c r="J6" i="20"/>
  <c r="V6" i="20" s="1"/>
  <c r="T5" i="20"/>
  <c r="S5" i="20"/>
  <c r="Q5" i="20"/>
  <c r="P5" i="20"/>
  <c r="O5" i="20"/>
  <c r="M5" i="20"/>
  <c r="L5" i="20"/>
  <c r="K5" i="20"/>
  <c r="E53" i="19"/>
  <c r="G52" i="19"/>
  <c r="F52" i="19"/>
  <c r="E52" i="19"/>
  <c r="B52" i="19"/>
  <c r="G51" i="19"/>
  <c r="F51" i="19"/>
  <c r="E51" i="19"/>
  <c r="C51" i="19"/>
  <c r="G50" i="19"/>
  <c r="F50" i="19"/>
  <c r="E50" i="19"/>
  <c r="C50" i="19"/>
  <c r="B50" i="19"/>
  <c r="A50" i="19"/>
  <c r="F53" i="19" s="1"/>
  <c r="U45" i="19"/>
  <c r="U32" i="19" s="1"/>
  <c r="T45" i="19"/>
  <c r="T32" i="19" s="1"/>
  <c r="S45" i="19"/>
  <c r="R45" i="19"/>
  <c r="Q45" i="19"/>
  <c r="Q32" i="19" s="1"/>
  <c r="P45" i="19"/>
  <c r="P32" i="19" s="1"/>
  <c r="O45" i="19"/>
  <c r="N45" i="19"/>
  <c r="M45" i="19"/>
  <c r="M32" i="19" s="1"/>
  <c r="V32" i="19" s="1"/>
  <c r="L45" i="19"/>
  <c r="L32" i="19" s="1"/>
  <c r="K45" i="19"/>
  <c r="J45" i="19"/>
  <c r="X44" i="19"/>
  <c r="W44" i="19"/>
  <c r="U44" i="19"/>
  <c r="T44" i="19"/>
  <c r="S44" i="19"/>
  <c r="R44" i="19"/>
  <c r="Q44" i="19"/>
  <c r="P44" i="19"/>
  <c r="O44" i="19"/>
  <c r="N44" i="19"/>
  <c r="M44" i="19"/>
  <c r="L44" i="19"/>
  <c r="K44" i="19"/>
  <c r="J44" i="19"/>
  <c r="V44" i="19" s="1"/>
  <c r="V43" i="19"/>
  <c r="X43" i="19" s="1"/>
  <c r="X42" i="19"/>
  <c r="V42" i="19"/>
  <c r="V41" i="19"/>
  <c r="X41" i="19" s="1"/>
  <c r="X40" i="19"/>
  <c r="V40" i="19"/>
  <c r="V39" i="19"/>
  <c r="X39" i="19" s="1"/>
  <c r="X38" i="19"/>
  <c r="V38" i="19"/>
  <c r="V37" i="19"/>
  <c r="X37" i="19" s="1"/>
  <c r="X36" i="19"/>
  <c r="V36" i="19"/>
  <c r="V35" i="19"/>
  <c r="X35" i="19" s="1"/>
  <c r="X34" i="19"/>
  <c r="V34" i="19"/>
  <c r="S32" i="19"/>
  <c r="R32" i="19"/>
  <c r="O32" i="19"/>
  <c r="N32" i="19"/>
  <c r="K32" i="19"/>
  <c r="J32" i="19"/>
  <c r="U31" i="19"/>
  <c r="T31" i="19"/>
  <c r="S31" i="19"/>
  <c r="R31" i="19"/>
  <c r="Q31" i="19"/>
  <c r="P31" i="19"/>
  <c r="O31" i="19"/>
  <c r="N31" i="19"/>
  <c r="M31" i="19"/>
  <c r="L31" i="19"/>
  <c r="K31" i="19"/>
  <c r="J31" i="19"/>
  <c r="U29" i="19"/>
  <c r="T29" i="19"/>
  <c r="S29" i="19"/>
  <c r="R29" i="19"/>
  <c r="Q29" i="19"/>
  <c r="P29" i="19"/>
  <c r="O29" i="19"/>
  <c r="N29" i="19"/>
  <c r="M29" i="19"/>
  <c r="L29" i="19"/>
  <c r="K29" i="19"/>
  <c r="J29" i="19"/>
  <c r="V29" i="19" s="1"/>
  <c r="X29" i="19" s="1"/>
  <c r="W28" i="19"/>
  <c r="U28" i="19"/>
  <c r="T28" i="19"/>
  <c r="S28" i="19"/>
  <c r="R28" i="19"/>
  <c r="Q28" i="19"/>
  <c r="P28" i="19"/>
  <c r="O28" i="19"/>
  <c r="N28" i="19"/>
  <c r="M28" i="19"/>
  <c r="L28" i="19"/>
  <c r="K28" i="19"/>
  <c r="J28" i="19"/>
  <c r="V28" i="19" s="1"/>
  <c r="X28" i="19" s="1"/>
  <c r="X27" i="19"/>
  <c r="V27" i="19"/>
  <c r="V26" i="19"/>
  <c r="X26" i="19" s="1"/>
  <c r="X25" i="19"/>
  <c r="V25" i="19"/>
  <c r="V24" i="19"/>
  <c r="X24" i="19" s="1"/>
  <c r="X23" i="19"/>
  <c r="V23" i="19"/>
  <c r="V22" i="19"/>
  <c r="X22" i="19" s="1"/>
  <c r="X21" i="19"/>
  <c r="V21" i="19"/>
  <c r="V20" i="19"/>
  <c r="X20" i="19" s="1"/>
  <c r="X19" i="19"/>
  <c r="V19" i="19"/>
  <c r="V18" i="19"/>
  <c r="X18" i="19" s="1"/>
  <c r="X17" i="19"/>
  <c r="V17" i="19"/>
  <c r="V16" i="19"/>
  <c r="X16" i="19" s="1"/>
  <c r="X15" i="19"/>
  <c r="V15" i="19"/>
  <c r="V14" i="19"/>
  <c r="X14" i="19" s="1"/>
  <c r="X13" i="19"/>
  <c r="V13" i="19"/>
  <c r="V12" i="19"/>
  <c r="X12" i="19" s="1"/>
  <c r="X11" i="19"/>
  <c r="V11" i="19"/>
  <c r="V10" i="19"/>
  <c r="X10" i="19" s="1"/>
  <c r="X8" i="19"/>
  <c r="V8" i="19"/>
  <c r="J51" i="19" s="1"/>
  <c r="V7" i="19"/>
  <c r="X7" i="19" s="1"/>
  <c r="X6" i="19"/>
  <c r="V6" i="19"/>
  <c r="J50" i="19" s="1"/>
  <c r="V5" i="19"/>
  <c r="X5" i="19" s="1"/>
  <c r="E65" i="18"/>
  <c r="G64" i="18"/>
  <c r="F64" i="18"/>
  <c r="E64" i="18"/>
  <c r="B64" i="18"/>
  <c r="G63" i="18"/>
  <c r="F63" i="18"/>
  <c r="E63" i="18"/>
  <c r="B63" i="18"/>
  <c r="A63" i="18"/>
  <c r="F65" i="18" s="1"/>
  <c r="U58" i="18"/>
  <c r="U49" i="18" s="1"/>
  <c r="T58" i="18"/>
  <c r="T49" i="18" s="1"/>
  <c r="S58" i="18"/>
  <c r="R58" i="18"/>
  <c r="Q58" i="18"/>
  <c r="Q49" i="18" s="1"/>
  <c r="P58" i="18"/>
  <c r="P49" i="18" s="1"/>
  <c r="O58" i="18"/>
  <c r="N58" i="18"/>
  <c r="M58" i="18"/>
  <c r="M49" i="18" s="1"/>
  <c r="L58" i="18"/>
  <c r="L49" i="18" s="1"/>
  <c r="K58" i="18"/>
  <c r="J58" i="18"/>
  <c r="X57" i="18"/>
  <c r="W57" i="18"/>
  <c r="U57" i="18"/>
  <c r="T57" i="18"/>
  <c r="S57" i="18"/>
  <c r="R57" i="18"/>
  <c r="Q57" i="18"/>
  <c r="P57" i="18"/>
  <c r="O57" i="18"/>
  <c r="N57" i="18"/>
  <c r="M57" i="18"/>
  <c r="L57" i="18"/>
  <c r="K57" i="18"/>
  <c r="J57" i="18"/>
  <c r="V57" i="18" s="1"/>
  <c r="V56" i="18"/>
  <c r="X56" i="18" s="1"/>
  <c r="X55" i="18"/>
  <c r="V55" i="18"/>
  <c r="V54" i="18"/>
  <c r="X54" i="18" s="1"/>
  <c r="X53" i="18"/>
  <c r="V53" i="18"/>
  <c r="V52" i="18"/>
  <c r="X52" i="18" s="1"/>
  <c r="X51" i="18"/>
  <c r="V51" i="18"/>
  <c r="S49" i="18"/>
  <c r="R49" i="18"/>
  <c r="O49" i="18"/>
  <c r="N49" i="18"/>
  <c r="K49" i="18"/>
  <c r="J49" i="18"/>
  <c r="V49" i="18" s="1"/>
  <c r="U48" i="18"/>
  <c r="T48" i="18"/>
  <c r="S48" i="18"/>
  <c r="R48" i="18"/>
  <c r="Q48" i="18"/>
  <c r="P48" i="18"/>
  <c r="O48" i="18"/>
  <c r="N48" i="18"/>
  <c r="M48" i="18"/>
  <c r="L48" i="18"/>
  <c r="K48" i="18"/>
  <c r="J48" i="18"/>
  <c r="V48" i="18" s="1"/>
  <c r="X48" i="18" s="1"/>
  <c r="U46" i="18"/>
  <c r="T46" i="18"/>
  <c r="S46" i="18"/>
  <c r="R46" i="18"/>
  <c r="R6" i="18" s="1"/>
  <c r="Q46" i="18"/>
  <c r="P46" i="18"/>
  <c r="O46" i="18"/>
  <c r="N46" i="18"/>
  <c r="N6" i="18" s="1"/>
  <c r="M46" i="18"/>
  <c r="L46" i="18"/>
  <c r="K46" i="18"/>
  <c r="J46" i="18"/>
  <c r="J6" i="18" s="1"/>
  <c r="W45" i="18"/>
  <c r="U45" i="18"/>
  <c r="U5" i="18" s="1"/>
  <c r="T45" i="18"/>
  <c r="S45" i="18"/>
  <c r="R45" i="18"/>
  <c r="Q45" i="18"/>
  <c r="Q5" i="18" s="1"/>
  <c r="P45" i="18"/>
  <c r="O45" i="18"/>
  <c r="N45" i="18"/>
  <c r="M45" i="18"/>
  <c r="M5" i="18" s="1"/>
  <c r="L45" i="18"/>
  <c r="K45" i="18"/>
  <c r="J45" i="18"/>
  <c r="X44" i="18"/>
  <c r="V44" i="18"/>
  <c r="V43" i="18"/>
  <c r="X43" i="18" s="1"/>
  <c r="X42" i="18"/>
  <c r="V42" i="18"/>
  <c r="V41" i="18"/>
  <c r="X41" i="18" s="1"/>
  <c r="X40" i="18"/>
  <c r="V40" i="18"/>
  <c r="V39" i="18"/>
  <c r="X39" i="18" s="1"/>
  <c r="X37" i="18"/>
  <c r="V37" i="18"/>
  <c r="V36" i="18"/>
  <c r="X36" i="18" s="1"/>
  <c r="X35" i="18"/>
  <c r="V35" i="18"/>
  <c r="V34" i="18"/>
  <c r="X34" i="18" s="1"/>
  <c r="X32" i="18"/>
  <c r="V32" i="18"/>
  <c r="V31" i="18"/>
  <c r="X31" i="18" s="1"/>
  <c r="X30" i="18"/>
  <c r="V30" i="18"/>
  <c r="V29" i="18"/>
  <c r="X29" i="18" s="1"/>
  <c r="X28" i="18"/>
  <c r="V28" i="18"/>
  <c r="V27" i="18"/>
  <c r="X27" i="18" s="1"/>
  <c r="X25" i="18"/>
  <c r="V25" i="18"/>
  <c r="V24" i="18"/>
  <c r="X24" i="18" s="1"/>
  <c r="X23" i="18"/>
  <c r="V23" i="18"/>
  <c r="V22" i="18"/>
  <c r="X22" i="18" s="1"/>
  <c r="X21" i="18"/>
  <c r="V21" i="18"/>
  <c r="V20" i="18"/>
  <c r="X20" i="18" s="1"/>
  <c r="X19" i="18"/>
  <c r="V19" i="18"/>
  <c r="V18" i="18"/>
  <c r="X18" i="18" s="1"/>
  <c r="X17" i="18"/>
  <c r="V17" i="18"/>
  <c r="V16" i="18"/>
  <c r="X16" i="18" s="1"/>
  <c r="X14" i="18"/>
  <c r="V14" i="18"/>
  <c r="V13" i="18"/>
  <c r="X13" i="18" s="1"/>
  <c r="X12" i="18"/>
  <c r="V12" i="18"/>
  <c r="V11" i="18"/>
  <c r="X11" i="18" s="1"/>
  <c r="X10" i="18"/>
  <c r="V10" i="18"/>
  <c r="V9" i="18"/>
  <c r="X9" i="18" s="1"/>
  <c r="U6" i="18"/>
  <c r="T6" i="18"/>
  <c r="S6" i="18"/>
  <c r="Q6" i="18"/>
  <c r="P6" i="18"/>
  <c r="O6" i="18"/>
  <c r="M6" i="18"/>
  <c r="L6" i="18"/>
  <c r="K6" i="18"/>
  <c r="T5" i="18"/>
  <c r="S5" i="18"/>
  <c r="R5" i="18"/>
  <c r="P5" i="18"/>
  <c r="O5" i="18"/>
  <c r="N5" i="18"/>
  <c r="L5" i="18"/>
  <c r="K5" i="18"/>
  <c r="J5" i="18"/>
  <c r="O718" i="17"/>
  <c r="G40" i="17"/>
  <c r="F40" i="17"/>
  <c r="E40" i="17"/>
  <c r="B40" i="17"/>
  <c r="H39" i="17"/>
  <c r="G39" i="17"/>
  <c r="F39" i="17"/>
  <c r="E39" i="17"/>
  <c r="C39" i="17"/>
  <c r="G38" i="17"/>
  <c r="F38" i="17"/>
  <c r="E38" i="17"/>
  <c r="E41" i="17" s="1"/>
  <c r="C38" i="17"/>
  <c r="B38" i="17"/>
  <c r="A38" i="17"/>
  <c r="F41" i="17" s="1"/>
  <c r="U33" i="17"/>
  <c r="T33" i="17"/>
  <c r="S33" i="17"/>
  <c r="R33" i="17"/>
  <c r="Q33" i="17"/>
  <c r="P33" i="17"/>
  <c r="O33" i="17"/>
  <c r="N33" i="17"/>
  <c r="M33" i="17"/>
  <c r="L33" i="17"/>
  <c r="K33" i="17"/>
  <c r="J33" i="17"/>
  <c r="X32" i="17"/>
  <c r="W32" i="17"/>
  <c r="U32" i="17"/>
  <c r="T32" i="17"/>
  <c r="S32" i="17"/>
  <c r="R32" i="17"/>
  <c r="Q32" i="17"/>
  <c r="P32" i="17"/>
  <c r="O32" i="17"/>
  <c r="N32" i="17"/>
  <c r="M32" i="17"/>
  <c r="L32" i="17"/>
  <c r="K32" i="17"/>
  <c r="J32" i="17"/>
  <c r="V31" i="17"/>
  <c r="X31" i="17" s="1"/>
  <c r="X30" i="17"/>
  <c r="V30" i="17"/>
  <c r="V29" i="17"/>
  <c r="X29" i="17" s="1"/>
  <c r="X28" i="17"/>
  <c r="V28" i="17"/>
  <c r="V27" i="17"/>
  <c r="X27" i="17" s="1"/>
  <c r="X26" i="17"/>
  <c r="V26" i="17"/>
  <c r="V25" i="17"/>
  <c r="X24" i="17"/>
  <c r="V24" i="17"/>
  <c r="V32" i="17" s="1"/>
  <c r="V22" i="17"/>
  <c r="U21" i="17"/>
  <c r="T21" i="17"/>
  <c r="S21" i="17"/>
  <c r="R21" i="17"/>
  <c r="Q21" i="17"/>
  <c r="P21" i="17"/>
  <c r="O21" i="17"/>
  <c r="N21" i="17"/>
  <c r="M21" i="17"/>
  <c r="L21" i="17"/>
  <c r="K21" i="17"/>
  <c r="J21" i="17"/>
  <c r="V21" i="17" s="1"/>
  <c r="V19" i="17"/>
  <c r="X19" i="17" s="1"/>
  <c r="U19" i="17"/>
  <c r="T19" i="17"/>
  <c r="S19" i="17"/>
  <c r="R19" i="17"/>
  <c r="Q19" i="17"/>
  <c r="P19" i="17"/>
  <c r="O19" i="17"/>
  <c r="N19" i="17"/>
  <c r="M19" i="17"/>
  <c r="L19" i="17"/>
  <c r="K19" i="17"/>
  <c r="J19" i="17"/>
  <c r="W18" i="17"/>
  <c r="U18" i="17"/>
  <c r="T18" i="17"/>
  <c r="S18" i="17"/>
  <c r="R18" i="17"/>
  <c r="Q18" i="17"/>
  <c r="P18" i="17"/>
  <c r="O18" i="17"/>
  <c r="N18" i="17"/>
  <c r="M18" i="17"/>
  <c r="L18" i="17"/>
  <c r="K18" i="17"/>
  <c r="J18" i="17"/>
  <c r="X17" i="17"/>
  <c r="V17" i="17"/>
  <c r="X16" i="17"/>
  <c r="V16" i="17"/>
  <c r="X15" i="17"/>
  <c r="V15" i="17"/>
  <c r="X14" i="17"/>
  <c r="V14" i="17"/>
  <c r="X13" i="17"/>
  <c r="V13" i="17"/>
  <c r="X12" i="17"/>
  <c r="V12" i="17"/>
  <c r="X11" i="17"/>
  <c r="V11" i="17"/>
  <c r="X10" i="17"/>
  <c r="V10" i="17"/>
  <c r="V18" i="17" s="1"/>
  <c r="X18" i="17" s="1"/>
  <c r="X8" i="17"/>
  <c r="V8" i="17"/>
  <c r="J39" i="17" s="1"/>
  <c r="K39" i="17" s="1"/>
  <c r="L39" i="17" s="1"/>
  <c r="X7" i="17"/>
  <c r="V7" i="17"/>
  <c r="X6" i="17"/>
  <c r="V6" i="17"/>
  <c r="J38" i="17" s="1"/>
  <c r="K38" i="17" s="1"/>
  <c r="L38" i="17" s="1"/>
  <c r="X5" i="17"/>
  <c r="V5" i="17"/>
  <c r="H38" i="17" s="1"/>
  <c r="E29" i="16"/>
  <c r="G28" i="16"/>
  <c r="F28" i="16"/>
  <c r="E28" i="16"/>
  <c r="B28" i="16"/>
  <c r="A28" i="16"/>
  <c r="F29" i="16" s="1"/>
  <c r="U23" i="16"/>
  <c r="T23" i="16"/>
  <c r="S23" i="16"/>
  <c r="R23" i="16"/>
  <c r="Q23" i="16"/>
  <c r="O23" i="16"/>
  <c r="O6" i="16" s="1"/>
  <c r="N23" i="16"/>
  <c r="N6" i="16" s="1"/>
  <c r="M23" i="16"/>
  <c r="L23" i="16"/>
  <c r="L6" i="16" s="1"/>
  <c r="K23" i="16"/>
  <c r="K6" i="16" s="1"/>
  <c r="J23" i="16"/>
  <c r="V23" i="16" s="1"/>
  <c r="X23" i="16" s="1"/>
  <c r="W22" i="16"/>
  <c r="U22" i="16"/>
  <c r="T22" i="16"/>
  <c r="S22" i="16"/>
  <c r="R22" i="16"/>
  <c r="Q22" i="16"/>
  <c r="P22" i="16"/>
  <c r="O22" i="16"/>
  <c r="N22" i="16"/>
  <c r="M22" i="16"/>
  <c r="L22" i="16"/>
  <c r="K22" i="16"/>
  <c r="J22" i="16"/>
  <c r="X21" i="16"/>
  <c r="V21" i="16"/>
  <c r="X20" i="16"/>
  <c r="V20" i="16"/>
  <c r="X19" i="16"/>
  <c r="V19" i="16"/>
  <c r="X18" i="16"/>
  <c r="V18" i="16"/>
  <c r="X17" i="16"/>
  <c r="V17" i="16"/>
  <c r="X16" i="16"/>
  <c r="V16" i="16"/>
  <c r="X15" i="16"/>
  <c r="V15" i="16"/>
  <c r="X14" i="16"/>
  <c r="V14" i="16"/>
  <c r="X13" i="16"/>
  <c r="V13" i="16"/>
  <c r="X12" i="16"/>
  <c r="V12" i="16"/>
  <c r="X11" i="16"/>
  <c r="V11" i="16"/>
  <c r="X10" i="16"/>
  <c r="V10" i="16"/>
  <c r="X9" i="16"/>
  <c r="V9" i="16"/>
  <c r="X8" i="16"/>
  <c r="V8" i="16"/>
  <c r="U6" i="16"/>
  <c r="T6" i="16"/>
  <c r="S6" i="16"/>
  <c r="R6" i="16"/>
  <c r="Q6" i="16"/>
  <c r="P6" i="16"/>
  <c r="M6" i="16"/>
  <c r="U5" i="16"/>
  <c r="T5" i="16"/>
  <c r="S5" i="16"/>
  <c r="R5" i="16"/>
  <c r="Q5" i="16"/>
  <c r="P5" i="16"/>
  <c r="O5" i="16"/>
  <c r="N5" i="16"/>
  <c r="M5" i="16"/>
  <c r="L5" i="16"/>
  <c r="K5" i="16"/>
  <c r="J5" i="16"/>
  <c r="N384" i="15"/>
  <c r="J155" i="15"/>
  <c r="G155" i="15"/>
  <c r="F155" i="15"/>
  <c r="E155" i="15"/>
  <c r="B155" i="15"/>
  <c r="G154" i="15"/>
  <c r="F154" i="15"/>
  <c r="E154" i="15"/>
  <c r="B154" i="15"/>
  <c r="G153" i="15"/>
  <c r="F153" i="15"/>
  <c r="E153" i="15"/>
  <c r="B153" i="15"/>
  <c r="G152" i="15"/>
  <c r="F152" i="15"/>
  <c r="E152" i="15"/>
  <c r="B152" i="15"/>
  <c r="G151" i="15"/>
  <c r="F151" i="15"/>
  <c r="E151" i="15"/>
  <c r="B151" i="15"/>
  <c r="G150" i="15"/>
  <c r="F150" i="15"/>
  <c r="E150" i="15"/>
  <c r="E156" i="15" s="1"/>
  <c r="B150" i="15"/>
  <c r="A150" i="15"/>
  <c r="F156" i="15" s="1"/>
  <c r="U145" i="15"/>
  <c r="T145" i="15"/>
  <c r="S145" i="15"/>
  <c r="R145" i="15"/>
  <c r="Q145" i="15"/>
  <c r="P145" i="15"/>
  <c r="O145" i="15"/>
  <c r="N145" i="15"/>
  <c r="M145" i="15"/>
  <c r="L145" i="15"/>
  <c r="K145" i="15"/>
  <c r="J145" i="15"/>
  <c r="W144" i="15"/>
  <c r="U144" i="15"/>
  <c r="T144" i="15"/>
  <c r="S144" i="15"/>
  <c r="R144" i="15"/>
  <c r="Q144" i="15"/>
  <c r="P144" i="15"/>
  <c r="O144" i="15"/>
  <c r="N144" i="15"/>
  <c r="M144" i="15"/>
  <c r="L144" i="15"/>
  <c r="K144" i="15"/>
  <c r="J144" i="15"/>
  <c r="V144" i="15" s="1"/>
  <c r="X144" i="15" s="1"/>
  <c r="X143" i="15"/>
  <c r="V143" i="15"/>
  <c r="X142" i="15"/>
  <c r="V142" i="15"/>
  <c r="X141" i="15"/>
  <c r="V141" i="15"/>
  <c r="X140" i="15"/>
  <c r="V140" i="15"/>
  <c r="X139" i="15"/>
  <c r="V139" i="15"/>
  <c r="X138" i="15"/>
  <c r="V138" i="15"/>
  <c r="X137" i="15"/>
  <c r="V137" i="15"/>
  <c r="X136" i="15"/>
  <c r="V136" i="15"/>
  <c r="X135" i="15"/>
  <c r="V135" i="15"/>
  <c r="X134" i="15"/>
  <c r="V134" i="15"/>
  <c r="X133" i="15"/>
  <c r="V133" i="15"/>
  <c r="X132" i="15"/>
  <c r="V132" i="15"/>
  <c r="X131" i="15"/>
  <c r="V131" i="15"/>
  <c r="X130" i="15"/>
  <c r="V130" i="15"/>
  <c r="V127" i="15"/>
  <c r="U125" i="15"/>
  <c r="T125" i="15"/>
  <c r="S125" i="15"/>
  <c r="R125" i="15"/>
  <c r="Q125" i="15"/>
  <c r="P125" i="15"/>
  <c r="O125" i="15"/>
  <c r="N125" i="15"/>
  <c r="M125" i="15"/>
  <c r="L125" i="15"/>
  <c r="K125" i="15"/>
  <c r="J125" i="15"/>
  <c r="W124" i="15"/>
  <c r="U124" i="15"/>
  <c r="T124" i="15"/>
  <c r="S124" i="15"/>
  <c r="R124" i="15"/>
  <c r="Q124" i="15"/>
  <c r="P124" i="15"/>
  <c r="O124" i="15"/>
  <c r="N124" i="15"/>
  <c r="M124" i="15"/>
  <c r="L124" i="15"/>
  <c r="K124" i="15"/>
  <c r="J124" i="15"/>
  <c r="X123" i="15"/>
  <c r="V123" i="15"/>
  <c r="X122" i="15"/>
  <c r="V122" i="15"/>
  <c r="X121" i="15"/>
  <c r="V121" i="15"/>
  <c r="X120" i="15"/>
  <c r="V120" i="15"/>
  <c r="X119" i="15"/>
  <c r="V119" i="15"/>
  <c r="X118" i="15"/>
  <c r="V118" i="15"/>
  <c r="X117" i="15"/>
  <c r="V117" i="15"/>
  <c r="X116" i="15"/>
  <c r="V116" i="15"/>
  <c r="X115" i="15"/>
  <c r="V115" i="15"/>
  <c r="X114" i="15"/>
  <c r="V114" i="15"/>
  <c r="X113" i="15"/>
  <c r="V113" i="15"/>
  <c r="X112" i="15"/>
  <c r="V112" i="15"/>
  <c r="X111" i="15"/>
  <c r="V111" i="15"/>
  <c r="X110" i="15"/>
  <c r="V110" i="15"/>
  <c r="V108" i="15"/>
  <c r="J154" i="15" s="1"/>
  <c r="X107" i="15"/>
  <c r="V107" i="15"/>
  <c r="X108" i="15" s="1"/>
  <c r="U105" i="15"/>
  <c r="T105" i="15"/>
  <c r="S105" i="15"/>
  <c r="R105" i="15"/>
  <c r="Q105" i="15"/>
  <c r="P105" i="15"/>
  <c r="O105" i="15"/>
  <c r="N105" i="15"/>
  <c r="M105" i="15"/>
  <c r="L105" i="15"/>
  <c r="K105" i="15"/>
  <c r="J105" i="15"/>
  <c r="V105" i="15" s="1"/>
  <c r="X105" i="15" s="1"/>
  <c r="W104" i="15"/>
  <c r="U104" i="15"/>
  <c r="T104" i="15"/>
  <c r="S104" i="15"/>
  <c r="R104" i="15"/>
  <c r="Q104" i="15"/>
  <c r="P104" i="15"/>
  <c r="O104" i="15"/>
  <c r="N104" i="15"/>
  <c r="M104" i="15"/>
  <c r="L104" i="15"/>
  <c r="K104" i="15"/>
  <c r="J104" i="15"/>
  <c r="V103" i="15"/>
  <c r="X103" i="15" s="1"/>
  <c r="X102" i="15"/>
  <c r="V102" i="15"/>
  <c r="V101" i="15"/>
  <c r="X101" i="15" s="1"/>
  <c r="X100" i="15"/>
  <c r="V100" i="15"/>
  <c r="V99" i="15"/>
  <c r="X99" i="15" s="1"/>
  <c r="X98" i="15"/>
  <c r="V98" i="15"/>
  <c r="V97" i="15"/>
  <c r="X97" i="15" s="1"/>
  <c r="X96" i="15"/>
  <c r="V96" i="15"/>
  <c r="V95" i="15"/>
  <c r="X95" i="15" s="1"/>
  <c r="X94" i="15"/>
  <c r="V94" i="15"/>
  <c r="V93" i="15"/>
  <c r="X93" i="15" s="1"/>
  <c r="X92" i="15"/>
  <c r="V92" i="15"/>
  <c r="V91" i="15"/>
  <c r="X91" i="15" s="1"/>
  <c r="X90" i="15"/>
  <c r="V90" i="15"/>
  <c r="V88" i="15"/>
  <c r="X87" i="15"/>
  <c r="V87" i="15"/>
  <c r="H153" i="15" s="1"/>
  <c r="U85" i="15"/>
  <c r="T85" i="15"/>
  <c r="S85" i="15"/>
  <c r="R85" i="15"/>
  <c r="Q85" i="15"/>
  <c r="P85" i="15"/>
  <c r="O85" i="15"/>
  <c r="N85" i="15"/>
  <c r="M85" i="15"/>
  <c r="L85" i="15"/>
  <c r="K85" i="15"/>
  <c r="J85" i="15"/>
  <c r="V85" i="15" s="1"/>
  <c r="X85" i="15" s="1"/>
  <c r="W84" i="15"/>
  <c r="U84" i="15"/>
  <c r="T84" i="15"/>
  <c r="S84" i="15"/>
  <c r="R84" i="15"/>
  <c r="Q84" i="15"/>
  <c r="P84" i="15"/>
  <c r="O84" i="15"/>
  <c r="N84" i="15"/>
  <c r="M84" i="15"/>
  <c r="L84" i="15"/>
  <c r="K84" i="15"/>
  <c r="J84" i="15"/>
  <c r="V84" i="15" s="1"/>
  <c r="X84" i="15" s="1"/>
  <c r="X83" i="15"/>
  <c r="V83" i="15"/>
  <c r="X82" i="15"/>
  <c r="V82" i="15"/>
  <c r="V81" i="15"/>
  <c r="V80" i="15"/>
  <c r="V79" i="15"/>
  <c r="V78" i="15"/>
  <c r="X77" i="15"/>
  <c r="V77" i="15"/>
  <c r="X76" i="15"/>
  <c r="V76" i="15"/>
  <c r="V75" i="15"/>
  <c r="V74" i="15"/>
  <c r="V73" i="15"/>
  <c r="V72" i="15"/>
  <c r="V71" i="15"/>
  <c r="V70" i="15"/>
  <c r="V69" i="15"/>
  <c r="V68" i="15"/>
  <c r="V67" i="15"/>
  <c r="V66" i="15"/>
  <c r="V65" i="15"/>
  <c r="V64" i="15"/>
  <c r="V63" i="15"/>
  <c r="V62" i="15"/>
  <c r="X61" i="15"/>
  <c r="V61" i="15"/>
  <c r="X60" i="15"/>
  <c r="V60" i="15"/>
  <c r="X59" i="15"/>
  <c r="V59" i="15"/>
  <c r="X58" i="15"/>
  <c r="V58" i="15"/>
  <c r="X57" i="15"/>
  <c r="V57" i="15"/>
  <c r="X56" i="15"/>
  <c r="V56" i="15"/>
  <c r="X55" i="15"/>
  <c r="V55" i="15"/>
  <c r="X54" i="15"/>
  <c r="V54" i="15"/>
  <c r="X53" i="15"/>
  <c r="V53" i="15"/>
  <c r="X52" i="15"/>
  <c r="V52" i="15"/>
  <c r="V50" i="15"/>
  <c r="J152" i="15" s="1"/>
  <c r="X49" i="15"/>
  <c r="V49" i="15"/>
  <c r="X50" i="15" s="1"/>
  <c r="U47" i="15"/>
  <c r="T47" i="15"/>
  <c r="S47" i="15"/>
  <c r="R47" i="15"/>
  <c r="Q47" i="15"/>
  <c r="P47" i="15"/>
  <c r="O47" i="15"/>
  <c r="N47" i="15"/>
  <c r="M47" i="15"/>
  <c r="L47" i="15"/>
  <c r="K47" i="15"/>
  <c r="J47" i="15"/>
  <c r="W46" i="15"/>
  <c r="U46" i="15"/>
  <c r="T46" i="15"/>
  <c r="S46" i="15"/>
  <c r="R46" i="15"/>
  <c r="Q46" i="15"/>
  <c r="P46" i="15"/>
  <c r="O46" i="15"/>
  <c r="N46" i="15"/>
  <c r="M46" i="15"/>
  <c r="L46" i="15"/>
  <c r="K46" i="15"/>
  <c r="J46" i="15"/>
  <c r="V45" i="15"/>
  <c r="X45" i="15" s="1"/>
  <c r="X44" i="15"/>
  <c r="V44" i="15"/>
  <c r="V43" i="15"/>
  <c r="X43" i="15" s="1"/>
  <c r="X42" i="15"/>
  <c r="V42" i="15"/>
  <c r="V41" i="15"/>
  <c r="X41" i="15" s="1"/>
  <c r="X40" i="15"/>
  <c r="V40" i="15"/>
  <c r="V39" i="15"/>
  <c r="X39" i="15" s="1"/>
  <c r="X38" i="15"/>
  <c r="V38" i="15"/>
  <c r="V37" i="15"/>
  <c r="X37" i="15" s="1"/>
  <c r="X36" i="15"/>
  <c r="V36" i="15"/>
  <c r="V35" i="15"/>
  <c r="X35" i="15" s="1"/>
  <c r="X34" i="15"/>
  <c r="V34" i="15"/>
  <c r="V33" i="15"/>
  <c r="X33" i="15" s="1"/>
  <c r="X32" i="15"/>
  <c r="V32" i="15"/>
  <c r="V31" i="15"/>
  <c r="X31" i="15" s="1"/>
  <c r="X30" i="15"/>
  <c r="V30" i="15"/>
  <c r="V29" i="15"/>
  <c r="X28" i="15"/>
  <c r="V28" i="15"/>
  <c r="V46" i="15" s="1"/>
  <c r="X46" i="15" s="1"/>
  <c r="V26" i="15"/>
  <c r="X25" i="15"/>
  <c r="V25" i="15"/>
  <c r="H151" i="15" s="1"/>
  <c r="U23" i="15"/>
  <c r="T23" i="15"/>
  <c r="S23" i="15"/>
  <c r="R23" i="15"/>
  <c r="Q23" i="15"/>
  <c r="P23" i="15"/>
  <c r="O23" i="15"/>
  <c r="N23" i="15"/>
  <c r="M23" i="15"/>
  <c r="L23" i="15"/>
  <c r="K23" i="15"/>
  <c r="J23" i="15"/>
  <c r="V23" i="15" s="1"/>
  <c r="X23" i="15" s="1"/>
  <c r="W22" i="15"/>
  <c r="U22" i="15"/>
  <c r="T22" i="15"/>
  <c r="S22" i="15"/>
  <c r="R22" i="15"/>
  <c r="Q22" i="15"/>
  <c r="P22" i="15"/>
  <c r="O22" i="15"/>
  <c r="N22" i="15"/>
  <c r="M22" i="15"/>
  <c r="L22" i="15"/>
  <c r="K22" i="15"/>
  <c r="J22" i="15"/>
  <c r="V22" i="15" s="1"/>
  <c r="X22" i="15" s="1"/>
  <c r="X21" i="15"/>
  <c r="V21" i="15"/>
  <c r="V20" i="15"/>
  <c r="X20" i="15" s="1"/>
  <c r="X19" i="15"/>
  <c r="V19" i="15"/>
  <c r="V18" i="15"/>
  <c r="X18" i="15" s="1"/>
  <c r="X17" i="15"/>
  <c r="V17" i="15"/>
  <c r="V16" i="15"/>
  <c r="X16" i="15" s="1"/>
  <c r="X15" i="15"/>
  <c r="V15" i="15"/>
  <c r="V14" i="15"/>
  <c r="X14" i="15" s="1"/>
  <c r="X13" i="15"/>
  <c r="V13" i="15"/>
  <c r="V12" i="15"/>
  <c r="X12" i="15" s="1"/>
  <c r="X11" i="15"/>
  <c r="V11" i="15"/>
  <c r="V10" i="15"/>
  <c r="X10" i="15" s="1"/>
  <c r="X9" i="15"/>
  <c r="V9" i="15"/>
  <c r="V8" i="15"/>
  <c r="X8" i="15" s="1"/>
  <c r="X6" i="15"/>
  <c r="V6" i="15"/>
  <c r="J150" i="15" s="1"/>
  <c r="V5" i="15"/>
  <c r="X5" i="15" s="1"/>
  <c r="E29" i="14"/>
  <c r="H28" i="14"/>
  <c r="G28" i="14"/>
  <c r="F28" i="14"/>
  <c r="E28" i="14"/>
  <c r="B28" i="14"/>
  <c r="A28" i="14"/>
  <c r="F29" i="14" s="1"/>
  <c r="U23" i="14"/>
  <c r="U6" i="14" s="1"/>
  <c r="T23" i="14"/>
  <c r="T6" i="14" s="1"/>
  <c r="S23" i="14"/>
  <c r="R23" i="14"/>
  <c r="Q23" i="14"/>
  <c r="Q6" i="14" s="1"/>
  <c r="P23" i="14"/>
  <c r="P6" i="14" s="1"/>
  <c r="O23" i="14"/>
  <c r="N23" i="14"/>
  <c r="M23" i="14"/>
  <c r="M6" i="14" s="1"/>
  <c r="L23" i="14"/>
  <c r="L6" i="14" s="1"/>
  <c r="K23" i="14"/>
  <c r="J23" i="14"/>
  <c r="V23" i="14" s="1"/>
  <c r="X23" i="14" s="1"/>
  <c r="W22" i="14"/>
  <c r="U22" i="14"/>
  <c r="T22" i="14"/>
  <c r="S22" i="14"/>
  <c r="R22" i="14"/>
  <c r="Q22" i="14"/>
  <c r="P22" i="14"/>
  <c r="O22" i="14"/>
  <c r="N22" i="14"/>
  <c r="M22" i="14"/>
  <c r="L22" i="14"/>
  <c r="K22" i="14"/>
  <c r="J22" i="14"/>
  <c r="V21" i="14"/>
  <c r="X21" i="14" s="1"/>
  <c r="X20" i="14"/>
  <c r="V20" i="14"/>
  <c r="V19" i="14"/>
  <c r="X19" i="14" s="1"/>
  <c r="X18" i="14"/>
  <c r="V18" i="14"/>
  <c r="V17" i="14"/>
  <c r="X17" i="14" s="1"/>
  <c r="X16" i="14"/>
  <c r="V16" i="14"/>
  <c r="V15" i="14"/>
  <c r="X15" i="14" s="1"/>
  <c r="X14" i="14"/>
  <c r="V14" i="14"/>
  <c r="V13" i="14"/>
  <c r="X13" i="14" s="1"/>
  <c r="X12" i="14"/>
  <c r="V12" i="14"/>
  <c r="V11" i="14"/>
  <c r="X11" i="14" s="1"/>
  <c r="X10" i="14"/>
  <c r="V10" i="14"/>
  <c r="V9" i="14"/>
  <c r="X9" i="14" s="1"/>
  <c r="X8" i="14"/>
  <c r="V8" i="14"/>
  <c r="S6" i="14"/>
  <c r="R6" i="14"/>
  <c r="O6" i="14"/>
  <c r="N6" i="14"/>
  <c r="V6" i="14" s="1"/>
  <c r="K6" i="14"/>
  <c r="J6" i="14"/>
  <c r="X5" i="14"/>
  <c r="V5" i="14"/>
  <c r="V2" i="14"/>
  <c r="G49" i="13"/>
  <c r="F49" i="13"/>
  <c r="E49" i="13"/>
  <c r="B49" i="13"/>
  <c r="G48" i="13"/>
  <c r="F48" i="13"/>
  <c r="E48" i="13"/>
  <c r="E50" i="13" s="1"/>
  <c r="B48" i="13"/>
  <c r="A48" i="13"/>
  <c r="F50" i="13" s="1"/>
  <c r="U43" i="13"/>
  <c r="T43" i="13"/>
  <c r="S43" i="13"/>
  <c r="R43" i="13"/>
  <c r="Q43" i="13"/>
  <c r="P43" i="13"/>
  <c r="O43" i="13"/>
  <c r="N43" i="13"/>
  <c r="M43" i="13"/>
  <c r="L43" i="13"/>
  <c r="K43" i="13"/>
  <c r="J43" i="13"/>
  <c r="V43" i="13" s="1"/>
  <c r="X43" i="13" s="1"/>
  <c r="W42" i="13"/>
  <c r="U42" i="13"/>
  <c r="T42" i="13"/>
  <c r="S42" i="13"/>
  <c r="S25" i="13" s="1"/>
  <c r="R42" i="13"/>
  <c r="Q42" i="13"/>
  <c r="P42" i="13"/>
  <c r="O42" i="13"/>
  <c r="O25" i="13" s="1"/>
  <c r="N42" i="13"/>
  <c r="M42" i="13"/>
  <c r="L42" i="13"/>
  <c r="K42" i="13"/>
  <c r="K25" i="13" s="1"/>
  <c r="J42" i="13"/>
  <c r="V41" i="13"/>
  <c r="X41" i="13" s="1"/>
  <c r="X40" i="13"/>
  <c r="V40" i="13"/>
  <c r="V39" i="13"/>
  <c r="X39" i="13" s="1"/>
  <c r="X38" i="13"/>
  <c r="V38" i="13"/>
  <c r="V37" i="13"/>
  <c r="X37" i="13" s="1"/>
  <c r="X36" i="13"/>
  <c r="V36" i="13"/>
  <c r="V35" i="13"/>
  <c r="X35" i="13" s="1"/>
  <c r="X34" i="13"/>
  <c r="V34" i="13"/>
  <c r="V33" i="13"/>
  <c r="X33" i="13" s="1"/>
  <c r="X32" i="13"/>
  <c r="V32" i="13"/>
  <c r="V31" i="13"/>
  <c r="X31" i="13" s="1"/>
  <c r="X30" i="13"/>
  <c r="V30" i="13"/>
  <c r="V29" i="13"/>
  <c r="X29" i="13" s="1"/>
  <c r="X28" i="13"/>
  <c r="V28" i="13"/>
  <c r="V26" i="13"/>
  <c r="J49" i="13" s="1"/>
  <c r="U25" i="13"/>
  <c r="T25" i="13"/>
  <c r="R25" i="13"/>
  <c r="Q25" i="13"/>
  <c r="P25" i="13"/>
  <c r="N25" i="13"/>
  <c r="M25" i="13"/>
  <c r="L25" i="13"/>
  <c r="J25" i="13"/>
  <c r="V25" i="13" s="1"/>
  <c r="H49" i="13" s="1"/>
  <c r="U23" i="13"/>
  <c r="U6" i="13" s="1"/>
  <c r="T23" i="13"/>
  <c r="T6" i="13" s="1"/>
  <c r="S23" i="13"/>
  <c r="R23" i="13"/>
  <c r="Q23" i="13"/>
  <c r="Q6" i="13" s="1"/>
  <c r="P23" i="13"/>
  <c r="P6" i="13" s="1"/>
  <c r="O23" i="13"/>
  <c r="N23" i="13"/>
  <c r="M23" i="13"/>
  <c r="M6" i="13" s="1"/>
  <c r="L23" i="13"/>
  <c r="L6" i="13" s="1"/>
  <c r="K23" i="13"/>
  <c r="J23" i="13"/>
  <c r="V23" i="13" s="1"/>
  <c r="X23" i="13" s="1"/>
  <c r="W22" i="13"/>
  <c r="U22" i="13"/>
  <c r="T22" i="13"/>
  <c r="S22" i="13"/>
  <c r="R22" i="13"/>
  <c r="Q22" i="13"/>
  <c r="P22" i="13"/>
  <c r="O22" i="13"/>
  <c r="N22" i="13"/>
  <c r="M22" i="13"/>
  <c r="L22" i="13"/>
  <c r="K22" i="13"/>
  <c r="J22" i="13"/>
  <c r="V21" i="13"/>
  <c r="X21" i="13" s="1"/>
  <c r="X20" i="13"/>
  <c r="V20" i="13"/>
  <c r="V19" i="13"/>
  <c r="X19" i="13" s="1"/>
  <c r="X18" i="13"/>
  <c r="V18" i="13"/>
  <c r="V17" i="13"/>
  <c r="X17" i="13" s="1"/>
  <c r="X16" i="13"/>
  <c r="V16" i="13"/>
  <c r="V15" i="13"/>
  <c r="X15" i="13" s="1"/>
  <c r="X14" i="13"/>
  <c r="V14" i="13"/>
  <c r="V13" i="13"/>
  <c r="X13" i="13" s="1"/>
  <c r="X12" i="13"/>
  <c r="V12" i="13"/>
  <c r="V11" i="13"/>
  <c r="X11" i="13" s="1"/>
  <c r="X10" i="13"/>
  <c r="V10" i="13"/>
  <c r="V9" i="13"/>
  <c r="X9" i="13" s="1"/>
  <c r="X8" i="13"/>
  <c r="V8" i="13"/>
  <c r="S6" i="13"/>
  <c r="R6" i="13"/>
  <c r="O6" i="13"/>
  <c r="N6" i="13"/>
  <c r="V6" i="13" s="1"/>
  <c r="K6" i="13"/>
  <c r="J6" i="13"/>
  <c r="U5" i="13"/>
  <c r="T5" i="13"/>
  <c r="S5" i="13"/>
  <c r="R5" i="13"/>
  <c r="Q5" i="13"/>
  <c r="P5" i="13"/>
  <c r="O5" i="13"/>
  <c r="N5" i="13"/>
  <c r="M5" i="13"/>
  <c r="L5" i="13"/>
  <c r="K5" i="13"/>
  <c r="J5" i="13"/>
  <c r="L49" i="12"/>
  <c r="G49" i="12"/>
  <c r="F49" i="12"/>
  <c r="E49" i="12"/>
  <c r="B49" i="12"/>
  <c r="G48" i="12"/>
  <c r="F48" i="12"/>
  <c r="E48" i="12"/>
  <c r="E50" i="12" s="1"/>
  <c r="B48" i="12"/>
  <c r="A48" i="12"/>
  <c r="F50" i="12" s="1"/>
  <c r="U43" i="12"/>
  <c r="T43" i="12"/>
  <c r="S43" i="12"/>
  <c r="R43" i="12"/>
  <c r="Q43" i="12"/>
  <c r="P43" i="12"/>
  <c r="O43" i="12"/>
  <c r="N43" i="12"/>
  <c r="M43" i="12"/>
  <c r="L43" i="12"/>
  <c r="K43" i="12"/>
  <c r="J43" i="12"/>
  <c r="W42" i="12"/>
  <c r="U42" i="12"/>
  <c r="T42" i="12"/>
  <c r="S42" i="12"/>
  <c r="R42" i="12"/>
  <c r="Q42" i="12"/>
  <c r="P42" i="12"/>
  <c r="O42" i="12"/>
  <c r="N42" i="12"/>
  <c r="M42" i="12"/>
  <c r="L42" i="12"/>
  <c r="K42" i="12"/>
  <c r="J42" i="12"/>
  <c r="V41" i="12"/>
  <c r="X41" i="12" s="1"/>
  <c r="X40" i="12"/>
  <c r="V40" i="12"/>
  <c r="V39" i="12"/>
  <c r="X39" i="12" s="1"/>
  <c r="X38" i="12"/>
  <c r="V38" i="12"/>
  <c r="V37" i="12"/>
  <c r="X37" i="12" s="1"/>
  <c r="X36" i="12"/>
  <c r="V36" i="12"/>
  <c r="V35" i="12"/>
  <c r="X35" i="12" s="1"/>
  <c r="X34" i="12"/>
  <c r="V34" i="12"/>
  <c r="V33" i="12"/>
  <c r="X33" i="12" s="1"/>
  <c r="X32" i="12"/>
  <c r="V32" i="12"/>
  <c r="V31" i="12"/>
  <c r="X31" i="12" s="1"/>
  <c r="X30" i="12"/>
  <c r="V30" i="12"/>
  <c r="V29" i="12"/>
  <c r="X29" i="12" s="1"/>
  <c r="X28" i="12"/>
  <c r="V28" i="12"/>
  <c r="V26" i="12"/>
  <c r="J49" i="12" s="1"/>
  <c r="K49" i="12" s="1"/>
  <c r="X25" i="12"/>
  <c r="V25" i="12"/>
  <c r="H49" i="12" s="1"/>
  <c r="U23" i="12"/>
  <c r="T23" i="12"/>
  <c r="S23" i="12"/>
  <c r="R23" i="12"/>
  <c r="Q23" i="12"/>
  <c r="P23" i="12"/>
  <c r="O23" i="12"/>
  <c r="N23" i="12"/>
  <c r="M23" i="12"/>
  <c r="L23" i="12"/>
  <c r="K23" i="12"/>
  <c r="J23" i="12"/>
  <c r="X22" i="12"/>
  <c r="W22" i="12"/>
  <c r="U22" i="12"/>
  <c r="T22" i="12"/>
  <c r="S22" i="12"/>
  <c r="R22" i="12"/>
  <c r="Q22" i="12"/>
  <c r="P22" i="12"/>
  <c r="O22" i="12"/>
  <c r="N22" i="12"/>
  <c r="M22" i="12"/>
  <c r="L22" i="12"/>
  <c r="K22" i="12"/>
  <c r="J22" i="12"/>
  <c r="V22" i="12" s="1"/>
  <c r="V21" i="12"/>
  <c r="X21" i="12" s="1"/>
  <c r="X20" i="12"/>
  <c r="V20" i="12"/>
  <c r="V19" i="12"/>
  <c r="X19" i="12" s="1"/>
  <c r="X18" i="12"/>
  <c r="V18" i="12"/>
  <c r="V17" i="12"/>
  <c r="X17" i="12" s="1"/>
  <c r="X16" i="12"/>
  <c r="V16" i="12"/>
  <c r="V15" i="12"/>
  <c r="X15" i="12" s="1"/>
  <c r="X14" i="12"/>
  <c r="V14" i="12"/>
  <c r="V13" i="12"/>
  <c r="X13" i="12" s="1"/>
  <c r="X12" i="12"/>
  <c r="V12" i="12"/>
  <c r="V11" i="12"/>
  <c r="X11" i="12" s="1"/>
  <c r="X10" i="12"/>
  <c r="V10" i="12"/>
  <c r="V9" i="12"/>
  <c r="X9" i="12" s="1"/>
  <c r="X8" i="12"/>
  <c r="V8" i="12"/>
  <c r="V6" i="12"/>
  <c r="U5" i="12"/>
  <c r="T5" i="12"/>
  <c r="S5" i="12"/>
  <c r="R5" i="12"/>
  <c r="Q5" i="12"/>
  <c r="P5" i="12"/>
  <c r="O5" i="12"/>
  <c r="N5" i="12"/>
  <c r="M5" i="12"/>
  <c r="L5" i="12"/>
  <c r="K5" i="12"/>
  <c r="J5" i="12"/>
  <c r="G28" i="11"/>
  <c r="F28" i="11"/>
  <c r="E28" i="11"/>
  <c r="E29" i="11" s="1"/>
  <c r="B28" i="11"/>
  <c r="A28" i="11"/>
  <c r="F29" i="11" s="1"/>
  <c r="U23" i="11"/>
  <c r="T23" i="11"/>
  <c r="T6" i="11" s="1"/>
  <c r="S23" i="11"/>
  <c r="R23" i="11"/>
  <c r="Q23" i="11"/>
  <c r="P23" i="11"/>
  <c r="P6" i="11" s="1"/>
  <c r="O23" i="11"/>
  <c r="N23" i="11"/>
  <c r="M23" i="11"/>
  <c r="L23" i="11"/>
  <c r="L6" i="11" s="1"/>
  <c r="K23" i="11"/>
  <c r="J23" i="11"/>
  <c r="W22" i="11"/>
  <c r="U22" i="11"/>
  <c r="T22" i="11"/>
  <c r="S22" i="11"/>
  <c r="R22" i="11"/>
  <c r="Q22" i="11"/>
  <c r="P22" i="11"/>
  <c r="O22" i="11"/>
  <c r="N22" i="11"/>
  <c r="M22" i="11"/>
  <c r="L22" i="11"/>
  <c r="K22" i="11"/>
  <c r="J22" i="11"/>
  <c r="X21" i="11"/>
  <c r="V21" i="11"/>
  <c r="X20" i="11"/>
  <c r="V20" i="11"/>
  <c r="X19" i="11"/>
  <c r="V19" i="11"/>
  <c r="X18" i="11"/>
  <c r="V18" i="11"/>
  <c r="X17" i="11"/>
  <c r="V17" i="11"/>
  <c r="X16" i="11"/>
  <c r="V16" i="11"/>
  <c r="X15" i="11"/>
  <c r="V15" i="11"/>
  <c r="X14" i="11"/>
  <c r="V14" i="11"/>
  <c r="V13" i="11"/>
  <c r="X13" i="11" s="1"/>
  <c r="X12" i="11"/>
  <c r="V12" i="11"/>
  <c r="V11" i="11"/>
  <c r="X11" i="11" s="1"/>
  <c r="X10" i="11"/>
  <c r="V10" i="11"/>
  <c r="V9" i="11"/>
  <c r="X9" i="11" s="1"/>
  <c r="X8" i="11"/>
  <c r="V8" i="11"/>
  <c r="U6" i="11"/>
  <c r="S6" i="11"/>
  <c r="R6" i="11"/>
  <c r="Q6" i="11"/>
  <c r="O6" i="11"/>
  <c r="N6" i="11"/>
  <c r="M6" i="11"/>
  <c r="K6" i="11"/>
  <c r="J6" i="11"/>
  <c r="X5" i="11"/>
  <c r="V5" i="11"/>
  <c r="H28" i="11" s="1"/>
  <c r="V2" i="11"/>
  <c r="G91" i="10"/>
  <c r="F91" i="10"/>
  <c r="E91" i="10"/>
  <c r="B91" i="10"/>
  <c r="G90" i="10"/>
  <c r="F90" i="10"/>
  <c r="E90" i="10"/>
  <c r="B90" i="10"/>
  <c r="G89" i="10"/>
  <c r="F89" i="10"/>
  <c r="E89" i="10"/>
  <c r="B89" i="10"/>
  <c r="G88" i="10"/>
  <c r="F88" i="10"/>
  <c r="E88" i="10"/>
  <c r="E92" i="10" s="1"/>
  <c r="B88" i="10"/>
  <c r="A88" i="10"/>
  <c r="F92" i="10" s="1"/>
  <c r="U83" i="10"/>
  <c r="T83" i="10"/>
  <c r="S83" i="10"/>
  <c r="R83" i="10"/>
  <c r="Q83" i="10"/>
  <c r="P83" i="10"/>
  <c r="O83" i="10"/>
  <c r="N83" i="10"/>
  <c r="M83" i="10"/>
  <c r="L83" i="10"/>
  <c r="K83" i="10"/>
  <c r="J83" i="10"/>
  <c r="W82" i="10"/>
  <c r="U82" i="10"/>
  <c r="T82" i="10"/>
  <c r="S82" i="10"/>
  <c r="R82" i="10"/>
  <c r="Q82" i="10"/>
  <c r="P82" i="10"/>
  <c r="O82" i="10"/>
  <c r="N82" i="10"/>
  <c r="V82" i="10" s="1"/>
  <c r="X82" i="10" s="1"/>
  <c r="M82" i="10"/>
  <c r="K82" i="10"/>
  <c r="J82" i="10"/>
  <c r="X81" i="10"/>
  <c r="V81" i="10"/>
  <c r="V80" i="10"/>
  <c r="X80" i="10" s="1"/>
  <c r="X79" i="10"/>
  <c r="V79" i="10"/>
  <c r="V78" i="10"/>
  <c r="X78" i="10" s="1"/>
  <c r="X77" i="10"/>
  <c r="V77" i="10"/>
  <c r="V76" i="10"/>
  <c r="X76" i="10" s="1"/>
  <c r="X75" i="10"/>
  <c r="V75" i="10"/>
  <c r="V74" i="10"/>
  <c r="X74" i="10" s="1"/>
  <c r="X73" i="10"/>
  <c r="V73" i="10"/>
  <c r="V72" i="10"/>
  <c r="X72" i="10" s="1"/>
  <c r="X71" i="10"/>
  <c r="V71" i="10"/>
  <c r="V70" i="10"/>
  <c r="X70" i="10" s="1"/>
  <c r="X69" i="10"/>
  <c r="V69" i="10"/>
  <c r="V68" i="10"/>
  <c r="X68" i="10" s="1"/>
  <c r="X66" i="10"/>
  <c r="V66" i="10"/>
  <c r="J91" i="10" s="1"/>
  <c r="V65" i="10"/>
  <c r="H91" i="10" s="1"/>
  <c r="K91" i="10" s="1"/>
  <c r="L91" i="10" s="1"/>
  <c r="U63" i="10"/>
  <c r="T63" i="10"/>
  <c r="S63" i="10"/>
  <c r="R63" i="10"/>
  <c r="Q63" i="10"/>
  <c r="P63" i="10"/>
  <c r="O63" i="10"/>
  <c r="N63" i="10"/>
  <c r="M63" i="10"/>
  <c r="L63" i="10"/>
  <c r="K63" i="10"/>
  <c r="J63" i="10"/>
  <c r="W62" i="10"/>
  <c r="U62" i="10"/>
  <c r="T62" i="10"/>
  <c r="S62" i="10"/>
  <c r="R62" i="10"/>
  <c r="Q62" i="10"/>
  <c r="P62" i="10"/>
  <c r="O62" i="10"/>
  <c r="N62" i="10"/>
  <c r="M62" i="10"/>
  <c r="L62" i="10"/>
  <c r="K62" i="10"/>
  <c r="J62" i="10"/>
  <c r="V62" i="10" s="1"/>
  <c r="X62" i="10" s="1"/>
  <c r="V61" i="10"/>
  <c r="X61" i="10" s="1"/>
  <c r="V60" i="10"/>
  <c r="X60" i="10" s="1"/>
  <c r="V59" i="10"/>
  <c r="X59" i="10" s="1"/>
  <c r="V58" i="10"/>
  <c r="X58" i="10" s="1"/>
  <c r="V57" i="10"/>
  <c r="X57" i="10" s="1"/>
  <c r="V56" i="10"/>
  <c r="X56" i="10" s="1"/>
  <c r="V55" i="10"/>
  <c r="X55" i="10" s="1"/>
  <c r="V54" i="10"/>
  <c r="X54" i="10" s="1"/>
  <c r="V53" i="10"/>
  <c r="X53" i="10" s="1"/>
  <c r="V52" i="10"/>
  <c r="X52" i="10" s="1"/>
  <c r="V51" i="10"/>
  <c r="X51" i="10" s="1"/>
  <c r="V50" i="10"/>
  <c r="X50" i="10" s="1"/>
  <c r="V49" i="10"/>
  <c r="X49" i="10" s="1"/>
  <c r="V48" i="10"/>
  <c r="X48" i="10" s="1"/>
  <c r="V46" i="10"/>
  <c r="J90" i="10" s="1"/>
  <c r="V45" i="10"/>
  <c r="U43" i="10"/>
  <c r="T43" i="10"/>
  <c r="S43" i="10"/>
  <c r="R43" i="10"/>
  <c r="Q43" i="10"/>
  <c r="P43" i="10"/>
  <c r="O43" i="10"/>
  <c r="N43" i="10"/>
  <c r="M43" i="10"/>
  <c r="K43" i="10"/>
  <c r="J43" i="10"/>
  <c r="W42" i="10"/>
  <c r="U42" i="10"/>
  <c r="T42" i="10"/>
  <c r="S42" i="10"/>
  <c r="R42" i="10"/>
  <c r="Q42" i="10"/>
  <c r="P42" i="10"/>
  <c r="O42" i="10"/>
  <c r="N42" i="10"/>
  <c r="M42" i="10"/>
  <c r="L42" i="10"/>
  <c r="K42" i="10"/>
  <c r="J42" i="10"/>
  <c r="V42" i="10" s="1"/>
  <c r="X42" i="10" s="1"/>
  <c r="X41" i="10"/>
  <c r="V41" i="10"/>
  <c r="X40" i="10"/>
  <c r="V40" i="10"/>
  <c r="X39" i="10"/>
  <c r="V39" i="10"/>
  <c r="X38" i="10"/>
  <c r="V38" i="10"/>
  <c r="X37" i="10"/>
  <c r="V37" i="10"/>
  <c r="X36" i="10"/>
  <c r="V36" i="10"/>
  <c r="L35" i="10"/>
  <c r="V35" i="10" s="1"/>
  <c r="X35" i="10" s="1"/>
  <c r="X34" i="10"/>
  <c r="V34" i="10"/>
  <c r="V33" i="10"/>
  <c r="X33" i="10" s="1"/>
  <c r="X32" i="10"/>
  <c r="V32" i="10"/>
  <c r="V31" i="10"/>
  <c r="X31" i="10" s="1"/>
  <c r="V30" i="10"/>
  <c r="X30" i="10" s="1"/>
  <c r="V29" i="10"/>
  <c r="X29" i="10" s="1"/>
  <c r="V28" i="10"/>
  <c r="X28" i="10" s="1"/>
  <c r="V26" i="10"/>
  <c r="X25" i="10"/>
  <c r="V25" i="10"/>
  <c r="H89" i="10" s="1"/>
  <c r="U23" i="10"/>
  <c r="T23" i="10"/>
  <c r="S23" i="10"/>
  <c r="R23" i="10"/>
  <c r="Q23" i="10"/>
  <c r="P23" i="10"/>
  <c r="O23" i="10"/>
  <c r="N23" i="10"/>
  <c r="M23" i="10"/>
  <c r="L23" i="10"/>
  <c r="K23" i="10"/>
  <c r="J23" i="10"/>
  <c r="V23" i="10" s="1"/>
  <c r="X23" i="10" s="1"/>
  <c r="W22" i="10"/>
  <c r="U22" i="10"/>
  <c r="T22" i="10"/>
  <c r="S22" i="10"/>
  <c r="R22" i="10"/>
  <c r="Q22" i="10"/>
  <c r="P22" i="10"/>
  <c r="O22" i="10"/>
  <c r="N22" i="10"/>
  <c r="M22" i="10"/>
  <c r="L22" i="10"/>
  <c r="K22" i="10"/>
  <c r="J22" i="10"/>
  <c r="V21" i="10"/>
  <c r="X21" i="10" s="1"/>
  <c r="X20" i="10"/>
  <c r="V20" i="10"/>
  <c r="X19" i="10"/>
  <c r="V19" i="10"/>
  <c r="X18" i="10"/>
  <c r="V18" i="10"/>
  <c r="X17" i="10"/>
  <c r="V17" i="10"/>
  <c r="X16" i="10"/>
  <c r="V16" i="10"/>
  <c r="X15" i="10"/>
  <c r="V15" i="10"/>
  <c r="X14" i="10"/>
  <c r="V14" i="10"/>
  <c r="X13" i="10"/>
  <c r="V13" i="10"/>
  <c r="X12" i="10"/>
  <c r="V12" i="10"/>
  <c r="X11" i="10"/>
  <c r="V11" i="10"/>
  <c r="X10" i="10"/>
  <c r="V10" i="10"/>
  <c r="X9" i="10"/>
  <c r="V9" i="10"/>
  <c r="X8" i="10"/>
  <c r="V8" i="10"/>
  <c r="V6" i="10"/>
  <c r="J88" i="10" s="1"/>
  <c r="K88" i="10" s="1"/>
  <c r="L88" i="10" s="1"/>
  <c r="X5" i="10"/>
  <c r="V5" i="10"/>
  <c r="H88" i="10" s="1"/>
  <c r="G262" i="9"/>
  <c r="F262" i="9"/>
  <c r="E262" i="9"/>
  <c r="B262" i="9"/>
  <c r="G261" i="9"/>
  <c r="F261" i="9"/>
  <c r="E261" i="9"/>
  <c r="B261" i="9"/>
  <c r="G260" i="9"/>
  <c r="F260" i="9"/>
  <c r="E260" i="9"/>
  <c r="B260" i="9"/>
  <c r="G259" i="9"/>
  <c r="F259" i="9"/>
  <c r="E259" i="9"/>
  <c r="B259" i="9"/>
  <c r="G258" i="9"/>
  <c r="F258" i="9"/>
  <c r="E258" i="9"/>
  <c r="B258" i="9"/>
  <c r="G257" i="9"/>
  <c r="F257" i="9"/>
  <c r="E257" i="9"/>
  <c r="B257" i="9"/>
  <c r="G256" i="9"/>
  <c r="F256" i="9"/>
  <c r="E256" i="9"/>
  <c r="B256" i="9"/>
  <c r="G255" i="9"/>
  <c r="F255" i="9"/>
  <c r="E255" i="9"/>
  <c r="B255" i="9"/>
  <c r="G254" i="9"/>
  <c r="F254" i="9"/>
  <c r="E254" i="9"/>
  <c r="B254" i="9"/>
  <c r="G253" i="9"/>
  <c r="F253" i="9"/>
  <c r="E253" i="9"/>
  <c r="E263" i="9" s="1"/>
  <c r="B253" i="9"/>
  <c r="A253" i="9"/>
  <c r="F263" i="9" s="1"/>
  <c r="U248" i="9"/>
  <c r="T248" i="9"/>
  <c r="S248" i="9"/>
  <c r="Q248" i="9"/>
  <c r="P248" i="9"/>
  <c r="O248" i="9"/>
  <c r="N248" i="9"/>
  <c r="M248" i="9"/>
  <c r="L248" i="9"/>
  <c r="K248" i="9"/>
  <c r="J248" i="9"/>
  <c r="W247" i="9"/>
  <c r="U247" i="9"/>
  <c r="T247" i="9"/>
  <c r="S247" i="9"/>
  <c r="R247" i="9"/>
  <c r="Q247" i="9"/>
  <c r="P247" i="9"/>
  <c r="O247" i="9"/>
  <c r="N247" i="9"/>
  <c r="M247" i="9"/>
  <c r="L247" i="9"/>
  <c r="K247" i="9"/>
  <c r="J247" i="9"/>
  <c r="V247" i="9" s="1"/>
  <c r="X247" i="9" s="1"/>
  <c r="X246" i="9"/>
  <c r="V246" i="9"/>
  <c r="X245" i="9"/>
  <c r="V245" i="9"/>
  <c r="X244" i="9"/>
  <c r="V244" i="9"/>
  <c r="X243" i="9"/>
  <c r="V243" i="9"/>
  <c r="X242" i="9"/>
  <c r="V242" i="9"/>
  <c r="X241" i="9"/>
  <c r="V241" i="9"/>
  <c r="X240" i="9"/>
  <c r="V240" i="9"/>
  <c r="X239" i="9"/>
  <c r="V239" i="9"/>
  <c r="X237" i="9"/>
  <c r="V237" i="9"/>
  <c r="X236" i="9"/>
  <c r="V236" i="9"/>
  <c r="X235" i="9"/>
  <c r="V235" i="9"/>
  <c r="X234" i="9"/>
  <c r="V234" i="9"/>
  <c r="X233" i="9"/>
  <c r="V233" i="9"/>
  <c r="X231" i="9"/>
  <c r="V231" i="9"/>
  <c r="J262" i="9" s="1"/>
  <c r="X230" i="9"/>
  <c r="V230" i="9"/>
  <c r="H262" i="9" s="1"/>
  <c r="K262" i="9" s="1"/>
  <c r="L262" i="9" s="1"/>
  <c r="U228" i="9"/>
  <c r="T228" i="9"/>
  <c r="S228" i="9"/>
  <c r="R228" i="9"/>
  <c r="Q228" i="9"/>
  <c r="P228" i="9"/>
  <c r="O228" i="9"/>
  <c r="N228" i="9"/>
  <c r="M228" i="9"/>
  <c r="L228" i="9"/>
  <c r="K228" i="9"/>
  <c r="J228" i="9"/>
  <c r="W227" i="9"/>
  <c r="U227" i="9"/>
  <c r="T227" i="9"/>
  <c r="S227" i="9"/>
  <c r="R227" i="9"/>
  <c r="Q227" i="9"/>
  <c r="P227" i="9"/>
  <c r="O227" i="9"/>
  <c r="N227" i="9"/>
  <c r="M227" i="9"/>
  <c r="L227" i="9"/>
  <c r="K227" i="9"/>
  <c r="J227" i="9"/>
  <c r="V227" i="9" s="1"/>
  <c r="X227" i="9" s="1"/>
  <c r="V226" i="9"/>
  <c r="X226" i="9" s="1"/>
  <c r="V225" i="9"/>
  <c r="X225" i="9" s="1"/>
  <c r="V224" i="9"/>
  <c r="X224" i="9" s="1"/>
  <c r="V223" i="9"/>
  <c r="X223" i="9" s="1"/>
  <c r="V222" i="9"/>
  <c r="X222" i="9" s="1"/>
  <c r="V221" i="9"/>
  <c r="X221" i="9" s="1"/>
  <c r="V220" i="9"/>
  <c r="X220" i="9" s="1"/>
  <c r="V219" i="9"/>
  <c r="X219" i="9" s="1"/>
  <c r="V218" i="9"/>
  <c r="X218" i="9" s="1"/>
  <c r="V217" i="9"/>
  <c r="X217" i="9" s="1"/>
  <c r="V216" i="9"/>
  <c r="X216" i="9" s="1"/>
  <c r="V215" i="9"/>
  <c r="X215" i="9" s="1"/>
  <c r="V214" i="9"/>
  <c r="X214" i="9" s="1"/>
  <c r="V213" i="9"/>
  <c r="X213" i="9" s="1"/>
  <c r="V211" i="9"/>
  <c r="J261" i="9" s="1"/>
  <c r="V210" i="9"/>
  <c r="U208" i="9"/>
  <c r="T208" i="9"/>
  <c r="S208" i="9"/>
  <c r="R208" i="9"/>
  <c r="Q208" i="9"/>
  <c r="P208" i="9"/>
  <c r="O208" i="9"/>
  <c r="N208" i="9"/>
  <c r="M208" i="9"/>
  <c r="L208" i="9"/>
  <c r="K208" i="9"/>
  <c r="J208" i="9"/>
  <c r="V208" i="9" s="1"/>
  <c r="X208" i="9" s="1"/>
  <c r="W207" i="9"/>
  <c r="U207" i="9"/>
  <c r="T207" i="9"/>
  <c r="S207" i="9"/>
  <c r="Q207" i="9"/>
  <c r="O207" i="9"/>
  <c r="M207" i="9"/>
  <c r="L207" i="9"/>
  <c r="K207" i="9"/>
  <c r="J207" i="9"/>
  <c r="X206" i="9"/>
  <c r="V206" i="9"/>
  <c r="X205" i="9"/>
  <c r="V205" i="9"/>
  <c r="X204" i="9"/>
  <c r="V204" i="9"/>
  <c r="X203" i="9"/>
  <c r="V203" i="9"/>
  <c r="X202" i="9"/>
  <c r="V202" i="9"/>
  <c r="X201" i="9"/>
  <c r="V201" i="9"/>
  <c r="X200" i="9"/>
  <c r="V200" i="9"/>
  <c r="X199" i="9"/>
  <c r="V199" i="9"/>
  <c r="X198" i="9"/>
  <c r="V198" i="9"/>
  <c r="R197" i="9"/>
  <c r="R207" i="9" s="1"/>
  <c r="Q197" i="9"/>
  <c r="P197" i="9"/>
  <c r="P207" i="9" s="1"/>
  <c r="O197" i="9"/>
  <c r="N197" i="9"/>
  <c r="N207" i="9" s="1"/>
  <c r="M197" i="9"/>
  <c r="X196" i="9"/>
  <c r="V196" i="9"/>
  <c r="V195" i="9"/>
  <c r="V193" i="9"/>
  <c r="V192" i="9"/>
  <c r="X192" i="9" s="1"/>
  <c r="U190" i="9"/>
  <c r="T190" i="9"/>
  <c r="S190" i="9"/>
  <c r="R190" i="9"/>
  <c r="Q190" i="9"/>
  <c r="P190" i="9"/>
  <c r="O190" i="9"/>
  <c r="N190" i="9"/>
  <c r="M190" i="9"/>
  <c r="L190" i="9"/>
  <c r="K190" i="9"/>
  <c r="J190" i="9"/>
  <c r="V190" i="9" s="1"/>
  <c r="X190" i="9" s="1"/>
  <c r="W189" i="9"/>
  <c r="U189" i="9"/>
  <c r="T189" i="9"/>
  <c r="S189" i="9"/>
  <c r="R189" i="9"/>
  <c r="Q189" i="9"/>
  <c r="P189" i="9"/>
  <c r="O189" i="9"/>
  <c r="N189" i="9"/>
  <c r="M189" i="9"/>
  <c r="L189" i="9"/>
  <c r="K189" i="9"/>
  <c r="J189" i="9"/>
  <c r="X188" i="9"/>
  <c r="V188" i="9"/>
  <c r="X187" i="9"/>
  <c r="V187" i="9"/>
  <c r="X186" i="9"/>
  <c r="V186" i="9"/>
  <c r="X185" i="9"/>
  <c r="V185" i="9"/>
  <c r="X184" i="9"/>
  <c r="V184" i="9"/>
  <c r="X183" i="9"/>
  <c r="V183" i="9"/>
  <c r="X182" i="9"/>
  <c r="V182" i="9"/>
  <c r="X181" i="9"/>
  <c r="V181" i="9"/>
  <c r="X180" i="9"/>
  <c r="V180" i="9"/>
  <c r="X179" i="9"/>
  <c r="V179" i="9"/>
  <c r="X178" i="9"/>
  <c r="V178" i="9"/>
  <c r="X177" i="9"/>
  <c r="V177" i="9"/>
  <c r="X176" i="9"/>
  <c r="V176" i="9"/>
  <c r="X175" i="9"/>
  <c r="V175" i="9"/>
  <c r="X172" i="9"/>
  <c r="V172" i="9"/>
  <c r="J259" i="9" s="1"/>
  <c r="K259" i="9" s="1"/>
  <c r="L259" i="9" s="1"/>
  <c r="X171" i="9"/>
  <c r="V171" i="9"/>
  <c r="H259" i="9" s="1"/>
  <c r="U169" i="9"/>
  <c r="T169" i="9"/>
  <c r="S169" i="9"/>
  <c r="R169" i="9"/>
  <c r="Q169" i="9"/>
  <c r="P169" i="9"/>
  <c r="O169" i="9"/>
  <c r="N169" i="9"/>
  <c r="M169" i="9"/>
  <c r="L169" i="9"/>
  <c r="K169" i="9"/>
  <c r="J169" i="9"/>
  <c r="V169" i="9" s="1"/>
  <c r="X169" i="9" s="1"/>
  <c r="W168" i="9"/>
  <c r="U168" i="9"/>
  <c r="T168" i="9"/>
  <c r="S168" i="9"/>
  <c r="R168" i="9"/>
  <c r="Q168" i="9"/>
  <c r="P168" i="9"/>
  <c r="O168" i="9"/>
  <c r="N168" i="9"/>
  <c r="M168" i="9"/>
  <c r="L168" i="9"/>
  <c r="K168" i="9"/>
  <c r="J168" i="9"/>
  <c r="V168" i="9" s="1"/>
  <c r="X168" i="9" s="1"/>
  <c r="V167" i="9"/>
  <c r="X167" i="9" s="1"/>
  <c r="V166" i="9"/>
  <c r="X166" i="9" s="1"/>
  <c r="V165" i="9"/>
  <c r="X165" i="9" s="1"/>
  <c r="V164" i="9"/>
  <c r="X164" i="9" s="1"/>
  <c r="V163" i="9"/>
  <c r="X163" i="9" s="1"/>
  <c r="V162" i="9"/>
  <c r="X162" i="9" s="1"/>
  <c r="V161" i="9"/>
  <c r="X161" i="9" s="1"/>
  <c r="V160" i="9"/>
  <c r="X160" i="9" s="1"/>
  <c r="V159" i="9"/>
  <c r="X159" i="9" s="1"/>
  <c r="V158" i="9"/>
  <c r="X158" i="9" s="1"/>
  <c r="V157" i="9"/>
  <c r="X157" i="9" s="1"/>
  <c r="V156" i="9"/>
  <c r="X156" i="9" s="1"/>
  <c r="V155" i="9"/>
  <c r="X155" i="9" s="1"/>
  <c r="V154" i="9"/>
  <c r="X154" i="9" s="1"/>
  <c r="V152" i="9"/>
  <c r="J258" i="9" s="1"/>
  <c r="V151" i="9"/>
  <c r="U149" i="9"/>
  <c r="T149" i="9"/>
  <c r="S149" i="9"/>
  <c r="R149" i="9"/>
  <c r="Q149" i="9"/>
  <c r="P149" i="9"/>
  <c r="O149" i="9"/>
  <c r="N149" i="9"/>
  <c r="M149" i="9"/>
  <c r="L149" i="9"/>
  <c r="L130" i="9" s="1"/>
  <c r="K149" i="9"/>
  <c r="J149" i="9"/>
  <c r="V149" i="9" s="1"/>
  <c r="W148" i="9"/>
  <c r="U148" i="9"/>
  <c r="T148" i="9"/>
  <c r="S148" i="9"/>
  <c r="S129" i="9" s="1"/>
  <c r="R148" i="9"/>
  <c r="Q148" i="9"/>
  <c r="P148" i="9"/>
  <c r="O148" i="9"/>
  <c r="O129" i="9" s="1"/>
  <c r="N148" i="9"/>
  <c r="M148" i="9"/>
  <c r="L148" i="9"/>
  <c r="K148" i="9"/>
  <c r="J148" i="9"/>
  <c r="X147" i="9"/>
  <c r="V147" i="9"/>
  <c r="X146" i="9"/>
  <c r="V146" i="9"/>
  <c r="X145" i="9"/>
  <c r="V145" i="9"/>
  <c r="X144" i="9"/>
  <c r="V144" i="9"/>
  <c r="X143" i="9"/>
  <c r="V143" i="9"/>
  <c r="X142" i="9"/>
  <c r="V142" i="9"/>
  <c r="X141" i="9"/>
  <c r="V141" i="9"/>
  <c r="X140" i="9"/>
  <c r="V140" i="9"/>
  <c r="X139" i="9"/>
  <c r="V139" i="9"/>
  <c r="X138" i="9"/>
  <c r="V138" i="9"/>
  <c r="X137" i="9"/>
  <c r="V137" i="9"/>
  <c r="X136" i="9"/>
  <c r="V136" i="9"/>
  <c r="X135" i="9"/>
  <c r="V135" i="9"/>
  <c r="X134" i="9"/>
  <c r="V134" i="9"/>
  <c r="X133" i="9"/>
  <c r="V133" i="9"/>
  <c r="X132" i="9"/>
  <c r="V132" i="9"/>
  <c r="P130" i="9"/>
  <c r="T129" i="9"/>
  <c r="R129" i="9"/>
  <c r="Q129" i="9"/>
  <c r="P129" i="9"/>
  <c r="N129" i="9"/>
  <c r="M129" i="9"/>
  <c r="L129" i="9"/>
  <c r="U127" i="9"/>
  <c r="T127" i="9"/>
  <c r="S127" i="9"/>
  <c r="R127" i="9"/>
  <c r="Q127" i="9"/>
  <c r="P127" i="9"/>
  <c r="O127" i="9"/>
  <c r="N127" i="9"/>
  <c r="M127" i="9"/>
  <c r="L127" i="9"/>
  <c r="K127" i="9"/>
  <c r="J127" i="9"/>
  <c r="W126" i="9"/>
  <c r="U126" i="9"/>
  <c r="T126" i="9"/>
  <c r="S126" i="9"/>
  <c r="R126" i="9"/>
  <c r="Q126" i="9"/>
  <c r="P126" i="9"/>
  <c r="O126" i="9"/>
  <c r="N126" i="9"/>
  <c r="M126" i="9"/>
  <c r="L126" i="9"/>
  <c r="K126" i="9"/>
  <c r="J126" i="9"/>
  <c r="V126" i="9" s="1"/>
  <c r="X126" i="9" s="1"/>
  <c r="V125" i="9"/>
  <c r="X125" i="9" s="1"/>
  <c r="X124" i="9"/>
  <c r="V124" i="9"/>
  <c r="V123" i="9"/>
  <c r="X123" i="9" s="1"/>
  <c r="X122" i="9"/>
  <c r="V122" i="9"/>
  <c r="V121" i="9"/>
  <c r="X121" i="9" s="1"/>
  <c r="X120" i="9"/>
  <c r="V120" i="9"/>
  <c r="V119" i="9"/>
  <c r="X119" i="9" s="1"/>
  <c r="X118" i="9"/>
  <c r="V118" i="9"/>
  <c r="V117" i="9"/>
  <c r="X117" i="9" s="1"/>
  <c r="X116" i="9"/>
  <c r="V116" i="9"/>
  <c r="V115" i="9"/>
  <c r="X115" i="9" s="1"/>
  <c r="X114" i="9"/>
  <c r="V114" i="9"/>
  <c r="V113" i="9"/>
  <c r="X113" i="9" s="1"/>
  <c r="X112" i="9"/>
  <c r="V112" i="9"/>
  <c r="V111" i="9"/>
  <c r="X111" i="9" s="1"/>
  <c r="X110" i="9"/>
  <c r="V110" i="9"/>
  <c r="V109" i="9"/>
  <c r="X109" i="9" s="1"/>
  <c r="X108" i="9"/>
  <c r="V108" i="9"/>
  <c r="V107" i="9"/>
  <c r="X107" i="9" s="1"/>
  <c r="X106" i="9"/>
  <c r="V106" i="9"/>
  <c r="V105" i="9"/>
  <c r="X105" i="9" s="1"/>
  <c r="X104" i="9"/>
  <c r="V104" i="9"/>
  <c r="V103" i="9"/>
  <c r="X103" i="9" s="1"/>
  <c r="X102" i="9"/>
  <c r="V102" i="9"/>
  <c r="V101" i="9"/>
  <c r="X101" i="9" s="1"/>
  <c r="X100" i="9"/>
  <c r="V100" i="9"/>
  <c r="V99" i="9"/>
  <c r="X99" i="9" s="1"/>
  <c r="X98" i="9"/>
  <c r="V98" i="9"/>
  <c r="V97" i="9"/>
  <c r="X97" i="9" s="1"/>
  <c r="X96" i="9"/>
  <c r="V96" i="9"/>
  <c r="V95" i="9"/>
  <c r="X95" i="9" s="1"/>
  <c r="X94" i="9"/>
  <c r="V94" i="9"/>
  <c r="V93" i="9"/>
  <c r="X93" i="9" s="1"/>
  <c r="X92" i="9"/>
  <c r="V92" i="9"/>
  <c r="V91" i="9"/>
  <c r="X91" i="9" s="1"/>
  <c r="X90" i="9"/>
  <c r="V90" i="9"/>
  <c r="V89" i="9"/>
  <c r="X89" i="9" s="1"/>
  <c r="X88" i="9"/>
  <c r="V88" i="9"/>
  <c r="V87" i="9"/>
  <c r="X87" i="9" s="1"/>
  <c r="X86" i="9"/>
  <c r="V86" i="9"/>
  <c r="V85" i="9"/>
  <c r="X85" i="9" s="1"/>
  <c r="X84" i="9"/>
  <c r="V84" i="9"/>
  <c r="V83" i="9"/>
  <c r="X83" i="9" s="1"/>
  <c r="X82" i="9"/>
  <c r="V82" i="9"/>
  <c r="V80" i="9"/>
  <c r="J256" i="9" s="1"/>
  <c r="X79" i="9"/>
  <c r="V79" i="9"/>
  <c r="H256" i="9" s="1"/>
  <c r="U77" i="9"/>
  <c r="T77" i="9"/>
  <c r="S77" i="9"/>
  <c r="R77" i="9"/>
  <c r="Q77" i="9"/>
  <c r="P77" i="9"/>
  <c r="O77" i="9"/>
  <c r="N77" i="9"/>
  <c r="M77" i="9"/>
  <c r="L77" i="9"/>
  <c r="K77" i="9"/>
  <c r="J77" i="9"/>
  <c r="V77" i="9" s="1"/>
  <c r="X77" i="9" s="1"/>
  <c r="W76" i="9"/>
  <c r="U76" i="9"/>
  <c r="T76" i="9"/>
  <c r="S76" i="9"/>
  <c r="R76" i="9"/>
  <c r="Q76" i="9"/>
  <c r="P76" i="9"/>
  <c r="O76" i="9"/>
  <c r="N76" i="9"/>
  <c r="M76" i="9"/>
  <c r="L76" i="9"/>
  <c r="K76" i="9"/>
  <c r="J76" i="9"/>
  <c r="V75" i="9"/>
  <c r="X75" i="9" s="1"/>
  <c r="X74" i="9"/>
  <c r="V74" i="9"/>
  <c r="V73" i="9"/>
  <c r="X73" i="9" s="1"/>
  <c r="X72" i="9"/>
  <c r="V72" i="9"/>
  <c r="V71" i="9"/>
  <c r="X71" i="9" s="1"/>
  <c r="X70" i="9"/>
  <c r="V70" i="9"/>
  <c r="V69" i="9"/>
  <c r="X69" i="9" s="1"/>
  <c r="X68" i="9"/>
  <c r="V68" i="9"/>
  <c r="V67" i="9"/>
  <c r="X67" i="9" s="1"/>
  <c r="X66" i="9"/>
  <c r="V66" i="9"/>
  <c r="V65" i="9"/>
  <c r="X65" i="9" s="1"/>
  <c r="X64" i="9"/>
  <c r="V64" i="9"/>
  <c r="V63" i="9"/>
  <c r="X63" i="9" s="1"/>
  <c r="X62" i="9"/>
  <c r="V62" i="9"/>
  <c r="V60" i="9"/>
  <c r="X59" i="9"/>
  <c r="V59" i="9"/>
  <c r="H255" i="9" s="1"/>
  <c r="U57" i="9"/>
  <c r="T57" i="9"/>
  <c r="S57" i="9"/>
  <c r="R57" i="9"/>
  <c r="Q57" i="9"/>
  <c r="P57" i="9"/>
  <c r="O57" i="9"/>
  <c r="N57" i="9"/>
  <c r="M57" i="9"/>
  <c r="L57" i="9"/>
  <c r="K57" i="9"/>
  <c r="J57" i="9"/>
  <c r="V57" i="9" s="1"/>
  <c r="X57" i="9" s="1"/>
  <c r="W56" i="9"/>
  <c r="U56" i="9"/>
  <c r="T56" i="9"/>
  <c r="S56" i="9"/>
  <c r="R56" i="9"/>
  <c r="Q56" i="9"/>
  <c r="P56" i="9"/>
  <c r="O56" i="9"/>
  <c r="N56" i="9"/>
  <c r="M56" i="9"/>
  <c r="L56" i="9"/>
  <c r="K56" i="9"/>
  <c r="J56" i="9"/>
  <c r="V56" i="9" s="1"/>
  <c r="X56" i="9" s="1"/>
  <c r="X55" i="9"/>
  <c r="V55" i="9"/>
  <c r="V54" i="9"/>
  <c r="X54" i="9" s="1"/>
  <c r="X53" i="9"/>
  <c r="V53" i="9"/>
  <c r="V52" i="9"/>
  <c r="X52" i="9" s="1"/>
  <c r="X51" i="9"/>
  <c r="V51" i="9"/>
  <c r="V50" i="9"/>
  <c r="X50" i="9" s="1"/>
  <c r="X49" i="9"/>
  <c r="V49" i="9"/>
  <c r="V48" i="9"/>
  <c r="X48" i="9" s="1"/>
  <c r="X47" i="9"/>
  <c r="V47" i="9"/>
  <c r="V46" i="9"/>
  <c r="X46" i="9" s="1"/>
  <c r="X45" i="9"/>
  <c r="V45" i="9"/>
  <c r="V44" i="9"/>
  <c r="X44" i="9" s="1"/>
  <c r="X43" i="9"/>
  <c r="V43" i="9"/>
  <c r="V42" i="9"/>
  <c r="X42" i="9" s="1"/>
  <c r="X40" i="9"/>
  <c r="V40" i="9"/>
  <c r="J254" i="9" s="1"/>
  <c r="K254" i="9" s="1"/>
  <c r="L254" i="9" s="1"/>
  <c r="V39" i="9"/>
  <c r="H254" i="9" s="1"/>
  <c r="U37" i="9"/>
  <c r="T37" i="9"/>
  <c r="S37" i="9"/>
  <c r="R37" i="9"/>
  <c r="Q37" i="9"/>
  <c r="P37" i="9"/>
  <c r="O37" i="9"/>
  <c r="N37" i="9"/>
  <c r="M37" i="9"/>
  <c r="L37" i="9"/>
  <c r="K37" i="9"/>
  <c r="J37" i="9"/>
  <c r="W36" i="9"/>
  <c r="U36" i="9"/>
  <c r="T36" i="9"/>
  <c r="S36" i="9"/>
  <c r="R36" i="9"/>
  <c r="Q36" i="9"/>
  <c r="P36" i="9"/>
  <c r="O36" i="9"/>
  <c r="N36" i="9"/>
  <c r="M36" i="9"/>
  <c r="L36" i="9"/>
  <c r="K36" i="9"/>
  <c r="J36" i="9"/>
  <c r="V36" i="9" s="1"/>
  <c r="X36" i="9" s="1"/>
  <c r="V35" i="9"/>
  <c r="X35" i="9" s="1"/>
  <c r="V34" i="9"/>
  <c r="X34" i="9" s="1"/>
  <c r="V33" i="9"/>
  <c r="X33" i="9" s="1"/>
  <c r="V32" i="9"/>
  <c r="X32" i="9" s="1"/>
  <c r="V31" i="9"/>
  <c r="X31" i="9" s="1"/>
  <c r="V30" i="9"/>
  <c r="X30" i="9" s="1"/>
  <c r="V29" i="9"/>
  <c r="X29" i="9" s="1"/>
  <c r="V28" i="9"/>
  <c r="X28" i="9" s="1"/>
  <c r="V27" i="9"/>
  <c r="X27" i="9" s="1"/>
  <c r="V26" i="9"/>
  <c r="X26" i="9" s="1"/>
  <c r="V25" i="9"/>
  <c r="X25" i="9" s="1"/>
  <c r="V24" i="9"/>
  <c r="X24" i="9" s="1"/>
  <c r="V23" i="9"/>
  <c r="X23" i="9" s="1"/>
  <c r="V22" i="9"/>
  <c r="X22" i="9" s="1"/>
  <c r="V21" i="9"/>
  <c r="X21" i="9" s="1"/>
  <c r="V20" i="9"/>
  <c r="X20" i="9" s="1"/>
  <c r="V19" i="9"/>
  <c r="X19" i="9" s="1"/>
  <c r="V18" i="9"/>
  <c r="X18" i="9" s="1"/>
  <c r="V17" i="9"/>
  <c r="X17" i="9" s="1"/>
  <c r="V16" i="9"/>
  <c r="X16" i="9" s="1"/>
  <c r="V15" i="9"/>
  <c r="X15" i="9" s="1"/>
  <c r="V14" i="9"/>
  <c r="X14" i="9" s="1"/>
  <c r="V13" i="9"/>
  <c r="X13" i="9" s="1"/>
  <c r="V12" i="9"/>
  <c r="X12" i="9" s="1"/>
  <c r="V11" i="9"/>
  <c r="X11" i="9" s="1"/>
  <c r="V10" i="9"/>
  <c r="X10" i="9" s="1"/>
  <c r="V9" i="9"/>
  <c r="X9" i="9" s="1"/>
  <c r="V8" i="9"/>
  <c r="X8" i="9" s="1"/>
  <c r="V6" i="9"/>
  <c r="J253" i="9" s="1"/>
  <c r="V5" i="9"/>
  <c r="F176" i="8"/>
  <c r="J175" i="8"/>
  <c r="G175" i="8"/>
  <c r="F175" i="8"/>
  <c r="E175" i="8"/>
  <c r="B175" i="8"/>
  <c r="J174" i="8"/>
  <c r="G174" i="8"/>
  <c r="F174" i="8"/>
  <c r="E174" i="8"/>
  <c r="B174" i="8"/>
  <c r="J173" i="8"/>
  <c r="K173" i="8" s="1"/>
  <c r="G173" i="8"/>
  <c r="F173" i="8"/>
  <c r="E173" i="8"/>
  <c r="B173" i="8"/>
  <c r="G172" i="8"/>
  <c r="F172" i="8"/>
  <c r="E172" i="8"/>
  <c r="B172" i="8"/>
  <c r="J171" i="8"/>
  <c r="G171" i="8"/>
  <c r="F171" i="8"/>
  <c r="E171" i="8"/>
  <c r="B171" i="8"/>
  <c r="J170" i="8"/>
  <c r="G170" i="8"/>
  <c r="F170" i="8"/>
  <c r="E170" i="8"/>
  <c r="B170" i="8"/>
  <c r="J169" i="8"/>
  <c r="G169" i="8"/>
  <c r="F169" i="8"/>
  <c r="E169" i="8"/>
  <c r="B169" i="8"/>
  <c r="J168" i="8"/>
  <c r="G168" i="8"/>
  <c r="F168" i="8"/>
  <c r="E168" i="8"/>
  <c r="B168" i="8"/>
  <c r="A168" i="8"/>
  <c r="R163" i="8"/>
  <c r="N163" i="8"/>
  <c r="J163" i="8"/>
  <c r="W162" i="8"/>
  <c r="U162" i="8"/>
  <c r="T162" i="8"/>
  <c r="S162" i="8"/>
  <c r="R162" i="8"/>
  <c r="Q162" i="8"/>
  <c r="P162" i="8"/>
  <c r="N162" i="8"/>
  <c r="M162" i="8"/>
  <c r="L162" i="8"/>
  <c r="K162" i="8"/>
  <c r="J162" i="8"/>
  <c r="V161" i="8"/>
  <c r="X161" i="8" s="1"/>
  <c r="X160" i="8"/>
  <c r="V160" i="8"/>
  <c r="V159" i="8"/>
  <c r="X159" i="8" s="1"/>
  <c r="X158" i="8"/>
  <c r="V158" i="8"/>
  <c r="V157" i="8"/>
  <c r="X157" i="8" s="1"/>
  <c r="X156" i="8"/>
  <c r="V156" i="8"/>
  <c r="V155" i="8"/>
  <c r="X155" i="8" s="1"/>
  <c r="X154" i="8"/>
  <c r="V154" i="8"/>
  <c r="V153" i="8"/>
  <c r="X153" i="8" s="1"/>
  <c r="X152" i="8"/>
  <c r="V152" i="8"/>
  <c r="V151" i="8"/>
  <c r="X151" i="8" s="1"/>
  <c r="X150" i="8"/>
  <c r="V150" i="8"/>
  <c r="V149" i="8"/>
  <c r="X149" i="8" s="1"/>
  <c r="X148" i="8"/>
  <c r="V148" i="8"/>
  <c r="U163" i="8" s="1"/>
  <c r="V146" i="8"/>
  <c r="X146" i="8" s="1"/>
  <c r="X145" i="8"/>
  <c r="V145" i="8"/>
  <c r="H175" i="8" s="1"/>
  <c r="U143" i="8"/>
  <c r="T143" i="8"/>
  <c r="S143" i="8"/>
  <c r="R143" i="8"/>
  <c r="Q143" i="8"/>
  <c r="P143" i="8"/>
  <c r="O143" i="8"/>
  <c r="N143" i="8"/>
  <c r="M143" i="8"/>
  <c r="L143" i="8"/>
  <c r="K143" i="8"/>
  <c r="J143" i="8"/>
  <c r="V143" i="8" s="1"/>
  <c r="X143" i="8" s="1"/>
  <c r="W142" i="8"/>
  <c r="U142" i="8"/>
  <c r="T142" i="8"/>
  <c r="S142" i="8"/>
  <c r="R142" i="8"/>
  <c r="Q142" i="8"/>
  <c r="P142" i="8"/>
  <c r="O142" i="8"/>
  <c r="N142" i="8"/>
  <c r="M142" i="8"/>
  <c r="L142" i="8"/>
  <c r="K142" i="8"/>
  <c r="J142" i="8"/>
  <c r="V142" i="8" s="1"/>
  <c r="X142" i="8" s="1"/>
  <c r="X141" i="8"/>
  <c r="V141" i="8"/>
  <c r="V140" i="8"/>
  <c r="X140" i="8" s="1"/>
  <c r="X139" i="8"/>
  <c r="V139" i="8"/>
  <c r="V138" i="8"/>
  <c r="X138" i="8" s="1"/>
  <c r="X137" i="8"/>
  <c r="V137" i="8"/>
  <c r="V136" i="8"/>
  <c r="X136" i="8" s="1"/>
  <c r="X135" i="8"/>
  <c r="V135" i="8"/>
  <c r="V134" i="8"/>
  <c r="X134" i="8" s="1"/>
  <c r="X133" i="8"/>
  <c r="V133" i="8"/>
  <c r="V132" i="8"/>
  <c r="X132" i="8" s="1"/>
  <c r="X131" i="8"/>
  <c r="V131" i="8"/>
  <c r="V130" i="8"/>
  <c r="X130" i="8" s="1"/>
  <c r="X129" i="8"/>
  <c r="V129" i="8"/>
  <c r="V128" i="8"/>
  <c r="X128" i="8" s="1"/>
  <c r="X126" i="8"/>
  <c r="V126" i="8"/>
  <c r="U126" i="8"/>
  <c r="V125" i="8"/>
  <c r="U123" i="8"/>
  <c r="T123" i="8"/>
  <c r="S123" i="8"/>
  <c r="R123" i="8"/>
  <c r="Q123" i="8"/>
  <c r="P123" i="8"/>
  <c r="O123" i="8"/>
  <c r="N123" i="8"/>
  <c r="M123" i="8"/>
  <c r="L123" i="8"/>
  <c r="K123" i="8"/>
  <c r="J123" i="8"/>
  <c r="W122" i="8"/>
  <c r="U122" i="8"/>
  <c r="T122" i="8"/>
  <c r="S122" i="8"/>
  <c r="R122" i="8"/>
  <c r="Q122" i="8"/>
  <c r="P122" i="8"/>
  <c r="O122" i="8"/>
  <c r="N122" i="8"/>
  <c r="M122" i="8"/>
  <c r="L122" i="8"/>
  <c r="K122" i="8"/>
  <c r="J122" i="8"/>
  <c r="V122" i="8" s="1"/>
  <c r="X122" i="8" s="1"/>
  <c r="V121" i="8"/>
  <c r="X121" i="8" s="1"/>
  <c r="X120" i="8"/>
  <c r="V120" i="8"/>
  <c r="V119" i="8"/>
  <c r="X119" i="8" s="1"/>
  <c r="X118" i="8"/>
  <c r="V118" i="8"/>
  <c r="V117" i="8"/>
  <c r="X117" i="8" s="1"/>
  <c r="X116" i="8"/>
  <c r="V116" i="8"/>
  <c r="V115" i="8"/>
  <c r="X115" i="8" s="1"/>
  <c r="X114" i="8"/>
  <c r="V114" i="8"/>
  <c r="V113" i="8"/>
  <c r="X113" i="8" s="1"/>
  <c r="X112" i="8"/>
  <c r="V112" i="8"/>
  <c r="V111" i="8"/>
  <c r="X111" i="8" s="1"/>
  <c r="X110" i="8"/>
  <c r="V110" i="8"/>
  <c r="V109" i="8"/>
  <c r="X109" i="8" s="1"/>
  <c r="X108" i="8"/>
  <c r="V108" i="8"/>
  <c r="V106" i="8"/>
  <c r="X106" i="8" s="1"/>
  <c r="X105" i="8"/>
  <c r="V105" i="8"/>
  <c r="H173" i="8" s="1"/>
  <c r="U103" i="8"/>
  <c r="T103" i="8"/>
  <c r="S103" i="8"/>
  <c r="R103" i="8"/>
  <c r="Q103" i="8"/>
  <c r="P103" i="8"/>
  <c r="O103" i="8"/>
  <c r="N103" i="8"/>
  <c r="M103" i="8"/>
  <c r="L103" i="8"/>
  <c r="K103" i="8"/>
  <c r="J103" i="8"/>
  <c r="X102" i="8"/>
  <c r="W102" i="8"/>
  <c r="U102" i="8"/>
  <c r="T102" i="8"/>
  <c r="S102" i="8"/>
  <c r="R102" i="8"/>
  <c r="Q102" i="8"/>
  <c r="P102" i="8"/>
  <c r="O102" i="8"/>
  <c r="N102" i="8"/>
  <c r="M102" i="8"/>
  <c r="L102" i="8"/>
  <c r="K102" i="8"/>
  <c r="J102" i="8"/>
  <c r="V102" i="8" s="1"/>
  <c r="V101" i="8"/>
  <c r="X101" i="8" s="1"/>
  <c r="V100" i="8"/>
  <c r="X100" i="8" s="1"/>
  <c r="V99" i="8"/>
  <c r="X99" i="8" s="1"/>
  <c r="V98" i="8"/>
  <c r="X98" i="8" s="1"/>
  <c r="V97" i="8"/>
  <c r="X97" i="8" s="1"/>
  <c r="V96" i="8"/>
  <c r="X96" i="8" s="1"/>
  <c r="V95" i="8"/>
  <c r="X95" i="8" s="1"/>
  <c r="V94" i="8"/>
  <c r="X94" i="8" s="1"/>
  <c r="V93" i="8"/>
  <c r="X93" i="8" s="1"/>
  <c r="V92" i="8"/>
  <c r="X92" i="8" s="1"/>
  <c r="V91" i="8"/>
  <c r="X91" i="8" s="1"/>
  <c r="V90" i="8"/>
  <c r="X90" i="8" s="1"/>
  <c r="V89" i="8"/>
  <c r="X89" i="8" s="1"/>
  <c r="V88" i="8"/>
  <c r="X88" i="8" s="1"/>
  <c r="V86" i="8"/>
  <c r="V85" i="8"/>
  <c r="H172" i="8" s="1"/>
  <c r="W82" i="8"/>
  <c r="U82" i="8"/>
  <c r="T82" i="8"/>
  <c r="S82" i="8"/>
  <c r="R82" i="8"/>
  <c r="Q82" i="8"/>
  <c r="P82" i="8"/>
  <c r="O82" i="8"/>
  <c r="N82" i="8"/>
  <c r="M82" i="8"/>
  <c r="L82" i="8"/>
  <c r="K82" i="8"/>
  <c r="J81" i="8"/>
  <c r="V81" i="8" s="1"/>
  <c r="X81" i="8" s="1"/>
  <c r="V80" i="8"/>
  <c r="X80" i="8" s="1"/>
  <c r="J80" i="8"/>
  <c r="J79" i="8"/>
  <c r="V79" i="8" s="1"/>
  <c r="X79" i="8" s="1"/>
  <c r="V78" i="8"/>
  <c r="X78" i="8" s="1"/>
  <c r="J78" i="8"/>
  <c r="X77" i="8"/>
  <c r="J77" i="8"/>
  <c r="V77" i="8" s="1"/>
  <c r="V76" i="8"/>
  <c r="X76" i="8" s="1"/>
  <c r="J76" i="8"/>
  <c r="J75" i="8"/>
  <c r="V75" i="8" s="1"/>
  <c r="X75" i="8" s="1"/>
  <c r="V74" i="8"/>
  <c r="X74" i="8" s="1"/>
  <c r="V73" i="8"/>
  <c r="X73" i="8" s="1"/>
  <c r="J73" i="8"/>
  <c r="J72" i="8"/>
  <c r="J71" i="8"/>
  <c r="V71" i="8" s="1"/>
  <c r="X71" i="8" s="1"/>
  <c r="X70" i="8"/>
  <c r="V70" i="8"/>
  <c r="V69" i="8"/>
  <c r="X69" i="8" s="1"/>
  <c r="X68" i="8"/>
  <c r="V68" i="8"/>
  <c r="V66" i="8"/>
  <c r="X66" i="8" s="1"/>
  <c r="X65" i="8"/>
  <c r="V65" i="8"/>
  <c r="H171" i="8" s="1"/>
  <c r="U63" i="8"/>
  <c r="Q63" i="8"/>
  <c r="M63" i="8"/>
  <c r="W62" i="8"/>
  <c r="U62" i="8"/>
  <c r="T62" i="8"/>
  <c r="S62" i="8"/>
  <c r="R62" i="8"/>
  <c r="Q62" i="8"/>
  <c r="P62" i="8"/>
  <c r="O62" i="8"/>
  <c r="N62" i="8"/>
  <c r="M62" i="8"/>
  <c r="L62" i="8"/>
  <c r="K62" i="8"/>
  <c r="J62" i="8"/>
  <c r="V61" i="8"/>
  <c r="X61" i="8" s="1"/>
  <c r="V60" i="8"/>
  <c r="X60" i="8" s="1"/>
  <c r="V59" i="8"/>
  <c r="X59" i="8" s="1"/>
  <c r="V58" i="8"/>
  <c r="X58" i="8" s="1"/>
  <c r="V57" i="8"/>
  <c r="X57" i="8" s="1"/>
  <c r="V56" i="8"/>
  <c r="X56" i="8" s="1"/>
  <c r="V55" i="8"/>
  <c r="X55" i="8" s="1"/>
  <c r="V54" i="8"/>
  <c r="X54" i="8" s="1"/>
  <c r="V53" i="8"/>
  <c r="X53" i="8" s="1"/>
  <c r="V52" i="8"/>
  <c r="X52" i="8" s="1"/>
  <c r="V51" i="8"/>
  <c r="X51" i="8" s="1"/>
  <c r="V50" i="8"/>
  <c r="X50" i="8" s="1"/>
  <c r="V49" i="8"/>
  <c r="X49" i="8" s="1"/>
  <c r="V48" i="8"/>
  <c r="T63" i="8" s="1"/>
  <c r="V46" i="8"/>
  <c r="U45" i="8"/>
  <c r="T45" i="8"/>
  <c r="S45" i="8"/>
  <c r="R45" i="8"/>
  <c r="Q45" i="8"/>
  <c r="P45" i="8"/>
  <c r="O45" i="8"/>
  <c r="N45" i="8"/>
  <c r="M45" i="8"/>
  <c r="L45" i="8"/>
  <c r="K45" i="8"/>
  <c r="J45" i="8"/>
  <c r="U43" i="8"/>
  <c r="T43" i="8"/>
  <c r="S43" i="8"/>
  <c r="R43" i="8"/>
  <c r="Q43" i="8"/>
  <c r="P43" i="8"/>
  <c r="O43" i="8"/>
  <c r="N43" i="8"/>
  <c r="M43" i="8"/>
  <c r="L43" i="8"/>
  <c r="K43" i="8"/>
  <c r="J43" i="8"/>
  <c r="V43" i="8" s="1"/>
  <c r="X43" i="8" s="1"/>
  <c r="W42" i="8"/>
  <c r="U42" i="8"/>
  <c r="T42" i="8"/>
  <c r="S42" i="8"/>
  <c r="R42" i="8"/>
  <c r="Q42" i="8"/>
  <c r="P42" i="8"/>
  <c r="O42" i="8"/>
  <c r="N42" i="8"/>
  <c r="M42" i="8"/>
  <c r="L42" i="8"/>
  <c r="K42" i="8"/>
  <c r="J42" i="8"/>
  <c r="V42" i="8" s="1"/>
  <c r="X42" i="8" s="1"/>
  <c r="X41" i="8"/>
  <c r="V41" i="8"/>
  <c r="V40" i="8"/>
  <c r="X40" i="8" s="1"/>
  <c r="X39" i="8"/>
  <c r="V39" i="8"/>
  <c r="V38" i="8"/>
  <c r="X38" i="8" s="1"/>
  <c r="X37" i="8"/>
  <c r="V37" i="8"/>
  <c r="V36" i="8"/>
  <c r="X36" i="8" s="1"/>
  <c r="X35" i="8"/>
  <c r="V35" i="8"/>
  <c r="V34" i="8"/>
  <c r="X34" i="8" s="1"/>
  <c r="X33" i="8"/>
  <c r="V33" i="8"/>
  <c r="V32" i="8"/>
  <c r="X32" i="8" s="1"/>
  <c r="X31" i="8"/>
  <c r="V31" i="8"/>
  <c r="V30" i="8"/>
  <c r="X30" i="8" s="1"/>
  <c r="X29" i="8"/>
  <c r="V29" i="8"/>
  <c r="V28" i="8"/>
  <c r="X28" i="8" s="1"/>
  <c r="X26" i="8"/>
  <c r="V26" i="8"/>
  <c r="V25" i="8"/>
  <c r="H169" i="8" s="1"/>
  <c r="U23" i="8"/>
  <c r="T23" i="8"/>
  <c r="S23" i="8"/>
  <c r="R23" i="8"/>
  <c r="Q23" i="8"/>
  <c r="P23" i="8"/>
  <c r="O23" i="8"/>
  <c r="N23" i="8"/>
  <c r="M23" i="8"/>
  <c r="L23" i="8"/>
  <c r="K23" i="8"/>
  <c r="J23" i="8"/>
  <c r="W22" i="8"/>
  <c r="U22" i="8"/>
  <c r="T22" i="8"/>
  <c r="S22" i="8"/>
  <c r="R22" i="8"/>
  <c r="Q22" i="8"/>
  <c r="P22" i="8"/>
  <c r="O22" i="8"/>
  <c r="N22" i="8"/>
  <c r="M22" i="8"/>
  <c r="L22" i="8"/>
  <c r="K22" i="8"/>
  <c r="J22" i="8"/>
  <c r="V22" i="8" s="1"/>
  <c r="X22" i="8" s="1"/>
  <c r="V21" i="8"/>
  <c r="X21" i="8" s="1"/>
  <c r="V20" i="8"/>
  <c r="X20" i="8" s="1"/>
  <c r="V19" i="8"/>
  <c r="X19" i="8" s="1"/>
  <c r="V18" i="8"/>
  <c r="X18" i="8" s="1"/>
  <c r="V17" i="8"/>
  <c r="X17" i="8" s="1"/>
  <c r="V16" i="8"/>
  <c r="X16" i="8" s="1"/>
  <c r="V15" i="8"/>
  <c r="X15" i="8" s="1"/>
  <c r="V14" i="8"/>
  <c r="X14" i="8" s="1"/>
  <c r="V13" i="8"/>
  <c r="X13" i="8" s="1"/>
  <c r="V12" i="8"/>
  <c r="X12" i="8" s="1"/>
  <c r="V11" i="8"/>
  <c r="X11" i="8" s="1"/>
  <c r="V10" i="8"/>
  <c r="X10" i="8" s="1"/>
  <c r="V9" i="8"/>
  <c r="X9" i="8" s="1"/>
  <c r="V8" i="8"/>
  <c r="X8" i="8" s="1"/>
  <c r="V6" i="8"/>
  <c r="V5" i="8"/>
  <c r="F91" i="7"/>
  <c r="G90" i="7"/>
  <c r="F90" i="7"/>
  <c r="E90" i="7"/>
  <c r="B90" i="7"/>
  <c r="G89" i="7"/>
  <c r="F89" i="7"/>
  <c r="E89" i="7"/>
  <c r="B89" i="7"/>
  <c r="G88" i="7"/>
  <c r="F88" i="7"/>
  <c r="E88" i="7"/>
  <c r="B88" i="7"/>
  <c r="J87" i="7"/>
  <c r="G87" i="7"/>
  <c r="F87" i="7"/>
  <c r="E87" i="7"/>
  <c r="B87" i="7"/>
  <c r="G86" i="7"/>
  <c r="F86" i="7"/>
  <c r="E86" i="7"/>
  <c r="E91" i="7" s="1"/>
  <c r="B86" i="7"/>
  <c r="A86" i="7"/>
  <c r="U81" i="7"/>
  <c r="T81" i="7"/>
  <c r="S81" i="7"/>
  <c r="R81" i="7"/>
  <c r="R72" i="7" s="1"/>
  <c r="Q81" i="7"/>
  <c r="P81" i="7"/>
  <c r="O81" i="7"/>
  <c r="N81" i="7"/>
  <c r="M81" i="7"/>
  <c r="L81" i="7"/>
  <c r="K81" i="7"/>
  <c r="J81" i="7"/>
  <c r="J72" i="7" s="1"/>
  <c r="X80" i="7"/>
  <c r="W80" i="7"/>
  <c r="U80" i="7"/>
  <c r="T80" i="7"/>
  <c r="T71" i="7" s="1"/>
  <c r="S80" i="7"/>
  <c r="R80" i="7"/>
  <c r="Q80" i="7"/>
  <c r="P80" i="7"/>
  <c r="P71" i="7" s="1"/>
  <c r="O80" i="7"/>
  <c r="O71" i="7" s="1"/>
  <c r="N80" i="7"/>
  <c r="M80" i="7"/>
  <c r="L80" i="7"/>
  <c r="L71" i="7" s="1"/>
  <c r="K80" i="7"/>
  <c r="K71" i="7" s="1"/>
  <c r="J80" i="7"/>
  <c r="V79" i="7"/>
  <c r="X79" i="7" s="1"/>
  <c r="X78" i="7"/>
  <c r="V78" i="7"/>
  <c r="V77" i="7"/>
  <c r="X77" i="7" s="1"/>
  <c r="X76" i="7"/>
  <c r="V76" i="7"/>
  <c r="V75" i="7"/>
  <c r="X75" i="7" s="1"/>
  <c r="X74" i="7"/>
  <c r="V74" i="7"/>
  <c r="V80" i="7" s="1"/>
  <c r="U72" i="7"/>
  <c r="T72" i="7"/>
  <c r="Q72" i="7"/>
  <c r="L72" i="7"/>
  <c r="K72" i="7"/>
  <c r="U71" i="7"/>
  <c r="S71" i="7"/>
  <c r="R71" i="7"/>
  <c r="Q71" i="7"/>
  <c r="N71" i="7"/>
  <c r="M71" i="7"/>
  <c r="J71" i="7"/>
  <c r="V71" i="7" s="1"/>
  <c r="U69" i="7"/>
  <c r="T69" i="7"/>
  <c r="S69" i="7"/>
  <c r="R69" i="7"/>
  <c r="Q69" i="7"/>
  <c r="P69" i="7"/>
  <c r="O69" i="7"/>
  <c r="N69" i="7"/>
  <c r="M69" i="7"/>
  <c r="L69" i="7"/>
  <c r="K69" i="7"/>
  <c r="J69" i="7"/>
  <c r="W68" i="7"/>
  <c r="U68" i="7"/>
  <c r="T68" i="7"/>
  <c r="S68" i="7"/>
  <c r="R68" i="7"/>
  <c r="Q68" i="7"/>
  <c r="P68" i="7"/>
  <c r="O68" i="7"/>
  <c r="N68" i="7"/>
  <c r="M68" i="7"/>
  <c r="L68" i="7"/>
  <c r="K68" i="7"/>
  <c r="J68" i="7"/>
  <c r="V67" i="7"/>
  <c r="X67" i="7" s="1"/>
  <c r="X66" i="7"/>
  <c r="V66" i="7"/>
  <c r="V65" i="7"/>
  <c r="X65" i="7" s="1"/>
  <c r="X64" i="7"/>
  <c r="V64" i="7"/>
  <c r="V63" i="7"/>
  <c r="X63" i="7" s="1"/>
  <c r="X62" i="7"/>
  <c r="V62" i="7"/>
  <c r="V61" i="7"/>
  <c r="X61" i="7" s="1"/>
  <c r="X60" i="7"/>
  <c r="V60" i="7"/>
  <c r="V59" i="7"/>
  <c r="X59" i="7" s="1"/>
  <c r="X58" i="7"/>
  <c r="V58" i="7"/>
  <c r="V57" i="7"/>
  <c r="X57" i="7" s="1"/>
  <c r="X56" i="7"/>
  <c r="V56" i="7"/>
  <c r="V55" i="7"/>
  <c r="X55" i="7" s="1"/>
  <c r="X54" i="7"/>
  <c r="V54" i="7"/>
  <c r="V53" i="7"/>
  <c r="X53" i="7" s="1"/>
  <c r="X52" i="7"/>
  <c r="V52" i="7"/>
  <c r="V50" i="7"/>
  <c r="J89" i="7" s="1"/>
  <c r="K89" i="7" s="1"/>
  <c r="L89" i="7" s="1"/>
  <c r="X49" i="7"/>
  <c r="V49" i="7"/>
  <c r="H89" i="7" s="1"/>
  <c r="U47" i="7"/>
  <c r="T47" i="7"/>
  <c r="S47" i="7"/>
  <c r="R47" i="7"/>
  <c r="Q47" i="7"/>
  <c r="P47" i="7"/>
  <c r="O47" i="7"/>
  <c r="N47" i="7"/>
  <c r="M47" i="7"/>
  <c r="L47" i="7"/>
  <c r="K47" i="7"/>
  <c r="J47" i="7"/>
  <c r="W46" i="7"/>
  <c r="U46" i="7"/>
  <c r="T46" i="7"/>
  <c r="S46" i="7"/>
  <c r="R46" i="7"/>
  <c r="Q46" i="7"/>
  <c r="P46" i="7"/>
  <c r="O46" i="7"/>
  <c r="N46" i="7"/>
  <c r="M46" i="7"/>
  <c r="L46" i="7"/>
  <c r="K46" i="7"/>
  <c r="J46" i="7"/>
  <c r="V45" i="7"/>
  <c r="X45" i="7" s="1"/>
  <c r="X44" i="7"/>
  <c r="V44" i="7"/>
  <c r="V43" i="7"/>
  <c r="X43" i="7" s="1"/>
  <c r="X42" i="7"/>
  <c r="V42" i="7"/>
  <c r="V41" i="7"/>
  <c r="X41" i="7" s="1"/>
  <c r="X40" i="7"/>
  <c r="V40" i="7"/>
  <c r="V39" i="7"/>
  <c r="X39" i="7" s="1"/>
  <c r="X38" i="7"/>
  <c r="V38" i="7"/>
  <c r="V37" i="7"/>
  <c r="X36" i="7"/>
  <c r="V36" i="7"/>
  <c r="V46" i="7" s="1"/>
  <c r="X46" i="7" s="1"/>
  <c r="V34" i="7"/>
  <c r="X33" i="7"/>
  <c r="V33" i="7"/>
  <c r="H88" i="7" s="1"/>
  <c r="V31" i="7"/>
  <c r="X31" i="7" s="1"/>
  <c r="U31" i="7"/>
  <c r="T31" i="7"/>
  <c r="S31" i="7"/>
  <c r="R31" i="7"/>
  <c r="Q31" i="7"/>
  <c r="P31" i="7"/>
  <c r="O31" i="7"/>
  <c r="N31" i="7"/>
  <c r="M31" i="7"/>
  <c r="L31" i="7"/>
  <c r="K31" i="7"/>
  <c r="J31" i="7"/>
  <c r="W30" i="7"/>
  <c r="U30" i="7"/>
  <c r="U19" i="7" s="1"/>
  <c r="T30" i="7"/>
  <c r="S30" i="7"/>
  <c r="R30" i="7"/>
  <c r="Q30" i="7"/>
  <c r="Q19" i="7" s="1"/>
  <c r="P30" i="7"/>
  <c r="O30" i="7"/>
  <c r="N30" i="7"/>
  <c r="M30" i="7"/>
  <c r="M19" i="7" s="1"/>
  <c r="L30" i="7"/>
  <c r="K30" i="7"/>
  <c r="J30" i="7"/>
  <c r="X29" i="7"/>
  <c r="V29" i="7"/>
  <c r="V28" i="7"/>
  <c r="X28" i="7" s="1"/>
  <c r="X27" i="7"/>
  <c r="V27" i="7"/>
  <c r="V26" i="7"/>
  <c r="X26" i="7" s="1"/>
  <c r="X25" i="7"/>
  <c r="V25" i="7"/>
  <c r="V24" i="7"/>
  <c r="X24" i="7" s="1"/>
  <c r="X23" i="7"/>
  <c r="V23" i="7"/>
  <c r="V22" i="7"/>
  <c r="X22" i="7" s="1"/>
  <c r="V20" i="7"/>
  <c r="T19" i="7"/>
  <c r="S19" i="7"/>
  <c r="R19" i="7"/>
  <c r="P19" i="7"/>
  <c r="O19" i="7"/>
  <c r="N19" i="7"/>
  <c r="L19" i="7"/>
  <c r="K19" i="7"/>
  <c r="J19" i="7"/>
  <c r="X17" i="7"/>
  <c r="V17" i="7"/>
  <c r="U17" i="7"/>
  <c r="T17" i="7"/>
  <c r="S17" i="7"/>
  <c r="R17" i="7"/>
  <c r="Q17" i="7"/>
  <c r="P17" i="7"/>
  <c r="O17" i="7"/>
  <c r="N17" i="7"/>
  <c r="M17" i="7"/>
  <c r="L17" i="7"/>
  <c r="K17" i="7"/>
  <c r="J17" i="7"/>
  <c r="W16" i="7"/>
  <c r="U16" i="7"/>
  <c r="T16" i="7"/>
  <c r="S16" i="7"/>
  <c r="R16" i="7"/>
  <c r="Q16" i="7"/>
  <c r="P16" i="7"/>
  <c r="O16" i="7"/>
  <c r="N16" i="7"/>
  <c r="M16" i="7"/>
  <c r="L16" i="7"/>
  <c r="K16" i="7"/>
  <c r="J16" i="7"/>
  <c r="X15" i="7"/>
  <c r="V15" i="7"/>
  <c r="V14" i="7"/>
  <c r="X14" i="7" s="1"/>
  <c r="X13" i="7"/>
  <c r="V13" i="7"/>
  <c r="V12" i="7"/>
  <c r="X12" i="7" s="1"/>
  <c r="X11" i="7"/>
  <c r="V11" i="7"/>
  <c r="V10" i="7"/>
  <c r="X10" i="7" s="1"/>
  <c r="X9" i="7"/>
  <c r="V9" i="7"/>
  <c r="V8" i="7"/>
  <c r="X8" i="7" s="1"/>
  <c r="V6" i="7"/>
  <c r="J86" i="7" s="1"/>
  <c r="V5" i="7"/>
  <c r="F175" i="6"/>
  <c r="J174" i="6"/>
  <c r="K174" i="6" s="1"/>
  <c r="G174" i="6"/>
  <c r="F174" i="6"/>
  <c r="E174" i="6"/>
  <c r="B174" i="6"/>
  <c r="J173" i="6"/>
  <c r="G173" i="6"/>
  <c r="F173" i="6"/>
  <c r="E173" i="6"/>
  <c r="B173" i="6"/>
  <c r="J172" i="6"/>
  <c r="K172" i="6" s="1"/>
  <c r="L172" i="6" s="1"/>
  <c r="G172" i="6"/>
  <c r="F172" i="6"/>
  <c r="E172" i="6"/>
  <c r="B172" i="6"/>
  <c r="J171" i="6"/>
  <c r="G171" i="6"/>
  <c r="F171" i="6"/>
  <c r="E171" i="6"/>
  <c r="B171" i="6"/>
  <c r="J170" i="6"/>
  <c r="G170" i="6"/>
  <c r="F170" i="6"/>
  <c r="E170" i="6"/>
  <c r="B170" i="6"/>
  <c r="J169" i="6"/>
  <c r="K169" i="6" s="1"/>
  <c r="H169" i="6"/>
  <c r="G169" i="6"/>
  <c r="F169" i="6"/>
  <c r="E169" i="6"/>
  <c r="B169" i="6"/>
  <c r="J168" i="6"/>
  <c r="G168" i="6"/>
  <c r="F168" i="6"/>
  <c r="E168" i="6"/>
  <c r="B168" i="6"/>
  <c r="J167" i="6"/>
  <c r="G167" i="6"/>
  <c r="F167" i="6"/>
  <c r="E167" i="6"/>
  <c r="B167" i="6"/>
  <c r="J166" i="6"/>
  <c r="G166" i="6"/>
  <c r="F166" i="6"/>
  <c r="E166" i="6"/>
  <c r="B166" i="6"/>
  <c r="A166" i="6"/>
  <c r="U161" i="6"/>
  <c r="T161" i="6"/>
  <c r="S161" i="6"/>
  <c r="R161" i="6"/>
  <c r="Q161" i="6"/>
  <c r="P161" i="6"/>
  <c r="O161" i="6"/>
  <c r="N161" i="6"/>
  <c r="V161" i="6" s="1"/>
  <c r="X161" i="6" s="1"/>
  <c r="M161" i="6"/>
  <c r="L161" i="6"/>
  <c r="K161" i="6"/>
  <c r="W160" i="6"/>
  <c r="U160" i="6"/>
  <c r="T160" i="6"/>
  <c r="S160" i="6"/>
  <c r="R160" i="6"/>
  <c r="Q160" i="6"/>
  <c r="P160" i="6"/>
  <c r="O160" i="6"/>
  <c r="N160" i="6"/>
  <c r="M160" i="6"/>
  <c r="L160" i="6"/>
  <c r="K160" i="6"/>
  <c r="V160" i="6" s="1"/>
  <c r="X160" i="6" s="1"/>
  <c r="V159" i="6"/>
  <c r="X159" i="6" s="1"/>
  <c r="X158" i="6"/>
  <c r="V158" i="6"/>
  <c r="V157" i="6"/>
  <c r="X157" i="6" s="1"/>
  <c r="X156" i="6"/>
  <c r="V156" i="6"/>
  <c r="V155" i="6"/>
  <c r="X155" i="6" s="1"/>
  <c r="X154" i="6"/>
  <c r="V154" i="6"/>
  <c r="V153" i="6"/>
  <c r="X153" i="6" s="1"/>
  <c r="X152" i="6"/>
  <c r="V152" i="6"/>
  <c r="V150" i="6"/>
  <c r="X150" i="6" s="1"/>
  <c r="V149" i="6"/>
  <c r="H174" i="6" s="1"/>
  <c r="U147" i="6"/>
  <c r="T147" i="6"/>
  <c r="S147" i="6"/>
  <c r="R147" i="6"/>
  <c r="Q147" i="6"/>
  <c r="P147" i="6"/>
  <c r="O147" i="6"/>
  <c r="N147" i="6"/>
  <c r="M147" i="6"/>
  <c r="L147" i="6"/>
  <c r="K147" i="6"/>
  <c r="J147" i="6"/>
  <c r="W146" i="6"/>
  <c r="U146" i="6"/>
  <c r="T146" i="6"/>
  <c r="S146" i="6"/>
  <c r="R146" i="6"/>
  <c r="Q146" i="6"/>
  <c r="P146" i="6"/>
  <c r="O146" i="6"/>
  <c r="N146" i="6"/>
  <c r="M146" i="6"/>
  <c r="L146" i="6"/>
  <c r="K146" i="6"/>
  <c r="J146" i="6"/>
  <c r="V146" i="6" s="1"/>
  <c r="X146" i="6" s="1"/>
  <c r="V145" i="6"/>
  <c r="X145" i="6" s="1"/>
  <c r="V144" i="6"/>
  <c r="X143" i="6"/>
  <c r="V143" i="6"/>
  <c r="V142" i="6"/>
  <c r="X140" i="6"/>
  <c r="V140" i="6"/>
  <c r="V139" i="6"/>
  <c r="H173" i="6" s="1"/>
  <c r="U137" i="6"/>
  <c r="T137" i="6"/>
  <c r="S137" i="6"/>
  <c r="R137" i="6"/>
  <c r="Q137" i="6"/>
  <c r="P137" i="6"/>
  <c r="O137" i="6"/>
  <c r="N137" i="6"/>
  <c r="M137" i="6"/>
  <c r="L137" i="6"/>
  <c r="K137" i="6"/>
  <c r="J137" i="6"/>
  <c r="V137" i="6" s="1"/>
  <c r="X137" i="6" s="1"/>
  <c r="W136" i="6"/>
  <c r="U136" i="6"/>
  <c r="T136" i="6"/>
  <c r="S136" i="6"/>
  <c r="R136" i="6"/>
  <c r="Q136" i="6"/>
  <c r="P136" i="6"/>
  <c r="O136" i="6"/>
  <c r="N136" i="6"/>
  <c r="M136" i="6"/>
  <c r="L136" i="6"/>
  <c r="K136" i="6"/>
  <c r="J136" i="6"/>
  <c r="V136" i="6" s="1"/>
  <c r="X136" i="6" s="1"/>
  <c r="X135" i="6"/>
  <c r="V135" i="6"/>
  <c r="V134" i="6"/>
  <c r="V133" i="6"/>
  <c r="X133" i="6" s="1"/>
  <c r="V132" i="6"/>
  <c r="V131" i="6"/>
  <c r="X131" i="6" s="1"/>
  <c r="V130" i="6"/>
  <c r="X129" i="6"/>
  <c r="V129" i="6"/>
  <c r="V128" i="6"/>
  <c r="X126" i="6"/>
  <c r="V126" i="6"/>
  <c r="V125" i="6"/>
  <c r="H172" i="6" s="1"/>
  <c r="U123" i="6"/>
  <c r="T123" i="6"/>
  <c r="S123" i="6"/>
  <c r="R123" i="6"/>
  <c r="Q123" i="6"/>
  <c r="P123" i="6"/>
  <c r="O123" i="6"/>
  <c r="N123" i="6"/>
  <c r="M123" i="6"/>
  <c r="L123" i="6"/>
  <c r="K123" i="6"/>
  <c r="J123" i="6"/>
  <c r="V123" i="6" s="1"/>
  <c r="X123" i="6" s="1"/>
  <c r="W122" i="6"/>
  <c r="U122" i="6"/>
  <c r="T122" i="6"/>
  <c r="S122" i="6"/>
  <c r="R122" i="6"/>
  <c r="Q122" i="6"/>
  <c r="P122" i="6"/>
  <c r="O122" i="6"/>
  <c r="N122" i="6"/>
  <c r="M122" i="6"/>
  <c r="L122" i="6"/>
  <c r="K122" i="6"/>
  <c r="J122" i="6"/>
  <c r="V122" i="6" s="1"/>
  <c r="X122" i="6" s="1"/>
  <c r="X121" i="6"/>
  <c r="V121" i="6"/>
  <c r="V120" i="6"/>
  <c r="X120" i="6" s="1"/>
  <c r="X119" i="6"/>
  <c r="V119" i="6"/>
  <c r="V118" i="6"/>
  <c r="X118" i="6" s="1"/>
  <c r="X117" i="6"/>
  <c r="V117" i="6"/>
  <c r="V116" i="6"/>
  <c r="X116" i="6" s="1"/>
  <c r="X115" i="6"/>
  <c r="V115" i="6"/>
  <c r="V114" i="6"/>
  <c r="X114" i="6" s="1"/>
  <c r="X113" i="6"/>
  <c r="V113" i="6"/>
  <c r="V112" i="6"/>
  <c r="X112" i="6" s="1"/>
  <c r="X111" i="6"/>
  <c r="V111" i="6"/>
  <c r="V110" i="6"/>
  <c r="X110" i="6" s="1"/>
  <c r="X109" i="6"/>
  <c r="V109" i="6"/>
  <c r="V108" i="6"/>
  <c r="X108" i="6" s="1"/>
  <c r="X106" i="6"/>
  <c r="V106" i="6"/>
  <c r="V105" i="6"/>
  <c r="H171" i="6" s="1"/>
  <c r="U103" i="6"/>
  <c r="T103" i="6"/>
  <c r="S103" i="6"/>
  <c r="R103" i="6"/>
  <c r="Q103" i="6"/>
  <c r="P103" i="6"/>
  <c r="O103" i="6"/>
  <c r="N103" i="6"/>
  <c r="M103" i="6"/>
  <c r="K103" i="6"/>
  <c r="J103" i="6"/>
  <c r="V103" i="6" s="1"/>
  <c r="X103" i="6" s="1"/>
  <c r="W102" i="6"/>
  <c r="U102" i="6"/>
  <c r="T102" i="6"/>
  <c r="S102" i="6"/>
  <c r="R102" i="6"/>
  <c r="Q102" i="6"/>
  <c r="P102" i="6"/>
  <c r="O102" i="6"/>
  <c r="N102" i="6"/>
  <c r="M102" i="6"/>
  <c r="L102" i="6"/>
  <c r="K102" i="6"/>
  <c r="J102" i="6"/>
  <c r="V102" i="6" s="1"/>
  <c r="X102" i="6" s="1"/>
  <c r="X101" i="6"/>
  <c r="V101" i="6"/>
  <c r="V100" i="6"/>
  <c r="X100" i="6" s="1"/>
  <c r="X99" i="6"/>
  <c r="V99" i="6"/>
  <c r="V98" i="6"/>
  <c r="X98" i="6" s="1"/>
  <c r="X97" i="6"/>
  <c r="V97" i="6"/>
  <c r="V96" i="6"/>
  <c r="X96" i="6" s="1"/>
  <c r="X95" i="6"/>
  <c r="V95" i="6"/>
  <c r="V94" i="6"/>
  <c r="X94" i="6" s="1"/>
  <c r="L103" i="6" s="1"/>
  <c r="X93" i="6"/>
  <c r="V93" i="6"/>
  <c r="V92" i="6"/>
  <c r="X92" i="6" s="1"/>
  <c r="X91" i="6"/>
  <c r="V91" i="6"/>
  <c r="V90" i="6"/>
  <c r="X90" i="6" s="1"/>
  <c r="X89" i="6"/>
  <c r="V89" i="6"/>
  <c r="V88" i="6"/>
  <c r="X88" i="6" s="1"/>
  <c r="X86" i="6"/>
  <c r="V86" i="6"/>
  <c r="V85" i="6"/>
  <c r="H170" i="6" s="1"/>
  <c r="V83" i="6"/>
  <c r="X83" i="6" s="1"/>
  <c r="U83" i="6"/>
  <c r="T83" i="6"/>
  <c r="S83" i="6"/>
  <c r="R83" i="6"/>
  <c r="Q83" i="6"/>
  <c r="P83" i="6"/>
  <c r="O83" i="6"/>
  <c r="N83" i="6"/>
  <c r="M83" i="6"/>
  <c r="L83" i="6"/>
  <c r="K83" i="6"/>
  <c r="J83" i="6"/>
  <c r="W82" i="6"/>
  <c r="U82" i="6"/>
  <c r="T82" i="6"/>
  <c r="S82" i="6"/>
  <c r="R82" i="6"/>
  <c r="Q82" i="6"/>
  <c r="P82" i="6"/>
  <c r="O82" i="6"/>
  <c r="N82" i="6"/>
  <c r="M82" i="6"/>
  <c r="L82" i="6"/>
  <c r="K82" i="6"/>
  <c r="J82" i="6"/>
  <c r="X81" i="6"/>
  <c r="V81" i="6"/>
  <c r="V80" i="6"/>
  <c r="X80" i="6" s="1"/>
  <c r="X79" i="6"/>
  <c r="V79" i="6"/>
  <c r="V78" i="6"/>
  <c r="X78" i="6" s="1"/>
  <c r="X77" i="6"/>
  <c r="V77" i="6"/>
  <c r="V76" i="6"/>
  <c r="X76" i="6" s="1"/>
  <c r="X75" i="6"/>
  <c r="V75" i="6"/>
  <c r="V74" i="6"/>
  <c r="X74" i="6" s="1"/>
  <c r="X73" i="6"/>
  <c r="V73" i="6"/>
  <c r="V72" i="6"/>
  <c r="X72" i="6" s="1"/>
  <c r="X71" i="6"/>
  <c r="V71" i="6"/>
  <c r="V70" i="6"/>
  <c r="X70" i="6" s="1"/>
  <c r="X69" i="6"/>
  <c r="V69" i="6"/>
  <c r="V68" i="6"/>
  <c r="X68" i="6" s="1"/>
  <c r="X66" i="6"/>
  <c r="V66" i="6"/>
  <c r="U63" i="6"/>
  <c r="T63" i="6"/>
  <c r="S63" i="6"/>
  <c r="R63" i="6"/>
  <c r="Q63" i="6"/>
  <c r="P63" i="6"/>
  <c r="O63" i="6"/>
  <c r="N63" i="6"/>
  <c r="M63" i="6"/>
  <c r="L63" i="6"/>
  <c r="K63" i="6"/>
  <c r="J63" i="6"/>
  <c r="W62" i="6"/>
  <c r="U62" i="6"/>
  <c r="T62" i="6"/>
  <c r="S62" i="6"/>
  <c r="R62" i="6"/>
  <c r="Q62" i="6"/>
  <c r="P62" i="6"/>
  <c r="O62" i="6"/>
  <c r="N62" i="6"/>
  <c r="M62" i="6"/>
  <c r="L62" i="6"/>
  <c r="K62" i="6"/>
  <c r="J62" i="6"/>
  <c r="V62" i="6" s="1"/>
  <c r="X62" i="6" s="1"/>
  <c r="V61" i="6"/>
  <c r="X61" i="6" s="1"/>
  <c r="X60" i="6"/>
  <c r="V60" i="6"/>
  <c r="V59" i="6"/>
  <c r="X59" i="6" s="1"/>
  <c r="X58" i="6"/>
  <c r="V58" i="6"/>
  <c r="V57" i="6"/>
  <c r="X57" i="6" s="1"/>
  <c r="X56" i="6"/>
  <c r="V56" i="6"/>
  <c r="V55" i="6"/>
  <c r="X55" i="6" s="1"/>
  <c r="X54" i="6"/>
  <c r="V54" i="6"/>
  <c r="V53" i="6"/>
  <c r="X53" i="6" s="1"/>
  <c r="X52" i="6"/>
  <c r="V52" i="6"/>
  <c r="V51" i="6"/>
  <c r="X51" i="6" s="1"/>
  <c r="X50" i="6"/>
  <c r="V50" i="6"/>
  <c r="V49" i="6"/>
  <c r="X49" i="6" s="1"/>
  <c r="X48" i="6"/>
  <c r="V48" i="6"/>
  <c r="V46" i="6"/>
  <c r="X46" i="6" s="1"/>
  <c r="V45" i="6"/>
  <c r="H168" i="6" s="1"/>
  <c r="U43" i="6"/>
  <c r="T43" i="6"/>
  <c r="S43" i="6"/>
  <c r="R43" i="6"/>
  <c r="Q43" i="6"/>
  <c r="P43" i="6"/>
  <c r="O43" i="6"/>
  <c r="N43" i="6"/>
  <c r="M43" i="6"/>
  <c r="L43" i="6"/>
  <c r="K43" i="6"/>
  <c r="J43" i="6"/>
  <c r="W42" i="6"/>
  <c r="U42" i="6"/>
  <c r="T42" i="6"/>
  <c r="R42" i="6"/>
  <c r="Q42" i="6"/>
  <c r="P42" i="6"/>
  <c r="O42" i="6"/>
  <c r="N42" i="6"/>
  <c r="M42" i="6"/>
  <c r="L42" i="6"/>
  <c r="K42" i="6"/>
  <c r="J42" i="6"/>
  <c r="V42" i="6" s="1"/>
  <c r="X42" i="6" s="1"/>
  <c r="V41" i="6"/>
  <c r="X41" i="6" s="1"/>
  <c r="X40" i="6"/>
  <c r="V40" i="6"/>
  <c r="V39" i="6"/>
  <c r="X39" i="6" s="1"/>
  <c r="X38" i="6"/>
  <c r="V38" i="6"/>
  <c r="V37" i="6"/>
  <c r="X37" i="6" s="1"/>
  <c r="X36" i="6"/>
  <c r="V36" i="6"/>
  <c r="V35" i="6"/>
  <c r="X35" i="6" s="1"/>
  <c r="X34" i="6"/>
  <c r="V34" i="6"/>
  <c r="V33" i="6"/>
  <c r="X33" i="6" s="1"/>
  <c r="X32" i="6"/>
  <c r="V32" i="6"/>
  <c r="V31" i="6"/>
  <c r="X31" i="6" s="1"/>
  <c r="X30" i="6"/>
  <c r="V30" i="6"/>
  <c r="V29" i="6"/>
  <c r="X29" i="6" s="1"/>
  <c r="X28" i="6"/>
  <c r="V28" i="6"/>
  <c r="V26" i="6"/>
  <c r="V25" i="6"/>
  <c r="H167" i="6" s="1"/>
  <c r="U23" i="6"/>
  <c r="T23" i="6"/>
  <c r="S23" i="6"/>
  <c r="R23" i="6"/>
  <c r="Q23" i="6"/>
  <c r="P23" i="6"/>
  <c r="O23" i="6"/>
  <c r="N23" i="6"/>
  <c r="M23" i="6"/>
  <c r="L23" i="6"/>
  <c r="K23" i="6"/>
  <c r="J23" i="6"/>
  <c r="V23" i="6" s="1"/>
  <c r="W22" i="6"/>
  <c r="U22" i="6"/>
  <c r="T22" i="6"/>
  <c r="S22" i="6"/>
  <c r="R22" i="6"/>
  <c r="Q22" i="6"/>
  <c r="P22" i="6"/>
  <c r="O22" i="6"/>
  <c r="N22" i="6"/>
  <c r="M22" i="6"/>
  <c r="L22" i="6"/>
  <c r="K22" i="6"/>
  <c r="J22" i="6"/>
  <c r="V21" i="6"/>
  <c r="X21" i="6" s="1"/>
  <c r="X20" i="6"/>
  <c r="V20" i="6"/>
  <c r="V19" i="6"/>
  <c r="X19" i="6" s="1"/>
  <c r="X18" i="6"/>
  <c r="V18" i="6"/>
  <c r="V17" i="6"/>
  <c r="X17" i="6" s="1"/>
  <c r="X16" i="6"/>
  <c r="V16" i="6"/>
  <c r="V15" i="6"/>
  <c r="X15" i="6" s="1"/>
  <c r="X14" i="6"/>
  <c r="V14" i="6"/>
  <c r="V13" i="6"/>
  <c r="X13" i="6" s="1"/>
  <c r="X12" i="6"/>
  <c r="V12" i="6"/>
  <c r="V11" i="6"/>
  <c r="X11" i="6" s="1"/>
  <c r="X10" i="6"/>
  <c r="V10" i="6"/>
  <c r="V9" i="6"/>
  <c r="X9" i="6" s="1"/>
  <c r="V8" i="6"/>
  <c r="X6" i="6"/>
  <c r="V6" i="6"/>
  <c r="V5" i="6"/>
  <c r="H166" i="6" s="1"/>
  <c r="V2" i="6"/>
  <c r="E136" i="5"/>
  <c r="H135" i="5"/>
  <c r="G135" i="5"/>
  <c r="F135" i="5"/>
  <c r="E135" i="5"/>
  <c r="B135" i="5"/>
  <c r="H134" i="5"/>
  <c r="G134" i="5"/>
  <c r="F134" i="5"/>
  <c r="E134" i="5"/>
  <c r="B134" i="5"/>
  <c r="H133" i="5"/>
  <c r="G133" i="5"/>
  <c r="F133" i="5"/>
  <c r="E133" i="5"/>
  <c r="B133" i="5"/>
  <c r="G132" i="5"/>
  <c r="F132" i="5"/>
  <c r="E132" i="5"/>
  <c r="B132" i="5"/>
  <c r="H131" i="5"/>
  <c r="G131" i="5"/>
  <c r="F131" i="5"/>
  <c r="E131" i="5"/>
  <c r="B131" i="5"/>
  <c r="H130" i="5"/>
  <c r="G130" i="5"/>
  <c r="F130" i="5"/>
  <c r="E130" i="5"/>
  <c r="B130" i="5"/>
  <c r="A130" i="5"/>
  <c r="F136" i="5" s="1"/>
  <c r="U125" i="5"/>
  <c r="T125" i="5"/>
  <c r="S125" i="5"/>
  <c r="R125" i="5"/>
  <c r="Q125" i="5"/>
  <c r="P125" i="5"/>
  <c r="O125" i="5"/>
  <c r="N125" i="5"/>
  <c r="M125" i="5"/>
  <c r="L125" i="5"/>
  <c r="K125" i="5"/>
  <c r="J125" i="5"/>
  <c r="W124" i="5"/>
  <c r="U124" i="5"/>
  <c r="T124" i="5"/>
  <c r="S124" i="5"/>
  <c r="R124" i="5"/>
  <c r="Q124" i="5"/>
  <c r="P124" i="5"/>
  <c r="O124" i="5"/>
  <c r="N124" i="5"/>
  <c r="M124" i="5"/>
  <c r="L124" i="5"/>
  <c r="K124" i="5"/>
  <c r="J124" i="5"/>
  <c r="V124" i="5" s="1"/>
  <c r="X124" i="5" s="1"/>
  <c r="V123" i="5"/>
  <c r="X123" i="5" s="1"/>
  <c r="X122" i="5"/>
  <c r="V122" i="5"/>
  <c r="V121" i="5"/>
  <c r="X121" i="5" s="1"/>
  <c r="X120" i="5"/>
  <c r="V120" i="5"/>
  <c r="V119" i="5"/>
  <c r="X119" i="5" s="1"/>
  <c r="X118" i="5"/>
  <c r="V118" i="5"/>
  <c r="V116" i="5"/>
  <c r="X115" i="5"/>
  <c r="V115" i="5"/>
  <c r="U113" i="5"/>
  <c r="T113" i="5"/>
  <c r="S113" i="5"/>
  <c r="R113" i="5"/>
  <c r="Q113" i="5"/>
  <c r="O113" i="5"/>
  <c r="N113" i="5"/>
  <c r="M113" i="5"/>
  <c r="K113" i="5"/>
  <c r="W112" i="5"/>
  <c r="U112" i="5"/>
  <c r="T112" i="5"/>
  <c r="S112" i="5"/>
  <c r="R112" i="5"/>
  <c r="Q112" i="5"/>
  <c r="P112" i="5"/>
  <c r="O112" i="5"/>
  <c r="N112" i="5"/>
  <c r="M112" i="5"/>
  <c r="L112" i="5"/>
  <c r="K112" i="5"/>
  <c r="V111" i="5"/>
  <c r="X111" i="5" s="1"/>
  <c r="X110" i="5"/>
  <c r="V110" i="5"/>
  <c r="V109" i="5"/>
  <c r="X109" i="5" s="1"/>
  <c r="X108" i="5"/>
  <c r="V108" i="5"/>
  <c r="V107" i="5"/>
  <c r="X107" i="5" s="1"/>
  <c r="X106" i="5"/>
  <c r="V106" i="5"/>
  <c r="V105" i="5"/>
  <c r="X105" i="5" s="1"/>
  <c r="X104" i="5"/>
  <c r="V104" i="5"/>
  <c r="V103" i="5"/>
  <c r="X103" i="5" s="1"/>
  <c r="X102" i="5"/>
  <c r="V102" i="5"/>
  <c r="V101" i="5"/>
  <c r="X101" i="5" s="1"/>
  <c r="X100" i="5"/>
  <c r="V100" i="5"/>
  <c r="V99" i="5"/>
  <c r="X99" i="5" s="1"/>
  <c r="X98" i="5"/>
  <c r="V98" i="5"/>
  <c r="V97" i="5"/>
  <c r="X97" i="5" s="1"/>
  <c r="X96" i="5"/>
  <c r="V96" i="5"/>
  <c r="V95" i="5"/>
  <c r="X95" i="5" s="1"/>
  <c r="X94" i="5"/>
  <c r="V94" i="5"/>
  <c r="V93" i="5"/>
  <c r="X93" i="5" s="1"/>
  <c r="X92" i="5"/>
  <c r="V92" i="5"/>
  <c r="V91" i="5"/>
  <c r="X91" i="5" s="1"/>
  <c r="X90" i="5"/>
  <c r="V90" i="5"/>
  <c r="V89" i="5"/>
  <c r="X89" i="5" s="1"/>
  <c r="X88" i="5"/>
  <c r="V88" i="5"/>
  <c r="V86" i="5"/>
  <c r="X86" i="5" s="1"/>
  <c r="X85" i="5"/>
  <c r="V85" i="5"/>
  <c r="U83" i="5"/>
  <c r="T83" i="5"/>
  <c r="S83" i="5"/>
  <c r="R83" i="5"/>
  <c r="Q83" i="5"/>
  <c r="P83" i="5"/>
  <c r="O83" i="5"/>
  <c r="N83" i="5"/>
  <c r="M83" i="5"/>
  <c r="L83" i="5"/>
  <c r="K83" i="5"/>
  <c r="J83" i="5"/>
  <c r="V83" i="5" s="1"/>
  <c r="X83" i="5" s="1"/>
  <c r="W82" i="5"/>
  <c r="U82" i="5"/>
  <c r="T82" i="5"/>
  <c r="S82" i="5"/>
  <c r="R82" i="5"/>
  <c r="Q82" i="5"/>
  <c r="P82" i="5"/>
  <c r="O82" i="5"/>
  <c r="N82" i="5"/>
  <c r="M82" i="5"/>
  <c r="L82" i="5"/>
  <c r="K82" i="5"/>
  <c r="J82" i="5"/>
  <c r="V82" i="5" s="1"/>
  <c r="X82" i="5" s="1"/>
  <c r="V81" i="5"/>
  <c r="X81" i="5" s="1"/>
  <c r="X80" i="5"/>
  <c r="V80" i="5"/>
  <c r="V79" i="5"/>
  <c r="X79" i="5" s="1"/>
  <c r="X78" i="5"/>
  <c r="V78" i="5"/>
  <c r="V77" i="5"/>
  <c r="X77" i="5" s="1"/>
  <c r="X76" i="5"/>
  <c r="V76" i="5"/>
  <c r="V75" i="5"/>
  <c r="X75" i="5" s="1"/>
  <c r="X74" i="5"/>
  <c r="V74" i="5"/>
  <c r="V73" i="5"/>
  <c r="X73" i="5" s="1"/>
  <c r="X72" i="5"/>
  <c r="V72" i="5"/>
  <c r="V71" i="5"/>
  <c r="X71" i="5" s="1"/>
  <c r="X70" i="5"/>
  <c r="V70" i="5"/>
  <c r="V69" i="5"/>
  <c r="X69" i="5" s="1"/>
  <c r="X68" i="5"/>
  <c r="V68" i="5"/>
  <c r="V66" i="5"/>
  <c r="X65" i="5"/>
  <c r="V65" i="5"/>
  <c r="C65" i="5"/>
  <c r="U63" i="5"/>
  <c r="T63" i="5"/>
  <c r="R63" i="5"/>
  <c r="Q63" i="5"/>
  <c r="O63" i="5"/>
  <c r="N63" i="5"/>
  <c r="M63" i="5"/>
  <c r="L63" i="5"/>
  <c r="K63" i="5"/>
  <c r="J63" i="5"/>
  <c r="W62" i="5"/>
  <c r="U62" i="5"/>
  <c r="T62" i="5"/>
  <c r="S62" i="5"/>
  <c r="R62" i="5"/>
  <c r="Q62" i="5"/>
  <c r="P62" i="5"/>
  <c r="O62" i="5"/>
  <c r="N62" i="5"/>
  <c r="M62" i="5"/>
  <c r="L62" i="5"/>
  <c r="K62" i="5"/>
  <c r="J62" i="5"/>
  <c r="V62" i="5" s="1"/>
  <c r="X62" i="5" s="1"/>
  <c r="X61" i="5"/>
  <c r="V61" i="5"/>
  <c r="V60" i="5"/>
  <c r="X60" i="5" s="1"/>
  <c r="X59" i="5"/>
  <c r="V59" i="5"/>
  <c r="V58" i="5"/>
  <c r="X58" i="5" s="1"/>
  <c r="X57" i="5"/>
  <c r="V57" i="5"/>
  <c r="V56" i="5"/>
  <c r="X56" i="5" s="1"/>
  <c r="X55" i="5"/>
  <c r="V55" i="5"/>
  <c r="V54" i="5"/>
  <c r="X54" i="5" s="1"/>
  <c r="X53" i="5"/>
  <c r="V53" i="5"/>
  <c r="V52" i="5"/>
  <c r="X52" i="5" s="1"/>
  <c r="X51" i="5"/>
  <c r="V51" i="5"/>
  <c r="V50" i="5"/>
  <c r="X50" i="5" s="1"/>
  <c r="X49" i="5"/>
  <c r="V49" i="5"/>
  <c r="V48" i="5"/>
  <c r="X48" i="5" s="1"/>
  <c r="P63" i="5" s="1"/>
  <c r="V46" i="5"/>
  <c r="J132" i="5" s="1"/>
  <c r="V45" i="5"/>
  <c r="H132" i="5" s="1"/>
  <c r="U43" i="5"/>
  <c r="T43" i="5"/>
  <c r="S43" i="5"/>
  <c r="R43" i="5"/>
  <c r="Q43" i="5"/>
  <c r="P43" i="5"/>
  <c r="O43" i="5"/>
  <c r="N43" i="5"/>
  <c r="M43" i="5"/>
  <c r="L43" i="5"/>
  <c r="K43" i="5"/>
  <c r="J43" i="5"/>
  <c r="W42" i="5"/>
  <c r="U42" i="5"/>
  <c r="T42" i="5"/>
  <c r="S42" i="5"/>
  <c r="R42" i="5"/>
  <c r="Q42" i="5"/>
  <c r="P42" i="5"/>
  <c r="O42" i="5"/>
  <c r="N42" i="5"/>
  <c r="M42" i="5"/>
  <c r="L42" i="5"/>
  <c r="K42" i="5"/>
  <c r="J42" i="5"/>
  <c r="X41" i="5"/>
  <c r="V41" i="5"/>
  <c r="X40" i="5"/>
  <c r="V40" i="5"/>
  <c r="X39" i="5"/>
  <c r="V39" i="5"/>
  <c r="X38" i="5"/>
  <c r="V38" i="5"/>
  <c r="X37" i="5"/>
  <c r="V37" i="5"/>
  <c r="X36" i="5"/>
  <c r="V36" i="5"/>
  <c r="X35" i="5"/>
  <c r="V35" i="5"/>
  <c r="X34" i="5"/>
  <c r="V34" i="5"/>
  <c r="X33" i="5"/>
  <c r="V33" i="5"/>
  <c r="X32" i="5"/>
  <c r="V32" i="5"/>
  <c r="X31" i="5"/>
  <c r="V31" i="5"/>
  <c r="X30" i="5"/>
  <c r="V30" i="5"/>
  <c r="X29" i="5"/>
  <c r="V29" i="5"/>
  <c r="X28" i="5"/>
  <c r="V28" i="5"/>
  <c r="V26" i="5"/>
  <c r="J131" i="5" s="1"/>
  <c r="K131" i="5" s="1"/>
  <c r="L131" i="5" s="1"/>
  <c r="X25" i="5"/>
  <c r="V25" i="5"/>
  <c r="X26" i="5" s="1"/>
  <c r="U23" i="5"/>
  <c r="T23" i="5"/>
  <c r="S23" i="5"/>
  <c r="R23" i="5"/>
  <c r="Q23" i="5"/>
  <c r="P23" i="5"/>
  <c r="O23" i="5"/>
  <c r="N23" i="5"/>
  <c r="M23" i="5"/>
  <c r="L23" i="5"/>
  <c r="K23" i="5"/>
  <c r="J23" i="5"/>
  <c r="V23" i="5" s="1"/>
  <c r="X23" i="5" s="1"/>
  <c r="W22" i="5"/>
  <c r="U22" i="5"/>
  <c r="T22" i="5"/>
  <c r="S22" i="5"/>
  <c r="R22" i="5"/>
  <c r="Q22" i="5"/>
  <c r="P22" i="5"/>
  <c r="O22" i="5"/>
  <c r="N22" i="5"/>
  <c r="M22" i="5"/>
  <c r="L22" i="5"/>
  <c r="K22" i="5"/>
  <c r="J22" i="5"/>
  <c r="V22" i="5" s="1"/>
  <c r="X22" i="5" s="1"/>
  <c r="V21" i="5"/>
  <c r="X21" i="5" s="1"/>
  <c r="X20" i="5"/>
  <c r="V20" i="5"/>
  <c r="V19" i="5"/>
  <c r="X19" i="5" s="1"/>
  <c r="X18" i="5"/>
  <c r="V18" i="5"/>
  <c r="V17" i="5"/>
  <c r="X17" i="5" s="1"/>
  <c r="X16" i="5"/>
  <c r="V16" i="5"/>
  <c r="V15" i="5"/>
  <c r="X15" i="5" s="1"/>
  <c r="X14" i="5"/>
  <c r="V14" i="5"/>
  <c r="V13" i="5"/>
  <c r="X13" i="5" s="1"/>
  <c r="X12" i="5"/>
  <c r="V12" i="5"/>
  <c r="V11" i="5"/>
  <c r="X11" i="5" s="1"/>
  <c r="X10" i="5"/>
  <c r="V10" i="5"/>
  <c r="V9" i="5"/>
  <c r="X9" i="5" s="1"/>
  <c r="X8" i="5"/>
  <c r="V8" i="5"/>
  <c r="V6" i="5"/>
  <c r="X5" i="5"/>
  <c r="V5" i="5"/>
  <c r="G110" i="4"/>
  <c r="F110" i="4"/>
  <c r="E110" i="4"/>
  <c r="B110" i="4"/>
  <c r="G109" i="4"/>
  <c r="F109" i="4"/>
  <c r="E109" i="4"/>
  <c r="B109" i="4"/>
  <c r="G108" i="4"/>
  <c r="F108" i="4"/>
  <c r="E108" i="4"/>
  <c r="B108" i="4"/>
  <c r="G107" i="4"/>
  <c r="F107" i="4"/>
  <c r="E107" i="4"/>
  <c r="B107" i="4"/>
  <c r="G106" i="4"/>
  <c r="F106" i="4"/>
  <c r="E106" i="4"/>
  <c r="B106" i="4"/>
  <c r="G105" i="4"/>
  <c r="F105" i="4"/>
  <c r="E105" i="4"/>
  <c r="E111" i="4" s="1"/>
  <c r="B105" i="4"/>
  <c r="A105" i="4"/>
  <c r="F111" i="4" s="1"/>
  <c r="U101" i="4"/>
  <c r="T101" i="4"/>
  <c r="S101" i="4"/>
  <c r="Q101" i="4"/>
  <c r="P101" i="4"/>
  <c r="N101" i="4"/>
  <c r="M101" i="4"/>
  <c r="U100" i="4"/>
  <c r="T100" i="4"/>
  <c r="S100" i="4"/>
  <c r="R100" i="4"/>
  <c r="Q100" i="4"/>
  <c r="P100" i="4"/>
  <c r="O100" i="4"/>
  <c r="N100" i="4"/>
  <c r="M100" i="4"/>
  <c r="V99" i="4"/>
  <c r="X99" i="4" s="1"/>
  <c r="X98" i="4"/>
  <c r="O101" i="4" s="1"/>
  <c r="V98" i="4"/>
  <c r="V96" i="4"/>
  <c r="AV95" i="4"/>
  <c r="AU95" i="4"/>
  <c r="V95" i="4"/>
  <c r="AX95" i="4" s="1"/>
  <c r="U93" i="4"/>
  <c r="S93" i="4"/>
  <c r="R93" i="4"/>
  <c r="P93" i="4"/>
  <c r="N93" i="4"/>
  <c r="M93" i="4"/>
  <c r="U92" i="4"/>
  <c r="T92" i="4"/>
  <c r="S92" i="4"/>
  <c r="R92" i="4"/>
  <c r="Q92" i="4"/>
  <c r="P92" i="4"/>
  <c r="O92" i="4"/>
  <c r="N92" i="4"/>
  <c r="M92" i="4"/>
  <c r="V92" i="4" s="1"/>
  <c r="X91" i="4"/>
  <c r="V91" i="4"/>
  <c r="V90" i="4"/>
  <c r="X90" i="4" s="1"/>
  <c r="X89" i="4"/>
  <c r="V89" i="4"/>
  <c r="V88" i="4"/>
  <c r="X88" i="4" s="1"/>
  <c r="X86" i="4"/>
  <c r="V86" i="4"/>
  <c r="J109" i="4" s="1"/>
  <c r="AV85" i="4"/>
  <c r="V85" i="4"/>
  <c r="AU85" i="4" s="1"/>
  <c r="U83" i="4"/>
  <c r="T83" i="4"/>
  <c r="S83" i="4"/>
  <c r="R83" i="4"/>
  <c r="Q83" i="4"/>
  <c r="P83" i="4"/>
  <c r="O83" i="4"/>
  <c r="N83" i="4"/>
  <c r="M83" i="4"/>
  <c r="L83" i="4"/>
  <c r="K83" i="4"/>
  <c r="J83" i="4"/>
  <c r="V83" i="4" s="1"/>
  <c r="X83" i="4" s="1"/>
  <c r="W82" i="4"/>
  <c r="U82" i="4"/>
  <c r="T82" i="4"/>
  <c r="S82" i="4"/>
  <c r="R82" i="4"/>
  <c r="Q82" i="4"/>
  <c r="P82" i="4"/>
  <c r="O82" i="4"/>
  <c r="N82" i="4"/>
  <c r="M82" i="4"/>
  <c r="L82" i="4"/>
  <c r="K82" i="4"/>
  <c r="J82" i="4"/>
  <c r="V82" i="4" s="1"/>
  <c r="X82" i="4" s="1"/>
  <c r="V81" i="4"/>
  <c r="X81" i="4" s="1"/>
  <c r="V80" i="4"/>
  <c r="X80" i="4" s="1"/>
  <c r="V79" i="4"/>
  <c r="X79" i="4" s="1"/>
  <c r="V78" i="4"/>
  <c r="X78" i="4" s="1"/>
  <c r="V77" i="4"/>
  <c r="X77" i="4" s="1"/>
  <c r="V76" i="4"/>
  <c r="X76" i="4" s="1"/>
  <c r="V75" i="4"/>
  <c r="X75" i="4" s="1"/>
  <c r="V74" i="4"/>
  <c r="X74" i="4" s="1"/>
  <c r="V73" i="4"/>
  <c r="X73" i="4" s="1"/>
  <c r="V72" i="4"/>
  <c r="X72" i="4" s="1"/>
  <c r="V71" i="4"/>
  <c r="X71" i="4" s="1"/>
  <c r="V70" i="4"/>
  <c r="X70" i="4" s="1"/>
  <c r="V69" i="4"/>
  <c r="X69" i="4" s="1"/>
  <c r="V68" i="4"/>
  <c r="X68" i="4" s="1"/>
  <c r="V66" i="4"/>
  <c r="X66" i="4" s="1"/>
  <c r="AW65" i="4"/>
  <c r="V65" i="4"/>
  <c r="U63" i="4"/>
  <c r="T63" i="4"/>
  <c r="S63" i="4"/>
  <c r="R63" i="4"/>
  <c r="Q63" i="4"/>
  <c r="P63" i="4"/>
  <c r="O63" i="4"/>
  <c r="N63" i="4"/>
  <c r="M63" i="4"/>
  <c r="L63" i="4"/>
  <c r="K63" i="4"/>
  <c r="J63" i="4"/>
  <c r="W62" i="4"/>
  <c r="U62" i="4"/>
  <c r="T62" i="4"/>
  <c r="S62" i="4"/>
  <c r="R62" i="4"/>
  <c r="Q62" i="4"/>
  <c r="P62" i="4"/>
  <c r="O62" i="4"/>
  <c r="N62" i="4"/>
  <c r="M62" i="4"/>
  <c r="L62" i="4"/>
  <c r="K62" i="4"/>
  <c r="J62" i="4"/>
  <c r="V62" i="4" s="1"/>
  <c r="X62" i="4" s="1"/>
  <c r="V61" i="4"/>
  <c r="X61" i="4" s="1"/>
  <c r="X60" i="4"/>
  <c r="V60" i="4"/>
  <c r="V59" i="4"/>
  <c r="X59" i="4" s="1"/>
  <c r="X58" i="4"/>
  <c r="V58" i="4"/>
  <c r="V57" i="4"/>
  <c r="X57" i="4" s="1"/>
  <c r="X56" i="4"/>
  <c r="V56" i="4"/>
  <c r="V55" i="4"/>
  <c r="X55" i="4" s="1"/>
  <c r="V54" i="4"/>
  <c r="X54" i="4" s="1"/>
  <c r="V53" i="4"/>
  <c r="X53" i="4" s="1"/>
  <c r="X52" i="4"/>
  <c r="V52" i="4"/>
  <c r="V51" i="4"/>
  <c r="X51" i="4" s="1"/>
  <c r="X50" i="4"/>
  <c r="V50" i="4"/>
  <c r="V49" i="4"/>
  <c r="X49" i="4" s="1"/>
  <c r="X48" i="4"/>
  <c r="V48" i="4"/>
  <c r="V46" i="4"/>
  <c r="J107" i="4" s="1"/>
  <c r="K107" i="4" s="1"/>
  <c r="L107" i="4" s="1"/>
  <c r="AX45" i="4"/>
  <c r="AU45" i="4"/>
  <c r="X45" i="4"/>
  <c r="V45" i="4"/>
  <c r="H107" i="4" s="1"/>
  <c r="U43" i="4"/>
  <c r="T43" i="4"/>
  <c r="S43" i="4"/>
  <c r="R43" i="4"/>
  <c r="Q43" i="4"/>
  <c r="P43" i="4"/>
  <c r="O43" i="4"/>
  <c r="N43" i="4"/>
  <c r="M43" i="4"/>
  <c r="V43" i="4" s="1"/>
  <c r="X43" i="4" s="1"/>
  <c r="L43" i="4"/>
  <c r="K43" i="4"/>
  <c r="W42" i="4"/>
  <c r="U42" i="4"/>
  <c r="T42" i="4"/>
  <c r="S42" i="4"/>
  <c r="R42" i="4"/>
  <c r="Q42" i="4"/>
  <c r="P42" i="4"/>
  <c r="O42" i="4"/>
  <c r="N42" i="4"/>
  <c r="M42" i="4"/>
  <c r="L42" i="4"/>
  <c r="K42" i="4"/>
  <c r="V42" i="4" s="1"/>
  <c r="X42" i="4" s="1"/>
  <c r="X41" i="4"/>
  <c r="V41" i="4"/>
  <c r="V40" i="4"/>
  <c r="X40" i="4" s="1"/>
  <c r="X39" i="4"/>
  <c r="V39" i="4"/>
  <c r="V38" i="4"/>
  <c r="X38" i="4" s="1"/>
  <c r="X37" i="4"/>
  <c r="V37" i="4"/>
  <c r="V36" i="4"/>
  <c r="X36" i="4" s="1"/>
  <c r="X35" i="4"/>
  <c r="V35" i="4"/>
  <c r="V34" i="4"/>
  <c r="X34" i="4" s="1"/>
  <c r="X33" i="4"/>
  <c r="V33" i="4"/>
  <c r="V32" i="4"/>
  <c r="X32" i="4" s="1"/>
  <c r="X31" i="4"/>
  <c r="V31" i="4"/>
  <c r="V30" i="4"/>
  <c r="X30" i="4" s="1"/>
  <c r="X29" i="4"/>
  <c r="V29" i="4"/>
  <c r="V28" i="4"/>
  <c r="X28" i="4" s="1"/>
  <c r="V26" i="4"/>
  <c r="J106" i="4" s="1"/>
  <c r="AW25" i="4"/>
  <c r="X25" i="4"/>
  <c r="V25" i="4"/>
  <c r="AX25" i="4" s="1"/>
  <c r="U23" i="4"/>
  <c r="T23" i="4"/>
  <c r="S23" i="4"/>
  <c r="R23" i="4"/>
  <c r="Q23" i="4"/>
  <c r="P23" i="4"/>
  <c r="O23" i="4"/>
  <c r="N23" i="4"/>
  <c r="M23" i="4"/>
  <c r="L23" i="4"/>
  <c r="K23" i="4"/>
  <c r="W22" i="4"/>
  <c r="U22" i="4"/>
  <c r="T22" i="4"/>
  <c r="S22" i="4"/>
  <c r="R22" i="4"/>
  <c r="Q22" i="4"/>
  <c r="P22" i="4"/>
  <c r="O22" i="4"/>
  <c r="N22" i="4"/>
  <c r="M22" i="4"/>
  <c r="L22" i="4"/>
  <c r="K22" i="4"/>
  <c r="V22" i="4" s="1"/>
  <c r="X22" i="4" s="1"/>
  <c r="X17" i="4"/>
  <c r="V17" i="4"/>
  <c r="V16" i="4"/>
  <c r="X16" i="4" s="1"/>
  <c r="X15" i="4"/>
  <c r="V15" i="4"/>
  <c r="V14" i="4"/>
  <c r="X14" i="4" s="1"/>
  <c r="X13" i="4"/>
  <c r="V13" i="4"/>
  <c r="V12" i="4"/>
  <c r="X12" i="4" s="1"/>
  <c r="X11" i="4"/>
  <c r="V11" i="4"/>
  <c r="V10" i="4"/>
  <c r="X10" i="4" s="1"/>
  <c r="X9" i="4"/>
  <c r="V9" i="4"/>
  <c r="V8" i="4"/>
  <c r="X8" i="4" s="1"/>
  <c r="V6" i="4"/>
  <c r="J105" i="4" s="1"/>
  <c r="AW5" i="4"/>
  <c r="AV5" i="4"/>
  <c r="V5" i="4"/>
  <c r="B394" i="3"/>
  <c r="Q318" i="3"/>
  <c r="M318" i="3"/>
  <c r="T317" i="3"/>
  <c r="T318" i="3" s="1"/>
  <c r="S317" i="3"/>
  <c r="S318" i="3" s="1"/>
  <c r="R317" i="3"/>
  <c r="Q317" i="3"/>
  <c r="P317" i="3"/>
  <c r="P318" i="3" s="1"/>
  <c r="O317" i="3"/>
  <c r="O318" i="3" s="1"/>
  <c r="N317" i="3"/>
  <c r="M317" i="3"/>
  <c r="L317" i="3"/>
  <c r="L318" i="3" s="1"/>
  <c r="K317" i="3"/>
  <c r="K318" i="3" s="1"/>
  <c r="J317" i="3"/>
  <c r="V316" i="3"/>
  <c r="T316" i="3"/>
  <c r="S316" i="3"/>
  <c r="R316" i="3"/>
  <c r="R318" i="3" s="1"/>
  <c r="Q316" i="3"/>
  <c r="P316" i="3"/>
  <c r="O316" i="3"/>
  <c r="N316" i="3"/>
  <c r="N318" i="3" s="1"/>
  <c r="M316" i="3"/>
  <c r="L316" i="3"/>
  <c r="K316" i="3"/>
  <c r="J316" i="3"/>
  <c r="J318" i="3" s="1"/>
  <c r="I316" i="3"/>
  <c r="B316" i="3"/>
  <c r="B419" i="3" s="1"/>
  <c r="A316" i="3"/>
  <c r="A369" i="3" s="1"/>
  <c r="S312" i="3"/>
  <c r="O312" i="3"/>
  <c r="K312" i="3"/>
  <c r="T311" i="3"/>
  <c r="S311" i="3"/>
  <c r="R311" i="3"/>
  <c r="R312" i="3" s="1"/>
  <c r="Q311" i="3"/>
  <c r="Q312" i="3" s="1"/>
  <c r="P311" i="3"/>
  <c r="O311" i="3"/>
  <c r="N311" i="3"/>
  <c r="N312" i="3" s="1"/>
  <c r="M311" i="3"/>
  <c r="M312" i="3" s="1"/>
  <c r="L311" i="3"/>
  <c r="K311" i="3"/>
  <c r="J311" i="3"/>
  <c r="J312" i="3" s="1"/>
  <c r="I311" i="3"/>
  <c r="I312" i="3" s="1"/>
  <c r="V310" i="3"/>
  <c r="T310" i="3"/>
  <c r="T312" i="3" s="1"/>
  <c r="S310" i="3"/>
  <c r="R310" i="3"/>
  <c r="Q310" i="3"/>
  <c r="P310" i="3"/>
  <c r="P312" i="3" s="1"/>
  <c r="O310" i="3"/>
  <c r="N310" i="3"/>
  <c r="M310" i="3"/>
  <c r="L310" i="3"/>
  <c r="L312" i="3" s="1"/>
  <c r="K310" i="3"/>
  <c r="J310" i="3"/>
  <c r="I310" i="3"/>
  <c r="Q309" i="3"/>
  <c r="M309" i="3"/>
  <c r="I309" i="3"/>
  <c r="U308" i="3"/>
  <c r="T308" i="3"/>
  <c r="T309" i="3" s="1"/>
  <c r="S308" i="3"/>
  <c r="S309" i="3" s="1"/>
  <c r="R308" i="3"/>
  <c r="Q308" i="3"/>
  <c r="P308" i="3"/>
  <c r="P309" i="3" s="1"/>
  <c r="O308" i="3"/>
  <c r="O309" i="3" s="1"/>
  <c r="N308" i="3"/>
  <c r="M308" i="3"/>
  <c r="L308" i="3"/>
  <c r="L309" i="3" s="1"/>
  <c r="K308" i="3"/>
  <c r="K309" i="3" s="1"/>
  <c r="J308" i="3"/>
  <c r="I308" i="3"/>
  <c r="V307" i="3"/>
  <c r="T307" i="3"/>
  <c r="S307" i="3"/>
  <c r="R307" i="3"/>
  <c r="R309" i="3" s="1"/>
  <c r="Q307" i="3"/>
  <c r="P307" i="3"/>
  <c r="O307" i="3"/>
  <c r="N307" i="3"/>
  <c r="N309" i="3" s="1"/>
  <c r="M307" i="3"/>
  <c r="L307" i="3"/>
  <c r="K307" i="3"/>
  <c r="J307" i="3"/>
  <c r="J309" i="3" s="1"/>
  <c r="I307" i="3"/>
  <c r="S306" i="3"/>
  <c r="O306" i="3"/>
  <c r="K306" i="3"/>
  <c r="U305" i="3"/>
  <c r="W305" i="3" s="1"/>
  <c r="T305" i="3"/>
  <c r="S305" i="3"/>
  <c r="R305" i="3"/>
  <c r="Q305" i="3"/>
  <c r="P305" i="3"/>
  <c r="O305" i="3"/>
  <c r="N305" i="3"/>
  <c r="M305" i="3"/>
  <c r="L305" i="3"/>
  <c r="K305" i="3"/>
  <c r="J305" i="3"/>
  <c r="I305" i="3"/>
  <c r="V304" i="3"/>
  <c r="V313" i="3" s="1"/>
  <c r="U304" i="3"/>
  <c r="T304" i="3"/>
  <c r="T306" i="3" s="1"/>
  <c r="S304" i="3"/>
  <c r="R304" i="3"/>
  <c r="Q304" i="3"/>
  <c r="P304" i="3"/>
  <c r="P306" i="3" s="1"/>
  <c r="O304" i="3"/>
  <c r="N304" i="3"/>
  <c r="M304" i="3"/>
  <c r="L304" i="3"/>
  <c r="L306" i="3" s="1"/>
  <c r="K304" i="3"/>
  <c r="J304" i="3"/>
  <c r="I304" i="3"/>
  <c r="B304" i="3"/>
  <c r="B418" i="3" s="1"/>
  <c r="U300" i="3"/>
  <c r="Q300" i="3"/>
  <c r="M300" i="3"/>
  <c r="I300" i="3"/>
  <c r="U299" i="3"/>
  <c r="W299" i="3" s="1"/>
  <c r="T299" i="3"/>
  <c r="T300" i="3" s="1"/>
  <c r="S299" i="3"/>
  <c r="S300" i="3" s="1"/>
  <c r="R299" i="3"/>
  <c r="Q299" i="3"/>
  <c r="P299" i="3"/>
  <c r="P300" i="3" s="1"/>
  <c r="O299" i="3"/>
  <c r="O300" i="3" s="1"/>
  <c r="N299" i="3"/>
  <c r="M299" i="3"/>
  <c r="L299" i="3"/>
  <c r="L300" i="3" s="1"/>
  <c r="K299" i="3"/>
  <c r="K300" i="3" s="1"/>
  <c r="J299" i="3"/>
  <c r="I299" i="3"/>
  <c r="V298" i="3"/>
  <c r="W298" i="3" s="1"/>
  <c r="U298" i="3"/>
  <c r="T298" i="3"/>
  <c r="S298" i="3"/>
  <c r="R298" i="3"/>
  <c r="R300" i="3" s="1"/>
  <c r="Q298" i="3"/>
  <c r="P298" i="3"/>
  <c r="O298" i="3"/>
  <c r="N298" i="3"/>
  <c r="N300" i="3" s="1"/>
  <c r="M298" i="3"/>
  <c r="L298" i="3"/>
  <c r="K298" i="3"/>
  <c r="J298" i="3"/>
  <c r="J300" i="3" s="1"/>
  <c r="I298" i="3"/>
  <c r="S297" i="3"/>
  <c r="O297" i="3"/>
  <c r="K297" i="3"/>
  <c r="T296" i="3"/>
  <c r="S296" i="3"/>
  <c r="R296" i="3"/>
  <c r="R297" i="3" s="1"/>
  <c r="Q296" i="3"/>
  <c r="Q297" i="3" s="1"/>
  <c r="P296" i="3"/>
  <c r="O296" i="3"/>
  <c r="N296" i="3"/>
  <c r="N297" i="3" s="1"/>
  <c r="M296" i="3"/>
  <c r="M297" i="3" s="1"/>
  <c r="L296" i="3"/>
  <c r="K296" i="3"/>
  <c r="J296" i="3"/>
  <c r="J297" i="3" s="1"/>
  <c r="I296" i="3"/>
  <c r="V295" i="3"/>
  <c r="T295" i="3"/>
  <c r="T297" i="3" s="1"/>
  <c r="S295" i="3"/>
  <c r="R295" i="3"/>
  <c r="Q295" i="3"/>
  <c r="P295" i="3"/>
  <c r="P297" i="3" s="1"/>
  <c r="O295" i="3"/>
  <c r="N295" i="3"/>
  <c r="M295" i="3"/>
  <c r="L295" i="3"/>
  <c r="L297" i="3" s="1"/>
  <c r="K295" i="3"/>
  <c r="J295" i="3"/>
  <c r="U294" i="3"/>
  <c r="Q294" i="3"/>
  <c r="M294" i="3"/>
  <c r="I294" i="3"/>
  <c r="U293" i="3"/>
  <c r="T293" i="3"/>
  <c r="T294" i="3" s="1"/>
  <c r="S293" i="3"/>
  <c r="S294" i="3" s="1"/>
  <c r="R293" i="3"/>
  <c r="Q293" i="3"/>
  <c r="P293" i="3"/>
  <c r="P294" i="3" s="1"/>
  <c r="O293" i="3"/>
  <c r="O294" i="3" s="1"/>
  <c r="N293" i="3"/>
  <c r="M293" i="3"/>
  <c r="L293" i="3"/>
  <c r="L294" i="3" s="1"/>
  <c r="K293" i="3"/>
  <c r="K294" i="3" s="1"/>
  <c r="J293" i="3"/>
  <c r="I293" i="3"/>
  <c r="V292" i="3"/>
  <c r="W292" i="3" s="1"/>
  <c r="U292" i="3"/>
  <c r="T292" i="3"/>
  <c r="S292" i="3"/>
  <c r="R292" i="3"/>
  <c r="R294" i="3" s="1"/>
  <c r="Q292" i="3"/>
  <c r="P292" i="3"/>
  <c r="O292" i="3"/>
  <c r="N292" i="3"/>
  <c r="N294" i="3" s="1"/>
  <c r="M292" i="3"/>
  <c r="L292" i="3"/>
  <c r="K292" i="3"/>
  <c r="J292" i="3"/>
  <c r="J294" i="3" s="1"/>
  <c r="I292" i="3"/>
  <c r="R291" i="3"/>
  <c r="N291" i="3"/>
  <c r="J291" i="3"/>
  <c r="U290" i="3"/>
  <c r="U291" i="3" s="1"/>
  <c r="T290" i="3"/>
  <c r="T291" i="3" s="1"/>
  <c r="S290" i="3"/>
  <c r="R290" i="3"/>
  <c r="Q290" i="3"/>
  <c r="Q291" i="3" s="1"/>
  <c r="P290" i="3"/>
  <c r="P291" i="3" s="1"/>
  <c r="O290" i="3"/>
  <c r="N290" i="3"/>
  <c r="M290" i="3"/>
  <c r="M291" i="3" s="1"/>
  <c r="L290" i="3"/>
  <c r="L291" i="3" s="1"/>
  <c r="K290" i="3"/>
  <c r="J290" i="3"/>
  <c r="I290" i="3"/>
  <c r="I291" i="3" s="1"/>
  <c r="W289" i="3"/>
  <c r="V289" i="3"/>
  <c r="U289" i="3"/>
  <c r="T289" i="3"/>
  <c r="S289" i="3"/>
  <c r="S291" i="3" s="1"/>
  <c r="R289" i="3"/>
  <c r="Q289" i="3"/>
  <c r="P289" i="3"/>
  <c r="O289" i="3"/>
  <c r="O291" i="3" s="1"/>
  <c r="N289" i="3"/>
  <c r="M289" i="3"/>
  <c r="L289" i="3"/>
  <c r="K289" i="3"/>
  <c r="K291" i="3" s="1"/>
  <c r="J289" i="3"/>
  <c r="I289" i="3"/>
  <c r="S288" i="3"/>
  <c r="O288" i="3"/>
  <c r="K288" i="3"/>
  <c r="U287" i="3"/>
  <c r="T287" i="3"/>
  <c r="S287" i="3"/>
  <c r="R287" i="3"/>
  <c r="R288" i="3" s="1"/>
  <c r="Q287" i="3"/>
  <c r="Q288" i="3" s="1"/>
  <c r="P287" i="3"/>
  <c r="O287" i="3"/>
  <c r="N287" i="3"/>
  <c r="N288" i="3" s="1"/>
  <c r="M287" i="3"/>
  <c r="M288" i="3" s="1"/>
  <c r="L287" i="3"/>
  <c r="K287" i="3"/>
  <c r="J287" i="3"/>
  <c r="J288" i="3" s="1"/>
  <c r="I287" i="3"/>
  <c r="V286" i="3"/>
  <c r="U286" i="3"/>
  <c r="W286" i="3" s="1"/>
  <c r="T286" i="3"/>
  <c r="T288" i="3" s="1"/>
  <c r="S286" i="3"/>
  <c r="R286" i="3"/>
  <c r="Q286" i="3"/>
  <c r="P286" i="3"/>
  <c r="P288" i="3" s="1"/>
  <c r="O286" i="3"/>
  <c r="N286" i="3"/>
  <c r="M286" i="3"/>
  <c r="L286" i="3"/>
  <c r="L288" i="3" s="1"/>
  <c r="K286" i="3"/>
  <c r="J286" i="3"/>
  <c r="I286" i="3"/>
  <c r="T285" i="3"/>
  <c r="P285" i="3"/>
  <c r="L285" i="3"/>
  <c r="U284" i="3"/>
  <c r="T284" i="3"/>
  <c r="S284" i="3"/>
  <c r="S285" i="3" s="1"/>
  <c r="R284" i="3"/>
  <c r="Q284" i="3"/>
  <c r="P284" i="3"/>
  <c r="O284" i="3"/>
  <c r="O285" i="3" s="1"/>
  <c r="N284" i="3"/>
  <c r="M284" i="3"/>
  <c r="L284" i="3"/>
  <c r="K284" i="3"/>
  <c r="K285" i="3" s="1"/>
  <c r="J284" i="3"/>
  <c r="I284" i="3"/>
  <c r="V283" i="3"/>
  <c r="U283" i="3"/>
  <c r="W283" i="3" s="1"/>
  <c r="T283" i="3"/>
  <c r="S283" i="3"/>
  <c r="R283" i="3"/>
  <c r="Q283" i="3"/>
  <c r="Q285" i="3" s="1"/>
  <c r="P283" i="3"/>
  <c r="O283" i="3"/>
  <c r="N283" i="3"/>
  <c r="M283" i="3"/>
  <c r="M285" i="3" s="1"/>
  <c r="L283" i="3"/>
  <c r="K283" i="3"/>
  <c r="J283" i="3"/>
  <c r="I283" i="3"/>
  <c r="I285" i="3" s="1"/>
  <c r="U282" i="3"/>
  <c r="Q282" i="3"/>
  <c r="M282" i="3"/>
  <c r="I282" i="3"/>
  <c r="U281" i="3"/>
  <c r="T281" i="3"/>
  <c r="T282" i="3" s="1"/>
  <c r="S281" i="3"/>
  <c r="S282" i="3" s="1"/>
  <c r="R281" i="3"/>
  <c r="Q281" i="3"/>
  <c r="P281" i="3"/>
  <c r="P282" i="3" s="1"/>
  <c r="O281" i="3"/>
  <c r="O282" i="3" s="1"/>
  <c r="N281" i="3"/>
  <c r="M281" i="3"/>
  <c r="L281" i="3"/>
  <c r="L282" i="3" s="1"/>
  <c r="K281" i="3"/>
  <c r="K282" i="3" s="1"/>
  <c r="J281" i="3"/>
  <c r="I281" i="3"/>
  <c r="V280" i="3"/>
  <c r="W280" i="3" s="1"/>
  <c r="U280" i="3"/>
  <c r="T280" i="3"/>
  <c r="S280" i="3"/>
  <c r="R280" i="3"/>
  <c r="R282" i="3" s="1"/>
  <c r="Q280" i="3"/>
  <c r="P280" i="3"/>
  <c r="O280" i="3"/>
  <c r="N280" i="3"/>
  <c r="N282" i="3" s="1"/>
  <c r="M280" i="3"/>
  <c r="L280" i="3"/>
  <c r="K280" i="3"/>
  <c r="J280" i="3"/>
  <c r="J282" i="3" s="1"/>
  <c r="I280" i="3"/>
  <c r="S279" i="3"/>
  <c r="R279" i="3"/>
  <c r="N279" i="3"/>
  <c r="K279" i="3"/>
  <c r="J279" i="3"/>
  <c r="U278" i="3"/>
  <c r="T278" i="3"/>
  <c r="T279" i="3" s="1"/>
  <c r="S278" i="3"/>
  <c r="R278" i="3"/>
  <c r="Q278" i="3"/>
  <c r="Q279" i="3" s="1"/>
  <c r="P278" i="3"/>
  <c r="P279" i="3" s="1"/>
  <c r="O278" i="3"/>
  <c r="N278" i="3"/>
  <c r="M278" i="3"/>
  <c r="M279" i="3" s="1"/>
  <c r="L278" i="3"/>
  <c r="L279" i="3" s="1"/>
  <c r="K278" i="3"/>
  <c r="J278" i="3"/>
  <c r="I278" i="3"/>
  <c r="I279" i="3" s="1"/>
  <c r="W277" i="3"/>
  <c r="V277" i="3"/>
  <c r="U277" i="3"/>
  <c r="T277" i="3"/>
  <c r="S277" i="3"/>
  <c r="R277" i="3"/>
  <c r="Q277" i="3"/>
  <c r="P277" i="3"/>
  <c r="O277" i="3"/>
  <c r="O279" i="3" s="1"/>
  <c r="N277" i="3"/>
  <c r="M277" i="3"/>
  <c r="L277" i="3"/>
  <c r="K277" i="3"/>
  <c r="J277" i="3"/>
  <c r="I277" i="3"/>
  <c r="T276" i="3"/>
  <c r="S276" i="3"/>
  <c r="O276" i="3"/>
  <c r="L276" i="3"/>
  <c r="K276" i="3"/>
  <c r="T275" i="3"/>
  <c r="S275" i="3"/>
  <c r="R275" i="3"/>
  <c r="Q275" i="3"/>
  <c r="P275" i="3"/>
  <c r="O275" i="3"/>
  <c r="N275" i="3"/>
  <c r="M275" i="3"/>
  <c r="L275" i="3"/>
  <c r="K275" i="3"/>
  <c r="J275" i="3"/>
  <c r="V274" i="3"/>
  <c r="V301" i="3" s="1"/>
  <c r="T274" i="3"/>
  <c r="S274" i="3"/>
  <c r="R274" i="3"/>
  <c r="Q274" i="3"/>
  <c r="P274" i="3"/>
  <c r="O274" i="3"/>
  <c r="N274" i="3"/>
  <c r="M274" i="3"/>
  <c r="L274" i="3"/>
  <c r="K274" i="3"/>
  <c r="J274" i="3"/>
  <c r="I274" i="3"/>
  <c r="B274" i="3"/>
  <c r="Q270" i="3"/>
  <c r="M270" i="3"/>
  <c r="I270" i="3"/>
  <c r="U269" i="3"/>
  <c r="T269" i="3"/>
  <c r="T270" i="3" s="1"/>
  <c r="S269" i="3"/>
  <c r="S270" i="3" s="1"/>
  <c r="R269" i="3"/>
  <c r="Q269" i="3"/>
  <c r="P269" i="3"/>
  <c r="P270" i="3" s="1"/>
  <c r="O269" i="3"/>
  <c r="O270" i="3" s="1"/>
  <c r="N269" i="3"/>
  <c r="M269" i="3"/>
  <c r="L269" i="3"/>
  <c r="L270" i="3" s="1"/>
  <c r="K269" i="3"/>
  <c r="K270" i="3" s="1"/>
  <c r="J269" i="3"/>
  <c r="I269" i="3"/>
  <c r="V268" i="3"/>
  <c r="T268" i="3"/>
  <c r="S268" i="3"/>
  <c r="R268" i="3"/>
  <c r="R270" i="3" s="1"/>
  <c r="Q268" i="3"/>
  <c r="P268" i="3"/>
  <c r="O268" i="3"/>
  <c r="N268" i="3"/>
  <c r="N270" i="3" s="1"/>
  <c r="M268" i="3"/>
  <c r="L268" i="3"/>
  <c r="K268" i="3"/>
  <c r="J268" i="3"/>
  <c r="J270" i="3" s="1"/>
  <c r="I268" i="3"/>
  <c r="S267" i="3"/>
  <c r="O267" i="3"/>
  <c r="K267" i="3"/>
  <c r="T266" i="3"/>
  <c r="S266" i="3"/>
  <c r="R266" i="3"/>
  <c r="R267" i="3" s="1"/>
  <c r="Q266" i="3"/>
  <c r="Q267" i="3" s="1"/>
  <c r="P266" i="3"/>
  <c r="O266" i="3"/>
  <c r="N266" i="3"/>
  <c r="N267" i="3" s="1"/>
  <c r="M266" i="3"/>
  <c r="M267" i="3" s="1"/>
  <c r="L266" i="3"/>
  <c r="K266" i="3"/>
  <c r="J266" i="3"/>
  <c r="J267" i="3" s="1"/>
  <c r="I266" i="3"/>
  <c r="I267" i="3" s="1"/>
  <c r="V265" i="3"/>
  <c r="T265" i="3"/>
  <c r="T267" i="3" s="1"/>
  <c r="S265" i="3"/>
  <c r="R265" i="3"/>
  <c r="Q265" i="3"/>
  <c r="P265" i="3"/>
  <c r="P267" i="3" s="1"/>
  <c r="O265" i="3"/>
  <c r="N265" i="3"/>
  <c r="M265" i="3"/>
  <c r="L265" i="3"/>
  <c r="L267" i="3" s="1"/>
  <c r="K265" i="3"/>
  <c r="J265" i="3"/>
  <c r="I265" i="3"/>
  <c r="U264" i="3"/>
  <c r="Q264" i="3"/>
  <c r="M264" i="3"/>
  <c r="I264" i="3"/>
  <c r="U263" i="3"/>
  <c r="W263" i="3" s="1"/>
  <c r="W264" i="3" s="1"/>
  <c r="T263" i="3"/>
  <c r="S263" i="3"/>
  <c r="S264" i="3" s="1"/>
  <c r="R263" i="3"/>
  <c r="Q263" i="3"/>
  <c r="P263" i="3"/>
  <c r="O263" i="3"/>
  <c r="O264" i="3" s="1"/>
  <c r="N263" i="3"/>
  <c r="M263" i="3"/>
  <c r="L263" i="3"/>
  <c r="K263" i="3"/>
  <c r="K264" i="3" s="1"/>
  <c r="J263" i="3"/>
  <c r="I263" i="3"/>
  <c r="V262" i="3"/>
  <c r="W262" i="3" s="1"/>
  <c r="U262" i="3"/>
  <c r="T262" i="3"/>
  <c r="S262" i="3"/>
  <c r="R262" i="3"/>
  <c r="Q262" i="3"/>
  <c r="P262" i="3"/>
  <c r="O262" i="3"/>
  <c r="N262" i="3"/>
  <c r="N264" i="3" s="1"/>
  <c r="M262" i="3"/>
  <c r="L262" i="3"/>
  <c r="K262" i="3"/>
  <c r="J262" i="3"/>
  <c r="J264" i="3" s="1"/>
  <c r="I262" i="3"/>
  <c r="B262" i="3"/>
  <c r="S258" i="3"/>
  <c r="O258" i="3"/>
  <c r="K258" i="3"/>
  <c r="U257" i="3"/>
  <c r="W257" i="3" s="1"/>
  <c r="W258" i="3" s="1"/>
  <c r="T257" i="3"/>
  <c r="S257" i="3"/>
  <c r="R257" i="3"/>
  <c r="R258" i="3" s="1"/>
  <c r="Q257" i="3"/>
  <c r="Q258" i="3" s="1"/>
  <c r="P257" i="3"/>
  <c r="O257" i="3"/>
  <c r="N257" i="3"/>
  <c r="N258" i="3" s="1"/>
  <c r="M257" i="3"/>
  <c r="M258" i="3" s="1"/>
  <c r="L257" i="3"/>
  <c r="K257" i="3"/>
  <c r="J257" i="3"/>
  <c r="J258" i="3" s="1"/>
  <c r="I257" i="3"/>
  <c r="I258" i="3" s="1"/>
  <c r="V256" i="3"/>
  <c r="U256" i="3"/>
  <c r="W256" i="3" s="1"/>
  <c r="T256" i="3"/>
  <c r="T258" i="3" s="1"/>
  <c r="S256" i="3"/>
  <c r="R256" i="3"/>
  <c r="Q256" i="3"/>
  <c r="P256" i="3"/>
  <c r="P258" i="3" s="1"/>
  <c r="O256" i="3"/>
  <c r="N256" i="3"/>
  <c r="M256" i="3"/>
  <c r="L256" i="3"/>
  <c r="L258" i="3" s="1"/>
  <c r="K256" i="3"/>
  <c r="J256" i="3"/>
  <c r="I256" i="3"/>
  <c r="U255" i="3"/>
  <c r="Q255" i="3"/>
  <c r="M255" i="3"/>
  <c r="I255" i="3"/>
  <c r="U254" i="3"/>
  <c r="W254" i="3" s="1"/>
  <c r="T254" i="3"/>
  <c r="T255" i="3" s="1"/>
  <c r="S254" i="3"/>
  <c r="S255" i="3" s="1"/>
  <c r="R254" i="3"/>
  <c r="Q254" i="3"/>
  <c r="P254" i="3"/>
  <c r="P255" i="3" s="1"/>
  <c r="O254" i="3"/>
  <c r="O255" i="3" s="1"/>
  <c r="N254" i="3"/>
  <c r="M254" i="3"/>
  <c r="L254" i="3"/>
  <c r="L255" i="3" s="1"/>
  <c r="K254" i="3"/>
  <c r="K255" i="3" s="1"/>
  <c r="J254" i="3"/>
  <c r="I254" i="3"/>
  <c r="V253" i="3"/>
  <c r="W253" i="3" s="1"/>
  <c r="U253" i="3"/>
  <c r="T253" i="3"/>
  <c r="S253" i="3"/>
  <c r="R253" i="3"/>
  <c r="R255" i="3" s="1"/>
  <c r="Q253" i="3"/>
  <c r="P253" i="3"/>
  <c r="O253" i="3"/>
  <c r="N253" i="3"/>
  <c r="N255" i="3" s="1"/>
  <c r="M253" i="3"/>
  <c r="L253" i="3"/>
  <c r="K253" i="3"/>
  <c r="J253" i="3"/>
  <c r="J255" i="3" s="1"/>
  <c r="I253" i="3"/>
  <c r="R252" i="3"/>
  <c r="N252" i="3"/>
  <c r="J252" i="3"/>
  <c r="U251" i="3"/>
  <c r="U252" i="3" s="1"/>
  <c r="T251" i="3"/>
  <c r="T252" i="3" s="1"/>
  <c r="S251" i="3"/>
  <c r="R251" i="3"/>
  <c r="Q251" i="3"/>
  <c r="Q252" i="3" s="1"/>
  <c r="P251" i="3"/>
  <c r="P252" i="3" s="1"/>
  <c r="O251" i="3"/>
  <c r="N251" i="3"/>
  <c r="M251" i="3"/>
  <c r="M252" i="3" s="1"/>
  <c r="L251" i="3"/>
  <c r="L252" i="3" s="1"/>
  <c r="K251" i="3"/>
  <c r="J251" i="3"/>
  <c r="I251" i="3"/>
  <c r="I252" i="3" s="1"/>
  <c r="W250" i="3"/>
  <c r="V250" i="3"/>
  <c r="U250" i="3"/>
  <c r="T250" i="3"/>
  <c r="S250" i="3"/>
  <c r="S252" i="3" s="1"/>
  <c r="R250" i="3"/>
  <c r="Q250" i="3"/>
  <c r="P250" i="3"/>
  <c r="O250" i="3"/>
  <c r="O252" i="3" s="1"/>
  <c r="N250" i="3"/>
  <c r="M250" i="3"/>
  <c r="L250" i="3"/>
  <c r="K250" i="3"/>
  <c r="K252" i="3" s="1"/>
  <c r="J250" i="3"/>
  <c r="I250" i="3"/>
  <c r="T249" i="3"/>
  <c r="P249" i="3"/>
  <c r="L249" i="3"/>
  <c r="U248" i="3"/>
  <c r="T248" i="3"/>
  <c r="S248" i="3"/>
  <c r="R248" i="3"/>
  <c r="Q248" i="3"/>
  <c r="P248" i="3"/>
  <c r="O248" i="3"/>
  <c r="N248" i="3"/>
  <c r="M248" i="3"/>
  <c r="L248" i="3"/>
  <c r="K248" i="3"/>
  <c r="J248" i="3"/>
  <c r="I248" i="3"/>
  <c r="V247" i="3"/>
  <c r="T247" i="3"/>
  <c r="S247" i="3"/>
  <c r="R247" i="3"/>
  <c r="Q247" i="3"/>
  <c r="P247" i="3"/>
  <c r="O247" i="3"/>
  <c r="N247" i="3"/>
  <c r="M247" i="3"/>
  <c r="L247" i="3"/>
  <c r="K247" i="3"/>
  <c r="J247" i="3"/>
  <c r="I247" i="3"/>
  <c r="B247" i="3"/>
  <c r="R243" i="3"/>
  <c r="N243" i="3"/>
  <c r="J243" i="3"/>
  <c r="U242" i="3"/>
  <c r="T242" i="3"/>
  <c r="T243" i="3" s="1"/>
  <c r="S242" i="3"/>
  <c r="R242" i="3"/>
  <c r="Q242" i="3"/>
  <c r="Q243" i="3" s="1"/>
  <c r="P242" i="3"/>
  <c r="P243" i="3" s="1"/>
  <c r="O242" i="3"/>
  <c r="N242" i="3"/>
  <c r="M242" i="3"/>
  <c r="M243" i="3" s="1"/>
  <c r="L242" i="3"/>
  <c r="L243" i="3" s="1"/>
  <c r="K242" i="3"/>
  <c r="J242" i="3"/>
  <c r="I242" i="3"/>
  <c r="I243" i="3" s="1"/>
  <c r="V241" i="3"/>
  <c r="T241" i="3"/>
  <c r="S241" i="3"/>
  <c r="S243" i="3" s="1"/>
  <c r="R241" i="3"/>
  <c r="Q241" i="3"/>
  <c r="P241" i="3"/>
  <c r="O241" i="3"/>
  <c r="O243" i="3" s="1"/>
  <c r="N241" i="3"/>
  <c r="M241" i="3"/>
  <c r="L241" i="3"/>
  <c r="K241" i="3"/>
  <c r="K243" i="3" s="1"/>
  <c r="J241" i="3"/>
  <c r="I241" i="3"/>
  <c r="T240" i="3"/>
  <c r="P240" i="3"/>
  <c r="L240" i="3"/>
  <c r="U239" i="3"/>
  <c r="T239" i="3"/>
  <c r="S239" i="3"/>
  <c r="S240" i="3" s="1"/>
  <c r="R239" i="3"/>
  <c r="R240" i="3" s="1"/>
  <c r="Q239" i="3"/>
  <c r="P239" i="3"/>
  <c r="O239" i="3"/>
  <c r="O240" i="3" s="1"/>
  <c r="N239" i="3"/>
  <c r="N240" i="3" s="1"/>
  <c r="M239" i="3"/>
  <c r="L239" i="3"/>
  <c r="K239" i="3"/>
  <c r="K240" i="3" s="1"/>
  <c r="J239" i="3"/>
  <c r="J240" i="3" s="1"/>
  <c r="I239" i="3"/>
  <c r="V238" i="3"/>
  <c r="U238" i="3"/>
  <c r="U240" i="3" s="1"/>
  <c r="T238" i="3"/>
  <c r="S238" i="3"/>
  <c r="R238" i="3"/>
  <c r="Q238" i="3"/>
  <c r="Q240" i="3" s="1"/>
  <c r="P238" i="3"/>
  <c r="O238" i="3"/>
  <c r="N238" i="3"/>
  <c r="M238" i="3"/>
  <c r="M240" i="3" s="1"/>
  <c r="L238" i="3"/>
  <c r="K238" i="3"/>
  <c r="J238" i="3"/>
  <c r="I238" i="3"/>
  <c r="I240" i="3" s="1"/>
  <c r="U237" i="3"/>
  <c r="Q237" i="3"/>
  <c r="M237" i="3"/>
  <c r="I237" i="3"/>
  <c r="U236" i="3"/>
  <c r="W236" i="3" s="1"/>
  <c r="T236" i="3"/>
  <c r="S236" i="3"/>
  <c r="R236" i="3"/>
  <c r="Q236" i="3"/>
  <c r="P236" i="3"/>
  <c r="O236" i="3"/>
  <c r="N236" i="3"/>
  <c r="M236" i="3"/>
  <c r="L236" i="3"/>
  <c r="K236" i="3"/>
  <c r="J236" i="3"/>
  <c r="I236" i="3"/>
  <c r="V235" i="3"/>
  <c r="U235" i="3"/>
  <c r="T235" i="3"/>
  <c r="S235" i="3"/>
  <c r="R235" i="3"/>
  <c r="R237" i="3" s="1"/>
  <c r="Q235" i="3"/>
  <c r="P235" i="3"/>
  <c r="O235" i="3"/>
  <c r="N235" i="3"/>
  <c r="N237" i="3" s="1"/>
  <c r="M235" i="3"/>
  <c r="L235" i="3"/>
  <c r="K235" i="3"/>
  <c r="J235" i="3"/>
  <c r="J237" i="3" s="1"/>
  <c r="I235" i="3"/>
  <c r="B235" i="3"/>
  <c r="S231" i="3"/>
  <c r="O231" i="3"/>
  <c r="K231" i="3"/>
  <c r="U230" i="3"/>
  <c r="W230" i="3" s="1"/>
  <c r="W231" i="3" s="1"/>
  <c r="T230" i="3"/>
  <c r="S230" i="3"/>
  <c r="R230" i="3"/>
  <c r="R231" i="3" s="1"/>
  <c r="Q230" i="3"/>
  <c r="Q231" i="3" s="1"/>
  <c r="P230" i="3"/>
  <c r="O230" i="3"/>
  <c r="N230" i="3"/>
  <c r="N231" i="3" s="1"/>
  <c r="M230" i="3"/>
  <c r="M231" i="3" s="1"/>
  <c r="L230" i="3"/>
  <c r="K230" i="3"/>
  <c r="J230" i="3"/>
  <c r="J231" i="3" s="1"/>
  <c r="I230" i="3"/>
  <c r="I231" i="3" s="1"/>
  <c r="V229" i="3"/>
  <c r="U229" i="3"/>
  <c r="W229" i="3" s="1"/>
  <c r="T229" i="3"/>
  <c r="T231" i="3" s="1"/>
  <c r="S229" i="3"/>
  <c r="R229" i="3"/>
  <c r="Q229" i="3"/>
  <c r="P229" i="3"/>
  <c r="P231" i="3" s="1"/>
  <c r="O229" i="3"/>
  <c r="N229" i="3"/>
  <c r="M229" i="3"/>
  <c r="L229" i="3"/>
  <c r="L231" i="3" s="1"/>
  <c r="K229" i="3"/>
  <c r="J229" i="3"/>
  <c r="I229" i="3"/>
  <c r="E229" i="3"/>
  <c r="Q228" i="3"/>
  <c r="M228" i="3"/>
  <c r="I228" i="3"/>
  <c r="T227" i="3"/>
  <c r="T228" i="3" s="1"/>
  <c r="S227" i="3"/>
  <c r="R227" i="3"/>
  <c r="Q227" i="3"/>
  <c r="P227" i="3"/>
  <c r="P228" i="3" s="1"/>
  <c r="O227" i="3"/>
  <c r="N227" i="3"/>
  <c r="M227" i="3"/>
  <c r="L227" i="3"/>
  <c r="L228" i="3" s="1"/>
  <c r="K227" i="3"/>
  <c r="J227" i="3"/>
  <c r="I227" i="3"/>
  <c r="V226" i="3"/>
  <c r="V232" i="3" s="1"/>
  <c r="T226" i="3"/>
  <c r="S226" i="3"/>
  <c r="R226" i="3"/>
  <c r="R228" i="3" s="1"/>
  <c r="Q226" i="3"/>
  <c r="P226" i="3"/>
  <c r="O226" i="3"/>
  <c r="N226" i="3"/>
  <c r="N228" i="3" s="1"/>
  <c r="M226" i="3"/>
  <c r="L226" i="3"/>
  <c r="K226" i="3"/>
  <c r="J226" i="3"/>
  <c r="J228" i="3" s="1"/>
  <c r="I226" i="3"/>
  <c r="B226" i="3"/>
  <c r="R225" i="3"/>
  <c r="N225" i="3"/>
  <c r="J225" i="3"/>
  <c r="U224" i="3"/>
  <c r="U225" i="3" s="1"/>
  <c r="T224" i="3"/>
  <c r="T225" i="3" s="1"/>
  <c r="S224" i="3"/>
  <c r="R224" i="3"/>
  <c r="Q224" i="3"/>
  <c r="Q225" i="3" s="1"/>
  <c r="P224" i="3"/>
  <c r="P225" i="3" s="1"/>
  <c r="O224" i="3"/>
  <c r="N224" i="3"/>
  <c r="M224" i="3"/>
  <c r="M225" i="3" s="1"/>
  <c r="L224" i="3"/>
  <c r="L225" i="3" s="1"/>
  <c r="K224" i="3"/>
  <c r="J224" i="3"/>
  <c r="I224" i="3"/>
  <c r="I225" i="3" s="1"/>
  <c r="W223" i="3"/>
  <c r="V223" i="3"/>
  <c r="U223" i="3"/>
  <c r="T223" i="3"/>
  <c r="S223" i="3"/>
  <c r="S225" i="3" s="1"/>
  <c r="R223" i="3"/>
  <c r="Q223" i="3"/>
  <c r="P223" i="3"/>
  <c r="O223" i="3"/>
  <c r="O225" i="3" s="1"/>
  <c r="N223" i="3"/>
  <c r="M223" i="3"/>
  <c r="L223" i="3"/>
  <c r="K223" i="3"/>
  <c r="K225" i="3" s="1"/>
  <c r="J223" i="3"/>
  <c r="I223" i="3"/>
  <c r="B223" i="3"/>
  <c r="F220" i="3"/>
  <c r="T219" i="3"/>
  <c r="P219" i="3"/>
  <c r="L219" i="3"/>
  <c r="W218" i="3"/>
  <c r="U218" i="3"/>
  <c r="T218" i="3"/>
  <c r="S218" i="3"/>
  <c r="S219" i="3" s="1"/>
  <c r="R218" i="3"/>
  <c r="R219" i="3" s="1"/>
  <c r="Q218" i="3"/>
  <c r="P218" i="3"/>
  <c r="O218" i="3"/>
  <c r="O219" i="3" s="1"/>
  <c r="N218" i="3"/>
  <c r="N219" i="3" s="1"/>
  <c r="M218" i="3"/>
  <c r="L218" i="3"/>
  <c r="K218" i="3"/>
  <c r="K219" i="3" s="1"/>
  <c r="J218" i="3"/>
  <c r="J219" i="3" s="1"/>
  <c r="I218" i="3"/>
  <c r="V217" i="3"/>
  <c r="V220" i="3" s="1"/>
  <c r="U217" i="3"/>
  <c r="T217" i="3"/>
  <c r="S217" i="3"/>
  <c r="R217" i="3"/>
  <c r="Q217" i="3"/>
  <c r="Q219" i="3" s="1"/>
  <c r="P217" i="3"/>
  <c r="O217" i="3"/>
  <c r="N217" i="3"/>
  <c r="M217" i="3"/>
  <c r="M219" i="3" s="1"/>
  <c r="L217" i="3"/>
  <c r="K217" i="3"/>
  <c r="J217" i="3"/>
  <c r="I217" i="3"/>
  <c r="I219" i="3" s="1"/>
  <c r="R216" i="3"/>
  <c r="N216" i="3"/>
  <c r="J216" i="3"/>
  <c r="U215" i="3"/>
  <c r="T215" i="3"/>
  <c r="S215" i="3"/>
  <c r="R215" i="3"/>
  <c r="Q215" i="3"/>
  <c r="Q216" i="3" s="1"/>
  <c r="P215" i="3"/>
  <c r="O215" i="3"/>
  <c r="N215" i="3"/>
  <c r="M215" i="3"/>
  <c r="M216" i="3" s="1"/>
  <c r="L215" i="3"/>
  <c r="K215" i="3"/>
  <c r="J215" i="3"/>
  <c r="I215" i="3"/>
  <c r="I216" i="3" s="1"/>
  <c r="V214" i="3"/>
  <c r="T214" i="3"/>
  <c r="S214" i="3"/>
  <c r="R214" i="3"/>
  <c r="Q214" i="3"/>
  <c r="P214" i="3"/>
  <c r="O214" i="3"/>
  <c r="N214" i="3"/>
  <c r="M214" i="3"/>
  <c r="L214" i="3"/>
  <c r="K214" i="3"/>
  <c r="J214" i="3"/>
  <c r="I214" i="3"/>
  <c r="B214" i="3"/>
  <c r="S212" i="3"/>
  <c r="K212" i="3"/>
  <c r="Q211" i="3"/>
  <c r="I211" i="3"/>
  <c r="T210" i="3"/>
  <c r="P210" i="3"/>
  <c r="L210" i="3"/>
  <c r="W209" i="3"/>
  <c r="U209" i="3"/>
  <c r="T209" i="3"/>
  <c r="S209" i="3"/>
  <c r="S210" i="3" s="1"/>
  <c r="R209" i="3"/>
  <c r="R210" i="3" s="1"/>
  <c r="Q209" i="3"/>
  <c r="P209" i="3"/>
  <c r="O209" i="3"/>
  <c r="O210" i="3" s="1"/>
  <c r="N209" i="3"/>
  <c r="N210" i="3" s="1"/>
  <c r="M209" i="3"/>
  <c r="L209" i="3"/>
  <c r="K209" i="3"/>
  <c r="K210" i="3" s="1"/>
  <c r="J209" i="3"/>
  <c r="J210" i="3" s="1"/>
  <c r="I209" i="3"/>
  <c r="V208" i="3"/>
  <c r="U208" i="3"/>
  <c r="T208" i="3"/>
  <c r="S208" i="3"/>
  <c r="R208" i="3"/>
  <c r="Q208" i="3"/>
  <c r="Q210" i="3" s="1"/>
  <c r="P208" i="3"/>
  <c r="O208" i="3"/>
  <c r="N208" i="3"/>
  <c r="M208" i="3"/>
  <c r="M210" i="3" s="1"/>
  <c r="L208" i="3"/>
  <c r="K208" i="3"/>
  <c r="J208" i="3"/>
  <c r="I208" i="3"/>
  <c r="I210" i="3" s="1"/>
  <c r="R207" i="3"/>
  <c r="N207" i="3"/>
  <c r="J207" i="3"/>
  <c r="U206" i="3"/>
  <c r="U207" i="3" s="1"/>
  <c r="T206" i="3"/>
  <c r="T207" i="3" s="1"/>
  <c r="S206" i="3"/>
  <c r="R206" i="3"/>
  <c r="Q206" i="3"/>
  <c r="Q207" i="3" s="1"/>
  <c r="P206" i="3"/>
  <c r="P207" i="3" s="1"/>
  <c r="O206" i="3"/>
  <c r="N206" i="3"/>
  <c r="M206" i="3"/>
  <c r="M207" i="3" s="1"/>
  <c r="L206" i="3"/>
  <c r="L207" i="3" s="1"/>
  <c r="K206" i="3"/>
  <c r="J206" i="3"/>
  <c r="I206" i="3"/>
  <c r="I207" i="3" s="1"/>
  <c r="W205" i="3"/>
  <c r="V205" i="3"/>
  <c r="U205" i="3"/>
  <c r="T205" i="3"/>
  <c r="S205" i="3"/>
  <c r="S207" i="3" s="1"/>
  <c r="R205" i="3"/>
  <c r="Q205" i="3"/>
  <c r="P205" i="3"/>
  <c r="O205" i="3"/>
  <c r="O207" i="3" s="1"/>
  <c r="N205" i="3"/>
  <c r="M205" i="3"/>
  <c r="L205" i="3"/>
  <c r="K205" i="3"/>
  <c r="K207" i="3" s="1"/>
  <c r="J205" i="3"/>
  <c r="I205" i="3"/>
  <c r="S204" i="3"/>
  <c r="O204" i="3"/>
  <c r="K204" i="3"/>
  <c r="U203" i="3"/>
  <c r="T203" i="3"/>
  <c r="T212" i="3" s="1"/>
  <c r="S203" i="3"/>
  <c r="R203" i="3"/>
  <c r="Q203" i="3"/>
  <c r="P203" i="3"/>
  <c r="P212" i="3" s="1"/>
  <c r="O203" i="3"/>
  <c r="N203" i="3"/>
  <c r="M203" i="3"/>
  <c r="L203" i="3"/>
  <c r="L212" i="3" s="1"/>
  <c r="K203" i="3"/>
  <c r="J203" i="3"/>
  <c r="I203" i="3"/>
  <c r="V202" i="3"/>
  <c r="V211" i="3" s="1"/>
  <c r="U202" i="3"/>
  <c r="W202" i="3" s="1"/>
  <c r="T202" i="3"/>
  <c r="S202" i="3"/>
  <c r="R202" i="3"/>
  <c r="R211" i="3" s="1"/>
  <c r="Q202" i="3"/>
  <c r="P202" i="3"/>
  <c r="O202" i="3"/>
  <c r="N202" i="3"/>
  <c r="N211" i="3" s="1"/>
  <c r="M202" i="3"/>
  <c r="L202" i="3"/>
  <c r="K202" i="3"/>
  <c r="J202" i="3"/>
  <c r="J211" i="3" s="1"/>
  <c r="I202" i="3"/>
  <c r="B202" i="3"/>
  <c r="T201" i="3"/>
  <c r="P201" i="3"/>
  <c r="L201" i="3"/>
  <c r="T200" i="3"/>
  <c r="S200" i="3"/>
  <c r="S201" i="3" s="1"/>
  <c r="R200" i="3"/>
  <c r="R201" i="3" s="1"/>
  <c r="Q200" i="3"/>
  <c r="P200" i="3"/>
  <c r="O200" i="3"/>
  <c r="O201" i="3" s="1"/>
  <c r="N200" i="3"/>
  <c r="N201" i="3" s="1"/>
  <c r="M200" i="3"/>
  <c r="L200" i="3"/>
  <c r="K200" i="3"/>
  <c r="K201" i="3" s="1"/>
  <c r="J200" i="3"/>
  <c r="J201" i="3" s="1"/>
  <c r="I200" i="3"/>
  <c r="V199" i="3"/>
  <c r="U199" i="3"/>
  <c r="W199" i="3" s="1"/>
  <c r="T199" i="3"/>
  <c r="S199" i="3"/>
  <c r="R199" i="3"/>
  <c r="Q199" i="3"/>
  <c r="Q201" i="3" s="1"/>
  <c r="P199" i="3"/>
  <c r="O199" i="3"/>
  <c r="N199" i="3"/>
  <c r="M199" i="3"/>
  <c r="M201" i="3" s="1"/>
  <c r="L199" i="3"/>
  <c r="K199" i="3"/>
  <c r="J199" i="3"/>
  <c r="I199" i="3"/>
  <c r="B199" i="3"/>
  <c r="A199" i="3"/>
  <c r="R195" i="3"/>
  <c r="N195" i="3"/>
  <c r="J195" i="3"/>
  <c r="U194" i="3"/>
  <c r="T194" i="3"/>
  <c r="S194" i="3"/>
  <c r="R194" i="3"/>
  <c r="Q194" i="3"/>
  <c r="Q195" i="3" s="1"/>
  <c r="P194" i="3"/>
  <c r="O194" i="3"/>
  <c r="N194" i="3"/>
  <c r="M194" i="3"/>
  <c r="M195" i="3" s="1"/>
  <c r="L194" i="3"/>
  <c r="K194" i="3"/>
  <c r="J194" i="3"/>
  <c r="I194" i="3"/>
  <c r="I195" i="3" s="1"/>
  <c r="W193" i="3"/>
  <c r="V193" i="3"/>
  <c r="U193" i="3"/>
  <c r="T193" i="3"/>
  <c r="S193" i="3"/>
  <c r="S195" i="3" s="1"/>
  <c r="R193" i="3"/>
  <c r="Q193" i="3"/>
  <c r="P193" i="3"/>
  <c r="O193" i="3"/>
  <c r="O195" i="3" s="1"/>
  <c r="N193" i="3"/>
  <c r="M193" i="3"/>
  <c r="L193" i="3"/>
  <c r="K193" i="3"/>
  <c r="K195" i="3" s="1"/>
  <c r="J193" i="3"/>
  <c r="I193" i="3"/>
  <c r="T192" i="3"/>
  <c r="P192" i="3"/>
  <c r="L192" i="3"/>
  <c r="U191" i="3"/>
  <c r="T191" i="3"/>
  <c r="S191" i="3"/>
  <c r="S192" i="3" s="1"/>
  <c r="R191" i="3"/>
  <c r="R192" i="3" s="1"/>
  <c r="Q191" i="3"/>
  <c r="P191" i="3"/>
  <c r="O191" i="3"/>
  <c r="O192" i="3" s="1"/>
  <c r="N191" i="3"/>
  <c r="N192" i="3" s="1"/>
  <c r="M191" i="3"/>
  <c r="L191" i="3"/>
  <c r="K191" i="3"/>
  <c r="K192" i="3" s="1"/>
  <c r="J191" i="3"/>
  <c r="J192" i="3" s="1"/>
  <c r="I191" i="3"/>
  <c r="V190" i="3"/>
  <c r="U190" i="3"/>
  <c r="U192" i="3" s="1"/>
  <c r="T190" i="3"/>
  <c r="S190" i="3"/>
  <c r="R190" i="3"/>
  <c r="Q190" i="3"/>
  <c r="Q192" i="3" s="1"/>
  <c r="P190" i="3"/>
  <c r="O190" i="3"/>
  <c r="N190" i="3"/>
  <c r="M190" i="3"/>
  <c r="M192" i="3" s="1"/>
  <c r="L190" i="3"/>
  <c r="K190" i="3"/>
  <c r="J190" i="3"/>
  <c r="I190" i="3"/>
  <c r="I192" i="3" s="1"/>
  <c r="R189" i="3"/>
  <c r="N189" i="3"/>
  <c r="J189" i="3"/>
  <c r="U188" i="3"/>
  <c r="U189" i="3" s="1"/>
  <c r="T188" i="3"/>
  <c r="T189" i="3" s="1"/>
  <c r="S188" i="3"/>
  <c r="R188" i="3"/>
  <c r="Q188" i="3"/>
  <c r="Q189" i="3" s="1"/>
  <c r="P188" i="3"/>
  <c r="P189" i="3" s="1"/>
  <c r="O188" i="3"/>
  <c r="N188" i="3"/>
  <c r="M188" i="3"/>
  <c r="M189" i="3" s="1"/>
  <c r="L188" i="3"/>
  <c r="L189" i="3" s="1"/>
  <c r="K188" i="3"/>
  <c r="J188" i="3"/>
  <c r="I188" i="3"/>
  <c r="I189" i="3" s="1"/>
  <c r="W187" i="3"/>
  <c r="V187" i="3"/>
  <c r="U187" i="3"/>
  <c r="T187" i="3"/>
  <c r="S187" i="3"/>
  <c r="S189" i="3" s="1"/>
  <c r="R187" i="3"/>
  <c r="Q187" i="3"/>
  <c r="P187" i="3"/>
  <c r="O187" i="3"/>
  <c r="O189" i="3" s="1"/>
  <c r="N187" i="3"/>
  <c r="M187" i="3"/>
  <c r="L187" i="3"/>
  <c r="K187" i="3"/>
  <c r="K189" i="3" s="1"/>
  <c r="J187" i="3"/>
  <c r="I187" i="3"/>
  <c r="T186" i="3"/>
  <c r="P186" i="3"/>
  <c r="L186" i="3"/>
  <c r="U185" i="3"/>
  <c r="T185" i="3"/>
  <c r="S185" i="3"/>
  <c r="S186" i="3" s="1"/>
  <c r="R185" i="3"/>
  <c r="R186" i="3" s="1"/>
  <c r="Q185" i="3"/>
  <c r="P185" i="3"/>
  <c r="O185" i="3"/>
  <c r="O186" i="3" s="1"/>
  <c r="N185" i="3"/>
  <c r="N186" i="3" s="1"/>
  <c r="M185" i="3"/>
  <c r="L185" i="3"/>
  <c r="K185" i="3"/>
  <c r="K186" i="3" s="1"/>
  <c r="J185" i="3"/>
  <c r="J186" i="3" s="1"/>
  <c r="I185" i="3"/>
  <c r="V184" i="3"/>
  <c r="U184" i="3"/>
  <c r="U186" i="3" s="1"/>
  <c r="T184" i="3"/>
  <c r="S184" i="3"/>
  <c r="R184" i="3"/>
  <c r="Q184" i="3"/>
  <c r="Q186" i="3" s="1"/>
  <c r="P184" i="3"/>
  <c r="O184" i="3"/>
  <c r="N184" i="3"/>
  <c r="M184" i="3"/>
  <c r="M186" i="3" s="1"/>
  <c r="L184" i="3"/>
  <c r="K184" i="3"/>
  <c r="J184" i="3"/>
  <c r="I184" i="3"/>
  <c r="I186" i="3" s="1"/>
  <c r="R183" i="3"/>
  <c r="N183" i="3"/>
  <c r="J183" i="3"/>
  <c r="U182" i="3"/>
  <c r="U183" i="3" s="1"/>
  <c r="T182" i="3"/>
  <c r="T183" i="3" s="1"/>
  <c r="S182" i="3"/>
  <c r="R182" i="3"/>
  <c r="Q182" i="3"/>
  <c r="Q183" i="3" s="1"/>
  <c r="P182" i="3"/>
  <c r="P183" i="3" s="1"/>
  <c r="O182" i="3"/>
  <c r="N182" i="3"/>
  <c r="M182" i="3"/>
  <c r="M183" i="3" s="1"/>
  <c r="L182" i="3"/>
  <c r="L183" i="3" s="1"/>
  <c r="K182" i="3"/>
  <c r="J182" i="3"/>
  <c r="I182" i="3"/>
  <c r="I183" i="3" s="1"/>
  <c r="W181" i="3"/>
  <c r="V181" i="3"/>
  <c r="U181" i="3"/>
  <c r="T181" i="3"/>
  <c r="S181" i="3"/>
  <c r="S183" i="3" s="1"/>
  <c r="R181" i="3"/>
  <c r="Q181" i="3"/>
  <c r="P181" i="3"/>
  <c r="O181" i="3"/>
  <c r="O183" i="3" s="1"/>
  <c r="N181" i="3"/>
  <c r="M181" i="3"/>
  <c r="L181" i="3"/>
  <c r="K181" i="3"/>
  <c r="K183" i="3" s="1"/>
  <c r="J181" i="3"/>
  <c r="I181" i="3"/>
  <c r="T180" i="3"/>
  <c r="P180" i="3"/>
  <c r="L180" i="3"/>
  <c r="U179" i="3"/>
  <c r="T179" i="3"/>
  <c r="S179" i="3"/>
  <c r="S180" i="3" s="1"/>
  <c r="R179" i="3"/>
  <c r="R180" i="3" s="1"/>
  <c r="Q179" i="3"/>
  <c r="P179" i="3"/>
  <c r="O179" i="3"/>
  <c r="O180" i="3" s="1"/>
  <c r="N179" i="3"/>
  <c r="N197" i="3" s="1"/>
  <c r="M179" i="3"/>
  <c r="M197" i="3" s="1"/>
  <c r="M198" i="3" s="1"/>
  <c r="L179" i="3"/>
  <c r="K179" i="3"/>
  <c r="K180" i="3" s="1"/>
  <c r="J179" i="3"/>
  <c r="J197" i="3" s="1"/>
  <c r="I179" i="3"/>
  <c r="V178" i="3"/>
  <c r="V196" i="3" s="1"/>
  <c r="U178" i="3"/>
  <c r="P196" i="3" s="1"/>
  <c r="T178" i="3"/>
  <c r="T196" i="3" s="1"/>
  <c r="S178" i="3"/>
  <c r="S196" i="3" s="1"/>
  <c r="R178" i="3"/>
  <c r="Q178" i="3"/>
  <c r="Q196" i="3" s="1"/>
  <c r="P178" i="3"/>
  <c r="O178" i="3"/>
  <c r="N178" i="3"/>
  <c r="M178" i="3"/>
  <c r="M196" i="3" s="1"/>
  <c r="L178" i="3"/>
  <c r="L196" i="3" s="1"/>
  <c r="K178" i="3"/>
  <c r="K196" i="3" s="1"/>
  <c r="J178" i="3"/>
  <c r="I178" i="3"/>
  <c r="I196" i="3" s="1"/>
  <c r="B178" i="3"/>
  <c r="R174" i="3"/>
  <c r="N174" i="3"/>
  <c r="J174" i="3"/>
  <c r="U173" i="3"/>
  <c r="U174" i="3" s="1"/>
  <c r="T173" i="3"/>
  <c r="T174" i="3" s="1"/>
  <c r="S173" i="3"/>
  <c r="R173" i="3"/>
  <c r="Q173" i="3"/>
  <c r="Q174" i="3" s="1"/>
  <c r="P173" i="3"/>
  <c r="P174" i="3" s="1"/>
  <c r="O173" i="3"/>
  <c r="N173" i="3"/>
  <c r="M173" i="3"/>
  <c r="M174" i="3" s="1"/>
  <c r="L173" i="3"/>
  <c r="L174" i="3" s="1"/>
  <c r="K173" i="3"/>
  <c r="J173" i="3"/>
  <c r="I173" i="3"/>
  <c r="I174" i="3" s="1"/>
  <c r="W172" i="3"/>
  <c r="V172" i="3"/>
  <c r="U172" i="3"/>
  <c r="T172" i="3"/>
  <c r="S172" i="3"/>
  <c r="S174" i="3" s="1"/>
  <c r="R172" i="3"/>
  <c r="Q172" i="3"/>
  <c r="P172" i="3"/>
  <c r="O172" i="3"/>
  <c r="O174" i="3" s="1"/>
  <c r="N172" i="3"/>
  <c r="M172" i="3"/>
  <c r="L172" i="3"/>
  <c r="K172" i="3"/>
  <c r="K174" i="3" s="1"/>
  <c r="J172" i="3"/>
  <c r="I172" i="3"/>
  <c r="T171" i="3"/>
  <c r="P171" i="3"/>
  <c r="L171" i="3"/>
  <c r="U170" i="3"/>
  <c r="T170" i="3"/>
  <c r="S170" i="3"/>
  <c r="S171" i="3" s="1"/>
  <c r="R170" i="3"/>
  <c r="Q170" i="3"/>
  <c r="P170" i="3"/>
  <c r="O170" i="3"/>
  <c r="O171" i="3" s="1"/>
  <c r="N170" i="3"/>
  <c r="M170" i="3"/>
  <c r="L170" i="3"/>
  <c r="K170" i="3"/>
  <c r="K171" i="3" s="1"/>
  <c r="J170" i="3"/>
  <c r="I170" i="3"/>
  <c r="V169" i="3"/>
  <c r="V175" i="3" s="1"/>
  <c r="T169" i="3"/>
  <c r="S169" i="3"/>
  <c r="R169" i="3"/>
  <c r="Q169" i="3"/>
  <c r="Q171" i="3" s="1"/>
  <c r="P169" i="3"/>
  <c r="O169" i="3"/>
  <c r="N169" i="3"/>
  <c r="M169" i="3"/>
  <c r="M171" i="3" s="1"/>
  <c r="L169" i="3"/>
  <c r="K169" i="3"/>
  <c r="J169" i="3"/>
  <c r="I169" i="3"/>
  <c r="I171" i="3" s="1"/>
  <c r="B169" i="3"/>
  <c r="R165" i="3"/>
  <c r="N165" i="3"/>
  <c r="J165" i="3"/>
  <c r="U164" i="3"/>
  <c r="U165" i="3" s="1"/>
  <c r="T164" i="3"/>
  <c r="T165" i="3" s="1"/>
  <c r="S164" i="3"/>
  <c r="R164" i="3"/>
  <c r="Q164" i="3"/>
  <c r="Q165" i="3" s="1"/>
  <c r="P164" i="3"/>
  <c r="P165" i="3" s="1"/>
  <c r="O164" i="3"/>
  <c r="N164" i="3"/>
  <c r="M164" i="3"/>
  <c r="M165" i="3" s="1"/>
  <c r="L164" i="3"/>
  <c r="L165" i="3" s="1"/>
  <c r="K164" i="3"/>
  <c r="J164" i="3"/>
  <c r="I164" i="3"/>
  <c r="I165" i="3" s="1"/>
  <c r="W163" i="3"/>
  <c r="V163" i="3"/>
  <c r="U163" i="3"/>
  <c r="T163" i="3"/>
  <c r="S163" i="3"/>
  <c r="S165" i="3" s="1"/>
  <c r="R163" i="3"/>
  <c r="Q163" i="3"/>
  <c r="P163" i="3"/>
  <c r="O163" i="3"/>
  <c r="O165" i="3" s="1"/>
  <c r="N163" i="3"/>
  <c r="M163" i="3"/>
  <c r="L163" i="3"/>
  <c r="K163" i="3"/>
  <c r="K165" i="3" s="1"/>
  <c r="J163" i="3"/>
  <c r="I163" i="3"/>
  <c r="T162" i="3"/>
  <c r="P162" i="3"/>
  <c r="L162" i="3"/>
  <c r="U161" i="3"/>
  <c r="T161" i="3"/>
  <c r="S161" i="3"/>
  <c r="S162" i="3" s="1"/>
  <c r="R161" i="3"/>
  <c r="R162" i="3" s="1"/>
  <c r="Q161" i="3"/>
  <c r="P161" i="3"/>
  <c r="O161" i="3"/>
  <c r="O162" i="3" s="1"/>
  <c r="N161" i="3"/>
  <c r="N162" i="3" s="1"/>
  <c r="M161" i="3"/>
  <c r="L161" i="3"/>
  <c r="K161" i="3"/>
  <c r="K162" i="3" s="1"/>
  <c r="J161" i="3"/>
  <c r="J162" i="3" s="1"/>
  <c r="I161" i="3"/>
  <c r="V160" i="3"/>
  <c r="U160" i="3"/>
  <c r="U162" i="3" s="1"/>
  <c r="T160" i="3"/>
  <c r="S160" i="3"/>
  <c r="R160" i="3"/>
  <c r="Q160" i="3"/>
  <c r="Q162" i="3" s="1"/>
  <c r="P160" i="3"/>
  <c r="O160" i="3"/>
  <c r="N160" i="3"/>
  <c r="M160" i="3"/>
  <c r="M162" i="3" s="1"/>
  <c r="L160" i="3"/>
  <c r="K160" i="3"/>
  <c r="J160" i="3"/>
  <c r="I160" i="3"/>
  <c r="I162" i="3" s="1"/>
  <c r="R159" i="3"/>
  <c r="N159" i="3"/>
  <c r="J159" i="3"/>
  <c r="U158" i="3"/>
  <c r="U159" i="3" s="1"/>
  <c r="T158" i="3"/>
  <c r="T159" i="3" s="1"/>
  <c r="S158" i="3"/>
  <c r="R158" i="3"/>
  <c r="Q158" i="3"/>
  <c r="Q159" i="3" s="1"/>
  <c r="P158" i="3"/>
  <c r="P159" i="3" s="1"/>
  <c r="O158" i="3"/>
  <c r="N158" i="3"/>
  <c r="M158" i="3"/>
  <c r="M159" i="3" s="1"/>
  <c r="L158" i="3"/>
  <c r="L159" i="3" s="1"/>
  <c r="K158" i="3"/>
  <c r="J158" i="3"/>
  <c r="I158" i="3"/>
  <c r="I159" i="3" s="1"/>
  <c r="W157" i="3"/>
  <c r="V157" i="3"/>
  <c r="U157" i="3"/>
  <c r="T157" i="3"/>
  <c r="S157" i="3"/>
  <c r="S159" i="3" s="1"/>
  <c r="R157" i="3"/>
  <c r="Q157" i="3"/>
  <c r="P157" i="3"/>
  <c r="O157" i="3"/>
  <c r="O159" i="3" s="1"/>
  <c r="N157" i="3"/>
  <c r="M157" i="3"/>
  <c r="L157" i="3"/>
  <c r="K157" i="3"/>
  <c r="K159" i="3" s="1"/>
  <c r="J157" i="3"/>
  <c r="I157" i="3"/>
  <c r="T156" i="3"/>
  <c r="P156" i="3"/>
  <c r="L156" i="3"/>
  <c r="U155" i="3"/>
  <c r="T155" i="3"/>
  <c r="T167" i="3" s="1"/>
  <c r="T168" i="3" s="1"/>
  <c r="S155" i="3"/>
  <c r="S156" i="3" s="1"/>
  <c r="R155" i="3"/>
  <c r="R167" i="3" s="1"/>
  <c r="Q155" i="3"/>
  <c r="P155" i="3"/>
  <c r="P167" i="3" s="1"/>
  <c r="O155" i="3"/>
  <c r="O156" i="3" s="1"/>
  <c r="N155" i="3"/>
  <c r="N167" i="3" s="1"/>
  <c r="M155" i="3"/>
  <c r="L155" i="3"/>
  <c r="L167" i="3" s="1"/>
  <c r="K155" i="3"/>
  <c r="K156" i="3" s="1"/>
  <c r="J155" i="3"/>
  <c r="J167" i="3" s="1"/>
  <c r="I155" i="3"/>
  <c r="V154" i="3"/>
  <c r="V166" i="3" s="1"/>
  <c r="U154" i="3"/>
  <c r="T166" i="3" s="1"/>
  <c r="T154" i="3"/>
  <c r="S154" i="3"/>
  <c r="R154" i="3"/>
  <c r="R166" i="3" s="1"/>
  <c r="Q154" i="3"/>
  <c r="Q156" i="3" s="1"/>
  <c r="P154" i="3"/>
  <c r="O154" i="3"/>
  <c r="N154" i="3"/>
  <c r="N166" i="3" s="1"/>
  <c r="M154" i="3"/>
  <c r="M156" i="3" s="1"/>
  <c r="L154" i="3"/>
  <c r="K154" i="3"/>
  <c r="J154" i="3"/>
  <c r="J166" i="3" s="1"/>
  <c r="I154" i="3"/>
  <c r="I156" i="3" s="1"/>
  <c r="B154" i="3"/>
  <c r="R150" i="3"/>
  <c r="N150" i="3"/>
  <c r="J150" i="3"/>
  <c r="U149" i="3"/>
  <c r="U150" i="3" s="1"/>
  <c r="T149" i="3"/>
  <c r="T150" i="3" s="1"/>
  <c r="S149" i="3"/>
  <c r="R149" i="3"/>
  <c r="Q149" i="3"/>
  <c r="Q150" i="3" s="1"/>
  <c r="P149" i="3"/>
  <c r="P150" i="3" s="1"/>
  <c r="O149" i="3"/>
  <c r="N149" i="3"/>
  <c r="M149" i="3"/>
  <c r="M150" i="3" s="1"/>
  <c r="L149" i="3"/>
  <c r="L150" i="3" s="1"/>
  <c r="K149" i="3"/>
  <c r="J149" i="3"/>
  <c r="I149" i="3"/>
  <c r="I150" i="3" s="1"/>
  <c r="W148" i="3"/>
  <c r="V148" i="3"/>
  <c r="U148" i="3"/>
  <c r="T148" i="3"/>
  <c r="S148" i="3"/>
  <c r="S150" i="3" s="1"/>
  <c r="R148" i="3"/>
  <c r="Q148" i="3"/>
  <c r="P148" i="3"/>
  <c r="O148" i="3"/>
  <c r="O150" i="3" s="1"/>
  <c r="N148" i="3"/>
  <c r="M148" i="3"/>
  <c r="L148" i="3"/>
  <c r="K148" i="3"/>
  <c r="K150" i="3" s="1"/>
  <c r="J148" i="3"/>
  <c r="I148" i="3"/>
  <c r="T147" i="3"/>
  <c r="P147" i="3"/>
  <c r="L147" i="3"/>
  <c r="U146" i="3"/>
  <c r="T146" i="3"/>
  <c r="S146" i="3"/>
  <c r="S147" i="3" s="1"/>
  <c r="R146" i="3"/>
  <c r="R147" i="3" s="1"/>
  <c r="Q146" i="3"/>
  <c r="P146" i="3"/>
  <c r="O146" i="3"/>
  <c r="O147" i="3" s="1"/>
  <c r="N146" i="3"/>
  <c r="N147" i="3" s="1"/>
  <c r="M146" i="3"/>
  <c r="L146" i="3"/>
  <c r="K146" i="3"/>
  <c r="K147" i="3" s="1"/>
  <c r="J146" i="3"/>
  <c r="J147" i="3" s="1"/>
  <c r="I146" i="3"/>
  <c r="V145" i="3"/>
  <c r="U145" i="3"/>
  <c r="U147" i="3" s="1"/>
  <c r="T145" i="3"/>
  <c r="S145" i="3"/>
  <c r="R145" i="3"/>
  <c r="Q145" i="3"/>
  <c r="Q147" i="3" s="1"/>
  <c r="P145" i="3"/>
  <c r="O145" i="3"/>
  <c r="N145" i="3"/>
  <c r="M145" i="3"/>
  <c r="M147" i="3" s="1"/>
  <c r="L145" i="3"/>
  <c r="K145" i="3"/>
  <c r="J145" i="3"/>
  <c r="I145" i="3"/>
  <c r="I147" i="3" s="1"/>
  <c r="R144" i="3"/>
  <c r="N144" i="3"/>
  <c r="J144" i="3"/>
  <c r="U143" i="3"/>
  <c r="U144" i="3" s="1"/>
  <c r="T143" i="3"/>
  <c r="T144" i="3" s="1"/>
  <c r="S143" i="3"/>
  <c r="R143" i="3"/>
  <c r="Q143" i="3"/>
  <c r="Q144" i="3" s="1"/>
  <c r="P143" i="3"/>
  <c r="P144" i="3" s="1"/>
  <c r="O143" i="3"/>
  <c r="N143" i="3"/>
  <c r="M143" i="3"/>
  <c r="M144" i="3" s="1"/>
  <c r="L143" i="3"/>
  <c r="L144" i="3" s="1"/>
  <c r="K143" i="3"/>
  <c r="J143" i="3"/>
  <c r="I143" i="3"/>
  <c r="I144" i="3" s="1"/>
  <c r="W142" i="3"/>
  <c r="V142" i="3"/>
  <c r="U142" i="3"/>
  <c r="T142" i="3"/>
  <c r="S142" i="3"/>
  <c r="S144" i="3" s="1"/>
  <c r="R142" i="3"/>
  <c r="Q142" i="3"/>
  <c r="P142" i="3"/>
  <c r="O142" i="3"/>
  <c r="O144" i="3" s="1"/>
  <c r="N142" i="3"/>
  <c r="M142" i="3"/>
  <c r="L142" i="3"/>
  <c r="K142" i="3"/>
  <c r="K144" i="3" s="1"/>
  <c r="J142" i="3"/>
  <c r="I142" i="3"/>
  <c r="T141" i="3"/>
  <c r="P141" i="3"/>
  <c r="L141" i="3"/>
  <c r="U140" i="3"/>
  <c r="T140" i="3"/>
  <c r="S140" i="3"/>
  <c r="S141" i="3" s="1"/>
  <c r="R140" i="3"/>
  <c r="R141" i="3" s="1"/>
  <c r="Q140" i="3"/>
  <c r="P140" i="3"/>
  <c r="O140" i="3"/>
  <c r="O141" i="3" s="1"/>
  <c r="N140" i="3"/>
  <c r="N141" i="3" s="1"/>
  <c r="M140" i="3"/>
  <c r="L140" i="3"/>
  <c r="K140" i="3"/>
  <c r="K141" i="3" s="1"/>
  <c r="J140" i="3"/>
  <c r="J141" i="3" s="1"/>
  <c r="I140" i="3"/>
  <c r="V139" i="3"/>
  <c r="U139" i="3"/>
  <c r="U141" i="3" s="1"/>
  <c r="T139" i="3"/>
  <c r="S139" i="3"/>
  <c r="R139" i="3"/>
  <c r="Q139" i="3"/>
  <c r="Q141" i="3" s="1"/>
  <c r="P139" i="3"/>
  <c r="O139" i="3"/>
  <c r="N139" i="3"/>
  <c r="M139" i="3"/>
  <c r="M141" i="3" s="1"/>
  <c r="L139" i="3"/>
  <c r="K139" i="3"/>
  <c r="J139" i="3"/>
  <c r="I139" i="3"/>
  <c r="I141" i="3" s="1"/>
  <c r="R138" i="3"/>
  <c r="N138" i="3"/>
  <c r="J138" i="3"/>
  <c r="U137" i="3"/>
  <c r="U138" i="3" s="1"/>
  <c r="T137" i="3"/>
  <c r="T138" i="3" s="1"/>
  <c r="S137" i="3"/>
  <c r="R137" i="3"/>
  <c r="Q137" i="3"/>
  <c r="Q138" i="3" s="1"/>
  <c r="P137" i="3"/>
  <c r="P138" i="3" s="1"/>
  <c r="O137" i="3"/>
  <c r="N137" i="3"/>
  <c r="M137" i="3"/>
  <c r="M138" i="3" s="1"/>
  <c r="L137" i="3"/>
  <c r="L138" i="3" s="1"/>
  <c r="K137" i="3"/>
  <c r="J137" i="3"/>
  <c r="I137" i="3"/>
  <c r="I138" i="3" s="1"/>
  <c r="W136" i="3"/>
  <c r="V136" i="3"/>
  <c r="U136" i="3"/>
  <c r="T136" i="3"/>
  <c r="S136" i="3"/>
  <c r="S138" i="3" s="1"/>
  <c r="R136" i="3"/>
  <c r="Q136" i="3"/>
  <c r="P136" i="3"/>
  <c r="O136" i="3"/>
  <c r="O138" i="3" s="1"/>
  <c r="N136" i="3"/>
  <c r="M136" i="3"/>
  <c r="L136" i="3"/>
  <c r="K136" i="3"/>
  <c r="K138" i="3" s="1"/>
  <c r="J136" i="3"/>
  <c r="I136" i="3"/>
  <c r="T135" i="3"/>
  <c r="P135" i="3"/>
  <c r="L135" i="3"/>
  <c r="T134" i="3"/>
  <c r="S134" i="3"/>
  <c r="S135" i="3" s="1"/>
  <c r="R134" i="3"/>
  <c r="R135" i="3" s="1"/>
  <c r="Q134" i="3"/>
  <c r="P134" i="3"/>
  <c r="O134" i="3"/>
  <c r="O135" i="3" s="1"/>
  <c r="N134" i="3"/>
  <c r="N135" i="3" s="1"/>
  <c r="M134" i="3"/>
  <c r="L134" i="3"/>
  <c r="K134" i="3"/>
  <c r="K135" i="3" s="1"/>
  <c r="J134" i="3"/>
  <c r="J135" i="3" s="1"/>
  <c r="I134" i="3"/>
  <c r="V133" i="3"/>
  <c r="T133" i="3"/>
  <c r="S133" i="3"/>
  <c r="R133" i="3"/>
  <c r="Q133" i="3"/>
  <c r="Q135" i="3" s="1"/>
  <c r="P133" i="3"/>
  <c r="O133" i="3"/>
  <c r="N133" i="3"/>
  <c r="M133" i="3"/>
  <c r="M135" i="3" s="1"/>
  <c r="L133" i="3"/>
  <c r="K133" i="3"/>
  <c r="J133" i="3"/>
  <c r="I133" i="3"/>
  <c r="I135" i="3" s="1"/>
  <c r="R132" i="3"/>
  <c r="N132" i="3"/>
  <c r="J132" i="3"/>
  <c r="U131" i="3"/>
  <c r="U132" i="3" s="1"/>
  <c r="T131" i="3"/>
  <c r="T132" i="3" s="1"/>
  <c r="S131" i="3"/>
  <c r="R131" i="3"/>
  <c r="Q131" i="3"/>
  <c r="Q132" i="3" s="1"/>
  <c r="P131" i="3"/>
  <c r="P132" i="3" s="1"/>
  <c r="O131" i="3"/>
  <c r="N131" i="3"/>
  <c r="M131" i="3"/>
  <c r="M132" i="3" s="1"/>
  <c r="L131" i="3"/>
  <c r="L132" i="3" s="1"/>
  <c r="K131" i="3"/>
  <c r="J131" i="3"/>
  <c r="I131" i="3"/>
  <c r="I132" i="3" s="1"/>
  <c r="W130" i="3"/>
  <c r="V130" i="3"/>
  <c r="U130" i="3"/>
  <c r="T130" i="3"/>
  <c r="S130" i="3"/>
  <c r="S132" i="3" s="1"/>
  <c r="R130" i="3"/>
  <c r="Q130" i="3"/>
  <c r="P130" i="3"/>
  <c r="O130" i="3"/>
  <c r="O132" i="3" s="1"/>
  <c r="N130" i="3"/>
  <c r="M130" i="3"/>
  <c r="L130" i="3"/>
  <c r="K130" i="3"/>
  <c r="K132" i="3" s="1"/>
  <c r="J130" i="3"/>
  <c r="I130" i="3"/>
  <c r="T129" i="3"/>
  <c r="P129" i="3"/>
  <c r="L129" i="3"/>
  <c r="U128" i="3"/>
  <c r="T128" i="3"/>
  <c r="S128" i="3"/>
  <c r="S129" i="3" s="1"/>
  <c r="R128" i="3"/>
  <c r="R129" i="3" s="1"/>
  <c r="Q128" i="3"/>
  <c r="P128" i="3"/>
  <c r="O128" i="3"/>
  <c r="O129" i="3" s="1"/>
  <c r="N128" i="3"/>
  <c r="N129" i="3" s="1"/>
  <c r="M128" i="3"/>
  <c r="L128" i="3"/>
  <c r="K128" i="3"/>
  <c r="K129" i="3" s="1"/>
  <c r="J128" i="3"/>
  <c r="J129" i="3" s="1"/>
  <c r="I128" i="3"/>
  <c r="V127" i="3"/>
  <c r="U127" i="3"/>
  <c r="U129" i="3" s="1"/>
  <c r="T127" i="3"/>
  <c r="S127" i="3"/>
  <c r="R127" i="3"/>
  <c r="Q127" i="3"/>
  <c r="Q129" i="3" s="1"/>
  <c r="P127" i="3"/>
  <c r="O127" i="3"/>
  <c r="N127" i="3"/>
  <c r="M127" i="3"/>
  <c r="M129" i="3" s="1"/>
  <c r="L127" i="3"/>
  <c r="K127" i="3"/>
  <c r="J127" i="3"/>
  <c r="I127" i="3"/>
  <c r="I129" i="3" s="1"/>
  <c r="R126" i="3"/>
  <c r="N126" i="3"/>
  <c r="J126" i="3"/>
  <c r="U125" i="3"/>
  <c r="U126" i="3" s="1"/>
  <c r="T125" i="3"/>
  <c r="T126" i="3" s="1"/>
  <c r="S125" i="3"/>
  <c r="R125" i="3"/>
  <c r="Q125" i="3"/>
  <c r="Q126" i="3" s="1"/>
  <c r="P125" i="3"/>
  <c r="P126" i="3" s="1"/>
  <c r="O125" i="3"/>
  <c r="N125" i="3"/>
  <c r="M125" i="3"/>
  <c r="M126" i="3" s="1"/>
  <c r="L125" i="3"/>
  <c r="L126" i="3" s="1"/>
  <c r="K125" i="3"/>
  <c r="J125" i="3"/>
  <c r="I125" i="3"/>
  <c r="I126" i="3" s="1"/>
  <c r="W124" i="3"/>
  <c r="V124" i="3"/>
  <c r="U124" i="3"/>
  <c r="T124" i="3"/>
  <c r="S124" i="3"/>
  <c r="S126" i="3" s="1"/>
  <c r="R124" i="3"/>
  <c r="Q124" i="3"/>
  <c r="P124" i="3"/>
  <c r="O124" i="3"/>
  <c r="O126" i="3" s="1"/>
  <c r="N124" i="3"/>
  <c r="M124" i="3"/>
  <c r="L124" i="3"/>
  <c r="K124" i="3"/>
  <c r="K126" i="3" s="1"/>
  <c r="J124" i="3"/>
  <c r="I124" i="3"/>
  <c r="T123" i="3"/>
  <c r="P123" i="3"/>
  <c r="L123" i="3"/>
  <c r="U122" i="3"/>
  <c r="T122" i="3"/>
  <c r="S122" i="3"/>
  <c r="S123" i="3" s="1"/>
  <c r="R122" i="3"/>
  <c r="Q122" i="3"/>
  <c r="P122" i="3"/>
  <c r="O122" i="3"/>
  <c r="O123" i="3" s="1"/>
  <c r="N122" i="3"/>
  <c r="M122" i="3"/>
  <c r="L122" i="3"/>
  <c r="K122" i="3"/>
  <c r="K123" i="3" s="1"/>
  <c r="J122" i="3"/>
  <c r="I122" i="3"/>
  <c r="V121" i="3"/>
  <c r="V151" i="3" s="1"/>
  <c r="U121" i="3"/>
  <c r="U123" i="3" s="1"/>
  <c r="T121" i="3"/>
  <c r="S121" i="3"/>
  <c r="R121" i="3"/>
  <c r="Q121" i="3"/>
  <c r="Q123" i="3" s="1"/>
  <c r="P121" i="3"/>
  <c r="O121" i="3"/>
  <c r="N121" i="3"/>
  <c r="M121" i="3"/>
  <c r="M123" i="3" s="1"/>
  <c r="L121" i="3"/>
  <c r="K121" i="3"/>
  <c r="J121" i="3"/>
  <c r="I121" i="3"/>
  <c r="I123" i="3" s="1"/>
  <c r="B121" i="3"/>
  <c r="R117" i="3"/>
  <c r="N117" i="3"/>
  <c r="J117" i="3"/>
  <c r="U116" i="3"/>
  <c r="U117" i="3" s="1"/>
  <c r="T116" i="3"/>
  <c r="T117" i="3" s="1"/>
  <c r="S116" i="3"/>
  <c r="R116" i="3"/>
  <c r="Q116" i="3"/>
  <c r="Q117" i="3" s="1"/>
  <c r="P116" i="3"/>
  <c r="P117" i="3" s="1"/>
  <c r="O116" i="3"/>
  <c r="N116" i="3"/>
  <c r="M116" i="3"/>
  <c r="M117" i="3" s="1"/>
  <c r="L116" i="3"/>
  <c r="L117" i="3" s="1"/>
  <c r="K116" i="3"/>
  <c r="J116" i="3"/>
  <c r="I116" i="3"/>
  <c r="I117" i="3" s="1"/>
  <c r="W115" i="3"/>
  <c r="V115" i="3"/>
  <c r="U115" i="3"/>
  <c r="T115" i="3"/>
  <c r="S115" i="3"/>
  <c r="S117" i="3" s="1"/>
  <c r="R115" i="3"/>
  <c r="Q115" i="3"/>
  <c r="P115" i="3"/>
  <c r="O115" i="3"/>
  <c r="O117" i="3" s="1"/>
  <c r="N115" i="3"/>
  <c r="M115" i="3"/>
  <c r="L115" i="3"/>
  <c r="K115" i="3"/>
  <c r="K117" i="3" s="1"/>
  <c r="J115" i="3"/>
  <c r="I115" i="3"/>
  <c r="T114" i="3"/>
  <c r="P114" i="3"/>
  <c r="L114" i="3"/>
  <c r="I114" i="3"/>
  <c r="U113" i="3"/>
  <c r="T113" i="3"/>
  <c r="S113" i="3"/>
  <c r="S114" i="3" s="1"/>
  <c r="R113" i="3"/>
  <c r="R114" i="3" s="1"/>
  <c r="Q113" i="3"/>
  <c r="P113" i="3"/>
  <c r="O113" i="3"/>
  <c r="O114" i="3" s="1"/>
  <c r="N113" i="3"/>
  <c r="N114" i="3" s="1"/>
  <c r="M113" i="3"/>
  <c r="L113" i="3"/>
  <c r="K113" i="3"/>
  <c r="K114" i="3" s="1"/>
  <c r="J113" i="3"/>
  <c r="J114" i="3" s="1"/>
  <c r="I113" i="3"/>
  <c r="V112" i="3"/>
  <c r="U112" i="3"/>
  <c r="U114" i="3" s="1"/>
  <c r="T112" i="3"/>
  <c r="S112" i="3"/>
  <c r="R112" i="3"/>
  <c r="Q112" i="3"/>
  <c r="Q114" i="3" s="1"/>
  <c r="P112" i="3"/>
  <c r="O112" i="3"/>
  <c r="N112" i="3"/>
  <c r="M112" i="3"/>
  <c r="M114" i="3" s="1"/>
  <c r="L112" i="3"/>
  <c r="K112" i="3"/>
  <c r="J112" i="3"/>
  <c r="U111" i="3"/>
  <c r="Q111" i="3"/>
  <c r="M111" i="3"/>
  <c r="I111" i="3"/>
  <c r="U110" i="3"/>
  <c r="W110" i="3" s="1"/>
  <c r="W111" i="3" s="1"/>
  <c r="T110" i="3"/>
  <c r="T111" i="3" s="1"/>
  <c r="S110" i="3"/>
  <c r="S111" i="3" s="1"/>
  <c r="R110" i="3"/>
  <c r="Q110" i="3"/>
  <c r="P110" i="3"/>
  <c r="P111" i="3" s="1"/>
  <c r="O110" i="3"/>
  <c r="O111" i="3" s="1"/>
  <c r="N110" i="3"/>
  <c r="M110" i="3"/>
  <c r="L110" i="3"/>
  <c r="L111" i="3" s="1"/>
  <c r="K110" i="3"/>
  <c r="K111" i="3" s="1"/>
  <c r="J110" i="3"/>
  <c r="I110" i="3"/>
  <c r="V109" i="3"/>
  <c r="W109" i="3" s="1"/>
  <c r="U109" i="3"/>
  <c r="T109" i="3"/>
  <c r="S109" i="3"/>
  <c r="R109" i="3"/>
  <c r="R111" i="3" s="1"/>
  <c r="Q109" i="3"/>
  <c r="P109" i="3"/>
  <c r="O109" i="3"/>
  <c r="N109" i="3"/>
  <c r="N111" i="3" s="1"/>
  <c r="M109" i="3"/>
  <c r="L109" i="3"/>
  <c r="K109" i="3"/>
  <c r="J109" i="3"/>
  <c r="J111" i="3" s="1"/>
  <c r="R108" i="3"/>
  <c r="N108" i="3"/>
  <c r="J108" i="3"/>
  <c r="U107" i="3"/>
  <c r="U108" i="3" s="1"/>
  <c r="T107" i="3"/>
  <c r="T108" i="3" s="1"/>
  <c r="S107" i="3"/>
  <c r="R107" i="3"/>
  <c r="Q107" i="3"/>
  <c r="Q108" i="3" s="1"/>
  <c r="P107" i="3"/>
  <c r="P108" i="3" s="1"/>
  <c r="O107" i="3"/>
  <c r="N107" i="3"/>
  <c r="M107" i="3"/>
  <c r="M108" i="3" s="1"/>
  <c r="L107" i="3"/>
  <c r="L108" i="3" s="1"/>
  <c r="K107" i="3"/>
  <c r="J107" i="3"/>
  <c r="I107" i="3"/>
  <c r="I108" i="3" s="1"/>
  <c r="W106" i="3"/>
  <c r="V106" i="3"/>
  <c r="U106" i="3"/>
  <c r="T106" i="3"/>
  <c r="S106" i="3"/>
  <c r="S108" i="3" s="1"/>
  <c r="R106" i="3"/>
  <c r="Q106" i="3"/>
  <c r="P106" i="3"/>
  <c r="O106" i="3"/>
  <c r="O108" i="3" s="1"/>
  <c r="N106" i="3"/>
  <c r="M106" i="3"/>
  <c r="L106" i="3"/>
  <c r="K106" i="3"/>
  <c r="K108" i="3" s="1"/>
  <c r="J106" i="3"/>
  <c r="I106" i="3"/>
  <c r="T105" i="3"/>
  <c r="P105" i="3"/>
  <c r="L105" i="3"/>
  <c r="I105" i="3"/>
  <c r="U104" i="3"/>
  <c r="T104" i="3"/>
  <c r="S104" i="3"/>
  <c r="S105" i="3" s="1"/>
  <c r="R104" i="3"/>
  <c r="R105" i="3" s="1"/>
  <c r="Q104" i="3"/>
  <c r="P104" i="3"/>
  <c r="O104" i="3"/>
  <c r="O105" i="3" s="1"/>
  <c r="N104" i="3"/>
  <c r="N105" i="3" s="1"/>
  <c r="M104" i="3"/>
  <c r="L104" i="3"/>
  <c r="K104" i="3"/>
  <c r="K105" i="3" s="1"/>
  <c r="J104" i="3"/>
  <c r="J105" i="3" s="1"/>
  <c r="I104" i="3"/>
  <c r="V103" i="3"/>
  <c r="U103" i="3"/>
  <c r="U105" i="3" s="1"/>
  <c r="T103" i="3"/>
  <c r="S103" i="3"/>
  <c r="R103" i="3"/>
  <c r="Q103" i="3"/>
  <c r="Q105" i="3" s="1"/>
  <c r="P103" i="3"/>
  <c r="O103" i="3"/>
  <c r="N103" i="3"/>
  <c r="M103" i="3"/>
  <c r="M105" i="3" s="1"/>
  <c r="L103" i="3"/>
  <c r="K103" i="3"/>
  <c r="J103" i="3"/>
  <c r="Q102" i="3"/>
  <c r="M102" i="3"/>
  <c r="I102" i="3"/>
  <c r="U101" i="3"/>
  <c r="T101" i="3"/>
  <c r="T102" i="3" s="1"/>
  <c r="S101" i="3"/>
  <c r="S102" i="3" s="1"/>
  <c r="R101" i="3"/>
  <c r="Q101" i="3"/>
  <c r="P101" i="3"/>
  <c r="P102" i="3" s="1"/>
  <c r="O101" i="3"/>
  <c r="O102" i="3" s="1"/>
  <c r="N101" i="3"/>
  <c r="M101" i="3"/>
  <c r="L101" i="3"/>
  <c r="L102" i="3" s="1"/>
  <c r="K101" i="3"/>
  <c r="K102" i="3" s="1"/>
  <c r="J101" i="3"/>
  <c r="I101" i="3"/>
  <c r="V100" i="3"/>
  <c r="T100" i="3"/>
  <c r="S100" i="3"/>
  <c r="R100" i="3"/>
  <c r="R102" i="3" s="1"/>
  <c r="Q100" i="3"/>
  <c r="P100" i="3"/>
  <c r="O100" i="3"/>
  <c r="N100" i="3"/>
  <c r="N102" i="3" s="1"/>
  <c r="M100" i="3"/>
  <c r="L100" i="3"/>
  <c r="K100" i="3"/>
  <c r="J100" i="3"/>
  <c r="J102" i="3" s="1"/>
  <c r="I100" i="3"/>
  <c r="S99" i="3"/>
  <c r="O99" i="3"/>
  <c r="K99" i="3"/>
  <c r="U98" i="3"/>
  <c r="W98" i="3" s="1"/>
  <c r="W99" i="3" s="1"/>
  <c r="T98" i="3"/>
  <c r="S98" i="3"/>
  <c r="R98" i="3"/>
  <c r="R99" i="3" s="1"/>
  <c r="Q98" i="3"/>
  <c r="Q99" i="3" s="1"/>
  <c r="P98" i="3"/>
  <c r="O98" i="3"/>
  <c r="N98" i="3"/>
  <c r="N99" i="3" s="1"/>
  <c r="M98" i="3"/>
  <c r="M99" i="3" s="1"/>
  <c r="L98" i="3"/>
  <c r="K98" i="3"/>
  <c r="J98" i="3"/>
  <c r="J99" i="3" s="1"/>
  <c r="I98" i="3"/>
  <c r="I99" i="3" s="1"/>
  <c r="V97" i="3"/>
  <c r="U97" i="3"/>
  <c r="W97" i="3" s="1"/>
  <c r="T97" i="3"/>
  <c r="T99" i="3" s="1"/>
  <c r="S97" i="3"/>
  <c r="R97" i="3"/>
  <c r="Q97" i="3"/>
  <c r="P97" i="3"/>
  <c r="P99" i="3" s="1"/>
  <c r="O97" i="3"/>
  <c r="N97" i="3"/>
  <c r="M97" i="3"/>
  <c r="L97" i="3"/>
  <c r="L99" i="3" s="1"/>
  <c r="K97" i="3"/>
  <c r="J97" i="3"/>
  <c r="T96" i="3"/>
  <c r="P96" i="3"/>
  <c r="L96" i="3"/>
  <c r="I96" i="3"/>
  <c r="U95" i="3"/>
  <c r="T95" i="3"/>
  <c r="S95" i="3"/>
  <c r="S96" i="3" s="1"/>
  <c r="R95" i="3"/>
  <c r="Q95" i="3"/>
  <c r="P95" i="3"/>
  <c r="O95" i="3"/>
  <c r="O96" i="3" s="1"/>
  <c r="N95" i="3"/>
  <c r="M95" i="3"/>
  <c r="L95" i="3"/>
  <c r="K95" i="3"/>
  <c r="K96" i="3" s="1"/>
  <c r="J95" i="3"/>
  <c r="I95" i="3"/>
  <c r="V94" i="3"/>
  <c r="V118" i="3" s="1"/>
  <c r="U94" i="3"/>
  <c r="U96" i="3" s="1"/>
  <c r="T94" i="3"/>
  <c r="S94" i="3"/>
  <c r="R94" i="3"/>
  <c r="Q94" i="3"/>
  <c r="Q96" i="3" s="1"/>
  <c r="P94" i="3"/>
  <c r="O94" i="3"/>
  <c r="N94" i="3"/>
  <c r="M94" i="3"/>
  <c r="M96" i="3" s="1"/>
  <c r="L94" i="3"/>
  <c r="K94" i="3"/>
  <c r="J94" i="3"/>
  <c r="B94" i="3"/>
  <c r="Q90" i="3"/>
  <c r="M90" i="3"/>
  <c r="I90" i="3"/>
  <c r="T89" i="3"/>
  <c r="T90" i="3" s="1"/>
  <c r="S89" i="3"/>
  <c r="S90" i="3" s="1"/>
  <c r="R89" i="3"/>
  <c r="Q89" i="3"/>
  <c r="P89" i="3"/>
  <c r="P90" i="3" s="1"/>
  <c r="O89" i="3"/>
  <c r="O90" i="3" s="1"/>
  <c r="N89" i="3"/>
  <c r="M89" i="3"/>
  <c r="L89" i="3"/>
  <c r="L90" i="3" s="1"/>
  <c r="K89" i="3"/>
  <c r="K90" i="3" s="1"/>
  <c r="J89" i="3"/>
  <c r="I89" i="3"/>
  <c r="V88" i="3"/>
  <c r="W88" i="3" s="1"/>
  <c r="U88" i="3"/>
  <c r="T88" i="3"/>
  <c r="S88" i="3"/>
  <c r="R88" i="3"/>
  <c r="R90" i="3" s="1"/>
  <c r="Q88" i="3"/>
  <c r="P88" i="3"/>
  <c r="O88" i="3"/>
  <c r="N88" i="3"/>
  <c r="N90" i="3" s="1"/>
  <c r="M88" i="3"/>
  <c r="L88" i="3"/>
  <c r="K88" i="3"/>
  <c r="J88" i="3"/>
  <c r="J90" i="3" s="1"/>
  <c r="I88" i="3"/>
  <c r="S87" i="3"/>
  <c r="O87" i="3"/>
  <c r="K87" i="3"/>
  <c r="U86" i="3"/>
  <c r="W86" i="3" s="1"/>
  <c r="W87" i="3" s="1"/>
  <c r="T86" i="3"/>
  <c r="S86" i="3"/>
  <c r="R86" i="3"/>
  <c r="R87" i="3" s="1"/>
  <c r="Q86" i="3"/>
  <c r="Q87" i="3" s="1"/>
  <c r="P86" i="3"/>
  <c r="O86" i="3"/>
  <c r="N86" i="3"/>
  <c r="N87" i="3" s="1"/>
  <c r="M86" i="3"/>
  <c r="M87" i="3" s="1"/>
  <c r="L86" i="3"/>
  <c r="K86" i="3"/>
  <c r="J86" i="3"/>
  <c r="J87" i="3" s="1"/>
  <c r="I86" i="3"/>
  <c r="I87" i="3" s="1"/>
  <c r="V85" i="3"/>
  <c r="U85" i="3"/>
  <c r="W85" i="3" s="1"/>
  <c r="T85" i="3"/>
  <c r="T87" i="3" s="1"/>
  <c r="S85" i="3"/>
  <c r="R85" i="3"/>
  <c r="Q85" i="3"/>
  <c r="P85" i="3"/>
  <c r="P87" i="3" s="1"/>
  <c r="O85" i="3"/>
  <c r="N85" i="3"/>
  <c r="M85" i="3"/>
  <c r="L85" i="3"/>
  <c r="L87" i="3" s="1"/>
  <c r="K85" i="3"/>
  <c r="J85" i="3"/>
  <c r="I85" i="3"/>
  <c r="U84" i="3"/>
  <c r="Q84" i="3"/>
  <c r="M84" i="3"/>
  <c r="I84" i="3"/>
  <c r="U83" i="3"/>
  <c r="T83" i="3"/>
  <c r="T84" i="3" s="1"/>
  <c r="S83" i="3"/>
  <c r="S84" i="3" s="1"/>
  <c r="R83" i="3"/>
  <c r="Q83" i="3"/>
  <c r="P83" i="3"/>
  <c r="P84" i="3" s="1"/>
  <c r="O83" i="3"/>
  <c r="O84" i="3" s="1"/>
  <c r="N83" i="3"/>
  <c r="M83" i="3"/>
  <c r="L83" i="3"/>
  <c r="L84" i="3" s="1"/>
  <c r="K83" i="3"/>
  <c r="K84" i="3" s="1"/>
  <c r="J83" i="3"/>
  <c r="I83" i="3"/>
  <c r="V82" i="3"/>
  <c r="W82" i="3" s="1"/>
  <c r="U82" i="3"/>
  <c r="W83" i="3" s="1"/>
  <c r="T82" i="3"/>
  <c r="S82" i="3"/>
  <c r="R82" i="3"/>
  <c r="R84" i="3" s="1"/>
  <c r="Q82" i="3"/>
  <c r="P82" i="3"/>
  <c r="O82" i="3"/>
  <c r="N82" i="3"/>
  <c r="N84" i="3" s="1"/>
  <c r="M82" i="3"/>
  <c r="L82" i="3"/>
  <c r="K82" i="3"/>
  <c r="J82" i="3"/>
  <c r="J84" i="3" s="1"/>
  <c r="I82" i="3"/>
  <c r="S81" i="3"/>
  <c r="O81" i="3"/>
  <c r="K81" i="3"/>
  <c r="U80" i="3"/>
  <c r="T80" i="3"/>
  <c r="S80" i="3"/>
  <c r="R80" i="3"/>
  <c r="R81" i="3" s="1"/>
  <c r="Q80" i="3"/>
  <c r="Q81" i="3" s="1"/>
  <c r="P80" i="3"/>
  <c r="O80" i="3"/>
  <c r="N80" i="3"/>
  <c r="N81" i="3" s="1"/>
  <c r="M80" i="3"/>
  <c r="M81" i="3" s="1"/>
  <c r="L80" i="3"/>
  <c r="K80" i="3"/>
  <c r="J80" i="3"/>
  <c r="J81" i="3" s="1"/>
  <c r="I80" i="3"/>
  <c r="I81" i="3" s="1"/>
  <c r="V79" i="3"/>
  <c r="T79" i="3"/>
  <c r="T81" i="3" s="1"/>
  <c r="S79" i="3"/>
  <c r="R79" i="3"/>
  <c r="Q79" i="3"/>
  <c r="P79" i="3"/>
  <c r="P81" i="3" s="1"/>
  <c r="O79" i="3"/>
  <c r="N79" i="3"/>
  <c r="M79" i="3"/>
  <c r="L79" i="3"/>
  <c r="L81" i="3" s="1"/>
  <c r="K79" i="3"/>
  <c r="J79" i="3"/>
  <c r="I79" i="3"/>
  <c r="U78" i="3"/>
  <c r="Q78" i="3"/>
  <c r="M78" i="3"/>
  <c r="I78" i="3"/>
  <c r="U77" i="3"/>
  <c r="W77" i="3" s="1"/>
  <c r="T77" i="3"/>
  <c r="T78" i="3" s="1"/>
  <c r="S77" i="3"/>
  <c r="R77" i="3"/>
  <c r="Q77" i="3"/>
  <c r="P77" i="3"/>
  <c r="P78" i="3" s="1"/>
  <c r="O77" i="3"/>
  <c r="N77" i="3"/>
  <c r="M77" i="3"/>
  <c r="L77" i="3"/>
  <c r="L78" i="3" s="1"/>
  <c r="K77" i="3"/>
  <c r="J77" i="3"/>
  <c r="I77" i="3"/>
  <c r="V76" i="3"/>
  <c r="W76" i="3" s="1"/>
  <c r="U76" i="3"/>
  <c r="T76" i="3"/>
  <c r="S76" i="3"/>
  <c r="R76" i="3"/>
  <c r="R78" i="3" s="1"/>
  <c r="Q76" i="3"/>
  <c r="P76" i="3"/>
  <c r="O76" i="3"/>
  <c r="N76" i="3"/>
  <c r="N78" i="3" s="1"/>
  <c r="M76" i="3"/>
  <c r="L76" i="3"/>
  <c r="K76" i="3"/>
  <c r="J76" i="3"/>
  <c r="J78" i="3" s="1"/>
  <c r="I76" i="3"/>
  <c r="B76" i="3"/>
  <c r="S72" i="3"/>
  <c r="O72" i="3"/>
  <c r="K72" i="3"/>
  <c r="U71" i="3"/>
  <c r="W71" i="3" s="1"/>
  <c r="T71" i="3"/>
  <c r="S71" i="3"/>
  <c r="R71" i="3"/>
  <c r="R72" i="3" s="1"/>
  <c r="Q71" i="3"/>
  <c r="Q72" i="3" s="1"/>
  <c r="P71" i="3"/>
  <c r="O71" i="3"/>
  <c r="N71" i="3"/>
  <c r="N72" i="3" s="1"/>
  <c r="M71" i="3"/>
  <c r="M72" i="3" s="1"/>
  <c r="L71" i="3"/>
  <c r="K71" i="3"/>
  <c r="J71" i="3"/>
  <c r="J72" i="3" s="1"/>
  <c r="I71" i="3"/>
  <c r="I72" i="3" s="1"/>
  <c r="V70" i="3"/>
  <c r="U70" i="3"/>
  <c r="W70" i="3" s="1"/>
  <c r="T70" i="3"/>
  <c r="T72" i="3" s="1"/>
  <c r="S70" i="3"/>
  <c r="R70" i="3"/>
  <c r="Q70" i="3"/>
  <c r="P70" i="3"/>
  <c r="P72" i="3" s="1"/>
  <c r="O70" i="3"/>
  <c r="N70" i="3"/>
  <c r="M70" i="3"/>
  <c r="L70" i="3"/>
  <c r="L72" i="3" s="1"/>
  <c r="K70" i="3"/>
  <c r="J70" i="3"/>
  <c r="I70" i="3"/>
  <c r="U69" i="3"/>
  <c r="Q69" i="3"/>
  <c r="M69" i="3"/>
  <c r="I69" i="3"/>
  <c r="U68" i="3"/>
  <c r="W68" i="3" s="1"/>
  <c r="W69" i="3" s="1"/>
  <c r="T68" i="3"/>
  <c r="T69" i="3" s="1"/>
  <c r="S68" i="3"/>
  <c r="S69" i="3" s="1"/>
  <c r="R68" i="3"/>
  <c r="Q68" i="3"/>
  <c r="P68" i="3"/>
  <c r="P69" i="3" s="1"/>
  <c r="O68" i="3"/>
  <c r="O69" i="3" s="1"/>
  <c r="N68" i="3"/>
  <c r="M68" i="3"/>
  <c r="L68" i="3"/>
  <c r="L69" i="3" s="1"/>
  <c r="K68" i="3"/>
  <c r="K69" i="3" s="1"/>
  <c r="J68" i="3"/>
  <c r="I68" i="3"/>
  <c r="V67" i="3"/>
  <c r="W67" i="3" s="1"/>
  <c r="U67" i="3"/>
  <c r="T67" i="3"/>
  <c r="S67" i="3"/>
  <c r="R67" i="3"/>
  <c r="R69" i="3" s="1"/>
  <c r="Q67" i="3"/>
  <c r="P67" i="3"/>
  <c r="O67" i="3"/>
  <c r="N67" i="3"/>
  <c r="N69" i="3" s="1"/>
  <c r="M67" i="3"/>
  <c r="L67" i="3"/>
  <c r="K67" i="3"/>
  <c r="J67" i="3"/>
  <c r="J69" i="3" s="1"/>
  <c r="I67" i="3"/>
  <c r="S66" i="3"/>
  <c r="O66" i="3"/>
  <c r="K66" i="3"/>
  <c r="U65" i="3"/>
  <c r="W65" i="3" s="1"/>
  <c r="W66" i="3" s="1"/>
  <c r="T65" i="3"/>
  <c r="S65" i="3"/>
  <c r="R65" i="3"/>
  <c r="R66" i="3" s="1"/>
  <c r="Q65" i="3"/>
  <c r="Q66" i="3" s="1"/>
  <c r="P65" i="3"/>
  <c r="O65" i="3"/>
  <c r="N65" i="3"/>
  <c r="N66" i="3" s="1"/>
  <c r="M65" i="3"/>
  <c r="M66" i="3" s="1"/>
  <c r="L65" i="3"/>
  <c r="K65" i="3"/>
  <c r="J65" i="3"/>
  <c r="J66" i="3" s="1"/>
  <c r="I65" i="3"/>
  <c r="I66" i="3" s="1"/>
  <c r="V64" i="3"/>
  <c r="U64" i="3"/>
  <c r="W64" i="3" s="1"/>
  <c r="T64" i="3"/>
  <c r="T66" i="3" s="1"/>
  <c r="S64" i="3"/>
  <c r="R64" i="3"/>
  <c r="Q64" i="3"/>
  <c r="P64" i="3"/>
  <c r="P66" i="3" s="1"/>
  <c r="O64" i="3"/>
  <c r="N64" i="3"/>
  <c r="M64" i="3"/>
  <c r="L64" i="3"/>
  <c r="L66" i="3" s="1"/>
  <c r="K64" i="3"/>
  <c r="J64" i="3"/>
  <c r="I64" i="3"/>
  <c r="U63" i="3"/>
  <c r="Q63" i="3"/>
  <c r="M63" i="3"/>
  <c r="I63" i="3"/>
  <c r="U62" i="3"/>
  <c r="W62" i="3" s="1"/>
  <c r="T62" i="3"/>
  <c r="T63" i="3" s="1"/>
  <c r="S62" i="3"/>
  <c r="S63" i="3" s="1"/>
  <c r="R62" i="3"/>
  <c r="Q62" i="3"/>
  <c r="P62" i="3"/>
  <c r="P63" i="3" s="1"/>
  <c r="O62" i="3"/>
  <c r="O63" i="3" s="1"/>
  <c r="N62" i="3"/>
  <c r="M62" i="3"/>
  <c r="L62" i="3"/>
  <c r="L63" i="3" s="1"/>
  <c r="K62" i="3"/>
  <c r="K63" i="3" s="1"/>
  <c r="J62" i="3"/>
  <c r="I62" i="3"/>
  <c r="V61" i="3"/>
  <c r="W61" i="3" s="1"/>
  <c r="U61" i="3"/>
  <c r="T61" i="3"/>
  <c r="S61" i="3"/>
  <c r="R61" i="3"/>
  <c r="R63" i="3" s="1"/>
  <c r="Q61" i="3"/>
  <c r="P61" i="3"/>
  <c r="O61" i="3"/>
  <c r="N61" i="3"/>
  <c r="N63" i="3" s="1"/>
  <c r="M61" i="3"/>
  <c r="L61" i="3"/>
  <c r="K61" i="3"/>
  <c r="J61" i="3"/>
  <c r="J63" i="3" s="1"/>
  <c r="I61" i="3"/>
  <c r="S60" i="3"/>
  <c r="O60" i="3"/>
  <c r="K60" i="3"/>
  <c r="U59" i="3"/>
  <c r="T59" i="3"/>
  <c r="S59" i="3"/>
  <c r="R59" i="3"/>
  <c r="R60" i="3" s="1"/>
  <c r="Q59" i="3"/>
  <c r="Q60" i="3" s="1"/>
  <c r="P59" i="3"/>
  <c r="O59" i="3"/>
  <c r="N59" i="3"/>
  <c r="N60" i="3" s="1"/>
  <c r="M59" i="3"/>
  <c r="M60" i="3" s="1"/>
  <c r="L59" i="3"/>
  <c r="K59" i="3"/>
  <c r="J59" i="3"/>
  <c r="J60" i="3" s="1"/>
  <c r="I59" i="3"/>
  <c r="I60" i="3" s="1"/>
  <c r="V58" i="3"/>
  <c r="U58" i="3"/>
  <c r="W58" i="3" s="1"/>
  <c r="T58" i="3"/>
  <c r="T60" i="3" s="1"/>
  <c r="S58" i="3"/>
  <c r="R58" i="3"/>
  <c r="Q58" i="3"/>
  <c r="P58" i="3"/>
  <c r="P60" i="3" s="1"/>
  <c r="O58" i="3"/>
  <c r="N58" i="3"/>
  <c r="M58" i="3"/>
  <c r="L58" i="3"/>
  <c r="L60" i="3" s="1"/>
  <c r="K58" i="3"/>
  <c r="J58" i="3"/>
  <c r="I58" i="3"/>
  <c r="U57" i="3"/>
  <c r="Q57" i="3"/>
  <c r="M57" i="3"/>
  <c r="I57" i="3"/>
  <c r="U56" i="3"/>
  <c r="T56" i="3"/>
  <c r="T57" i="3" s="1"/>
  <c r="S56" i="3"/>
  <c r="S57" i="3" s="1"/>
  <c r="R56" i="3"/>
  <c r="Q56" i="3"/>
  <c r="P56" i="3"/>
  <c r="P57" i="3" s="1"/>
  <c r="O56" i="3"/>
  <c r="O57" i="3" s="1"/>
  <c r="N56" i="3"/>
  <c r="M56" i="3"/>
  <c r="L56" i="3"/>
  <c r="L57" i="3" s="1"/>
  <c r="K56" i="3"/>
  <c r="K57" i="3" s="1"/>
  <c r="J56" i="3"/>
  <c r="I56" i="3"/>
  <c r="V55" i="3"/>
  <c r="W55" i="3" s="1"/>
  <c r="U55" i="3"/>
  <c r="T55" i="3"/>
  <c r="S55" i="3"/>
  <c r="R55" i="3"/>
  <c r="R57" i="3" s="1"/>
  <c r="Q55" i="3"/>
  <c r="P55" i="3"/>
  <c r="O55" i="3"/>
  <c r="N55" i="3"/>
  <c r="N57" i="3" s="1"/>
  <c r="M55" i="3"/>
  <c r="L55" i="3"/>
  <c r="K55" i="3"/>
  <c r="J55" i="3"/>
  <c r="J57" i="3" s="1"/>
  <c r="I55" i="3"/>
  <c r="S54" i="3"/>
  <c r="O54" i="3"/>
  <c r="K54" i="3"/>
  <c r="U53" i="3"/>
  <c r="T53" i="3"/>
  <c r="S53" i="3"/>
  <c r="R53" i="3"/>
  <c r="R54" i="3" s="1"/>
  <c r="Q53" i="3"/>
  <c r="Q54" i="3" s="1"/>
  <c r="P53" i="3"/>
  <c r="O53" i="3"/>
  <c r="N53" i="3"/>
  <c r="N54" i="3" s="1"/>
  <c r="M53" i="3"/>
  <c r="M54" i="3" s="1"/>
  <c r="L53" i="3"/>
  <c r="K53" i="3"/>
  <c r="J53" i="3"/>
  <c r="J54" i="3" s="1"/>
  <c r="I53" i="3"/>
  <c r="I54" i="3" s="1"/>
  <c r="V52" i="3"/>
  <c r="U52" i="3"/>
  <c r="W52" i="3" s="1"/>
  <c r="T52" i="3"/>
  <c r="T54" i="3" s="1"/>
  <c r="S52" i="3"/>
  <c r="R52" i="3"/>
  <c r="Q52" i="3"/>
  <c r="P52" i="3"/>
  <c r="P54" i="3" s="1"/>
  <c r="O52" i="3"/>
  <c r="N52" i="3"/>
  <c r="M52" i="3"/>
  <c r="L52" i="3"/>
  <c r="L54" i="3" s="1"/>
  <c r="K52" i="3"/>
  <c r="J52" i="3"/>
  <c r="I52" i="3"/>
  <c r="U51" i="3"/>
  <c r="Q51" i="3"/>
  <c r="M51" i="3"/>
  <c r="I51" i="3"/>
  <c r="U50" i="3"/>
  <c r="W50" i="3" s="1"/>
  <c r="W51" i="3" s="1"/>
  <c r="T50" i="3"/>
  <c r="T51" i="3" s="1"/>
  <c r="S50" i="3"/>
  <c r="S51" i="3" s="1"/>
  <c r="R50" i="3"/>
  <c r="Q50" i="3"/>
  <c r="P50" i="3"/>
  <c r="P51" i="3" s="1"/>
  <c r="O50" i="3"/>
  <c r="O51" i="3" s="1"/>
  <c r="N50" i="3"/>
  <c r="M50" i="3"/>
  <c r="L50" i="3"/>
  <c r="L51" i="3" s="1"/>
  <c r="K50" i="3"/>
  <c r="K51" i="3" s="1"/>
  <c r="J50" i="3"/>
  <c r="I50" i="3"/>
  <c r="V49" i="3"/>
  <c r="W49" i="3" s="1"/>
  <c r="U49" i="3"/>
  <c r="T49" i="3"/>
  <c r="S49" i="3"/>
  <c r="R49" i="3"/>
  <c r="R51" i="3" s="1"/>
  <c r="Q49" i="3"/>
  <c r="P49" i="3"/>
  <c r="O49" i="3"/>
  <c r="N49" i="3"/>
  <c r="N51" i="3" s="1"/>
  <c r="M49" i="3"/>
  <c r="L49" i="3"/>
  <c r="K49" i="3"/>
  <c r="J49" i="3"/>
  <c r="J51" i="3" s="1"/>
  <c r="I49" i="3"/>
  <c r="S48" i="3"/>
  <c r="O48" i="3"/>
  <c r="K48" i="3"/>
  <c r="U47" i="3"/>
  <c r="T47" i="3"/>
  <c r="T74" i="3" s="1"/>
  <c r="S47" i="3"/>
  <c r="R47" i="3"/>
  <c r="R74" i="3" s="1"/>
  <c r="Q47" i="3"/>
  <c r="P47" i="3"/>
  <c r="P74" i="3" s="1"/>
  <c r="O47" i="3"/>
  <c r="N47" i="3"/>
  <c r="N74" i="3" s="1"/>
  <c r="M47" i="3"/>
  <c r="L47" i="3"/>
  <c r="L74" i="3" s="1"/>
  <c r="K47" i="3"/>
  <c r="J47" i="3"/>
  <c r="J74" i="3" s="1"/>
  <c r="I47" i="3"/>
  <c r="V46" i="3"/>
  <c r="V73" i="3" s="1"/>
  <c r="U46" i="3"/>
  <c r="W46" i="3" s="1"/>
  <c r="T46" i="3"/>
  <c r="S46" i="3"/>
  <c r="S73" i="3" s="1"/>
  <c r="R46" i="3"/>
  <c r="R73" i="3" s="1"/>
  <c r="Q46" i="3"/>
  <c r="Q73" i="3" s="1"/>
  <c r="P46" i="3"/>
  <c r="O46" i="3"/>
  <c r="O73" i="3" s="1"/>
  <c r="N46" i="3"/>
  <c r="N73" i="3" s="1"/>
  <c r="M46" i="3"/>
  <c r="M73" i="3" s="1"/>
  <c r="L46" i="3"/>
  <c r="K46" i="3"/>
  <c r="K73" i="3" s="1"/>
  <c r="J46" i="3"/>
  <c r="J73" i="3" s="1"/>
  <c r="I46" i="3"/>
  <c r="I73" i="3" s="1"/>
  <c r="B46" i="3"/>
  <c r="U42" i="3"/>
  <c r="Q42" i="3"/>
  <c r="M42" i="3"/>
  <c r="I42" i="3"/>
  <c r="U41" i="3"/>
  <c r="T41" i="3"/>
  <c r="T42" i="3" s="1"/>
  <c r="S41" i="3"/>
  <c r="S42" i="3" s="1"/>
  <c r="R41" i="3"/>
  <c r="Q41" i="3"/>
  <c r="P41" i="3"/>
  <c r="P42" i="3" s="1"/>
  <c r="O41" i="3"/>
  <c r="O42" i="3" s="1"/>
  <c r="N41" i="3"/>
  <c r="M41" i="3"/>
  <c r="L41" i="3"/>
  <c r="L42" i="3" s="1"/>
  <c r="K41" i="3"/>
  <c r="K42" i="3" s="1"/>
  <c r="J41" i="3"/>
  <c r="I41" i="3"/>
  <c r="V40" i="3"/>
  <c r="W40" i="3" s="1"/>
  <c r="U40" i="3"/>
  <c r="T40" i="3"/>
  <c r="S40" i="3"/>
  <c r="R40" i="3"/>
  <c r="R42" i="3" s="1"/>
  <c r="Q40" i="3"/>
  <c r="P40" i="3"/>
  <c r="O40" i="3"/>
  <c r="N40" i="3"/>
  <c r="N42" i="3" s="1"/>
  <c r="M40" i="3"/>
  <c r="L40" i="3"/>
  <c r="K40" i="3"/>
  <c r="J40" i="3"/>
  <c r="J42" i="3" s="1"/>
  <c r="I40" i="3"/>
  <c r="S39" i="3"/>
  <c r="O39" i="3"/>
  <c r="K39" i="3"/>
  <c r="U38" i="3"/>
  <c r="T38" i="3"/>
  <c r="S38" i="3"/>
  <c r="R38" i="3"/>
  <c r="R39" i="3" s="1"/>
  <c r="Q38" i="3"/>
  <c r="Q39" i="3" s="1"/>
  <c r="P38" i="3"/>
  <c r="O38" i="3"/>
  <c r="N38" i="3"/>
  <c r="N39" i="3" s="1"/>
  <c r="M38" i="3"/>
  <c r="M39" i="3" s="1"/>
  <c r="L38" i="3"/>
  <c r="K38" i="3"/>
  <c r="J38" i="3"/>
  <c r="J39" i="3" s="1"/>
  <c r="I38" i="3"/>
  <c r="I39" i="3" s="1"/>
  <c r="V37" i="3"/>
  <c r="U37" i="3"/>
  <c r="W37" i="3" s="1"/>
  <c r="T37" i="3"/>
  <c r="T39" i="3" s="1"/>
  <c r="S37" i="3"/>
  <c r="R37" i="3"/>
  <c r="Q37" i="3"/>
  <c r="P37" i="3"/>
  <c r="P39" i="3" s="1"/>
  <c r="O37" i="3"/>
  <c r="N37" i="3"/>
  <c r="M37" i="3"/>
  <c r="L37" i="3"/>
  <c r="L39" i="3" s="1"/>
  <c r="K37" i="3"/>
  <c r="J37" i="3"/>
  <c r="I37" i="3"/>
  <c r="U36" i="3"/>
  <c r="Q36" i="3"/>
  <c r="M36" i="3"/>
  <c r="I36" i="3"/>
  <c r="U35" i="3"/>
  <c r="T35" i="3"/>
  <c r="T36" i="3" s="1"/>
  <c r="S35" i="3"/>
  <c r="S36" i="3" s="1"/>
  <c r="R35" i="3"/>
  <c r="Q35" i="3"/>
  <c r="P35" i="3"/>
  <c r="P36" i="3" s="1"/>
  <c r="O35" i="3"/>
  <c r="O36" i="3" s="1"/>
  <c r="N35" i="3"/>
  <c r="M35" i="3"/>
  <c r="L35" i="3"/>
  <c r="L36" i="3" s="1"/>
  <c r="K35" i="3"/>
  <c r="K36" i="3" s="1"/>
  <c r="J35" i="3"/>
  <c r="I35" i="3"/>
  <c r="V34" i="3"/>
  <c r="W34" i="3" s="1"/>
  <c r="U34" i="3"/>
  <c r="T34" i="3"/>
  <c r="S34" i="3"/>
  <c r="R34" i="3"/>
  <c r="R36" i="3" s="1"/>
  <c r="Q34" i="3"/>
  <c r="P34" i="3"/>
  <c r="O34" i="3"/>
  <c r="N34" i="3"/>
  <c r="N36" i="3" s="1"/>
  <c r="M34" i="3"/>
  <c r="L34" i="3"/>
  <c r="K34" i="3"/>
  <c r="J34" i="3"/>
  <c r="J36" i="3" s="1"/>
  <c r="I34" i="3"/>
  <c r="Q33" i="3"/>
  <c r="M33" i="3"/>
  <c r="I33" i="3"/>
  <c r="U32" i="3"/>
  <c r="U33" i="3" s="1"/>
  <c r="T32" i="3"/>
  <c r="T33" i="3" s="1"/>
  <c r="S32" i="3"/>
  <c r="S33" i="3" s="1"/>
  <c r="R32" i="3"/>
  <c r="Q32" i="3"/>
  <c r="P32" i="3"/>
  <c r="P33" i="3" s="1"/>
  <c r="O32" i="3"/>
  <c r="O33" i="3" s="1"/>
  <c r="N32" i="3"/>
  <c r="M32" i="3"/>
  <c r="L32" i="3"/>
  <c r="L33" i="3" s="1"/>
  <c r="K32" i="3"/>
  <c r="K33" i="3" s="1"/>
  <c r="J32" i="3"/>
  <c r="I32" i="3"/>
  <c r="V31" i="3"/>
  <c r="W31" i="3" s="1"/>
  <c r="U31" i="3"/>
  <c r="T31" i="3"/>
  <c r="S31" i="3"/>
  <c r="R31" i="3"/>
  <c r="Q31" i="3"/>
  <c r="P31" i="3"/>
  <c r="O31" i="3"/>
  <c r="N31" i="3"/>
  <c r="N33" i="3" s="1"/>
  <c r="M31" i="3"/>
  <c r="L31" i="3"/>
  <c r="K31" i="3"/>
  <c r="J31" i="3"/>
  <c r="J33" i="3" s="1"/>
  <c r="I31" i="3"/>
  <c r="S30" i="3"/>
  <c r="O30" i="3"/>
  <c r="K30" i="3"/>
  <c r="U29" i="3"/>
  <c r="W29" i="3" s="1"/>
  <c r="W30" i="3" s="1"/>
  <c r="T29" i="3"/>
  <c r="S29" i="3"/>
  <c r="R29" i="3"/>
  <c r="R30" i="3" s="1"/>
  <c r="Q29" i="3"/>
  <c r="Q30" i="3" s="1"/>
  <c r="P29" i="3"/>
  <c r="O29" i="3"/>
  <c r="N29" i="3"/>
  <c r="N30" i="3" s="1"/>
  <c r="M29" i="3"/>
  <c r="M30" i="3" s="1"/>
  <c r="L29" i="3"/>
  <c r="K29" i="3"/>
  <c r="J29" i="3"/>
  <c r="J30" i="3" s="1"/>
  <c r="I29" i="3"/>
  <c r="I30" i="3" s="1"/>
  <c r="V28" i="3"/>
  <c r="U28" i="3"/>
  <c r="W28" i="3" s="1"/>
  <c r="T28" i="3"/>
  <c r="T30" i="3" s="1"/>
  <c r="S28" i="3"/>
  <c r="R28" i="3"/>
  <c r="Q28" i="3"/>
  <c r="P28" i="3"/>
  <c r="P30" i="3" s="1"/>
  <c r="O28" i="3"/>
  <c r="N28" i="3"/>
  <c r="M28" i="3"/>
  <c r="L28" i="3"/>
  <c r="L30" i="3" s="1"/>
  <c r="K28" i="3"/>
  <c r="J28" i="3"/>
  <c r="I28" i="3"/>
  <c r="U27" i="3"/>
  <c r="Q27" i="3"/>
  <c r="M27" i="3"/>
  <c r="I27" i="3"/>
  <c r="U26" i="3"/>
  <c r="W26" i="3" s="1"/>
  <c r="T26" i="3"/>
  <c r="T44" i="3" s="1"/>
  <c r="S26" i="3"/>
  <c r="S27" i="3" s="1"/>
  <c r="R26" i="3"/>
  <c r="Q26" i="3"/>
  <c r="P26" i="3"/>
  <c r="P27" i="3" s="1"/>
  <c r="O26" i="3"/>
  <c r="O27" i="3" s="1"/>
  <c r="N26" i="3"/>
  <c r="M26" i="3"/>
  <c r="L26" i="3"/>
  <c r="L44" i="3" s="1"/>
  <c r="K26" i="3"/>
  <c r="K27" i="3" s="1"/>
  <c r="J26" i="3"/>
  <c r="I26" i="3"/>
  <c r="V25" i="3"/>
  <c r="W25" i="3" s="1"/>
  <c r="U25" i="3"/>
  <c r="T25" i="3"/>
  <c r="S25" i="3"/>
  <c r="R25" i="3"/>
  <c r="R43" i="3" s="1"/>
  <c r="Q25" i="3"/>
  <c r="P25" i="3"/>
  <c r="O25" i="3"/>
  <c r="N25" i="3"/>
  <c r="N27" i="3" s="1"/>
  <c r="M25" i="3"/>
  <c r="L25" i="3"/>
  <c r="K25" i="3"/>
  <c r="J25" i="3"/>
  <c r="J27" i="3" s="1"/>
  <c r="I25" i="3"/>
  <c r="B25" i="3"/>
  <c r="S21" i="3"/>
  <c r="O21" i="3"/>
  <c r="K21" i="3"/>
  <c r="T20" i="3"/>
  <c r="S20" i="3"/>
  <c r="R20" i="3"/>
  <c r="R21" i="3" s="1"/>
  <c r="Q20" i="3"/>
  <c r="Q21" i="3" s="1"/>
  <c r="P20" i="3"/>
  <c r="O20" i="3"/>
  <c r="N20" i="3"/>
  <c r="N21" i="3" s="1"/>
  <c r="M20" i="3"/>
  <c r="M21" i="3" s="1"/>
  <c r="L20" i="3"/>
  <c r="K20" i="3"/>
  <c r="J20" i="3"/>
  <c r="J21" i="3" s="1"/>
  <c r="I20" i="3"/>
  <c r="U20" i="3" s="1"/>
  <c r="V19" i="3"/>
  <c r="T19" i="3"/>
  <c r="T21" i="3" s="1"/>
  <c r="S19" i="3"/>
  <c r="R19" i="3"/>
  <c r="Q19" i="3"/>
  <c r="P19" i="3"/>
  <c r="P21" i="3" s="1"/>
  <c r="O19" i="3"/>
  <c r="N19" i="3"/>
  <c r="M19" i="3"/>
  <c r="L19" i="3"/>
  <c r="L21" i="3" s="1"/>
  <c r="K19" i="3"/>
  <c r="J19" i="3"/>
  <c r="I19" i="3"/>
  <c r="U19" i="3" s="1"/>
  <c r="W19" i="3" s="1"/>
  <c r="Q18" i="3"/>
  <c r="M18" i="3"/>
  <c r="I18" i="3"/>
  <c r="T17" i="3"/>
  <c r="T18" i="3" s="1"/>
  <c r="S17" i="3"/>
  <c r="S18" i="3" s="1"/>
  <c r="R17" i="3"/>
  <c r="Q17" i="3"/>
  <c r="P17" i="3"/>
  <c r="P18" i="3" s="1"/>
  <c r="O17" i="3"/>
  <c r="O18" i="3" s="1"/>
  <c r="N17" i="3"/>
  <c r="M17" i="3"/>
  <c r="L17" i="3"/>
  <c r="L18" i="3" s="1"/>
  <c r="K17" i="3"/>
  <c r="K18" i="3" s="1"/>
  <c r="J17" i="3"/>
  <c r="I17" i="3"/>
  <c r="U17" i="3" s="1"/>
  <c r="V16" i="3"/>
  <c r="T16" i="3"/>
  <c r="S16" i="3"/>
  <c r="R16" i="3"/>
  <c r="R18" i="3" s="1"/>
  <c r="Q16" i="3"/>
  <c r="P16" i="3"/>
  <c r="O16" i="3"/>
  <c r="N16" i="3"/>
  <c r="N18" i="3" s="1"/>
  <c r="M16" i="3"/>
  <c r="L16" i="3"/>
  <c r="K16" i="3"/>
  <c r="J16" i="3"/>
  <c r="J18" i="3" s="1"/>
  <c r="I16" i="3"/>
  <c r="U16" i="3" s="1"/>
  <c r="W16" i="3" s="1"/>
  <c r="S15" i="3"/>
  <c r="O15" i="3"/>
  <c r="K15" i="3"/>
  <c r="T14" i="3"/>
  <c r="S14" i="3"/>
  <c r="R14" i="3"/>
  <c r="R15" i="3" s="1"/>
  <c r="Q14" i="3"/>
  <c r="Q15" i="3" s="1"/>
  <c r="P14" i="3"/>
  <c r="O14" i="3"/>
  <c r="N14" i="3"/>
  <c r="N15" i="3" s="1"/>
  <c r="M14" i="3"/>
  <c r="M15" i="3" s="1"/>
  <c r="L14" i="3"/>
  <c r="K14" i="3"/>
  <c r="J14" i="3"/>
  <c r="J15" i="3" s="1"/>
  <c r="I14" i="3"/>
  <c r="U14" i="3" s="1"/>
  <c r="V13" i="3"/>
  <c r="T13" i="3"/>
  <c r="T15" i="3" s="1"/>
  <c r="S13" i="3"/>
  <c r="R13" i="3"/>
  <c r="Q13" i="3"/>
  <c r="P13" i="3"/>
  <c r="P15" i="3" s="1"/>
  <c r="O13" i="3"/>
  <c r="N13" i="3"/>
  <c r="M13" i="3"/>
  <c r="L13" i="3"/>
  <c r="L15" i="3" s="1"/>
  <c r="K13" i="3"/>
  <c r="J13" i="3"/>
  <c r="I13" i="3"/>
  <c r="U13" i="3" s="1"/>
  <c r="W13" i="3" s="1"/>
  <c r="Q12" i="3"/>
  <c r="M12" i="3"/>
  <c r="I12" i="3"/>
  <c r="T11" i="3"/>
  <c r="T12" i="3" s="1"/>
  <c r="S11" i="3"/>
  <c r="S12" i="3" s="1"/>
  <c r="R11" i="3"/>
  <c r="Q11" i="3"/>
  <c r="P11" i="3"/>
  <c r="P12" i="3" s="1"/>
  <c r="O11" i="3"/>
  <c r="O12" i="3" s="1"/>
  <c r="N11" i="3"/>
  <c r="M11" i="3"/>
  <c r="L11" i="3"/>
  <c r="L12" i="3" s="1"/>
  <c r="K11" i="3"/>
  <c r="K12" i="3" s="1"/>
  <c r="J11" i="3"/>
  <c r="I11" i="3"/>
  <c r="U11" i="3" s="1"/>
  <c r="V10" i="3"/>
  <c r="T10" i="3"/>
  <c r="S10" i="3"/>
  <c r="R10" i="3"/>
  <c r="R12" i="3" s="1"/>
  <c r="Q10" i="3"/>
  <c r="P10" i="3"/>
  <c r="O10" i="3"/>
  <c r="N10" i="3"/>
  <c r="N12" i="3" s="1"/>
  <c r="M10" i="3"/>
  <c r="L10" i="3"/>
  <c r="K10" i="3"/>
  <c r="J10" i="3"/>
  <c r="J12" i="3" s="1"/>
  <c r="I10" i="3"/>
  <c r="U10" i="3" s="1"/>
  <c r="W10" i="3" s="1"/>
  <c r="S9" i="3"/>
  <c r="O9" i="3"/>
  <c r="K9" i="3"/>
  <c r="T8" i="3"/>
  <c r="S8" i="3"/>
  <c r="R8" i="3"/>
  <c r="R9" i="3" s="1"/>
  <c r="Q8" i="3"/>
  <c r="Q9" i="3" s="1"/>
  <c r="P8" i="3"/>
  <c r="O8" i="3"/>
  <c r="N8" i="3"/>
  <c r="N9" i="3" s="1"/>
  <c r="M8" i="3"/>
  <c r="M9" i="3" s="1"/>
  <c r="L8" i="3"/>
  <c r="K8" i="3"/>
  <c r="J8" i="3"/>
  <c r="J9" i="3" s="1"/>
  <c r="I8" i="3"/>
  <c r="U8" i="3" s="1"/>
  <c r="V7" i="3"/>
  <c r="T7" i="3"/>
  <c r="T9" i="3" s="1"/>
  <c r="S7" i="3"/>
  <c r="R7" i="3"/>
  <c r="Q7" i="3"/>
  <c r="P7" i="3"/>
  <c r="P9" i="3" s="1"/>
  <c r="O7" i="3"/>
  <c r="N7" i="3"/>
  <c r="M7" i="3"/>
  <c r="L7" i="3"/>
  <c r="L9" i="3" s="1"/>
  <c r="K7" i="3"/>
  <c r="J7" i="3"/>
  <c r="I7" i="3"/>
  <c r="U7" i="3" s="1"/>
  <c r="W7" i="3" s="1"/>
  <c r="Q6" i="3"/>
  <c r="M6" i="3"/>
  <c r="I6" i="3"/>
  <c r="T5" i="3"/>
  <c r="T6" i="3" s="1"/>
  <c r="S5" i="3"/>
  <c r="S23" i="3" s="1"/>
  <c r="R5" i="3"/>
  <c r="Q5" i="3"/>
  <c r="Q23" i="3" s="1"/>
  <c r="P5" i="3"/>
  <c r="P6" i="3" s="1"/>
  <c r="O5" i="3"/>
  <c r="O23" i="3" s="1"/>
  <c r="N5" i="3"/>
  <c r="M5" i="3"/>
  <c r="M23" i="3" s="1"/>
  <c r="L5" i="3"/>
  <c r="L6" i="3" s="1"/>
  <c r="K5" i="3"/>
  <c r="K23" i="3" s="1"/>
  <c r="J5" i="3"/>
  <c r="I5" i="3"/>
  <c r="I23" i="3" s="1"/>
  <c r="V4" i="3"/>
  <c r="V22" i="3" s="1"/>
  <c r="T4" i="3"/>
  <c r="S4" i="3"/>
  <c r="S22" i="3" s="1"/>
  <c r="R4" i="3"/>
  <c r="R6" i="3" s="1"/>
  <c r="Q4" i="3"/>
  <c r="P4" i="3"/>
  <c r="O4" i="3"/>
  <c r="O22" i="3" s="1"/>
  <c r="N4" i="3"/>
  <c r="N6" i="3" s="1"/>
  <c r="M4" i="3"/>
  <c r="L4" i="3"/>
  <c r="K4" i="3"/>
  <c r="K22" i="3" s="1"/>
  <c r="J4" i="3"/>
  <c r="J6" i="3" s="1"/>
  <c r="I4" i="3"/>
  <c r="U4" i="3" s="1"/>
  <c r="B4" i="3"/>
  <c r="F2" i="3"/>
  <c r="A321" i="3" s="1"/>
  <c r="H139" i="2"/>
  <c r="C139" i="2"/>
  <c r="H137" i="2"/>
  <c r="C137" i="2"/>
  <c r="H135" i="2"/>
  <c r="C135" i="2"/>
  <c r="H133" i="2"/>
  <c r="E157" i="2" s="1"/>
  <c r="D133" i="2"/>
  <c r="C133" i="2"/>
  <c r="H131" i="2"/>
  <c r="C131" i="2"/>
  <c r="H129" i="2"/>
  <c r="E155" i="2" s="1"/>
  <c r="C129" i="2"/>
  <c r="H127" i="2"/>
  <c r="C127" i="2"/>
  <c r="H125" i="2"/>
  <c r="E156" i="2" s="1"/>
  <c r="C125" i="2"/>
  <c r="H121" i="2"/>
  <c r="E121" i="2"/>
  <c r="C121" i="2"/>
  <c r="H119" i="2"/>
  <c r="C119" i="2"/>
  <c r="H117" i="2"/>
  <c r="H122" i="2" s="1"/>
  <c r="B146" i="2" s="1"/>
  <c r="C117" i="2"/>
  <c r="H113" i="2"/>
  <c r="C113" i="2"/>
  <c r="H111" i="2"/>
  <c r="E154" i="2" s="1"/>
  <c r="C111" i="2"/>
  <c r="H107" i="2"/>
  <c r="C107" i="2"/>
  <c r="H105" i="2"/>
  <c r="C105" i="2"/>
  <c r="H103" i="2"/>
  <c r="C103" i="2"/>
  <c r="H101" i="2"/>
  <c r="C101" i="2"/>
  <c r="H99" i="2"/>
  <c r="C99" i="2"/>
  <c r="J98" i="2"/>
  <c r="H97" i="2"/>
  <c r="E153" i="2" s="1"/>
  <c r="C97" i="2"/>
  <c r="H95" i="2"/>
  <c r="H108" i="2" s="1"/>
  <c r="B144" i="2" s="1"/>
  <c r="C95" i="2"/>
  <c r="G91" i="2"/>
  <c r="G121" i="2" s="1"/>
  <c r="F91" i="2"/>
  <c r="F121" i="2" s="1"/>
  <c r="E91" i="2"/>
  <c r="D91" i="2"/>
  <c r="D121" i="2" s="1"/>
  <c r="B91" i="2"/>
  <c r="B121" i="2" s="1"/>
  <c r="C174" i="2" s="1"/>
  <c r="F90" i="2"/>
  <c r="F89" i="2"/>
  <c r="G88" i="2"/>
  <c r="G139" i="2" s="1"/>
  <c r="F88" i="2"/>
  <c r="F139" i="2" s="1"/>
  <c r="E88" i="2"/>
  <c r="E139" i="2" s="1"/>
  <c r="D88" i="2"/>
  <c r="D139" i="2" s="1"/>
  <c r="B88" i="2"/>
  <c r="B139" i="2" s="1"/>
  <c r="C182" i="2" s="1"/>
  <c r="F87" i="2"/>
  <c r="F86" i="2"/>
  <c r="G79" i="2"/>
  <c r="G137" i="2" s="1"/>
  <c r="F79" i="2"/>
  <c r="F137" i="2" s="1"/>
  <c r="E79" i="2"/>
  <c r="E137" i="2" s="1"/>
  <c r="D79" i="2"/>
  <c r="D137" i="2" s="1"/>
  <c r="B79" i="2"/>
  <c r="B137" i="2" s="1"/>
  <c r="C181" i="2" s="1"/>
  <c r="F78" i="2"/>
  <c r="F77" i="2"/>
  <c r="G76" i="2"/>
  <c r="G135" i="2" s="1"/>
  <c r="F76" i="2"/>
  <c r="F135" i="2" s="1"/>
  <c r="E76" i="2"/>
  <c r="E135" i="2" s="1"/>
  <c r="D76" i="2"/>
  <c r="D135" i="2" s="1"/>
  <c r="B76" i="2"/>
  <c r="B135" i="2" s="1"/>
  <c r="C180" i="2" s="1"/>
  <c r="F75" i="2"/>
  <c r="F73" i="2"/>
  <c r="G72" i="2"/>
  <c r="G133" i="2" s="1"/>
  <c r="F72" i="2"/>
  <c r="F133" i="2" s="1"/>
  <c r="E72" i="2"/>
  <c r="E133" i="2" s="1"/>
  <c r="D72" i="2"/>
  <c r="B72" i="2"/>
  <c r="B133" i="2" s="1"/>
  <c r="F71" i="2"/>
  <c r="G69" i="2"/>
  <c r="G131" i="2" s="1"/>
  <c r="F69" i="2"/>
  <c r="F131" i="2" s="1"/>
  <c r="E69" i="2"/>
  <c r="E131" i="2" s="1"/>
  <c r="D69" i="2"/>
  <c r="D131" i="2" s="1"/>
  <c r="B69" i="2"/>
  <c r="B131" i="2" s="1"/>
  <c r="C178" i="2" s="1"/>
  <c r="I68" i="2"/>
  <c r="F68" i="2"/>
  <c r="G67" i="2"/>
  <c r="G129" i="2" s="1"/>
  <c r="F67" i="2"/>
  <c r="F129" i="2" s="1"/>
  <c r="E67" i="2"/>
  <c r="E129" i="2" s="1"/>
  <c r="D67" i="2"/>
  <c r="D129" i="2" s="1"/>
  <c r="B67" i="2"/>
  <c r="B129" i="2" s="1"/>
  <c r="G66" i="2"/>
  <c r="G119" i="2" s="1"/>
  <c r="F66" i="2"/>
  <c r="F119" i="2" s="1"/>
  <c r="E66" i="2"/>
  <c r="E119" i="2" s="1"/>
  <c r="D66" i="2"/>
  <c r="D119" i="2" s="1"/>
  <c r="B66" i="2"/>
  <c r="B119" i="2" s="1"/>
  <c r="C173" i="2" s="1"/>
  <c r="F65" i="2"/>
  <c r="G64" i="2"/>
  <c r="G113" i="2" s="1"/>
  <c r="F64" i="2"/>
  <c r="F113" i="2" s="1"/>
  <c r="E64" i="2"/>
  <c r="E113" i="2" s="1"/>
  <c r="D64" i="2"/>
  <c r="D113" i="2" s="1"/>
  <c r="B64" i="2"/>
  <c r="B113" i="2" s="1"/>
  <c r="C171" i="2" s="1"/>
  <c r="G61" i="2"/>
  <c r="G127" i="2" s="1"/>
  <c r="F61" i="2"/>
  <c r="F127" i="2" s="1"/>
  <c r="E61" i="2"/>
  <c r="E127" i="2" s="1"/>
  <c r="D61" i="2"/>
  <c r="B61" i="2"/>
  <c r="B127" i="2" s="1"/>
  <c r="C176" i="2" s="1"/>
  <c r="G60" i="2"/>
  <c r="G111" i="2" s="1"/>
  <c r="F60" i="2"/>
  <c r="F111" i="2" s="1"/>
  <c r="E60" i="2"/>
  <c r="E111" i="2" s="1"/>
  <c r="D60" i="2"/>
  <c r="D111" i="2" s="1"/>
  <c r="B60" i="2"/>
  <c r="B111" i="2" s="1"/>
  <c r="F59" i="2"/>
  <c r="F58" i="2"/>
  <c r="F57" i="2"/>
  <c r="F56" i="2"/>
  <c r="F55" i="2"/>
  <c r="G54" i="2"/>
  <c r="G125" i="2" s="1"/>
  <c r="F54" i="2"/>
  <c r="F125" i="2" s="1"/>
  <c r="E54" i="2"/>
  <c r="E125" i="2" s="1"/>
  <c r="D54" i="2"/>
  <c r="D125" i="2" s="1"/>
  <c r="B54" i="2"/>
  <c r="B125" i="2" s="1"/>
  <c r="F53" i="2"/>
  <c r="G52" i="2"/>
  <c r="G117" i="2" s="1"/>
  <c r="F52" i="2"/>
  <c r="F117" i="2" s="1"/>
  <c r="E52" i="2"/>
  <c r="E117" i="2" s="1"/>
  <c r="D52" i="2"/>
  <c r="D117" i="2" s="1"/>
  <c r="B52" i="2"/>
  <c r="B117" i="2" s="1"/>
  <c r="F51" i="2"/>
  <c r="F50" i="2"/>
  <c r="F49" i="2"/>
  <c r="G48" i="2"/>
  <c r="G107" i="2" s="1"/>
  <c r="F48" i="2"/>
  <c r="F107" i="2" s="1"/>
  <c r="E48" i="2"/>
  <c r="E107" i="2" s="1"/>
  <c r="D48" i="2"/>
  <c r="D107" i="2" s="1"/>
  <c r="B48" i="2"/>
  <c r="B107" i="2" s="1"/>
  <c r="C169" i="2" s="1"/>
  <c r="F47" i="2"/>
  <c r="F46" i="2"/>
  <c r="F45" i="2"/>
  <c r="F44" i="2"/>
  <c r="F43" i="2"/>
  <c r="F42" i="2"/>
  <c r="F41" i="2"/>
  <c r="F40" i="2"/>
  <c r="F39" i="2"/>
  <c r="G38" i="2"/>
  <c r="G105" i="2" s="1"/>
  <c r="F38" i="2"/>
  <c r="F105" i="2" s="1"/>
  <c r="E38" i="2"/>
  <c r="E105" i="2" s="1"/>
  <c r="D38" i="2"/>
  <c r="D105" i="2" s="1"/>
  <c r="B38" i="2"/>
  <c r="B105" i="2" s="1"/>
  <c r="C168" i="2" s="1"/>
  <c r="F37" i="2"/>
  <c r="F36" i="2"/>
  <c r="F35" i="2"/>
  <c r="F34" i="2"/>
  <c r="F33" i="2"/>
  <c r="F32" i="2"/>
  <c r="F31" i="2"/>
  <c r="G30" i="2"/>
  <c r="G103" i="2" s="1"/>
  <c r="F30" i="2"/>
  <c r="F103" i="2" s="1"/>
  <c r="E30" i="2"/>
  <c r="E103" i="2" s="1"/>
  <c r="D30" i="2"/>
  <c r="D103" i="2" s="1"/>
  <c r="B30" i="2"/>
  <c r="B103" i="2" s="1"/>
  <c r="C167" i="2" s="1"/>
  <c r="F29" i="2"/>
  <c r="F28" i="2"/>
  <c r="F27" i="2"/>
  <c r="F26" i="2"/>
  <c r="G25" i="2"/>
  <c r="G101" i="2" s="1"/>
  <c r="F25" i="2"/>
  <c r="F101" i="2" s="1"/>
  <c r="E25" i="2"/>
  <c r="E101" i="2" s="1"/>
  <c r="D25" i="2"/>
  <c r="D101" i="2" s="1"/>
  <c r="B25" i="2"/>
  <c r="B101" i="2" s="1"/>
  <c r="C166" i="2" s="1"/>
  <c r="F24" i="2"/>
  <c r="F23" i="2"/>
  <c r="F22" i="2"/>
  <c r="F21" i="2"/>
  <c r="F20" i="2"/>
  <c r="F19" i="2"/>
  <c r="F18" i="2"/>
  <c r="F17" i="2"/>
  <c r="G16" i="2"/>
  <c r="G99" i="2" s="1"/>
  <c r="F16" i="2"/>
  <c r="F99" i="2" s="1"/>
  <c r="E16" i="2"/>
  <c r="E99" i="2" s="1"/>
  <c r="D16" i="2"/>
  <c r="D99" i="2" s="1"/>
  <c r="B16" i="2"/>
  <c r="B99" i="2" s="1"/>
  <c r="C165" i="2" s="1"/>
  <c r="F15" i="2"/>
  <c r="F14" i="2"/>
  <c r="F13" i="2"/>
  <c r="F12" i="2"/>
  <c r="F11" i="2"/>
  <c r="G10" i="2"/>
  <c r="G97" i="2" s="1"/>
  <c r="F10" i="2"/>
  <c r="F97" i="2" s="1"/>
  <c r="E10" i="2"/>
  <c r="E97" i="2" s="1"/>
  <c r="D10" i="2"/>
  <c r="D97" i="2" s="1"/>
  <c r="B10" i="2"/>
  <c r="B97" i="2" s="1"/>
  <c r="C164" i="2" s="1"/>
  <c r="F9" i="2"/>
  <c r="F8" i="2"/>
  <c r="F7" i="2"/>
  <c r="F6" i="2"/>
  <c r="F5" i="2"/>
  <c r="G4" i="2"/>
  <c r="G95" i="2" s="1"/>
  <c r="F4" i="2"/>
  <c r="F95" i="2" s="1"/>
  <c r="E4" i="2"/>
  <c r="E95" i="2" s="1"/>
  <c r="D4" i="2"/>
  <c r="D95" i="2" s="1"/>
  <c r="B4" i="2"/>
  <c r="N991" i="1"/>
  <c r="H991" i="1"/>
  <c r="G991" i="1"/>
  <c r="F991" i="1"/>
  <c r="C991" i="1"/>
  <c r="N990" i="1"/>
  <c r="H990" i="1"/>
  <c r="G990" i="1"/>
  <c r="F990" i="1"/>
  <c r="C990" i="1"/>
  <c r="N989" i="1"/>
  <c r="H989" i="1"/>
  <c r="G989" i="1"/>
  <c r="F989" i="1"/>
  <c r="F992" i="1" s="1"/>
  <c r="C989" i="1"/>
  <c r="B989" i="1"/>
  <c r="G992" i="1" s="1"/>
  <c r="N986" i="1"/>
  <c r="H986" i="1"/>
  <c r="G986" i="1"/>
  <c r="F986" i="1"/>
  <c r="C986" i="1"/>
  <c r="N985" i="1"/>
  <c r="H985" i="1"/>
  <c r="G985" i="1"/>
  <c r="F985" i="1"/>
  <c r="C985" i="1"/>
  <c r="N984" i="1"/>
  <c r="M984" i="1"/>
  <c r="L984" i="1"/>
  <c r="K984" i="1"/>
  <c r="I984" i="1"/>
  <c r="H984" i="1"/>
  <c r="G984" i="1"/>
  <c r="F984" i="1"/>
  <c r="D984" i="1"/>
  <c r="N983" i="1"/>
  <c r="K983" i="1"/>
  <c r="I983" i="1"/>
  <c r="H983" i="1"/>
  <c r="G983" i="1"/>
  <c r="F983" i="1"/>
  <c r="D983" i="1"/>
  <c r="N982" i="1"/>
  <c r="M982" i="1"/>
  <c r="L982" i="1"/>
  <c r="K982" i="1"/>
  <c r="I982" i="1"/>
  <c r="H982" i="1"/>
  <c r="G982" i="1"/>
  <c r="F982" i="1"/>
  <c r="D982" i="1"/>
  <c r="N981" i="1"/>
  <c r="M981" i="1"/>
  <c r="L981" i="1"/>
  <c r="K981" i="1"/>
  <c r="I981" i="1"/>
  <c r="H981" i="1"/>
  <c r="G981" i="1"/>
  <c r="F981" i="1"/>
  <c r="D981" i="1"/>
  <c r="N980" i="1"/>
  <c r="M980" i="1"/>
  <c r="L980" i="1"/>
  <c r="K980" i="1"/>
  <c r="I980" i="1"/>
  <c r="H980" i="1"/>
  <c r="G980" i="1"/>
  <c r="F980" i="1"/>
  <c r="D980" i="1"/>
  <c r="N979" i="1"/>
  <c r="M979" i="1"/>
  <c r="L979" i="1"/>
  <c r="K979" i="1"/>
  <c r="I979" i="1"/>
  <c r="H979" i="1"/>
  <c r="G979" i="1"/>
  <c r="F979" i="1"/>
  <c r="D979" i="1"/>
  <c r="N978" i="1"/>
  <c r="H978" i="1"/>
  <c r="G978" i="1"/>
  <c r="F978" i="1"/>
  <c r="F987" i="1" s="1"/>
  <c r="D978" i="1"/>
  <c r="C978" i="1"/>
  <c r="B978" i="1"/>
  <c r="G987" i="1" s="1"/>
  <c r="N975" i="1"/>
  <c r="H975" i="1"/>
  <c r="G975" i="1"/>
  <c r="F975" i="1"/>
  <c r="F976" i="1" s="1"/>
  <c r="C975" i="1"/>
  <c r="N974" i="1"/>
  <c r="H974" i="1"/>
  <c r="G974" i="1"/>
  <c r="F974" i="1"/>
  <c r="C974" i="1"/>
  <c r="N973" i="1"/>
  <c r="I973" i="1"/>
  <c r="H973" i="1"/>
  <c r="G973" i="1"/>
  <c r="F973" i="1"/>
  <c r="C973" i="1"/>
  <c r="B973" i="1"/>
  <c r="G976" i="1" s="1"/>
  <c r="N970" i="1"/>
  <c r="M970" i="1"/>
  <c r="L970" i="1"/>
  <c r="K970" i="1"/>
  <c r="I970" i="1"/>
  <c r="H970" i="1"/>
  <c r="G970" i="1"/>
  <c r="F970" i="1"/>
  <c r="C970" i="1"/>
  <c r="N969" i="1"/>
  <c r="K969" i="1"/>
  <c r="H969" i="1"/>
  <c r="G969" i="1"/>
  <c r="F969" i="1"/>
  <c r="N968" i="1"/>
  <c r="K968" i="1"/>
  <c r="H968" i="1"/>
  <c r="G968" i="1"/>
  <c r="F968" i="1"/>
  <c r="D968" i="1"/>
  <c r="C968" i="1"/>
  <c r="N967" i="1"/>
  <c r="K967" i="1"/>
  <c r="H967" i="1"/>
  <c r="G967" i="1"/>
  <c r="F967" i="1"/>
  <c r="F971" i="1" s="1"/>
  <c r="C967" i="1"/>
  <c r="B967" i="1"/>
  <c r="G971" i="1" s="1"/>
  <c r="G965" i="1"/>
  <c r="N964" i="1"/>
  <c r="H964" i="1"/>
  <c r="G964" i="1"/>
  <c r="F964" i="1"/>
  <c r="F965" i="1" s="1"/>
  <c r="C964" i="1"/>
  <c r="N963" i="1"/>
  <c r="K963" i="1"/>
  <c r="H963" i="1"/>
  <c r="G963" i="1"/>
  <c r="F963" i="1"/>
  <c r="D963" i="1"/>
  <c r="N962" i="1"/>
  <c r="K962" i="1"/>
  <c r="H962" i="1"/>
  <c r="G962" i="1"/>
  <c r="F962" i="1"/>
  <c r="D962" i="1"/>
  <c r="C962" i="1"/>
  <c r="B962" i="1"/>
  <c r="N959" i="1"/>
  <c r="H959" i="1"/>
  <c r="G959" i="1"/>
  <c r="F959" i="1"/>
  <c r="F960" i="1" s="1"/>
  <c r="C959" i="1"/>
  <c r="N958" i="1"/>
  <c r="H958" i="1"/>
  <c r="G958" i="1"/>
  <c r="F958" i="1"/>
  <c r="C958" i="1"/>
  <c r="B958" i="1"/>
  <c r="G960" i="1" s="1"/>
  <c r="N955" i="1"/>
  <c r="H955" i="1"/>
  <c r="G955" i="1"/>
  <c r="F955" i="1"/>
  <c r="C955" i="1"/>
  <c r="N954" i="1"/>
  <c r="M954" i="1"/>
  <c r="L954" i="1"/>
  <c r="K954" i="1"/>
  <c r="I954" i="1"/>
  <c r="H954" i="1"/>
  <c r="G954" i="1"/>
  <c r="F954" i="1"/>
  <c r="D954" i="1"/>
  <c r="N953" i="1"/>
  <c r="M953" i="1"/>
  <c r="L953" i="1"/>
  <c r="K953" i="1"/>
  <c r="I953" i="1"/>
  <c r="H953" i="1"/>
  <c r="G953" i="1"/>
  <c r="F953" i="1"/>
  <c r="F956" i="1" s="1"/>
  <c r="D953" i="1"/>
  <c r="C953" i="1"/>
  <c r="B953" i="1"/>
  <c r="G956" i="1" s="1"/>
  <c r="N950" i="1"/>
  <c r="K950" i="1"/>
  <c r="H950" i="1"/>
  <c r="G950" i="1"/>
  <c r="F950" i="1"/>
  <c r="C950" i="1"/>
  <c r="N949" i="1"/>
  <c r="K949" i="1"/>
  <c r="H949" i="1"/>
  <c r="G949" i="1"/>
  <c r="F949" i="1"/>
  <c r="C949" i="1"/>
  <c r="N948" i="1"/>
  <c r="I948" i="1"/>
  <c r="H948" i="1"/>
  <c r="G948" i="1"/>
  <c r="F948" i="1"/>
  <c r="C948" i="1"/>
  <c r="N947" i="1"/>
  <c r="K947" i="1"/>
  <c r="H947" i="1"/>
  <c r="G947" i="1"/>
  <c r="F947" i="1"/>
  <c r="C947" i="1"/>
  <c r="N946" i="1"/>
  <c r="I946" i="1"/>
  <c r="H946" i="1"/>
  <c r="G946" i="1"/>
  <c r="F946" i="1"/>
  <c r="C946" i="1"/>
  <c r="N945" i="1"/>
  <c r="K945" i="1"/>
  <c r="H945" i="1"/>
  <c r="G945" i="1"/>
  <c r="F945" i="1"/>
  <c r="C945" i="1"/>
  <c r="B945" i="1"/>
  <c r="G951" i="1" s="1"/>
  <c r="N942" i="1"/>
  <c r="H942" i="1"/>
  <c r="G942" i="1"/>
  <c r="F942" i="1"/>
  <c r="F943" i="1" s="1"/>
  <c r="C942" i="1"/>
  <c r="B942" i="1"/>
  <c r="G943" i="1" s="1"/>
  <c r="N939" i="1"/>
  <c r="I939" i="1"/>
  <c r="H939" i="1"/>
  <c r="G939" i="1"/>
  <c r="F939" i="1"/>
  <c r="F940" i="1" s="1"/>
  <c r="C939" i="1"/>
  <c r="B939" i="1"/>
  <c r="G940" i="1" s="1"/>
  <c r="D969" i="1" s="1"/>
  <c r="F937" i="1"/>
  <c r="N936" i="1"/>
  <c r="K936" i="1"/>
  <c r="I936" i="1"/>
  <c r="H936" i="1"/>
  <c r="G936" i="1"/>
  <c r="F936" i="1"/>
  <c r="C936" i="1"/>
  <c r="N935" i="1"/>
  <c r="H935" i="1"/>
  <c r="G935" i="1"/>
  <c r="F935" i="1"/>
  <c r="C935" i="1"/>
  <c r="B935" i="1"/>
  <c r="G937" i="1" s="1"/>
  <c r="N932" i="1"/>
  <c r="M932" i="1"/>
  <c r="L932" i="1"/>
  <c r="K932" i="1"/>
  <c r="I932" i="1"/>
  <c r="H932" i="1"/>
  <c r="G932" i="1"/>
  <c r="F932" i="1"/>
  <c r="F933" i="1" s="1"/>
  <c r="C932" i="1"/>
  <c r="N931" i="1"/>
  <c r="H931" i="1"/>
  <c r="G931" i="1"/>
  <c r="F931" i="1"/>
  <c r="C931" i="1"/>
  <c r="B931" i="1"/>
  <c r="G933" i="1" s="1"/>
  <c r="F929" i="1"/>
  <c r="N928" i="1"/>
  <c r="I928" i="1"/>
  <c r="H928" i="1"/>
  <c r="G928" i="1"/>
  <c r="F928" i="1"/>
  <c r="C928" i="1"/>
  <c r="B928" i="1"/>
  <c r="G929" i="1" s="1"/>
  <c r="G926" i="1"/>
  <c r="N925" i="1"/>
  <c r="M925" i="1"/>
  <c r="L925" i="1"/>
  <c r="K925" i="1"/>
  <c r="I925" i="1"/>
  <c r="H925" i="1"/>
  <c r="G925" i="1"/>
  <c r="F925" i="1"/>
  <c r="C925" i="1"/>
  <c r="N924" i="1"/>
  <c r="K924" i="1"/>
  <c r="H924" i="1"/>
  <c r="G924" i="1"/>
  <c r="F924" i="1"/>
  <c r="C924" i="1"/>
  <c r="N923" i="1"/>
  <c r="I923" i="1"/>
  <c r="H923" i="1"/>
  <c r="G923" i="1"/>
  <c r="F923" i="1"/>
  <c r="C923" i="1"/>
  <c r="N922" i="1"/>
  <c r="M922" i="1"/>
  <c r="L922" i="1"/>
  <c r="K922" i="1"/>
  <c r="I922" i="1"/>
  <c r="H922" i="1"/>
  <c r="G922" i="1"/>
  <c r="F922" i="1"/>
  <c r="F926" i="1" s="1"/>
  <c r="C922" i="1"/>
  <c r="B922" i="1"/>
  <c r="N919" i="1"/>
  <c r="M919" i="1"/>
  <c r="L919" i="1"/>
  <c r="K919" i="1"/>
  <c r="I919" i="1"/>
  <c r="H919" i="1"/>
  <c r="G919" i="1"/>
  <c r="F919" i="1"/>
  <c r="C919" i="1"/>
  <c r="N918" i="1"/>
  <c r="K918" i="1"/>
  <c r="H918" i="1"/>
  <c r="G918" i="1"/>
  <c r="F918" i="1"/>
  <c r="C918" i="1"/>
  <c r="N917" i="1"/>
  <c r="H917" i="1"/>
  <c r="G917" i="1"/>
  <c r="F917" i="1"/>
  <c r="C917" i="1"/>
  <c r="N916" i="1"/>
  <c r="M916" i="1"/>
  <c r="L916" i="1"/>
  <c r="K916" i="1"/>
  <c r="I916" i="1"/>
  <c r="H916" i="1"/>
  <c r="G916" i="1"/>
  <c r="F916" i="1"/>
  <c r="C916" i="1"/>
  <c r="N915" i="1"/>
  <c r="K915" i="1"/>
  <c r="H915" i="1"/>
  <c r="G915" i="1"/>
  <c r="F915" i="1"/>
  <c r="C915" i="1"/>
  <c r="N914" i="1"/>
  <c r="H914" i="1"/>
  <c r="G914" i="1"/>
  <c r="F914" i="1"/>
  <c r="C914" i="1"/>
  <c r="N913" i="1"/>
  <c r="K913" i="1"/>
  <c r="I913" i="1"/>
  <c r="H913" i="1"/>
  <c r="G913" i="1"/>
  <c r="F913" i="1"/>
  <c r="C913" i="1"/>
  <c r="N912" i="1"/>
  <c r="I912" i="1"/>
  <c r="H912" i="1"/>
  <c r="G912" i="1"/>
  <c r="F912" i="1"/>
  <c r="C912" i="1"/>
  <c r="N911" i="1"/>
  <c r="M911" i="1"/>
  <c r="L911" i="1"/>
  <c r="K911" i="1"/>
  <c r="I911" i="1"/>
  <c r="H911" i="1"/>
  <c r="G911" i="1"/>
  <c r="F911" i="1"/>
  <c r="C911" i="1"/>
  <c r="N910" i="1"/>
  <c r="K910" i="1"/>
  <c r="H910" i="1"/>
  <c r="G910" i="1"/>
  <c r="F910" i="1"/>
  <c r="F920" i="1" s="1"/>
  <c r="C910" i="1"/>
  <c r="B910" i="1"/>
  <c r="G920" i="1" s="1"/>
  <c r="G908" i="1"/>
  <c r="N907" i="1"/>
  <c r="K907" i="1"/>
  <c r="I907" i="1"/>
  <c r="H907" i="1"/>
  <c r="G907" i="1"/>
  <c r="F907" i="1"/>
  <c r="C907" i="1"/>
  <c r="N906" i="1"/>
  <c r="K906" i="1"/>
  <c r="H906" i="1"/>
  <c r="G906" i="1"/>
  <c r="F906" i="1"/>
  <c r="C906" i="1"/>
  <c r="N905" i="1"/>
  <c r="L905" i="1"/>
  <c r="K905" i="1"/>
  <c r="I905" i="1"/>
  <c r="H905" i="1"/>
  <c r="G905" i="1"/>
  <c r="F905" i="1"/>
  <c r="C905" i="1"/>
  <c r="N904" i="1"/>
  <c r="I904" i="1"/>
  <c r="H904" i="1"/>
  <c r="G904" i="1"/>
  <c r="F904" i="1"/>
  <c r="C904" i="1"/>
  <c r="N903" i="1"/>
  <c r="K903" i="1"/>
  <c r="I903" i="1"/>
  <c r="H903" i="1"/>
  <c r="G903" i="1"/>
  <c r="F903" i="1"/>
  <c r="C903" i="1"/>
  <c r="N902" i="1"/>
  <c r="K902" i="1"/>
  <c r="H902" i="1"/>
  <c r="G902" i="1"/>
  <c r="F902" i="1"/>
  <c r="C902" i="1"/>
  <c r="N901" i="1"/>
  <c r="K901" i="1"/>
  <c r="I901" i="1"/>
  <c r="H901" i="1"/>
  <c r="G901" i="1"/>
  <c r="F901" i="1"/>
  <c r="C901" i="1"/>
  <c r="N900" i="1"/>
  <c r="K900" i="1"/>
  <c r="H900" i="1"/>
  <c r="G900" i="1"/>
  <c r="F900" i="1"/>
  <c r="F908" i="1" s="1"/>
  <c r="C900" i="1"/>
  <c r="B900" i="1"/>
  <c r="G898" i="1"/>
  <c r="N897" i="1"/>
  <c r="H897" i="1"/>
  <c r="G897" i="1"/>
  <c r="F897" i="1"/>
  <c r="C897" i="1"/>
  <c r="N896" i="1"/>
  <c r="M896" i="1"/>
  <c r="L896" i="1"/>
  <c r="K896" i="1"/>
  <c r="I896" i="1"/>
  <c r="H896" i="1"/>
  <c r="G896" i="1"/>
  <c r="F896" i="1"/>
  <c r="C896" i="1"/>
  <c r="N895" i="1"/>
  <c r="I895" i="1"/>
  <c r="H895" i="1"/>
  <c r="G895" i="1"/>
  <c r="F895" i="1"/>
  <c r="C895" i="1"/>
  <c r="N894" i="1"/>
  <c r="K894" i="1"/>
  <c r="H894" i="1"/>
  <c r="G894" i="1"/>
  <c r="F894" i="1"/>
  <c r="C894" i="1"/>
  <c r="N893" i="1"/>
  <c r="K893" i="1"/>
  <c r="H893" i="1"/>
  <c r="G893" i="1"/>
  <c r="F893" i="1"/>
  <c r="F898" i="1" s="1"/>
  <c r="C893" i="1"/>
  <c r="B893" i="1"/>
  <c r="N890" i="1"/>
  <c r="I890" i="1"/>
  <c r="H890" i="1"/>
  <c r="G890" i="1"/>
  <c r="F890" i="1"/>
  <c r="C890" i="1"/>
  <c r="N889" i="1"/>
  <c r="I889" i="1"/>
  <c r="H889" i="1"/>
  <c r="G889" i="1"/>
  <c r="F889" i="1"/>
  <c r="C889" i="1"/>
  <c r="N888" i="1"/>
  <c r="I888" i="1"/>
  <c r="H888" i="1"/>
  <c r="G888" i="1"/>
  <c r="F888" i="1"/>
  <c r="C888" i="1"/>
  <c r="N887" i="1"/>
  <c r="K887" i="1"/>
  <c r="I887" i="1"/>
  <c r="H887" i="1"/>
  <c r="G887" i="1"/>
  <c r="F887" i="1"/>
  <c r="C887" i="1"/>
  <c r="N886" i="1"/>
  <c r="M886" i="1"/>
  <c r="L886" i="1"/>
  <c r="K886" i="1"/>
  <c r="I886" i="1"/>
  <c r="H886" i="1"/>
  <c r="G886" i="1"/>
  <c r="F886" i="1"/>
  <c r="C886" i="1"/>
  <c r="N885" i="1"/>
  <c r="I885" i="1"/>
  <c r="H885" i="1"/>
  <c r="G885" i="1"/>
  <c r="F885" i="1"/>
  <c r="F891" i="1" s="1"/>
  <c r="C885" i="1"/>
  <c r="B885" i="1"/>
  <c r="G891" i="1" s="1"/>
  <c r="N882" i="1"/>
  <c r="L882" i="1"/>
  <c r="K882" i="1"/>
  <c r="I882" i="1"/>
  <c r="H882" i="1"/>
  <c r="G882" i="1"/>
  <c r="F882" i="1"/>
  <c r="C882" i="1"/>
  <c r="N881" i="1"/>
  <c r="K881" i="1"/>
  <c r="I881" i="1"/>
  <c r="H881" i="1"/>
  <c r="G881" i="1"/>
  <c r="F881" i="1"/>
  <c r="C881" i="1"/>
  <c r="N880" i="1"/>
  <c r="M880" i="1"/>
  <c r="L880" i="1"/>
  <c r="K880" i="1"/>
  <c r="I880" i="1"/>
  <c r="H880" i="1"/>
  <c r="G880" i="1"/>
  <c r="F880" i="1"/>
  <c r="C880" i="1"/>
  <c r="N879" i="1"/>
  <c r="K879" i="1"/>
  <c r="I879" i="1"/>
  <c r="H879" i="1"/>
  <c r="G879" i="1"/>
  <c r="F879" i="1"/>
  <c r="C879" i="1"/>
  <c r="N878" i="1"/>
  <c r="K878" i="1"/>
  <c r="I878" i="1"/>
  <c r="H878" i="1"/>
  <c r="G878" i="1"/>
  <c r="F878" i="1"/>
  <c r="C878" i="1"/>
  <c r="N877" i="1"/>
  <c r="L877" i="1"/>
  <c r="K877" i="1"/>
  <c r="I877" i="1"/>
  <c r="H877" i="1"/>
  <c r="G877" i="1"/>
  <c r="F877" i="1"/>
  <c r="C877" i="1"/>
  <c r="N876" i="1"/>
  <c r="K876" i="1"/>
  <c r="I876" i="1"/>
  <c r="H876" i="1"/>
  <c r="G876" i="1"/>
  <c r="F876" i="1"/>
  <c r="C876" i="1"/>
  <c r="N875" i="1"/>
  <c r="K875" i="1"/>
  <c r="I875" i="1"/>
  <c r="H875" i="1"/>
  <c r="G875" i="1"/>
  <c r="F875" i="1"/>
  <c r="C875" i="1"/>
  <c r="N874" i="1"/>
  <c r="K874" i="1"/>
  <c r="I874" i="1"/>
  <c r="H874" i="1"/>
  <c r="G874" i="1"/>
  <c r="F874" i="1"/>
  <c r="F883" i="1" s="1"/>
  <c r="C874" i="1"/>
  <c r="B874" i="1"/>
  <c r="G883" i="1" s="1"/>
  <c r="I872" i="1"/>
  <c r="N871" i="1"/>
  <c r="H871" i="1"/>
  <c r="G871" i="1"/>
  <c r="F871" i="1"/>
  <c r="C871" i="1"/>
  <c r="N870" i="1"/>
  <c r="K870" i="1"/>
  <c r="H870" i="1"/>
  <c r="G870" i="1"/>
  <c r="F870" i="1"/>
  <c r="C870" i="1"/>
  <c r="N869" i="1"/>
  <c r="H869" i="1"/>
  <c r="G869" i="1"/>
  <c r="F869" i="1"/>
  <c r="C869" i="1"/>
  <c r="N868" i="1"/>
  <c r="M868" i="1"/>
  <c r="L868" i="1"/>
  <c r="K868" i="1"/>
  <c r="I868" i="1"/>
  <c r="H868" i="1"/>
  <c r="G868" i="1"/>
  <c r="F868" i="1"/>
  <c r="C868" i="1"/>
  <c r="N867" i="1"/>
  <c r="K867" i="1"/>
  <c r="H867" i="1"/>
  <c r="G867" i="1"/>
  <c r="F867" i="1"/>
  <c r="C867" i="1"/>
  <c r="N866" i="1"/>
  <c r="K866" i="1"/>
  <c r="H866" i="1"/>
  <c r="G866" i="1"/>
  <c r="F866" i="1"/>
  <c r="F872" i="1" s="1"/>
  <c r="C866" i="1"/>
  <c r="B866" i="1"/>
  <c r="G872" i="1" s="1"/>
  <c r="A846" i="1"/>
  <c r="V844" i="1"/>
  <c r="W844" i="1" s="1"/>
  <c r="V843" i="1"/>
  <c r="Q843" i="1"/>
  <c r="O843" i="1"/>
  <c r="W843" i="1" s="1"/>
  <c r="W842" i="1"/>
  <c r="V842" i="1"/>
  <c r="W841" i="1"/>
  <c r="V841" i="1"/>
  <c r="Q841" i="1"/>
  <c r="O841" i="1"/>
  <c r="W840" i="1"/>
  <c r="V840" i="1"/>
  <c r="V839" i="1"/>
  <c r="W839" i="1" s="1"/>
  <c r="R839" i="1"/>
  <c r="Q839" i="1"/>
  <c r="O839" i="1"/>
  <c r="N839" i="1"/>
  <c r="M839" i="1"/>
  <c r="K91" i="2" s="1"/>
  <c r="L839" i="1"/>
  <c r="G316" i="3" s="1"/>
  <c r="K839" i="1"/>
  <c r="F316" i="3" s="1"/>
  <c r="H839" i="1"/>
  <c r="J91" i="2" s="1"/>
  <c r="G839" i="1"/>
  <c r="A839" i="1"/>
  <c r="A91" i="2" s="1"/>
  <c r="A121" i="2" s="1"/>
  <c r="A174" i="2" s="1"/>
  <c r="A837" i="1"/>
  <c r="W835" i="1"/>
  <c r="V835" i="1"/>
  <c r="V834" i="1"/>
  <c r="Q834" i="1"/>
  <c r="O834" i="1"/>
  <c r="W834" i="1" s="1"/>
  <c r="W833" i="1"/>
  <c r="V833" i="1"/>
  <c r="W832" i="1"/>
  <c r="V832" i="1"/>
  <c r="Q832" i="1"/>
  <c r="O832" i="1"/>
  <c r="W831" i="1"/>
  <c r="V831" i="1"/>
  <c r="V830" i="1"/>
  <c r="W830" i="1" s="1"/>
  <c r="Q830" i="1"/>
  <c r="O830" i="1"/>
  <c r="V829" i="1"/>
  <c r="W829" i="1" s="1"/>
  <c r="V828" i="1"/>
  <c r="R828" i="1"/>
  <c r="Q828" i="1"/>
  <c r="O828" i="1"/>
  <c r="W828" i="1" s="1"/>
  <c r="N828" i="1"/>
  <c r="M828" i="1"/>
  <c r="K90" i="2" s="1"/>
  <c r="L828" i="1"/>
  <c r="G310" i="3" s="1"/>
  <c r="K828" i="1"/>
  <c r="F310" i="3" s="1"/>
  <c r="H828" i="1"/>
  <c r="J90" i="2" s="1"/>
  <c r="G828" i="1"/>
  <c r="W827" i="1"/>
  <c r="V827" i="1"/>
  <c r="V826" i="1"/>
  <c r="W826" i="1" s="1"/>
  <c r="Q826" i="1"/>
  <c r="O826" i="1"/>
  <c r="V825" i="1"/>
  <c r="W825" i="1" s="1"/>
  <c r="V824" i="1"/>
  <c r="Q824" i="1"/>
  <c r="O824" i="1"/>
  <c r="W824" i="1" s="1"/>
  <c r="W823" i="1"/>
  <c r="V823" i="1"/>
  <c r="V822" i="1"/>
  <c r="W822" i="1" s="1"/>
  <c r="Q822" i="1"/>
  <c r="O822" i="1"/>
  <c r="J822" i="1"/>
  <c r="M89" i="2" s="1"/>
  <c r="W821" i="1"/>
  <c r="V821" i="1"/>
  <c r="V820" i="1"/>
  <c r="W820" i="1" s="1"/>
  <c r="Q820" i="1"/>
  <c r="O820" i="1"/>
  <c r="V819" i="1"/>
  <c r="W819" i="1" s="1"/>
  <c r="W818" i="1"/>
  <c r="V818" i="1"/>
  <c r="Q818" i="1"/>
  <c r="O818" i="1"/>
  <c r="W817" i="1"/>
  <c r="V817" i="1"/>
  <c r="V816" i="1"/>
  <c r="W816" i="1" s="1"/>
  <c r="R816" i="1"/>
  <c r="Q816" i="1"/>
  <c r="O816" i="1"/>
  <c r="N816" i="1"/>
  <c r="M816" i="1"/>
  <c r="K89" i="2" s="1"/>
  <c r="L816" i="1"/>
  <c r="G307" i="3" s="1"/>
  <c r="K816" i="1"/>
  <c r="F307" i="3" s="1"/>
  <c r="H816" i="1"/>
  <c r="J89" i="2" s="1"/>
  <c r="G816" i="1"/>
  <c r="V815" i="1"/>
  <c r="W815" i="1" s="1"/>
  <c r="W814" i="1"/>
  <c r="V814" i="1"/>
  <c r="Q814" i="1"/>
  <c r="O814" i="1"/>
  <c r="W813" i="1"/>
  <c r="V813" i="1"/>
  <c r="V812" i="1"/>
  <c r="Q812" i="1"/>
  <c r="O812" i="1"/>
  <c r="W812" i="1" s="1"/>
  <c r="W811" i="1"/>
  <c r="V811" i="1"/>
  <c r="W810" i="1"/>
  <c r="V810" i="1"/>
  <c r="Q810" i="1"/>
  <c r="O810" i="1"/>
  <c r="J810" i="1"/>
  <c r="M88" i="2" s="1"/>
  <c r="W809" i="1"/>
  <c r="V809" i="1"/>
  <c r="V808" i="1"/>
  <c r="W808" i="1" s="1"/>
  <c r="Q808" i="1"/>
  <c r="O808" i="1"/>
  <c r="V807" i="1"/>
  <c r="W807" i="1" s="1"/>
  <c r="V806" i="1"/>
  <c r="Q806" i="1"/>
  <c r="O806" i="1"/>
  <c r="W806" i="1" s="1"/>
  <c r="W805" i="1"/>
  <c r="V805" i="1"/>
  <c r="V804" i="1"/>
  <c r="W804" i="1" s="1"/>
  <c r="Q804" i="1"/>
  <c r="O804" i="1"/>
  <c r="V803" i="1"/>
  <c r="W803" i="1" s="1"/>
  <c r="V802" i="1"/>
  <c r="R802" i="1"/>
  <c r="Q802" i="1"/>
  <c r="O802" i="1"/>
  <c r="W802" i="1" s="1"/>
  <c r="N802" i="1"/>
  <c r="M802" i="1"/>
  <c r="K88" i="2" s="1"/>
  <c r="L802" i="1"/>
  <c r="G304" i="3" s="1"/>
  <c r="K802" i="1"/>
  <c r="F304" i="3" s="1"/>
  <c r="J802" i="1"/>
  <c r="L88" i="2" s="1"/>
  <c r="H802" i="1"/>
  <c r="J88" i="2" s="1"/>
  <c r="G802" i="1"/>
  <c r="A802" i="1"/>
  <c r="A800" i="1"/>
  <c r="V798" i="1"/>
  <c r="W798" i="1" s="1"/>
  <c r="V797" i="1"/>
  <c r="Q797" i="1"/>
  <c r="O797" i="1"/>
  <c r="W797" i="1" s="1"/>
  <c r="J797" i="1"/>
  <c r="M87" i="2" s="1"/>
  <c r="V796" i="1"/>
  <c r="V795" i="1"/>
  <c r="R795" i="1"/>
  <c r="Q795" i="1"/>
  <c r="O795" i="1"/>
  <c r="W795" i="1" s="1"/>
  <c r="N795" i="1"/>
  <c r="M795" i="1"/>
  <c r="K87" i="2" s="1"/>
  <c r="L795" i="1"/>
  <c r="G298" i="3" s="1"/>
  <c r="K795" i="1"/>
  <c r="F298" i="3" s="1"/>
  <c r="J795" i="1"/>
  <c r="L87" i="2" s="1"/>
  <c r="H795" i="1"/>
  <c r="J87" i="2" s="1"/>
  <c r="G795" i="1"/>
  <c r="W794" i="1"/>
  <c r="V794" i="1"/>
  <c r="V793" i="1"/>
  <c r="Q793" i="1"/>
  <c r="O793" i="1"/>
  <c r="W793" i="1" s="1"/>
  <c r="V792" i="1"/>
  <c r="V791" i="1"/>
  <c r="Q791" i="1"/>
  <c r="O791" i="1"/>
  <c r="W791" i="1" s="1"/>
  <c r="W790" i="1"/>
  <c r="V790" i="1"/>
  <c r="V789" i="1"/>
  <c r="W789" i="1" s="1"/>
  <c r="R789" i="1"/>
  <c r="Q789" i="1"/>
  <c r="O789" i="1"/>
  <c r="N789" i="1"/>
  <c r="M789" i="1"/>
  <c r="K86" i="2" s="1"/>
  <c r="L789" i="1"/>
  <c r="G295" i="3" s="1"/>
  <c r="K789" i="1"/>
  <c r="F295" i="3" s="1"/>
  <c r="H789" i="1"/>
  <c r="J86" i="2" s="1"/>
  <c r="G789" i="1"/>
  <c r="W787" i="1"/>
  <c r="V787" i="1"/>
  <c r="W785" i="1" s="1"/>
  <c r="J787" i="1"/>
  <c r="M85" i="2" s="1"/>
  <c r="V785" i="1"/>
  <c r="Q785" i="1"/>
  <c r="O785" i="1"/>
  <c r="N785" i="1"/>
  <c r="M785" i="1"/>
  <c r="K85" i="2" s="1"/>
  <c r="L785" i="1"/>
  <c r="G292" i="3" s="1"/>
  <c r="K785" i="1"/>
  <c r="F292" i="3" s="1"/>
  <c r="J785" i="1"/>
  <c r="L85" i="2" s="1"/>
  <c r="H785" i="1"/>
  <c r="J85" i="2" s="1"/>
  <c r="W784" i="1"/>
  <c r="V784" i="1"/>
  <c r="W783" i="1" s="1"/>
  <c r="J784" i="1"/>
  <c r="M84" i="2" s="1"/>
  <c r="V783" i="1"/>
  <c r="W782" i="1" s="1"/>
  <c r="Q783" i="1"/>
  <c r="O783" i="1"/>
  <c r="N783" i="1"/>
  <c r="M783" i="1"/>
  <c r="K84" i="2" s="1"/>
  <c r="L783" i="1"/>
  <c r="G289" i="3" s="1"/>
  <c r="K783" i="1"/>
  <c r="F289" i="3" s="1"/>
  <c r="J783" i="1"/>
  <c r="L84" i="2" s="1"/>
  <c r="H783" i="1"/>
  <c r="J84" i="2" s="1"/>
  <c r="V782" i="1"/>
  <c r="J782" i="1"/>
  <c r="M83" i="2" s="1"/>
  <c r="W781" i="1"/>
  <c r="V781" i="1"/>
  <c r="Q781" i="1"/>
  <c r="O781" i="1"/>
  <c r="N781" i="1"/>
  <c r="M781" i="1"/>
  <c r="K83" i="2" s="1"/>
  <c r="L781" i="1"/>
  <c r="G286" i="3" s="1"/>
  <c r="K781" i="1"/>
  <c r="F286" i="3" s="1"/>
  <c r="J781" i="1"/>
  <c r="L83" i="2" s="1"/>
  <c r="H781" i="1"/>
  <c r="J83" i="2" s="1"/>
  <c r="J780" i="1"/>
  <c r="M82" i="2" s="1"/>
  <c r="V779" i="1"/>
  <c r="N779" i="1"/>
  <c r="M779" i="1"/>
  <c r="K82" i="2" s="1"/>
  <c r="L779" i="1"/>
  <c r="G283" i="3" s="1"/>
  <c r="K779" i="1"/>
  <c r="F283" i="3" s="1"/>
  <c r="J779" i="1"/>
  <c r="L82" i="2" s="1"/>
  <c r="H779" i="1"/>
  <c r="J82" i="2" s="1"/>
  <c r="J778" i="1"/>
  <c r="M81" i="2" s="1"/>
  <c r="W777" i="1"/>
  <c r="V777" i="1"/>
  <c r="Q777" i="1"/>
  <c r="O777" i="1"/>
  <c r="W779" i="1" s="1"/>
  <c r="N777" i="1"/>
  <c r="M777" i="1"/>
  <c r="K81" i="2" s="1"/>
  <c r="L777" i="1"/>
  <c r="G280" i="3" s="1"/>
  <c r="K777" i="1"/>
  <c r="F280" i="3" s="1"/>
  <c r="J777" i="1"/>
  <c r="L81" i="2" s="1"/>
  <c r="H777" i="1"/>
  <c r="J81" i="2" s="1"/>
  <c r="J776" i="1"/>
  <c r="M80" i="2" s="1"/>
  <c r="V775" i="1"/>
  <c r="W775" i="1" s="1"/>
  <c r="N775" i="1"/>
  <c r="M775" i="1"/>
  <c r="K80" i="2" s="1"/>
  <c r="L775" i="1"/>
  <c r="G277" i="3" s="1"/>
  <c r="K775" i="1"/>
  <c r="F277" i="3" s="1"/>
  <c r="J775" i="1"/>
  <c r="L80" i="2" s="1"/>
  <c r="H775" i="1"/>
  <c r="J80" i="2" s="1"/>
  <c r="V773" i="1"/>
  <c r="R773" i="1"/>
  <c r="Q773" i="1"/>
  <c r="O773" i="1"/>
  <c r="W773" i="1" s="1"/>
  <c r="N773" i="1"/>
  <c r="M773" i="1"/>
  <c r="K79" i="2" s="1"/>
  <c r="L773" i="1"/>
  <c r="G274" i="3" s="1"/>
  <c r="K773" i="1"/>
  <c r="F274" i="3" s="1"/>
  <c r="H773" i="1"/>
  <c r="J79" i="2" s="1"/>
  <c r="G773" i="1"/>
  <c r="A773" i="1"/>
  <c r="A771" i="1"/>
  <c r="H770" i="1"/>
  <c r="W769" i="1"/>
  <c r="V769" i="1"/>
  <c r="W768" i="1"/>
  <c r="V768" i="1"/>
  <c r="Q768" i="1"/>
  <c r="O768" i="1"/>
  <c r="W767" i="1"/>
  <c r="V767" i="1"/>
  <c r="J767" i="1"/>
  <c r="M78" i="2" s="1"/>
  <c r="V766" i="1"/>
  <c r="W766" i="1" s="1"/>
  <c r="Q766" i="1"/>
  <c r="O766" i="1"/>
  <c r="V765" i="1"/>
  <c r="W765" i="1" s="1"/>
  <c r="V764" i="1"/>
  <c r="R764" i="1"/>
  <c r="Q764" i="1"/>
  <c r="O764" i="1"/>
  <c r="W764" i="1" s="1"/>
  <c r="N764" i="1"/>
  <c r="M764" i="1"/>
  <c r="K78" i="2" s="1"/>
  <c r="L764" i="1"/>
  <c r="G268" i="3" s="1"/>
  <c r="K764" i="1"/>
  <c r="F268" i="3" s="1"/>
  <c r="H764" i="1"/>
  <c r="J78" i="2" s="1"/>
  <c r="G764" i="1"/>
  <c r="W763" i="1"/>
  <c r="V763" i="1"/>
  <c r="V762" i="1"/>
  <c r="W762" i="1" s="1"/>
  <c r="Q762" i="1"/>
  <c r="O762" i="1"/>
  <c r="V761" i="1"/>
  <c r="W761" i="1" s="1"/>
  <c r="V760" i="1"/>
  <c r="Q760" i="1"/>
  <c r="O760" i="1"/>
  <c r="W760" i="1" s="1"/>
  <c r="V759" i="1"/>
  <c r="V758" i="1"/>
  <c r="R758" i="1"/>
  <c r="Q758" i="1"/>
  <c r="O758" i="1"/>
  <c r="W758" i="1" s="1"/>
  <c r="N758" i="1"/>
  <c r="M758" i="1"/>
  <c r="K77" i="2" s="1"/>
  <c r="L758" i="1"/>
  <c r="G265" i="3" s="1"/>
  <c r="K758" i="1"/>
  <c r="F265" i="3" s="1"/>
  <c r="H758" i="1"/>
  <c r="J77" i="2" s="1"/>
  <c r="G758" i="1"/>
  <c r="W757" i="1"/>
  <c r="V757" i="1"/>
  <c r="V756" i="1"/>
  <c r="Q756" i="1"/>
  <c r="O756" i="1"/>
  <c r="W756" i="1" s="1"/>
  <c r="V755" i="1"/>
  <c r="J755" i="1"/>
  <c r="M76" i="2" s="1"/>
  <c r="V754" i="1"/>
  <c r="Q754" i="1"/>
  <c r="O754" i="1"/>
  <c r="W754" i="1" s="1"/>
  <c r="W753" i="1"/>
  <c r="V753" i="1"/>
  <c r="V752" i="1"/>
  <c r="W752" i="1" s="1"/>
  <c r="Q752" i="1"/>
  <c r="O752" i="1"/>
  <c r="V751" i="1"/>
  <c r="W751" i="1" s="1"/>
  <c r="V750" i="1"/>
  <c r="R750" i="1"/>
  <c r="Q750" i="1"/>
  <c r="O750" i="1"/>
  <c r="W750" i="1" s="1"/>
  <c r="N750" i="1"/>
  <c r="M750" i="1"/>
  <c r="K76" i="2" s="1"/>
  <c r="L750" i="1"/>
  <c r="G262" i="3" s="1"/>
  <c r="K750" i="1"/>
  <c r="F262" i="3" s="1"/>
  <c r="J750" i="1"/>
  <c r="L76" i="2" s="1"/>
  <c r="H750" i="1"/>
  <c r="J76" i="2" s="1"/>
  <c r="G750" i="1"/>
  <c r="A750" i="1"/>
  <c r="A748" i="1"/>
  <c r="V746" i="1"/>
  <c r="W746" i="1" s="1"/>
  <c r="V745" i="1"/>
  <c r="Q745" i="1"/>
  <c r="O745" i="1"/>
  <c r="W745" i="1" s="1"/>
  <c r="W744" i="1"/>
  <c r="V744" i="1"/>
  <c r="J744" i="1"/>
  <c r="M75" i="2" s="1"/>
  <c r="W743" i="1"/>
  <c r="V743" i="1"/>
  <c r="Q743" i="1"/>
  <c r="O743" i="1"/>
  <c r="W742" i="1"/>
  <c r="V742" i="1"/>
  <c r="V741" i="1"/>
  <c r="R741" i="1"/>
  <c r="Q741" i="1"/>
  <c r="O741" i="1"/>
  <c r="W741" i="1" s="1"/>
  <c r="N741" i="1"/>
  <c r="M741" i="1"/>
  <c r="K75" i="2" s="1"/>
  <c r="L741" i="1"/>
  <c r="G256" i="3" s="1"/>
  <c r="K741" i="1"/>
  <c r="F256" i="3" s="1"/>
  <c r="J741" i="1"/>
  <c r="L75" i="2" s="1"/>
  <c r="H741" i="1"/>
  <c r="J75" i="2" s="1"/>
  <c r="G741" i="1"/>
  <c r="W740" i="1"/>
  <c r="V740" i="1"/>
  <c r="W739" i="1"/>
  <c r="V739" i="1"/>
  <c r="Q739" i="1"/>
  <c r="O739" i="1"/>
  <c r="J739" i="1"/>
  <c r="M74" i="2" s="1"/>
  <c r="N74" i="2" s="1"/>
  <c r="V738" i="1"/>
  <c r="N738" i="1"/>
  <c r="M738" i="1"/>
  <c r="K74" i="2" s="1"/>
  <c r="L738" i="1"/>
  <c r="G253" i="3" s="1"/>
  <c r="K738" i="1"/>
  <c r="F253" i="3" s="1"/>
  <c r="J738" i="1"/>
  <c r="L74" i="2" s="1"/>
  <c r="H738" i="1"/>
  <c r="J74" i="2" s="1"/>
  <c r="V737" i="1"/>
  <c r="Q737" i="1"/>
  <c r="O737" i="1"/>
  <c r="W738" i="1" s="1"/>
  <c r="J737" i="1"/>
  <c r="M73" i="2" s="1"/>
  <c r="V736" i="1"/>
  <c r="V735" i="1"/>
  <c r="R735" i="1"/>
  <c r="Q735" i="1"/>
  <c r="O735" i="1"/>
  <c r="W735" i="1" s="1"/>
  <c r="N735" i="1"/>
  <c r="M735" i="1"/>
  <c r="K73" i="2" s="1"/>
  <c r="L735" i="1"/>
  <c r="G250" i="3" s="1"/>
  <c r="K735" i="1"/>
  <c r="F250" i="3" s="1"/>
  <c r="J735" i="1"/>
  <c r="L73" i="2" s="1"/>
  <c r="H735" i="1"/>
  <c r="J73" i="2" s="1"/>
  <c r="G735" i="1"/>
  <c r="W734" i="1"/>
  <c r="V734" i="1"/>
  <c r="V733" i="1"/>
  <c r="Q733" i="1"/>
  <c r="O733" i="1"/>
  <c r="W733" i="1" s="1"/>
  <c r="V732" i="1"/>
  <c r="J732" i="1"/>
  <c r="M72" i="2" s="1"/>
  <c r="V731" i="1"/>
  <c r="Q731" i="1"/>
  <c r="O731" i="1"/>
  <c r="W731" i="1" s="1"/>
  <c r="W730" i="1"/>
  <c r="V730" i="1"/>
  <c r="V729" i="1"/>
  <c r="W729" i="1" s="1"/>
  <c r="R729" i="1"/>
  <c r="Q729" i="1"/>
  <c r="O729" i="1"/>
  <c r="N729" i="1"/>
  <c r="M729" i="1"/>
  <c r="K72" i="2" s="1"/>
  <c r="L729" i="1"/>
  <c r="G247" i="3" s="1"/>
  <c r="K729" i="1"/>
  <c r="F247" i="3" s="1"/>
  <c r="H729" i="1"/>
  <c r="J72" i="2" s="1"/>
  <c r="G729" i="1"/>
  <c r="A729" i="1"/>
  <c r="A727" i="1"/>
  <c r="W725" i="1"/>
  <c r="V725" i="1"/>
  <c r="V724" i="1"/>
  <c r="W724" i="1" s="1"/>
  <c r="Q724" i="1"/>
  <c r="O724" i="1"/>
  <c r="V723" i="1"/>
  <c r="W723" i="1" s="1"/>
  <c r="V722" i="1"/>
  <c r="Q722" i="1"/>
  <c r="O722" i="1"/>
  <c r="W722" i="1" s="1"/>
  <c r="J722" i="1"/>
  <c r="M71" i="2" s="1"/>
  <c r="W721" i="1"/>
  <c r="V721" i="1"/>
  <c r="W720" i="1"/>
  <c r="V720" i="1"/>
  <c r="Q720" i="1"/>
  <c r="O720" i="1"/>
  <c r="W719" i="1"/>
  <c r="V719" i="1"/>
  <c r="V718" i="1"/>
  <c r="Q718" i="1"/>
  <c r="O718" i="1"/>
  <c r="W718" i="1" s="1"/>
  <c r="V717" i="1"/>
  <c r="V716" i="1"/>
  <c r="R716" i="1"/>
  <c r="Q716" i="1"/>
  <c r="O716" i="1"/>
  <c r="W716" i="1" s="1"/>
  <c r="N716" i="1"/>
  <c r="M716" i="1"/>
  <c r="K71" i="2" s="1"/>
  <c r="L716" i="1"/>
  <c r="G241" i="3" s="1"/>
  <c r="K716" i="1"/>
  <c r="F241" i="3" s="1"/>
  <c r="H716" i="1"/>
  <c r="J71" i="2" s="1"/>
  <c r="G716" i="1"/>
  <c r="W715" i="1"/>
  <c r="V715" i="1"/>
  <c r="V714" i="1"/>
  <c r="Q714" i="1"/>
  <c r="O714" i="1"/>
  <c r="W714" i="1" s="1"/>
  <c r="W713" i="1"/>
  <c r="V713" i="1"/>
  <c r="W712" i="1"/>
  <c r="V712" i="1"/>
  <c r="Q712" i="1"/>
  <c r="O712" i="1"/>
  <c r="J712" i="1"/>
  <c r="M70" i="2" s="1"/>
  <c r="W711" i="1"/>
  <c r="V711" i="1"/>
  <c r="V710" i="1"/>
  <c r="W710" i="1" s="1"/>
  <c r="Q710" i="1"/>
  <c r="O710" i="1"/>
  <c r="V709" i="1"/>
  <c r="W709" i="1" s="1"/>
  <c r="V708" i="1"/>
  <c r="Q708" i="1"/>
  <c r="O708" i="1"/>
  <c r="W708" i="1" s="1"/>
  <c r="N708" i="1"/>
  <c r="M708" i="1"/>
  <c r="K70" i="2" s="1"/>
  <c r="L708" i="1"/>
  <c r="G238" i="3" s="1"/>
  <c r="K708" i="1"/>
  <c r="F238" i="3" s="1"/>
  <c r="J708" i="1"/>
  <c r="L70" i="2" s="1"/>
  <c r="H708" i="1"/>
  <c r="J70" i="2" s="1"/>
  <c r="V707" i="1"/>
  <c r="W707" i="1" s="1"/>
  <c r="V706" i="1"/>
  <c r="Q706" i="1"/>
  <c r="O706" i="1"/>
  <c r="W706" i="1" s="1"/>
  <c r="W705" i="1"/>
  <c r="V705" i="1"/>
  <c r="V704" i="1"/>
  <c r="W704" i="1" s="1"/>
  <c r="Q704" i="1"/>
  <c r="O704" i="1"/>
  <c r="V703" i="1"/>
  <c r="W703" i="1" s="1"/>
  <c r="J703" i="1"/>
  <c r="M69" i="2" s="1"/>
  <c r="N69" i="2" s="1"/>
  <c r="V702" i="1"/>
  <c r="Q702" i="1"/>
  <c r="O702" i="1"/>
  <c r="W702" i="1" s="1"/>
  <c r="V701" i="1"/>
  <c r="W700" i="1"/>
  <c r="V700" i="1"/>
  <c r="Q700" i="1"/>
  <c r="O700" i="1"/>
  <c r="W701" i="1" s="1"/>
  <c r="W699" i="1"/>
  <c r="V699" i="1"/>
  <c r="V698" i="1"/>
  <c r="R698" i="1"/>
  <c r="Q698" i="1"/>
  <c r="O698" i="1"/>
  <c r="W698" i="1" s="1"/>
  <c r="N698" i="1"/>
  <c r="M698" i="1"/>
  <c r="K69" i="2" s="1"/>
  <c r="L698" i="1"/>
  <c r="G235" i="3" s="1"/>
  <c r="K698" i="1"/>
  <c r="F235" i="3" s="1"/>
  <c r="J698" i="1"/>
  <c r="L69" i="2" s="1"/>
  <c r="H698" i="1"/>
  <c r="J69" i="2" s="1"/>
  <c r="G698" i="1"/>
  <c r="A698" i="1"/>
  <c r="A696" i="1"/>
  <c r="W694" i="1"/>
  <c r="V694" i="1"/>
  <c r="V693" i="1"/>
  <c r="Q693" i="1"/>
  <c r="O693" i="1"/>
  <c r="W693" i="1" s="1"/>
  <c r="V692" i="1"/>
  <c r="J692" i="1"/>
  <c r="M68" i="2" s="1"/>
  <c r="V691" i="1"/>
  <c r="Q691" i="1"/>
  <c r="O691" i="1"/>
  <c r="W691" i="1" s="1"/>
  <c r="W690" i="1"/>
  <c r="V690" i="1"/>
  <c r="V689" i="1"/>
  <c r="W689" i="1" s="1"/>
  <c r="R689" i="1"/>
  <c r="Q689" i="1"/>
  <c r="O689" i="1"/>
  <c r="N689" i="1"/>
  <c r="M689" i="1"/>
  <c r="K68" i="2" s="1"/>
  <c r="L689" i="1"/>
  <c r="G229" i="3" s="1"/>
  <c r="K689" i="1"/>
  <c r="F229" i="3" s="1"/>
  <c r="J689" i="1"/>
  <c r="L68" i="2" s="1"/>
  <c r="H689" i="1"/>
  <c r="J68" i="2" s="1"/>
  <c r="W688" i="1"/>
  <c r="V688" i="1"/>
  <c r="W687" i="1"/>
  <c r="V687" i="1"/>
  <c r="Q687" i="1"/>
  <c r="O687" i="1"/>
  <c r="W686" i="1"/>
  <c r="V686" i="1"/>
  <c r="V685" i="1"/>
  <c r="Q685" i="1"/>
  <c r="O685" i="1"/>
  <c r="W685" i="1" s="1"/>
  <c r="W684" i="1"/>
  <c r="V684" i="1"/>
  <c r="W683" i="1"/>
  <c r="V683" i="1"/>
  <c r="Q683" i="1"/>
  <c r="O683" i="1"/>
  <c r="W681" i="1"/>
  <c r="V681" i="1"/>
  <c r="V680" i="1"/>
  <c r="Q680" i="1"/>
  <c r="O680" i="1"/>
  <c r="W680" i="1" s="1"/>
  <c r="W679" i="1"/>
  <c r="V679" i="1"/>
  <c r="W678" i="1"/>
  <c r="V678" i="1"/>
  <c r="Q678" i="1"/>
  <c r="O678" i="1"/>
  <c r="W676" i="1"/>
  <c r="V676" i="1"/>
  <c r="V675" i="1"/>
  <c r="Q675" i="1"/>
  <c r="O675" i="1"/>
  <c r="W675" i="1" s="1"/>
  <c r="W674" i="1"/>
  <c r="V674" i="1"/>
  <c r="W673" i="1"/>
  <c r="V673" i="1"/>
  <c r="Q673" i="1"/>
  <c r="O673" i="1"/>
  <c r="W672" i="1"/>
  <c r="V672" i="1"/>
  <c r="V671" i="1"/>
  <c r="Q671" i="1"/>
  <c r="O671" i="1"/>
  <c r="W671" i="1" s="1"/>
  <c r="V669" i="1"/>
  <c r="W669" i="1" s="1"/>
  <c r="V668" i="1"/>
  <c r="Q668" i="1"/>
  <c r="O668" i="1"/>
  <c r="W668" i="1" s="1"/>
  <c r="W667" i="1"/>
  <c r="V667" i="1"/>
  <c r="V666" i="1"/>
  <c r="W666" i="1" s="1"/>
  <c r="Q666" i="1"/>
  <c r="O666" i="1"/>
  <c r="V665" i="1"/>
  <c r="W665" i="1" s="1"/>
  <c r="V664" i="1"/>
  <c r="Q664" i="1"/>
  <c r="O664" i="1"/>
  <c r="W664" i="1" s="1"/>
  <c r="W663" i="1"/>
  <c r="V663" i="1"/>
  <c r="V662" i="1"/>
  <c r="W662" i="1" s="1"/>
  <c r="Q662" i="1"/>
  <c r="O662" i="1"/>
  <c r="V661" i="1"/>
  <c r="W661" i="1" s="1"/>
  <c r="V660" i="1"/>
  <c r="Q660" i="1"/>
  <c r="O660" i="1"/>
  <c r="W660" i="1" s="1"/>
  <c r="W658" i="1"/>
  <c r="V658" i="1"/>
  <c r="V657" i="1"/>
  <c r="W657" i="1" s="1"/>
  <c r="Q657" i="1"/>
  <c r="O657" i="1"/>
  <c r="V656" i="1"/>
  <c r="W656" i="1" s="1"/>
  <c r="V655" i="1"/>
  <c r="Q655" i="1"/>
  <c r="O655" i="1"/>
  <c r="W655" i="1" s="1"/>
  <c r="W654" i="1"/>
  <c r="V654" i="1"/>
  <c r="V653" i="1"/>
  <c r="W653" i="1" s="1"/>
  <c r="Q653" i="1"/>
  <c r="O653" i="1"/>
  <c r="R652" i="1"/>
  <c r="N652" i="1"/>
  <c r="M652" i="1"/>
  <c r="K67" i="2" s="1"/>
  <c r="L652" i="1"/>
  <c r="G226" i="3" s="1"/>
  <c r="K652" i="1"/>
  <c r="F226" i="3" s="1"/>
  <c r="H652" i="1"/>
  <c r="J67" i="2" s="1"/>
  <c r="G652" i="1"/>
  <c r="A652" i="1"/>
  <c r="A650" i="1"/>
  <c r="J649" i="1"/>
  <c r="W648" i="1"/>
  <c r="V648" i="1"/>
  <c r="V647" i="1"/>
  <c r="W647" i="1" s="1"/>
  <c r="Q647" i="1"/>
  <c r="O647" i="1"/>
  <c r="V646" i="1"/>
  <c r="W646" i="1" s="1"/>
  <c r="V645" i="1"/>
  <c r="Q645" i="1"/>
  <c r="O645" i="1"/>
  <c r="W645" i="1" s="1"/>
  <c r="W644" i="1"/>
  <c r="V644" i="1"/>
  <c r="V643" i="1"/>
  <c r="W643" i="1" s="1"/>
  <c r="Q643" i="1"/>
  <c r="O643" i="1"/>
  <c r="V642" i="1"/>
  <c r="W642" i="1" s="1"/>
  <c r="J642" i="1"/>
  <c r="M66" i="2" s="1"/>
  <c r="V641" i="1"/>
  <c r="Q641" i="1"/>
  <c r="O641" i="1"/>
  <c r="W641" i="1" s="1"/>
  <c r="W640" i="1"/>
  <c r="V640" i="1"/>
  <c r="W639" i="1"/>
  <c r="V639" i="1"/>
  <c r="Q639" i="1"/>
  <c r="O639" i="1"/>
  <c r="W638" i="1"/>
  <c r="V638" i="1"/>
  <c r="V637" i="1"/>
  <c r="W637" i="1" s="1"/>
  <c r="Q637" i="1"/>
  <c r="O637" i="1"/>
  <c r="V636" i="1"/>
  <c r="W636" i="1" s="1"/>
  <c r="V635" i="1"/>
  <c r="R635" i="1"/>
  <c r="Q635" i="1"/>
  <c r="O635" i="1"/>
  <c r="W635" i="1" s="1"/>
  <c r="N635" i="1"/>
  <c r="M635" i="1"/>
  <c r="K66" i="2" s="1"/>
  <c r="L635" i="1"/>
  <c r="G223" i="3" s="1"/>
  <c r="K635" i="1"/>
  <c r="F223" i="3" s="1"/>
  <c r="J635" i="1"/>
  <c r="L66" i="2" s="1"/>
  <c r="H635" i="1"/>
  <c r="J66" i="2" s="1"/>
  <c r="G635" i="1"/>
  <c r="A635" i="1"/>
  <c r="A633" i="1"/>
  <c r="H632" i="1"/>
  <c r="V631" i="1"/>
  <c r="W631" i="1" s="1"/>
  <c r="W630" i="1"/>
  <c r="V630" i="1"/>
  <c r="Q630" i="1"/>
  <c r="O630" i="1"/>
  <c r="W629" i="1"/>
  <c r="V629" i="1"/>
  <c r="V628" i="1"/>
  <c r="W628" i="1" s="1"/>
  <c r="Q628" i="1"/>
  <c r="O628" i="1"/>
  <c r="V627" i="1"/>
  <c r="W627" i="1" s="1"/>
  <c r="W626" i="1"/>
  <c r="V626" i="1"/>
  <c r="Q626" i="1"/>
  <c r="O626" i="1"/>
  <c r="W625" i="1"/>
  <c r="V625" i="1"/>
  <c r="J625" i="1"/>
  <c r="M65" i="2" s="1"/>
  <c r="V624" i="1"/>
  <c r="W624" i="1" s="1"/>
  <c r="Q624" i="1"/>
  <c r="O624" i="1"/>
  <c r="V623" i="1"/>
  <c r="W623" i="1" s="1"/>
  <c r="V622" i="1"/>
  <c r="Q622" i="1"/>
  <c r="O622" i="1"/>
  <c r="W622" i="1" s="1"/>
  <c r="W621" i="1"/>
  <c r="V621" i="1"/>
  <c r="V620" i="1"/>
  <c r="W620" i="1" s="1"/>
  <c r="Q620" i="1"/>
  <c r="O620" i="1"/>
  <c r="V619" i="1"/>
  <c r="W619" i="1" s="1"/>
  <c r="V618" i="1"/>
  <c r="R618" i="1"/>
  <c r="Q618" i="1"/>
  <c r="O618" i="1"/>
  <c r="W618" i="1" s="1"/>
  <c r="N618" i="1"/>
  <c r="M618" i="1"/>
  <c r="K65" i="2" s="1"/>
  <c r="L618" i="1"/>
  <c r="G217" i="3" s="1"/>
  <c r="K618" i="1"/>
  <c r="F217" i="3" s="1"/>
  <c r="J618" i="1"/>
  <c r="L65" i="2" s="1"/>
  <c r="H618" i="1"/>
  <c r="J65" i="2" s="1"/>
  <c r="G618" i="1"/>
  <c r="W617" i="1"/>
  <c r="V617" i="1"/>
  <c r="V616" i="1"/>
  <c r="W616" i="1" s="1"/>
  <c r="Q616" i="1"/>
  <c r="O616" i="1"/>
  <c r="V615" i="1"/>
  <c r="W615" i="1" s="1"/>
  <c r="V614" i="1"/>
  <c r="Q614" i="1"/>
  <c r="O614" i="1"/>
  <c r="W614" i="1" s="1"/>
  <c r="W613" i="1"/>
  <c r="V613" i="1"/>
  <c r="V612" i="1"/>
  <c r="W612" i="1" s="1"/>
  <c r="Q612" i="1"/>
  <c r="O612" i="1"/>
  <c r="V611" i="1"/>
  <c r="W611" i="1" s="1"/>
  <c r="J611" i="1"/>
  <c r="M64" i="2" s="1"/>
  <c r="V610" i="1"/>
  <c r="W610" i="1" s="1"/>
  <c r="Q610" i="1"/>
  <c r="O610" i="1"/>
  <c r="V609" i="1"/>
  <c r="W609" i="1" s="1"/>
  <c r="W608" i="1"/>
  <c r="V608" i="1"/>
  <c r="Q608" i="1"/>
  <c r="O608" i="1"/>
  <c r="W607" i="1"/>
  <c r="V607" i="1"/>
  <c r="V606" i="1"/>
  <c r="W606" i="1" s="1"/>
  <c r="Q606" i="1"/>
  <c r="O606" i="1"/>
  <c r="V605" i="1"/>
  <c r="W605" i="1" s="1"/>
  <c r="V604" i="1"/>
  <c r="R604" i="1"/>
  <c r="Q604" i="1"/>
  <c r="O604" i="1"/>
  <c r="W604" i="1" s="1"/>
  <c r="N604" i="1"/>
  <c r="M604" i="1"/>
  <c r="K64" i="2" s="1"/>
  <c r="L604" i="1"/>
  <c r="G214" i="3" s="1"/>
  <c r="K604" i="1"/>
  <c r="F214" i="3" s="1"/>
  <c r="H604" i="1"/>
  <c r="J64" i="2" s="1"/>
  <c r="G604" i="1"/>
  <c r="A604" i="1"/>
  <c r="A602" i="1"/>
  <c r="H601" i="1"/>
  <c r="V600" i="1"/>
  <c r="W600" i="1" s="1"/>
  <c r="W599" i="1"/>
  <c r="V599" i="1"/>
  <c r="Q599" i="1"/>
  <c r="O599" i="1"/>
  <c r="W598" i="1"/>
  <c r="V598" i="1"/>
  <c r="J598" i="1"/>
  <c r="M63" i="2" s="1"/>
  <c r="V597" i="1"/>
  <c r="W597" i="1" s="1"/>
  <c r="Q597" i="1"/>
  <c r="O597" i="1"/>
  <c r="V596" i="1"/>
  <c r="W596" i="1" s="1"/>
  <c r="V595" i="1"/>
  <c r="R595" i="1"/>
  <c r="Q595" i="1"/>
  <c r="O595" i="1"/>
  <c r="W595" i="1" s="1"/>
  <c r="N595" i="1"/>
  <c r="M595" i="1"/>
  <c r="K63" i="2" s="1"/>
  <c r="L595" i="1"/>
  <c r="G208" i="3" s="1"/>
  <c r="K595" i="1"/>
  <c r="F208" i="3" s="1"/>
  <c r="J595" i="1"/>
  <c r="L63" i="2" s="1"/>
  <c r="H595" i="1"/>
  <c r="J63" i="2" s="1"/>
  <c r="G595" i="1"/>
  <c r="W594" i="1"/>
  <c r="V594" i="1"/>
  <c r="J594" i="1"/>
  <c r="M62" i="2" s="1"/>
  <c r="W593" i="1"/>
  <c r="V593" i="1"/>
  <c r="Q593" i="1"/>
  <c r="O593" i="1"/>
  <c r="N593" i="1"/>
  <c r="M593" i="1"/>
  <c r="K62" i="2" s="1"/>
  <c r="L593" i="1"/>
  <c r="G205" i="3" s="1"/>
  <c r="K593" i="1"/>
  <c r="F205" i="3" s="1"/>
  <c r="J593" i="1"/>
  <c r="L62" i="2" s="1"/>
  <c r="H593" i="1"/>
  <c r="J62" i="2" s="1"/>
  <c r="V592" i="1"/>
  <c r="W592" i="1" s="1"/>
  <c r="W591" i="1"/>
  <c r="V591" i="1"/>
  <c r="Q591" i="1"/>
  <c r="O591" i="1"/>
  <c r="J591" i="1"/>
  <c r="M61" i="2" s="1"/>
  <c r="W590" i="1"/>
  <c r="V590" i="1"/>
  <c r="V589" i="1"/>
  <c r="W589" i="1" s="1"/>
  <c r="R589" i="1"/>
  <c r="Q589" i="1"/>
  <c r="O589" i="1"/>
  <c r="N589" i="1"/>
  <c r="M589" i="1"/>
  <c r="K61" i="2" s="1"/>
  <c r="L589" i="1"/>
  <c r="G202" i="3" s="1"/>
  <c r="K589" i="1"/>
  <c r="F202" i="3" s="1"/>
  <c r="J589" i="1"/>
  <c r="L61" i="2" s="1"/>
  <c r="H589" i="1"/>
  <c r="J61" i="2" s="1"/>
  <c r="G589" i="1"/>
  <c r="A589" i="1"/>
  <c r="A587" i="1"/>
  <c r="J586" i="1"/>
  <c r="W585" i="1"/>
  <c r="V585" i="1"/>
  <c r="V584" i="1"/>
  <c r="W584" i="1" s="1"/>
  <c r="Q584" i="1"/>
  <c r="O584" i="1"/>
  <c r="V583" i="1"/>
  <c r="W583" i="1" s="1"/>
  <c r="V582" i="1"/>
  <c r="Q582" i="1"/>
  <c r="O582" i="1"/>
  <c r="W582" i="1" s="1"/>
  <c r="V581" i="1"/>
  <c r="V580" i="1"/>
  <c r="R580" i="1"/>
  <c r="Q580" i="1"/>
  <c r="O580" i="1"/>
  <c r="W580" i="1" s="1"/>
  <c r="N580" i="1"/>
  <c r="M580" i="1"/>
  <c r="K60" i="2" s="1"/>
  <c r="L580" i="1"/>
  <c r="G199" i="3" s="1"/>
  <c r="K580" i="1"/>
  <c r="F199" i="3" s="1"/>
  <c r="J580" i="1"/>
  <c r="L60" i="2" s="1"/>
  <c r="H580" i="1"/>
  <c r="J60" i="2" s="1"/>
  <c r="G580" i="1"/>
  <c r="A580" i="1"/>
  <c r="A60" i="2" s="1"/>
  <c r="A111" i="2" s="1"/>
  <c r="A170" i="2" s="1"/>
  <c r="A578" i="1"/>
  <c r="V576" i="1"/>
  <c r="W576" i="1" s="1"/>
  <c r="J576" i="1"/>
  <c r="M59" i="2" s="1"/>
  <c r="N59" i="2" s="1"/>
  <c r="V575" i="1"/>
  <c r="R575" i="1"/>
  <c r="Q575" i="1"/>
  <c r="O575" i="1"/>
  <c r="W575" i="1" s="1"/>
  <c r="N575" i="1"/>
  <c r="M575" i="1"/>
  <c r="K59" i="2" s="1"/>
  <c r="L575" i="1"/>
  <c r="G193" i="3" s="1"/>
  <c r="K575" i="1"/>
  <c r="F193" i="3" s="1"/>
  <c r="J575" i="1"/>
  <c r="L59" i="2" s="1"/>
  <c r="H575" i="1"/>
  <c r="J59" i="2" s="1"/>
  <c r="G575" i="1"/>
  <c r="V574" i="1"/>
  <c r="J574" i="1"/>
  <c r="M58" i="2" s="1"/>
  <c r="V573" i="1"/>
  <c r="R573" i="1"/>
  <c r="Q573" i="1"/>
  <c r="O573" i="1"/>
  <c r="W573" i="1" s="1"/>
  <c r="N573" i="1"/>
  <c r="M573" i="1"/>
  <c r="K58" i="2" s="1"/>
  <c r="L573" i="1"/>
  <c r="G190" i="3" s="1"/>
  <c r="K573" i="1"/>
  <c r="F190" i="3" s="1"/>
  <c r="J573" i="1"/>
  <c r="L58" i="2" s="1"/>
  <c r="H573" i="1"/>
  <c r="J58" i="2" s="1"/>
  <c r="G573" i="1"/>
  <c r="W572" i="1"/>
  <c r="V572" i="1"/>
  <c r="J572" i="1"/>
  <c r="M57" i="2" s="1"/>
  <c r="V571" i="1"/>
  <c r="W571" i="1" s="1"/>
  <c r="R571" i="1"/>
  <c r="Q571" i="1"/>
  <c r="O571" i="1"/>
  <c r="N571" i="1"/>
  <c r="M571" i="1"/>
  <c r="K57" i="2" s="1"/>
  <c r="L571" i="1"/>
  <c r="G187" i="3" s="1"/>
  <c r="K571" i="1"/>
  <c r="F187" i="3" s="1"/>
  <c r="J571" i="1"/>
  <c r="L57" i="2" s="1"/>
  <c r="H571" i="1"/>
  <c r="J57" i="2" s="1"/>
  <c r="G571" i="1"/>
  <c r="V570" i="1"/>
  <c r="W570" i="1" s="1"/>
  <c r="V569" i="1"/>
  <c r="Q569" i="1"/>
  <c r="O569" i="1"/>
  <c r="W569" i="1" s="1"/>
  <c r="W568" i="1"/>
  <c r="V568" i="1"/>
  <c r="V567" i="1"/>
  <c r="W567" i="1" s="1"/>
  <c r="Q567" i="1"/>
  <c r="O567" i="1"/>
  <c r="V566" i="1"/>
  <c r="W566" i="1" s="1"/>
  <c r="V565" i="1"/>
  <c r="Q565" i="1"/>
  <c r="O565" i="1"/>
  <c r="W565" i="1" s="1"/>
  <c r="W564" i="1"/>
  <c r="V564" i="1"/>
  <c r="V563" i="1"/>
  <c r="W563" i="1" s="1"/>
  <c r="Q563" i="1"/>
  <c r="O563" i="1"/>
  <c r="V562" i="1"/>
  <c r="W562" i="1" s="1"/>
  <c r="V561" i="1"/>
  <c r="Q561" i="1"/>
  <c r="O561" i="1"/>
  <c r="W561" i="1" s="1"/>
  <c r="W560" i="1"/>
  <c r="V560" i="1"/>
  <c r="V559" i="1"/>
  <c r="W559" i="1" s="1"/>
  <c r="Q559" i="1"/>
  <c r="O559" i="1"/>
  <c r="V558" i="1"/>
  <c r="W558" i="1" s="1"/>
  <c r="V557" i="1"/>
  <c r="Q557" i="1"/>
  <c r="O557" i="1"/>
  <c r="W557" i="1" s="1"/>
  <c r="W556" i="1"/>
  <c r="V556" i="1"/>
  <c r="V555" i="1"/>
  <c r="W555" i="1" s="1"/>
  <c r="Q555" i="1"/>
  <c r="O555" i="1"/>
  <c r="J555" i="1"/>
  <c r="M56" i="2" s="1"/>
  <c r="W554" i="1"/>
  <c r="V554" i="1"/>
  <c r="V553" i="1"/>
  <c r="W553" i="1" s="1"/>
  <c r="Q553" i="1"/>
  <c r="O553" i="1"/>
  <c r="V552" i="1"/>
  <c r="W552" i="1" s="1"/>
  <c r="W551" i="1"/>
  <c r="V551" i="1"/>
  <c r="Q551" i="1"/>
  <c r="O551" i="1"/>
  <c r="W550" i="1"/>
  <c r="V550" i="1"/>
  <c r="V549" i="1"/>
  <c r="W549" i="1" s="1"/>
  <c r="Q549" i="1"/>
  <c r="O549" i="1"/>
  <c r="V548" i="1"/>
  <c r="W548" i="1" s="1"/>
  <c r="W547" i="1"/>
  <c r="V547" i="1"/>
  <c r="Q547" i="1"/>
  <c r="O547" i="1"/>
  <c r="W546" i="1"/>
  <c r="V546" i="1"/>
  <c r="V545" i="1"/>
  <c r="W545" i="1" s="1"/>
  <c r="Q545" i="1"/>
  <c r="O545" i="1"/>
  <c r="V544" i="1"/>
  <c r="W544" i="1" s="1"/>
  <c r="W543" i="1"/>
  <c r="V543" i="1"/>
  <c r="Q543" i="1"/>
  <c r="O543" i="1"/>
  <c r="W542" i="1"/>
  <c r="V542" i="1"/>
  <c r="V541" i="1"/>
  <c r="W541" i="1" s="1"/>
  <c r="Q541" i="1"/>
  <c r="O541" i="1"/>
  <c r="V540" i="1"/>
  <c r="W540" i="1" s="1"/>
  <c r="V539" i="1"/>
  <c r="R539" i="1"/>
  <c r="Q539" i="1"/>
  <c r="O539" i="1"/>
  <c r="W539" i="1" s="1"/>
  <c r="N539" i="1"/>
  <c r="M539" i="1"/>
  <c r="K56" i="2" s="1"/>
  <c r="L539" i="1"/>
  <c r="G184" i="3" s="1"/>
  <c r="K539" i="1"/>
  <c r="F184" i="3" s="1"/>
  <c r="J539" i="1"/>
  <c r="L56" i="2" s="1"/>
  <c r="H539" i="1"/>
  <c r="J56" i="2" s="1"/>
  <c r="G539" i="1"/>
  <c r="W538" i="1"/>
  <c r="V538" i="1"/>
  <c r="V537" i="1"/>
  <c r="Q537" i="1"/>
  <c r="O537" i="1"/>
  <c r="W537" i="1" s="1"/>
  <c r="V536" i="1"/>
  <c r="W536" i="1" s="1"/>
  <c r="W535" i="1"/>
  <c r="V535" i="1"/>
  <c r="Q535" i="1"/>
  <c r="O535" i="1"/>
  <c r="W534" i="1"/>
  <c r="V534" i="1"/>
  <c r="V533" i="1"/>
  <c r="Q533" i="1"/>
  <c r="O533" i="1"/>
  <c r="W533" i="1" s="1"/>
  <c r="W532" i="1"/>
  <c r="V532" i="1"/>
  <c r="W531" i="1"/>
  <c r="V531" i="1"/>
  <c r="Q531" i="1"/>
  <c r="O531" i="1"/>
  <c r="W530" i="1"/>
  <c r="V530" i="1"/>
  <c r="J530" i="1"/>
  <c r="M55" i="2" s="1"/>
  <c r="V529" i="1"/>
  <c r="W529" i="1" s="1"/>
  <c r="Q529" i="1"/>
  <c r="O529" i="1"/>
  <c r="V528" i="1"/>
  <c r="W528" i="1" s="1"/>
  <c r="V527" i="1"/>
  <c r="Q527" i="1"/>
  <c r="O527" i="1"/>
  <c r="W527" i="1" s="1"/>
  <c r="W526" i="1"/>
  <c r="V526" i="1"/>
  <c r="V525" i="1"/>
  <c r="W525" i="1" s="1"/>
  <c r="Q525" i="1"/>
  <c r="O525" i="1"/>
  <c r="V524" i="1"/>
  <c r="W524" i="1" s="1"/>
  <c r="V523" i="1"/>
  <c r="Q523" i="1"/>
  <c r="O523" i="1"/>
  <c r="W523" i="1" s="1"/>
  <c r="W522" i="1"/>
  <c r="V522" i="1"/>
  <c r="V521" i="1"/>
  <c r="W521" i="1" s="1"/>
  <c r="R521" i="1"/>
  <c r="Q521" i="1"/>
  <c r="O521" i="1"/>
  <c r="N521" i="1"/>
  <c r="M521" i="1"/>
  <c r="K55" i="2" s="1"/>
  <c r="L521" i="1"/>
  <c r="G181" i="3" s="1"/>
  <c r="K521" i="1"/>
  <c r="F181" i="3" s="1"/>
  <c r="J521" i="1"/>
  <c r="L55" i="2" s="1"/>
  <c r="H521" i="1"/>
  <c r="J55" i="2" s="1"/>
  <c r="G521" i="1"/>
  <c r="V520" i="1"/>
  <c r="W520" i="1" s="1"/>
  <c r="V519" i="1"/>
  <c r="Q519" i="1"/>
  <c r="O519" i="1"/>
  <c r="W519" i="1" s="1"/>
  <c r="W518" i="1"/>
  <c r="V518" i="1"/>
  <c r="V517" i="1"/>
  <c r="W517" i="1" s="1"/>
  <c r="Q517" i="1"/>
  <c r="O517" i="1"/>
  <c r="V516" i="1"/>
  <c r="W516" i="1" s="1"/>
  <c r="V515" i="1"/>
  <c r="Q515" i="1"/>
  <c r="O515" i="1"/>
  <c r="W515" i="1" s="1"/>
  <c r="J515" i="1"/>
  <c r="M54" i="2" s="1"/>
  <c r="V514" i="1"/>
  <c r="W513" i="1"/>
  <c r="V513" i="1"/>
  <c r="Q513" i="1"/>
  <c r="O513" i="1"/>
  <c r="W514" i="1" s="1"/>
  <c r="W512" i="1"/>
  <c r="V512" i="1"/>
  <c r="V511" i="1"/>
  <c r="Q511" i="1"/>
  <c r="O511" i="1"/>
  <c r="W511" i="1" s="1"/>
  <c r="W510" i="1"/>
  <c r="V510" i="1"/>
  <c r="W509" i="1"/>
  <c r="V509" i="1"/>
  <c r="Q509" i="1"/>
  <c r="O509" i="1"/>
  <c r="W508" i="1"/>
  <c r="V508" i="1"/>
  <c r="V507" i="1"/>
  <c r="R507" i="1"/>
  <c r="Q507" i="1"/>
  <c r="O507" i="1"/>
  <c r="W507" i="1" s="1"/>
  <c r="N507" i="1"/>
  <c r="M507" i="1"/>
  <c r="K54" i="2" s="1"/>
  <c r="L507" i="1"/>
  <c r="G178" i="3" s="1"/>
  <c r="K507" i="1"/>
  <c r="F178" i="3" s="1"/>
  <c r="J507" i="1"/>
  <c r="L54" i="2" s="1"/>
  <c r="H507" i="1"/>
  <c r="J54" i="2" s="1"/>
  <c r="G507" i="1"/>
  <c r="A507" i="1"/>
  <c r="A505" i="1"/>
  <c r="W503" i="1"/>
  <c r="V503" i="1"/>
  <c r="J503" i="1"/>
  <c r="M53" i="2" s="1"/>
  <c r="V502" i="1"/>
  <c r="W502" i="1" s="1"/>
  <c r="R502" i="1"/>
  <c r="Q502" i="1"/>
  <c r="O502" i="1"/>
  <c r="N502" i="1"/>
  <c r="M502" i="1"/>
  <c r="K53" i="2" s="1"/>
  <c r="L502" i="1"/>
  <c r="G172" i="3" s="1"/>
  <c r="K502" i="1"/>
  <c r="F172" i="3" s="1"/>
  <c r="J502" i="1"/>
  <c r="L53" i="2" s="1"/>
  <c r="G502" i="1"/>
  <c r="V501" i="1"/>
  <c r="W501" i="1" s="1"/>
  <c r="V500" i="1"/>
  <c r="Q500" i="1"/>
  <c r="O500" i="1"/>
  <c r="W500" i="1" s="1"/>
  <c r="W499" i="1"/>
  <c r="V499" i="1"/>
  <c r="V498" i="1"/>
  <c r="W498" i="1" s="1"/>
  <c r="Q498" i="1"/>
  <c r="O498" i="1"/>
  <c r="J498" i="1"/>
  <c r="M52" i="2" s="1"/>
  <c r="W497" i="1"/>
  <c r="V497" i="1"/>
  <c r="V496" i="1"/>
  <c r="Q496" i="1"/>
  <c r="O496" i="1"/>
  <c r="W496" i="1" s="1"/>
  <c r="W495" i="1"/>
  <c r="V495" i="1"/>
  <c r="W494" i="1"/>
  <c r="V494" i="1"/>
  <c r="Q494" i="1"/>
  <c r="O494" i="1"/>
  <c r="W493" i="1"/>
  <c r="V493" i="1"/>
  <c r="V492" i="1"/>
  <c r="R492" i="1"/>
  <c r="Q492" i="1"/>
  <c r="O492" i="1"/>
  <c r="W492" i="1" s="1"/>
  <c r="N492" i="1"/>
  <c r="M492" i="1"/>
  <c r="L492" i="1"/>
  <c r="K492" i="1"/>
  <c r="F169" i="3" s="1"/>
  <c r="H492" i="1"/>
  <c r="J52" i="2" s="1"/>
  <c r="G492" i="1"/>
  <c r="A492" i="1"/>
  <c r="A490" i="1"/>
  <c r="W488" i="1"/>
  <c r="V488" i="1"/>
  <c r="V487" i="1"/>
  <c r="Q487" i="1"/>
  <c r="O487" i="1"/>
  <c r="W487" i="1" s="1"/>
  <c r="J487" i="1"/>
  <c r="M51" i="2" s="1"/>
  <c r="V486" i="1"/>
  <c r="W486" i="1" s="1"/>
  <c r="V485" i="1"/>
  <c r="R485" i="1"/>
  <c r="Q485" i="1"/>
  <c r="O485" i="1"/>
  <c r="W485" i="1" s="1"/>
  <c r="N485" i="1"/>
  <c r="M485" i="1"/>
  <c r="K51" i="2" s="1"/>
  <c r="L485" i="1"/>
  <c r="G163" i="3" s="1"/>
  <c r="K485" i="1"/>
  <c r="F163" i="3" s="1"/>
  <c r="J485" i="1"/>
  <c r="L51" i="2" s="1"/>
  <c r="H485" i="1"/>
  <c r="J51" i="2" s="1"/>
  <c r="G485" i="1"/>
  <c r="W484" i="1"/>
  <c r="V484" i="1"/>
  <c r="V483" i="1"/>
  <c r="W483" i="1" s="1"/>
  <c r="Q483" i="1"/>
  <c r="O483" i="1"/>
  <c r="J483" i="1"/>
  <c r="M50" i="2" s="1"/>
  <c r="W482" i="1"/>
  <c r="V482" i="1"/>
  <c r="V481" i="1"/>
  <c r="W481" i="1" s="1"/>
  <c r="R481" i="1"/>
  <c r="Q481" i="1"/>
  <c r="O481" i="1"/>
  <c r="N481" i="1"/>
  <c r="M481" i="1"/>
  <c r="K50" i="2" s="1"/>
  <c r="L481" i="1"/>
  <c r="G160" i="3" s="1"/>
  <c r="K481" i="1"/>
  <c r="F160" i="3" s="1"/>
  <c r="J481" i="1"/>
  <c r="L50" i="2" s="1"/>
  <c r="H481" i="1"/>
  <c r="J50" i="2" s="1"/>
  <c r="G481" i="1"/>
  <c r="V480" i="1"/>
  <c r="W480" i="1" s="1"/>
  <c r="W479" i="1"/>
  <c r="V479" i="1"/>
  <c r="Q479" i="1"/>
  <c r="O479" i="1"/>
  <c r="W478" i="1"/>
  <c r="V478" i="1"/>
  <c r="V477" i="1"/>
  <c r="Q477" i="1"/>
  <c r="O477" i="1"/>
  <c r="W477" i="1" s="1"/>
  <c r="W476" i="1"/>
  <c r="V476" i="1"/>
  <c r="W475" i="1"/>
  <c r="V475" i="1"/>
  <c r="Q475" i="1"/>
  <c r="O475" i="1"/>
  <c r="J475" i="1"/>
  <c r="M49" i="2" s="1"/>
  <c r="W474" i="1"/>
  <c r="V474" i="1"/>
  <c r="V473" i="1"/>
  <c r="W473" i="1" s="1"/>
  <c r="Q473" i="1"/>
  <c r="O473" i="1"/>
  <c r="V472" i="1"/>
  <c r="W472" i="1" s="1"/>
  <c r="V471" i="1"/>
  <c r="Q471" i="1"/>
  <c r="O471" i="1"/>
  <c r="W471" i="1" s="1"/>
  <c r="W470" i="1"/>
  <c r="V470" i="1"/>
  <c r="V469" i="1"/>
  <c r="W469" i="1" s="1"/>
  <c r="R469" i="1"/>
  <c r="Q469" i="1"/>
  <c r="O469" i="1"/>
  <c r="N469" i="1"/>
  <c r="M469" i="1"/>
  <c r="K49" i="2" s="1"/>
  <c r="L469" i="1"/>
  <c r="G157" i="3" s="1"/>
  <c r="K469" i="1"/>
  <c r="F157" i="3" s="1"/>
  <c r="J469" i="1"/>
  <c r="L49" i="2" s="1"/>
  <c r="H469" i="1"/>
  <c r="J49" i="2" s="1"/>
  <c r="G469" i="1"/>
  <c r="V468" i="1"/>
  <c r="W468" i="1" s="1"/>
  <c r="V467" i="1"/>
  <c r="R467" i="1"/>
  <c r="Q467" i="1"/>
  <c r="O467" i="1"/>
  <c r="W467" i="1" s="1"/>
  <c r="V466" i="1"/>
  <c r="V465" i="1"/>
  <c r="R465" i="1"/>
  <c r="Q465" i="1"/>
  <c r="O465" i="1"/>
  <c r="W465" i="1" s="1"/>
  <c r="J465" i="1"/>
  <c r="M48" i="2" s="1"/>
  <c r="V464" i="1"/>
  <c r="V463" i="1"/>
  <c r="R463" i="1"/>
  <c r="Q463" i="1"/>
  <c r="O463" i="1"/>
  <c r="W463" i="1" s="1"/>
  <c r="W462" i="1"/>
  <c r="V462" i="1"/>
  <c r="V461" i="1"/>
  <c r="W461" i="1" s="1"/>
  <c r="R461" i="1"/>
  <c r="Q461" i="1"/>
  <c r="O461" i="1"/>
  <c r="W460" i="1"/>
  <c r="V460" i="1"/>
  <c r="V459" i="1"/>
  <c r="R459" i="1"/>
  <c r="Q459" i="1"/>
  <c r="O459" i="1"/>
  <c r="W459" i="1" s="1"/>
  <c r="N459" i="1"/>
  <c r="M459" i="1"/>
  <c r="K48" i="2" s="1"/>
  <c r="L459" i="1"/>
  <c r="G154" i="3" s="1"/>
  <c r="K459" i="1"/>
  <c r="F154" i="3" s="1"/>
  <c r="J459" i="1"/>
  <c r="L48" i="2" s="1"/>
  <c r="H459" i="1"/>
  <c r="J48" i="2" s="1"/>
  <c r="G459" i="1"/>
  <c r="A459" i="1"/>
  <c r="A457" i="1"/>
  <c r="W455" i="1"/>
  <c r="V455" i="1"/>
  <c r="V454" i="1"/>
  <c r="Q454" i="1"/>
  <c r="O454" i="1"/>
  <c r="W454" i="1" s="1"/>
  <c r="V453" i="1"/>
  <c r="J453" i="1"/>
  <c r="M47" i="2" s="1"/>
  <c r="V452" i="1"/>
  <c r="Q452" i="1"/>
  <c r="O452" i="1"/>
  <c r="W452" i="1" s="1"/>
  <c r="W451" i="1"/>
  <c r="V451" i="1"/>
  <c r="V450" i="1"/>
  <c r="W450" i="1" s="1"/>
  <c r="R450" i="1"/>
  <c r="Q450" i="1"/>
  <c r="O450" i="1"/>
  <c r="N450" i="1"/>
  <c r="M450" i="1"/>
  <c r="K47" i="2" s="1"/>
  <c r="L450" i="1"/>
  <c r="G148" i="3" s="1"/>
  <c r="K450" i="1"/>
  <c r="F148" i="3" s="1"/>
  <c r="J450" i="1"/>
  <c r="L47" i="2" s="1"/>
  <c r="H450" i="1"/>
  <c r="J47" i="2" s="1"/>
  <c r="G450" i="1"/>
  <c r="V449" i="1"/>
  <c r="W449" i="1" s="1"/>
  <c r="V448" i="1"/>
  <c r="Q448" i="1"/>
  <c r="O448" i="1"/>
  <c r="W448" i="1" s="1"/>
  <c r="W447" i="1"/>
  <c r="V447" i="1"/>
  <c r="J447" i="1"/>
  <c r="M46" i="2" s="1"/>
  <c r="W446" i="1"/>
  <c r="V446" i="1"/>
  <c r="Q446" i="1"/>
  <c r="O446" i="1"/>
  <c r="W445" i="1"/>
  <c r="V445" i="1"/>
  <c r="V444" i="1"/>
  <c r="W444" i="1" s="1"/>
  <c r="R444" i="1"/>
  <c r="Q444" i="1"/>
  <c r="O444" i="1"/>
  <c r="N444" i="1"/>
  <c r="M444" i="1"/>
  <c r="K46" i="2" s="1"/>
  <c r="L444" i="1"/>
  <c r="G145" i="3" s="1"/>
  <c r="K444" i="1"/>
  <c r="F145" i="3" s="1"/>
  <c r="J444" i="1"/>
  <c r="L46" i="2" s="1"/>
  <c r="H444" i="1"/>
  <c r="J46" i="2" s="1"/>
  <c r="G444" i="1"/>
  <c r="V443" i="1"/>
  <c r="W443" i="1" s="1"/>
  <c r="W442" i="1"/>
  <c r="V442" i="1"/>
  <c r="Q442" i="1"/>
  <c r="O442" i="1"/>
  <c r="W441" i="1"/>
  <c r="V441" i="1"/>
  <c r="V440" i="1"/>
  <c r="Q440" i="1"/>
  <c r="O440" i="1"/>
  <c r="W440" i="1" s="1"/>
  <c r="J440" i="1"/>
  <c r="M45" i="2" s="1"/>
  <c r="V439" i="1"/>
  <c r="W439" i="1" s="1"/>
  <c r="Q438" i="1"/>
  <c r="O438" i="1"/>
  <c r="W437" i="1"/>
  <c r="V437" i="1"/>
  <c r="V436" i="1"/>
  <c r="W436" i="1" s="1"/>
  <c r="R436" i="1"/>
  <c r="Q436" i="1"/>
  <c r="O436" i="1"/>
  <c r="N436" i="1"/>
  <c r="M436" i="1"/>
  <c r="K45" i="2" s="1"/>
  <c r="L436" i="1"/>
  <c r="G142" i="3" s="1"/>
  <c r="K436" i="1"/>
  <c r="F142" i="3" s="1"/>
  <c r="J436" i="1"/>
  <c r="L45" i="2" s="1"/>
  <c r="H436" i="1"/>
  <c r="J45" i="2" s="1"/>
  <c r="G436" i="1"/>
  <c r="V435" i="1"/>
  <c r="W435" i="1" s="1"/>
  <c r="V434" i="1"/>
  <c r="Q434" i="1"/>
  <c r="O434" i="1"/>
  <c r="W434" i="1" s="1"/>
  <c r="W433" i="1"/>
  <c r="V433" i="1"/>
  <c r="V432" i="1"/>
  <c r="W432" i="1" s="1"/>
  <c r="Q432" i="1"/>
  <c r="O432" i="1"/>
  <c r="J432" i="1"/>
  <c r="M44" i="2" s="1"/>
  <c r="W431" i="1"/>
  <c r="V431" i="1"/>
  <c r="V430" i="1"/>
  <c r="Q430" i="1"/>
  <c r="O430" i="1"/>
  <c r="W430" i="1" s="1"/>
  <c r="V429" i="1"/>
  <c r="V428" i="1"/>
  <c r="R428" i="1"/>
  <c r="Q428" i="1"/>
  <c r="O428" i="1"/>
  <c r="W428" i="1" s="1"/>
  <c r="N428" i="1"/>
  <c r="M428" i="1"/>
  <c r="K44" i="2" s="1"/>
  <c r="L428" i="1"/>
  <c r="G139" i="3" s="1"/>
  <c r="K428" i="1"/>
  <c r="F139" i="3" s="1"/>
  <c r="J428" i="1"/>
  <c r="L44" i="2" s="1"/>
  <c r="H428" i="1"/>
  <c r="J44" i="2" s="1"/>
  <c r="G428" i="1"/>
  <c r="W427" i="1"/>
  <c r="V427" i="1"/>
  <c r="V426" i="1"/>
  <c r="Q426" i="1"/>
  <c r="O426" i="1"/>
  <c r="W426" i="1" s="1"/>
  <c r="W425" i="1"/>
  <c r="V425" i="1"/>
  <c r="W424" i="1"/>
  <c r="V424" i="1"/>
  <c r="Q424" i="1"/>
  <c r="O424" i="1"/>
  <c r="W423" i="1"/>
  <c r="V423" i="1"/>
  <c r="J423" i="1"/>
  <c r="M43" i="2" s="1"/>
  <c r="V422" i="1"/>
  <c r="W422" i="1" s="1"/>
  <c r="Q422" i="1"/>
  <c r="O422" i="1"/>
  <c r="V421" i="1"/>
  <c r="W421" i="1" s="1"/>
  <c r="V420" i="1"/>
  <c r="Q420" i="1"/>
  <c r="O420" i="1"/>
  <c r="W420" i="1" s="1"/>
  <c r="W419" i="1"/>
  <c r="V419" i="1"/>
  <c r="V418" i="1"/>
  <c r="W418" i="1" s="1"/>
  <c r="R418" i="1"/>
  <c r="Q418" i="1"/>
  <c r="O418" i="1"/>
  <c r="N418" i="1"/>
  <c r="M418" i="1"/>
  <c r="K43" i="2" s="1"/>
  <c r="L418" i="1"/>
  <c r="G136" i="3" s="1"/>
  <c r="K418" i="1"/>
  <c r="F136" i="3" s="1"/>
  <c r="J418" i="1"/>
  <c r="L43" i="2" s="1"/>
  <c r="H418" i="1"/>
  <c r="J43" i="2" s="1"/>
  <c r="G418" i="1"/>
  <c r="V417" i="1"/>
  <c r="W417" i="1" s="1"/>
  <c r="V416" i="1"/>
  <c r="Q416" i="1"/>
  <c r="O416" i="1"/>
  <c r="W416" i="1" s="1"/>
  <c r="W415" i="1"/>
  <c r="V415" i="1"/>
  <c r="V414" i="1"/>
  <c r="W414" i="1" s="1"/>
  <c r="Q414" i="1"/>
  <c r="O414" i="1"/>
  <c r="V413" i="1"/>
  <c r="W413" i="1" s="1"/>
  <c r="V412" i="1"/>
  <c r="Q412" i="1"/>
  <c r="O412" i="1"/>
  <c r="W412" i="1" s="1"/>
  <c r="W411" i="1"/>
  <c r="V411" i="1"/>
  <c r="W410" i="1"/>
  <c r="V410" i="1"/>
  <c r="Q410" i="1"/>
  <c r="O410" i="1"/>
  <c r="W409" i="1"/>
  <c r="V409" i="1"/>
  <c r="V408" i="1"/>
  <c r="Q408" i="1"/>
  <c r="O408" i="1"/>
  <c r="W408" i="1" s="1"/>
  <c r="W407" i="1"/>
  <c r="V407" i="1"/>
  <c r="W406" i="1"/>
  <c r="V406" i="1"/>
  <c r="Q406" i="1"/>
  <c r="O406" i="1"/>
  <c r="W405" i="1"/>
  <c r="V405" i="1"/>
  <c r="V404" i="1"/>
  <c r="Q404" i="1"/>
  <c r="O404" i="1"/>
  <c r="W404" i="1" s="1"/>
  <c r="V403" i="1"/>
  <c r="V402" i="1"/>
  <c r="R402" i="1"/>
  <c r="Q402" i="1"/>
  <c r="O402" i="1"/>
  <c r="W402" i="1" s="1"/>
  <c r="N402" i="1"/>
  <c r="M402" i="1"/>
  <c r="K42" i="2" s="1"/>
  <c r="L402" i="1"/>
  <c r="G133" i="3" s="1"/>
  <c r="K402" i="1"/>
  <c r="F133" i="3" s="1"/>
  <c r="H402" i="1"/>
  <c r="J42" i="2" s="1"/>
  <c r="G402" i="1"/>
  <c r="W401" i="1"/>
  <c r="V401" i="1"/>
  <c r="V400" i="1"/>
  <c r="Q400" i="1"/>
  <c r="O400" i="1"/>
  <c r="W400" i="1" s="1"/>
  <c r="W399" i="1"/>
  <c r="V399" i="1"/>
  <c r="W398" i="1"/>
  <c r="V398" i="1"/>
  <c r="Q398" i="1"/>
  <c r="O398" i="1"/>
  <c r="W397" i="1"/>
  <c r="V397" i="1"/>
  <c r="V396" i="1"/>
  <c r="Q396" i="1"/>
  <c r="O396" i="1"/>
  <c r="W396" i="1" s="1"/>
  <c r="W395" i="1"/>
  <c r="V395" i="1"/>
  <c r="W394" i="1"/>
  <c r="V394" i="1"/>
  <c r="Q394" i="1"/>
  <c r="O394" i="1"/>
  <c r="W393" i="1"/>
  <c r="V393" i="1"/>
  <c r="V392" i="1"/>
  <c r="Q392" i="1"/>
  <c r="O392" i="1"/>
  <c r="W392" i="1" s="1"/>
  <c r="W391" i="1"/>
  <c r="V391" i="1"/>
  <c r="W390" i="1"/>
  <c r="V390" i="1"/>
  <c r="Q390" i="1"/>
  <c r="O390" i="1"/>
  <c r="W389" i="1"/>
  <c r="V389" i="1"/>
  <c r="V388" i="1"/>
  <c r="Q388" i="1"/>
  <c r="O388" i="1"/>
  <c r="W388" i="1" s="1"/>
  <c r="W387" i="1"/>
  <c r="V387" i="1"/>
  <c r="W386" i="1"/>
  <c r="V386" i="1"/>
  <c r="Q386" i="1"/>
  <c r="O386" i="1"/>
  <c r="W385" i="1"/>
  <c r="V385" i="1"/>
  <c r="V384" i="1"/>
  <c r="Q384" i="1"/>
  <c r="O384" i="1"/>
  <c r="W384" i="1" s="1"/>
  <c r="W383" i="1"/>
  <c r="V383" i="1"/>
  <c r="W382" i="1"/>
  <c r="V382" i="1"/>
  <c r="Q382" i="1"/>
  <c r="O382" i="1"/>
  <c r="Q380" i="1"/>
  <c r="O380" i="1"/>
  <c r="J380" i="1"/>
  <c r="M41" i="2" s="1"/>
  <c r="V379" i="1"/>
  <c r="W379" i="1" s="1"/>
  <c r="V378" i="1"/>
  <c r="Q378" i="1"/>
  <c r="O378" i="1"/>
  <c r="W378" i="1" s="1"/>
  <c r="W377" i="1"/>
  <c r="V377" i="1"/>
  <c r="V376" i="1"/>
  <c r="W376" i="1" s="1"/>
  <c r="Q376" i="1"/>
  <c r="O376" i="1"/>
  <c r="V375" i="1"/>
  <c r="W375" i="1" s="1"/>
  <c r="V374" i="1"/>
  <c r="Q374" i="1"/>
  <c r="O374" i="1"/>
  <c r="W374" i="1" s="1"/>
  <c r="Q372" i="1"/>
  <c r="O372" i="1"/>
  <c r="V371" i="1"/>
  <c r="W371" i="1" s="1"/>
  <c r="V370" i="1"/>
  <c r="Q370" i="1"/>
  <c r="O370" i="1"/>
  <c r="W370" i="1" s="1"/>
  <c r="W369" i="1"/>
  <c r="V369" i="1"/>
  <c r="V368" i="1"/>
  <c r="W368" i="1" s="1"/>
  <c r="Q368" i="1"/>
  <c r="O368" i="1"/>
  <c r="V367" i="1"/>
  <c r="W367" i="1" s="1"/>
  <c r="V366" i="1"/>
  <c r="Q366" i="1"/>
  <c r="O366" i="1"/>
  <c r="W366" i="1" s="1"/>
  <c r="W365" i="1"/>
  <c r="V365" i="1"/>
  <c r="V364" i="1"/>
  <c r="W364" i="1" s="1"/>
  <c r="Q364" i="1"/>
  <c r="O364" i="1"/>
  <c r="V363" i="1"/>
  <c r="W363" i="1" s="1"/>
  <c r="V362" i="1"/>
  <c r="Q362" i="1"/>
  <c r="O362" i="1"/>
  <c r="W362" i="1" s="1"/>
  <c r="W361" i="1"/>
  <c r="V361" i="1"/>
  <c r="V360" i="1"/>
  <c r="W360" i="1" s="1"/>
  <c r="Q360" i="1"/>
  <c r="O360" i="1"/>
  <c r="R358" i="1"/>
  <c r="Q358" i="1"/>
  <c r="O358" i="1"/>
  <c r="N358" i="1"/>
  <c r="M358" i="1"/>
  <c r="K41" i="2" s="1"/>
  <c r="L358" i="1"/>
  <c r="G130" i="3" s="1"/>
  <c r="K358" i="1"/>
  <c r="F130" i="3" s="1"/>
  <c r="J358" i="1"/>
  <c r="L41" i="2" s="1"/>
  <c r="H358" i="1"/>
  <c r="J41" i="2" s="1"/>
  <c r="G358" i="1"/>
  <c r="W357" i="1"/>
  <c r="V357" i="1"/>
  <c r="V356" i="1"/>
  <c r="W356" i="1" s="1"/>
  <c r="Q356" i="1"/>
  <c r="O356" i="1"/>
  <c r="V355" i="1"/>
  <c r="W355" i="1" s="1"/>
  <c r="J355" i="1"/>
  <c r="M40" i="2" s="1"/>
  <c r="V354" i="1"/>
  <c r="W354" i="1" s="1"/>
  <c r="Q354" i="1"/>
  <c r="O354" i="1"/>
  <c r="V353" i="1"/>
  <c r="W353" i="1" s="1"/>
  <c r="V352" i="1"/>
  <c r="R352" i="1"/>
  <c r="Q352" i="1"/>
  <c r="O352" i="1"/>
  <c r="W352" i="1" s="1"/>
  <c r="N352" i="1"/>
  <c r="M352" i="1"/>
  <c r="K40" i="2" s="1"/>
  <c r="L352" i="1"/>
  <c r="G127" i="3" s="1"/>
  <c r="K352" i="1"/>
  <c r="F127" i="3" s="1"/>
  <c r="J352" i="1"/>
  <c r="L40" i="2" s="1"/>
  <c r="H352" i="1"/>
  <c r="J40" i="2" s="1"/>
  <c r="G352" i="1"/>
  <c r="W351" i="1"/>
  <c r="V351" i="1"/>
  <c r="V350" i="1"/>
  <c r="W350" i="1" s="1"/>
  <c r="Q350" i="1"/>
  <c r="O350" i="1"/>
  <c r="V349" i="1"/>
  <c r="W349" i="1" s="1"/>
  <c r="W348" i="1"/>
  <c r="V348" i="1"/>
  <c r="Q348" i="1"/>
  <c r="O348" i="1"/>
  <c r="J348" i="1"/>
  <c r="M39" i="2" s="1"/>
  <c r="W347" i="1"/>
  <c r="V347" i="1"/>
  <c r="V346" i="1"/>
  <c r="W346" i="1" s="1"/>
  <c r="Q346" i="1"/>
  <c r="O346" i="1"/>
  <c r="V345" i="1"/>
  <c r="W345" i="1" s="1"/>
  <c r="V344" i="1"/>
  <c r="R344" i="1"/>
  <c r="Q344" i="1"/>
  <c r="O344" i="1"/>
  <c r="W344" i="1" s="1"/>
  <c r="N344" i="1"/>
  <c r="M344" i="1"/>
  <c r="K39" i="2" s="1"/>
  <c r="L344" i="1"/>
  <c r="G124" i="3" s="1"/>
  <c r="K344" i="1"/>
  <c r="F124" i="3" s="1"/>
  <c r="J344" i="1"/>
  <c r="L39" i="2" s="1"/>
  <c r="H344" i="1"/>
  <c r="J39" i="2" s="1"/>
  <c r="G344" i="1"/>
  <c r="W343" i="1"/>
  <c r="V343" i="1"/>
  <c r="V342" i="1"/>
  <c r="W342" i="1" s="1"/>
  <c r="Q342" i="1"/>
  <c r="O342" i="1"/>
  <c r="V341" i="1"/>
  <c r="W341" i="1" s="1"/>
  <c r="V340" i="1"/>
  <c r="Q340" i="1"/>
  <c r="O340" i="1"/>
  <c r="W340" i="1" s="1"/>
  <c r="W339" i="1"/>
  <c r="V339" i="1"/>
  <c r="V338" i="1"/>
  <c r="W338" i="1" s="1"/>
  <c r="Q338" i="1"/>
  <c r="O338" i="1"/>
  <c r="V337" i="1"/>
  <c r="W337" i="1" s="1"/>
  <c r="V336" i="1"/>
  <c r="Q336" i="1"/>
  <c r="O336" i="1"/>
  <c r="W336" i="1" s="1"/>
  <c r="W335" i="1"/>
  <c r="V335" i="1"/>
  <c r="V334" i="1"/>
  <c r="W334" i="1" s="1"/>
  <c r="Q334" i="1"/>
  <c r="O334" i="1"/>
  <c r="V333" i="1"/>
  <c r="W333" i="1" s="1"/>
  <c r="V332" i="1"/>
  <c r="Q332" i="1"/>
  <c r="O332" i="1"/>
  <c r="W332" i="1" s="1"/>
  <c r="Q330" i="1"/>
  <c r="O330" i="1"/>
  <c r="V329" i="1"/>
  <c r="W329" i="1" s="1"/>
  <c r="V328" i="1"/>
  <c r="Q328" i="1"/>
  <c r="O328" i="1"/>
  <c r="W328" i="1" s="1"/>
  <c r="J328" i="1"/>
  <c r="M38" i="2" s="1"/>
  <c r="N38" i="2" s="1"/>
  <c r="V327" i="1"/>
  <c r="W327" i="1" s="1"/>
  <c r="W326" i="1"/>
  <c r="V326" i="1"/>
  <c r="Q326" i="1"/>
  <c r="O326" i="1"/>
  <c r="W325" i="1"/>
  <c r="V325" i="1"/>
  <c r="V324" i="1"/>
  <c r="W324" i="1" s="1"/>
  <c r="Q324" i="1"/>
  <c r="O324" i="1"/>
  <c r="V323" i="1"/>
  <c r="W323" i="1" s="1"/>
  <c r="W322" i="1"/>
  <c r="V322" i="1"/>
  <c r="Q322" i="1"/>
  <c r="O322" i="1"/>
  <c r="W321" i="1"/>
  <c r="V321" i="1"/>
  <c r="V320" i="1"/>
  <c r="W320" i="1" s="1"/>
  <c r="Q320" i="1"/>
  <c r="O320" i="1"/>
  <c r="V319" i="1"/>
  <c r="W319" i="1" s="1"/>
  <c r="W318" i="1"/>
  <c r="V318" i="1"/>
  <c r="Q318" i="1"/>
  <c r="O318" i="1"/>
  <c r="R316" i="1"/>
  <c r="Q316" i="1"/>
  <c r="O316" i="1"/>
  <c r="N316" i="1"/>
  <c r="M316" i="1"/>
  <c r="K38" i="2" s="1"/>
  <c r="L316" i="1"/>
  <c r="G121" i="3" s="1"/>
  <c r="K316" i="1"/>
  <c r="F121" i="3" s="1"/>
  <c r="J316" i="1"/>
  <c r="L38" i="2" s="1"/>
  <c r="H316" i="1"/>
  <c r="J38" i="2" s="1"/>
  <c r="G316" i="1"/>
  <c r="A316" i="1"/>
  <c r="A314" i="1"/>
  <c r="W312" i="1"/>
  <c r="V312" i="1"/>
  <c r="J312" i="1"/>
  <c r="M37" i="2" s="1"/>
  <c r="V311" i="1"/>
  <c r="W311" i="1" s="1"/>
  <c r="R311" i="1"/>
  <c r="Q311" i="1"/>
  <c r="O311" i="1"/>
  <c r="N311" i="1"/>
  <c r="M311" i="1"/>
  <c r="K37" i="2" s="1"/>
  <c r="L311" i="1"/>
  <c r="G115" i="3" s="1"/>
  <c r="K311" i="1"/>
  <c r="F115" i="3" s="1"/>
  <c r="J311" i="1"/>
  <c r="L37" i="2" s="1"/>
  <c r="H311" i="1"/>
  <c r="J37" i="2" s="1"/>
  <c r="G311" i="1"/>
  <c r="V310" i="1"/>
  <c r="W310" i="1" s="1"/>
  <c r="V309" i="1"/>
  <c r="Q309" i="1"/>
  <c r="O309" i="1"/>
  <c r="W309" i="1" s="1"/>
  <c r="W308" i="1"/>
  <c r="V308" i="1"/>
  <c r="V307" i="1"/>
  <c r="W307" i="1" s="1"/>
  <c r="Q307" i="1"/>
  <c r="O307" i="1"/>
  <c r="J307" i="1"/>
  <c r="M36" i="2" s="1"/>
  <c r="W306" i="1"/>
  <c r="V306" i="1"/>
  <c r="V305" i="1"/>
  <c r="W305" i="1" s="1"/>
  <c r="Q305" i="1"/>
  <c r="O305" i="1"/>
  <c r="V304" i="1"/>
  <c r="W304" i="1" s="1"/>
  <c r="W303" i="1"/>
  <c r="V303" i="1"/>
  <c r="Q303" i="1"/>
  <c r="O303" i="1"/>
  <c r="W302" i="1"/>
  <c r="V302" i="1"/>
  <c r="V301" i="1"/>
  <c r="R301" i="1"/>
  <c r="Q301" i="1"/>
  <c r="O301" i="1"/>
  <c r="W301" i="1" s="1"/>
  <c r="N301" i="1"/>
  <c r="M301" i="1"/>
  <c r="K36" i="2" s="1"/>
  <c r="L301" i="1"/>
  <c r="G112" i="3" s="1"/>
  <c r="K301" i="1"/>
  <c r="F112" i="3" s="1"/>
  <c r="J301" i="1"/>
  <c r="L36" i="2" s="1"/>
  <c r="H301" i="1"/>
  <c r="J36" i="2" s="1"/>
  <c r="G301" i="1"/>
  <c r="W300" i="1"/>
  <c r="V300" i="1"/>
  <c r="W299" i="1"/>
  <c r="V299" i="1"/>
  <c r="Q299" i="1"/>
  <c r="O299" i="1"/>
  <c r="W298" i="1"/>
  <c r="V298" i="1"/>
  <c r="V297" i="1"/>
  <c r="Q297" i="1"/>
  <c r="O297" i="1"/>
  <c r="W297" i="1" s="1"/>
  <c r="V296" i="1"/>
  <c r="J296" i="1"/>
  <c r="M35" i="2" s="1"/>
  <c r="V295" i="1"/>
  <c r="Q295" i="1"/>
  <c r="O295" i="1"/>
  <c r="W295" i="1" s="1"/>
  <c r="W294" i="1"/>
  <c r="V294" i="1"/>
  <c r="V293" i="1"/>
  <c r="W293" i="1" s="1"/>
  <c r="Q293" i="1"/>
  <c r="O293" i="1"/>
  <c r="V292" i="1"/>
  <c r="W292" i="1" s="1"/>
  <c r="V291" i="1"/>
  <c r="R291" i="1"/>
  <c r="Q291" i="1"/>
  <c r="O291" i="1"/>
  <c r="W291" i="1" s="1"/>
  <c r="N291" i="1"/>
  <c r="M291" i="1"/>
  <c r="K35" i="2" s="1"/>
  <c r="L291" i="1"/>
  <c r="G109" i="3" s="1"/>
  <c r="K291" i="1"/>
  <c r="F109" i="3" s="1"/>
  <c r="J291" i="1"/>
  <c r="L35" i="2" s="1"/>
  <c r="H291" i="1"/>
  <c r="J35" i="2" s="1"/>
  <c r="G291" i="1"/>
  <c r="W290" i="1"/>
  <c r="V290" i="1"/>
  <c r="V289" i="1"/>
  <c r="W289" i="1" s="1"/>
  <c r="Q289" i="1"/>
  <c r="O289" i="1"/>
  <c r="V288" i="1"/>
  <c r="W288" i="1" s="1"/>
  <c r="V287" i="1"/>
  <c r="Q287" i="1"/>
  <c r="O287" i="1"/>
  <c r="W287" i="1" s="1"/>
  <c r="W286" i="1"/>
  <c r="V286" i="1"/>
  <c r="V285" i="1"/>
  <c r="W285" i="1" s="1"/>
  <c r="Q285" i="1"/>
  <c r="O285" i="1"/>
  <c r="J285" i="1"/>
  <c r="M34" i="2" s="1"/>
  <c r="W284" i="1"/>
  <c r="V284" i="1"/>
  <c r="V283" i="1"/>
  <c r="W283" i="1" s="1"/>
  <c r="Q283" i="1"/>
  <c r="O283" i="1"/>
  <c r="V282" i="1"/>
  <c r="W282" i="1" s="1"/>
  <c r="W281" i="1"/>
  <c r="V281" i="1"/>
  <c r="Q281" i="1"/>
  <c r="O281" i="1"/>
  <c r="W280" i="1"/>
  <c r="V280" i="1"/>
  <c r="V279" i="1"/>
  <c r="W279" i="1" s="1"/>
  <c r="Q279" i="1"/>
  <c r="O279" i="1"/>
  <c r="V278" i="1"/>
  <c r="W278" i="1" s="1"/>
  <c r="V277" i="1"/>
  <c r="R277" i="1"/>
  <c r="Q277" i="1"/>
  <c r="O277" i="1"/>
  <c r="W277" i="1" s="1"/>
  <c r="N277" i="1"/>
  <c r="M277" i="1"/>
  <c r="K34" i="2" s="1"/>
  <c r="L277" i="1"/>
  <c r="G106" i="3" s="1"/>
  <c r="K277" i="1"/>
  <c r="F106" i="3" s="1"/>
  <c r="J277" i="1"/>
  <c r="L34" i="2" s="1"/>
  <c r="H277" i="1"/>
  <c r="J34" i="2" s="1"/>
  <c r="G277" i="1"/>
  <c r="W276" i="1"/>
  <c r="V276" i="1"/>
  <c r="V275" i="1"/>
  <c r="W275" i="1" s="1"/>
  <c r="Q275" i="1"/>
  <c r="O275" i="1"/>
  <c r="V274" i="1"/>
  <c r="W274" i="1" s="1"/>
  <c r="V273" i="1"/>
  <c r="Q273" i="1"/>
  <c r="O273" i="1"/>
  <c r="W273" i="1" s="1"/>
  <c r="W272" i="1"/>
  <c r="V272" i="1"/>
  <c r="V271" i="1"/>
  <c r="W271" i="1" s="1"/>
  <c r="Q271" i="1"/>
  <c r="O271" i="1"/>
  <c r="V270" i="1"/>
  <c r="W270" i="1" s="1"/>
  <c r="J270" i="1"/>
  <c r="M33" i="2" s="1"/>
  <c r="V269" i="1"/>
  <c r="W269" i="1" s="1"/>
  <c r="Q269" i="1"/>
  <c r="O269" i="1"/>
  <c r="V268" i="1"/>
  <c r="W268" i="1" s="1"/>
  <c r="Q267" i="1"/>
  <c r="O267" i="1"/>
  <c r="W266" i="1"/>
  <c r="V266" i="1"/>
  <c r="V265" i="1"/>
  <c r="W265" i="1" s="1"/>
  <c r="Q265" i="1"/>
  <c r="O265" i="1"/>
  <c r="V264" i="1"/>
  <c r="W264" i="1" s="1"/>
  <c r="W263" i="1"/>
  <c r="V263" i="1"/>
  <c r="R263" i="1"/>
  <c r="Q263" i="1"/>
  <c r="O263" i="1"/>
  <c r="N263" i="1"/>
  <c r="M263" i="1"/>
  <c r="K33" i="2" s="1"/>
  <c r="L263" i="1"/>
  <c r="G103" i="3" s="1"/>
  <c r="K263" i="1"/>
  <c r="F103" i="3" s="1"/>
  <c r="J263" i="1"/>
  <c r="L33" i="2" s="1"/>
  <c r="H263" i="1"/>
  <c r="J33" i="2" s="1"/>
  <c r="G263" i="1"/>
  <c r="W262" i="1"/>
  <c r="V262" i="1"/>
  <c r="V261" i="1"/>
  <c r="W261" i="1" s="1"/>
  <c r="Q261" i="1"/>
  <c r="O261" i="1"/>
  <c r="J261" i="1"/>
  <c r="M32" i="2" s="1"/>
  <c r="V260" i="1"/>
  <c r="W260" i="1" s="1"/>
  <c r="V259" i="1"/>
  <c r="R259" i="1"/>
  <c r="Q259" i="1"/>
  <c r="O259" i="1"/>
  <c r="W259" i="1" s="1"/>
  <c r="N259" i="1"/>
  <c r="M259" i="1"/>
  <c r="K32" i="2" s="1"/>
  <c r="L259" i="1"/>
  <c r="G100" i="3" s="1"/>
  <c r="K259" i="1"/>
  <c r="F100" i="3" s="1"/>
  <c r="H259" i="1"/>
  <c r="J32" i="2" s="1"/>
  <c r="G259" i="1"/>
  <c r="W258" i="1"/>
  <c r="V258" i="1"/>
  <c r="V257" i="1"/>
  <c r="W257" i="1" s="1"/>
  <c r="Q257" i="1"/>
  <c r="O257" i="1"/>
  <c r="V256" i="1"/>
  <c r="W256" i="1" s="1"/>
  <c r="V255" i="1"/>
  <c r="Q255" i="1"/>
  <c r="O255" i="1"/>
  <c r="W255" i="1" s="1"/>
  <c r="W254" i="1"/>
  <c r="V254" i="1"/>
  <c r="V253" i="1"/>
  <c r="W253" i="1" s="1"/>
  <c r="Q253" i="1"/>
  <c r="O253" i="1"/>
  <c r="J253" i="1"/>
  <c r="M31" i="2" s="1"/>
  <c r="W252" i="1"/>
  <c r="V252" i="1"/>
  <c r="V251" i="1"/>
  <c r="W251" i="1" s="1"/>
  <c r="Q251" i="1"/>
  <c r="O251" i="1"/>
  <c r="V250" i="1"/>
  <c r="W250" i="1" s="1"/>
  <c r="W249" i="1"/>
  <c r="V249" i="1"/>
  <c r="Q249" i="1"/>
  <c r="O249" i="1"/>
  <c r="W248" i="1"/>
  <c r="V248" i="1"/>
  <c r="V247" i="1"/>
  <c r="W247" i="1" s="1"/>
  <c r="R247" i="1"/>
  <c r="Q247" i="1"/>
  <c r="O247" i="1"/>
  <c r="N247" i="1"/>
  <c r="M247" i="1"/>
  <c r="K31" i="2" s="1"/>
  <c r="L247" i="1"/>
  <c r="G97" i="3" s="1"/>
  <c r="K247" i="1"/>
  <c r="F97" i="3" s="1"/>
  <c r="J247" i="1"/>
  <c r="L31" i="2" s="1"/>
  <c r="H247" i="1"/>
  <c r="J31" i="2" s="1"/>
  <c r="G247" i="1"/>
  <c r="V246" i="1"/>
  <c r="W246" i="1" s="1"/>
  <c r="W245" i="1"/>
  <c r="V245" i="1"/>
  <c r="Q245" i="1"/>
  <c r="O245" i="1"/>
  <c r="W244" i="1"/>
  <c r="V244" i="1"/>
  <c r="V243" i="1"/>
  <c r="W243" i="1" s="1"/>
  <c r="Q243" i="1"/>
  <c r="O243" i="1"/>
  <c r="V242" i="1"/>
  <c r="W242" i="1" s="1"/>
  <c r="J242" i="1"/>
  <c r="M30" i="2" s="1"/>
  <c r="V241" i="1"/>
  <c r="Q241" i="1"/>
  <c r="O241" i="1"/>
  <c r="W241" i="1" s="1"/>
  <c r="W240" i="1"/>
  <c r="V240" i="1"/>
  <c r="V239" i="1"/>
  <c r="W239" i="1" s="1"/>
  <c r="Q239" i="1"/>
  <c r="O239" i="1"/>
  <c r="V238" i="1"/>
  <c r="W238" i="1" s="1"/>
  <c r="V237" i="1"/>
  <c r="R237" i="1"/>
  <c r="Q237" i="1"/>
  <c r="O237" i="1"/>
  <c r="W237" i="1" s="1"/>
  <c r="N237" i="1"/>
  <c r="M237" i="1"/>
  <c r="K30" i="2" s="1"/>
  <c r="L237" i="1"/>
  <c r="G94" i="3" s="1"/>
  <c r="K237" i="1"/>
  <c r="F94" i="3" s="1"/>
  <c r="J237" i="1"/>
  <c r="L30" i="2" s="1"/>
  <c r="H237" i="1"/>
  <c r="J30" i="2" s="1"/>
  <c r="G237" i="1"/>
  <c r="A237" i="1"/>
  <c r="A235" i="1"/>
  <c r="V233" i="1"/>
  <c r="W233" i="1" s="1"/>
  <c r="V232" i="1"/>
  <c r="Q232" i="1"/>
  <c r="O232" i="1"/>
  <c r="W232" i="1" s="1"/>
  <c r="W231" i="1"/>
  <c r="V231" i="1"/>
  <c r="W230" i="1"/>
  <c r="V230" i="1"/>
  <c r="Q230" i="1"/>
  <c r="O230" i="1"/>
  <c r="W229" i="1"/>
  <c r="V229" i="1"/>
  <c r="V228" i="1"/>
  <c r="W228" i="1" s="1"/>
  <c r="R228" i="1"/>
  <c r="Q228" i="1"/>
  <c r="O228" i="1"/>
  <c r="N228" i="1"/>
  <c r="M228" i="1"/>
  <c r="K29" i="2" s="1"/>
  <c r="L228" i="1"/>
  <c r="G88" i="3" s="1"/>
  <c r="K228" i="1"/>
  <c r="F88" i="3" s="1"/>
  <c r="J228" i="1"/>
  <c r="L29" i="2" s="1"/>
  <c r="H228" i="1"/>
  <c r="J29" i="2" s="1"/>
  <c r="G228" i="1"/>
  <c r="V227" i="1"/>
  <c r="W227" i="1" s="1"/>
  <c r="W226" i="1"/>
  <c r="V226" i="1"/>
  <c r="Q226" i="1"/>
  <c r="O226" i="1"/>
  <c r="W225" i="1"/>
  <c r="V225" i="1"/>
  <c r="V224" i="1"/>
  <c r="W224" i="1" s="1"/>
  <c r="Q224" i="1"/>
  <c r="O224" i="1"/>
  <c r="V223" i="1"/>
  <c r="W223" i="1" s="1"/>
  <c r="W222" i="1"/>
  <c r="V222" i="1"/>
  <c r="Q222" i="1"/>
  <c r="O222" i="1"/>
  <c r="W221" i="1"/>
  <c r="V221" i="1"/>
  <c r="V220" i="1"/>
  <c r="W220" i="1" s="1"/>
  <c r="Q220" i="1"/>
  <c r="O220" i="1"/>
  <c r="J220" i="1"/>
  <c r="M28" i="2" s="1"/>
  <c r="V219" i="1"/>
  <c r="W219" i="1" s="1"/>
  <c r="V218" i="1"/>
  <c r="Q218" i="1"/>
  <c r="O218" i="1"/>
  <c r="W218" i="1" s="1"/>
  <c r="W217" i="1"/>
  <c r="V217" i="1"/>
  <c r="V216" i="1"/>
  <c r="W216" i="1" s="1"/>
  <c r="Q216" i="1"/>
  <c r="O216" i="1"/>
  <c r="V215" i="1"/>
  <c r="W215" i="1" s="1"/>
  <c r="V214" i="1"/>
  <c r="Q214" i="1"/>
  <c r="O214" i="1"/>
  <c r="W214" i="1" s="1"/>
  <c r="W213" i="1"/>
  <c r="V213" i="1"/>
  <c r="V212" i="1"/>
  <c r="W212" i="1" s="1"/>
  <c r="R212" i="1"/>
  <c r="Q212" i="1"/>
  <c r="O212" i="1"/>
  <c r="N212" i="1"/>
  <c r="M212" i="1"/>
  <c r="K28" i="2" s="1"/>
  <c r="L212" i="1"/>
  <c r="G85" i="3" s="1"/>
  <c r="K212" i="1"/>
  <c r="F85" i="3" s="1"/>
  <c r="J212" i="1"/>
  <c r="L28" i="2" s="1"/>
  <c r="H212" i="1"/>
  <c r="J28" i="2" s="1"/>
  <c r="G212" i="1"/>
  <c r="V211" i="1"/>
  <c r="W211" i="1" s="1"/>
  <c r="V210" i="1"/>
  <c r="Q210" i="1"/>
  <c r="O210" i="1"/>
  <c r="W210" i="1" s="1"/>
  <c r="W209" i="1"/>
  <c r="V209" i="1"/>
  <c r="V208" i="1"/>
  <c r="W208" i="1" s="1"/>
  <c r="Q208" i="1"/>
  <c r="O208" i="1"/>
  <c r="V207" i="1"/>
  <c r="W207" i="1" s="1"/>
  <c r="J207" i="1"/>
  <c r="M27" i="2" s="1"/>
  <c r="V206" i="1"/>
  <c r="W206" i="1" s="1"/>
  <c r="Q206" i="1"/>
  <c r="O206" i="1"/>
  <c r="V205" i="1"/>
  <c r="W205" i="1" s="1"/>
  <c r="W204" i="1"/>
  <c r="V204" i="1"/>
  <c r="Q204" i="1"/>
  <c r="O204" i="1"/>
  <c r="W203" i="1"/>
  <c r="V203" i="1"/>
  <c r="V202" i="1"/>
  <c r="W202" i="1" s="1"/>
  <c r="R202" i="1"/>
  <c r="Q202" i="1"/>
  <c r="O202" i="1"/>
  <c r="N202" i="1"/>
  <c r="M202" i="1"/>
  <c r="K27" i="2" s="1"/>
  <c r="L202" i="1"/>
  <c r="G82" i="3" s="1"/>
  <c r="K202" i="1"/>
  <c r="F82" i="3" s="1"/>
  <c r="J202" i="1"/>
  <c r="L27" i="2" s="1"/>
  <c r="H202" i="1"/>
  <c r="J27" i="2" s="1"/>
  <c r="G202" i="1"/>
  <c r="V201" i="1"/>
  <c r="W201" i="1" s="1"/>
  <c r="W200" i="1"/>
  <c r="V200" i="1"/>
  <c r="Q200" i="1"/>
  <c r="O200" i="1"/>
  <c r="W199" i="1"/>
  <c r="V199" i="1"/>
  <c r="V198" i="1"/>
  <c r="W198" i="1" s="1"/>
  <c r="Q198" i="1"/>
  <c r="O198" i="1"/>
  <c r="J198" i="1"/>
  <c r="M26" i="2" s="1"/>
  <c r="V197" i="1"/>
  <c r="W197" i="1" s="1"/>
  <c r="V196" i="1"/>
  <c r="Q196" i="1"/>
  <c r="O196" i="1"/>
  <c r="W196" i="1" s="1"/>
  <c r="W195" i="1"/>
  <c r="V195" i="1"/>
  <c r="V194" i="1"/>
  <c r="W194" i="1" s="1"/>
  <c r="R194" i="1"/>
  <c r="Q194" i="1"/>
  <c r="O194" i="1"/>
  <c r="N194" i="1"/>
  <c r="M194" i="1"/>
  <c r="K26" i="2" s="1"/>
  <c r="L194" i="1"/>
  <c r="G79" i="3" s="1"/>
  <c r="K194" i="1"/>
  <c r="F79" i="3" s="1"/>
  <c r="H194" i="1"/>
  <c r="J26" i="2" s="1"/>
  <c r="G194" i="1"/>
  <c r="V193" i="1"/>
  <c r="W193" i="1" s="1"/>
  <c r="V192" i="1"/>
  <c r="Q192" i="1"/>
  <c r="O192" i="1"/>
  <c r="W192" i="1" s="1"/>
  <c r="W191" i="1"/>
  <c r="V191" i="1"/>
  <c r="V190" i="1"/>
  <c r="W190" i="1" s="1"/>
  <c r="Q190" i="1"/>
  <c r="O190" i="1"/>
  <c r="J190" i="1"/>
  <c r="M25" i="2" s="1"/>
  <c r="W189" i="1"/>
  <c r="V189" i="1"/>
  <c r="V188" i="1"/>
  <c r="W188" i="1" s="1"/>
  <c r="Q188" i="1"/>
  <c r="O188" i="1"/>
  <c r="V187" i="1"/>
  <c r="W187" i="1" s="1"/>
  <c r="V186" i="1"/>
  <c r="R186" i="1"/>
  <c r="Q186" i="1"/>
  <c r="O186" i="1"/>
  <c r="W186" i="1" s="1"/>
  <c r="N186" i="1"/>
  <c r="M186" i="1"/>
  <c r="K25" i="2" s="1"/>
  <c r="L186" i="1"/>
  <c r="G76" i="3" s="1"/>
  <c r="K186" i="1"/>
  <c r="F76" i="3" s="1"/>
  <c r="J186" i="1"/>
  <c r="L25" i="2" s="1"/>
  <c r="H186" i="1"/>
  <c r="J25" i="2" s="1"/>
  <c r="G186" i="1"/>
  <c r="A186" i="1"/>
  <c r="A184" i="1"/>
  <c r="J183" i="1"/>
  <c r="V182" i="1"/>
  <c r="W182" i="1" s="1"/>
  <c r="W181" i="1"/>
  <c r="V181" i="1"/>
  <c r="Q181" i="1"/>
  <c r="O181" i="1"/>
  <c r="W180" i="1"/>
  <c r="V180" i="1"/>
  <c r="V179" i="1"/>
  <c r="W179" i="1" s="1"/>
  <c r="Q179" i="1"/>
  <c r="O179" i="1"/>
  <c r="J179" i="1"/>
  <c r="M24" i="2" s="1"/>
  <c r="V178" i="1"/>
  <c r="W178" i="1" s="1"/>
  <c r="V177" i="1"/>
  <c r="Q177" i="1"/>
  <c r="O177" i="1"/>
  <c r="W177" i="1" s="1"/>
  <c r="W176" i="1"/>
  <c r="V176" i="1"/>
  <c r="V175" i="1"/>
  <c r="W175" i="1" s="1"/>
  <c r="R175" i="1"/>
  <c r="Q175" i="1"/>
  <c r="O175" i="1"/>
  <c r="N175" i="1"/>
  <c r="M175" i="1"/>
  <c r="K24" i="2" s="1"/>
  <c r="L175" i="1"/>
  <c r="G70" i="3" s="1"/>
  <c r="K175" i="1"/>
  <c r="F70" i="3" s="1"/>
  <c r="J175" i="1"/>
  <c r="L24" i="2" s="1"/>
  <c r="H175" i="1"/>
  <c r="J24" i="2" s="1"/>
  <c r="G175" i="1"/>
  <c r="V174" i="1"/>
  <c r="W174" i="1" s="1"/>
  <c r="V173" i="1"/>
  <c r="Q173" i="1"/>
  <c r="O173" i="1"/>
  <c r="W173" i="1" s="1"/>
  <c r="J173" i="1"/>
  <c r="M23" i="2" s="1"/>
  <c r="V172" i="1"/>
  <c r="W172" i="1" s="1"/>
  <c r="V171" i="1"/>
  <c r="R171" i="1"/>
  <c r="Q171" i="1"/>
  <c r="O171" i="1"/>
  <c r="W171" i="1" s="1"/>
  <c r="N171" i="1"/>
  <c r="M171" i="1"/>
  <c r="K23" i="2" s="1"/>
  <c r="L171" i="1"/>
  <c r="G67" i="3" s="1"/>
  <c r="K171" i="1"/>
  <c r="F67" i="3" s="1"/>
  <c r="J171" i="1"/>
  <c r="L23" i="2" s="1"/>
  <c r="H171" i="1"/>
  <c r="J23" i="2" s="1"/>
  <c r="G171" i="1"/>
  <c r="W170" i="1"/>
  <c r="V170" i="1"/>
  <c r="V169" i="1"/>
  <c r="W169" i="1" s="1"/>
  <c r="Q169" i="1"/>
  <c r="O169" i="1"/>
  <c r="V168" i="1"/>
  <c r="W168" i="1" s="1"/>
  <c r="W167" i="1"/>
  <c r="V167" i="1"/>
  <c r="Q167" i="1"/>
  <c r="O167" i="1"/>
  <c r="J167" i="1"/>
  <c r="M22" i="2" s="1"/>
  <c r="W166" i="1"/>
  <c r="V166" i="1"/>
  <c r="V165" i="1"/>
  <c r="W165" i="1" s="1"/>
  <c r="Q165" i="1"/>
  <c r="O165" i="1"/>
  <c r="V164" i="1"/>
  <c r="W164" i="1" s="1"/>
  <c r="V163" i="1"/>
  <c r="R163" i="1"/>
  <c r="Q163" i="1"/>
  <c r="O163" i="1"/>
  <c r="W163" i="1" s="1"/>
  <c r="N163" i="1"/>
  <c r="M163" i="1"/>
  <c r="K22" i="2" s="1"/>
  <c r="L163" i="1"/>
  <c r="G64" i="3" s="1"/>
  <c r="K163" i="1"/>
  <c r="F64" i="3" s="1"/>
  <c r="J163" i="1"/>
  <c r="L22" i="2" s="1"/>
  <c r="H163" i="1"/>
  <c r="J22" i="2" s="1"/>
  <c r="G163" i="1"/>
  <c r="W162" i="1"/>
  <c r="V162" i="1"/>
  <c r="V161" i="1"/>
  <c r="W161" i="1" s="1"/>
  <c r="Q161" i="1"/>
  <c r="O161" i="1"/>
  <c r="V160" i="1"/>
  <c r="W160" i="1" s="1"/>
  <c r="V159" i="1"/>
  <c r="Q159" i="1"/>
  <c r="O159" i="1"/>
  <c r="W159" i="1" s="1"/>
  <c r="W158" i="1"/>
  <c r="V158" i="1"/>
  <c r="V157" i="1"/>
  <c r="W157" i="1" s="1"/>
  <c r="Q157" i="1"/>
  <c r="O157" i="1"/>
  <c r="V156" i="1"/>
  <c r="W156" i="1" s="1"/>
  <c r="J156" i="1"/>
  <c r="M21" i="2" s="1"/>
  <c r="V155" i="1"/>
  <c r="W155" i="1" s="1"/>
  <c r="Q155" i="1"/>
  <c r="O155" i="1"/>
  <c r="V154" i="1"/>
  <c r="W154" i="1" s="1"/>
  <c r="W153" i="1"/>
  <c r="V153" i="1"/>
  <c r="Q153" i="1"/>
  <c r="O153" i="1"/>
  <c r="W152" i="1"/>
  <c r="V152" i="1"/>
  <c r="V151" i="1"/>
  <c r="W151" i="1" s="1"/>
  <c r="Q151" i="1"/>
  <c r="O151" i="1"/>
  <c r="V150" i="1"/>
  <c r="W150" i="1" s="1"/>
  <c r="V149" i="1"/>
  <c r="R149" i="1"/>
  <c r="Q149" i="1"/>
  <c r="O149" i="1"/>
  <c r="W149" i="1" s="1"/>
  <c r="N149" i="1"/>
  <c r="M149" i="1"/>
  <c r="K21" i="2" s="1"/>
  <c r="L149" i="1"/>
  <c r="G61" i="3" s="1"/>
  <c r="K149" i="1"/>
  <c r="F61" i="3" s="1"/>
  <c r="J149" i="1"/>
  <c r="L21" i="2" s="1"/>
  <c r="H149" i="1"/>
  <c r="J21" i="2" s="1"/>
  <c r="G149" i="1"/>
  <c r="W148" i="1"/>
  <c r="V148" i="1"/>
  <c r="V147" i="1"/>
  <c r="W147" i="1" s="1"/>
  <c r="Q147" i="1"/>
  <c r="O147" i="1"/>
  <c r="V146" i="1"/>
  <c r="W146" i="1" s="1"/>
  <c r="J146" i="1"/>
  <c r="M20" i="2" s="1"/>
  <c r="V145" i="1"/>
  <c r="Q145" i="1"/>
  <c r="O145" i="1"/>
  <c r="W145" i="1" s="1"/>
  <c r="W144" i="1"/>
  <c r="V144" i="1"/>
  <c r="V143" i="1"/>
  <c r="W143" i="1" s="1"/>
  <c r="R143" i="1"/>
  <c r="Q143" i="1"/>
  <c r="O143" i="1"/>
  <c r="N143" i="1"/>
  <c r="M143" i="1"/>
  <c r="K20" i="2" s="1"/>
  <c r="L143" i="1"/>
  <c r="G58" i="3" s="1"/>
  <c r="K143" i="1"/>
  <c r="F58" i="3" s="1"/>
  <c r="J143" i="1"/>
  <c r="L20" i="2" s="1"/>
  <c r="H143" i="1"/>
  <c r="J20" i="2" s="1"/>
  <c r="G143" i="1"/>
  <c r="V142" i="1"/>
  <c r="W142" i="1" s="1"/>
  <c r="V141" i="1"/>
  <c r="Q141" i="1"/>
  <c r="O141" i="1"/>
  <c r="W141" i="1" s="1"/>
  <c r="W140" i="1"/>
  <c r="V140" i="1"/>
  <c r="V139" i="1"/>
  <c r="W139" i="1" s="1"/>
  <c r="Q139" i="1"/>
  <c r="O139" i="1"/>
  <c r="J139" i="1"/>
  <c r="M19" i="2" s="1"/>
  <c r="W138" i="1"/>
  <c r="V138" i="1"/>
  <c r="V137" i="1"/>
  <c r="W137" i="1" s="1"/>
  <c r="Q137" i="1"/>
  <c r="O137" i="1"/>
  <c r="V136" i="1"/>
  <c r="W136" i="1" s="1"/>
  <c r="V135" i="1"/>
  <c r="R135" i="1"/>
  <c r="Q135" i="1"/>
  <c r="O135" i="1"/>
  <c r="W135" i="1" s="1"/>
  <c r="N135" i="1"/>
  <c r="M135" i="1"/>
  <c r="K19" i="2" s="1"/>
  <c r="L135" i="1"/>
  <c r="G55" i="3" s="1"/>
  <c r="K135" i="1"/>
  <c r="F55" i="3" s="1"/>
  <c r="J135" i="1"/>
  <c r="L19" i="2" s="1"/>
  <c r="H135" i="1"/>
  <c r="J19" i="2" s="1"/>
  <c r="G135" i="1"/>
  <c r="W134" i="1"/>
  <c r="V134" i="1"/>
  <c r="V133" i="1"/>
  <c r="W133" i="1" s="1"/>
  <c r="Q133" i="1"/>
  <c r="O133" i="1"/>
  <c r="V132" i="1"/>
  <c r="W132" i="1" s="1"/>
  <c r="W131" i="1"/>
  <c r="V131" i="1"/>
  <c r="Q131" i="1"/>
  <c r="O131" i="1"/>
  <c r="W130" i="1"/>
  <c r="V130" i="1"/>
  <c r="J130" i="1"/>
  <c r="M18" i="2" s="1"/>
  <c r="V129" i="1"/>
  <c r="W129" i="1" s="1"/>
  <c r="Q129" i="1"/>
  <c r="O129" i="1"/>
  <c r="V128" i="1"/>
  <c r="W128" i="1" s="1"/>
  <c r="V127" i="1"/>
  <c r="Q127" i="1"/>
  <c r="O127" i="1"/>
  <c r="W127" i="1" s="1"/>
  <c r="W126" i="1"/>
  <c r="V126" i="1"/>
  <c r="V125" i="1"/>
  <c r="W125" i="1" s="1"/>
  <c r="R125" i="1"/>
  <c r="Q125" i="1"/>
  <c r="O125" i="1"/>
  <c r="N125" i="1"/>
  <c r="M125" i="1"/>
  <c r="K18" i="2" s="1"/>
  <c r="L125" i="1"/>
  <c r="G52" i="3" s="1"/>
  <c r="K125" i="1"/>
  <c r="F52" i="3" s="1"/>
  <c r="J125" i="1"/>
  <c r="L18" i="2" s="1"/>
  <c r="H125" i="1"/>
  <c r="J18" i="2" s="1"/>
  <c r="G125" i="1"/>
  <c r="V124" i="1"/>
  <c r="W124" i="1" s="1"/>
  <c r="V123" i="1"/>
  <c r="Q123" i="1"/>
  <c r="O123" i="1"/>
  <c r="W123" i="1" s="1"/>
  <c r="W122" i="1"/>
  <c r="V122" i="1"/>
  <c r="V121" i="1"/>
  <c r="W121" i="1" s="1"/>
  <c r="Q121" i="1"/>
  <c r="O121" i="1"/>
  <c r="V120" i="1"/>
  <c r="W120" i="1" s="1"/>
  <c r="J120" i="1"/>
  <c r="M17" i="2" s="1"/>
  <c r="V119" i="1"/>
  <c r="W119" i="1" s="1"/>
  <c r="Q119" i="1"/>
  <c r="O119" i="1"/>
  <c r="V118" i="1"/>
  <c r="W118" i="1" s="1"/>
  <c r="W117" i="1"/>
  <c r="V117" i="1"/>
  <c r="Q117" i="1"/>
  <c r="O117" i="1"/>
  <c r="W116" i="1"/>
  <c r="V116" i="1"/>
  <c r="V115" i="1"/>
  <c r="R115" i="1"/>
  <c r="Q115" i="1"/>
  <c r="O115" i="1"/>
  <c r="W115" i="1" s="1"/>
  <c r="N115" i="1"/>
  <c r="M115" i="1"/>
  <c r="K17" i="2" s="1"/>
  <c r="L115" i="1"/>
  <c r="G49" i="3" s="1"/>
  <c r="K115" i="1"/>
  <c r="F49" i="3" s="1"/>
  <c r="J115" i="1"/>
  <c r="L17" i="2" s="1"/>
  <c r="H115" i="1"/>
  <c r="J17" i="2" s="1"/>
  <c r="G115" i="1"/>
  <c r="W114" i="1"/>
  <c r="V114" i="1"/>
  <c r="W113" i="1"/>
  <c r="V113" i="1"/>
  <c r="Q113" i="1"/>
  <c r="O113" i="1"/>
  <c r="W112" i="1"/>
  <c r="V112" i="1"/>
  <c r="V111" i="1"/>
  <c r="Q111" i="1"/>
  <c r="O111" i="1"/>
  <c r="W111" i="1" s="1"/>
  <c r="W110" i="1"/>
  <c r="V110" i="1"/>
  <c r="W109" i="1"/>
  <c r="V109" i="1"/>
  <c r="Q109" i="1"/>
  <c r="O109" i="1"/>
  <c r="J109" i="1"/>
  <c r="M16" i="2" s="1"/>
  <c r="V108" i="1"/>
  <c r="W108" i="1" s="1"/>
  <c r="V107" i="1"/>
  <c r="W107" i="1" s="1"/>
  <c r="Q107" i="1"/>
  <c r="O107" i="1"/>
  <c r="V106" i="1"/>
  <c r="W106" i="1" s="1"/>
  <c r="V105" i="1"/>
  <c r="Q105" i="1"/>
  <c r="O105" i="1"/>
  <c r="W105" i="1" s="1"/>
  <c r="W104" i="1"/>
  <c r="V104" i="1"/>
  <c r="V103" i="1"/>
  <c r="W103" i="1" s="1"/>
  <c r="R103" i="1"/>
  <c r="Q103" i="1"/>
  <c r="O103" i="1"/>
  <c r="N103" i="1"/>
  <c r="M103" i="1"/>
  <c r="K16" i="2" s="1"/>
  <c r="L103" i="1"/>
  <c r="G46" i="3" s="1"/>
  <c r="K103" i="1"/>
  <c r="F46" i="3" s="1"/>
  <c r="J103" i="1"/>
  <c r="L16" i="2" s="1"/>
  <c r="H103" i="1"/>
  <c r="J16" i="2" s="1"/>
  <c r="G103" i="1"/>
  <c r="A103" i="1"/>
  <c r="A101" i="1"/>
  <c r="V99" i="1"/>
  <c r="W99" i="1" s="1"/>
  <c r="V98" i="1"/>
  <c r="W98" i="1" s="1"/>
  <c r="Q98" i="1"/>
  <c r="O98" i="1"/>
  <c r="V97" i="1"/>
  <c r="W97" i="1" s="1"/>
  <c r="J97" i="1"/>
  <c r="M15" i="2" s="1"/>
  <c r="V96" i="1"/>
  <c r="Q96" i="1"/>
  <c r="O96" i="1"/>
  <c r="W96" i="1" s="1"/>
  <c r="V95" i="1"/>
  <c r="V94" i="1"/>
  <c r="R94" i="1"/>
  <c r="Q94" i="1"/>
  <c r="O94" i="1"/>
  <c r="W95" i="1" s="1"/>
  <c r="N94" i="1"/>
  <c r="M94" i="1"/>
  <c r="K15" i="2" s="1"/>
  <c r="L94" i="1"/>
  <c r="G40" i="3" s="1"/>
  <c r="K94" i="1"/>
  <c r="F40" i="3" s="1"/>
  <c r="J94" i="1"/>
  <c r="L15" i="2" s="1"/>
  <c r="H94" i="1"/>
  <c r="J15" i="2" s="1"/>
  <c r="G94" i="1"/>
  <c r="W93" i="1"/>
  <c r="V93" i="1"/>
  <c r="W92" i="1"/>
  <c r="V92" i="1"/>
  <c r="Q92" i="1"/>
  <c r="O92" i="1"/>
  <c r="W91" i="1"/>
  <c r="V91" i="1"/>
  <c r="W90" i="1"/>
  <c r="V90" i="1"/>
  <c r="Q90" i="1"/>
  <c r="O90" i="1"/>
  <c r="W89" i="1"/>
  <c r="V89" i="1"/>
  <c r="W88" i="1"/>
  <c r="V88" i="1"/>
  <c r="Q88" i="1"/>
  <c r="O88" i="1"/>
  <c r="W87" i="1"/>
  <c r="V87" i="1"/>
  <c r="W86" i="1"/>
  <c r="V86" i="1"/>
  <c r="Q86" i="1"/>
  <c r="O86" i="1"/>
  <c r="W85" i="1"/>
  <c r="V85" i="1"/>
  <c r="W84" i="1"/>
  <c r="V84" i="1"/>
  <c r="Q84" i="1"/>
  <c r="O84" i="1"/>
  <c r="W83" i="1"/>
  <c r="V83" i="1"/>
  <c r="W82" i="1"/>
  <c r="V82" i="1"/>
  <c r="Q82" i="1"/>
  <c r="O82" i="1"/>
  <c r="J82" i="1"/>
  <c r="M14" i="2" s="1"/>
  <c r="N14" i="2" s="1"/>
  <c r="V81" i="1"/>
  <c r="W81" i="1" s="1"/>
  <c r="V80" i="1"/>
  <c r="W80" i="1" s="1"/>
  <c r="Q80" i="1"/>
  <c r="O80" i="1"/>
  <c r="V79" i="1"/>
  <c r="W79" i="1" s="1"/>
  <c r="V78" i="1"/>
  <c r="W78" i="1" s="1"/>
  <c r="Q78" i="1"/>
  <c r="O78" i="1"/>
  <c r="V77" i="1"/>
  <c r="W77" i="1" s="1"/>
  <c r="V76" i="1"/>
  <c r="W76" i="1" s="1"/>
  <c r="Q76" i="1"/>
  <c r="O76" i="1"/>
  <c r="V75" i="1"/>
  <c r="W75" i="1" s="1"/>
  <c r="V74" i="1"/>
  <c r="W74" i="1" s="1"/>
  <c r="Q74" i="1"/>
  <c r="O74" i="1"/>
  <c r="V73" i="1"/>
  <c r="W73" i="1" s="1"/>
  <c r="V72" i="1"/>
  <c r="W72" i="1" s="1"/>
  <c r="Q72" i="1"/>
  <c r="O72" i="1"/>
  <c r="V71" i="1"/>
  <c r="W71" i="1" s="1"/>
  <c r="V70" i="1"/>
  <c r="W70" i="1" s="1"/>
  <c r="R70" i="1"/>
  <c r="Q70" i="1"/>
  <c r="O70" i="1"/>
  <c r="N70" i="1"/>
  <c r="M70" i="1"/>
  <c r="K14" i="2" s="1"/>
  <c r="L70" i="1"/>
  <c r="G37" i="3" s="1"/>
  <c r="K70" i="1"/>
  <c r="F37" i="3" s="1"/>
  <c r="J70" i="1"/>
  <c r="L14" i="2" s="1"/>
  <c r="H70" i="1"/>
  <c r="J14" i="2" s="1"/>
  <c r="G70" i="1"/>
  <c r="V69" i="1"/>
  <c r="W69" i="1" s="1"/>
  <c r="V68" i="1"/>
  <c r="W68" i="1" s="1"/>
  <c r="Q68" i="1"/>
  <c r="O68" i="1"/>
  <c r="V67" i="1"/>
  <c r="W67" i="1" s="1"/>
  <c r="J67" i="1"/>
  <c r="M13" i="2" s="1"/>
  <c r="V66" i="1"/>
  <c r="W66" i="1" s="1"/>
  <c r="Q66" i="1"/>
  <c r="O66" i="1"/>
  <c r="V65" i="1"/>
  <c r="W65" i="1" s="1"/>
  <c r="V64" i="1"/>
  <c r="R64" i="1"/>
  <c r="Q64" i="1"/>
  <c r="O64" i="1"/>
  <c r="W64" i="1" s="1"/>
  <c r="N64" i="1"/>
  <c r="M64" i="1"/>
  <c r="K13" i="2" s="1"/>
  <c r="L64" i="1"/>
  <c r="G34" i="3" s="1"/>
  <c r="K64" i="1"/>
  <c r="F34" i="3" s="1"/>
  <c r="J64" i="1"/>
  <c r="L13" i="2" s="1"/>
  <c r="H64" i="1"/>
  <c r="J13" i="2" s="1"/>
  <c r="G64" i="1"/>
  <c r="W63" i="1"/>
  <c r="V63" i="1"/>
  <c r="V62" i="1"/>
  <c r="W62" i="1" s="1"/>
  <c r="Q62" i="1"/>
  <c r="O62" i="1"/>
  <c r="V61" i="1"/>
  <c r="W61" i="1" s="1"/>
  <c r="J61" i="1"/>
  <c r="M12" i="2" s="1"/>
  <c r="V60" i="1"/>
  <c r="W60" i="1" s="1"/>
  <c r="Q60" i="1"/>
  <c r="O60" i="1"/>
  <c r="V59" i="1"/>
  <c r="W59" i="1" s="1"/>
  <c r="V58" i="1"/>
  <c r="W58" i="1" s="1"/>
  <c r="R58" i="1"/>
  <c r="Q58" i="1"/>
  <c r="O58" i="1"/>
  <c r="N58" i="1"/>
  <c r="M58" i="1"/>
  <c r="L58" i="1"/>
  <c r="G31" i="3" s="1"/>
  <c r="K58" i="1"/>
  <c r="F31" i="3" s="1"/>
  <c r="J58" i="1"/>
  <c r="L12" i="2" s="1"/>
  <c r="H58" i="1"/>
  <c r="J12" i="2" s="1"/>
  <c r="G58" i="1"/>
  <c r="V57" i="1"/>
  <c r="W57" i="1" s="1"/>
  <c r="V56" i="1"/>
  <c r="W56" i="1" s="1"/>
  <c r="Q56" i="1"/>
  <c r="O56" i="1"/>
  <c r="V55" i="1"/>
  <c r="W55" i="1" s="1"/>
  <c r="J55" i="1"/>
  <c r="M11" i="2" s="1"/>
  <c r="W54" i="1"/>
  <c r="V54" i="1"/>
  <c r="Q54" i="1"/>
  <c r="O54" i="1"/>
  <c r="W53" i="1"/>
  <c r="V53" i="1"/>
  <c r="V52" i="1"/>
  <c r="W52" i="1" s="1"/>
  <c r="R52" i="1"/>
  <c r="Q52" i="1"/>
  <c r="O52" i="1"/>
  <c r="N52" i="1"/>
  <c r="M52" i="1"/>
  <c r="L52" i="1"/>
  <c r="G28" i="3" s="1"/>
  <c r="K52" i="1"/>
  <c r="F28" i="3" s="1"/>
  <c r="J52" i="1"/>
  <c r="L11" i="2" s="1"/>
  <c r="H52" i="1"/>
  <c r="J11" i="2" s="1"/>
  <c r="G52" i="1"/>
  <c r="V51" i="1"/>
  <c r="W51" i="1" s="1"/>
  <c r="W50" i="1"/>
  <c r="V50" i="1"/>
  <c r="Q50" i="1"/>
  <c r="O50" i="1"/>
  <c r="W49" i="1"/>
  <c r="V49" i="1"/>
  <c r="J49" i="1"/>
  <c r="M10" i="2" s="1"/>
  <c r="V48" i="1"/>
  <c r="W48" i="1" s="1"/>
  <c r="Q48" i="1"/>
  <c r="O48" i="1"/>
  <c r="V47" i="1"/>
  <c r="W47" i="1" s="1"/>
  <c r="V46" i="1"/>
  <c r="W46" i="1" s="1"/>
  <c r="R46" i="1"/>
  <c r="Q46" i="1"/>
  <c r="O46" i="1"/>
  <c r="N46" i="1"/>
  <c r="M46" i="1"/>
  <c r="K10" i="2" s="1"/>
  <c r="L46" i="1"/>
  <c r="G25" i="3" s="1"/>
  <c r="K46" i="1"/>
  <c r="F25" i="3" s="1"/>
  <c r="J46" i="1"/>
  <c r="L10" i="2" s="1"/>
  <c r="H46" i="1"/>
  <c r="J10" i="2" s="1"/>
  <c r="G46" i="1"/>
  <c r="A46" i="1"/>
  <c r="A44" i="1"/>
  <c r="V42" i="1"/>
  <c r="W42" i="1" s="1"/>
  <c r="J42" i="1"/>
  <c r="M9" i="2" s="1"/>
  <c r="V41" i="1"/>
  <c r="W41" i="1" s="1"/>
  <c r="R41" i="1"/>
  <c r="Q41" i="1"/>
  <c r="O41" i="1"/>
  <c r="N41" i="1"/>
  <c r="M41" i="1"/>
  <c r="K9" i="2" s="1"/>
  <c r="L41" i="1"/>
  <c r="G19" i="3" s="1"/>
  <c r="K41" i="1"/>
  <c r="F19" i="3" s="1"/>
  <c r="J41" i="1"/>
  <c r="L9" i="2" s="1"/>
  <c r="H41" i="1"/>
  <c r="J9" i="2" s="1"/>
  <c r="G41" i="1"/>
  <c r="V40" i="1"/>
  <c r="W40" i="1" s="1"/>
  <c r="W39" i="1"/>
  <c r="V39" i="1"/>
  <c r="Q39" i="1"/>
  <c r="O39" i="1"/>
  <c r="J39" i="1"/>
  <c r="M8" i="2" s="1"/>
  <c r="V38" i="1"/>
  <c r="W38" i="1" s="1"/>
  <c r="V37" i="1"/>
  <c r="W37" i="1" s="1"/>
  <c r="R37" i="1"/>
  <c r="Q37" i="1"/>
  <c r="O37" i="1"/>
  <c r="N37" i="1"/>
  <c r="M37" i="1"/>
  <c r="K8" i="2" s="1"/>
  <c r="L37" i="1"/>
  <c r="G16" i="3" s="1"/>
  <c r="K37" i="1"/>
  <c r="F16" i="3" s="1"/>
  <c r="J37" i="1"/>
  <c r="L8" i="2" s="1"/>
  <c r="H37" i="1"/>
  <c r="J8" i="2" s="1"/>
  <c r="G37" i="1"/>
  <c r="V36" i="1"/>
  <c r="W36" i="1" s="1"/>
  <c r="V35" i="1"/>
  <c r="W35" i="1" s="1"/>
  <c r="Q35" i="1"/>
  <c r="O35" i="1"/>
  <c r="J35" i="1"/>
  <c r="M7" i="2" s="1"/>
  <c r="V34" i="1"/>
  <c r="W34" i="1" s="1"/>
  <c r="W33" i="1"/>
  <c r="V33" i="1"/>
  <c r="R33" i="1"/>
  <c r="Q33" i="1"/>
  <c r="O33" i="1"/>
  <c r="N33" i="1"/>
  <c r="M33" i="1"/>
  <c r="K7" i="2" s="1"/>
  <c r="L33" i="1"/>
  <c r="G13" i="3" s="1"/>
  <c r="K33" i="1"/>
  <c r="F13" i="3" s="1"/>
  <c r="J33" i="1"/>
  <c r="L7" i="2" s="1"/>
  <c r="H33" i="1"/>
  <c r="J7" i="2" s="1"/>
  <c r="G33" i="1"/>
  <c r="W32" i="1"/>
  <c r="V32" i="1"/>
  <c r="V31" i="1"/>
  <c r="W31" i="1" s="1"/>
  <c r="Q31" i="1"/>
  <c r="O31" i="1"/>
  <c r="V30" i="1"/>
  <c r="W30" i="1" s="1"/>
  <c r="J30" i="1"/>
  <c r="M6" i="2" s="1"/>
  <c r="V29" i="1"/>
  <c r="W29" i="1" s="1"/>
  <c r="Q29" i="1"/>
  <c r="O29" i="1"/>
  <c r="V28" i="1"/>
  <c r="W28" i="1" s="1"/>
  <c r="V27" i="1"/>
  <c r="W27" i="1" s="1"/>
  <c r="R27" i="1"/>
  <c r="Q27" i="1"/>
  <c r="O27" i="1"/>
  <c r="N27" i="1"/>
  <c r="M27" i="1"/>
  <c r="K6" i="2" s="1"/>
  <c r="L27" i="1"/>
  <c r="G10" i="3" s="1"/>
  <c r="K27" i="1"/>
  <c r="F10" i="3" s="1"/>
  <c r="J27" i="1"/>
  <c r="L6" i="2" s="1"/>
  <c r="H27" i="1"/>
  <c r="J6" i="2" s="1"/>
  <c r="G27" i="1"/>
  <c r="V26" i="1"/>
  <c r="W26" i="1" s="1"/>
  <c r="V25" i="1"/>
  <c r="Q25" i="1"/>
  <c r="O25" i="1"/>
  <c r="W25" i="1" s="1"/>
  <c r="W24" i="1"/>
  <c r="V24" i="1"/>
  <c r="V23" i="1"/>
  <c r="W23" i="1" s="1"/>
  <c r="Q23" i="1"/>
  <c r="O23" i="1"/>
  <c r="V22" i="1"/>
  <c r="W22" i="1" s="1"/>
  <c r="J22" i="1"/>
  <c r="M5" i="2" s="1"/>
  <c r="V21" i="1"/>
  <c r="W21" i="1" s="1"/>
  <c r="Q21" i="1"/>
  <c r="O21" i="1"/>
  <c r="V20" i="1"/>
  <c r="W20" i="1" s="1"/>
  <c r="W19" i="1"/>
  <c r="V19" i="1"/>
  <c r="Q19" i="1"/>
  <c r="O19" i="1"/>
  <c r="W18" i="1"/>
  <c r="V18" i="1"/>
  <c r="V17" i="1"/>
  <c r="R17" i="1"/>
  <c r="Q17" i="1"/>
  <c r="O17" i="1"/>
  <c r="W17" i="1" s="1"/>
  <c r="N17" i="1"/>
  <c r="M17" i="1"/>
  <c r="K5" i="2" s="1"/>
  <c r="L17" i="1"/>
  <c r="G7" i="3" s="1"/>
  <c r="K17" i="1"/>
  <c r="F7" i="3" s="1"/>
  <c r="J17" i="1"/>
  <c r="L5" i="2" s="1"/>
  <c r="H17" i="1"/>
  <c r="J5" i="2" s="1"/>
  <c r="G17" i="1"/>
  <c r="W16" i="1"/>
  <c r="V16" i="1"/>
  <c r="W15" i="1"/>
  <c r="V15" i="1"/>
  <c r="Q15" i="1"/>
  <c r="O15" i="1"/>
  <c r="W14" i="1"/>
  <c r="V14" i="1"/>
  <c r="V13" i="1"/>
  <c r="Q13" i="1"/>
  <c r="O13" i="1"/>
  <c r="W13" i="1" s="1"/>
  <c r="V12" i="1"/>
  <c r="J12" i="1"/>
  <c r="M4" i="2" s="1"/>
  <c r="V11" i="1"/>
  <c r="Q11" i="1"/>
  <c r="O11" i="1"/>
  <c r="W11" i="1" s="1"/>
  <c r="W10" i="1"/>
  <c r="V10" i="1"/>
  <c r="V9" i="1"/>
  <c r="W9" i="1" s="1"/>
  <c r="Q9" i="1"/>
  <c r="O9" i="1"/>
  <c r="V8" i="1"/>
  <c r="W8" i="1" s="1"/>
  <c r="V7" i="1"/>
  <c r="R7" i="1"/>
  <c r="Q7" i="1"/>
  <c r="O7" i="1"/>
  <c r="W7" i="1" s="1"/>
  <c r="N7" i="1"/>
  <c r="M7" i="1"/>
  <c r="K4" i="2" s="1"/>
  <c r="L7" i="1"/>
  <c r="G4" i="3" s="1"/>
  <c r="K7" i="1"/>
  <c r="F4" i="3" s="1"/>
  <c r="J7" i="1"/>
  <c r="L4" i="2" s="1"/>
  <c r="H7" i="1"/>
  <c r="J4" i="2" s="1"/>
  <c r="G7" i="1"/>
  <c r="A7" i="1"/>
  <c r="N22" i="2" l="1"/>
  <c r="N48" i="2"/>
  <c r="N84" i="2"/>
  <c r="N85" i="2"/>
  <c r="N4" i="2"/>
  <c r="N30" i="2"/>
  <c r="N70" i="2"/>
  <c r="N76" i="2"/>
  <c r="N88" i="2"/>
  <c r="N27" i="2"/>
  <c r="N35" i="2"/>
  <c r="N39" i="2"/>
  <c r="N54" i="2"/>
  <c r="B92" i="2"/>
  <c r="N34" i="2"/>
  <c r="N36" i="2"/>
  <c r="E127" i="3"/>
  <c r="I40" i="2"/>
  <c r="E133" i="3"/>
  <c r="I42" i="2"/>
  <c r="E139" i="3"/>
  <c r="I44" i="2"/>
  <c r="N44" i="2"/>
  <c r="N46" i="2"/>
  <c r="N50" i="2"/>
  <c r="E184" i="3"/>
  <c r="I56" i="2"/>
  <c r="N56" i="2"/>
  <c r="E190" i="3"/>
  <c r="I58" i="2"/>
  <c r="N58" i="2"/>
  <c r="E199" i="3"/>
  <c r="I60" i="2"/>
  <c r="H586" i="1"/>
  <c r="A202" i="3"/>
  <c r="A61" i="2"/>
  <c r="A127" i="2" s="1"/>
  <c r="A176" i="2" s="1"/>
  <c r="N62" i="2"/>
  <c r="E214" i="3"/>
  <c r="I64" i="2"/>
  <c r="E223" i="3"/>
  <c r="I66" i="2"/>
  <c r="H649" i="1"/>
  <c r="A226" i="3"/>
  <c r="A67" i="2"/>
  <c r="A129" i="2" s="1"/>
  <c r="A177" i="2" s="1"/>
  <c r="E241" i="3"/>
  <c r="I71" i="2"/>
  <c r="H726" i="1"/>
  <c r="A247" i="3"/>
  <c r="A72" i="2"/>
  <c r="A133" i="2" s="1"/>
  <c r="A179" i="2" s="1"/>
  <c r="E250" i="3"/>
  <c r="I73" i="2"/>
  <c r="N75" i="2"/>
  <c r="E265" i="3"/>
  <c r="I77" i="2"/>
  <c r="E274" i="3"/>
  <c r="I79" i="2"/>
  <c r="N81" i="2"/>
  <c r="N83" i="2"/>
  <c r="E298" i="3"/>
  <c r="I87" i="2"/>
  <c r="F951" i="1"/>
  <c r="F155" i="2"/>
  <c r="C177" i="2"/>
  <c r="K24" i="3"/>
  <c r="O24" i="3"/>
  <c r="S24" i="3"/>
  <c r="W27" i="3"/>
  <c r="E4" i="3"/>
  <c r="I4" i="2"/>
  <c r="N16" i="2"/>
  <c r="H183" i="1"/>
  <c r="E100" i="3"/>
  <c r="I32" i="2"/>
  <c r="E106" i="3"/>
  <c r="I34" i="2"/>
  <c r="I7" i="2"/>
  <c r="E13" i="3"/>
  <c r="N11" i="2"/>
  <c r="E34" i="3"/>
  <c r="I13" i="2"/>
  <c r="I15" i="2"/>
  <c r="E40" i="3"/>
  <c r="H100" i="1"/>
  <c r="A46" i="3"/>
  <c r="A16" i="2"/>
  <c r="A99" i="2" s="1"/>
  <c r="A165" i="2" s="1"/>
  <c r="E55" i="3"/>
  <c r="I19" i="2"/>
  <c r="N19" i="2"/>
  <c r="I21" i="2"/>
  <c r="E61" i="3"/>
  <c r="E67" i="3"/>
  <c r="I23" i="2"/>
  <c r="E76" i="3"/>
  <c r="I25" i="2"/>
  <c r="N25" i="2"/>
  <c r="N31" i="2"/>
  <c r="E103" i="3"/>
  <c r="I33" i="2"/>
  <c r="W296" i="1"/>
  <c r="E115" i="3"/>
  <c r="I37" i="2"/>
  <c r="N37" i="2"/>
  <c r="H313" i="1"/>
  <c r="A121" i="3"/>
  <c r="A38" i="2"/>
  <c r="A105" i="2" s="1"/>
  <c r="A168" i="2" s="1"/>
  <c r="N41" i="2"/>
  <c r="W403" i="1"/>
  <c r="E136" i="3"/>
  <c r="I43" i="2"/>
  <c r="N43" i="2"/>
  <c r="W429" i="1"/>
  <c r="E142" i="3"/>
  <c r="I45" i="2"/>
  <c r="N45" i="2"/>
  <c r="E148" i="3"/>
  <c r="I47" i="2"/>
  <c r="W453" i="1"/>
  <c r="H456" i="1"/>
  <c r="A154" i="3"/>
  <c r="A48" i="2"/>
  <c r="A107" i="2" s="1"/>
  <c r="A169" i="2" s="1"/>
  <c r="W464" i="1"/>
  <c r="W466" i="1"/>
  <c r="E157" i="3"/>
  <c r="I49" i="2"/>
  <c r="N51" i="2"/>
  <c r="H489" i="1"/>
  <c r="A169" i="3"/>
  <c r="A52" i="2"/>
  <c r="A117" i="2" s="1"/>
  <c r="A172" i="2" s="1"/>
  <c r="E172" i="3"/>
  <c r="I53" i="2"/>
  <c r="N53" i="2"/>
  <c r="A178" i="3"/>
  <c r="A54" i="2"/>
  <c r="A125" i="2" s="1"/>
  <c r="A175" i="2" s="1"/>
  <c r="E181" i="3"/>
  <c r="I55" i="2"/>
  <c r="N55" i="2"/>
  <c r="O54" i="2" s="1"/>
  <c r="E187" i="3"/>
  <c r="I57" i="2"/>
  <c r="N57" i="2"/>
  <c r="W581" i="1"/>
  <c r="E202" i="3"/>
  <c r="I61" i="2"/>
  <c r="N63" i="2"/>
  <c r="N65" i="2"/>
  <c r="E226" i="3"/>
  <c r="I67" i="2"/>
  <c r="W692" i="1"/>
  <c r="H695" i="1"/>
  <c r="A235" i="3"/>
  <c r="A69" i="2"/>
  <c r="A131" i="2" s="1"/>
  <c r="A178" i="2" s="1"/>
  <c r="W717" i="1"/>
  <c r="E247" i="3"/>
  <c r="I72" i="2"/>
  <c r="W732" i="1"/>
  <c r="W736" i="1"/>
  <c r="W755" i="1"/>
  <c r="W759" i="1"/>
  <c r="N80" i="2"/>
  <c r="N82" i="2"/>
  <c r="E295" i="3"/>
  <c r="I86" i="2"/>
  <c r="W792" i="1"/>
  <c r="W796" i="1"/>
  <c r="H836" i="1"/>
  <c r="C175" i="2"/>
  <c r="B140" i="2"/>
  <c r="C147" i="2" s="1"/>
  <c r="C179" i="2"/>
  <c r="F157" i="2"/>
  <c r="E158" i="2"/>
  <c r="Q22" i="3"/>
  <c r="M22" i="3"/>
  <c r="I22" i="3"/>
  <c r="W4" i="3"/>
  <c r="R23" i="3"/>
  <c r="N23" i="3"/>
  <c r="J23" i="3"/>
  <c r="T22" i="3"/>
  <c r="P22" i="3"/>
  <c r="L22" i="3"/>
  <c r="N6" i="2"/>
  <c r="O4" i="2" s="1"/>
  <c r="E25" i="3"/>
  <c r="I10" i="2"/>
  <c r="N12" i="2"/>
  <c r="E37" i="3"/>
  <c r="I14" i="2"/>
  <c r="W94" i="1"/>
  <c r="W12" i="1"/>
  <c r="E10" i="3"/>
  <c r="I6" i="2"/>
  <c r="E16" i="3"/>
  <c r="I8" i="2"/>
  <c r="N10" i="2"/>
  <c r="E31" i="3"/>
  <c r="I12" i="2"/>
  <c r="E46" i="3"/>
  <c r="I16" i="2"/>
  <c r="E52" i="3"/>
  <c r="I18" i="2"/>
  <c r="N18" i="2"/>
  <c r="E58" i="3"/>
  <c r="I20" i="2"/>
  <c r="E70" i="3"/>
  <c r="I24" i="2"/>
  <c r="N24" i="2"/>
  <c r="E79" i="3"/>
  <c r="I26" i="2"/>
  <c r="E85" i="3"/>
  <c r="I28" i="2"/>
  <c r="N28" i="2"/>
  <c r="E112" i="3"/>
  <c r="I36" i="2"/>
  <c r="E121" i="3"/>
  <c r="I38" i="2"/>
  <c r="N40" i="2"/>
  <c r="E145" i="3"/>
  <c r="I46" i="2"/>
  <c r="E154" i="3"/>
  <c r="I48" i="2"/>
  <c r="E160" i="3"/>
  <c r="I50" i="2"/>
  <c r="E169" i="3"/>
  <c r="I52" i="2"/>
  <c r="E178" i="3"/>
  <c r="I54" i="2"/>
  <c r="W574" i="1"/>
  <c r="J633" i="1"/>
  <c r="B632" i="1" s="1"/>
  <c r="C214" i="3" s="1"/>
  <c r="N66" i="2"/>
  <c r="O66" i="2" s="1"/>
  <c r="E235" i="3"/>
  <c r="I69" i="2"/>
  <c r="N73" i="2"/>
  <c r="W737" i="1"/>
  <c r="E256" i="3"/>
  <c r="I75" i="2"/>
  <c r="H747" i="1"/>
  <c r="A262" i="3"/>
  <c r="A76" i="2"/>
  <c r="A135" i="2" s="1"/>
  <c r="A180" i="2" s="1"/>
  <c r="N87" i="2"/>
  <c r="H799" i="1"/>
  <c r="A304" i="3"/>
  <c r="A88" i="2"/>
  <c r="A139" i="2" s="1"/>
  <c r="A182" i="2" s="1"/>
  <c r="E307" i="3"/>
  <c r="I89" i="2"/>
  <c r="E316" i="3"/>
  <c r="I91" i="2"/>
  <c r="H845" i="1"/>
  <c r="D325" i="3"/>
  <c r="I24" i="3"/>
  <c r="M24" i="3"/>
  <c r="Q24" i="3"/>
  <c r="W8" i="3"/>
  <c r="W9" i="3" s="1"/>
  <c r="U9" i="3"/>
  <c r="U12" i="3"/>
  <c r="W11" i="3"/>
  <c r="W12" i="3" s="1"/>
  <c r="W14" i="3"/>
  <c r="W15" i="3" s="1"/>
  <c r="U15" i="3"/>
  <c r="U18" i="3"/>
  <c r="W17" i="3"/>
  <c r="W18" i="3" s="1"/>
  <c r="W20" i="3"/>
  <c r="W21" i="3" s="1"/>
  <c r="U21" i="3"/>
  <c r="N8" i="2"/>
  <c r="N20" i="2"/>
  <c r="E64" i="3"/>
  <c r="I22" i="2"/>
  <c r="A76" i="3"/>
  <c r="A25" i="2"/>
  <c r="A101" i="2" s="1"/>
  <c r="A166" i="2" s="1"/>
  <c r="E94" i="3"/>
  <c r="I30" i="2"/>
  <c r="A4" i="3"/>
  <c r="A4" i="2"/>
  <c r="A95" i="2" s="1"/>
  <c r="A163" i="2" s="1"/>
  <c r="I5" i="2"/>
  <c r="E7" i="3"/>
  <c r="N5" i="2"/>
  <c r="N7" i="2"/>
  <c r="I9" i="2"/>
  <c r="E19" i="3"/>
  <c r="N9" i="2"/>
  <c r="H43" i="1"/>
  <c r="A25" i="3"/>
  <c r="A10" i="2"/>
  <c r="A97" i="2" s="1"/>
  <c r="A164" i="2" s="1"/>
  <c r="I11" i="2"/>
  <c r="E28" i="3"/>
  <c r="K12" i="2"/>
  <c r="K11" i="2"/>
  <c r="N13" i="2"/>
  <c r="N15" i="2"/>
  <c r="E49" i="3"/>
  <c r="I17" i="2"/>
  <c r="N17" i="2"/>
  <c r="N21" i="2"/>
  <c r="N23" i="2"/>
  <c r="E82" i="3"/>
  <c r="I27" i="2"/>
  <c r="E88" i="3"/>
  <c r="I29" i="2"/>
  <c r="H234" i="1"/>
  <c r="A94" i="3"/>
  <c r="A30" i="2"/>
  <c r="A103" i="2" s="1"/>
  <c r="A167" i="2" s="1"/>
  <c r="E97" i="3"/>
  <c r="I31" i="2"/>
  <c r="N33" i="2"/>
  <c r="E109" i="3"/>
  <c r="I35" i="2"/>
  <c r="E124" i="3"/>
  <c r="I39" i="2"/>
  <c r="E130" i="3"/>
  <c r="I41" i="2"/>
  <c r="N47" i="2"/>
  <c r="N49" i="2"/>
  <c r="O48" i="2" s="1"/>
  <c r="E163" i="3"/>
  <c r="I51" i="2"/>
  <c r="G169" i="3"/>
  <c r="K52" i="2"/>
  <c r="E193" i="3"/>
  <c r="I59" i="2"/>
  <c r="H577" i="1"/>
  <c r="N61" i="2"/>
  <c r="E208" i="3"/>
  <c r="I63" i="2"/>
  <c r="A214" i="3"/>
  <c r="A64" i="2"/>
  <c r="A113" i="2" s="1"/>
  <c r="A171" i="2" s="1"/>
  <c r="E217" i="3"/>
  <c r="I65" i="2"/>
  <c r="A223" i="3"/>
  <c r="A66" i="2"/>
  <c r="A119" i="2" s="1"/>
  <c r="A173" i="2" s="1"/>
  <c r="N68" i="2"/>
  <c r="E262" i="3"/>
  <c r="I76" i="2"/>
  <c r="E268" i="3"/>
  <c r="I78" i="2"/>
  <c r="A274" i="3"/>
  <c r="A79" i="2"/>
  <c r="A137" i="2" s="1"/>
  <c r="A181" i="2" s="1"/>
  <c r="E304" i="3"/>
  <c r="I88" i="2"/>
  <c r="E310" i="3"/>
  <c r="I90" i="2"/>
  <c r="C172" i="2"/>
  <c r="B122" i="2"/>
  <c r="C146" i="2" s="1"/>
  <c r="F154" i="2"/>
  <c r="B114" i="2"/>
  <c r="C145" i="2" s="1"/>
  <c r="C170" i="2"/>
  <c r="H114" i="2"/>
  <c r="B145" i="2" s="1"/>
  <c r="B148" i="2" s="1"/>
  <c r="D127" i="2"/>
  <c r="H140" i="2"/>
  <c r="B147" i="2" s="1"/>
  <c r="B400" i="3"/>
  <c r="B375" i="3"/>
  <c r="B350" i="3"/>
  <c r="B325" i="3"/>
  <c r="B320" i="3"/>
  <c r="U5" i="3"/>
  <c r="K6" i="3"/>
  <c r="O6" i="3"/>
  <c r="S6" i="3"/>
  <c r="I9" i="3"/>
  <c r="I15" i="3"/>
  <c r="I21" i="3"/>
  <c r="J22" i="3"/>
  <c r="N22" i="3"/>
  <c r="R22" i="3"/>
  <c r="L23" i="3"/>
  <c r="L24" i="3" s="1"/>
  <c r="P23" i="3"/>
  <c r="P24" i="3" s="1"/>
  <c r="T23" i="3"/>
  <c r="B376" i="3"/>
  <c r="B351" i="3"/>
  <c r="B401" i="3"/>
  <c r="B326" i="3"/>
  <c r="L43" i="3"/>
  <c r="L45" i="3" s="1"/>
  <c r="P43" i="3"/>
  <c r="T43" i="3"/>
  <c r="T45" i="3" s="1"/>
  <c r="I44" i="3"/>
  <c r="M44" i="3"/>
  <c r="Q44" i="3"/>
  <c r="U30" i="3"/>
  <c r="W41" i="3"/>
  <c r="W42" i="3" s="1"/>
  <c r="V43" i="3"/>
  <c r="L48" i="3"/>
  <c r="L73" i="3"/>
  <c r="C352" i="3" s="1"/>
  <c r="P48" i="3"/>
  <c r="P73" i="3"/>
  <c r="T48" i="3"/>
  <c r="T73" i="3"/>
  <c r="T75" i="3" s="1"/>
  <c r="J75" i="3"/>
  <c r="N75" i="3"/>
  <c r="R75" i="3"/>
  <c r="W63" i="3"/>
  <c r="W72" i="3"/>
  <c r="J168" i="3"/>
  <c r="N168" i="3"/>
  <c r="R168" i="3"/>
  <c r="N198" i="3"/>
  <c r="I43" i="3"/>
  <c r="M43" i="3"/>
  <c r="Q43" i="3"/>
  <c r="J44" i="3"/>
  <c r="J45" i="3" s="1"/>
  <c r="N44" i="3"/>
  <c r="N45" i="3" s="1"/>
  <c r="R44" i="3"/>
  <c r="R45" i="3" s="1"/>
  <c r="L27" i="3"/>
  <c r="T27" i="3"/>
  <c r="R33" i="3"/>
  <c r="W32" i="3"/>
  <c r="W33" i="3" s="1"/>
  <c r="W35" i="3"/>
  <c r="W36" i="3" s="1"/>
  <c r="W38" i="3"/>
  <c r="W39" i="3" s="1"/>
  <c r="U39" i="3"/>
  <c r="J43" i="3"/>
  <c r="C377" i="3"/>
  <c r="C327" i="3"/>
  <c r="K74" i="3"/>
  <c r="K75" i="3" s="1"/>
  <c r="O74" i="3"/>
  <c r="O75" i="3" s="1"/>
  <c r="S74" i="3"/>
  <c r="S75" i="3" s="1"/>
  <c r="W56" i="3"/>
  <c r="W57" i="3" s="1"/>
  <c r="W59" i="3"/>
  <c r="W60" i="3" s="1"/>
  <c r="U60" i="3"/>
  <c r="W84" i="3"/>
  <c r="B95" i="2"/>
  <c r="K44" i="3"/>
  <c r="O44" i="3"/>
  <c r="S44" i="3"/>
  <c r="N43" i="3"/>
  <c r="P44" i="3"/>
  <c r="P45" i="3" s="1"/>
  <c r="L75" i="3"/>
  <c r="P75" i="3"/>
  <c r="W53" i="3"/>
  <c r="W54" i="3" s="1"/>
  <c r="U54" i="3"/>
  <c r="F156" i="2"/>
  <c r="K43" i="3"/>
  <c r="O43" i="3"/>
  <c r="S43" i="3"/>
  <c r="R27" i="3"/>
  <c r="B402" i="3"/>
  <c r="B352" i="3"/>
  <c r="B377" i="3"/>
  <c r="B327" i="3"/>
  <c r="I74" i="3"/>
  <c r="I48" i="3"/>
  <c r="M74" i="3"/>
  <c r="M75" i="3" s="1"/>
  <c r="M48" i="3"/>
  <c r="Q74" i="3"/>
  <c r="Q75" i="3" s="1"/>
  <c r="Q48" i="3"/>
  <c r="W47" i="3"/>
  <c r="W48" i="3" s="1"/>
  <c r="U48" i="3"/>
  <c r="W78" i="3"/>
  <c r="U66" i="3"/>
  <c r="U72" i="3"/>
  <c r="B403" i="3"/>
  <c r="B378" i="3"/>
  <c r="B353" i="3"/>
  <c r="B328" i="3"/>
  <c r="K78" i="3"/>
  <c r="O78" i="3"/>
  <c r="S78" i="3"/>
  <c r="U87" i="3"/>
  <c r="W94" i="3"/>
  <c r="J96" i="3"/>
  <c r="N96" i="3"/>
  <c r="R96" i="3"/>
  <c r="U99" i="3"/>
  <c r="W103" i="3"/>
  <c r="W107" i="3"/>
  <c r="W108" i="3" s="1"/>
  <c r="W112" i="3"/>
  <c r="W116" i="3"/>
  <c r="W117" i="3" s="1"/>
  <c r="W121" i="3"/>
  <c r="J123" i="3"/>
  <c r="N123" i="3"/>
  <c r="R123" i="3"/>
  <c r="W125" i="3"/>
  <c r="W126" i="3" s="1"/>
  <c r="W127" i="3"/>
  <c r="W131" i="3"/>
  <c r="W132" i="3" s="1"/>
  <c r="W137" i="3"/>
  <c r="W138" i="3" s="1"/>
  <c r="W139" i="3"/>
  <c r="W143" i="3"/>
  <c r="W144" i="3" s="1"/>
  <c r="W145" i="3"/>
  <c r="W149" i="3"/>
  <c r="W150" i="3" s="1"/>
  <c r="W154" i="3"/>
  <c r="J156" i="3"/>
  <c r="N156" i="3"/>
  <c r="R156" i="3"/>
  <c r="W158" i="3"/>
  <c r="W159" i="3" s="1"/>
  <c r="W160" i="3"/>
  <c r="W164" i="3"/>
  <c r="W165" i="3" s="1"/>
  <c r="I166" i="3"/>
  <c r="M166" i="3"/>
  <c r="Q166" i="3"/>
  <c r="K167" i="3"/>
  <c r="O167" i="3"/>
  <c r="S167" i="3"/>
  <c r="J171" i="3"/>
  <c r="N171" i="3"/>
  <c r="R171" i="3"/>
  <c r="W173" i="3"/>
  <c r="W174" i="3" s="1"/>
  <c r="W178" i="3"/>
  <c r="L197" i="3"/>
  <c r="L198" i="3" s="1"/>
  <c r="P197" i="3"/>
  <c r="P198" i="3" s="1"/>
  <c r="T197" i="3"/>
  <c r="T198" i="3" s="1"/>
  <c r="J180" i="3"/>
  <c r="N180" i="3"/>
  <c r="W182" i="3"/>
  <c r="W183" i="3" s="1"/>
  <c r="W184" i="3"/>
  <c r="W188" i="3"/>
  <c r="W189" i="3" s="1"/>
  <c r="W190" i="3"/>
  <c r="B410" i="3"/>
  <c r="B360" i="3"/>
  <c r="B385" i="3"/>
  <c r="B335" i="3"/>
  <c r="K211" i="3"/>
  <c r="U211" i="3" s="1"/>
  <c r="O211" i="3"/>
  <c r="S211" i="3"/>
  <c r="I212" i="3"/>
  <c r="I204" i="3"/>
  <c r="M212" i="3"/>
  <c r="M213" i="3" s="1"/>
  <c r="M204" i="3"/>
  <c r="Q212" i="3"/>
  <c r="Q213" i="3" s="1"/>
  <c r="Q204" i="3"/>
  <c r="W203" i="3"/>
  <c r="W204" i="3" s="1"/>
  <c r="U204" i="3"/>
  <c r="C335" i="3"/>
  <c r="K213" i="3"/>
  <c r="U219" i="3"/>
  <c r="W217" i="3"/>
  <c r="W255" i="3"/>
  <c r="J48" i="3"/>
  <c r="N48" i="3"/>
  <c r="R48" i="3"/>
  <c r="B380" i="3"/>
  <c r="B405" i="3"/>
  <c r="B355" i="3"/>
  <c r="B330" i="3"/>
  <c r="B356" i="3"/>
  <c r="B406" i="3"/>
  <c r="B381" i="3"/>
  <c r="B331" i="3"/>
  <c r="B407" i="3"/>
  <c r="B382" i="3"/>
  <c r="B357" i="3"/>
  <c r="B332" i="3"/>
  <c r="B408" i="3"/>
  <c r="B383" i="3"/>
  <c r="B358" i="3"/>
  <c r="B333" i="3"/>
  <c r="L204" i="3"/>
  <c r="L211" i="3"/>
  <c r="L213" i="3" s="1"/>
  <c r="P204" i="3"/>
  <c r="P211" i="3"/>
  <c r="T204" i="3"/>
  <c r="T211" i="3"/>
  <c r="T213" i="3" s="1"/>
  <c r="J212" i="3"/>
  <c r="J213" i="3" s="1"/>
  <c r="N212" i="3"/>
  <c r="N213" i="3" s="1"/>
  <c r="R212" i="3"/>
  <c r="R213" i="3" s="1"/>
  <c r="U210" i="3"/>
  <c r="W208" i="3"/>
  <c r="W210" i="3" s="1"/>
  <c r="M211" i="3"/>
  <c r="O212" i="3"/>
  <c r="V91" i="3"/>
  <c r="B404" i="3"/>
  <c r="B379" i="3"/>
  <c r="B354" i="3"/>
  <c r="B329" i="3"/>
  <c r="W95" i="3"/>
  <c r="W96" i="3" s="1"/>
  <c r="W104" i="3"/>
  <c r="W105" i="3" s="1"/>
  <c r="W113" i="3"/>
  <c r="W122" i="3"/>
  <c r="W123" i="3" s="1"/>
  <c r="W128" i="3"/>
  <c r="W129" i="3" s="1"/>
  <c r="W140" i="3"/>
  <c r="W146" i="3"/>
  <c r="W147" i="3" s="1"/>
  <c r="W155" i="3"/>
  <c r="W156" i="3" s="1"/>
  <c r="W161" i="3"/>
  <c r="W162" i="3" s="1"/>
  <c r="K166" i="3"/>
  <c r="O166" i="3"/>
  <c r="S166" i="3"/>
  <c r="I167" i="3"/>
  <c r="M167" i="3"/>
  <c r="M168" i="3" s="1"/>
  <c r="Q167" i="3"/>
  <c r="Q168" i="3" s="1"/>
  <c r="C358" i="3"/>
  <c r="R197" i="3"/>
  <c r="W179" i="3"/>
  <c r="W180" i="3" s="1"/>
  <c r="W185" i="3"/>
  <c r="W191" i="3"/>
  <c r="W192" i="3" s="1"/>
  <c r="L195" i="3"/>
  <c r="P195" i="3"/>
  <c r="T195" i="3"/>
  <c r="O196" i="3"/>
  <c r="I197" i="3"/>
  <c r="Q197" i="3"/>
  <c r="Q198" i="3" s="1"/>
  <c r="C359" i="3"/>
  <c r="C384" i="3"/>
  <c r="C409" i="3"/>
  <c r="C334" i="3"/>
  <c r="I201" i="3"/>
  <c r="S213" i="3"/>
  <c r="L216" i="3"/>
  <c r="P216" i="3"/>
  <c r="T216" i="3"/>
  <c r="U156" i="3"/>
  <c r="L166" i="3"/>
  <c r="L168" i="3" s="1"/>
  <c r="P166" i="3"/>
  <c r="P168" i="3" s="1"/>
  <c r="J196" i="3"/>
  <c r="C333" i="3" s="1"/>
  <c r="N196" i="3"/>
  <c r="R196" i="3"/>
  <c r="K197" i="3"/>
  <c r="K198" i="3" s="1"/>
  <c r="O197" i="3"/>
  <c r="O198" i="3" s="1"/>
  <c r="S197" i="3"/>
  <c r="S198" i="3" s="1"/>
  <c r="I180" i="3"/>
  <c r="M180" i="3"/>
  <c r="Q180" i="3"/>
  <c r="U180" i="3"/>
  <c r="U195" i="3"/>
  <c r="W194" i="3"/>
  <c r="W195" i="3" s="1"/>
  <c r="P213" i="3"/>
  <c r="K216" i="3"/>
  <c r="O216" i="3"/>
  <c r="S216" i="3"/>
  <c r="W219" i="3"/>
  <c r="A409" i="3"/>
  <c r="A384" i="3"/>
  <c r="A334" i="3"/>
  <c r="A359" i="3"/>
  <c r="W206" i="3"/>
  <c r="W207" i="3" s="1"/>
  <c r="C387" i="3"/>
  <c r="C362" i="3"/>
  <c r="C337" i="3"/>
  <c r="C412" i="3"/>
  <c r="W224" i="3"/>
  <c r="W225" i="3" s="1"/>
  <c r="B388" i="3"/>
  <c r="B413" i="3"/>
  <c r="B363" i="3"/>
  <c r="B338" i="3"/>
  <c r="K228" i="3"/>
  <c r="O228" i="3"/>
  <c r="S228" i="3"/>
  <c r="U231" i="3"/>
  <c r="B364" i="3"/>
  <c r="B389" i="3"/>
  <c r="B414" i="3"/>
  <c r="B339" i="3"/>
  <c r="K237" i="3"/>
  <c r="O237" i="3"/>
  <c r="S237" i="3"/>
  <c r="W238" i="3"/>
  <c r="J249" i="3"/>
  <c r="N249" i="3"/>
  <c r="R249" i="3"/>
  <c r="W251" i="3"/>
  <c r="W252" i="3" s="1"/>
  <c r="U258" i="3"/>
  <c r="V259" i="3"/>
  <c r="B416" i="3"/>
  <c r="B391" i="3"/>
  <c r="B366" i="3"/>
  <c r="B341" i="3"/>
  <c r="M276" i="3"/>
  <c r="Q276" i="3"/>
  <c r="U285" i="3"/>
  <c r="I288" i="3"/>
  <c r="W287" i="3"/>
  <c r="W288" i="3" s="1"/>
  <c r="U288" i="3"/>
  <c r="B359" i="3"/>
  <c r="B384" i="3"/>
  <c r="B409" i="3"/>
  <c r="B334" i="3"/>
  <c r="D409" i="3"/>
  <c r="E409" i="3" s="1"/>
  <c r="D384" i="3"/>
  <c r="E384" i="3" s="1"/>
  <c r="D334" i="3"/>
  <c r="D359" i="3"/>
  <c r="E359" i="3" s="1"/>
  <c r="J204" i="3"/>
  <c r="N204" i="3"/>
  <c r="R204" i="3"/>
  <c r="L237" i="3"/>
  <c r="P237" i="3"/>
  <c r="T237" i="3"/>
  <c r="V244" i="3"/>
  <c r="B415" i="3"/>
  <c r="B390" i="3"/>
  <c r="B365" i="3"/>
  <c r="B340" i="3"/>
  <c r="K249" i="3"/>
  <c r="O249" i="3"/>
  <c r="S249" i="3"/>
  <c r="L264" i="3"/>
  <c r="P264" i="3"/>
  <c r="T264" i="3"/>
  <c r="V271" i="3"/>
  <c r="J276" i="3"/>
  <c r="N276" i="3"/>
  <c r="R276" i="3"/>
  <c r="P276" i="3"/>
  <c r="U279" i="3"/>
  <c r="W278" i="3"/>
  <c r="W279" i="3" s="1"/>
  <c r="W281" i="3"/>
  <c r="W282" i="3" s="1"/>
  <c r="J285" i="3"/>
  <c r="N285" i="3"/>
  <c r="R285" i="3"/>
  <c r="W284" i="3"/>
  <c r="W285" i="3" s="1"/>
  <c r="W300" i="3"/>
  <c r="W239" i="3"/>
  <c r="W240" i="3" s="1"/>
  <c r="B411" i="3"/>
  <c r="B386" i="3"/>
  <c r="B361" i="3"/>
  <c r="B336" i="3"/>
  <c r="B412" i="3"/>
  <c r="B387" i="3"/>
  <c r="B362" i="3"/>
  <c r="B337" i="3"/>
  <c r="D362" i="3"/>
  <c r="E362" i="3" s="1"/>
  <c r="D387" i="3"/>
  <c r="E387" i="3" s="1"/>
  <c r="D337" i="3"/>
  <c r="D412" i="3"/>
  <c r="W235" i="3"/>
  <c r="W237" i="3" s="1"/>
  <c r="I249" i="3"/>
  <c r="M249" i="3"/>
  <c r="Q249" i="3"/>
  <c r="R264" i="3"/>
  <c r="B392" i="3"/>
  <c r="B367" i="3"/>
  <c r="B417" i="3"/>
  <c r="B342" i="3"/>
  <c r="W293" i="3"/>
  <c r="W294" i="3" s="1"/>
  <c r="W290" i="3"/>
  <c r="W291" i="3" s="1"/>
  <c r="I306" i="3"/>
  <c r="M306" i="3"/>
  <c r="Q306" i="3"/>
  <c r="U306" i="3"/>
  <c r="B343" i="3"/>
  <c r="B344" i="3"/>
  <c r="B369" i="3"/>
  <c r="B393" i="3"/>
  <c r="W304" i="3"/>
  <c r="W306" i="3" s="1"/>
  <c r="J306" i="3"/>
  <c r="N306" i="3"/>
  <c r="R306" i="3"/>
  <c r="C419" i="3"/>
  <c r="C394" i="3"/>
  <c r="C344" i="3"/>
  <c r="C369" i="3"/>
  <c r="A419" i="3"/>
  <c r="H105" i="4"/>
  <c r="I866" i="1" s="1"/>
  <c r="AU5" i="4"/>
  <c r="AX5" i="4"/>
  <c r="X5" i="4"/>
  <c r="X6" i="4"/>
  <c r="H106" i="4"/>
  <c r="I867" i="1" s="1"/>
  <c r="X26" i="4"/>
  <c r="AV25" i="4"/>
  <c r="AU25" i="4"/>
  <c r="H90" i="7"/>
  <c r="I897" i="1" s="1"/>
  <c r="X71" i="7"/>
  <c r="A394" i="3"/>
  <c r="V23" i="4"/>
  <c r="X23" i="4" s="1"/>
  <c r="A344" i="3"/>
  <c r="B368" i="3"/>
  <c r="K106" i="4"/>
  <c r="AV45" i="4"/>
  <c r="AV100" i="4" s="1"/>
  <c r="X46" i="4"/>
  <c r="V63" i="4"/>
  <c r="X63" i="4" s="1"/>
  <c r="AV65" i="4"/>
  <c r="AU65" i="4"/>
  <c r="H108" i="4"/>
  <c r="I869" i="1" s="1"/>
  <c r="AX65" i="4"/>
  <c r="X65" i="4"/>
  <c r="Q93" i="4"/>
  <c r="T93" i="4"/>
  <c r="O93" i="4"/>
  <c r="V93" i="4" s="1"/>
  <c r="X93" i="4" s="1"/>
  <c r="V101" i="4"/>
  <c r="X101" i="4" s="1"/>
  <c r="V42" i="5"/>
  <c r="X42" i="5" s="1"/>
  <c r="V112" i="5"/>
  <c r="X112" i="5" s="1"/>
  <c r="X26" i="6"/>
  <c r="V3" i="6" s="1"/>
  <c r="J184" i="1" s="1"/>
  <c r="B183" i="1" s="1"/>
  <c r="C46" i="3" s="1"/>
  <c r="V63" i="6"/>
  <c r="X63" i="6" s="1"/>
  <c r="V147" i="6"/>
  <c r="X147" i="6" s="1"/>
  <c r="K166" i="6"/>
  <c r="L169" i="6"/>
  <c r="M877" i="1" s="1"/>
  <c r="K173" i="6"/>
  <c r="V68" i="7"/>
  <c r="X68" i="7" s="1"/>
  <c r="K256" i="9"/>
  <c r="J48" i="13"/>
  <c r="J28" i="14"/>
  <c r="X6" i="14"/>
  <c r="V3" i="14" s="1"/>
  <c r="J650" i="1" s="1"/>
  <c r="B649" i="1" s="1"/>
  <c r="C223" i="3" s="1"/>
  <c r="K105" i="4"/>
  <c r="AW45" i="4"/>
  <c r="AW100" i="4" s="1"/>
  <c r="J110" i="4"/>
  <c r="X96" i="4"/>
  <c r="V100" i="4"/>
  <c r="J130" i="5"/>
  <c r="X6" i="5"/>
  <c r="V43" i="5"/>
  <c r="X43" i="5" s="1"/>
  <c r="X46" i="5"/>
  <c r="X45" i="5"/>
  <c r="V2" i="5" s="1"/>
  <c r="J100" i="1" s="1"/>
  <c r="J133" i="5"/>
  <c r="X66" i="5"/>
  <c r="P113" i="5"/>
  <c r="L113" i="5"/>
  <c r="J135" i="5"/>
  <c r="X116" i="5"/>
  <c r="V125" i="5"/>
  <c r="X125" i="5" s="1"/>
  <c r="E175" i="6"/>
  <c r="K167" i="6"/>
  <c r="K170" i="6"/>
  <c r="L174" i="6"/>
  <c r="M882" i="1" s="1"/>
  <c r="V16" i="7"/>
  <c r="X16" i="7" s="1"/>
  <c r="V19" i="7"/>
  <c r="V69" i="7"/>
  <c r="X69" i="7" s="1"/>
  <c r="V72" i="7"/>
  <c r="K132" i="5"/>
  <c r="S63" i="5"/>
  <c r="V63" i="5" s="1"/>
  <c r="X63" i="5" s="1"/>
  <c r="V22" i="6"/>
  <c r="X22" i="6" s="1"/>
  <c r="K168" i="6"/>
  <c r="K171" i="6"/>
  <c r="V47" i="7"/>
  <c r="X47" i="7" s="1"/>
  <c r="X37" i="7"/>
  <c r="K253" i="9"/>
  <c r="H261" i="9"/>
  <c r="I918" i="1" s="1"/>
  <c r="X210" i="9"/>
  <c r="X23" i="6"/>
  <c r="V43" i="6"/>
  <c r="X43" i="6" s="1"/>
  <c r="V82" i="6"/>
  <c r="X82" i="6" s="1"/>
  <c r="H86" i="7"/>
  <c r="I893" i="1" s="1"/>
  <c r="X6" i="7"/>
  <c r="X5" i="7"/>
  <c r="J88" i="7"/>
  <c r="X34" i="7"/>
  <c r="X86" i="8"/>
  <c r="J172" i="8"/>
  <c r="J255" i="9"/>
  <c r="X60" i="9"/>
  <c r="K261" i="9"/>
  <c r="J151" i="15"/>
  <c r="X26" i="15"/>
  <c r="J52" i="19"/>
  <c r="J71" i="23"/>
  <c r="AW85" i="4"/>
  <c r="H109" i="4"/>
  <c r="I870" i="1" s="1"/>
  <c r="H110" i="4"/>
  <c r="I871" i="1" s="1"/>
  <c r="J134" i="5"/>
  <c r="V30" i="7"/>
  <c r="X30" i="7" s="1"/>
  <c r="V81" i="7"/>
  <c r="X81" i="7" s="1"/>
  <c r="H168" i="8"/>
  <c r="I900" i="1" s="1"/>
  <c r="X5" i="8"/>
  <c r="V62" i="8"/>
  <c r="X62" i="8" s="1"/>
  <c r="V103" i="8"/>
  <c r="X103" i="8" s="1"/>
  <c r="V162" i="8"/>
  <c r="X162" i="8" s="1"/>
  <c r="K171" i="8"/>
  <c r="K175" i="8"/>
  <c r="J260" i="9"/>
  <c r="X193" i="9"/>
  <c r="V197" i="9"/>
  <c r="X25" i="13"/>
  <c r="H502" i="1" s="1"/>
  <c r="J53" i="2" s="1"/>
  <c r="J64" i="18"/>
  <c r="X49" i="18"/>
  <c r="J70" i="21"/>
  <c r="X85" i="4"/>
  <c r="AX85" i="4"/>
  <c r="AW95" i="4"/>
  <c r="R101" i="4"/>
  <c r="J108" i="4"/>
  <c r="X50" i="7"/>
  <c r="X6" i="8"/>
  <c r="V45" i="8"/>
  <c r="X46" i="8"/>
  <c r="V83" i="8"/>
  <c r="X83" i="8" s="1"/>
  <c r="V123" i="8"/>
  <c r="X123" i="8" s="1"/>
  <c r="H174" i="8"/>
  <c r="I906" i="1" s="1"/>
  <c r="X125" i="8"/>
  <c r="K168" i="8"/>
  <c r="V76" i="9"/>
  <c r="X76" i="9" s="1"/>
  <c r="V127" i="9"/>
  <c r="X127" i="9" s="1"/>
  <c r="V148" i="9"/>
  <c r="V189" i="9"/>
  <c r="X189" i="9" s="1"/>
  <c r="V207" i="9"/>
  <c r="X207" i="9" s="1"/>
  <c r="V228" i="9"/>
  <c r="X228" i="9" s="1"/>
  <c r="K90" i="10"/>
  <c r="X19" i="20"/>
  <c r="H48" i="20"/>
  <c r="X20" i="20"/>
  <c r="X95" i="4"/>
  <c r="V23" i="8"/>
  <c r="X23" i="8" s="1"/>
  <c r="J82" i="8"/>
  <c r="V82" i="8" s="1"/>
  <c r="X82" i="8" s="1"/>
  <c r="V72" i="8"/>
  <c r="E176" i="8"/>
  <c r="K169" i="8"/>
  <c r="L173" i="8"/>
  <c r="M905" i="1" s="1"/>
  <c r="H253" i="9"/>
  <c r="I910" i="1" s="1"/>
  <c r="X5" i="9"/>
  <c r="V37" i="9"/>
  <c r="X37" i="9" s="1"/>
  <c r="X149" i="9"/>
  <c r="V130" i="9"/>
  <c r="H258" i="9"/>
  <c r="I915" i="1" s="1"/>
  <c r="X151" i="9"/>
  <c r="V22" i="10"/>
  <c r="X22" i="10" s="1"/>
  <c r="K152" i="15"/>
  <c r="H40" i="17"/>
  <c r="I955" i="1" s="1"/>
  <c r="X21" i="17"/>
  <c r="V2" i="17" s="1"/>
  <c r="J601" i="1" s="1"/>
  <c r="X22" i="17"/>
  <c r="V3" i="17" s="1"/>
  <c r="J602" i="1" s="1"/>
  <c r="B601" i="1" s="1"/>
  <c r="C202" i="3" s="1"/>
  <c r="J40" i="17"/>
  <c r="J63" i="8"/>
  <c r="N63" i="8"/>
  <c r="R63" i="8"/>
  <c r="K83" i="8"/>
  <c r="O83" i="8"/>
  <c r="S83" i="8"/>
  <c r="K163" i="8"/>
  <c r="O163" i="8"/>
  <c r="S163" i="8"/>
  <c r="J89" i="10"/>
  <c r="X26" i="10"/>
  <c r="H90" i="10"/>
  <c r="I924" i="1" s="1"/>
  <c r="X45" i="10"/>
  <c r="V2" i="10" s="1"/>
  <c r="J489" i="1" s="1"/>
  <c r="V83" i="10"/>
  <c r="X83" i="10" s="1"/>
  <c r="V22" i="11"/>
  <c r="X22" i="11" s="1"/>
  <c r="V5" i="12"/>
  <c r="J48" i="12"/>
  <c r="X6" i="12"/>
  <c r="V23" i="12"/>
  <c r="X23" i="12" s="1"/>
  <c r="V42" i="12"/>
  <c r="X42" i="12" s="1"/>
  <c r="K49" i="13"/>
  <c r="K150" i="15"/>
  <c r="V104" i="15"/>
  <c r="X104" i="15" s="1"/>
  <c r="V145" i="15"/>
  <c r="X145" i="15" s="1"/>
  <c r="X6" i="21"/>
  <c r="J68" i="21"/>
  <c r="X25" i="8"/>
  <c r="K63" i="8"/>
  <c r="O63" i="8"/>
  <c r="S63" i="8"/>
  <c r="L83" i="8"/>
  <c r="P83" i="8"/>
  <c r="T83" i="8"/>
  <c r="L163" i="8"/>
  <c r="P163" i="8"/>
  <c r="T163" i="8"/>
  <c r="X39" i="9"/>
  <c r="X80" i="9"/>
  <c r="H260" i="9"/>
  <c r="I917" i="1" s="1"/>
  <c r="X6" i="10"/>
  <c r="V23" i="11"/>
  <c r="X23" i="11" s="1"/>
  <c r="V43" i="12"/>
  <c r="X43" i="12" s="1"/>
  <c r="V5" i="13"/>
  <c r="V22" i="13"/>
  <c r="X22" i="13" s="1"/>
  <c r="V22" i="14"/>
  <c r="X22" i="14" s="1"/>
  <c r="V124" i="15"/>
  <c r="X124" i="15" s="1"/>
  <c r="V5" i="16"/>
  <c r="V22" i="16"/>
  <c r="X22" i="16" s="1"/>
  <c r="V5" i="20"/>
  <c r="V14" i="20"/>
  <c r="X14" i="20" s="1"/>
  <c r="X48" i="8"/>
  <c r="L63" i="8"/>
  <c r="P63" i="8"/>
  <c r="M83" i="8"/>
  <c r="Q83" i="8"/>
  <c r="X85" i="8"/>
  <c r="M163" i="8"/>
  <c r="Q163" i="8"/>
  <c r="X6" i="9"/>
  <c r="X152" i="9"/>
  <c r="X211" i="9"/>
  <c r="L43" i="10"/>
  <c r="V43" i="10" s="1"/>
  <c r="X43" i="10" s="1"/>
  <c r="V63" i="10"/>
  <c r="X63" i="10" s="1"/>
  <c r="V6" i="11"/>
  <c r="V42" i="13"/>
  <c r="X42" i="13" s="1"/>
  <c r="V47" i="15"/>
  <c r="X47" i="15" s="1"/>
  <c r="X29" i="15"/>
  <c r="J153" i="15"/>
  <c r="X88" i="15"/>
  <c r="V125" i="15"/>
  <c r="X125" i="15" s="1"/>
  <c r="X128" i="15"/>
  <c r="H155" i="15"/>
  <c r="X127" i="15"/>
  <c r="V2" i="15" s="1"/>
  <c r="J577" i="1" s="1"/>
  <c r="V33" i="17"/>
  <c r="X33" i="17" s="1"/>
  <c r="X25" i="17"/>
  <c r="H66" i="22"/>
  <c r="I986" i="1" s="1"/>
  <c r="X45" i="22"/>
  <c r="H150" i="15"/>
  <c r="I945" i="1" s="1"/>
  <c r="H152" i="15"/>
  <c r="I947" i="1" s="1"/>
  <c r="H154" i="15"/>
  <c r="I949" i="1" s="1"/>
  <c r="J6" i="16"/>
  <c r="V45" i="18"/>
  <c r="X45" i="18" s="1"/>
  <c r="V58" i="18"/>
  <c r="X58" i="18" s="1"/>
  <c r="V31" i="19"/>
  <c r="V45" i="19"/>
  <c r="X45" i="19" s="1"/>
  <c r="V41" i="20"/>
  <c r="X41" i="20" s="1"/>
  <c r="V23" i="21"/>
  <c r="X23" i="21" s="1"/>
  <c r="V26" i="21"/>
  <c r="V43" i="21"/>
  <c r="X43" i="21" s="1"/>
  <c r="V62" i="21"/>
  <c r="X62" i="21" s="1"/>
  <c r="V5" i="22"/>
  <c r="G23" i="25"/>
  <c r="I23" i="25" s="1"/>
  <c r="E36" i="25"/>
  <c r="G36" i="25" s="1"/>
  <c r="I36" i="25" s="1"/>
  <c r="N112" i="26"/>
  <c r="H175" i="26" s="1"/>
  <c r="I175" i="26" s="1"/>
  <c r="D175" i="26"/>
  <c r="E175" i="26" s="1"/>
  <c r="X65" i="10"/>
  <c r="X26" i="12"/>
  <c r="X26" i="13"/>
  <c r="V6" i="18"/>
  <c r="V46" i="18"/>
  <c r="X46" i="18" s="1"/>
  <c r="K51" i="19"/>
  <c r="V15" i="20"/>
  <c r="X15" i="20" s="1"/>
  <c r="V25" i="21"/>
  <c r="V45" i="21"/>
  <c r="X46" i="10"/>
  <c r="V5" i="18"/>
  <c r="H64" i="18"/>
  <c r="I959" i="1" s="1"/>
  <c r="K50" i="19"/>
  <c r="X17" i="20"/>
  <c r="H47" i="20"/>
  <c r="J66" i="22"/>
  <c r="X46" i="22"/>
  <c r="X5" i="23"/>
  <c r="H70" i="23"/>
  <c r="I989" i="1" s="1"/>
  <c r="J70" i="23"/>
  <c r="X6" i="23"/>
  <c r="H50" i="19"/>
  <c r="I962" i="1" s="1"/>
  <c r="H51" i="19"/>
  <c r="I963" i="1" s="1"/>
  <c r="K63" i="22"/>
  <c r="V42" i="22"/>
  <c r="X42" i="22" s="1"/>
  <c r="V52" i="22"/>
  <c r="X52" i="22" s="1"/>
  <c r="E29" i="25"/>
  <c r="N73" i="26"/>
  <c r="F174" i="26"/>
  <c r="G174" i="26" s="1"/>
  <c r="F175" i="26"/>
  <c r="G175" i="26" s="1"/>
  <c r="N149" i="26"/>
  <c r="F176" i="26"/>
  <c r="G176" i="26" s="1"/>
  <c r="V34" i="22"/>
  <c r="V43" i="22"/>
  <c r="X43" i="22" s="1"/>
  <c r="V26" i="23"/>
  <c r="X27" i="23" s="1"/>
  <c r="V46" i="23"/>
  <c r="V65" i="23"/>
  <c r="X65" i="23" s="1"/>
  <c r="G29" i="25"/>
  <c r="I5" i="25"/>
  <c r="I29" i="25" s="1"/>
  <c r="H33" i="25"/>
  <c r="H37" i="25" s="1"/>
  <c r="H47" i="25" s="1"/>
  <c r="I41" i="25"/>
  <c r="I45" i="25" s="1"/>
  <c r="E177" i="26"/>
  <c r="V31" i="22"/>
  <c r="X31" i="22" s="1"/>
  <c r="J6" i="22"/>
  <c r="V47" i="23"/>
  <c r="G32" i="25"/>
  <c r="E37" i="25"/>
  <c r="E47" i="25" s="1"/>
  <c r="F172" i="26"/>
  <c r="G172" i="26" s="1"/>
  <c r="J33" i="22"/>
  <c r="V53" i="22"/>
  <c r="X53" i="22" s="1"/>
  <c r="N29" i="26"/>
  <c r="H172" i="26" s="1"/>
  <c r="I172" i="26" s="1"/>
  <c r="I177" i="26" s="1"/>
  <c r="N74" i="26"/>
  <c r="H174" i="26" s="1"/>
  <c r="I174" i="26" s="1"/>
  <c r="N150" i="26"/>
  <c r="H176" i="26" s="1"/>
  <c r="I176" i="26" s="1"/>
  <c r="X31" i="23"/>
  <c r="X50" i="23"/>
  <c r="F33" i="25"/>
  <c r="G33" i="25" s="1"/>
  <c r="I33" i="25" s="1"/>
  <c r="G45" i="25"/>
  <c r="O61" i="2" l="1"/>
  <c r="I107" i="2"/>
  <c r="P48" i="2"/>
  <c r="J65" i="22"/>
  <c r="U296" i="3"/>
  <c r="J792" i="1"/>
  <c r="M86" i="2" s="1"/>
  <c r="V3" i="23"/>
  <c r="J837" i="1" s="1"/>
  <c r="B836" i="1" s="1"/>
  <c r="C304" i="3" s="1"/>
  <c r="L50" i="19"/>
  <c r="L962" i="1"/>
  <c r="X5" i="20"/>
  <c r="V2" i="20" s="1"/>
  <c r="J747" i="1" s="1"/>
  <c r="H46" i="20"/>
  <c r="U247" i="3"/>
  <c r="J729" i="1"/>
  <c r="L72" i="2" s="1"/>
  <c r="N72" i="2" s="1"/>
  <c r="O72" i="2" s="1"/>
  <c r="L150" i="15"/>
  <c r="L945" i="1"/>
  <c r="X197" i="9"/>
  <c r="V438" i="1"/>
  <c r="W438" i="1" s="1"/>
  <c r="K52" i="19"/>
  <c r="K964" i="1"/>
  <c r="K935" i="1"/>
  <c r="L106" i="4"/>
  <c r="M867" i="1" s="1"/>
  <c r="L867" i="1"/>
  <c r="P4" i="2"/>
  <c r="I95" i="2"/>
  <c r="P66" i="2"/>
  <c r="I119" i="2"/>
  <c r="A381" i="3"/>
  <c r="A331" i="3"/>
  <c r="A356" i="3"/>
  <c r="A406" i="3"/>
  <c r="F166" i="3"/>
  <c r="G37" i="25"/>
  <c r="G47" i="25" s="1"/>
  <c r="I32" i="25"/>
  <c r="I37" i="25" s="1"/>
  <c r="I47" i="25" s="1"/>
  <c r="F37" i="25"/>
  <c r="F47" i="25" s="1"/>
  <c r="X46" i="23"/>
  <c r="H72" i="23"/>
  <c r="I991" i="1" s="1"/>
  <c r="U310" i="3"/>
  <c r="W310" i="3" s="1"/>
  <c r="J828" i="1"/>
  <c r="L90" i="2" s="1"/>
  <c r="L63" i="22"/>
  <c r="M983" i="1" s="1"/>
  <c r="L983" i="1"/>
  <c r="K70" i="23"/>
  <c r="K989" i="1"/>
  <c r="K66" i="22"/>
  <c r="K986" i="1"/>
  <c r="X25" i="21"/>
  <c r="H69" i="21"/>
  <c r="I974" i="1" s="1"/>
  <c r="U265" i="3"/>
  <c r="J758" i="1"/>
  <c r="L77" i="2" s="1"/>
  <c r="J69" i="21"/>
  <c r="X26" i="21"/>
  <c r="U266" i="3"/>
  <c r="J761" i="1"/>
  <c r="M77" i="2" s="1"/>
  <c r="N77" i="2" s="1"/>
  <c r="O76" i="2" s="1"/>
  <c r="X31" i="19"/>
  <c r="V2" i="19" s="1"/>
  <c r="J726" i="1" s="1"/>
  <c r="H52" i="19"/>
  <c r="I964" i="1" s="1"/>
  <c r="U241" i="3"/>
  <c r="J716" i="1"/>
  <c r="L71" i="2" s="1"/>
  <c r="N71" i="2" s="1"/>
  <c r="O69" i="2" s="1"/>
  <c r="K155" i="15"/>
  <c r="I950" i="1"/>
  <c r="K153" i="15"/>
  <c r="K948" i="1"/>
  <c r="J28" i="11"/>
  <c r="X6" i="11"/>
  <c r="V3" i="11"/>
  <c r="J587" i="1" s="1"/>
  <c r="B586" i="1" s="1"/>
  <c r="C199" i="3" s="1"/>
  <c r="U200" i="3"/>
  <c r="J583" i="1"/>
  <c r="M60" i="2" s="1"/>
  <c r="N60" i="2" s="1"/>
  <c r="O60" i="2" s="1"/>
  <c r="V3" i="10"/>
  <c r="J490" i="1" s="1"/>
  <c r="B489" i="1" s="1"/>
  <c r="C154" i="3" s="1"/>
  <c r="L49" i="13"/>
  <c r="M936" i="1" s="1"/>
  <c r="L936" i="1"/>
  <c r="K931" i="1"/>
  <c r="K89" i="10"/>
  <c r="K923" i="1"/>
  <c r="J257" i="9"/>
  <c r="U134" i="3"/>
  <c r="J411" i="1"/>
  <c r="M42" i="2" s="1"/>
  <c r="X72" i="8"/>
  <c r="J83" i="8"/>
  <c r="R83" i="8"/>
  <c r="N83" i="8"/>
  <c r="V267" i="1"/>
  <c r="W267" i="1" s="1"/>
  <c r="X148" i="9"/>
  <c r="V129" i="9"/>
  <c r="X130" i="9" s="1"/>
  <c r="V3" i="9" s="1"/>
  <c r="J457" i="1" s="1"/>
  <c r="B456" i="1" s="1"/>
  <c r="C121" i="3" s="1"/>
  <c r="K108" i="4"/>
  <c r="K869" i="1"/>
  <c r="K64" i="18"/>
  <c r="K959" i="1"/>
  <c r="K134" i="5"/>
  <c r="K889" i="1"/>
  <c r="V3" i="15"/>
  <c r="J578" i="1" s="1"/>
  <c r="B577" i="1" s="1"/>
  <c r="C178" i="3" s="1"/>
  <c r="K255" i="9"/>
  <c r="K912" i="1"/>
  <c r="K174" i="8"/>
  <c r="L171" i="6"/>
  <c r="M879" i="1" s="1"/>
  <c r="L879" i="1"/>
  <c r="L170" i="6"/>
  <c r="M878" i="1" s="1"/>
  <c r="L878" i="1"/>
  <c r="L256" i="9"/>
  <c r="M913" i="1" s="1"/>
  <c r="L913" i="1"/>
  <c r="AU100" i="4"/>
  <c r="D408" i="3"/>
  <c r="D383" i="3"/>
  <c r="E383" i="3" s="1"/>
  <c r="D358" i="3"/>
  <c r="E358" i="3" s="1"/>
  <c r="D333" i="3"/>
  <c r="I198" i="3"/>
  <c r="U197" i="3"/>
  <c r="U198" i="3" s="1"/>
  <c r="R198" i="3"/>
  <c r="C383" i="3"/>
  <c r="D406" i="3"/>
  <c r="D381" i="3"/>
  <c r="E381" i="3" s="1"/>
  <c r="D331" i="3"/>
  <c r="D356" i="3"/>
  <c r="I168" i="3"/>
  <c r="U167" i="3"/>
  <c r="U168" i="3" s="1"/>
  <c r="O213" i="3"/>
  <c r="C410" i="3"/>
  <c r="D402" i="3"/>
  <c r="D377" i="3"/>
  <c r="E377" i="3" s="1"/>
  <c r="D327" i="3"/>
  <c r="D352" i="3"/>
  <c r="I75" i="3"/>
  <c r="U74" i="3"/>
  <c r="U75" i="3" s="1"/>
  <c r="K45" i="3"/>
  <c r="U73" i="3"/>
  <c r="C402" i="3"/>
  <c r="J198" i="3"/>
  <c r="Q45" i="3"/>
  <c r="B346" i="3"/>
  <c r="U23" i="3"/>
  <c r="D350" i="3"/>
  <c r="E350" i="3" s="1"/>
  <c r="O10" i="2"/>
  <c r="J24" i="3"/>
  <c r="C375" i="3"/>
  <c r="C400" i="3"/>
  <c r="C350" i="3"/>
  <c r="C325" i="3"/>
  <c r="U22" i="3"/>
  <c r="A389" i="3"/>
  <c r="A339" i="3"/>
  <c r="A364" i="3"/>
  <c r="A414" i="3"/>
  <c r="F244" i="3"/>
  <c r="O16" i="2"/>
  <c r="A413" i="3"/>
  <c r="A388" i="3"/>
  <c r="A338" i="3"/>
  <c r="A363" i="3"/>
  <c r="F232" i="3"/>
  <c r="A385" i="3"/>
  <c r="A335" i="3"/>
  <c r="A410" i="3"/>
  <c r="A360" i="3"/>
  <c r="F211" i="3"/>
  <c r="V6" i="22"/>
  <c r="I275" i="3"/>
  <c r="X45" i="21"/>
  <c r="H70" i="21"/>
  <c r="I975" i="1" s="1"/>
  <c r="U268" i="3"/>
  <c r="J764" i="1"/>
  <c r="L78" i="2" s="1"/>
  <c r="N78" i="2" s="1"/>
  <c r="V3" i="12"/>
  <c r="V163" i="8"/>
  <c r="X163" i="8" s="1"/>
  <c r="L171" i="8"/>
  <c r="M903" i="1" s="1"/>
  <c r="L903" i="1"/>
  <c r="L105" i="4"/>
  <c r="L866" i="1"/>
  <c r="K168" i="3"/>
  <c r="B421" i="3"/>
  <c r="A401" i="3"/>
  <c r="A326" i="3"/>
  <c r="A376" i="3"/>
  <c r="A351" i="3"/>
  <c r="F43" i="3"/>
  <c r="V33" i="22"/>
  <c r="I295" i="3"/>
  <c r="I297" i="3" s="1"/>
  <c r="H71" i="23"/>
  <c r="I990" i="1" s="1"/>
  <c r="X26" i="23"/>
  <c r="U307" i="3"/>
  <c r="J816" i="1"/>
  <c r="L89" i="2" s="1"/>
  <c r="N89" i="2" s="1"/>
  <c r="O88" i="2" s="1"/>
  <c r="K47" i="20"/>
  <c r="I968" i="1"/>
  <c r="X5" i="18"/>
  <c r="V2" i="18" s="1"/>
  <c r="J695" i="1" s="1"/>
  <c r="H63" i="18"/>
  <c r="I958" i="1" s="1"/>
  <c r="U226" i="3"/>
  <c r="W226" i="3" s="1"/>
  <c r="J652" i="1"/>
  <c r="L67" i="2" s="1"/>
  <c r="J63" i="18"/>
  <c r="X6" i="18"/>
  <c r="V3" i="18" s="1"/>
  <c r="J696" i="1" s="1"/>
  <c r="B695" i="1" s="1"/>
  <c r="C226" i="3" s="1"/>
  <c r="U227" i="3"/>
  <c r="J670" i="1"/>
  <c r="M67" i="2" s="1"/>
  <c r="N67" i="2" s="1"/>
  <c r="O67" i="2" s="1"/>
  <c r="H58" i="22"/>
  <c r="I978" i="1" s="1"/>
  <c r="X5" i="22"/>
  <c r="U274" i="3"/>
  <c r="J773" i="1"/>
  <c r="L79" i="2" s="1"/>
  <c r="H28" i="16"/>
  <c r="I942" i="1" s="1"/>
  <c r="X5" i="16"/>
  <c r="V2" i="16" s="1"/>
  <c r="J845" i="1" s="1"/>
  <c r="U316" i="3"/>
  <c r="W316" i="3" s="1"/>
  <c r="J839" i="1"/>
  <c r="L91" i="2" s="1"/>
  <c r="X5" i="13"/>
  <c r="V2" i="13" s="1"/>
  <c r="H48" i="13"/>
  <c r="I935" i="1" s="1"/>
  <c r="U169" i="3"/>
  <c r="J492" i="1"/>
  <c r="K154" i="15"/>
  <c r="X5" i="12"/>
  <c r="V2" i="12" s="1"/>
  <c r="H48" i="12"/>
  <c r="I931" i="1" s="1"/>
  <c r="U214" i="3"/>
  <c r="J604" i="1"/>
  <c r="V63" i="8"/>
  <c r="X63" i="8" s="1"/>
  <c r="K48" i="20"/>
  <c r="I969" i="1"/>
  <c r="H170" i="8"/>
  <c r="X45" i="8"/>
  <c r="V2" i="8" s="1"/>
  <c r="J313" i="1" s="1"/>
  <c r="U100" i="3"/>
  <c r="J259" i="1"/>
  <c r="L32" i="2" s="1"/>
  <c r="N32" i="2" s="1"/>
  <c r="O30" i="2" s="1"/>
  <c r="X46" i="21"/>
  <c r="V3" i="21" s="1"/>
  <c r="J771" i="1" s="1"/>
  <c r="B770" i="1" s="1"/>
  <c r="C262" i="3" s="1"/>
  <c r="K260" i="9"/>
  <c r="K917" i="1"/>
  <c r="K990" i="1"/>
  <c r="K151" i="15"/>
  <c r="K946" i="1"/>
  <c r="K88" i="7"/>
  <c r="K895" i="1"/>
  <c r="L168" i="6"/>
  <c r="M876" i="1" s="1"/>
  <c r="L876" i="1"/>
  <c r="L132" i="5"/>
  <c r="M887" i="1" s="1"/>
  <c r="L887" i="1"/>
  <c r="H87" i="7"/>
  <c r="X19" i="7"/>
  <c r="X20" i="7"/>
  <c r="U79" i="3"/>
  <c r="J194" i="1"/>
  <c r="L26" i="2" s="1"/>
  <c r="N26" i="2" s="1"/>
  <c r="L167" i="6"/>
  <c r="M875" i="1" s="1"/>
  <c r="L875" i="1"/>
  <c r="K135" i="5"/>
  <c r="K890" i="1"/>
  <c r="K133" i="5"/>
  <c r="K888" i="1"/>
  <c r="V3" i="5"/>
  <c r="J101" i="1" s="1"/>
  <c r="B100" i="1" s="1"/>
  <c r="C25" i="3" s="1"/>
  <c r="K110" i="4"/>
  <c r="K871" i="1"/>
  <c r="K28" i="14"/>
  <c r="K939" i="1"/>
  <c r="L166" i="6"/>
  <c r="L874" i="1"/>
  <c r="V3" i="4"/>
  <c r="J44" i="1" s="1"/>
  <c r="B43" i="1" s="1"/>
  <c r="C4" i="3" s="1"/>
  <c r="E412" i="3"/>
  <c r="U196" i="3"/>
  <c r="C408" i="3"/>
  <c r="W141" i="3"/>
  <c r="C360" i="3"/>
  <c r="D410" i="3"/>
  <c r="E410" i="3" s="1"/>
  <c r="D385" i="3"/>
  <c r="D335" i="3"/>
  <c r="D360" i="3"/>
  <c r="E360" i="3" s="1"/>
  <c r="I213" i="3"/>
  <c r="U212" i="3"/>
  <c r="U213" i="3" s="1"/>
  <c r="S168" i="3"/>
  <c r="C163" i="2"/>
  <c r="F153" i="2"/>
  <c r="F158" i="2" s="1"/>
  <c r="B108" i="2"/>
  <c r="C144" i="2" s="1"/>
  <c r="C148" i="2" s="1"/>
  <c r="M45" i="3"/>
  <c r="B371" i="3"/>
  <c r="A417" i="3"/>
  <c r="A392" i="3"/>
  <c r="A342" i="3"/>
  <c r="A367" i="3"/>
  <c r="F301" i="3"/>
  <c r="I127" i="2"/>
  <c r="P61" i="2"/>
  <c r="A404" i="3"/>
  <c r="A329" i="3"/>
  <c r="A379" i="3"/>
  <c r="A354" i="3"/>
  <c r="F118" i="3"/>
  <c r="A400" i="3"/>
  <c r="A325" i="3"/>
  <c r="A375" i="3"/>
  <c r="A350" i="3"/>
  <c r="F22" i="3"/>
  <c r="D400" i="3"/>
  <c r="A393" i="3"/>
  <c r="A343" i="3"/>
  <c r="A418" i="3"/>
  <c r="A368" i="3"/>
  <c r="F313" i="3"/>
  <c r="A416" i="3"/>
  <c r="A391" i="3"/>
  <c r="A341" i="3"/>
  <c r="A366" i="3"/>
  <c r="F271" i="3"/>
  <c r="N24" i="3"/>
  <c r="A408" i="3"/>
  <c r="A333" i="3"/>
  <c r="A383" i="3"/>
  <c r="A358" i="3"/>
  <c r="F196" i="3"/>
  <c r="V6" i="16"/>
  <c r="I317" i="3"/>
  <c r="K68" i="21"/>
  <c r="K973" i="1"/>
  <c r="L152" i="15"/>
  <c r="M947" i="1" s="1"/>
  <c r="L947" i="1"/>
  <c r="L90" i="10"/>
  <c r="M924" i="1" s="1"/>
  <c r="L924" i="1"/>
  <c r="L168" i="8"/>
  <c r="L900" i="1"/>
  <c r="L253" i="9"/>
  <c r="L910" i="1"/>
  <c r="J90" i="7"/>
  <c r="X72" i="7"/>
  <c r="V3" i="7" s="1"/>
  <c r="J235" i="1" s="1"/>
  <c r="B234" i="1" s="1"/>
  <c r="C76" i="3" s="1"/>
  <c r="U89" i="3"/>
  <c r="J231" i="1"/>
  <c r="M29" i="2" s="1"/>
  <c r="N29" i="2" s="1"/>
  <c r="L173" i="6"/>
  <c r="M881" i="1" s="1"/>
  <c r="L881" i="1"/>
  <c r="AX100" i="4"/>
  <c r="C385" i="3"/>
  <c r="O45" i="3"/>
  <c r="I125" i="2"/>
  <c r="P54" i="2"/>
  <c r="A407" i="3"/>
  <c r="A357" i="3"/>
  <c r="A332" i="3"/>
  <c r="A382" i="3"/>
  <c r="F175" i="3"/>
  <c r="A415" i="3"/>
  <c r="A365" i="3"/>
  <c r="A340" i="3"/>
  <c r="A390" i="3"/>
  <c r="F259" i="3"/>
  <c r="G177" i="26"/>
  <c r="J72" i="23"/>
  <c r="X47" i="23"/>
  <c r="U311" i="3"/>
  <c r="J832" i="1"/>
  <c r="M90" i="2" s="1"/>
  <c r="N90" i="2" s="1"/>
  <c r="V2" i="23"/>
  <c r="J836" i="1" s="1"/>
  <c r="L51" i="19"/>
  <c r="M963" i="1" s="1"/>
  <c r="L963" i="1"/>
  <c r="X6" i="20"/>
  <c r="V3" i="20" s="1"/>
  <c r="J748" i="1" s="1"/>
  <c r="B747" i="1" s="1"/>
  <c r="C247" i="3" s="1"/>
  <c r="K40" i="17"/>
  <c r="K955" i="1"/>
  <c r="L169" i="8"/>
  <c r="M901" i="1" s="1"/>
  <c r="L901" i="1"/>
  <c r="V3" i="8"/>
  <c r="J314" i="1" s="1"/>
  <c r="B313" i="1" s="1"/>
  <c r="C94" i="3" s="1"/>
  <c r="K70" i="21"/>
  <c r="K975" i="1"/>
  <c r="L175" i="8"/>
  <c r="M907" i="1" s="1"/>
  <c r="L907" i="1"/>
  <c r="U83" i="8"/>
  <c r="X32" i="19"/>
  <c r="V3" i="19" s="1"/>
  <c r="J727" i="1" s="1"/>
  <c r="B726" i="1" s="1"/>
  <c r="C235" i="3" s="1"/>
  <c r="L261" i="9"/>
  <c r="M918" i="1" s="1"/>
  <c r="L918" i="1"/>
  <c r="K172" i="8"/>
  <c r="K904" i="1"/>
  <c r="V2" i="7"/>
  <c r="J234" i="1" s="1"/>
  <c r="K258" i="9"/>
  <c r="K109" i="4"/>
  <c r="V113" i="5"/>
  <c r="X113" i="5" s="1"/>
  <c r="K130" i="5"/>
  <c r="K885" i="1"/>
  <c r="X6" i="13"/>
  <c r="V3" i="13" s="1"/>
  <c r="K86" i="7"/>
  <c r="V2" i="4"/>
  <c r="J43" i="1" s="1"/>
  <c r="W186" i="3"/>
  <c r="W114" i="3"/>
  <c r="O168" i="3"/>
  <c r="C406" i="3"/>
  <c r="C381" i="3"/>
  <c r="C331" i="3"/>
  <c r="C356" i="3"/>
  <c r="U166" i="3"/>
  <c r="S45" i="3"/>
  <c r="C351" i="3"/>
  <c r="C401" i="3"/>
  <c r="C326" i="3"/>
  <c r="C376" i="3"/>
  <c r="U43" i="3"/>
  <c r="D401" i="3"/>
  <c r="E401" i="3" s="1"/>
  <c r="D326" i="3"/>
  <c r="D376" i="3"/>
  <c r="E376" i="3" s="1"/>
  <c r="D351" i="3"/>
  <c r="U44" i="3"/>
  <c r="U45" i="3" s="1"/>
  <c r="I45" i="3"/>
  <c r="T24" i="3"/>
  <c r="U6" i="3"/>
  <c r="W5" i="3"/>
  <c r="W6" i="3" s="1"/>
  <c r="B396" i="3"/>
  <c r="A412" i="3"/>
  <c r="A337" i="3"/>
  <c r="A387" i="3"/>
  <c r="A362" i="3"/>
  <c r="A361" i="3"/>
  <c r="A336" i="3"/>
  <c r="A386" i="3"/>
  <c r="A411" i="3"/>
  <c r="A353" i="3"/>
  <c r="A328" i="3"/>
  <c r="A403" i="3"/>
  <c r="A378" i="3"/>
  <c r="F91" i="3"/>
  <c r="D375" i="3"/>
  <c r="E375" i="3" s="1"/>
  <c r="R24" i="3"/>
  <c r="H504" i="1"/>
  <c r="A405" i="3"/>
  <c r="A330" i="3"/>
  <c r="A380" i="3"/>
  <c r="A355" i="3"/>
  <c r="F151" i="3"/>
  <c r="A377" i="3"/>
  <c r="A327" i="3"/>
  <c r="A402" i="3"/>
  <c r="A352" i="3"/>
  <c r="F73" i="3"/>
  <c r="J505" i="1"/>
  <c r="B504" i="1" s="1"/>
  <c r="C169" i="3" s="1"/>
  <c r="O25" i="2" l="1"/>
  <c r="P25" i="2" s="1"/>
  <c r="I101" i="2"/>
  <c r="W311" i="3"/>
  <c r="W312" i="3" s="1"/>
  <c r="U312" i="3"/>
  <c r="K90" i="7"/>
  <c r="K897" i="1"/>
  <c r="L64" i="2"/>
  <c r="N64" i="2" s="1"/>
  <c r="O64" i="2" s="1"/>
  <c r="J632" i="1"/>
  <c r="P88" i="2"/>
  <c r="I139" i="2"/>
  <c r="I131" i="2"/>
  <c r="P69" i="2"/>
  <c r="K46" i="20"/>
  <c r="I967" i="1"/>
  <c r="K985" i="1"/>
  <c r="E351" i="3"/>
  <c r="L109" i="4"/>
  <c r="M870" i="1" s="1"/>
  <c r="L870" i="1"/>
  <c r="L172" i="8"/>
  <c r="M904" i="1" s="1"/>
  <c r="L904" i="1"/>
  <c r="L70" i="21"/>
  <c r="M975" i="1" s="1"/>
  <c r="L975" i="1"/>
  <c r="M900" i="1"/>
  <c r="X6" i="16"/>
  <c r="V3" i="16" s="1"/>
  <c r="J846" i="1" s="1"/>
  <c r="B845" i="1" s="1"/>
  <c r="C316" i="3" s="1"/>
  <c r="J28" i="16"/>
  <c r="U317" i="3"/>
  <c r="J842" i="1"/>
  <c r="M91" i="2" s="1"/>
  <c r="N91" i="2" s="1"/>
  <c r="O91" i="2" s="1"/>
  <c r="L28" i="14"/>
  <c r="L939" i="1"/>
  <c r="L88" i="7"/>
  <c r="M895" i="1" s="1"/>
  <c r="L895" i="1"/>
  <c r="K71" i="23"/>
  <c r="I103" i="2"/>
  <c r="P30" i="2"/>
  <c r="Q232" i="3"/>
  <c r="M232" i="3"/>
  <c r="I232" i="3"/>
  <c r="R220" i="3"/>
  <c r="N220" i="3"/>
  <c r="J220" i="3"/>
  <c r="R233" i="3"/>
  <c r="R234" i="3" s="1"/>
  <c r="N233" i="3"/>
  <c r="J233" i="3"/>
  <c r="T232" i="3"/>
  <c r="P232" i="3"/>
  <c r="L232" i="3"/>
  <c r="S221" i="3"/>
  <c r="O221" i="3"/>
  <c r="K221" i="3"/>
  <c r="K222" i="3" s="1"/>
  <c r="Q220" i="3"/>
  <c r="W214" i="3"/>
  <c r="M220" i="3"/>
  <c r="I220" i="3"/>
  <c r="P220" i="3"/>
  <c r="R221" i="3"/>
  <c r="R222" i="3" s="1"/>
  <c r="M233" i="3"/>
  <c r="M234" i="3" s="1"/>
  <c r="O232" i="3"/>
  <c r="P221" i="3"/>
  <c r="P222" i="3" s="1"/>
  <c r="K233" i="3"/>
  <c r="K220" i="3"/>
  <c r="S220" i="3"/>
  <c r="Q221" i="3"/>
  <c r="Q222" i="3" s="1"/>
  <c r="R232" i="3"/>
  <c r="I233" i="3"/>
  <c r="T233" i="3"/>
  <c r="T234" i="3" s="1"/>
  <c r="T220" i="3"/>
  <c r="Q233" i="3"/>
  <c r="Q234" i="3" s="1"/>
  <c r="S232" i="3"/>
  <c r="O233" i="3"/>
  <c r="U216" i="3"/>
  <c r="W215" i="3"/>
  <c r="W216" i="3" s="1"/>
  <c r="L233" i="3"/>
  <c r="L234" i="3" s="1"/>
  <c r="N221" i="3"/>
  <c r="N222" i="3" s="1"/>
  <c r="K232" i="3"/>
  <c r="N232" i="3"/>
  <c r="J221" i="3"/>
  <c r="J222" i="3" s="1"/>
  <c r="L221" i="3"/>
  <c r="L222" i="3" s="1"/>
  <c r="T221" i="3"/>
  <c r="T222" i="3" s="1"/>
  <c r="S233" i="3"/>
  <c r="S234" i="3" s="1"/>
  <c r="O220" i="3"/>
  <c r="I221" i="3"/>
  <c r="J232" i="3"/>
  <c r="P233" i="3"/>
  <c r="L220" i="3"/>
  <c r="M221" i="3"/>
  <c r="M222" i="3" s="1"/>
  <c r="L52" i="2"/>
  <c r="N52" i="2" s="1"/>
  <c r="O52" i="2" s="1"/>
  <c r="J504" i="1"/>
  <c r="K63" i="18"/>
  <c r="K958" i="1"/>
  <c r="W307" i="3"/>
  <c r="U309" i="3"/>
  <c r="L314" i="3"/>
  <c r="K313" i="3"/>
  <c r="M314" i="3"/>
  <c r="M315" i="3" s="1"/>
  <c r="R314" i="3"/>
  <c r="M313" i="3"/>
  <c r="L313" i="3"/>
  <c r="R313" i="3"/>
  <c r="I314" i="3"/>
  <c r="I313" i="3"/>
  <c r="J313" i="3"/>
  <c r="P314" i="3"/>
  <c r="O313" i="3"/>
  <c r="Q314" i="3"/>
  <c r="W308" i="3"/>
  <c r="W309" i="3" s="1"/>
  <c r="Q313" i="3"/>
  <c r="P313" i="3"/>
  <c r="N314" i="3"/>
  <c r="N313" i="3"/>
  <c r="T314" i="3"/>
  <c r="S313" i="3"/>
  <c r="J314" i="3"/>
  <c r="S314" i="3"/>
  <c r="S315" i="3" s="1"/>
  <c r="T313" i="3"/>
  <c r="K314" i="3"/>
  <c r="O314" i="3"/>
  <c r="O315" i="3" s="1"/>
  <c r="X33" i="22"/>
  <c r="V2" i="22" s="1"/>
  <c r="J799" i="1" s="1"/>
  <c r="H65" i="22"/>
  <c r="I985" i="1" s="1"/>
  <c r="U295" i="3"/>
  <c r="W295" i="3" s="1"/>
  <c r="J789" i="1"/>
  <c r="L86" i="2" s="1"/>
  <c r="U24" i="3"/>
  <c r="E402" i="3"/>
  <c r="E406" i="3"/>
  <c r="E408" i="3"/>
  <c r="L174" i="8"/>
  <c r="M906" i="1" s="1"/>
  <c r="L906" i="1"/>
  <c r="L64" i="18"/>
  <c r="M959" i="1" s="1"/>
  <c r="L959" i="1"/>
  <c r="L153" i="15"/>
  <c r="M948" i="1" s="1"/>
  <c r="L948" i="1"/>
  <c r="W241" i="3"/>
  <c r="P245" i="3"/>
  <c r="M244" i="3"/>
  <c r="S245" i="3"/>
  <c r="W242" i="3"/>
  <c r="W243" i="3" s="1"/>
  <c r="K244" i="3"/>
  <c r="M245" i="3"/>
  <c r="M246" i="3" s="1"/>
  <c r="P244" i="3"/>
  <c r="I245" i="3"/>
  <c r="T245" i="3"/>
  <c r="Q244" i="3"/>
  <c r="J244" i="3"/>
  <c r="O244" i="3"/>
  <c r="Q245" i="3"/>
  <c r="T244" i="3"/>
  <c r="R244" i="3"/>
  <c r="N245" i="3"/>
  <c r="N246" i="3" s="1"/>
  <c r="R245" i="3"/>
  <c r="K245" i="3"/>
  <c r="K246" i="3" s="1"/>
  <c r="N244" i="3"/>
  <c r="S244" i="3"/>
  <c r="J245" i="3"/>
  <c r="J246" i="3" s="1"/>
  <c r="L245" i="3"/>
  <c r="L246" i="3" s="1"/>
  <c r="U243" i="3"/>
  <c r="I244" i="3"/>
  <c r="O245" i="3"/>
  <c r="O246" i="3" s="1"/>
  <c r="L244" i="3"/>
  <c r="W266" i="3"/>
  <c r="U267" i="3"/>
  <c r="W265" i="3"/>
  <c r="L272" i="3"/>
  <c r="M272" i="3"/>
  <c r="M273" i="3" s="1"/>
  <c r="T271" i="3"/>
  <c r="M271" i="3"/>
  <c r="R272" i="3"/>
  <c r="R273" i="3" s="1"/>
  <c r="N271" i="3"/>
  <c r="S272" i="3"/>
  <c r="R271" i="3"/>
  <c r="L271" i="3"/>
  <c r="I271" i="3"/>
  <c r="P272" i="3"/>
  <c r="P273" i="3" s="1"/>
  <c r="K271" i="3"/>
  <c r="Q271" i="3"/>
  <c r="J271" i="3"/>
  <c r="S271" i="3"/>
  <c r="P271" i="3"/>
  <c r="T272" i="3"/>
  <c r="T273" i="3" s="1"/>
  <c r="O271" i="3"/>
  <c r="J272" i="3"/>
  <c r="J273" i="3" s="1"/>
  <c r="K272" i="3"/>
  <c r="K273" i="3" s="1"/>
  <c r="I272" i="3"/>
  <c r="N272" i="3"/>
  <c r="N273" i="3" s="1"/>
  <c r="O272" i="3"/>
  <c r="O273" i="3" s="1"/>
  <c r="Q272" i="3"/>
  <c r="L66" i="22"/>
  <c r="M986" i="1" s="1"/>
  <c r="L986" i="1"/>
  <c r="J95" i="2"/>
  <c r="D163" i="2"/>
  <c r="L156" i="15"/>
  <c r="M945" i="1"/>
  <c r="N86" i="2"/>
  <c r="D394" i="3"/>
  <c r="E394" i="3" s="1"/>
  <c r="D419" i="3"/>
  <c r="E419" i="3" s="1"/>
  <c r="D369" i="3"/>
  <c r="D344" i="3"/>
  <c r="I318" i="3"/>
  <c r="L135" i="5"/>
  <c r="M890" i="1" s="1"/>
  <c r="L890" i="1"/>
  <c r="W79" i="3"/>
  <c r="J92" i="3"/>
  <c r="K92" i="3"/>
  <c r="K93" i="3" s="1"/>
  <c r="S91" i="3"/>
  <c r="N91" i="3"/>
  <c r="P92" i="3"/>
  <c r="T91" i="3"/>
  <c r="Q91" i="3"/>
  <c r="Q92" i="3"/>
  <c r="Q93" i="3" s="1"/>
  <c r="L91" i="3"/>
  <c r="N92" i="3"/>
  <c r="N93" i="3" s="1"/>
  <c r="I91" i="3"/>
  <c r="O92" i="3"/>
  <c r="I92" i="3"/>
  <c r="R91" i="3"/>
  <c r="T92" i="3"/>
  <c r="W80" i="3"/>
  <c r="W81" i="3" s="1"/>
  <c r="O91" i="3"/>
  <c r="J91" i="3"/>
  <c r="P91" i="3"/>
  <c r="R92" i="3"/>
  <c r="M91" i="3"/>
  <c r="S92" i="3"/>
  <c r="S93" i="3" s="1"/>
  <c r="K91" i="3"/>
  <c r="M92" i="3"/>
  <c r="M93" i="3" s="1"/>
  <c r="U81" i="3"/>
  <c r="L92" i="3"/>
  <c r="L93" i="3" s="1"/>
  <c r="I902" i="1"/>
  <c r="K170" i="8"/>
  <c r="L154" i="15"/>
  <c r="M949" i="1" s="1"/>
  <c r="L949" i="1"/>
  <c r="J58" i="22"/>
  <c r="X6" i="22"/>
  <c r="U275" i="3"/>
  <c r="J774" i="1"/>
  <c r="M79" i="2" s="1"/>
  <c r="N79" i="2" s="1"/>
  <c r="H257" i="9"/>
  <c r="I914" i="1" s="1"/>
  <c r="X129" i="9"/>
  <c r="V2" i="9" s="1"/>
  <c r="J456" i="1" s="1"/>
  <c r="U133" i="3"/>
  <c r="U135" i="3" s="1"/>
  <c r="J402" i="1"/>
  <c r="L42" i="2" s="1"/>
  <c r="L89" i="10"/>
  <c r="L923" i="1"/>
  <c r="U201" i="3"/>
  <c r="W200" i="3"/>
  <c r="W201" i="3" s="1"/>
  <c r="I135" i="2"/>
  <c r="P76" i="2"/>
  <c r="L52" i="19"/>
  <c r="M964" i="1" s="1"/>
  <c r="L964" i="1"/>
  <c r="L258" i="9"/>
  <c r="M915" i="1" s="1"/>
  <c r="L915" i="1"/>
  <c r="L40" i="17"/>
  <c r="L955" i="1"/>
  <c r="K72" i="23"/>
  <c r="K991" i="1"/>
  <c r="U90" i="3"/>
  <c r="W89" i="3"/>
  <c r="W90" i="3" s="1"/>
  <c r="M910" i="1"/>
  <c r="E400" i="3"/>
  <c r="D176" i="2"/>
  <c r="J127" i="2"/>
  <c r="E385" i="3"/>
  <c r="L133" i="5"/>
  <c r="M888" i="1" s="1"/>
  <c r="L888" i="1"/>
  <c r="W100" i="3"/>
  <c r="U102" i="3"/>
  <c r="N118" i="3"/>
  <c r="T119" i="3"/>
  <c r="L118" i="3"/>
  <c r="N119" i="3"/>
  <c r="N120" i="3" s="1"/>
  <c r="K119" i="3"/>
  <c r="I119" i="3"/>
  <c r="J118" i="3"/>
  <c r="Q118" i="3"/>
  <c r="R118" i="3"/>
  <c r="W101" i="3"/>
  <c r="P118" i="3"/>
  <c r="R119" i="3"/>
  <c r="R120" i="3" s="1"/>
  <c r="I118" i="3"/>
  <c r="O119" i="3"/>
  <c r="K118" i="3"/>
  <c r="M119" i="3"/>
  <c r="P119" i="3"/>
  <c r="L119" i="3"/>
  <c r="T118" i="3"/>
  <c r="M118" i="3"/>
  <c r="S119" i="3"/>
  <c r="O118" i="3"/>
  <c r="Q119" i="3"/>
  <c r="Q120" i="3" s="1"/>
  <c r="J119" i="3"/>
  <c r="S118" i="3"/>
  <c r="L48" i="20"/>
  <c r="M969" i="1" s="1"/>
  <c r="L969" i="1"/>
  <c r="T175" i="3"/>
  <c r="P175" i="3"/>
  <c r="L175" i="3"/>
  <c r="U171" i="3"/>
  <c r="Q176" i="3"/>
  <c r="M176" i="3"/>
  <c r="I176" i="3"/>
  <c r="S175" i="3"/>
  <c r="O175" i="3"/>
  <c r="K175" i="3"/>
  <c r="W170" i="3"/>
  <c r="W169" i="3"/>
  <c r="P176" i="3"/>
  <c r="P177" i="3" s="1"/>
  <c r="R176" i="3"/>
  <c r="Q175" i="3"/>
  <c r="R175" i="3"/>
  <c r="M175" i="3"/>
  <c r="S176" i="3"/>
  <c r="T176" i="3"/>
  <c r="T177" i="3" s="1"/>
  <c r="J175" i="3"/>
  <c r="K176" i="3"/>
  <c r="K177" i="3" s="1"/>
  <c r="L176" i="3"/>
  <c r="L177" i="3" s="1"/>
  <c r="N175" i="3"/>
  <c r="J176" i="3"/>
  <c r="J177" i="3" s="1"/>
  <c r="I175" i="3"/>
  <c r="O176" i="3"/>
  <c r="O177" i="3" s="1"/>
  <c r="N176" i="3"/>
  <c r="N177" i="3" s="1"/>
  <c r="I129" i="2"/>
  <c r="P67" i="2"/>
  <c r="M866" i="1"/>
  <c r="E352" i="3"/>
  <c r="E356" i="3"/>
  <c r="AY100" i="4"/>
  <c r="L134" i="5"/>
  <c r="M889" i="1" s="1"/>
  <c r="L889" i="1"/>
  <c r="K257" i="9"/>
  <c r="K914" i="1"/>
  <c r="K48" i="12"/>
  <c r="K48" i="13"/>
  <c r="I133" i="2"/>
  <c r="P72" i="2"/>
  <c r="W296" i="3"/>
  <c r="W297" i="3" s="1"/>
  <c r="U297" i="3"/>
  <c r="L86" i="7"/>
  <c r="L893" i="1"/>
  <c r="W268" i="3"/>
  <c r="U270" i="3"/>
  <c r="W269" i="3"/>
  <c r="L130" i="5"/>
  <c r="L885" i="1"/>
  <c r="D175" i="2"/>
  <c r="J125" i="2"/>
  <c r="L68" i="21"/>
  <c r="L973" i="1"/>
  <c r="L175" i="6"/>
  <c r="M874" i="1"/>
  <c r="M883" i="1" s="1"/>
  <c r="L110" i="4"/>
  <c r="M871" i="1" s="1"/>
  <c r="L871" i="1"/>
  <c r="I894" i="1"/>
  <c r="K87" i="7"/>
  <c r="L151" i="15"/>
  <c r="M946" i="1" s="1"/>
  <c r="L946" i="1"/>
  <c r="L260" i="9"/>
  <c r="M917" i="1" s="1"/>
  <c r="L917" i="1"/>
  <c r="W274" i="3"/>
  <c r="M302" i="3"/>
  <c r="M303" i="3" s="1"/>
  <c r="T301" i="3"/>
  <c r="N302" i="3"/>
  <c r="I301" i="3"/>
  <c r="O302" i="3"/>
  <c r="O303" i="3" s="1"/>
  <c r="J301" i="3"/>
  <c r="P302" i="3"/>
  <c r="S301" i="3"/>
  <c r="K302" i="3"/>
  <c r="K303" i="3" s="1"/>
  <c r="K301" i="3"/>
  <c r="M301" i="3"/>
  <c r="S302" i="3"/>
  <c r="S303" i="3" s="1"/>
  <c r="N301" i="3"/>
  <c r="T302" i="3"/>
  <c r="T303" i="3" s="1"/>
  <c r="L302" i="3"/>
  <c r="O301" i="3"/>
  <c r="Q302" i="3"/>
  <c r="Q303" i="3" s="1"/>
  <c r="L301" i="3"/>
  <c r="J302" i="3"/>
  <c r="J303" i="3" s="1"/>
  <c r="R302" i="3"/>
  <c r="Q301" i="3"/>
  <c r="R301" i="3"/>
  <c r="P301" i="3"/>
  <c r="U228" i="3"/>
  <c r="W227" i="3"/>
  <c r="W228" i="3" s="1"/>
  <c r="L47" i="20"/>
  <c r="M968" i="1" s="1"/>
  <c r="L968" i="1"/>
  <c r="I302" i="3"/>
  <c r="I276" i="3"/>
  <c r="I99" i="2"/>
  <c r="P16" i="2"/>
  <c r="I97" i="2"/>
  <c r="P10" i="2"/>
  <c r="L255" i="9"/>
  <c r="M912" i="1" s="1"/>
  <c r="L912" i="1"/>
  <c r="L108" i="4"/>
  <c r="M869" i="1" s="1"/>
  <c r="L869" i="1"/>
  <c r="N42" i="2"/>
  <c r="O38" i="2" s="1"/>
  <c r="I111" i="2"/>
  <c r="P60" i="2"/>
  <c r="K28" i="11"/>
  <c r="K928" i="1"/>
  <c r="L155" i="15"/>
  <c r="M950" i="1" s="1"/>
  <c r="L950" i="1"/>
  <c r="K69" i="21"/>
  <c r="K974" i="1"/>
  <c r="V2" i="21"/>
  <c r="J770" i="1" s="1"/>
  <c r="L70" i="23"/>
  <c r="L989" i="1"/>
  <c r="D173" i="2"/>
  <c r="J119" i="2"/>
  <c r="U249" i="3"/>
  <c r="T259" i="3"/>
  <c r="P259" i="3"/>
  <c r="L259" i="3"/>
  <c r="W248" i="3"/>
  <c r="W247" i="3"/>
  <c r="S259" i="3"/>
  <c r="K260" i="3"/>
  <c r="M259" i="3"/>
  <c r="T260" i="3"/>
  <c r="T261" i="3" s="1"/>
  <c r="I260" i="3"/>
  <c r="R260" i="3"/>
  <c r="P260" i="3"/>
  <c r="J260" i="3"/>
  <c r="J261" i="3" s="1"/>
  <c r="O260" i="3"/>
  <c r="Q259" i="3"/>
  <c r="J259" i="3"/>
  <c r="M260" i="3"/>
  <c r="M261" i="3" s="1"/>
  <c r="O259" i="3"/>
  <c r="I259" i="3"/>
  <c r="R259" i="3"/>
  <c r="K259" i="3"/>
  <c r="N260" i="3"/>
  <c r="S260" i="3"/>
  <c r="L260" i="3"/>
  <c r="L261" i="3" s="1"/>
  <c r="N259" i="3"/>
  <c r="Q260" i="3"/>
  <c r="Q261" i="3" s="1"/>
  <c r="L53" i="19"/>
  <c r="M962" i="1"/>
  <c r="M965" i="1" s="1"/>
  <c r="X34" i="22"/>
  <c r="J107" i="2"/>
  <c r="D169" i="2"/>
  <c r="O79" i="2" l="1"/>
  <c r="L28" i="11"/>
  <c r="L928" i="1"/>
  <c r="L273" i="3"/>
  <c r="D386" i="3"/>
  <c r="E386" i="3" s="1"/>
  <c r="D411" i="3"/>
  <c r="D361" i="3"/>
  <c r="D336" i="3"/>
  <c r="I222" i="3"/>
  <c r="U221" i="3"/>
  <c r="U222" i="3" s="1"/>
  <c r="C411" i="3"/>
  <c r="C386" i="3"/>
  <c r="C361" i="3"/>
  <c r="C336" i="3"/>
  <c r="U220" i="3"/>
  <c r="J103" i="2"/>
  <c r="D167" i="2"/>
  <c r="U318" i="3"/>
  <c r="W317" i="3"/>
  <c r="W318" i="3" s="1"/>
  <c r="D417" i="3"/>
  <c r="D392" i="3"/>
  <c r="E392" i="3" s="1"/>
  <c r="U302" i="3"/>
  <c r="D342" i="3"/>
  <c r="D367" i="3"/>
  <c r="E367" i="3" s="1"/>
  <c r="I303" i="3"/>
  <c r="C367" i="3"/>
  <c r="C392" i="3"/>
  <c r="C417" i="3"/>
  <c r="C342" i="3"/>
  <c r="U301" i="3"/>
  <c r="M973" i="1"/>
  <c r="M976" i="1" s="1"/>
  <c r="L136" i="5"/>
  <c r="M885" i="1"/>
  <c r="M891" i="1" s="1"/>
  <c r="L48" i="12"/>
  <c r="L931" i="1"/>
  <c r="M872" i="1"/>
  <c r="W171" i="3"/>
  <c r="D382" i="3"/>
  <c r="D357" i="3"/>
  <c r="D332" i="3"/>
  <c r="D407" i="3"/>
  <c r="E407" i="3" s="1"/>
  <c r="I177" i="3"/>
  <c r="U176" i="3"/>
  <c r="U177" i="3" s="1"/>
  <c r="L120" i="3"/>
  <c r="O120" i="3"/>
  <c r="W102" i="3"/>
  <c r="D354" i="3"/>
  <c r="D329" i="3"/>
  <c r="D404" i="3"/>
  <c r="E404" i="3" s="1"/>
  <c r="D379" i="3"/>
  <c r="I120" i="3"/>
  <c r="U119" i="3"/>
  <c r="U120" i="3" s="1"/>
  <c r="T120" i="3"/>
  <c r="W134" i="3"/>
  <c r="V3" i="22"/>
  <c r="J800" i="1" s="1"/>
  <c r="D378" i="3"/>
  <c r="E378" i="3" s="1"/>
  <c r="D403" i="3"/>
  <c r="D353" i="3"/>
  <c r="D328" i="3"/>
  <c r="U92" i="3"/>
  <c r="U93" i="3" s="1"/>
  <c r="I93" i="3"/>
  <c r="P93" i="3"/>
  <c r="J93" i="3"/>
  <c r="Q273" i="3"/>
  <c r="R246" i="3"/>
  <c r="Q246" i="3"/>
  <c r="T246" i="3"/>
  <c r="P246" i="3"/>
  <c r="J315" i="3"/>
  <c r="N315" i="3"/>
  <c r="Q315" i="3"/>
  <c r="C418" i="3"/>
  <c r="U313" i="3"/>
  <c r="C393" i="3"/>
  <c r="C343" i="3"/>
  <c r="C368" i="3"/>
  <c r="L315" i="3"/>
  <c r="L63" i="18"/>
  <c r="L958" i="1"/>
  <c r="D413" i="3"/>
  <c r="E413" i="3" s="1"/>
  <c r="D338" i="3"/>
  <c r="D388" i="3"/>
  <c r="D363" i="3"/>
  <c r="E363" i="3" s="1"/>
  <c r="I234" i="3"/>
  <c r="U233" i="3"/>
  <c r="O222" i="3"/>
  <c r="L71" i="23"/>
  <c r="M990" i="1" s="1"/>
  <c r="L990" i="1"/>
  <c r="L29" i="14"/>
  <c r="M939" i="1"/>
  <c r="M940" i="1" s="1"/>
  <c r="K28" i="16"/>
  <c r="K942" i="1"/>
  <c r="K65" i="22"/>
  <c r="J131" i="2"/>
  <c r="D178" i="2"/>
  <c r="I113" i="2"/>
  <c r="P64" i="2"/>
  <c r="L69" i="21"/>
  <c r="M974" i="1" s="1"/>
  <c r="L974" i="1"/>
  <c r="M923" i="1"/>
  <c r="M926" i="1" s="1"/>
  <c r="L92" i="10"/>
  <c r="O234" i="3"/>
  <c r="C413" i="3"/>
  <c r="C363" i="3"/>
  <c r="C338" i="3"/>
  <c r="C388" i="3"/>
  <c r="U232" i="3"/>
  <c r="P261" i="3"/>
  <c r="W249" i="3"/>
  <c r="M989" i="1"/>
  <c r="D164" i="2"/>
  <c r="J97" i="2"/>
  <c r="R303" i="3"/>
  <c r="S261" i="3"/>
  <c r="C415" i="3"/>
  <c r="C390" i="3"/>
  <c r="C365" i="3"/>
  <c r="C340" i="3"/>
  <c r="U259" i="3"/>
  <c r="R261" i="3"/>
  <c r="K261" i="3"/>
  <c r="D170" i="2"/>
  <c r="J111" i="2"/>
  <c r="L303" i="3"/>
  <c r="P303" i="3"/>
  <c r="N303" i="3"/>
  <c r="L87" i="7"/>
  <c r="M894" i="1" s="1"/>
  <c r="L894" i="1"/>
  <c r="W270" i="3"/>
  <c r="L91" i="7"/>
  <c r="M893" i="1"/>
  <c r="D179" i="2"/>
  <c r="J133" i="2"/>
  <c r="L111" i="4"/>
  <c r="S177" i="3"/>
  <c r="R177" i="3"/>
  <c r="M177" i="3"/>
  <c r="S120" i="3"/>
  <c r="P120" i="3"/>
  <c r="C379" i="3"/>
  <c r="C354" i="3"/>
  <c r="C329" i="3"/>
  <c r="C404" i="3"/>
  <c r="U118" i="3"/>
  <c r="K120" i="3"/>
  <c r="M955" i="1"/>
  <c r="M956" i="1" s="1"/>
  <c r="L41" i="17"/>
  <c r="K58" i="22"/>
  <c r="K978" i="1"/>
  <c r="L170" i="8"/>
  <c r="L902" i="1"/>
  <c r="R93" i="3"/>
  <c r="O93" i="3"/>
  <c r="S273" i="3"/>
  <c r="C414" i="3"/>
  <c r="C389" i="3"/>
  <c r="C339" i="3"/>
  <c r="C364" i="3"/>
  <c r="U244" i="3"/>
  <c r="D414" i="3"/>
  <c r="E414" i="3" s="1"/>
  <c r="D389" i="3"/>
  <c r="D339" i="3"/>
  <c r="D364" i="3"/>
  <c r="E364" i="3" s="1"/>
  <c r="I246" i="3"/>
  <c r="U245" i="3"/>
  <c r="K315" i="3"/>
  <c r="D418" i="3"/>
  <c r="D393" i="3"/>
  <c r="E393" i="3" s="1"/>
  <c r="D343" i="3"/>
  <c r="I315" i="3"/>
  <c r="D368" i="3"/>
  <c r="E368" i="3" s="1"/>
  <c r="U314" i="3"/>
  <c r="U315" i="3" s="1"/>
  <c r="R315" i="3"/>
  <c r="P234" i="3"/>
  <c r="K234" i="3"/>
  <c r="S222" i="3"/>
  <c r="J234" i="3"/>
  <c r="J139" i="2"/>
  <c r="D182" i="2"/>
  <c r="D166" i="2"/>
  <c r="J101" i="2"/>
  <c r="D177" i="2"/>
  <c r="J129" i="2"/>
  <c r="G155" i="2" s="1"/>
  <c r="H155" i="2" s="1"/>
  <c r="L72" i="23"/>
  <c r="M991" i="1" s="1"/>
  <c r="L991" i="1"/>
  <c r="D180" i="2"/>
  <c r="J135" i="2"/>
  <c r="W133" i="3"/>
  <c r="T151" i="3"/>
  <c r="R151" i="3"/>
  <c r="M151" i="3"/>
  <c r="S152" i="3"/>
  <c r="S153" i="3" s="1"/>
  <c r="O151" i="3"/>
  <c r="Q152" i="3"/>
  <c r="P151" i="3"/>
  <c r="T152" i="3"/>
  <c r="T153" i="3" s="1"/>
  <c r="I151" i="3"/>
  <c r="J152" i="3"/>
  <c r="L152" i="3"/>
  <c r="L153" i="3" s="1"/>
  <c r="Q151" i="3"/>
  <c r="S151" i="3"/>
  <c r="N151" i="3"/>
  <c r="O152" i="3"/>
  <c r="O153" i="3" s="1"/>
  <c r="M152" i="3"/>
  <c r="M153" i="3" s="1"/>
  <c r="L151" i="3"/>
  <c r="N152" i="3"/>
  <c r="N153" i="3" s="1"/>
  <c r="J151" i="3"/>
  <c r="P152" i="3"/>
  <c r="P153" i="3" s="1"/>
  <c r="K152" i="3"/>
  <c r="I152" i="3"/>
  <c r="R152" i="3"/>
  <c r="R153" i="3" s="1"/>
  <c r="K151" i="3"/>
  <c r="U276" i="3"/>
  <c r="W275" i="3"/>
  <c r="W276" i="3" s="1"/>
  <c r="D416" i="3"/>
  <c r="E416" i="3" s="1"/>
  <c r="D366" i="3"/>
  <c r="E366" i="3" s="1"/>
  <c r="D341" i="3"/>
  <c r="D391" i="3"/>
  <c r="I273" i="3"/>
  <c r="U272" i="3"/>
  <c r="N261" i="3"/>
  <c r="O261" i="3"/>
  <c r="D390" i="3"/>
  <c r="E390" i="3" s="1"/>
  <c r="D365" i="3"/>
  <c r="E365" i="3" s="1"/>
  <c r="D340" i="3"/>
  <c r="D415" i="3"/>
  <c r="I261" i="3"/>
  <c r="U260" i="3"/>
  <c r="U261" i="3" s="1"/>
  <c r="I105" i="2"/>
  <c r="P38" i="2"/>
  <c r="P92" i="2" s="1"/>
  <c r="J99" i="2"/>
  <c r="D165" i="2"/>
  <c r="L48" i="13"/>
  <c r="L935" i="1"/>
  <c r="L257" i="9"/>
  <c r="L914" i="1"/>
  <c r="C407" i="3"/>
  <c r="C382" i="3"/>
  <c r="C357" i="3"/>
  <c r="C332" i="3"/>
  <c r="U175" i="3"/>
  <c r="Q177" i="3"/>
  <c r="J120" i="3"/>
  <c r="M120" i="3"/>
  <c r="I137" i="2"/>
  <c r="P79" i="2"/>
  <c r="T93" i="3"/>
  <c r="C403" i="3"/>
  <c r="C378" i="3"/>
  <c r="C353" i="3"/>
  <c r="C328" i="3"/>
  <c r="U91" i="3"/>
  <c r="E369" i="3"/>
  <c r="M951" i="1"/>
  <c r="C391" i="3"/>
  <c r="C416" i="3"/>
  <c r="C366" i="3"/>
  <c r="C341" i="3"/>
  <c r="U271" i="3"/>
  <c r="W267" i="3"/>
  <c r="S246" i="3"/>
  <c r="T315" i="3"/>
  <c r="P315" i="3"/>
  <c r="I117" i="2"/>
  <c r="P52" i="2"/>
  <c r="N234" i="3"/>
  <c r="I121" i="2"/>
  <c r="P91" i="2"/>
  <c r="L46" i="20"/>
  <c r="L967" i="1"/>
  <c r="L90" i="7"/>
  <c r="M897" i="1" s="1"/>
  <c r="L897" i="1"/>
  <c r="J121" i="2" l="1"/>
  <c r="D174" i="2"/>
  <c r="U273" i="3"/>
  <c r="M914" i="1"/>
  <c r="M920" i="1" s="1"/>
  <c r="L263" i="9"/>
  <c r="M992" i="1"/>
  <c r="L28" i="16"/>
  <c r="L942" i="1"/>
  <c r="E417" i="3"/>
  <c r="D181" i="2"/>
  <c r="J137" i="2"/>
  <c r="J140" i="2" s="1"/>
  <c r="D147" i="2" s="1"/>
  <c r="E147" i="2" s="1"/>
  <c r="E415" i="3"/>
  <c r="E391" i="3"/>
  <c r="D405" i="3"/>
  <c r="E405" i="3" s="1"/>
  <c r="D330" i="3"/>
  <c r="D380" i="3"/>
  <c r="D355" i="3"/>
  <c r="I153" i="3"/>
  <c r="U152" i="3"/>
  <c r="U153" i="3" s="1"/>
  <c r="J153" i="3"/>
  <c r="Q153" i="3"/>
  <c r="L58" i="22"/>
  <c r="L978" i="1"/>
  <c r="L73" i="23"/>
  <c r="E388" i="3"/>
  <c r="L65" i="18"/>
  <c r="M958" i="1"/>
  <c r="M960" i="1" s="1"/>
  <c r="E353" i="3"/>
  <c r="W135" i="3"/>
  <c r="E379" i="3"/>
  <c r="E382" i="3"/>
  <c r="L50" i="12"/>
  <c r="M931" i="1"/>
  <c r="M933" i="1" s="1"/>
  <c r="L71" i="21"/>
  <c r="E361" i="3"/>
  <c r="M902" i="1"/>
  <c r="M908" i="1" s="1"/>
  <c r="L176" i="8"/>
  <c r="G154" i="2"/>
  <c r="H154" i="2" s="1"/>
  <c r="J113" i="2"/>
  <c r="J114" i="2" s="1"/>
  <c r="D145" i="2" s="1"/>
  <c r="E145" i="2" s="1"/>
  <c r="D171" i="2"/>
  <c r="L50" i="20"/>
  <c r="M967" i="1"/>
  <c r="M971" i="1" s="1"/>
  <c r="E418" i="3"/>
  <c r="G157" i="2"/>
  <c r="H157" i="2" s="1"/>
  <c r="C274" i="3"/>
  <c r="C320" i="3" s="1"/>
  <c r="B799" i="1"/>
  <c r="E354" i="3"/>
  <c r="E357" i="3"/>
  <c r="D172" i="2"/>
  <c r="J117" i="2"/>
  <c r="J122" i="2" s="1"/>
  <c r="D146" i="2" s="1"/>
  <c r="E146" i="2" s="1"/>
  <c r="L50" i="13"/>
  <c r="M935" i="1"/>
  <c r="M937" i="1" s="1"/>
  <c r="D168" i="2"/>
  <c r="J105" i="2"/>
  <c r="J108" i="2" s="1"/>
  <c r="D144" i="2" s="1"/>
  <c r="K153" i="3"/>
  <c r="C405" i="3"/>
  <c r="C355" i="3"/>
  <c r="C330" i="3"/>
  <c r="C380" i="3"/>
  <c r="U151" i="3"/>
  <c r="U246" i="3"/>
  <c r="E389" i="3"/>
  <c r="M898" i="1"/>
  <c r="L65" i="22"/>
  <c r="M985" i="1" s="1"/>
  <c r="L985" i="1"/>
  <c r="U234" i="3"/>
  <c r="E403" i="3"/>
  <c r="U303" i="3"/>
  <c r="E411" i="3"/>
  <c r="L29" i="11"/>
  <c r="M928" i="1"/>
  <c r="M929" i="1" s="1"/>
  <c r="G156" i="2" l="1"/>
  <c r="H156" i="2" s="1"/>
  <c r="E355" i="3"/>
  <c r="L29" i="16"/>
  <c r="M942" i="1"/>
  <c r="M943" i="1" s="1"/>
  <c r="L67" i="22"/>
  <c r="M978" i="1"/>
  <c r="M987" i="1" s="1"/>
  <c r="E144" i="2"/>
  <c r="D148" i="2"/>
  <c r="E148" i="2" s="1"/>
  <c r="E380" i="3"/>
  <c r="G153" i="2"/>
  <c r="H153" i="2" l="1"/>
  <c r="G158" i="2"/>
  <c r="H158" i="2" s="1"/>
</calcChain>
</file>

<file path=xl/comments1.xml><?xml version="1.0" encoding="utf-8"?>
<comments xmlns="http://schemas.openxmlformats.org/spreadsheetml/2006/main">
  <authors>
    <author/>
  </authors>
  <commentList>
    <comment ref="B5" authorId="0">
      <text>
        <r>
          <rPr>
            <sz val="11"/>
            <color rgb="FF000000"/>
            <rFont val="Calibri"/>
          </rPr>
          <t>Andrea del Pilar Moreno Hernandez:
Este porcentaje es definidio por la OAP</t>
        </r>
      </text>
    </comment>
  </commentList>
</comments>
</file>

<file path=xl/comments2.xml><?xml version="1.0" encoding="utf-8"?>
<comments xmlns="http://schemas.openxmlformats.org/spreadsheetml/2006/main">
  <authors>
    <author/>
  </authors>
  <commentList>
    <comment ref="E65" authorId="0">
      <text>
        <r>
          <rPr>
            <sz val="11"/>
            <color rgb="FF000000"/>
            <rFont val="Calibri"/>
          </rPr>
          <t>Meta modificada mediante Circular CI283 del 17-10-2018 Inicialmente la meta de predios era 292.221</t>
        </r>
      </text>
    </comment>
    <comment ref="U65" authorId="0">
      <text>
        <r>
          <rPr>
            <sz val="11"/>
            <color rgb="FF000000"/>
            <rFont val="Calibri"/>
          </rPr>
          <t>se actualiza meta de actualización catastral según Circular 283 de 2018
	-Osmar Smith Gutierrez Arias</t>
        </r>
      </text>
    </comment>
  </commentList>
</comments>
</file>

<file path=xl/comments3.xml><?xml version="1.0" encoding="utf-8"?>
<comments xmlns="http://schemas.openxmlformats.org/spreadsheetml/2006/main">
  <authors>
    <author/>
  </authors>
  <commentList>
    <comment ref="C68" authorId="0">
      <text>
        <r>
          <rPr>
            <sz val="11"/>
            <color rgb="FF000000"/>
            <rFont val="Calibri"/>
          </rPr>
          <t>Andrea del Pilar Moreno Hernandez:
TODAS LAS ACTIVIDADES DEBEN ESTAR PONDERADAS AL 100%</t>
        </r>
      </text>
    </comment>
  </commentList>
</comments>
</file>

<file path=xl/comments4.xml><?xml version="1.0" encoding="utf-8"?>
<comments xmlns="http://schemas.openxmlformats.org/spreadsheetml/2006/main">
  <authors>
    <author/>
  </authors>
  <commentList>
    <comment ref="C22" authorId="0">
      <text>
        <r>
          <rPr>
            <sz val="11"/>
            <color rgb="FF000000"/>
            <rFont val="Calibri"/>
          </rPr>
          <t>lsanabria:
97,64% corresponde a  la meta sectorial, cuya  ejecución esta a cargo de ordenadores del gasto.</t>
        </r>
      </text>
    </comment>
    <comment ref="C24" authorId="0">
      <text>
        <r>
          <rPr>
            <sz val="11"/>
            <color rgb="FF000000"/>
            <rFont val="Calibri"/>
          </rPr>
          <t>lsanabria:
95,64% corresponde a  la meta sectorial, cuya  ejecución esta a cargo de ordenadores del gasto.</t>
        </r>
      </text>
    </comment>
  </commentList>
</comments>
</file>

<file path=xl/sharedStrings.xml><?xml version="1.0" encoding="utf-8"?>
<sst xmlns="http://schemas.openxmlformats.org/spreadsheetml/2006/main" count="11595" uniqueCount="4012">
  <si>
    <t>PLAN DE ACCION ANUAL 2018 POR PROCESO Y POR PRODUCTOS</t>
  </si>
  <si>
    <t>Proceso</t>
  </si>
  <si>
    <t>Peso % del Prceso</t>
  </si>
  <si>
    <t>Tipo de Proceso</t>
  </si>
  <si>
    <t>Objetivo Institucional</t>
  </si>
  <si>
    <t>Estrategias IGAC</t>
  </si>
  <si>
    <t>Dimensiones</t>
  </si>
  <si>
    <t>Política(s) de Gestión y Desempeño Institucional</t>
  </si>
  <si>
    <t>Productos</t>
  </si>
  <si>
    <t>Peso %</t>
  </si>
  <si>
    <t>Nombre del indicador</t>
  </si>
  <si>
    <t>Programado</t>
  </si>
  <si>
    <t>Ejecutado</t>
  </si>
  <si>
    <t>Avance del Producto</t>
  </si>
  <si>
    <t>Avance % del Proceso</t>
  </si>
  <si>
    <t>Avance % del Proceso segun peso</t>
  </si>
  <si>
    <t>Misional</t>
  </si>
  <si>
    <t xml:space="preserve">PLAN DE ACCIÓN ANUAL 2018
DIRECCIONAMIENTO ESTRATÉGICO  </t>
  </si>
  <si>
    <t>FECHA DE ELABORACIÓN</t>
  </si>
  <si>
    <t>AAAA-MM-DD</t>
  </si>
  <si>
    <t>VIGENCIA:</t>
  </si>
  <si>
    <t>Versión No.</t>
  </si>
  <si>
    <t>1.1</t>
  </si>
  <si>
    <t>PROCESO</t>
  </si>
  <si>
    <t>Peso % Proceso</t>
  </si>
  <si>
    <t xml:space="preserve">PRODUCTO </t>
  </si>
  <si>
    <t>Peso % Producto</t>
  </si>
  <si>
    <t>Avance fisico o Porcentual Acumulado</t>
  </si>
  <si>
    <t>META</t>
  </si>
  <si>
    <t>Unidad de medida</t>
  </si>
  <si>
    <t>Indicador</t>
  </si>
  <si>
    <t>Tipo de Indicador</t>
  </si>
  <si>
    <t>Peso % Actividad</t>
  </si>
  <si>
    <t>Integración con los planes Institucionales y estratégicos
 (Decreto 612 de 2018)</t>
  </si>
  <si>
    <t>ACTIVIDADES</t>
  </si>
  <si>
    <t>DEPENDENCIA RESPONSABLE</t>
  </si>
  <si>
    <t>FECHA PROGRAMADA AÑO 2018</t>
  </si>
  <si>
    <t>PROGRAMACION Y SEGUIMIENTO</t>
  </si>
  <si>
    <t>Fecha de inicio</t>
  </si>
  <si>
    <t>Fecha de terminación</t>
  </si>
  <si>
    <t>Programado / Ejecutado</t>
  </si>
  <si>
    <t>Acumulado</t>
  </si>
  <si>
    <t>% Según Peso</t>
  </si>
  <si>
    <t>Fortalecer al Instituto como ente rector, autoridad y ejecutor determinante de políticas, metodologías y el marco normativo en materia geográfica.</t>
  </si>
  <si>
    <t>Producir, actualizar y promover la información geográfica oficial y fomentar la estrategia de Investigación, Desarrollo e Innovación (I+D+i)</t>
  </si>
  <si>
    <t>Gestión con valores para resultados</t>
  </si>
  <si>
    <t>Política Planeación institucional
Política Gestión presupuestal y eficiencia del gasto público
Política Seguimiento y evaluación del desempeño institucional
Participación ciudadana en la gestión pública</t>
  </si>
  <si>
    <t>P</t>
  </si>
  <si>
    <t>E</t>
  </si>
  <si>
    <t>GIT Control terrestre y Clasificación de Campo</t>
  </si>
  <si>
    <t>GIT Generación de datos y productos cartográficos</t>
  </si>
  <si>
    <t>Gestión con valores para el resultados</t>
  </si>
  <si>
    <t>Evaluacion y Control</t>
  </si>
  <si>
    <t>Apoyo</t>
  </si>
  <si>
    <t>Estrategico</t>
  </si>
  <si>
    <t>p</t>
  </si>
  <si>
    <t>TOTAL AVANCE A</t>
  </si>
  <si>
    <t>PLAN DE ACCIÓN ANUAL 2018  POR PROCESO</t>
  </si>
  <si>
    <t>PESO %</t>
  </si>
  <si>
    <t>% AVANCE</t>
  </si>
  <si>
    <t>PRODUCTOS</t>
  </si>
  <si>
    <t>UNIDAD DE MEDIDA</t>
  </si>
  <si>
    <t>EST</t>
  </si>
  <si>
    <t>ENE</t>
  </si>
  <si>
    <t>FEB</t>
  </si>
  <si>
    <t>MAR</t>
  </si>
  <si>
    <t>ABR</t>
  </si>
  <si>
    <t>MAY</t>
  </si>
  <si>
    <t>JUN</t>
  </si>
  <si>
    <t>JUL</t>
  </si>
  <si>
    <t>AGO</t>
  </si>
  <si>
    <t>SEP</t>
  </si>
  <si>
    <t>OCT</t>
  </si>
  <si>
    <t>NOV</t>
  </si>
  <si>
    <t>DIC</t>
  </si>
  <si>
    <t>ACUMULADO</t>
  </si>
  <si>
    <t>PESO</t>
  </si>
  <si>
    <t>%
SEGÚN PESO</t>
  </si>
  <si>
    <t xml:space="preserve">E </t>
  </si>
  <si>
    <t>%</t>
  </si>
  <si>
    <t>Total Igac</t>
  </si>
  <si>
    <t>AVANCE DE LOS PROCESOS MISIONALES</t>
  </si>
  <si>
    <t>No. de productos</t>
  </si>
  <si>
    <t>Avance del proceso</t>
  </si>
  <si>
    <t>Avance segun peso</t>
  </si>
  <si>
    <t>AVANCE DE LOS PROCESOS ESTRATEGICOS</t>
  </si>
  <si>
    <t>AVANCE DE LOS PROCESOS DE EVALUACION Y CONTROL</t>
  </si>
  <si>
    <t>AVANCE DE LOS PROCESOS DE APOYO</t>
  </si>
  <si>
    <t>Resumen por tipo de porceso</t>
  </si>
  <si>
    <t>Procesos</t>
  </si>
  <si>
    <t>Ejecutado segun peso</t>
  </si>
  <si>
    <t>Avance %</t>
  </si>
  <si>
    <t>Misionales</t>
  </si>
  <si>
    <t>Estrategicos</t>
  </si>
  <si>
    <t>Total</t>
  </si>
  <si>
    <t>Avance de la gestion por Objetivos</t>
  </si>
  <si>
    <t>No. de productos por Objetivo</t>
  </si>
  <si>
    <t>Peso % de los procesos por Objetivo</t>
  </si>
  <si>
    <t>1.Fortalecer al Instituto como ente rector, autoridad y ejecutor de políticas, metodologías y el marco normativo en materia geográfica.</t>
  </si>
  <si>
    <t>2. Brindar atención al ciudadano fomentando los mecanismos de participación y transparencia.</t>
  </si>
  <si>
    <t>3. Fortalecer las competencias laborales y comportamentales, así como el sentido de pertenencia y estímulos a los servidores teniendo en cuenta los principios del servicio público</t>
  </si>
  <si>
    <t>4. Facilitar y promover el acceso a los trámites, servicios e información geográfica que produce el Instituto, racionalizando y optimizando el uso de los recursos</t>
  </si>
  <si>
    <t>5. Optimizar la gestión financiera de recursos.</t>
  </si>
  <si>
    <t>TOTAL</t>
  </si>
  <si>
    <t>Avance</t>
  </si>
  <si>
    <t>PLAN OPERATIVO ANUAL 2018</t>
  </si>
  <si>
    <t>GESTIÓN CARTOGRÁFICA</t>
  </si>
  <si>
    <t>PRODUCTO</t>
  </si>
  <si>
    <t>DEPENDENCIA</t>
  </si>
  <si>
    <t>UNIDAD</t>
  </si>
  <si>
    <t>INDICADOR</t>
  </si>
  <si>
    <t>TIPO INDICADOR</t>
  </si>
  <si>
    <t>ESTADO</t>
  </si>
  <si>
    <t>OBSERVACIONES I PERIODO</t>
  </si>
  <si>
    <t>OBSERVACIONES ABRIL</t>
  </si>
  <si>
    <t>OBSERVACIONES MAYO</t>
  </si>
  <si>
    <t>OBSERVACIONES JUNIO</t>
  </si>
  <si>
    <t>OBSERVACIONES II PERIODO</t>
  </si>
  <si>
    <t>OBSERVACIONES JULIO</t>
  </si>
  <si>
    <t>OBSERVACIONES AGOSTO</t>
  </si>
  <si>
    <t>OBSERVACIONES SEPTIEMBRE</t>
  </si>
  <si>
    <t xml:space="preserve">
OBSERVACIONES III PERIODO</t>
  </si>
  <si>
    <t>OBSERVACIONES OCTUBRE</t>
  </si>
  <si>
    <t>OBSERVACIONES NOVIEMBRE</t>
  </si>
  <si>
    <t>OBSERVACIONES DICIEMBRE</t>
  </si>
  <si>
    <t>OBSERVACIONES IV PERIODO</t>
  </si>
  <si>
    <t>progrmado I TRIMESTRE</t>
  </si>
  <si>
    <t>progrmado II TRIMESTRE</t>
  </si>
  <si>
    <t>progrmado III TRIMESTRE</t>
  </si>
  <si>
    <t>SUogUmado iv TUIMESTUE</t>
  </si>
  <si>
    <t>Hectareas</t>
  </si>
  <si>
    <t>Hectareas de cartografia básica a escala 1:25.000 generadas</t>
  </si>
  <si>
    <t xml:space="preserve">Eficacia 
</t>
  </si>
  <si>
    <t xml:space="preserve">Hectáreas de cartografía básica a escala 1:25.000 generada (De las 2,500,000; 1,500,000 corresponden a áreas de posconflicto): Avance en los procesos de preparación y revisión de insumos y captura de la informacion de 300.522 has. Elaboración de mosaicos de las imágenes PlanetScope, con su respectiva evaluación. Preparación de los vectores existentes y compilaciones toponímicas existentes, para iniciar con el proceso de captura y actualización de elementos geográficos.   </t>
  </si>
  <si>
    <t>Hectáreas de cartografía básica a escala 1:25.000 generada (De las 2,500,000; 1,500,000 corresponden a áreas de posconflicto): Para el mes de abril se realizó los procesos de preparación de insumos y captura de 252.000 hectáreas, y se tiene un acumulado de 552.522 hectáreas. Elaboración de mosaicos de las imágenes PlanetScope, con su respectiva evaluación. Preparación de los vectores y compilaciones toponimicas existentes, para iniciar con el proceso de captura y actualización de elementos geográficos.</t>
  </si>
  <si>
    <t xml:space="preserve">Hectáreas de cartografía básica a escala 1:25.000 generada (De las 2,500,000; 1,500,000 corresponden a áreas de posconflicto): Para el mes de mayo se realizó los procesos de preparación de insumos, captura y elaboracion de salidas graficas para 306.194 has.
Prepararon de insumos  y captura de información, elaboración de mosaicos de las imágenes PlanetScope con su respectiva evaluación; y preparación de los vectores  y compilaciones toponimicas existentes, para iniciar con el proceso de captura y actualización de elementos geográficos.  </t>
  </si>
  <si>
    <t xml:space="preserve">Hectáreas de cartografía básica a escala 1:25.000 generada (De las 2,500,000; 1,500,000 corresponden a áreas de posconflicto): Para el mes de junio, se realizó la preparación de insumos, captura y elaboracion de salidas graficas para 466.807 has., mosaicos de las imágenes PlanetScope, con su respectiva evaluación y preparación de los vectores  y compilaciones toponimicas existentes, para iniciar con el proceso de captura y actualización de elementos geográficos.  </t>
  </si>
  <si>
    <t>Hectáreas de cartografía básica a escala 1:25.000 generada (De las 2.500.000; 1.500.000 corresponden a áreas de posconflicto): Para el segundo periodo se tiene un avance de  1,025,001 has generadas  y un acumulado de 1.325.523 has generadas de cartográfica básica a escala 1:25.000. 
Se realizaron los procesos de preparación de insumos, captura y elaboración de salidas graficas, así mismo, se elaboraron los mosaicos de las imágenes PlanetScope con su respectiva evaluación, se prepararon los vectores y se realizaron las compilaciones toponímicas existentes, para iniciar con el proceso de actualización de elementos geográficos.</t>
  </si>
  <si>
    <t xml:space="preserve">Hectáreas de cartografía básica a escala 1:25.000 generada (De las 2,500,000; 1,500,000 corresponden a áreas de posconflicto): Para el mes de julio, se realizó la preparación de insumos, captura y elaboracion de salidas graficas para 171.662 has, mosaicos de las imágenes PlanetScope, con su respectiva evaluación y preparación de los vectores  y compilaciones toponimicas existentes, para iniciar con el proceso de captura y actualización de elementos geográficos.  </t>
  </si>
  <si>
    <t>Hectáreas de cartografía básica a escala 1:25.000 generada (De las 2,500,000; 1,500,000 corresponden a áreas de posconflicto): Para el mes de agosto, se prepararon los insumos, captura y elaboracion de salidas graficas para 370.752 has., mosaicos de las imágenes PlanetScope, con su respectiva evaluación. Preparación de los vectores  y compilaciones toponimicas existentes, para iniciar con el proceso de captura y actualización de elementos geográficos.</t>
  </si>
  <si>
    <t>Hectáreas de cartografía básica a escala 1:25.000 generada (De las 2,500,000; 1,500,000 corresponden a áreas de posconflicto): Para el mes de septiembre, se realizó captura de la información de 75.000 Has.</t>
  </si>
  <si>
    <t>Hectáreas de cartografía básica a escala 1:25.000 generada (De las 2.500.000; 1.500.000 corresponden a áreas de posconflicto). Para el tercer periodo se tiene un avance de 617.414 has generadas  y un acumulado de 1.942.937 has generadas de cartográfica básica a escala 1:25.000.  Se realizaron los procesos de preparación de insumos, captura, clasificación de campo y elaboración de salidas graficas.</t>
  </si>
  <si>
    <t xml:space="preserve">
Para el mes de octubre, se realizó captura de la información de 75.000 Has.</t>
  </si>
  <si>
    <t>Para el mes de noviembre, se realizó la captura de información de 150.000 héctareas aprobadas  por control de calidad, sobre 268.750 has programadas, ya que en los meses anteriores se reportó una mayor ejecución. Es de anotar, que el producto no presenta atraso acumulado. Total programado 2018: 2.500.000 has Total programado- corte noviembre 2018: 2.281.772 has Total ejecutado - corte noviembre 2018: 2.167.937 has.</t>
  </si>
  <si>
    <t>Para el mes de diciembre se realizó la captura de información de 332.063 has sobre 218.228 has programadas. Se finalizó el producto, cumpliendo con la meta programada.
Tota programado 2018: 2.500.000
Total ejecutado - corte diciembre 2018: 2.500.000
Es de aclarar que la cartografia 1:25.000 queda en base de datos.</t>
  </si>
  <si>
    <t>Para el cuarto periodo, se tienen un avance de 557,063 has generadas, con las cuales se finalizó la meta programada de 2,500,000 has generadas de cartografia basica a escala 1;25,000, cubriendo parcialmente los departamentos de Arauca, Bolívar, Cesar, La Guajira, Magdalena, Norte de Santander, Sucre, Antioquia, Boyacá, Caldas, Caquetá, Casanare, Chocó, Córdoba, Meta, Nariño, Putumayo, Risaralda, Santander, Tolima, Vichada. Incluyendo insumos como: vectores existentes, cartografía escaneada antigua, compilaciones toponímicas elaboradas en años anteriores y la generación de mosaicos de imágenes PlanetScope; insumos básicos para iniciar el proceso de captura</t>
  </si>
  <si>
    <t>Cartografía a escala 1:25.000</t>
  </si>
  <si>
    <t>Generar los parámetros técnicos y científicos, orientados a la producción de información en materia geodésica, cartográfica,  agrológica, geográfica y catastral, en el marco de la Infraestructura Colombiana de Datos Espaciales (ICDE)</t>
  </si>
  <si>
    <t>Seguimiento y evaluación del desempeño institucional.</t>
  </si>
  <si>
    <t xml:space="preserve">Preparación y revisón de los insumos requeridos para la generación de la Cartografía escala 1:25.000 </t>
  </si>
  <si>
    <t>Preparación de los insumos para 42 hojas correspondientes a 554.600,4 has</t>
  </si>
  <si>
    <t>Preparación de los insumos para 33 hojas correspondientes a 419.234,63 has</t>
  </si>
  <si>
    <t>Preparación de los insumos para 20 hojas correspondientes a 299.280 has</t>
  </si>
  <si>
    <t>Preparación de insumos de 150.000 has., correspondientes a 10 hojas, cubriendo parcialmente 10 municipios de posconflicto de los departamentos de Bolívar, Cesar, Magdalena y Sucre.</t>
  </si>
  <si>
    <t>Preparación de insumos para un total de 63 hojas correspondientes a 868.514 has. Dentro de las cuales se encuentran 10 municipios del posconflicto de los departamentos de Bolívar, Cesar, Magdalena y Sucre.</t>
  </si>
  <si>
    <t>Preparación de insumos de 217.500 hectáreas, cubriendo parcialmente los departamentos de Antioquia, Bolívar, Boyacá, Caldas, Caquetá, Casanare, Cesar, Chocó, Córdoba, La Guajira, Magdalena, Meta, Nariño, Santander, Sucre y Tolima, incluyendo insumos como: vectores existentes, cartografía escaneada antigua, compilaciones toponímicas elaboradas en años anteriores y la generación de mosaicos de imágenes PlanetScope; insumos básicos para iniciar el proceso de captura.</t>
  </si>
  <si>
    <t>Preparación de insumos de 370,752 hectáreas, cubriendo parcialmente los departamentos de Antioquia, Bolívar, Boyacá, Caldas, Caquetá, Casanare, Cesar, Chocó, Córdoba, La Guajira, Magdalena, Meta, Nariño, Norte de Santander, Putumayo, Risaralda, Santander,  Sucre y Tolima, incluyendo insumos como: vectores existentes, cartografía escaneada antigua, compilaciones toponímicas elaboradas en años anteriores y la generación de mosaicos de imágenes PlanetScope; insumos básicos para iniciar el proceso de captura.</t>
  </si>
  <si>
    <t>Preparación de insumos de 588.252 has, cubriendo parcialmente los departamentos de Antioquia, Bolívar, Boyacá, Caldas, Caquetá, Casanare, Cesar, Chocó, Córdoba, La Guajira, Magdalena, Meta, Nariño, Santander, Sucre, Tolima, Norte de Santander, Putumayo y  Risaralda, incluyendo insumos como: vectores existentes, cartografía escaneada antigua, compilaciones toponímicas elaboradas en años anteriores y la generación de mosaicos de imágenes PlanetScope; insumos básicos para iniciar el proceso de captura.</t>
  </si>
  <si>
    <t xml:space="preserve">Captura de la información </t>
  </si>
  <si>
    <t>Avance en la captura de 29 hojas correspondientes a 659.457,74 has</t>
  </si>
  <si>
    <t>Se avanzó en la captura de 33 hojas correspondientes a 419.234,63 has</t>
  </si>
  <si>
    <t>Avance en la captura de 20 hojas correspondientes a 299.280 has,  que cubren parcialmente 12  municipios de posconflicto de los departamentos de Bolívar y Sucre.</t>
  </si>
  <si>
    <t>Se avanzó en la captura de 150.000 hectáreas, correspondientes a 10 hojas, cubriendo parcialmente 10 municipios de posconflicto de los departamentos de Bolívar, Cesar, Magdalena y Sucre</t>
  </si>
  <si>
    <t>Se avanzó en la captura de 868.514 has, correspondientes a 63 hojas, cubriendo parcialmente 10 municipios de posconflicto de los departamentos de Bolívar, Cesar, Magdalena y Sucre</t>
  </si>
  <si>
    <t>Se avanzó en la captura de 224,999,96 hectáreas, cubriendo parcialmente los departamentos de Antioquia, Bolívar, Boyacá, Caldas, Caquetá, Casanare, Cesar, Chocó, Córdoba, La Guajira, Magdalena, Meta, Nariño, Santander, Sucre y Tolima, incluyendo insumos como: vectores existentes, cartografía escaneada antigua, compilaciones toponímicas elaboradas en años anteriores y la generación de mosaicos de imágenes PlanetScope; insumos básicos para iniciar el proceso de captura.</t>
  </si>
  <si>
    <t>Se avanzó en la captura de 370,752 hectáreas, cubriendo parcialmente los departamentos de Antioquia, Bolívar, Boyacá, Caldas, Caquetá, Casanare, Cesar, Chocó, Córdoba, La Guajira, Magdalena, Meta, Nariño, Norte de Santander, Putumayo, Risaralda, Santander,  Sucre y Tolima, incluyendo insumos como: vectores existentes, cartografía escaneada antigua, compilaciones toponímicas elaboradas en años anteriores y la generación de mosaicos de imágenes PlanetScope; insumos básicos para iniciar el proceso de captura.</t>
  </si>
  <si>
    <t>Se avanzó en la aprobación de 75.000 Has de hojas cartográficas actualizadas: 45,000 Has de la sede central, 15.000 Has de la sede Nariño y 15.000 Has de la sede Caquetá.</t>
  </si>
  <si>
    <t>Se avanzó en la captura de 670.751,96 has, cubriendo parcialmente los departamentos de Antioquia, Bolívar, Boyacá, Caldas, Caquetá, Casanare, Cesar, Chocó, Córdoba, La Guajira, Magdalena, Meta, Nariño, Norte de Santander, Putumayo, Risaralda, Santander,  Sucre y Tolima, incluyendo insumos como: vectores existentes, cartografía escaneada antigua, compilaciones toponímicas elaboradas en años anteriores y la generación de mosaicos de imágenes PlanetScope; insumos básicos para iniciar el proceso de captura.</t>
  </si>
  <si>
    <t>Se generó un avance de 75,000 hectáreas en captura de la información.</t>
  </si>
  <si>
    <t>Se avanzó en la captura de 150.000 héctareas, aprobadas por control de calidad .</t>
  </si>
  <si>
    <t>Se aprobaron 332,063 Has. de cartografía actualizada a escala 1:25.000</t>
  </si>
  <si>
    <t>Se aprobaron 557.063 Has. cubriendo parcialmente los departamentos de Arauca, Bolívar, Cesar, La Guajira, Magdalena, Norte de Santander, Sucre, Antioquia, Boyacá, Caldas, Caquetá, Casanare, Chocó, Córdoba, Meta, Nariño, Putumayo, Risaralda, Santander, Tolima, Vichada. Incluyendo insumos como: vectores existentes, cartografía escaneada antigua, compilaciones toponímicas elaboradas en años anteriores y la generación de mosaicos de imágenes PlanetScope; insumos básicos para iniciar el proceso de captura</t>
  </si>
  <si>
    <t xml:space="preserve">Clasificación de campo </t>
  </si>
  <si>
    <t xml:space="preserve">
Salida de Comisión para el departamento de la Guajira al municipio de San Juan del Cesar en el mes de marzo para iniciar la actividad de clasificación de campo.</t>
  </si>
  <si>
    <t>Se realizó el proceso de clasificación de campo para 375,000 Has, que equivalen al 19,56% de la meta propuesta.</t>
  </si>
  <si>
    <t>Se avanzó en el proceso de clasificacion de campo de 355,347 Has.</t>
  </si>
  <si>
    <t>Se avanzó en el proceso de clasificación de campo en 105,000 Has., y preparación de información para salida a campo.</t>
  </si>
  <si>
    <t xml:space="preserve">Se realizó el proceso de clasificación de campo para 835,347 Has y preparación de información para salida a campo. </t>
  </si>
  <si>
    <t>Se avanzó en el proceso de compilación de 135.000 hectáreas y actividades de oficina. No se presentó avance para las actividades de campo en espera de insumos.</t>
  </si>
  <si>
    <t>Se realizó el proceso de compilación de 115.145 Hectáreas lo que equivale a trabajo de oficina, es decir, se está realizando preparación de la información para salidas de campo en futuras comisiones con el objeto de realizar hojas que cubran áreas de los Municipios de Bolivar, Atlántico y Magdalena.</t>
  </si>
  <si>
    <t>Se realizó el proceso de compilación a 104.584 Hectáreas lo que equivale a trabajo de oficina. Se preparó la información para realizar salidas de campo a futuras comisiones en hojas que cubren áreas de los municipios de Bolívar, Atlántico y Magdalena,  quedando pendiente la elaboración de 9 hojas cartográficas correspondientes al territorio de la comunidad indígena de la sierra nevada de Santa Marta</t>
  </si>
  <si>
    <t>Se realizó el proceso de compilación de 354.729 has,  lo que equivale a trabajo de oficina.  Se preparó la información para realizar salidas de campo a futuras comisiones en hojas que cubren áreas de los municipios de Bolívar, Atlántico y Magdalena,</t>
  </si>
  <si>
    <t>Se avanzó en el proceso de compilación de toponimia aprobado a la fecha de 2.842.872 has,  donde se compilaron 80.565 Has, y a su vez se realizó la preparación para trabajo de campo de 345.000 Has. Se actualizaron y verificaron en campo 120.000 Has, las cuales estan pendientes de revisión y se cuenta con un total de 805.200 Has clasificadas, de las cuales están aprobadas 668.451 Has</t>
  </si>
  <si>
    <t>Se aprobó a la fecha 2.973.574 has, en el proceso de compilación de toponimia, y a la vez se realizó la preparación para trabajo campo de 100.145 Has. 
 Se actualizaron y verificaron en campo 210.000 Has, pendientes de revisión y se cuenta con un total de 805.200 Has clasificadas de las cuales se encuentran aprobadas 667.760</t>
  </si>
  <si>
    <t>Se aprobaron 2.973.574 has en el proceso de compilación de toponimia. Se revisó 30.000 has del material realizado en trabajo de campo</t>
  </si>
  <si>
    <t xml:space="preserve">Se aprobaron 2.973.574 has en el proceso de compilación de toponimia y a su vez se realizó la preparación para trabajo de campo de 445.145 has. Se actualizaron y verificaron en campo 330.000 Has.
Se realizó trabajo de campo en hojas que cubren áreas de los municipios de Bolívar, Atlántico y Magdalena
</t>
  </si>
  <si>
    <t xml:space="preserve">Elaboración de salidas gráficas </t>
  </si>
  <si>
    <t>De las 5 hojas aprobadas se inició el proceso de elaboración de salida gráfica, pero se está estandarizando la plantilla y el modelo de datos de la geodatabase.</t>
  </si>
  <si>
    <t>Elaboración de 24 salidas gráficas, correspondientes a 306.194 has,  las cuales están  pendientes por  entregar al proceso de Control de Calidad.</t>
  </si>
  <si>
    <t>Elaboración de 36 salidas gráficas correspondientes a 466.807 Has.</t>
  </si>
  <si>
    <t>Elaboración de 65 salidas gráficas correspondientes a 773,001 Has.</t>
  </si>
  <si>
    <t>Se realizó la  elaboración de 12 salidas gráficas para escala 1:25.000 que representan un área de 171.662 Has.</t>
  </si>
  <si>
    <t>No se presenta avance en el proceso de generación de salidas gráficas, por  estar en proceso de control de calidad.</t>
  </si>
  <si>
    <t>Se realizó la  elaboración de 171.662 Has, que corresponde a 12 planchas de salidas gráficas.</t>
  </si>
  <si>
    <t>Se generaron y aprobaron 14 salidas gráficas correspondientes a 189.302,13 hectáreas; de las cuales 99.302,13 hectáreas (8 hojas) son de posconflicto.</t>
  </si>
  <si>
    <t>Se generaron 32 Salidas Gráficas correspondientes a 404.464,47 Has , de las cuales 374.464,47Has (30 hojas) son de posconflicto. Estas salidas gráficas no están aprobadas por el proceso de control de calidad</t>
  </si>
  <si>
    <t>Se generaron 16 Salidas Gráficas correspondientes a 218.067,03 Has , de las cuales 204.856.74Has (15 hojas) son de posconflicto. Estas salidas gráficas no están aprobadas por el proceso de control de calidad                                                                                                                                                            
Quedan pendientes por realizar salidas gráficas, teniendo en cuenta que desde el proceso de captura solo se entregaron las bases de datos de 2.085.938,018 Has</t>
  </si>
  <si>
    <t>Se realizó la  elaboración de 881.833,63 Has de salidas gráficas. Estas salidas gráficas no están aprobadas por el proceso de control de calidad, quedan pendientes por realizar salidas gráficas, teniendo en cuenta que desde el proceso de captura solo se entregaron las bases de datos de 2.085.938,018 Has</t>
  </si>
  <si>
    <t xml:space="preserve">Publicación de la información </t>
  </si>
  <si>
    <t>Se encuentra en generación de metadatos y fichas técnicas, la información actualizada escala 1:25.000</t>
  </si>
  <si>
    <t>Se entregó la cartografia 1:25,000 al Centro de Información para su respectiva publicación .</t>
  </si>
  <si>
    <t>Se entregó la cartografía 1:25,000 al Centro de Información para su respectiva publicación.</t>
  </si>
  <si>
    <t>Hectáreas de cartografía básica a escala 1:2.000 generadas</t>
  </si>
  <si>
    <t>Avance de 156 hectáreas en los procesos de preparación de insumos y captura, con la ejecución de obtención de imágenes del sensor ADS, fotocontrol para la zona y realización de la aerotriangulación,  generación del modelo digital del terreno y el respectivo ortofotomosaico, preparación de los archivos dgn para el proceso de Compilación Toponímica y entrega de cortes e imágenes en formato MrSid. Por otro lado, se replanteó el cubrimiento del área de Mocoa de 451 has a 653,9 has, al identificar según el proceso de captura que faltaba por incluir áreas urbanas y parte del río que pasa cerca de la cabecera.</t>
  </si>
  <si>
    <t>Para el mes de abril se realizó los procesos de preparación de insumos y captura de 78 hectáreas y se tiene un acumulado de 234 hectáreas.
 Preparación de la geodatabase modelo de acuerdo al orígen asociado al municipio, y restitución fotogramétrica al 100%</t>
  </si>
  <si>
    <t xml:space="preserve">Para el mes de mayo se realizó el proceso de preparación de insumos y clasificacion de campo de 121  hectáreas, y se tiene un acumulado de 355 hectáreas.
Verificación de insumos a partir de la aprobacion de Control de Restitución de las 13 hojas que cubren el municipio de Mocoa, con el fin de alistar los archivos dgn, aplicando los filtros necesarios para que sean compatibles con ArcGis y garantizar la migración del 100% de los elementos capturados a las bases de datos. </t>
  </si>
  <si>
    <t>Proyecto: “Mocoa”: Para el mes de junio se finalizó la preparación de insumos con la elaboración del formato de salida final de 160,46 hectáreas, y se tiene un acumulado de 515,46 hectáreas.
Se inició la edición y estructuración definitiva correspondiente a 7 hojas que cubren parte el municipio de Mocoa, con su respectiva salida gráfica.</t>
  </si>
  <si>
    <t>Para el segundo periodo se tiene un avance de 359 has., generadas  y un acumulado de 515 has., generadas de cartografía básica a escala 1:2.000. 
Preparación de la geodatabase modelo de acuerdo al origen asociado al municipio, restitución fotogramétrica, verificación de insumos, elaboración del formato de salida final, edición y estructuración definitiva con su respectiva salida gráfica.</t>
  </si>
  <si>
    <t xml:space="preserve">Para el mes de julio se realizó el control de calidad sobre las hojas editadas, el cual está pendiente de aprobación, para continuar con el proceso de generación de salidas gráficas.
</t>
  </si>
  <si>
    <t>Para el mes de agosto se aprobaron las bases de datos y se realizó la elaboración de salidas gráficas de 138,4 hectareas, con un acumulado de 653,9 hectareas correspondientes al área total del poyecto. Queda pendiente la aprobación por parte de control de calidad para realizar la respectiva publicación de la información.</t>
  </si>
  <si>
    <t>Para el mes de septiembre, se realizó la integración de la información generada a partir de grilla escala 1.2000</t>
  </si>
  <si>
    <t>Para el tercer periodo, se realizó la integración de la información generada a partir de grilla escala 1.2000</t>
  </si>
  <si>
    <t xml:space="preserve">Para el mes de octubre, se creó la plantilla a escala 1:2,000 en Geonetwork </t>
  </si>
  <si>
    <t>A la fecha, se cumplió con la meta programada. Para el mes de noviembre, la información se encuentra disponible en el Centro de Cómputo (GIT Administración de la información), para ser entregada según requerimiento de los usuarios externos, teniendo en cuenta que según la resolución 448 de 2016 Art 2, los productos a escala 1:2.000 no son susceptibles de disponer en datos abiertos. Es de anotar, que la meta se encuentra sobre ejecutada, ya que fue replanteado el cubrimiento del área de Mocoa de 451 has a 653,9 has, al identificar según el proceso de captura que faltaba por incluir áreas urbanas y parte del río que pasa cerca de la cabecera, el cual fue justificado desde el mes de marzo, en el reporte subido al archivo drive de la Oficina Asesora de Planeación, y el cual por lineamiento presidencial en su programa “vamos por Mocoa” se debió aumentar el número de hectáreas para cubrir todo el territorio.</t>
  </si>
  <si>
    <t>Producto finalizado</t>
  </si>
  <si>
    <t>Para el cuarto periodo, se finalizó el proyecto, y la información se encuentra disponible en el Centro de Cómputo (Grupo Interno de Trabajo Administración de la información), para ser entregada según requerimiento de usuarios externos, teniendo en cuenta que según la resolución 448 de 2016 Art 2, los productos a escala 1:2.000 no son susceptibles de disponer en datos abiertos</t>
  </si>
  <si>
    <t>Cartografía a escala 1:2.000</t>
  </si>
  <si>
    <t xml:space="preserve">Preparación y revisón de los insumos requeridos para la generación de la Cartografía escala 1:2.000 </t>
  </si>
  <si>
    <t>Preparación de insumos para el área total del proyecto: imágenes ADS, fotocontrol, aerotriangulación, modelo digital del terreno y ortofotomosaico y entrega al grupo de Clasificación de Campo los archivos dgn, cortes e imágenes en formato MrSid de las 13 hojas que cubren el proyecto de Mocoa, para el proceso de Compilación Toponímica.</t>
  </si>
  <si>
    <t>Generación de la geodatabase modelo, de acuerdo al origen asociado, insumo base para iniciar el proceso de edición y estructuración de las 13 hojas cartográficas del proyecto de Mocoa.</t>
  </si>
  <si>
    <t>Verificación de insumos de las 13 hojas cartográficas del proyecto de Mocoa, proceso que se realiza después de aprobada la Restitución.</t>
  </si>
  <si>
    <t>Finalizó la preparación y revisión de los insumos mediante la elaboración del formato para la salida gráfica.</t>
  </si>
  <si>
    <t>Verificación y finalización de insumos mediante la elaboración del formato para la salida gráfica.</t>
  </si>
  <si>
    <t>Avance en la restitución de 301 has, correspondiente a 12 hojas, las cuales se entregaron al proceso de Control de Restitución.</t>
  </si>
  <si>
    <t>Restitución de 150 has, correspondiente a la hoja que faltaba para completar la captura del proyecto. Todas las hojas están en el proceso de Control de Restitución.</t>
  </si>
  <si>
    <t>Se finalizó el proceso de clasificación de campo para el  proyecto Mocoa, donde se contempla las 202 has adcionales.</t>
  </si>
  <si>
    <t>Se encuentran todas las hojas en proceso de Control de Restitución, para dar por finalizado el proceso de captura de la información.</t>
  </si>
  <si>
    <t xml:space="preserve">
Del proyecto Mocoa se tiene completa la compilación de la información, la cual será enviada en abril para control de calidad.</t>
  </si>
  <si>
    <t>Se realizó el proceso de clasificación de campo para 90,2 Has. En la actualidad hay una comisión conformada por 2 técnicos en la ciudad de Mocoa (Putumayo).</t>
  </si>
  <si>
    <t>Se realizó el proceso de clasificación de campo con sus respectivas salidas de campo, para dar por finalizado el proyecto contemplando las 202 has generadas adicionales.</t>
  </si>
  <si>
    <t>El avance de esta actividad se reportará, una vez el grupo de Clasificación de Campo entregue el insumo de toponímia validada en campo, para iniciar el proceso de edición y estructuración.</t>
  </si>
  <si>
    <t>Pendiente entrega del insumo para iniciar el proceso de edición y estructuración.</t>
  </si>
  <si>
    <t>Se encuentran en el proceso de edición y estructuración definitiva, las hojas cartográficas</t>
  </si>
  <si>
    <t>Se realizó un avance significativo en el mes de junio, lo que indica que las hojas cartográficas se encuentran en edición y estructuración definitiva.</t>
  </si>
  <si>
    <t>Pendiente la aprobación de control de calidad sobre las hojas editadas, para continuar con el proceso de generación de salidas gráficas.</t>
  </si>
  <si>
    <t>Pendiente la aprobación de control de calidad de las salidas gráficas, para realizar la publicación de la información.</t>
  </si>
  <si>
    <t xml:space="preserve">Se realizó la integración de la información generada a partir de grilla escala 1.2000 </t>
  </si>
  <si>
    <t xml:space="preserve">Se creó la plantilla a escala 1:2,000 en Geonetwork </t>
  </si>
  <si>
    <t>Se encuentra disponible la información en el Centro de Cómputo (GIT Administración de la información, para ser entregada según requerimiento de usuarios externos, teniendo en cuenta que según la resolución 448 de 2016 Art 2, los productos a escala 1:2.000 no son susceptibles de disponer en datos abiertos.</t>
  </si>
  <si>
    <t>La información se encuentra disponible en el Centro de Cómputo (Grupo Interno de Trabajo Administración de la información), para ser entregada según requerimiento de usuarios externos, teniendo en cuenta que según la resolución 448 de 2016 Art 2, los productos a escala 1:2.000 no son susceptibles de disponer en datos abiertos</t>
  </si>
  <si>
    <t>Número</t>
  </si>
  <si>
    <t xml:space="preserve">Imágenes geográficas incorporadas al BNI
</t>
  </si>
  <si>
    <t>Preparación y revisión de 4.010 imágenes, incorporadas en el BNI con sus respectivos metadatos, disponibles en el Geoportal y en la plataforma de Geocarto Desk. Preparación y revisión de 18 imágenes adicionales, sin incorporar al BNI, algunas por no cumplir con los parámetros mínimos o falta asociarles cubrimiento en territorio nacional.</t>
  </si>
  <si>
    <t>Para el mes de abril se realizó la preparación y revisión de 2.665 imágenes Planetscope, incorporadas en el BNI con sus respectivos metadatos, disponibles en el Geoportal y en la plataforma de Geocarto Desk.</t>
  </si>
  <si>
    <t>Generar los parámetros técnicos y científicos, orientados a la producción de información en materia geodésica, cartográfica,  agrológica, geográfica y catastral, en el marco de la Infraestructura Colombiana de Datos Espaciales (ICDE), 
Regular los procesos y procedimientos en materia Ctastral</t>
  </si>
  <si>
    <t xml:space="preserve">Para el mes de mayo se realizó la preparación y revisión de 2.631  imágenes, entre Aerofotografías Digitalizadas e imágenes Planetscope, incorporadas en el BNI con sus respectivos metadatos, disponibles en el Geoportal y en la plataforma de Geocarto Desk. </t>
  </si>
  <si>
    <t xml:space="preserve">Para el mes de junio, se realizó la preparación y revisión de 2.249 imágenes, entre Aerofotografías Digitalizadas e imágenes Planetscope, incorporadas en el BNI con sus respectivos metadatos, disponibles en el Geoportal y en la plataforma de Geocarto Desk. </t>
  </si>
  <si>
    <t>Para el segundo periodo se tiene un avance de 7.545 imágenes geográficas incorporadas al BNI  y  un acumulado de 11.555 imágenes geográficas incorporadas al BNI. Preparación y revisión de imágenes Planetscope, con sus respectivos metadatos disponibles en el Geoportal y en la plataforma de Geocarto Desk.</t>
  </si>
  <si>
    <t xml:space="preserve">Para el mes de julio, se realizó la preparación, codificación y cargue de 1,555 metadatos, entre Aerofotografías Digitalizadas e imágenes Planetscope, incorporadas en el BNI con sus respectivos metadatos, disponibles en el Geoportal y en la plataforma de Geocarto Desk. </t>
  </si>
  <si>
    <t>Para el mes de agosto se realizó la preparacion y revisión de 291 imágenes, de sensores Geoeye, Worldview, incorporadas en el BNI con sus respectivos metadatos.</t>
  </si>
  <si>
    <t>Para el mes de septiembre se realizó la preparacion y revisión de 503 imágenes, de sensores Geoeye, Worldview y aerofotografias, incorporadas en el BNI, con sus respectivos metadatos.</t>
  </si>
  <si>
    <t>Para el tercer periodo se tiene un avance de 2.349 imágenes geográficas incorporadas al BNI y un acumulado de 13.904 imágenes, de sensores Geoeye, Worldview y aerofotografias, incorporadas en el BNI, con sus respectivos metadatos.</t>
  </si>
  <si>
    <t>Para el mes de octubre se realizó la preparacion y revisión de 600 imágenes, las cuales corresponden a aerofotografías digitales, incorporadas en el BNI con sus respectivos metadatos.</t>
  </si>
  <si>
    <t>Para el mes de noviembre se realizó la preparación y revisión de 496 imágenes que corresponden a Aerofotografías digitales, cumpliendo el total de la meta programada para el año 2018.
Total programado 2018: 15.000 imágenes
Total programado - corte noviembre 2018: 13.697 imágenes
Total ejecutado - corte noviembre: 15.000 imágenes
Lo anterior, ya que la toma de estas imágenes para su respectiva incorporación está dada por la toma a través del avión, la cual no es exacta de acuerdo a la programación, por lo que se finaliza en el mes de noviembre.</t>
  </si>
  <si>
    <t>A la fecha se cumplió con la meta programada.</t>
  </si>
  <si>
    <t xml:space="preserve">Para el cuarto periodo se tiene un avance de 1.096 imágenes geográficas incorporadas al BNI, con las cuales se finalizó el producto para un total ejecutado de 15,000 imagenes, que corresponden a aerofotografías digitales, incorporadas al BNI con sus respectivos metadatos. </t>
  </si>
  <si>
    <t xml:space="preserve"> Imágenes geográficas incorporadas al Banco Nacional de Imágenes - BNI</t>
  </si>
  <si>
    <t xml:space="preserve">Preparación  y revisión de las  imágenes digitales y análogas para ser incorporadas en el Banco Nacional de Imágenes  </t>
  </si>
  <si>
    <t xml:space="preserve">
Preparación y se revisión de 4.010  imágenes, para las cuales se generaron sus respectivas muestras gráficas.</t>
  </si>
  <si>
    <t>Preparación y revisión de 2.665 imágenes Planetscope, para las cuales se generaron sus respectivas muestras gráficas.</t>
  </si>
  <si>
    <t>Preparación y se revisión de 2.631  imágenes;  1.315 corresponden a Aerofotografías Digitalizadas y 1.316 a imágenes  Planetscope, para las cuales se generaron sus respectivas muestras gráficas</t>
  </si>
  <si>
    <t>Preparación y se revisión de 2.249  imágenes;  2.088 corresponden a Aerofotografías Digitalizadas y 161 a imágenes  Planetscope, para las cuales se generaron sus respectivas muestras gráficas.</t>
  </si>
  <si>
    <t>Preparación y revisión de 7,545 imágenes Planetscope, para las cuales se generaron sus respectivas muestras gráficas.</t>
  </si>
  <si>
    <t>Preparación y revisión de 1.555 imágenes, de las cuales corresponden a 1,099 Aerofotografías Digitalizadas, 138 Metadatos de Imágenes Fuente Planetscope y 318 de Alta resolución.</t>
  </si>
  <si>
    <t>Preparación y revisión de 291 imágenes, las cuales corresponden a 32 Imágenes Fuente Planetscope, 257 Worldview y 2 Imágenes Fuente Geoeye.</t>
  </si>
  <si>
    <t>Preparación y revisión de 503 imágenes las cuales corresponden a 501 Imágenes Fuente Aerofotografías digitalizadas y 2 imágenes Planetscope.</t>
  </si>
  <si>
    <t>Preparación y revisión de 2.349 imágenes las cuales corresponden a Imágenes Fuente Aerofotografías digitalizadas e imágenes Planetscope.</t>
  </si>
  <si>
    <t>Preparación y revisión de metadatos de 600 imágenes, las cuales corresponden a Aerofotografías digitales</t>
  </si>
  <si>
    <t>Preparación y revisión de metadatos de 496 Imágenes que corresponden a Aerofotografías digitales</t>
  </si>
  <si>
    <t>A la fecha ya se dio cumplimiento a esta actividad.</t>
  </si>
  <si>
    <t>Preparación y revisión de metadatos de 1.096 imágenes, las cuales corresponden a Aerofotografías digitales</t>
  </si>
  <si>
    <t xml:space="preserve">Incorporación de imágenes  y elaboración de metadatos </t>
  </si>
  <si>
    <t xml:space="preserve">
Elaboración de los metadatos de 4.010 imágenes  e incorporación en la página del BNI.</t>
  </si>
  <si>
    <t>Elaboración de los metadatos de 2.665 imágenes Planetscope e incorporación en la página del BNI.</t>
  </si>
  <si>
    <t>Elaboración de los metadatos de 2.631  imágenes, entre Aerofotografías digitalizadas e imágenes  Planetscope, las cuales se incorporaron en la página del BNI.</t>
  </si>
  <si>
    <t>Elaboración de los metadatos de 2.249  imágenes, entre Aerofotografías digitalizadas e imágenes  Planetscope, las cuales se incorporaron en la página del BNI.</t>
  </si>
  <si>
    <t>Elaboración de los metadatos de 7,545 imágenes  Planetscope e incorporación en la página del BNI.</t>
  </si>
  <si>
    <t>Se elaboraron los metadatos de 1.555 imágenes entre aerofotografías digitalizadas e imágenes  Planetscope, las cuales se incorporaron en la página del BNI.</t>
  </si>
  <si>
    <t>Elaboración de metadatos de 291 imágenes las cuales corresponden a 32 Imágenes Fuente Planetscope, 257 Worldview y 2 Imágenes Fuente Geoeye.</t>
  </si>
  <si>
    <t>Elaboración de metadatos de 503  imágenes las cuales corresponden a 501 Imágenes Fuente Aerofotografías digitalizadas y 2 imágenes Planetscope.</t>
  </si>
  <si>
    <t>Elaboración de metadatos de 2.349  imágenes las cuales corresponden a Imágenes Fuente Aerofotografías digitalizadas e imágenes Planetscope.</t>
  </si>
  <si>
    <t>Elaboración de metadatos de 600 Imágenes, las cuales corresponden a Aerofotografías digitales</t>
  </si>
  <si>
    <t>Elaboración de metadatos de 496 Imágenes que corresponden a Aerofotografías digitales</t>
  </si>
  <si>
    <t>Elaboración de metadatos de 1.096  Imágenes, las cuales corresponden a Aerofotografías digitales</t>
  </si>
  <si>
    <t>Publicación de imágenes en el aplicativo Banco Nacional de imágenes</t>
  </si>
  <si>
    <t xml:space="preserve">
Disponibilidad de 4.010 imágenes en la página oficial del BNI, para su consulta y descargue</t>
  </si>
  <si>
    <t>Para consulta y descargue se tienen disponibles 2.665 imágenes Planetscope en la página oficial del BNI.</t>
  </si>
  <si>
    <t>Para consulta y descargue se tienen disponibles 2.631  imágenes, entre Aerofotografías digitalizadas e imágenes  Planetscope en la página oficial del BNI.</t>
  </si>
  <si>
    <t>Para consulta y descargue se tienen disponibles 2.249  imágenes, entre Aerofotografías digitalizadas e imágenes  Planetscope en la página oficial del BNI.</t>
  </si>
  <si>
    <t>Para consulta y descargue se tienen disponibles 7,545 imágenes Planetscope en la página oficial del BNI.</t>
  </si>
  <si>
    <t>Para consulta y descargue se tienen disponibles  1.555 imágenes,  entre aerofotografías digitalizadas e imágenes  Planetscope en la página oficial del BNI.</t>
  </si>
  <si>
    <t>Para consulta y descargue se tienen disponibles 291 imágenes,  las cuales corresponden a 32 Imágenes Fuente Planetscope, 257 Worldview y 2 Imágenes Fuente Geoeye,  en la pagina oficial del BNI.</t>
  </si>
  <si>
    <t>Para consulta y descargue se tienen disponibles 503  imágenes las cuales corresponden a 501 Imágenes Fuente Aerofotografías digitalizadas y 2 imágenes Planetscope,  disponibles en la página oficial del BNI</t>
  </si>
  <si>
    <t>Para consulta y descargue se tienen disponibles 2.349  imágenes las cuales corresponden a imágenes Fuente Aerofotografías digitalizadas e imágenes Planetscope,  disponibles  en la página oficial del BNI</t>
  </si>
  <si>
    <t>Para consulta y descargue se tienen disponibles 600 Imágenes las cuales corresponden a Aerofotografías digitales, disponibles  en la página oficial del BNI</t>
  </si>
  <si>
    <t>Para consulta y descargue se tienen disponibles 496 imágenes, las cuales corresponden Aerofotografías digitales, disponibles en la página oficial del BNI</t>
  </si>
  <si>
    <t xml:space="preserve">Para consulta y descargue se tienen disponibles 1.096   imágenes,  las cuales corresponden Aerofotografías digitales, disponibles  en la página oficial del BNI </t>
  </si>
  <si>
    <t xml:space="preserve">GIT Control terrestre y Clasificación de Campo </t>
  </si>
  <si>
    <t>Porcentaje</t>
  </si>
  <si>
    <t xml:space="preserve">Porcentaje de cumplimiento en la elaboración de levantamientos topográficos </t>
  </si>
  <si>
    <t>Eficacia</t>
  </si>
  <si>
    <t>Recepción y atención de once (11) solicitudes de particulares, juzgados y políticas de tierras .</t>
  </si>
  <si>
    <t>Para el mes de abril no se recibieron solicitudes para levantamientos topográficos en Politica de Tierras, sin embargo se atendieron cinco (5) solicitudes provenientes de la Rama Judicial y entes que ejercen control en el país.</t>
  </si>
  <si>
    <t xml:space="preserve">Para el mes de mayo se recibieron y atendieron cinco (5) solicitudes, una (1) de levantamientos topográficos de Política de Tierras y cuatro (4) solicitudes provenientes de la Rama Judicial y entes que ejercen control en el país. </t>
  </si>
  <si>
    <t>Para el mes de junio, se recibieron y atendieron siete (7) solicitudes, una (1) de levantamientos topográficos de Política de Tierras y seis (6) solicitudes provenientes de la Rama Judicial y entes que ejercen control en el país.</t>
  </si>
  <si>
    <t>Para el segundo periodo se tiene un avance del 22% de cumplimiento en la elaboración de levantamientos topográficos y un acumulado de 35%. Se recibieron y atendieron quince (15) solicitudes, un (1) levantamiento topográfico de Política de Tierras y catorce (14) solicitudes provenientes de la Rama Judicial y entes que ejercen control en el país.</t>
  </si>
  <si>
    <t>Para el mes de julio, se recibieron y atendieron  nueve (9) solicitudes, una (1) de levantamientos topográficos de Política de Tierras y ocho (8) solicitudes provenientes de la Rama Judicial y entes que ejercen control en el país.</t>
  </si>
  <si>
    <t>Para el mes de agosto, se recibieron y atendieron diez (10) solicitudes, una (1) solicitud para realizar acompañamiento técnico a la Procuraduría General de la Nación - Procuraduría 25 Judicial II Restitución de Tierras Villavicencio y nueve (9) solicitudes provenientes de la Rama Judicial y entes que ejercen control en el país.</t>
  </si>
  <si>
    <t>Para el mes de septiembre, se recibieron y atendieron trece (13) solicitudes, una (1) Ratificación de la solicitud a la Dirección Territorial de Meta  en aras del acompañamiento técnico a la Procuraduría General de la Nación - Procuraduría 25 Judicial II Restitución de Tierras Villavicencio sobre el levantamiento topográfico del predio denominado "La Gloria", el cual lo atendió la unidad de restitución de tierras y funcionarios de conservación del IGAC de la Dirección Territorial Meta y doce (12) solicitudes provenientes de la Rama Judicial y entes que ejercen control en el país entre otros.</t>
  </si>
  <si>
    <t>Para el tercer periodo se tiene un avance del 32% de cumplimiento en la elaboración de levantamientos topográficos y un acumulado de 69%. Se recibieron y atendieron treinta (30) solicitudes, un (1) levantamiento topográfico de Política de Tierras y veintinueve (29) solicitudes provenientes de la Rama Judicial y entes que ejercen control en el país.</t>
  </si>
  <si>
    <t>Para el mes de octubre, se recibieron y atendieron diez (10) solicitudes, una (1) respuesta dando alcance a la solicitud de la procuraduría 25 judicial ii restitución de tierras Villavicencio, que en el oficio no. 418 del 13 de agosto del año corriente insta al IGAC para dar respuesta al auto de sustanciación asr-18-199 del juzgado 1 especializado en restitución de tierras de Villavicencio y nueve (09) solicitudes provenientes de la Rama Judicial y entes que ejercen control en el país entre otros.</t>
  </si>
  <si>
    <t>Para el mes de noviembre, se recibieron y atendieron nueve (9) solicitudes, una (1) donde se revisó y trasladó la solicitud del Juzgado 3 Civil del Circuito Especializado en Restitución de Tierras de Sincelejo a la Subdirección de Catastro, quienes harán acompañamiento en campo para realizar práctica de prueba pericial y posterior presentación de informe y ocho (8) solicitudes provenientes de la Rama Judicial y entes que ejercen control en el país entre otros.</t>
  </si>
  <si>
    <t>Para el mes de diciembre se recibieron y atendieron catorce (14) solicitudes, una (1) solicitud de apoyo por parte del Git de Tierras de la Subdirección de Catastro  para realizar acompañamiento en las diligencias solicitadas por el juzgado 01 civil del Circuito Especializado en Restitución de Tierras correspondiente a la ciudad de Pereira y trece (13) solicitudes provenientes de la Rama Judicial y entes que ejercen control en el país entre otros.</t>
  </si>
  <si>
    <t>Para el cuarto periodo se tiene un avance del 31 % de cumplimiento, con el cual se da por finalizado el 100% de cumplimiento en la elaboracion de levantamientos topograficos por demanda. 
En el trimestre se recibieron y atendieron treinta y tres (33) solicitudes, tres (3) relacionadas con políticas de tierras a nivel nacional y treinta (30) solicitudes provenientes de la Rama Judicial y entes que ejercen control en el país entre otros.</t>
  </si>
  <si>
    <t>Levantamientos Topográficos o Planimetricos para restituciòn de tierras</t>
  </si>
  <si>
    <t>Elaboración de levantamientos topográficos ó planimetricos a demanda relacionados con las solicitudes de Polìtica de Tierras a nivel nacional.</t>
  </si>
  <si>
    <t xml:space="preserve">
1. "Magistrado de Restitución de Tierras predio La Cristalina en Puerto Gaitán, dpto del Meta". 2.  Corte constitucional-Ministerio del interior. Asuntos de comunidades negras _ sentencia t025 de 2004 autos de seguimiento a045 y 299 de 2012. Jiguamiando _Choco</t>
  </si>
  <si>
    <t>Para este mesno se recibieron solicitudes para elaboración de levantamientos topográfcios de politica de tierras</t>
  </si>
  <si>
    <t xml:space="preserve">Se recibió y atendió una (1) solicitud proveniente de la Alcaldía de  Cartagena de Indias, Inspección de Policía No.2 
</t>
  </si>
  <si>
    <t>Se atendió un (1) solicitud proveniente de: Meta_Puerto Gaitan_En el marco de la prueba pericial para verificación de servidumbres, nombre “La Cristalina”.  Adicionalmente, se realizó complementación aclaratoria sobre el informe del levantamieno topográfico por concideraciones del magistrado.</t>
  </si>
  <si>
    <t xml:space="preserve">Se recibió y atendió una (1) solicitud de elaboración de levantamientos topográficos ó planimetricos: 
1, Meta_Puerto Gaitan_En el marco de la prueba pericial para verificación de servidumbres, nombre “La Cristalina”. 
Por otro lado, se brindó una (1) asesoria técnica  en un caso que se puede convertir en afectación nacional  segun las mesas  técnicas  de trabajo
1. Alcaldía de  Cartagena de Indias, Inspección de Policía No.2 </t>
  </si>
  <si>
    <t>Se atendió una (1) solicitud proveniente de la Sala Especializada en Restitución de Tierras Bogotá, Magistrado Ponente -  prueba pericial para verificación de servidumbres predio "La Cristalina Puerto Gaitán-Meta", Restitución de Tierras.  Se asistió a Audiencia Pública para responder las preguntas del Magisterio sobre los requerimientos de los años 2017 y 2018 sobre este proceso.</t>
  </si>
  <si>
    <t xml:space="preserve">S e atendió una (1) solicitud para realizar acompañamiento técnico a la Procuraduría General de la Nación - Procuraduría 25 Judicial II Restitución de Tierras Villavicencio sobre el levantamiento topográfico del predio denominado "La Gloria", el cual lo atendió la unidad de restitución de tierras y funcionarios de conservación del IGAC de la Dirección Territorial Meta. </t>
  </si>
  <si>
    <t xml:space="preserve">Se ratificó y atendió una (1) solicitud de la Direccion Territorial de Meta  para realizar acompañamiento técnico a la Procuraduría General de la Nación - Procuraduría 25 Judicial II Restitución de Tierras Villavicencio sobre el levantamiento topográfico del predio denominado "La Gloria", el cual lo atendió la unidad de restitución de tierras y funcionarios de conservación del IGAC de la Dirección Territorial Meta. </t>
  </si>
  <si>
    <t xml:space="preserve">Se continúo con la atención a una (1) solicitud de elaboración de levantamientos topográficos ó planimetricos proveniente de la Sala Especializada en Restitución de Tierras Bogotá, Magistrado Ponente -  prueba pericial para verificación de servidumbres predio "La Cristalina Puerto Gaitán-Meta", Restitución de Tierras. Se asistió a Audiencia Pública para responder las preguntas del Magisterio sobre los requerimientos de los años 2017 y 2018 sobre este proceso. 
Por otro lado, se atendió una (1) solicitud para realizar acompañamiento técnico a la Procuraduría General de la Nación - Procuraduría 25 Judicial II Restitución de Tierras Villavicencio sobre el levantamiento topográfico del predio denominado "La Gloria", el cual lo atendió la unidad de restitución de tierras y funcionarios de conservación del IGAC de la Dirección Territorial Meta. </t>
  </si>
  <si>
    <t>Se atendio una (1) solicitud, dando alcance a la solicitud de la procuraduría 25 judicial ii restitución de tierras Villavicencio, que en el oficio no. 418 del 13 de agosto del año corriente insta al IGAC para dar respuesta al auto de sustanciación asr-18-199 del juzgado 1 especializado en restitución de tierras de Villavicencio, que en su momento requirió con el air 18-122 la designación inmediata de funcionario idóneo del instituto geográfico Agustín Codazzi, para que mancomunadamente con el área catastral de la unidad administrativa especial de gestión de restitución de tierras despojadas, culminen la diligencia programada para el día 19 de julio de 2018 y alleguen el levantamiento topográfico del predio denominado "la gloria".</t>
  </si>
  <si>
    <t>Se atendio una (1) solicitud, donde se recibió el traslado por parte de la subdirección de Catastro para tramitar solicitud del Juzgado 3 Civil del Circuito Especializado en Restitución de Tierras de Sincelejo para apoyar con un perito.</t>
  </si>
  <si>
    <t>Se atendió una (1) solicitud: donde se solicitó apoyo por parte del GIT de Tierras de la Subdirección de Catastro  para acompañamiento en las diligencias solicitadas por el juzgado 01 civil del circuito especializado en restitución de tierras de Pereira.
-Se responde indicando la disponibilidad del recurso humano y técnico, sin embargo se solicita asegurar el acompañamiento por parte de los profesionales idóneos para la identificación en terreno de las áreas de interés.
-Se remite resultado de verificación.</t>
  </si>
  <si>
    <t xml:space="preserve">
Se brindaron seis (6) asesorías técnicas: 
1. Corte constitucional-Ministerio del interior. Asuntos de comunidades negras _ sentencia t025 de 2004 autos de seguimiento a045 y 299 de 2012. Jiguamiando _Choco. 
2. Alcaldía de  Cartagena de Indias, Inspección de Policía No.2.
3. Procuraduría General de la Nación - Procuraduría 25 Judicial II Restitución de Tierras Villavicencio sobre el levantamiento topográfico del predio denominado "La Gloria", acompañamiento técnico, el cual lo atendió la unidad de restitución de tierras y funcionarios de conservación del IGAC de la Dirección Territorial Meta.
4. Solicitud donde se recibió el traslado por parte de la subdirección de Catastro para tramitar solicitud del Juzgado 3 Civil del Circuito Especializado en Restitución de Tierras de Sincelejo para apoyar con un perito.
5. Predio “La Picota”. Validación técnica del Informe de georeferenciación del URT y apoyo por parte del GIT de Tierras de la Subdirección de Catastro para acompañamiento en las diligencias solicitadas por el juzgado 01 civil del circuito especializado en restitución de tierras de Pereira
6. Predio “El Desengaño”. Verificación del proceso. Se recibió el traslado por parte de la subdirección de Catastro para tramitar solicitud del Juzgado 3 Civil del Circuito Especializado en Restitución de Tierras de Sincelejo para apoyar con un perito.
</t>
  </si>
  <si>
    <t>Asesoria y atenciòn a las soliciitudes  realizadas por la Rama Judicial y los  entes de control de la nación, recibidos a demanda.</t>
  </si>
  <si>
    <t xml:space="preserve">
1. Juzgado segundo civil del circuito de Cereté. 2. Contraloría General de la Republica 3. Juzgado Séptimo Civil Municipal Villavicencio_Meta - Levantamiento Topográfico Urbanización San Carlos De Villavicencio. 4. Fiscalía General De La Nación - Palogordo - Giron-Santander. 5. Contraloría General De La República - Solicitud De Informacion Prf-0028 Villa Rosa, El Porvenir, Rancho Luna, Peor Es Nada, Kon Tiki, Riomar Y San Jorge Cienaga_Magdalena. 6. Andres S. Beker_Deslinde Y Amojonamiento_La Esperanza_Guamo Tolima. 7. El Juzgado Primero Civil Del Circuito Especializado En Restitucion De Tierras De Quibdó _Proc.: Deslinde y Amojonamiento Instaurado por Salomón Palacios. 8. Juzgado Primero Civil del Circuito de Sincelejo Proc: Expropiacion _Ddte: Agencia Nacional De Infraestructura - Ani_Ddo: Juan Carlos Payares Quessep Y Maria Silvia Villegas Caballero_Sucre-Sincelejo .9. Juzgado Primero Administrativo Oral de Barranquilla Puerto Colombia Magdalena.</t>
  </si>
  <si>
    <t>Se atendieron 5 solicitudes de las siguientes entidades: 1. Juzgado Promiscuo del Circuito de Chinu-Córdoba, 2. Contraloría General de la Republica Magdalena -Ciénaga, 3. Juzgado Civil Municipal De Girardot, 4. Juzgado Promiscuo del Circuito de la Palma Cundinamarca, 5. Juzgado Civil Municipal La Mesa Cundinamarca.</t>
  </si>
  <si>
    <t xml:space="preserve">Se atendieron 4 solicitudes provenientes de: 
1. Juzgado Civil Municipal de la Mesa Cundinamarca 
2. Sala de lo Contencioso Administrativo - Sección Primera - Cantera y Botadero "La Aguanica"  Bogotá.
3. Reconocimiento De Un Predio En Pueblo Nuevo-Córdoba. 
4. Juzgado Quinto Administrativo Oral del Circuito de Bogotá. Tibacuy- Cundinamarca. </t>
  </si>
  <si>
    <t>Se atendieron y realizaron 6 peticiones: 
1. Derecho de petición Valle del Cauca/Buenaventura - derecho de petición, Sociedad Puerto Industrial Agua Dulce. 
2. Proceso Verbal- Córdoba_Chinu proceso verbal  amojonamiento y deslinde-juzgado promiscuo del circuito. 
3. Reconocimiento predial Nuevo Córdoba - fiscalía general de la nación planeta rica. 
4. Solicitud  constatar linderos predio Pueblo Nuevo-Córdoba, fiscal 29. 5. Juzgado 
5. administrativo, solicitud aclaración si el predio se encuentra en una área de reserva forestal. 
6. Alcaldía mayor de Cartagena de indias. Inspección de policía No.2 solicitud de prueba técnica acuarela.</t>
  </si>
  <si>
    <t>Se atendieron 14 solicitudes de las siguientes entidades: 
1. Juzgado Promiscuo del Circuito de Chinu-Córdoba 
2. Contraloría General de la Republica Magdalena -Ciénaga 
3. Juzgado Civil Municipal De Girardot 
4. Juzgado Promiscuo del Circuito de la Palma Cundinamarca 
5. Juzgado Civil Municipal La Mesa Cundinamarca
6. Sala de lo Contencioso Administrativo - Sección Primera - Cantera y Botadero "La Aguanica"  Bogotá
7. Reconocimiento De Un Predio En Pueblo Nuevo-Córdoba 
8. Juzgado Quinto Administrativo Oral del Circuito de Bogotá. Tibacuy- Cundinamarca
9. Derecho de petición Valle del Cauca/Buenaventura - derecho de petición, Sociedad Puerto Industrial Agua Dulce 
10. Proceso Verbal- Córdoba_Chinu proceso verbal  amojonamiento y deslinde-juzgado promiscuo del circuito 
11. Reconocimiento predial Nuevo Córdoba - fiscalía general de la nación planeta rica 
12. Solicitud  constatar linderos predio Pueblo Nuevo-Córdoba, fiscal 29. 5. Juzgado 
13. Administrativo, solicitud aclaración si el predio se encuentra en una área de reserva forestal en la Vereda la Cajita del municipio de Tibacuy (Cundinamarca)
14. Alcaldía mayor de Cartagena de indias. Inspección de policía No.2 solicitud de prueba técnica acuarela</t>
  </si>
  <si>
    <t xml:space="preserve">Se atendieron y realizaron ocho (8) peticiones:
1. Contraloría General de la República: Medición de terreno en el Barrio “Las Palmas” en Landázuri Santander. 
2. Grupo de Investigaciones Especializado: solicita expediente del levantamiento topográfico del predio “San Pedro” en Bogotá D.C. 
3. Juzgado Primero Civil de Circuito de Sincelejo: Proceso de expropiación predio “El Porvenir” en Sincelejo Sucre. 
4. Procuraduría General de la Nación: Prueba Técnica Proyecto “Acuarela” Barrio Torices en Cartagena  de Indias. 
5. Juzgado Promiscuo del Circuito de La Palma Cundinamarca: Proceso Agrario demandante Aura María Pachón de López  
6. Fiscalía General de la Nación (Fiscalía seccional 25 de planeta Rica-Córdoba): reconocimiento, ubicación predio “Palmarito” en Planeta Rica Córdoba. 
7. Fiscalía 5 del Distrito de Barranquilla: Luis Amin Mosquera Moreno, delimitación de predio ubicado entre los Municipios, Barranquilla Puerto Colombia, Tubara, Juan de Acosta y Baranoa Departamento del Atlántico según escritura pública No. 1 DE 1886 Matrícula No. 040-62887. 
8. Constructora Colpatria: Arq. Ingrid Karina Giral Hernández, solicita antecedentes del levantamiento topográfico según contrato No. 018 del 28 de enero del 2010.
</t>
  </si>
  <si>
    <t>Se atendieron nueve (9) solicitudes según se relacionan a continuación:
1. Contraloría General de la Nación, Landázuri. Santander, gestión y concepto sobre caso medición física de terreno en el barrio las palmas. 
2. Juzgado primero civil del circuito de Sincelejo sucre, levantamiento topográfico, georreferenciación y demarcación predio la estrella, gestión de facturación en cotización con desglose de costos a petición del juzgado.
3. Fiscalía General de la Nación (fiscalía seccional 25 de planeta rica-córdoba), reconocimiento predio. Se gestionó cotización que incluye costo, recursos humanos y técnicos por solicitud de ampliación de comisión. 
4. Constructora Colpatria, solicitud copia plano generado por contrato con el IGAC, se gestionó la investigación. Se encuentra a la espera de respuesta de los interesados. 
5. Juzgado Promiscuo Municipal de Urrao -  Se solicitó perito por no ser competencia del IGAC, se dio traslado a la Dirección de Sistemas de Información y Catastro - Departamento Administrativo de Planeación de la Gobernación de Antioquia.
6. Fiscalía 5 del Distrito de Barranquilla - Puerto Colombia, Tubará, Juan de Acosta, Baranoa para llevar a cabo la delimitación del área de la escritura No. 1 de 1886 que fue ratificada mediante la ley 55 de 1905, se gestionó adquisición de expediente y se solicitó apoyo a Catastro Nacional para atender el caso. 
7. Procuraduría General de la Nación, Cartagena de Indias - Bolívar barrio Torices, solicitud inspección de policía de la comuna No. 2, se requiere funcionarios, para atender audiencia pública proceso policivo proyecto Aquarela Multifamiliar Vis, se gestiona traslado de funcionario y apoyo de Catastro Nacional.
8. Juzgado Quinto Administrativo Oral del Circuito de Bogotá D.C., solicitó determinar si la ubicación del área de explotación del demandante en la vereda la Cajita del municipio de Tibacuy (Cundinamarca) se encuentra dentro del área de la reserva forestal protectora “Cerro Quininí” y sector sur de La Cuchilla Peñas Blancas.
9. Juzgado Tercero Civil del Circuito de Buenaventura-Valle, solicita listado de topógrafos adscritos al IGAC, se gestionó respuesta indicando disponibilidad de profesionales.</t>
  </si>
  <si>
    <t>Se atendieron doce (12) solicitudes según se relacionan a continuación:
1. Juzgado Tercero Civil del Circuito de Buenaventura – Valle; la Dirección Territorial del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2. Procuraduría General de la Nación,  prueba técnica al proyecto Acuarela, se recibe oficio de la Procuraduría en donde se especifica el objetivo esperado con la práctica de la experticia.
3. Instituto Colombiano Agropecuario (ICA), solicitud de cotización para validación de levantamientos planimétricos 
4. Fondo de Pasivo Social - el fondo de pasivo social solicita la cotización de levantamientos topográficos de cuatro (4) predios en los municipios de Cali, Neiva y Puerto Berrio.
5. Particular, Jorge Augusto Rojas Duarte, solicitud de concepto técnico de validación de productos conforme a especificaciones técnicas, de 2 planos denominados "Mangón y "Orocue".
6. Fiscalía General de la Nación, Fiscalía Seccional 25 de Planeta Rica-Córdoba,  reconocimiento de un predio en pueblo nuevo-córdoba.
7. Contraloría General de la República, medición física de terreno objeto de compraventa.
8. Juzgado Penal del Circuito Especializado de Extinción de Dominio de Pereira,  identificación predio por medio de coordenada.
9. Juzgado Civil Municipal de la Mesa - Cundinamarca, ejecución levantamiento topográfico del predio objeto de la solicitud.
10. Dirección Territorial de Casanare,  solicita cotización de levantamiento topográfico para cierre de área de interés comunidad.
11. Particular, Teresa Forero de Forero, solicitud de cotización de levantamiento topográfico.
12. Fiscalía 5 del Distrito de Barranquilla,  llevar a cabo la delimitación del área de la escritura No 1 de 1886 que fue ratificada mediante la ley 55 de 1905 la cual fue inscrita en el registro de instrumentos públicos mediante la matrícula 040-62887, una delimitación no oficial, fue realizada y la posee el funcionario Henry Quiroga.</t>
  </si>
  <si>
    <t>Se atendieron 29 solicitudes: 
1. Contraloría General de la República: Medición de terreno en el Barrio “Las Palmas” en Landázuri Santander. 
2. Grupo de Investigaciones Especializado: solicita expediente del levantamiento topográfico del predio “San Pedro” en Bogotá D.C. 
3. Juzgado Primero Civil de Circuito de Sincelejo: Proceso de expropiación predio “El Porvenir” en Sincelejo Sucre.
4.  Procuraduría General de la Nación: Prueba Técnica Proyecto “Acuarela” Barrio Torices en Cartagena  de Indias. 
5. Juzgado Promiscuo del Circuito de La Palma Cundinamarca: Proceso Agrario demandante Aura María Pachón de López .
6. Fiscalía General de la Nación (Fiscalía seccional 25 de planeta Rica-Córdoba): reconocimiento, ubicación predio “Palmarito” en Planeta Rica Córdoba. 
7. Fiscalía 5 del Distrito de Barranquilla: Luis Amin Mosquera Moreno, delimitación de predio ubicado entre los Municipios, Barranquilla Puerto Colombia, Tubara, Juan de Acosta y Baranoa Departamento del Atlántico según escritura pública No. 1 DE 1886 Matrícula No. 040-62887.
8. Constructora Colpatria: Arq. Ingrid Karina Giral Hernández, solicita antecedentes del levantamiento topográfico según contrato No. 018 del 28 de enero del 2010.
9. Contraloría General de la Nación, Landázuri. Santander, gestión y concepto sobre caso medición física de terreno en el barrio las palmas. 
10. Juzgado primero civil del circuito de Sincelejo sucre, levantamiento topográfico, georreferenciación y demarcación predio la estrella, gestión de facturación en cotización con desglose de costos a petición del juzgado.
11. Fiscalía General de la Nación (fiscalía seccional 25 de planeta rica-córdoba), reconocimiento predio. Se gestionó cotización que incluye costo, recursos humanos y técnicos por solicitud de ampliación de comisión. 
12. Constructora Colpatria, solicitud copia plano generado por contrato con el IGAC, se gestionó la investigación. Se encuentra a la espera de respuesta de los interesados. 
13. Juzgado Promiscuo Municipal de Urrao -  Se solicitó perito por no ser competencia del IGAC, se dio traslado a la Dirección de Sistemas de Información y Catastro - Departamento Administrativo de Planeación de la Gobernación de Antioquia.
14. Fiscalía 5 del Distrito de Barranquilla - Puerto Colombia, Tubará, Juan de Acosta, Baranoa para llevar a cabo la delimitación del área de la escritura No. 1 de 1886 que fue ratificada mediante la ley 55 de 1905, se gestionó adquisición de expediente y se solicitó apoyo a Catastro Nacional para atender el caso. 
15. Procuraduría General de la Nación, Cartagena de Indias - Bolívar barrio Torices, solicitud inspección de policía de la comuna No. 2, se requiere funcionarios, para atender audiencia pública proceso policivo proyecto Aquarela Multifamiliar Vis, se gestiona traslado de funcionario y apoyo de Catastro Nacional.
16. Juzgado Quinto Administrativo Oral del Circuito de Bogotá D.C., solicitó determinar si la ubicación del área de explotación del demandante en la vereda la Cajita del municipio de Tibacuy (Cundinamarca) se encuentra dentro del área de la reserva forestal protectora “Cerro Quininí” y sector sur de La Cuchilla Peñas Blancas.
17. Juzgado Tercero Civil del Circuito de Buenaventura-Valle, solicita listado de topógrafos adscritos al IGAC, se gestionó respuesta indicando disponibilidad de profesionales.
18.  Juzgado Tercero Civil del Circuito de Buenaventura – Valle; la Dirección Territorial del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19. Procuraduría General de la Nación,  prueba técnica al proyecto Acuarela, se recibe oficio de la Procuraduría en donde se especifica el objetivo esperado con la práctica de la experticia.
20. Instituto Colombiano Agropecuario (ICA), solicitud de cotización para validación de levantamientos planimétricos 
21. Fondo de Pasivo Social - el fondo de pasivo social solicita la cotización de levantamientos topográficos de cuatro (4) predios en los municipios de Cali, Neiva y Puerto Berrio.
22. Particular, Jorge Augusto Rojas Duarte, solicitud de concepto técnico de validación de productos conforme a especificaciones técnicas, de 2 planos denominados "Mangón y "Orocue".
23.  Fiscalía General de la Nación, Fiscalía Seccional 25 de Planeta Rica-Córdoba,  reconocimiento de un predio en pueblo nuevo-córdoba.
24. Contraloría General de la Republica, medición física de terreno objeto de compraventa.
25. Juzgado Penal del Circuito Especializado de Extinción de Dominio de Pereira,  identificación predio por medio de coordenada.
26. Juzgado Civil Municipal de la Mesa - Cundinamarca, ejecución levantamiento topográfico del predio objeto de la solicitud.
27. Dirección Territorial de Casanare,  solicita cotización de levantamiento topográfico para cierre de área de interés comunidad.
28.  Particular, Teresa Forero de Forero, solicitud de cotización de levantamiento topográfico.
29.  Fiscalía 5 del Distrito de Barranquilla,  llevar a cabo la delimitación del área de la escritura No 1 de 1886 que fue ratificada mediante la ley 55 de 1905 la cual fue inscrita en el registro de instrumentos públicos mediante la matrícula 040-62887, una delimitación no oficial, fue realizada y la posee el funcionario Henry Quiroga.</t>
  </si>
  <si>
    <t xml:space="preserve">Se atendieron nueve (9) solicitudes según se relacionan a continuación:
1. Fondo Pasivo Social: solicita información de forma de pago, plazo de ejecución, disponibilidad de personal y equipos y vigencia de cotización para la solicitud particular de los predios de Neiva (Huila); con base en la cotización enviada previamente bajo radicado 8002018ee13575 de 11 de septiembre de 2018.
2. Territorial Cundinamarca: solicita personal de apoyo (auxiliares) para atender diligencia solicitada por el Juzgado Civil Municipal de Mosquera.
3. Dirección Territorial de Casanare: solicita cotización de levantamiento topográfico para cierre de área de interés comunidad.
4. Fiscalía Quinta del Circuito de Barranquilla: solicita ordenar una comisión de funcionarios - sede central para trasladar a las ciudades de Barraquilla, Puerto Colombia, Tubará, Juan de Acosta, Galapa y Baranoa para llevar a cabo la delimitación del área de la escritura No 1 de 1886 que fue ratificada mediante la ley 55 de 1905 inscrita en el registro de instrumentos públicos mediante matrícula 040-62887
5. Oficina de Catastro: solicitada por un ingeniero topógrafo para que se lleve a cabo dictamen pericial con estudio de títulos de propiedad.
6. ICA: solicita cotización para validación de levantamientos planimétricos.
7. Dirección Territorial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8. Corte Constitucional de la Sentencia t025 de 2004 autos de seguimiento a 045 y 299 de 2012 la cual se traslada la solicitud a la subdirección de catastro, dado que la subdirección de geografía y cartografía no tiene dichas competencias.
9. Señor Wilson Erazo: solicita cotización de validación de información y expedición de certificado a Incoder o indicar entidad competente de expedición.
</t>
  </si>
  <si>
    <t xml:space="preserve">Se atendieron ocho (8) solicitudes según se relacionan a continuación:
1. La Territorial Cundinamarca solicita informe de tramite sobre el memorando 2252017IE1426 y anexos de expediente de 46 folios.
2. La Dirección Territorial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3. Solicitud de validación en campo del levantamiento planimétrico en municipio de Hato Corozal.
4. Solicitud de acompañamiento en campo para levantamiento planimétrico en municipio de La Montañita (Caquetá).
5. La Dirección Territorial Valle del Cauca, traslada solicitud de Procuraduría General De La Nación, sobre solicitud del Juzgado Tercero Civil del Circuito de Buenaventura-Valle, en los que solicitan remitir un listado de topógrafos adscritos al Igac, con disponibilidad para rendir posteriormente dictamen pericial que se requiere como elemento probatorio en el referido proceso.
6. El Juzgado Tercero Civil del Circuito de Buenaventura-Valle, solicita designar perito topógrafo para rendir posteriormente dictamen pericial que se requiere como elemento probatorio en el referido proceso.
7. La Territorial Santander Solicita capacitación, actualización y remisión de equipos de topografía.
8. Sentencia T025 De 2004 Autos de Seguimiento A045 y 299 de 2012.
</t>
  </si>
  <si>
    <t xml:space="preserve">Se atendieron trece (13) solicitudes segun se relacionan a continuación 
1. Se recibe oficio por parte de la Subdirección de Catastro, solicitando concepto técnico de validación del producto entregado mediante memorando 8002018ie12009 o estimación de tiempo y recurso para realizar dicha actividad
2. Se recibe memorando por parte del GIT de Avalúos, solicitando informe de avance sobre la actividad de levantamiento, como requisito para la generación del avaluó ratificado por la contraloría mediante memorando 8002018er19819
3. Se brindó asistencia a convocatoria realizada por correo electrónico por el inspector ad-hoc Guillermo padilla, en compañía del Dr. José Noé silva de la Subdirección de Geografía y Cartografía.
4. Se recibió oficio por parte del Juzgado Tercero Civil del Circuito de Buenaventura-Valle, quien solicita designar perito topógrafo para rendir posteriormente dictamen pericial que se requiere como elemento probatorio en el referido proceso.
5. Se recibió oficio por parte de la Dirección Territorial Norte de Santander solicitando capacitación a un topógrafo, según lineamientos de la resolución 643 y 1732, y  préstamo de equipos estación total, GPS (navegador) y GPS submetrico.
6. Se recibió solicitud del señor Wilson Erazo solicitando cotización de validación de información y emisión de concepto técnico.
7. Se asistió a convocatoria realizada por correo electrónico por el inspector ad-hoc Guillermo Padilla, en compañía del Dr. José Noé Silva de la Subdirección de Geografía y Cartografía.
8. Se recibió solicitud de INVIAS solicitando cotización de levantamiento topográfico planimétrico para aclaración de cabida y linderos para un predio de 83.750 m2 aproximadamente
9. Se recibió solicitud de GIT de Tierras de la Subdirección de Catastro, quien solicitó cotización de levantamiento topográfico del predio ubicado en la calle 15 no. 14 – 16, identificado con matricula inmobiliaria no. 321-6440, localizado en el municipio del socorro en el departamento de Santander
10. Se recibió traslado de deslindes sobre la solicitud del juzgado 19 civil del circuito de Bogotá, requiriendo ingeniero topógrafo para que lleve a cabo proceso de deslinde y amojonamiento
11. Se recibió oficio del Juzgado Penal del Circuito Especializado de Extinción de Dominio de Pereira indicando que no cuenta con más información e indica la remisión previo de copia de oficio gdla-adesp del 9 de febrero de la policía nacional
12. Se recibió oficio por parte de la Contraloría General de la Republica reiterando la solicitud realizada en el oficio 8002018ee10653
13. Se realizó comisión por parte del funcionario Oscar Daniel Sánchez,  para  materializar y determinar 7 puntos que serviran de vértices en la identificación del área de interés.
Nota: El proyecto Política de tierras corresponde a levantamientos topográficos y solicitudes de los entes judiciales, los cuales se atienden a demanda y si es del caso se solicita apoyo de perito a la Subdirección de Catastro y a las Direcciones Territoriales del IGAC.
</t>
  </si>
  <si>
    <t xml:space="preserve">Se atendieron ochenta y dos (82) solicitudes según se relacionan a continuación:
1. Juzgado segundo civil del circuito de Cereté. 
2. Contraloría General de la Republica 
3. Juzgado Séptimo Civil Municipal Villavicencio_Meta - Levantamiento Topográfico Urbanización San Carlos De Villavicencio. 
4. Fiscalía General De La Nación - Palogordo - Giron-Santander. 
5. Contraloría General De La República - Solicitud De Informacion Prf-0028 Villa Rosa, El Porvenir, Rancho Luna, Peor Es Nada, Kon Tiki, Riomar Y San Jorge Cienaga_Magdalena. 
6. Andres S. Beker_Deslinde Y Amojonamiento_La Esperanza_Guamo Tolima. 
7. El Juzgado Primero Civil Del Circuito Especializado En Restitucion De Tierras De Quibdó _Proc.: Deslinde y Amojonamiento Instaurado por Salomón Palacios. 
8. Juzgado Primero Civil del Circuito de Sincelejo Proc: Expropiacion _Ddte: Agencia Nacional De Infraestructura - Ani_Ddo: Juan Carlos Payares Quessep Y Maria Silvia Villegas Caballero_Sucre-Sincelejo 
9. Juzgado Primero Administrativo Oral de Barranquilla Puerto Colombia Magdalena.
10. Juzgado Promiscuo del Circuito de Chinu-Córdoba 
11. Contraloría General de la Republica Magdalena - Ciénaga 
12. Juzgado Civil Municipal De Girardot 
13. Juzgado Promiscuo del Circuito de la Palma Cundinamarca 
14. Juzgado Civil Municipal La Mesa Cundinamarca
15. Sala de lo Contencioso Administrativo - Sección Primera - Cantera y Botadero "La Aguanica"  Bogotá
16. Reconocimiento De Un Predio En Pueblo Nuevo-Córdoba 
17. Juzgado Quinto Administrativo Oral del Circuito de Bogotá. Tibacuy- Cundinamarca
18. Derecho de petición Valle del Cauca/Buenaventura - derecho de petición, Sociedad Puerto Industrial Agua Dulce 
19. Proceso Verbal- Córdoba_Chinu proceso verbal amojonamiento y deslinde-juzgado promiscuo del circuito 
20. Reconocimiento predial Nuevo Córdoba - fiscalía general de la nación planeta rica 
21. Solicitud constatar linderos predio Pueblo Nuevo-Córdoba, fiscal 29. 5. Juzgado 
22. Administrativo, solicitud aclaración si el predio se encuentra en un área de reserva forestal en la Vereda la cajita del municipio de Tibacuy (Cundinamarca)
23. Alcaldía mayor de Cartagena de indias. Inspección de policía No.2 solicitud de prueba técnica acuarela.
24. Contraloría General de la República: Medición de terreno en el Barrio “Las Palmas” en Landázuri Santander. 
25. Grupo de Investigaciones Especializado: solicita expediente del levantamiento topográfico del predio “San Pedro” en Bogotá D.C. 
26. Juzgado Primero Civil de Circuito de Sincelejo: Proceso de expropiación predio “El Porvenir” en Sincelejo Sucre.
27. Procuraduría General de la Nación: Prueba Técnica Proyecto “Acuarela” Barrio Torices en Cartagena  de Indias. 
28. Juzgado Promiscuo del Circuito de La Palma Cundinamarca: Proceso Agrario demandante Aura María Pachón de López .
29. Fiscalía General de la Nación (Fiscalía seccional 25 de planeta Rica-Córdoba): reconocimiento, ubicación predio “Palmarito” en Planeta Rica Córdoba. 
30. Fiscalía 5 del Distrito de Barranquilla: Luis Amin Mosquera Moreno, delimitación de predio ubicado entre los Municipios, Barranquilla Puerto Colombia, Tubara, Juan de Acosta y Baranoa Departamento del Atlántico según escritura pública No. 1 DE 1886 Matrícula No. 040-62887.
31. Constructora Colpatria: Arq. Ingrid Karina Giral Hernández, solicita antecedentes del levantamiento topográfico según contrato No. 018 del 28 de enero del 2010.
32. Contraloría General de la Nación, Landázuri. Santander, gestión y concepto sobre caso medición física de terreno en el barrio las palmas. 
33. Juzgado Primero Civil del Circuito de Sincelejo Sucre, levantamiento topográfico, georreferenciación y demarcación predio la estrella, gestión de facturación en cotización con desglose de costos a petición del juzgado.
34. Fiscalía General de la Nación (fiscalía seccional 25 de planeta rica-córdoba), reconocimiento predio. Se gestionó cotización que incluye costo, recursos humanos y técnicos por solicitud de ampliación de comisión. 
35. Constructora Colpatria, solicitud copia plano generado por contrato con el IGAC, se gestionó la investigación. Se encuentra a la espera de respuesta de los interesados. 
36. Juzgado Promiscuo Municipal de Urrao -  Se solicitó perito por no ser competencia del IGAC, se dio traslado a la Dirección de Sistemas de Información y Catastro - Departamento Administrativo de Planeación de la Gobernación de Antioquia.
37. Fiscalía 5 del Distrito de Barranquilla - Puerto Colombia, Tubará, Juan de Acosta, Baranoa para llevar a cabo la delimitación del área de la escritura No. 1 de 1886 que fue ratificada mediante la ley 55 de 1905, se gestionó adquisición de expediente y se solicitó apoyo a Catastro Nacional para atender el caso. 
38. Procuraduría General de la Nación, Cartagena de Indias - Bolívar barrio Torices, solicitud inspección de policía de la comuna No. 2, se requiere funcionarios, para atender audiencia pública proceso policivo proyecto Aquarela Multifamiliar Vis, se gestiona traslado de funcionario y apoyo de Catastro Nacional.
39. Juzgado Quinto Administrativo Oral del Circuito de Bogotá D.C., solicitó determinar si la ubicación del área de explotación del demandante en la vereda la Cajita del municipio de Tibacuy (Cundinamarca) se encuentra dentro del área de la reserva forestal protectora “Cerro Quininí” y sector sur de La Cuchilla Peñas Blancas.
40. Juzgado Tercero Civil del Circuito de Buenaventura-Valle, solicita listado de topógrafos adscritos al IGAC, se gestionó respuesta indicando disponibilidad de profesionales.
41. Juzgado Tercero Civil del Circuito de Buenaventura – Valle; la Dirección Territorial del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42. Procuraduría General de la Nación,  prueba técnica al proyecto Acuarela, se recibe oficio de la Procuraduría en donde se especifica el objetivo esperado con la práctica de la experticia.
43. Instituto Colombiano Agropecuario (ICA), solicitud de cotización para validación de levantamientos planimétricos 
44. Fondo de Pasivo Social - el fondo de pasivo social solicita la cotización de levantamientos topográficos de cuatro (4) predios en los municipios de Cali, Neiva y Puerto Berrio.
45. Particular, Jorge Augusto Rojas Duarte, solicitud de concepto técnico de validación de productos conforme a especificaciones técnicas, de 2 planos denominados "Mangón y "Orocue".
46. Fiscalía General de la Nación, Fiscalía Seccional 25 de Planeta Rica-Córdoba,  reconocimiento de un predio en pueblo nuevo-córdoba.
47. Contraloría General de la Republica, medición física de terreno objeto de compraventa.
48. Juzgado Penal del Circuito Especializado de Extinción de Dominio de Pereira,  identificación predio por medio de coordenada.
49. Juzgado Civil Municipal de la Mesa - Cundinamarca, ejecución levantamiento topográfico del predio objeto de la solicitud.
50. Dirección Territorial de Casanare,  solicita cotización de levantamiento topográfico para cierre de área de interés comunidad.
51. Particular, Teresa Forero de Forero, solicitud de cotización de levantamiento topográfico.
52. Fiscalía 5 del Distrito de Barranquilla,  llevar a cabo la delimitación del área de la escritura No 1 de 1886 que fue ratificada mediante la ley 55 de 1905 la cual fue inscrita en el registro de instrumentos públicos mediante la matrícula 040-62887, una delimitación no oficial, fue realizada y la posee el funcionario Henry Quiroga.
53. Fondo Pasivo Social: solicita información de forma de pago, plazo de ejecución, disponibilidad de personal y equipos y vigencia de cotización para la solicitud particular de los predios de Neiva (Huila); con base en la cotización enviada previamente bajo radicado 8002018ee13575 de 11 de septiembre de 2018.
54. Territorial Cundinamarca: solicita personal de apoyo (auxiliares) para atender diligencia solicitada por el Juzgado Civil Municipal de Mosquera.
55. Dirección Territorial de Casanare: solicita cotización de levantamiento topográfico para cierre de área de interés comunidad.
56. Fiscalía Quinta del Circuito de Barranquilla: solicita ordenar una comisión de funcionarios - sede central para trasladar a las ciudades de Barraquilla, Puerto Colombia, Tubará, Juan de Acosta, Galapa y Baranoa para llevar a cabo la delimitación del área de la escritura No 1 de 1886 que fue ratificada mediante la ley 55 de 1905 inscrita en el registro de instrumentos públicos mediante matrícula 040-62887
57. Oficina de Catastro: solicitada por un ingeniero topógrafo para que se lleve a cabo dictamen pericial con estudio de títulos de propiedad.
58. ICA: solicita cotización para validación de levantamientos planimétricos.
59. Dirección Territorial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60. Corte Constitucional de la Sentencia t025 de 2004 autos de seguimiento a 045 y 299 de 2012 la cual se traslada la solicitud a la subdirección de catastro, dado que la subdirección de geografía y cartografía no tiene dichas competencias.
61. Señor Wilson Erazo: solicita cotización de validación de información y expedición de certificado a Incoder o indicar entidad competente de expedición.
62. La Territorial Cundinamarca solicita informe de tramite sobre el memorando 2252017IE1426 y anexos de expediente de 46 folios.
63. La Dirección Territorial Valle del Cauca, remite oficios del Juzgado Tercero Civil del Circuito de Buenaventura-Valle, en los que solicitan remitir un listado de topógrafos adscritos al IGAC, con disponibilidad para rendir posteriormente dictamen pericial que se requiere como elemento probatorio en el referido proceso.
64. Solicitud de validación en campo del levantamiento planimétrico en municipio de Hato Corozal.
65. Solicitud de acompañamiento en campo para levantamiento planimétrico en municipio de La Montañita (Caquetá).
66. La Dirección Territorial Valle del Cauca, traslada solicitud de Procuraduría General De La Nación, sobre solicitud del Juzgado Tercero Civil del Circuito de Buenaventura-Valle, en los que solicitan remitir un listado de topógrafos adscritos al Igac, con disponibilidad para rendir posteriormente dictamen pericial que se requiere como elemento probatorio en el referido proceso.
67. El Juzgado Tercero Civil del Circuito de Buenaventura-Valle, solicita designar perito topógrafo para rendir posteriormente dictamen pericial que se requiere como elemento probatorio en el referido proceso.
68. La Territorial Santander Solicita capacitación, actualización y remisión de equipos de topografía.
69. Sentencia T025 De 2004 Autos de Seguimiento A045 y 299 de 2012.
70. Se recibe oficio por parte de la Subdirección de Catastro, solicitando concepto técnico de validación del producto entregado mediante memorando 8002018ie12009 o estimación de tiempo y recurso para realizar dicha actividad
71. Se recibe memorando por parte del GIT de Avalúos, solicitando informe de avance sobre la actividad de levantamiento, como requisito para la generación del avaluó ratificado por la contraloría mediante memorando 8002018er19819
72. Se brindó asistencia a convocatoria realizada por correo electrónico por el inspector ad-hoc Guillermo padilla, en compañía del Dr. José Noé silva de la Subdirección de Geografía y Cartografía.
73. Se recibió oficio por parte del Juzgado Tercero Civil del Circuito de Buenaventura-Valle, quien solicita designar perito topógrafo para rendir posteriormente dictamen pericial que se requiere como elemento probatorio en el referido proceso.
74. Se recibió oficio por parte de la Dirección Territorial Norte de Santander solicitando capacitación a un topógrafo, según lineamientos de la resolución 643 y 1732, y  préstamo de equipos estación total, GPS (navegador) y GPS submetrico.
75. Se recibió solicitud del señor Wilson Erazo solicitando cotización de validación de información y emisión de concepto técnico.
76. Se asistió a convocatoria realizada por correo electrónico por el inspector ad-hoc Guillermo Padilla, en compañía del Dr. José Noé Silva de la Subdirección de Geografía y Cartografía.
77. Se recibió solicitud de INVIAS solicitando cotización de levantamiento topográfico planimétrico para aclaración de cabida y linderos para un predio de 83.750 m2 aproximadamente
78. Se recibió solicitud de GIT de Tierras de la Subdirección de Catastro, quien solicitó cotización de levantamiento topográfico del predio ubicado en la calle 15 no. 14 – 16, identificado con matricula inmobiliaria no. 321-6440, localizado en el municipio del socorro en el departamento de Santander
79. Se recibió traslado de deslindes sobre la solicitud del juzgado 19 civil del circuito de Bogotá, requiriendo ingeniero topógrafo para que lleve a cabo proceso de deslinde y amojonamiento
80. Se recibió oficio del Juzgado Penal del Circuito Especializado de Extinción de Dominio de Pereira indicando que no cuenta con más información e indica la remisión previo de copia de oficio gdla-adesp del 9 de febrero de la policía nacional
81. Se recibió oficio por parte de la Contraloría General de la Republica reiterando la solicitud realizada en el oficio 8002018ee10653
82. Se realizó comisión por parte del funcionario Oscar Daniel Sánchez,  para  materializar y determinar 7 puntos que servirán de vértices en la identificación del área de interés.
</t>
  </si>
  <si>
    <t>%
 SEGÚN PESO</t>
  </si>
  <si>
    <t>Número de proyectos ejecutados</t>
  </si>
  <si>
    <t>Para el mes de abrilse ha venido trabajando en varias postulaciones o propuestas que optimizaran el proceso cartográfico, las cuales se deben plasmar y soportar con documentos técnicos, en donde se evidencien claramente los objetivos, el plan de trabajo y las pruebas técnicas que se requieran, de acuerdo a las necesidades detectadas en el GIT.</t>
  </si>
  <si>
    <t>Para el mes de mayo se avanzó en la gestión para la instalación de la herramienta GXL del software PCI, lo cual, apenas se disponga de éste sistema, se iniciará las pruebas en el grupo de Aerotriangulación y en el de Correcciones Geométricas.                                          
Se está realizando el mejoramiento de funciones y aplicaciones en el software DIGI, usado para el proceso de captura en el grupo de Restitución, con el soporte técnico de DWO S.L, quienes han apoyado éste proceso de la mano con la supervisión del grupo de Restitución, para mejorar la compatibilidad, las funciones, comandos y el modelo semántico,  semiautomatizando tareas y disminuyendo considerablemente los errores en el proceso.</t>
  </si>
  <si>
    <t>Para el mes de junio, se realizaron pruebas para determinar la exactitud posicional a partir del Sistema UAV con el cual cuenta la subdirección para la generación de productos como modelos digitales de terreno, ortofotomosaicos  y restitución fotogramétrica.</t>
  </si>
  <si>
    <t>Para el segundo periodo se tiene un avance del 0.6 sobre el número de proyectos ejecutados y un acumulado del 0.6. Se ha venido trabajando en varias propuestas que optimizarán el proceso cartográfico, para evidenciar claramente los objetivos, el plan de trabajo y las pruebas técnicas, de acuerdo a las necesidades detectadas en el GIT. Se realizó el mejoramiento de funciones y aplicaciones en el software DIGI usado para el proceso de captura, el cual mejorará compatibilidad, funciones, comandos y modelo semántico, para  semiautomatizar las tareas y disminuir  considerablemente los errores en el proceso.</t>
  </si>
  <si>
    <t>Para el mes de julio, se realizó el asesoramiento en el desarrollo e implementación del software Geocarto Desk, así mismo, se realizaron las pruebas de exportación a diferentes herramientas del software fotogramétrico.</t>
  </si>
  <si>
    <t>Para el mes de agosto, se avanzó en el desarrollo de una aplicación para el proceso de control de calidad, asi mismo, se realizaron pruebas con drones que permitirán la obtención de información aerofoto gráfica para el uso en generación de productos cartográficos.</t>
  </si>
  <si>
    <t>Para el mes de septiembre, se continúo con el desarrollo de la  aplicación para automatizar la medición de los parámetros del proceso de control de calidad, asi mismo, se continúo con las pruebas de los drones que permitirán la obtención de información aerofoto gráfica para el uso en generación de productos cartográficos y adicionalemte, se trabajó en la actualización y pruebas del visor de líneas de vuelo.</t>
  </si>
  <si>
    <t>Para el tercer periodo se tiene un avance del 0.8 sobre el número de proyectos ejecutados y un acumulado del 1.4. Se avanzó en el desarrollo de una aplicación para automatizar la medición de los parámetros del proceso de control de calidad, asi mismo, se realizaron pruebas con drones que permitirán la obtención de información aerofoto gráfica para el uso de generación de productos cartográficos, por otro lado, se trabajó en la actualización y pruebas del visor de líneas de vuelo.</t>
  </si>
  <si>
    <t>Para el mes de octubre se continuó con el desarrollo de la  aplicación para automatizar la medición de los parámetros del proceso de control de calidad y se socializó con los clientes internos quienes evalurán la eficacia en el uso de los datos, así mismo, se continuó con la selección del mejor método para procesar las imágenes tomadas con el uso de drones que permitirán el desarrollo del proceso cartográfico.</t>
  </si>
  <si>
    <t>Para el mes de noviembre se definió el método más preciso para elaborar cartografía básica escala 1:10.000 con insumos drone, cumpliendo con las especificaciones técnicas exigidas, para lo cual se realizó evaluación del comportamiento interno del bloque Tunungua - Boyaca. Por otro lado, se realizaron mesas de trabajo sobre las especificaciones técnicas de los productos cartográficos. Se reporta un avance del 0,25 que equivale al 12,50% de la ejecución de los dos (2)  proyectos.</t>
  </si>
  <si>
    <t>Para el mes de diciembre se confirmó la viabilidad del método de control de calidad para elaborar cartografía básica escala 1:10.000 a partir de insumos generados con Drone, mediante la confirmación de las pruebas en los municipios de Tunungua y Pajarito- Boyacá. Se reporta un avance del 0,05 que equivale al 2,50% de la ejecución de los dos (2)  proyectos.
En este mes, se finaliza este producto.</t>
  </si>
  <si>
    <t>Para el cuarto periodo se tiene un avance del 0,6 finalizando con los 2 proyectos programados.
Se desarrolló la aplicación para automatizar la medición de los parámetros del proceso de control de calidad, se definió y confirmó la viabilidad del método más preciso para elaborar cartografía básica escala 1:10.000 con insumos drone, cumpliendo con las especificaciones técnicas exigidas, mediante la confirmación de las pruebas en los municipios de Tunungua y Pajarito- Boyacá, por otro lado, se realizaron mesas de trabajo sobre las especificaciones técnicas de los productos cartográficos</t>
  </si>
  <si>
    <t>Documentos técnicos de investigación e innovacción</t>
  </si>
  <si>
    <t>Implementar en línea datos geoespaciales para análisis multitemporales</t>
  </si>
  <si>
    <t>Participación en el taller "Sistema GXL - Introducción herramienta HAP"</t>
  </si>
  <si>
    <t>Gestión para la instalación del paquete de herramientas que soporta el "Sistema GXL", con el fin de iniciar las pruebas necesarias en la producción de datos masivos para estudios multitemporales.</t>
  </si>
  <si>
    <t>Se realizó capacitación a los líderes del proyecto sobre el software GXL para el procesamiento de información fotogramétrica en la producción de datos masivos para estudios multitemporales.</t>
  </si>
  <si>
    <t xml:space="preserve">Participación en el taller "Sistema GXL - Introducción herramienta HAP". Gestión e inicio de la instalación del paquete de herramientas que soporta el "Sistema GXL", que ayuda en la producción de datos masivos para estudios multitemporales. Capacitación a los líderes del proyecto sobre el software GXL </t>
  </si>
  <si>
    <t>Se realizó el asesoramiento en el desarrollo e implementación del software Geocarto Desk para la consulta de insumos y productos cartográficos.</t>
  </si>
  <si>
    <t>Se definió el uso de drones como herramientas que permitirán la obtención de información aerofoto gráfica  para el uso de generación de cartografía actualizada, así como la generación de ortofoto que permitirá el análisis multitemporal de zonas definidas como requerimiento.</t>
  </si>
  <si>
    <t>Se continúo con la ejecución del uso de drones como herramientas que permitirán la obtención de información aerofotográfica, adicionalmente, se trabajó en la actualización y pruebas del visor de líneas de vuelo tomadas por el IGAC, buscando que sea eficiente para las consultas que pueda presentar los usuarios que necesiten de esta información. Este proyecto se está ejecutando entre la Subdirección de Geografía y Cartografía y la Oficina de Informática.</t>
  </si>
  <si>
    <t xml:space="preserve">Se definió el uso de drones como herramientas que permitirán la obtención de información aerofoto gráfica  para el uso de generación de cartografía actualizada, adicionalmente, se trabajó en la actualización y pruebas del visor de líneas de vuelo tomadas por el IGAC, buscando que sea eficiente para las consultas que pueda presentar los usuarios que necesiten de esta información. </t>
  </si>
  <si>
    <t>Se continuó con la selección del mejor método para procesar las imágenes tomadas con el uso de drones que permitirán el desarrollo del proceso cartográfico y con  el desarrollo de la  aplicación que automatizará la medición de los parámetros del proceso de control de calidad.</t>
  </si>
  <si>
    <t xml:space="preserve">Se definió el método más preciso para elaborar cartografía básica escala 1:10.000 con insumos drone, con las especificaciones técnicas exigidas  logrando que el producto cumpla con los procesos de control de calidad de aerotriangulacion y de esta manera pasar al proceso de restitución, para lo cual se realizó evaluación del comportamiento interno del bloque Tunungua-0072-V5.1-MTPs, donde se verificó y graficó el comportamiento de los saltos  en términos de EMCz, de los escenarios de prueba propuestos.
</t>
  </si>
  <si>
    <t xml:space="preserve">Se confirmó la viabilidad del método de control de calidad para elaborar cartografía básica escala 1:10.000 a partir de insumos generados con Drone, mediante la confirmación de las pruebas en los municipios de Tunungua y Pajarito- Boyacá. 
</t>
  </si>
  <si>
    <t xml:space="preserve">
Se definió el método más preciso para elaborar cartografía básica escala 1:10.000 con insumos drone, y con las especificaciones técnicas exigidas logrando que el producto cumpla con los procesos de control de calidad de Aerotriangulación y de esta manera pasar al proceso de restitución. Se confirmó la viabilidad del método mediante la confirmación de las pruebas en los municipios de Tunungua y Pajarito- Boyacá.</t>
  </si>
  <si>
    <t>Automatización del proceso cartográfico</t>
  </si>
  <si>
    <t>Propuesta documentos: "Filtrado DTM", "Bases de Datos Productos y Seguimiento del Proceso Cartográfico" y "Proceso fotogramétrico a partir de imágenes de aeronaves no tripuladas"</t>
  </si>
  <si>
    <t>Mejora en funciones y compatibilidad del software DIGI3D, para semi-automatizar la captura en 3D, de acuerdo a las necesidades de los operadores, a través del soporte técnico de DWO  S.L.</t>
  </si>
  <si>
    <t>Se realizaron los productos iniciales a partir de las tomas UAVS, como modelo digital de superficie y ortofotomosaico</t>
  </si>
  <si>
    <t>Propuesta documentos: "Filtrado DTM", "Bases de Datos Productos y Seguimiento del Proceso Cartográfico" y "Proceso fotogramétrico a partir de imágenes de aeronaves no tripuladas", Mejora en funciones y compatibilidad del software DIGI3D, para semi-automatizar la captura en 3D, de acuerdo a las necesidades de los operadores, a través del soporte técnico de DWO  S.L. Realización de productos iniciales a partir de las tomas UAVS, como modelo digital de superficie y ortofotomosaico</t>
  </si>
  <si>
    <t>Se realizaron las pruebas de exportación a diferentes herramientas de software fotogramétrico con el fin de realizar la obtención estereoscópica de productos como restitución y modelo digitales de terreno.</t>
  </si>
  <si>
    <t xml:space="preserve">Se desarrolló un aplicativo para el proceso de control de calidad que surge a partir de la necesidad de centralizar, estructurar y mantener el registro de la validación de la información generada en procesos de bases de datos y toponimia, de acuerdo a la implementación de la norma técnica NTC-IOA 2859 </t>
  </si>
  <si>
    <t xml:space="preserve">Se continúo con el desarrolló del aplicativo para el proceso de control de calidad que centralizará, estructurará y mantendrá el registro de la validación de la información generada en procesos de bases de datos y toponimia, adicionalmente, se incluyó al proceso del aplicativo las fotografías aéreas y análogas, para automatizar la medición de los parámetros de control de calidad. El proceso se encuentra en pruebas donde se incluirán en la línea de producción las fotografías provenientes de UAV. </t>
  </si>
  <si>
    <t xml:space="preserve">Se desarrolló un aplicativo para el proceso de control de calidad que surge a partir de la necesidad de centralizar, estructurar y mantener el registro de la validación de la información generada en procesos de bases de datos y toponimia. El proceso se encuentra en pruebas donde se incluirán en la línea de producción las fotografías provenientes de UAV. </t>
  </si>
  <si>
    <t>Se socializó el aplicativo con los clientes internos, quienes evaluarán  y determinarán su eficacia en el uso de los datos. Se publicó la primera versión del visor de líneas de vuelo tomadas por el IGAC,  siendo útil para las consultas de los usuarios que necesitan de esta información. Este proyecto se está ejecutando entre la Subdirección de Geografía y Cartografía y la Oficina de Informática. Se incluyó en el proceso del aplicativo las fotografías aéreas y análogas, para automatizar la medición de los parámetros de control de calidad. El proceso se encuentra en pruebas donde se incluirán en la línea de producción las fotografías provenientes de UAV.</t>
  </si>
  <si>
    <t>Se realizaron mesas de trabajo sobre las especificaciones técnicas de los productos cartográficos buscando conectar los criterios y conceptos técnicos mediante el uso de las buenas prácticas y el cumplimiento de los requerimientos establecidos ya sea para  información vectorial de cartografía básica, modelos digitales de terreno, modelos digitales de superficie y ortofotomosaicos.</t>
  </si>
  <si>
    <t xml:space="preserve">
Se socializó el aplicativo con los clientes internos, quienes evaluaron  y determinaron su eficacia en el uso de los datos.  Se publicó la primera versión del visor de líneas de vuelo tomadas por el IGAC, siendo útil para las consultas de los usuarios que necesitan de esta información, proyecto ejecutado entre la Subdirección de Geografía y Cartografía y la Oficina de Informática.  Se incluyó en el proceso del aplicativo las fotografías aéreas y análogas, para automatizar la medición de los parámetros de control de calidad.  Se realizaron mesas de trabajo sobre las especificaciones técnicas de los productos cartográficos buscando conectar los criterios y conceptos técnicos mediante el uso de las buenas prácticas y el cumplimiento de los requerimientos establecidos ya sea para información vectorial de cartografía básica, modelos digitales de terreno, modelos digitales de superficie y ortofotomosaicos.
</t>
  </si>
  <si>
    <t>Fortalecer al Instituto como ente rector, autoridad y ejecutor determinante de políticas, metodologías y el marco normativo en materia geográfica</t>
  </si>
  <si>
    <t>GIT Gestión de Proyectos Geográficos y Cartográficos</t>
  </si>
  <si>
    <t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t>
  </si>
  <si>
    <t>Porcentaje de cumplimiento actualización del Plan Nacional de Cartografía</t>
  </si>
  <si>
    <t>Gestión con valores para resultados
Gestión del conocimiento y la innovación</t>
  </si>
  <si>
    <t>Gestión del conocimiento y la innovación</t>
  </si>
  <si>
    <t>Para el mes de abril se avanzó en los documentos: Presentación Plan Nacional de Cartografía, Términos de referencia para toma de imagenes y Propuesta para la Implementación del PNCB.</t>
  </si>
  <si>
    <t>Para el mes de mayo, se revisó el actual documento, logrando el planteamiento de las líneas generales a seguir, según  los lineamientos de la subdirección.</t>
  </si>
  <si>
    <t>Para el mes de Junio,  se realizaron procesos de divulgación interna, para la apropiación y complementación de ser necesaria, además de presentar e incluir en el documento estrategias que permitan darle un mejor contexto a la ejecución del Plan Nacional de Cartografía.</t>
  </si>
  <si>
    <t xml:space="preserve">Para el segundo periodo se tiene un avance del 30% sobre el cumplimiento del proyecto ejecutado y un acumulado de 30%. Se avanzó en el proceso de ajuste y actualización del "Plan Nacional de Cartografía", buscando darle mayor fortaleza, claridad y visión en la definición y ejecución de las acciones que permitan su ejecución.  </t>
  </si>
  <si>
    <t>Para el mes de Julio. se complementó en el documento del Plan Nacional de Cartografía, el capítulo que define el Plan de Acción a seguir para su implementación, por otro lado, se incluyeron los parámetros para el cumplimiento del proceso de validación y adicionalmente se da inicio a la complementación de la acción puntual “Generalización para Cartografía Misional General”.</t>
  </si>
  <si>
    <t>Para el mes de agosto, se buscaron y recopilaron los contactos de las entidades oficiales extranjeras responsables de los temas cartográficos, para cumplir con el direccionamiento de la Subdirección de Cartográfica que solicitó la inclusión de las  estrategias técnicas y tecnológicas en el PNC, en el marco de las tendencias globales modernas y de buenas prácticas. Por otro lado, se continúo con la complementación del documento “Generalización para Cartografía Misional General”.</t>
  </si>
  <si>
    <t>Para el mes de septiembre, se avanzó en el desarrollo del proceso de validación de los productos cartográficos,  (ortofotos y cartografía digital),  generados por terceros al considerarse como  elemento fundamental para la consecución de los alcances definidos en la generación de productos cartográficos.</t>
  </si>
  <si>
    <t>Para el tercer periodo se tiene un avance del 20% sobre el cumplimiento del proyecto ejecutado y un acumulado de 50%. Se complementó el capítulo que define el Plan de Acción a seguir para su implementación, se incluyeron los parámetros del proceso de validación, se complementó el documento “Generalización para Cartografía Misional General”, se recopilaron  los contactos de las entidades oficiales extranjeras responsables de los temas cartográficos, para incluirle al plan las estrategias técnicas y tecnológicas dentro del marco de las tendencias globales modernas y de buenas prácticas y se avanzó en el desarrollo del proceso de validación de los productos cartográficos.</t>
  </si>
  <si>
    <t>Para el mes de octubre se avanzó en la documentación del "Proceso de validación de productos cartográficos generados por terceros" para lo cual se están elaborando guías paso a paso de procedimientos, formatos de reporte, vídeos tutoriales y aplicativos.</t>
  </si>
  <si>
    <t>Para el mes de noviembre, se avanzó en la gestión del canal de comunicación entre el Instituto Nacional de Geografía de España y el IGAC, se verificó la vigencia normativa relacionada dentro del Plan Nacional de Cartografía, se realizaron las respectivas observaciones en cuanto a la validación de productos cartográficos; y se continuó con la elaboración de la metodología del proceso de validación de productos cartográficos generados por terceros.
Se reporta un avance del 25% sobre el 10% programado, y se adjunta apartes del documento con la verificación de la vigencia normativa y las observaciones en cuanto a la validación de productos cartográficos.
Total programado 2018: 100% 
Total programado - corte noviembre 2018: 95% 
Total ejecutado - corte noviembre 2018: 90%
En el mes de diciembre se culminará la entrega de la metodología y el acercamiento con otros institutos geográficos.</t>
  </si>
  <si>
    <t xml:space="preserve">Para el mes de diciembre se finalizó el producto.
Se gestionó con el apoyo de la Oficina de Planeación, la realización de una videoconferencia entre el Instituto Nacional de Geografía de España y el IGAC, además, se realizó la metodología del proceso de validación de productos cartográficos generados por terceros. 
</t>
  </si>
  <si>
    <t>Para el cuarto periodo se tiene un avance del 45%, dando por finalizado el 100% de cumplimiento de la actualización del Plan Nacional de Cartografía.
Se verificó la vigencia normativa y se hicieron observaciones en cuanto a la validación de productos cartográficos producidos por terceros que hacen parte del plan. Por otro lado, se gestionó con el apoyo de la Oficina de Planeación, la realización de una videoconferencia entre el Instituto Nacional de Geografía de España y el IGAC, para intercambiar experiencias técnicas que aporten conocimiento a los procesos cartográficos, además, se entregó la metodología del proceso de validación de productos cartográficos generados por terceros.</t>
  </si>
  <si>
    <t>Plan Nacional de Cartografía actualizado</t>
  </si>
  <si>
    <t>Revisión y ajustes del plan Nacional de Cartografia</t>
  </si>
  <si>
    <t xml:space="preserve">Para el mes de abril se avanzó en los siguientes documentos:
-Presentación Plan Nacional de Cartografía: Divulgación del plan nacional de cartografía, en presentación plenaria ante los funcionarios de la subdirección de Geografía y Cartografía, con el objetivo de ofrecer una divulgación detallada que les permitiera a los funcionarios posterior a la comprensión y análisis de los objetivos, alcance, propuesta metodológica,  los elementos necesarios para determinar posibles propuestas de ajuste. 
-Términos de referencia para toma de imagenes: Se avanzó y complementó la definición del Plan Nacional de Cartografía, proponiendo los términos de referencia para la toma de fotografías aéreas tomadas con aeronave tripulada. </t>
  </si>
  <si>
    <t>Se identificaron las líneas generales de los  elementos de mejoramiento del Plan Nacional de Cartografía, los cuales recogen elementos de forma, que están dirigidos a darle carácter al documento, con elementos que lo puedan sustentar ante cualquier inspección, y que proporciones vías efectivas para su ejecución, para lograrlo se realizó la actividad de revisión del actual documento y se planteó la justificación del ajuste al documento y las líneas generales a seguir siguiendo los lineamientos de la subdirección.</t>
  </si>
  <si>
    <t>Se continúa con el proceso de ajuste y actualización del documento Plan nacional de Cartografía, buscando darle mayor fortaleza, claridad y visión en la definición y ejecución de las acciones que permitan su ejecución.  Para ello se propone redimensionar la estrategia de aprovechamiento de productos generados por terceros, y que se usarían como insumo para la generación de productos cartográficos generalizados o a escalas más pequeñas. 
Se realizó la revisión de los objetivos iniciales del PNCBC, para que en el proceso de revisión y ajuste no se pierda de vista las metas originales ya aprobadas por la Oficina de Planeación y por la Secretaria General del IGAC.
Se consideró que el Plan debe estar claramente referenciado a los objetivos del milenio (ODM), por sus siglas en ingles), que son las metas, cuantificadas y cronológicas, que el mundo ha fijado para luchar contra la pobreza extrema en sus varias dimensiones, y de las cuales nosotros como entidad pública y de gran importancia en el ámbito nacional, no debemos estar apartados.</t>
  </si>
  <si>
    <t xml:space="preserve">Se avanzó en el proceso de ajuste y actualización del documento "Plan nacional de Cartografía". Se divulgó en presentación plenaria ante los funcionarios de la subdirección con el objeto de ofrecer una divulgación detallada que les permitiera a los funcionarios un análisis, para determinar posibles propuestas de ajuste. 
Se identificaron las líneas generales las cuales recogen elementos de forma más no de fondo, que están dirigidos a darle carácter al documento, proporcionado vías efectivas para su ejecución, para logarlo se planteó la justificación del ajuste al documento y las líneas generales a seguir. 
Se Identificaron y definieron los elementos técnicos, entre ellos la definición de estrategias de ejecución de proyectos y actividades específicas diseñadas para el apoyo de la implementación del plan. </t>
  </si>
  <si>
    <t xml:space="preserve">Se complementó el documento del Plan Nacional de Cartografía, en el capítulo que define el  Plan de Acción a seguir para su implementación, con la inclusión de la acción puntual titulada  “validación de producto generado por terceros”, al considerarse como un elemento fundamental para la consecución de los alcances definidos en la generación de productos cartográficos.  Se incluyó en el documento, los parámetros para el cumplimiento del proceso de validación, el cual incluye la metodología a seguir, el tipo de equipo técnico que se debe conformar y la forma de afrontar demandas crecientes de validación de productos realizado por terceros. Se inició con la complementación de la acción puntual “Generalización para Cartografía Misional General”, incluyendo los parámetros generales que determinan el proceso de generalización, el enlace con el proceso de validación de productos generados por terceros, su importancia y los inconvenientes para su ejecución.
</t>
  </si>
  <si>
    <t>Se adelantó contacto con entidades extranjeras para la inclusión en el PNC de estrategias técnicas y tecnologías en el marco de las tendencias globales modernas y de buenas prácticas. Se continúa con la complementación del documento.</t>
  </si>
  <si>
    <t>Se avanzó en el desarrollo del proceso de validación de los productos cartográficos,  (ortofotos y cartografía digital),  generados por terceros al considerarse como  elemento fundamental para la consecución de los alcances definidos en la generación de productos cartográficos.</t>
  </si>
  <si>
    <t>Se complementó el capítulo que define el  Plan de Acción a seguir para su implementación con la inclusión de la acción puntual titulada  “validación de producto generado por terceros”, al considerarse como un elemento fundamental para la consecución de los alcances definidos en la generación de productos cartográficos.  Se incluyó en el documento los parámetros para el cumplimiento del proceso de validación, el cual incluye la metodología a seguir, el tipo de equipo técnico que se debe conformar y la forma de afrontar demandas crecientes de validación de productos realizado por terceros. Se complementó la acción puntual “Generalización para Cartografía Misional General”, incluyendo los parámetros generales que determinan el proceso de generalización, el enlace con el proceso de validación de productos generados por terceros, su importancia y los inconvenientes para su ejecución. Y se recopilaron  los contactos de las entidades oficiales extranjeras responsables de los temas cartográficos, para incluirle al plan las estrategias técnicas y tecnológicas dentro del marco de las tendencias globales modernas y de buenas prácticas. Se avanzó en el desarrollo del proceso de validación de los productos cartográficos,  (ortofotos y cartografía digital),  generados por terceros al considerarse como  elemento fundamental para la consecución de los alcances definidos en la generación de productos cartográficos.</t>
  </si>
  <si>
    <t>Se avanzó en la documentación del proceso de validación de productos cartográficos generados por terceros, se elaboraron guías paso a paso de procedimientos, formatos de reporte, vídeos tutoriales y aplicativos que permiten la mejora de procesos, todo esto con el fin de  afrontar la demanda creciente de validación de productos cartográficos.</t>
  </si>
  <si>
    <t>Para el mes de noviembre, se gestionó el canal de comunicación entre el Instituto Nacional de Geografía de España y el IGAC para realizar intercambio de experiencias técnicas que aporten conocimiento a los procesos cartográficos que se tienen implementados actualmente, como soporte a los temas propuestos dentro del Plan Nacional de Cartografía. Se verificó la vigencia normativa relacionada dentro del Plan Nacional de Cartografía y se realizaron las respectivas observaciones en cuanto a la validación de productos cartográficos producidos por terceros que hacen parte del plan. Se continuó con la elaboración de la metodología del proceso de validación de productos cartográficos generados por terceros</t>
  </si>
  <si>
    <t xml:space="preserve">Se gestionó con el apoyo de la Oficina de Planeación, la realización de la videoconferencia entre el Instituto Nacional de Geografía de España y el IGAC, en el marco del “Memorando de entendimiento entre el Instituto Geográfico Agustín Codazzi de la República de Colombia y la dirección general del Instituto Geográfico Nacional del Ministerio de Fomento del Reino de España”. N° IGAC 2504 / 2007. Se entregó la metodología del proceso de validación de productos cartográficos generados por terceros. 
</t>
  </si>
  <si>
    <t>Se verificó la vigencia normativa relacionada dentro del Plan y se hicieron observaciones en cuanto a la validación de productos cartográficos producidos por terceros que hacen parte del plan. Se gestionó con el apoyo de la Oficina de Planeación, la realización de una videoconferencia entre el Instituto Nacional de Geografía de España y el IGAC, en el marco del “Memorando de entendimiento entre el Instituto Geográfico Agustín Codazzi de la República de Colombia y la dirección general del Instituto Geográfico Nacional del Ministerio de Fomento del Reino de España”. N° IGAC 2504 / 2007, para realizar intercambio de experiencias técnicas que aporten conocimiento a los procesos cartográficos que se tienen implementados actualmente, como soporte a los temas propuestos dentro del Plan Nacional de Cartografía. Se entregó la metodología del proceso de validación de productos cartográficos generados por terceros.</t>
  </si>
  <si>
    <t>INFORME FINAL DE GESTION DEL PROCESO</t>
  </si>
  <si>
    <t>PROGRAMADO</t>
  </si>
  <si>
    <t>EJECUTADO</t>
  </si>
  <si>
    <t>AVANCE SEGUN PESO</t>
  </si>
  <si>
    <t>INFORME  CUALITATIVO POR PRODUCTO</t>
  </si>
  <si>
    <t xml:space="preserve">
Durante 2018 se dio cumplimiento a la meta de actualización o generación de 2.500.000 hectáreas a escala 1:25.000, de las cuales 1.500.000 hectáreas corresponden a zonas priorizadas de posconflicto. Esta área cubre parcialmente los departamentos de Antioquia, Arauca, Bolívar, Boyacá, Caldas, Caquetá, Casanare, Cesar, Chocó, Córdoba, La Guajira, Magdalena, Meta, Nariño, Norte de Santander, Putumayo, Risaralda, Santander, Sucre, Tolima y Vichada, incluyendo insumos como: vectores existentes, cartografía escaneada antigua, compilaciones toponímicas elaboradas en años anteriores y la generación de mosaicos de imágenes PlanetScope</t>
  </si>
  <si>
    <t xml:space="preserve">
Durante el año 2018, en la meta de actualización o generación de cartografia a escala 1:2.000 se realizo para el municipio de Mocoa (451 has), el cual en el proceso de captura se ajustó el área al incluir áreas urbanas y parte del río que pasa cerca de la cabecera. En consecuencia, el área se amplió a 653,9 hectáreas.
La información se encuentra disponible en el Centro de Cómputo (Grupo Interno de Trabajo Administración de la información), para ser entregada según requerimiento de usuarios externos.</t>
  </si>
  <si>
    <t xml:space="preserve">
Se reporta el cumplimiento de la meta para 2018, se ingresaron al BNI y se elaboraron en el aplicativo 15.005 Metadatos, discriminados según el sensor de la siguiente manera: 
•	6.399 Aerofotografías digitalizada
•	8.103 Imágenes Fuente Planetscope 
•	   503 de Imágenes de Alta resolución
</t>
  </si>
  <si>
    <t xml:space="preserve">Se atendió al 100% correspondiente a 88 solicitudes de levantamientos topográficos solicitados por Juzgados Especializados en Restitución de Tierras en aras del acompañamiento en campo para práctica de diferentes pruebas de la Rama Judicial y entes que ejercen control en el país entre otros. </t>
  </si>
  <si>
    <t xml:space="preserve">
Durante el 2018, la Subdirección de Geografía y Cartografía incursionó en la línea de producción cartográfica a partir de insumos con el Dron, bajo el proyecto "Implementar en línea datos geoespaciales para análisis multitemporales"; asi mismo,  realizo el proceso de investigación en el desarrollo de la metodología correcta para la elaboración de productos cartográficos utilizando imágenes de sensores de aeronaves remotamente tripuladas.
</t>
  </si>
  <si>
    <t>Durante el 2018 se avanzó en su revisión y actualización respecto a corrección de estilo, y observaciones sobre los planes de acción a corto, mediano y largo plazo, así mismo se realizó la gestión con el Instituto Nacional de Geografía de España, para conocer de la experiencia del PNC de este país y recibir realimentación a la propuesta de Colombia</t>
  </si>
  <si>
    <t>GESTIÓN GEODÉSICA</t>
  </si>
  <si>
    <t>OBSERVACIONES III PERIODO</t>
  </si>
  <si>
    <t>GIT Geodesia</t>
  </si>
  <si>
    <t>Kilometros</t>
  </si>
  <si>
    <t xml:space="preserve"> Datos altimétricos generados en kilometros</t>
  </si>
  <si>
    <t xml:space="preserve">
Realización de trabajos de campos en el departamento de Santander (municipios de Bucaramanga, Girón y Floridablanca) y en el Departamento del Valle (municipios de Cali y Jamundi), preparación de la información y gestión de las salidas de comisiones, para dar inicio a la exploración y materialización de las líneas 15 Bucaramanga – Cúcuta y 17 Cali - Ipiales, así como la gravimetría de la línea 2 Tramo Buenaventura – Cali.</t>
  </si>
  <si>
    <t>Para el mes de abril se avanzó en el proceso de exploración y materialización.</t>
  </si>
  <si>
    <t>Para el mes de mayo, se avanzó en los procesos de exploración y materialización, por otro lado, se continúa con la gestión de salidas de comisión correspondientes a la Línea 15, Bucaramanga - Cúcuta, Línea 16, Cúcuta-Aguachica y la Línea 17, Cali - Ipiales.</t>
  </si>
  <si>
    <t xml:space="preserve">Para el mes de junio, se  avanzó en los procesos de exploración y materialización  de las líneas 15, Tramo Bucaramanga - Cúcuta y  17,- Tramo Cali – Ipiales, según salidas de campo gestionadas y realizadas en este periodo de tiempo. </t>
  </si>
  <si>
    <t xml:space="preserve">Para el segundo periodo se tiene un avance de 157 datos altimétricos generados y un acumulado de 373. 
Se  avanzó en el proceso de exploración y materialización  de las líneas 15, Tramo Bucaramanga - Cúcuta y  17, Tramo Cali – Ipiales, según salidas de campo gestionadas y realizadas en este periodo de tiempo. </t>
  </si>
  <si>
    <t>Para el mes de julio, se continúo con la exploración, materialización y georreferenciación de la línea 15, Bucaramanga – Cúcuta y exploración y materialización  de la línea 17, Cali – Ipiales de acuerdo con el cronograma propuesto</t>
  </si>
  <si>
    <t>Para el mes de agosto, se avanzó en los procesos de exploración, materialización y nivelación de las lineas 15, Bucaramanga - Cúcuta, 16, Cúcuta - Agua Chica y 17, Cali - Pasto - Ipiales, así como la georreferenciación de la linea 15, Bucaramanga - Cúcuta.</t>
  </si>
  <si>
    <t>Para el mes de septiembre se avanzó en los procesos de exploración, materialización y nivelación de las líneas 15 Bucaramanga -  Cúcuta, 16, Cúcuta - Aguachica y 17, Cali - Ipiales. Se revisó y organizó la información resultante correspondiente a los kilómetros reportados para continuar con el proceso de cálculo de datos.</t>
  </si>
  <si>
    <t xml:space="preserve">Para el tercer periodo se tiene un avance de 270 datos altimétricos generados y un acumulado de 643. Se avanzó con la exploración, materialización y nivelación de las líneas 15, Bucaramanga – Cúcuta, 16, Cúcuta - Agua Chica y 17, Cali - Pasto – Ipiales, así como la georreferenciación de la linea 15, Bucaramanga - Cúcuta. </t>
  </si>
  <si>
    <t xml:space="preserve">Para el mes de octubre se avanzó en los procesos de exploración, materialización y nivelación de las lineas 16,  Cúcuta - Aguachica, 17, Cali -Ipiales. Se finalizaron los procesos de nivelación, gravimetría y georreferenciación de la línea 15, adicionalmente, la información resultante correspondiente a los kilometros revisados y organizados para el proceso de cálculo de datos. </t>
  </si>
  <si>
    <t>Para el mes de noviembre se generaron 124 sobre  67 datos altimétricos programados. Se avanzó en los procesos de exploración, materialización, nivelación, gravimetría y georreferenciación de las lineas: 16, Tramo Cúcuta (Norte de Santander) - Aguachica (Cesar), 17, Tramo Cali (Valle del Cauca) - Ipiales (Nariño). Así mismo, la información resultante correspondiente a los kilometros revisados y organizados para el proceso de cálculo de datos. 
Total programado 2018: 974 Kms
Total programado - corte noviembre 2018: 951 Kms
Total ejecutado - corte noviembre 2018: 861 Kms
El atraso de este producto es debido a inconvenientes en la asignación de vehículos para realizar las salidas de campo en los meses de abril a junio, el cual ha sido mitigado en los ultimos meses. Para el mes de noviembre con la continuidad y asignación de vehículos, se logró un gran avance en la revisión de la información recolectada en trabajo de campo, el cargue de datos y su respectiva publicación.</t>
  </si>
  <si>
    <t xml:space="preserve">Para el mes de diciembre se generaron 113 kilometros para un total de 974 kilómetros de información geodésica generada a partir de la materialización, nivelación, georreferenciación y gravimetría de las Líneas 15, 16 y 17, cumpliendo con la meta programada.
Se revisó y dispuso para consulta en el sistema GEOCARTO, la información de las comisiones realizadas durante el transcurso del año, según Id´s: 15341, 15345, 15344, 15648, 15689, 15729, 15735, 15736 y 15737, 
Es de anotar que para el año 2019 se deben terminar los empalmes de las Líneas 15 y 16 en la frontera con Venezuela y el empalme de la línea 17 en la frontera con Ecuador.
</t>
  </si>
  <si>
    <t>Para el cuarto periodo se tiene un avance de 331 datos altimétricos generados, con los cuales se finalizó la meta programada de 974 kilómetros de información geodésica a partir de la materialización, nivelación, georreferenciación y gravimetría de las Líneas 15, 16 y 17. 
La información de las comisiones se revisó y se dispuso para consulta en el sistema GEOCARTO en las comisiones con Id: 15341, 15345, 15344, 15648, 15689, 15729, 15735, 15736 y 15737.AK5</t>
  </si>
  <si>
    <t xml:space="preserve">DATOS ALTIMÉTRICOS DE LA RED GEODÉSICA VERTICAL  NACIONAL </t>
  </si>
  <si>
    <t xml:space="preserve">Preparación y revisión de insumos para  realizar la nivelacón de la Red Geodesica </t>
  </si>
  <si>
    <t>Preparación de la información y gestión de las salidas de comisiones líneas 15 Bucaramanga – Cúcuta y 17 Cali - Ipiales.</t>
  </si>
  <si>
    <t>Se continuó con la preparación de la información y gestión de las salidas de comisiones, siguiendo con la exploración y materialización de las líneas l 15 Bucaramanga – Cúcuta y 17 Cali - Ipiales de acuerdo con el cronograma propuesto y de gravimetría en la línea 2 Tramo Buenaventura – Cali.</t>
  </si>
  <si>
    <t xml:space="preserve">Se continua con la gestión de las salidas de comisiones, siguiendo con la exploración y materialización de las líneas l 15 Bucaramanga – Cúcuta y 17 Cali - Ipiales de acuerdo con el cronograma propuesto y de gravimetría en la línea 12 y 13. </t>
  </si>
  <si>
    <t xml:space="preserve">Se  continúa con  las  siguientes actividades de campo: a) Exploración y materialización de las líneas l 15, Bucaramanga – Cúcuta y 17, Cali - Ipiales, de acuerdo con el cronograma propuesto, b)  Se realizó gravimetría en la línea 12, La Ye - Puerto Olaya - Hatillo - Peaje y 13, Medellín - Caño alegre.  Es de aclarar que la falta de transporte retraso la gestion realizada en campo. </t>
  </si>
  <si>
    <t>Se realizaron salidas de campo para explorar y materializar las líneas l 15, Bucaramanga – Cúcuta y 17, Cali - Ipiales, de acuerdo con el cronograma propuesto. Por otro lado,  se realizó gravimetría en la línea 12, La Ye - Puerto Olaya - Hatillo - Peaje y 13, Medellín - Caño alegre.</t>
  </si>
  <si>
    <t>Se gestionaron  nuevas comisiones para continuar con la exploración, materialización y nivelación de las Lineas 15, Bucaramanga – Cúcuta y 17, Cali – Ipiales, ademas de la georreferenciación de la linea 15.</t>
  </si>
  <si>
    <t>Se prepararon los insumos y la información requerida para continuar con el trabajo en campo, para avanzar en la exploración, materialización,  nivelación y georreferenciación de las Lineas 15 y 17</t>
  </si>
  <si>
    <t>Se preparó la comisión para la exploración, materialización, nivelación y georreferenciación de las Lineas 15, 16 y 17</t>
  </si>
  <si>
    <t>Se prepararon los insumos y la información requerida para realizar trabajo en campo,  con el objeto de avanzar con la exploración, materialización,  nivelación y georreferenciación de las Líneas 15, 16 y 17</t>
  </si>
  <si>
    <t>Se preparó la comisión para la exploración, materialización,  nivelación y georreferenciación de las Lineas 15, 16  y 17</t>
  </si>
  <si>
    <t>Se preparó las comisiones para la exploración, materialización, nivelación y georreferenciación de las Líneas 15, 16 y 17.</t>
  </si>
  <si>
    <t xml:space="preserve">Ejecución de trabajos de campo para la recolección de la información </t>
  </si>
  <si>
    <t>Exploración y materialización de las líneas 15 y 17 de acuerdo al cronograma propuesto</t>
  </si>
  <si>
    <t>Se realizó la exploración y materialización de 85 puntos de la Red Geodesica Nacional</t>
  </si>
  <si>
    <t>Se realizó la exploración y materialización de 51 puntos de la Red Geodesica Nacional</t>
  </si>
  <si>
    <t>Se realizó la exploración y materialización de las líneas 15, Tramo Bucaramanga - Cúcuta y  17,- Tramo Cali – Ipiales.</t>
  </si>
  <si>
    <t>Se realizó la exploración y materialización de 157 puntos de la Red Geodesica Nacional.</t>
  </si>
  <si>
    <t>Se continúo con la exploracion de las lineas 15,  Bucaramanga – Cúcuta y 17, Cali – Ipiales, pero es de anotar que se presentaron atrasos debido a dificultades en la salida de las comisiones por el control de gastos por los dias festivos.</t>
  </si>
  <si>
    <t>Se avanzó en los procesos de exploración, materialización y nivelación de las lineas 15 , 16 y 17, así como en la georreferenciación de la linea 15.  Se realizó nivelación digital, ingreso de cálculos a los formatos indicados y  nivelación de vértices, segun normatividad establecida para estos procesos. 
No se logró cumplir con la meta establecida porque el vehículo asignado para la comisión de linea 17 sufrió una falla mecánica y fue necesario suspender la comisión.</t>
  </si>
  <si>
    <t>Se continúa con el avance en los procesos de exploración, materialización y nivelación de las lineas 15 , 16 y 17, así como la gravimetría de la linea 17.</t>
  </si>
  <si>
    <t>Se avanzó en los procesos de exploración, materialización y nivelación de las lineas 15 , 16 y 17, así como en la georreferenciación de la linea 15 y la gravimetría  de la linea 17. Se realizó nivelación digital, ingreso de cálculos a los formatos indicados y  nivelación de vértices, segun normatividad establecida para estos procesos</t>
  </si>
  <si>
    <t>Se avanzó en los procesos de exploración, materialización y nivelación de las lineas 16 y 17, así como la gravimetría  de la linea 17.   Se finalizaron los procesos de nivelación, gravimetría y georreferenciación de la línea 15</t>
  </si>
  <si>
    <t xml:space="preserve">Se avanzó en los procesos de exploración, materializacion, nivelación, gravimetria  y georreferenciación de las lineas 16 y 17. </t>
  </si>
  <si>
    <t>Se materializaron en su totalidad las líneas 15 y 16. La línea 17 se materializó, quedando pendiente el tramo entre Pasto e Ipiales, por la vía principal la cual se encuentra en mantenimiento. Sobre las lineas indicadas se realizaron los procesos de materialización,  nivelación, gravimetría y georreferenciación los cuales representaron los 974 kilometros de datos altimétricos generados.</t>
  </si>
  <si>
    <t>Se materializaron en su totalidad las líneas 15 y 16. La línea 17 se materializó, quedando pendiente el tramo entre Pasto e Ipiales, por la vía principal la cual se encuentra en mantenimiento. Sobre las lineas indicadas se realizaron los procesos de materialización, nivelación, gravimetría y georreferenciación los cuales representan los 974 kilometros de datos altimétricos generados.</t>
  </si>
  <si>
    <t>Revisión de la información recolectada en campo, cargue en las bases de datos y públicación de la información.</t>
  </si>
  <si>
    <t>No se avanzó en el cargue de la información para su publicación, debido a la falta de vehículos para realizar las actividades de campo programadas.</t>
  </si>
  <si>
    <t>Se adelantaron las primeras revisiones de la información recibida de campo de las líneas 15 y 17.</t>
  </si>
  <si>
    <t>Se realizó control de calidad sobre los registros de la información recolectada en trabajo de campo.</t>
  </si>
  <si>
    <t>Se realizó control de calidad a la información recibida en trabajo de campo.</t>
  </si>
  <si>
    <t>Revisión y control de calidad de la informacion recolectada en campo correspondiente a las lineas 15 y 17</t>
  </si>
  <si>
    <t>Se realizó control de calidad de la información recibida en trabajo de campo. Se cargó en la base de datos (Geocarto) y se publicó la información de la linea 15.</t>
  </si>
  <si>
    <t>Se realizó control de calidad de la información recibida en trabajo de campo. Se cargó en la base de datos (Geocarto) y se publicó.</t>
  </si>
  <si>
    <t>Se revisó, ordenó y dispuso para consulta en el aplicativo GEOCARTO, la información de las comisiones realizadas durante el año,  de la siguiente manera: 
ID COMISIÓN   /    COMISIÓN
15341       /     GNSS 2018-Linea 17 Cali - Ipiales
15345      /     GNSS 2018-Linea 15 Cucuta - Bucaramanga
15344      /     GNSS 2018-Linea 16 Cucuta - Aguachica
15648      /     NIVELACION 2018-Linea 17 Cali - Ipiales
15689      /     NIVELACION 2018-Linea 15 Bucaramanga - Cucuta
15729      /     NIVELACION 2018-Linea 16 Cucuta - Aguachica
15735      /     GRAVIMETRIA 2018-Linea 15 Bucaramanga - Cucuta
15736      /     GRAVIMETRIA 2018-Linea 16 Cucuta - Aguachica
15737      /     GRAVIMETRIA 2018-Linea 17 Cali - Ipiales</t>
  </si>
  <si>
    <t xml:space="preserve">Revisión y control de calidad de la informacion recolectada en campo correspondiente a las lineas 15 y 17. 
Se revisó, ordenó y dispuso para consulta en el aplicativo GEOCARTO, la información de las comisiones realizadas durante el año,  de la siguiente manera: 
ID COMISIÓN   /    COMISIÓN
15341       /     GNSS 2018-Linea 17 Cali - Ipiales
15345      /     GNSS 2018-Linea 15 Cucuta - Bucaramanga
15344      /     GNSS 2018-Linea 16 Cucuta - Aguachica
15648      /     NIVELACION 2018-Linea 17 Cali - Ipiales
15689      /     NIVELACION 2018-Linea 15 Bucaramanga - Cucuta
15729      /     NIVELACION 2018-Linea 16 Cucuta - Aguachica
15735      /     GRAVIMETRIA 2018-Linea 15 Bucaramanga - Cucuta
15736      /     GRAVIMETRIA 2018-Linea 16 Cucuta - Aguachica
15737      /     GRAVIMETRIA 2018-Linea 17 Cali – Ipiales
</t>
  </si>
  <si>
    <t xml:space="preserve">Número </t>
  </si>
  <si>
    <t>Número de Archivos Rinex generados</t>
  </si>
  <si>
    <t xml:space="preserve">
Generación, pubicación y verificación de 2.341 archivos Rinex . Estaciones Inactivas en promedio 22 y Estaciones Activas en promedio 26 </t>
  </si>
  <si>
    <t>Para el mes de abril se generaron 777 archivos Rinex.
 Se verificó que los archivos Rinex generados semanalmente se encuentren completos, para las semanas GPS que son calculadas por el Centro de Procesamiento IGA; se informó a SIRGAS sobre las modificaciones del Log File de POPA, el cual recopila la hoja de vida de la estación de Popayán; y diariamente se garantizó que los archivos Rinex de las estaciones Continuas se encuentren publicados en la FTP IGA-SIRGAS para los usuarios.</t>
  </si>
  <si>
    <t>Para el mes de mayo se generaron 859 archivos Rinex, que fueron obtenidos del funcionamiento de las estaciones y la recuperación de archivos Rinex de las estaciones Neiva (NEVA) y Pamplona (PAMP), así mismo se obtuvieron en promedio 26 estaciones Activas. Por otro lado, se realizó el seguimiento diario a las estaciones que presentaron fallas e intermitencia en la recepción de los datos.</t>
  </si>
  <si>
    <t xml:space="preserve">Para el mes de junio, se generaron 667 archivos Rinex, datos obtenidos de la recuperación de la estación de Pamplona (PAMP) y en promedio se tuvieron 24 estaciones Activas,  así mismo, se hizo seguimiento a las estaciones que presentaron fallas en la transmisión causada por ausencia de energía eléctrica dentro de las cuales se encuentran: Bucaramanga (BNGA), Buenaventura (BUEN), Cartagena (CART), Pasto (PAST), Pereira (PERA) y Popayán (POPA) . Es de resaltar que se presentó desconexión de la Red de internet en la estación ZARZAL, causada por el alto volumen de datos transmitidos, lo que ocasiono perdida de datos y retraso en la obtención de datos.
</t>
  </si>
  <si>
    <t xml:space="preserve">Para el segundo periodo se tiene un avance de 2.303 archivos Rinex generados y un acumulado de 4.645.  En promedio se tuvieron 25 estaciones activas.  Así mismo, se hizo seguimiento a las estaciones que presentaron fallas e intermitencia en la recepción de los datos. </t>
  </si>
  <si>
    <t>Para el mes de julio se generaron 1.012 archivos Rinex, de los cuales 789 datos, fueron obtenidos durante el mes de julio y 223 se recuperaron de las estaciones Aguachica, Bosconia, Cartagena y Pamplona, por otro lado, se tienen en promedio 25 estaciones Activas. Se hizo seguimiento a las estaciones, en donde algunas presentaron fallas causadas por falta de energía eléctrica y energía solar, fallas en la transmisión de datos, demoras en la asignación de direcciones IP y desconexión de la Red de internet causada por identificación en alta volumen de datos transmitidos. Las estaciones que presentaron intermitencia son: Bucaramanga (BNGA), Cartagena (CART), Pamplona (PAMP), Pasto (PAST) y Popayán (POPA).</t>
  </si>
  <si>
    <t>Para el mes de agosto, se generaron 800 archivos Rinex y se tienen en promedio 25 estaciones Activas. Se hizo seguimiento a todas las estaciones que presentaron fallas causadas por el sistema fotovoltaico, por las condiciones climáticas y por la transmisión de datos.  Las estaciones que presentaron intermitencia son: Bucaramanga (BNGA), Cúcuta (CUCU), Pamplona (PAMP), Pasto (PAST) y Popayán (POPA).
La estación de AGCA (Aguachica) quedó en funcionamiento con la comisión realizada, pero debido a que la Universidad del Cesar se retrasó en la asignación de la dirección IP no se trasmitieron  datos.</t>
  </si>
  <si>
    <t>Para el mes de septiembre, se generaron  791 archivos Rinex, y se tuvieron en promedio 26 estaciones Activas. Se hizo seguimiento y control a todas las estaciones que presentaron retardos en la recepción de datos y a las estaciones que presentaron inactividad causada por diferentes factores. Se presentó intermitencia en las estaciones de: Apartado (APTO), Bucaramanga (BNGA), Caucasia (CASI), Pamplona (PAMP), Quibdó (QUIB) y Zarzal (ZARZ).</t>
  </si>
  <si>
    <t>Para el tercer periodo se tiene un avance de 2.603 archivos Rinex generados y un acumulado de 7,248.  En promedio se tuvieron 25 estaciones activas.  Se hizo seguimiento y control a todas las estaciones que presentaron retardos en la recepción de datos y a las estaciones que presentaron inactividad causada por diferentes factores. Se presentó intermitencia en las estaciones de: Apartado (APTO), Bucaramanga (BNGA), Caucasia (CASI), Pamplona (PAMP), Quibdó (QUIB), Pasto (PAST), Popayán (POPA), Cartagena (CART) y Zarzal (ZARZ).</t>
  </si>
  <si>
    <t>Para el mes de octubre se generaron 855 archivos Rinex, y se tuvieron en promedio 28 estaciones Activas. Se realizó  la gestión correspondiente para activar las estaciones prioritarias. Se presentó intermitencia en la transmisión de datos en las estaciones BOSC (Bosconia), BUEN (Buenaventura), POPA (Popayán) y SINC (Sincelejo). Se generó el proceso de recuperación de archivos Rinex.</t>
  </si>
  <si>
    <t>Para el mes de noviembre se generaron 813 archivos Rinex y se tuvieron en promedio 27 estaciones Activas. Se realizaron actividades y trámites correspondientes a los convenios establecidos para la materialización de las estaciones continuas a nivel del suelo, con la gestión entre el IGAC (Gestión Geodésica y el SGC (GeoRED). Se hizo la materialización de cuatro (4) estaciones ubicadas en: Cundinamarca (Guaymaral), Nariño (Túquerres), Caquetá (Florencia) y Tolima (Chaparral). Se presentó intermitencia en la transmisión de datos de las estaciones: ANDS (San Andrés Isla), PAMP (Pamplona), IBAG (Ibagué), POPA (Popayán) y SNSN (Sonsón).
Total programado 2018: 9.490 archivos Rinex
Total programado - corte noviembre 2018: 8.670.Kms
Total ejecutado - corte noviembre 2018: 8.916 Kms</t>
  </si>
  <si>
    <t>Para el mes de diciembre se generaron 574 archivos Rinex, y se tuvieron en promedio 25 estaciones activas y se presentó intermitencia en las siguientes estaciones: ANDS (San Andrés Isla), BUEN (Buenaventura) y PSTO (Pasto), para un total de 9.490  Archivos Rinex generados, cumpliendo con lo programado.</t>
  </si>
  <si>
    <t xml:space="preserve">Para el cuarto periodo se tiene un avance de 2.242 archivos Rinex generados, con las cuales se cumple la meta programada de 9.490  archivos Rinex generados.
Se tuvieron en promedio 27 estaciones activas. Se presentó intermitencia en las siguientes estaciones: ANDS (San Andrés Isla), BUEN (Buenaventura) y PSTO (Pasto), para un total de 9.490  Archivos Rinex generados, cumpliendo con lo programado. Se hizo la materialización de cuatro (4) estaciones ubicadas en: Cundinamarca (Guaymaral), Nariño (Túquerres), Caquetá (Florencia) y Tolima (Chaparral).  Pewrmitiendo así la recuperación de datos en algunas estaciones que se encontraban inactivas. Se presentó intermitencia en la transmisión de datos de las estaciones: ANDS (San Andrés Isla), PAMP (Pamplona), IBAG (Ibagué), POPA (Popayán) y SNSN (Sonsón), BUEN (Buenaventura) y PSTO (Pasto). </t>
  </si>
  <si>
    <t xml:space="preserve">Datos Rinex </t>
  </si>
  <si>
    <t>Preparación y revisión de insumos para la generación de archivos Rinex resultado de las Estaciones de Funcionamiento Continuo</t>
  </si>
  <si>
    <t xml:space="preserve">Preparación y revisión de insumos diariamente </t>
  </si>
  <si>
    <t>Para el mes de abril se tienen en promedio 26 estaciones Activas y recepción de 777 archivos Rinex. Algunas estaciones presentaron intermitencia en la transmisión de información.</t>
  </si>
  <si>
    <t xml:space="preserve">Preparación y revisión de archivos Rinex diaria para cada una de las estaciones que se encontraban activas y adicionalmente se revisaron los insumos obtenidos de estaciones que no estaban descargando la información completa, estaciones como Pasto (PSTO), Tumaco (TUMA) y Popayán (POPA).  Se actualizó la base de datos de las estaciones con los números de serial, tipos de antena y receptor para permitir la correcta generación de los archivos Rinex.
</t>
  </si>
  <si>
    <t>Preparación y revisión diaria de archivos Rinex en todas las estaciones del país. Se generó control de calidad a la información obtenida de las estaciones que se encontraron Activas</t>
  </si>
  <si>
    <t xml:space="preserve">Preparación y revisión diaria de archivos Rinex en todas las estaciones del país. Se actualizó la base de datos de las estaciones con los números de serial, tipos de antena y receptor para permitir la correcta generación de los archivos Rinex. 
</t>
  </si>
  <si>
    <t>Se revisaron los insumos para la generación adecuada de los archivos Rinex requeridos para los usuarios y para el procesamiento de la Red SIRGAS-CON. aunque fue dispendiosa la preparación y revisión de insumos requeridos para la generación de archivos Rinex, fue importante la recuperación aproximadamente de 223 datos de algunas estaciones donde no había transferencia de información.</t>
  </si>
  <si>
    <t xml:space="preserve">Se prepararon y revisaron los archivos Rinex generados a diario, adicionalmente se hizo un control de calidad para verificar los datos que se suministran a los usuarios y para el procesamiento de la Red SIRGAS-CON.
</t>
  </si>
  <si>
    <t>Se prepararon los archivos Rinex generados diariamente en el periodo reportado. Se verificó la cantidad y se realizó control de calidad para  los datos que se suministran a los usuarios y al centro de procesamiento IGA para la Red SIRGAS-CON.</t>
  </si>
  <si>
    <t>Se prepararon y revisaron  los archivos Rinex generados diariamente en el periodo reportado. Se realizó control de calidad para verificar los datos que se suministran a los usuarios y al centro de procesamiento IGA para la Red SIRGAS-CON.</t>
  </si>
  <si>
    <t>Se revisaron los archivos Rinex generados en el periodo reportado, realizando control de calidad de las estaciones que se encuentran en funcionamiento, con la finalidad de suministrar datos completos y precisos. Se prepararon los archivos Rinex para realizar el proceso de concatenación y generación, para publicación.</t>
  </si>
  <si>
    <t xml:space="preserve">Se revisaron los archivos Rinex generados durante el periodo reportado, realizando  control de calidad de las estaciones que se encontraron en funcionamiento, con la finalidad de estructurar y concatenar los datos para suministrar archivos Rines completos a los diferentes usuarios. Se verificó diariamente el funcionamiento y el tiempo mínimo de rastreo (12 horas teniendo en cuenta los criterios dados por SIRGAS) de cada estación, adicionalmente, se realizó la preparación de los archivos Rinex, para lo cual ha sido necesario la generación constante de Backups con el objeto de garantizar el histórico de datos y permitir una concatenación adecuada de los archivos Rinex. </t>
  </si>
  <si>
    <t xml:space="preserve">Se revisaron los archivos Rinex generados durante el periodo, mediante control de calidad de las estaciones que se encuentraron en funcionamiento y verificando que el tiempo mínimo de rastreo fuera las doce (12) horas segun criterios dados por SIRGAS.
Se realizaron constantemente Backups para garantizar el histórico de los datos y permitir una concatenación adecuada de los archivos Rinex.
</t>
  </si>
  <si>
    <t xml:space="preserve">Se prepararon y revisaron  los archivos Rinex generados diariamente en el periodo reportado. 
- Se realizó control de calidad para verificar los datos que se suministran a los usuarios y al centro de procesamiento IGA para la Red SIRGAS-CON.
- Se hizo la generación constante de Backups para garantizar el histórico de datos y permitir una concatenación adecuada de los archivos Rinex.
</t>
  </si>
  <si>
    <t>Seguimiento, control, generación de alertas, verificación, mantenimiento, activación de estaciones continuas y recuperación de archivos Rinex.</t>
  </si>
  <si>
    <t>Activación y recuperación de las estaciones continuas, envío de SIM CARDS, verificación diaria de las estaciones,  recuperación de archivos Rinex,  activación de estaciones de manera remota, recuperación, descompresión y concatenación de archivos Rinex de las estaciones de BNGA (Bucaramanga), PAMP(Pamplona), SAMA(Santa Marta) y CUCU (Cucutá).</t>
  </si>
  <si>
    <t>Se realizó la recuperación de archivos Rinex de las estaciones de Bucaramanga (BNGA), Bosconia (BOSC), Barranquilla (BQLA), Cúcuta (CUCU), Pamplona (PAMP) y Santa Marta (SAMA), debido a fallas en la trasmisión de datos y se revisaron los archivos Rinex diariamente.</t>
  </si>
  <si>
    <t>Se realizó la recuperación de datos para las estaciones Neiva (NEVA)  y Pamplona (PAMP) garantizando el seguimiento adecuado a cada una de las estaciones que presentan fallas en su funcionamiento.
Se realizaron alertas vía telefónica y vía correo electrónico a las estaciones que tuvieron intermitencia durante el transcurso del mes; Apartadó (APTO), Bucaramanga (BNGA), Bosconia (BOSC), Buenaventura (BUEN), Barranquilla (BQLA), Cúcuta (CUCU), Pamplona (PAMP), Pasto (PAST), Pereira (PERA) y Popayán (POPA).
Se realizó mantenimiento vía remota de las estaciones de: Apartadó (APTO), Buenaventura (BUEN), Pamplona (PAMP), Pasto (PAST) y Popayán (POPA). También se realizó mantenimiento a la estación de Bogotá (BOGA).</t>
  </si>
  <si>
    <t>Se realizó la recuperación de datos de la estación de Pamplona (PAMP) y de las estaciones que presentaron alguna falla, concatenación y organización de la información de las estaciones Activas . Se hizo seguimiento a las estaciones que presentaron desconexión o intermitencia en la transmisión de datos, dentro de las que se encuentran: Apartadó (APTO), Bucaramanga (BNGA), Buenaventura (BUEN), Cartagena (CART), Pamplona (PAMP), Pasto (PAST), y Popayán (POPA). Se enviaron correos y gestionaron llamadas telefónicas indagando las causas de las fallas y realizando la activación de estaciones que estuvieron intermitentes. Se realizó visita de mantenimiento a la estación de San Andrés Islas (ANDS), quedando en óptimo funcionamiento.</t>
  </si>
  <si>
    <t xml:space="preserve">Se realizó la recuperación de archivos Rinex de las estaciones de Bucaramanga (BNGA), Bosconia (BOSC), Barranquilla (BQLA), Cúcuta (CUCU), Pamplona (PAMP) y Santa Marta (SAMA),  y Neiva (NEVA).   </t>
  </si>
  <si>
    <t xml:space="preserve">Se recuperaron archivos Rinex correspondientes a las estaciones de: Aguachica (marzo, abril, mayo y junio), Bosconia (marzo y abril) Cartagena (junio) y Pamplona (junio). Se realizaron las visitas de mantenimiento a las estaciones continuas de: Bucaramanga (BNGA), Cúcuta (CUCU), Pamplona (PAMP), Aguachica (AGCA) y Bosconia (BOSC).  Después del mantenimiento realizado, algunas de las estaciones visitadas continúan presentando fallas en los Router, se requiere la compra de nuevos Router DIGI M2M para la garantizar la transmisión efectiva de datos al Centro del Control del IGAC. Se realizó el cambio de la estación continua de Bogotá (BOGA), para vincularla al software PIVOT de Trimble y para que sirva como estación base en la implementación del sistema en Tiempo Real. Se realizaron las modificaciones al Log File de BOGA y fue enviado al encargado de SIRGAS. Adicionalmente se tuvo que generar Incidencias para habilitar la transferencia de datos desde la nueva estación Trimble de BOGA al centro de Control del IGAC, ya que se presentaron fallas en el punto de red D31, conectado al puerto 7 del switch Cisco 2960S PoE. </t>
  </si>
  <si>
    <t xml:space="preserve">Se realizaron las visitas de mantenimiento a las estaciones continuas de: Magangué (GGUE), Sincelejo (SINC), Ovejas (OVEJ). La estación de Magangué fue retirada por fallas en la antena, por otro lado, las estaciones SINC y OVEJ quedaron operativas y transmitiendo datos completos. Luego de realizado el mantenimiento, algunas de las estaciones visitadas continúan presentando fallas en los Router, se requiere la compra de nuevos Router DIGI M2M para la garantizar la transmisión efectiva de datos al Centro del Control del IGAC.
Se realizó el envío de correos a SIRGAS, correspondiente a la actividad e inactividad de las estaciones que conforman la Red SIRGAS-CON, a su vez se hizo la actualización del Log file correspondiente a la estación de Sincelejo.
Dando cumplimiento al seguimiento y generación de alertas de las estaciones continuas, se hizo el envío de correos, se realizaron varias llamadas a los encargados donde se encuentran ubicadas las estaciones continuas que presentaron intermitencia y fallas en la transmisión de datos. </t>
  </si>
  <si>
    <t xml:space="preserve">Se realizó asistencia remota a las estaciones de Zarzal (ZARZ), Bucaramanga (BNGA), Popayán (POPA) y  se instaló un nuevo equipo y accesorios a la estación de Pasto (PSTO). Se enviaron correos a SIRGAS, para informar sobre la operatividad de las estaciones que conforman la Red SIRGAS-CON, a su vez se hizo la actualización del Log file correspondiente a la estación de Pasto. Se hizo seguimiento, control y generación de alertas sobre las estaciones continuas que han presentado fallas e intermitencia en la transmisión de datos. Se realizaron llamadas a los encargados donde se encuentran ubicadas las estaciones continuas. Las evidencias se encuentran ubicadas en el formato de Control del estado de la conectividad de las estaciones continuas.  Se realizaron actividades de generación de copias de seguridad de los archivos Rinex e información relevante de las estaciones continuas, en el espacio asignado para la Red MAGNA-ECO.
</t>
  </si>
  <si>
    <t>Se recuperaron archivos Rinex correspondientes a las estaciones de: Aguachica (marzo, abril, mayo y junio), Bosconia (marzo y abril) Cartagena (junio) y Pamplona (junio).  Se realizaron visitas de mantenimiento a las estaciones continuas de: Magangué (GGUE), Sincelejo (SINC), Ovejas (OVEJ).Bucaramanga (BNGA), Cúcuta (CUCU), Pamplona (PAMP), Aguachica (AGCA) y Bosconia (BOSC) y asistencia remota a las estaciones de Zarzal (ZARZ), Bucaramanga (BNGA), Popayán (POPA). Se instaló un nuevo equipo y accesorios a la estación de Pasto (PSTO). Se realizó el cambio de la estación continua de Bogotá (BOGA), para vincularla al software PIVOT de Trimble y para que sirva como estación base en la implementación del sistema en Tiempo Real. Se realizó el envío de correos a SIRGAS, correspondiente a la actividad e inactividad de las estaciones que conforman la Red SIRGAS-CON, a su vez se hizo la actualización del Log file correspondiente a la estación de Sincelejo y Pasto. Se realizaron actividades de generación de copias de seguridad de los archivos Rinex e información relevante de las estaciones continuas, en el espacio asignado para la Red MAGNA-ECO.</t>
  </si>
  <si>
    <t>Se hizo envío de equipos GNSS nuevos para la reactivación de las estaciones CANO (Puerto Carreño), PAMP (Pamplona) y VALL (Valledupar). Se realizó el mantenimiento y activación de las estaciones CANO (Puerto Carreño), CUCU (Cúcuta) y PAMP (Pamplona), obteniendo una transmisión continua de datos para el mes en curso. Se ealizó la activación de las estaciones que tuvieron intermitencia, se enviaron correos y gestionaron llamadas telefónicas indagando las causas de las fallas y se informó al  responsable de la estación la programación de las visitas de campo.</t>
  </si>
  <si>
    <t xml:space="preserve">Se hizo seguimiento a todas las estaciones que presentaron fallas en la transmisión de datos debido a  las condiciones climáticas que generaron dificultades en el sistema fotovoltaico. Se recuperaron archivos de algunas estaciones. Se realizaron llamadas a las estaciones donde se presentaron fallas para restablecer la comunicación y solucionar la situación. Se realizó el envío de correos a SIRGAS, correspondiente a la actividad e inactividad de las estaciones que conforman la Red SIRGAS-CON. Se envió cuatro (4) equipos GNSS de precisión a los lugares donde se realizó la materialización de las estaciones que forman parte del convenio con el SGC, nueva Red GNSS Colombia.
</t>
  </si>
  <si>
    <t xml:space="preserve">Se hizo seguimiento a todas las estaciones que presentaron intermitencia, se recuperaron datos de las estaciones BUEN (Buenaventura), ANDS (San Andrés Isla) y PSTO (Pasto). Se estableció contacto con la estación de  Buenaventura para realizar las configuraciones, garantizar la transmisión de datos y realizar transferencia de archivos.
Se realizaron llamadas a la Universidad del Tolima con la finalidad de identificar fallas en la estación de Ibagué, pero no fue posible establecer comunicación con el personal encargado. Se realizó mantenimiento en la estación de Ovejas, ubicada en el departamento de Sucre, adicionalmente se cambió el Router de la nueva estación ubicada en Chaparral y se realizó instalación de la nueva estación en Túquerres, garantizando la efectiva transmisión de datos.
Se realizó el envío de correos a SIRGAS, correspondiente a la actividad e inactividad de las estaciones que conforman la Red SIRGAS-CON.
</t>
  </si>
  <si>
    <t xml:space="preserve">Se realizó el envío de correos a SIRGAS, correspondiente a la actividad e inactividad de las estaciones que conforman la Red SIRGAS-CON. Se hizo seguimiento a todas las estaciones que presentaron intermitencia, se recuperaron datos de la estación BUEN (Buenaventura), ANDS (San Andrés Isla) y PSTO (Pasto). Se realizaron llamadas a las estaciones donde se presentaron fallas para restablecer la comunicación y solucionar la situación.  Se realizó el envío de correos a SIRGAS, correspondiente a la actividad e inactividad de las estaciones que conforman la Red SIRGAS-CON.  Se enviaron cuatro (4) equipos GNSS de precisión a los lugares donde se realizó la materialización de las estaciones que forman parte del convenio con el SGC, nueva Red GNSS Colombia. Se hizo mantenimiento a la estación de Ovejas, ubicada en el departamento de Sucre, adicionalmente se cambió el Router de la nueva estación ubicada en Chaparral y se realizó instalación de la nueva estación en Túquerres, garantizando la efectiva transmisión de datos.
</t>
  </si>
  <si>
    <t>Publicación de archivos Rinex: Centro de Procesamiento IGA (FTP IGA-SIRGAS) y usuarios (GEOPORTAL y FTP).</t>
  </si>
  <si>
    <t>Publicación diaria de archivos Rinex, verificación semanal para garantizar datos de las estaciones para el Centro de Procesamiento IGA. El GEOPORTAL sigue presentando fallas y no permite evidenciar la publicación diaria de los archivos Rinex.</t>
  </si>
  <si>
    <t>Se verificó que los archivos Rinex generados semanalmente se encuentren completos, para las semanas GPS que son calculadas por el Centro de Procesamiento IGA.</t>
  </si>
  <si>
    <t xml:space="preserve">Se verificó que los archivos Rinex generados semanalmente se encuentraran completos, para las semanas GPS que son calculadas por el Centro de Procesamiento IGA. 
Se hizo actualización de los archivos Rinex recuperados de los meses anteriores, provenientes de las estaciones Neiva (NEVA) y Pamplona (PAMP). 
Se informó a SIRGAS sobre las modificaciones del Log File de NEVA, informe que recopila la hoja de vida de la estación de Neiva y es publicada por SIRGAS a los usuarios.
Diariamente se garantizó que los archivos Rinex de las estaciones Continuas se encontraran publicados en la FTP IGA-SIRGAS para los usuarios, con el fin de dar cumplimiento a la publicación por parte del Grupo de Trabajo de la Red MAGNA-ECO.
</t>
  </si>
  <si>
    <t xml:space="preserve">Se mantiene actualizada la FTP donde el Centro de Procesamiento IGA hace la descarga de la información con la que generan el procesamiento de las coordenadas semanales en SIRGAS.  Se informa a SIRGAS sobre la nueva activación de la estación de San Andrés Islas (ANDS). Se garantizó la entrega diaria de los archivos Rinex correspondientes a las estaciones Continuas, las cuales están publicadas en la FTP IGA-SIRGAS para los usuarios, con el fin de dar cumplimiento a la publicación por parte del Grupo de Trabajo de la Red MAGNA-ECO.
</t>
  </si>
  <si>
    <t xml:space="preserve">Se verificó que los archivos Rinex generados semanalmente se encuentren completos, para las semanas GPS que son calculadas por el Centro de Procesamiento IGA.  Se garantizó la entrega diaria de los archivos Rinex correspondientes a las estaciones Continuas, las cuales están publicadas en la FTP IGA-SIRGAS para los usuarios, con el fin de dar cumplimiento a la publicación por parte del Grupo de Trabajo de la Red MAGNA-ECO. </t>
  </si>
  <si>
    <t>Se hizo la publicación de los archivos Rinex generados en el mes de Julio, en la FTP de usuarios externos, en la FTP IGA-SIRGAS y en las carpetas donde es actualizado el GEOPORTAL. Nos encontramos en el proceso de estructuración de la información recuperada de las estaciones, para generar los archivos Rinex y su posterior publicación de datos en las diferentes FTP y en el GEOPORTAL.</t>
  </si>
  <si>
    <t xml:space="preserve">Se hizo la publicación de los archivos Rinex generados en el mes de agosto en la FTP de usuarios externos, la FTP IGA-SIRGAS y en las carpetas para generar la actualización en el GEOPORTAL. Se revisaron los archivos Rinex generados nuevamente por la estación continua de Sincelejo (SINC), para verificar el funcionamiento de la señal L2 y realizar la posterior publicación de los datos a los usuarios en general.
</t>
  </si>
  <si>
    <t>Se hizo la actualización y publicación diaria de los archivos Rinex que se publican por datos abiertos a través de la FTP (File Transfer Protocol, protocolo de red para transferencia de archivos) asignada para los usuarios externos y se realizó la publicación de los archivos Rinex en la FTP IGA-SIRGAS. Se hicieron actualizaciones en las FTP usadas para recopilación diaria de archivos Rinex generados por algunas estaciones y la FTP IGAC-SIRGAS.</t>
  </si>
  <si>
    <t>Se hizo la actualización y publicación diaria de los archivos Rinex que se publican por datos abiertos a través de la FTP (File Transfer Protocol, protocolo de red para transferencia de archivos)asignada para los usuarios externos y se realizó la publicación de los archivos Rinex en la FTP IGA-SIRGAS.</t>
  </si>
  <si>
    <t xml:space="preserve">Se garantizó  la publicacion diaria de los archivos Rinex de las estaciones Continuas en la FTP IGA-SIRGAS para los usuarios, por parte del  Grupo de Trabajo de la Red MAGNA-ECO, para mantener actualizada la FTP  (File Transfer Protocol, protocolo de red para transferencia de archivos) donde el Centro de Procesamiento IGA descarga la información con la que se genera el procesamiento de las coordenadas semanales en SIRGAS. Se informa a SIRGAS sobre la activación de las estaciones de CUCU (Cúcuta) y PAMP (Pamplona). </t>
  </si>
  <si>
    <t>Se garantizaron los archivos Rinex de las estaciones que se mantuvieron en funcionamiento continuo y de las estaciones donde se pudieron recuperar datos. Se organizó la información para ser publicada a los usuarios en general por medio de la FTP ubicada en datos abiertos de la página del instituto y la FTP donde el Centro de Procesamiento IGA descarga de la información con la que generan el procesamiento de las coordenadas semanales para SIRGAS. En la medida que se realizó la recuperación de datos se hace la estructuración de dicha información con la finalidad de garantizar a los usuarios el mayor número de archivos Rinex para suplir sus requerimientos.</t>
  </si>
  <si>
    <t xml:space="preserve">Se garantizaron los archivos Rinex de las estaciones que se mantuvieron en funcionamiento continuo y de las estaciones a las que fue posible recuperar los datos.
Se organizó la información para ser publicada a los usuarios en general por medio de la FTP ubicada en datos abiertos de la página del instituto y la FTP donde el Centro de Procesamiento IGA descarga de la información con la que generan el procesamiento de las coordenadas semanales para SIRGAS.
La publicación de los archivos Rinex se seguirá garantizando en la medida en que las estaciones no presenten fallas en el transcurso del mes de diciembre.
</t>
  </si>
  <si>
    <t xml:space="preserve">Se activaron las estaciones de CUCU (Cúcuta) y PAMP (Pamplona), para lo cual se informó a SIRGAS
 Se hizo la actualización y publicación diaria de los archivos Rinex que son publicados por datos abiertos a través de la FTP (File Transfer Protocol, - Protocolo de red para transferencia de archivos) asignada para los usuarios externos.
</t>
  </si>
  <si>
    <t>Número Vertices generados</t>
  </si>
  <si>
    <t>Se realizó la materialización y exploración de la Linea 15  Bucaramanga - Cúcuta y Bucaramanga - Pamplona, y la Línea 17 Cali - Ipiales.</t>
  </si>
  <si>
    <t xml:space="preserve">Para el mes de junio, se iniciaron las salidas de comisión a  los municipios de Cundinamarca y Boyacá  y se continúo con la materialización y exploración de las líneas 15, Bucaramanga - Cúcuta y 17, Cali - Ipiales </t>
  </si>
  <si>
    <t xml:space="preserve">Para el segundo periodo se tiene un avance y acumulado de 13 vertices generados, para lo cual se iniciaron las salidas de comisión a  los municipios de Cundinamarca y Boyacá  y se continúo con la materialización y exploración de las líneas 15, Bucaramanga - Cúcuta y 17, Cali - Ipiales </t>
  </si>
  <si>
    <t>Para el mes de julio, se continúo con los trabajos de campo mediante las salidas de comisión a  los municipios de Cundinamarca y Boyacá.</t>
  </si>
  <si>
    <t>Para el mes de agosto, se consolidó y validó  la información recolectada en los trabajos de campo realizados en los municipios de Cundinamarca y Boyacá, a través de los procesos de  exploración, materialización y nivelación, que generan cálculos los cuales se  incluyen en le Red Geodesica Nacional.</t>
  </si>
  <si>
    <t>Para el mes de septiembre se efectúo el proceso de densificación de puntos Geodésicos en los municipios de Ramiriqui, Turmeque, Santa María y Garagoa, correspondientes a Boyacá, adiciolmente, se efectúo el control de calidad de la información recolectada en campo en los municipios señalados.</t>
  </si>
  <si>
    <t>Para el tercer periodo se tiene un avance de 25 vertices generados y un acumulado de 38 vertices generados, para lo cual se consolidó, validó y se efectuó control de calidad a la información recolectada en los trabajos de campo realizados en los municipios de Cundinamarca y Boyacá (Ramiriqui, Turmeque, Santa María y Garagoa)</t>
  </si>
  <si>
    <t>Para el mes de octubre se realizó la materialización de puntos densificados y la generación de coordenadas geodésicas de 11 municipios de Cundinamarca y 15 municipios de Boyaca, para finalizar los trabajo de campo. Se continuó con la revisión de la información, la incorporación en la base de datos y la publicación de la misma.</t>
  </si>
  <si>
    <t>Para el mes de noviembre, se generaron 2 vertices, y se realizó control de calidad de la información recolectada en trabajo de campo, de los 11 municipios de Cundinamarca y los 15 municipios de Boyacá.</t>
  </si>
  <si>
    <t>Para el mes de diciembre se generaron 2 vertices, para un total de 51 Vertices generados en el año, cumpliendo con la meta programada. Se realizó control de calidad de la información recolectada en trabajo de campo, de los 11 municipios de Cundinamarca y los 15 municipios de Boyacá, cuya información está disponible para consulta en la base de datos del sistema GEOCARTO.</t>
  </si>
  <si>
    <t>Para el cuarto periodo se tiene un avance de 13,18 vértices generados con los cuales se cumple con la meta programada de 51 vértices generados.
Se  realizó control de calidad  de la información recolectada en trabajo de campo, de los 11 municipios de Cundinamarca y los 15 municipios de Boyacá. La información se dispuso para consulta en la base de datos del sistema GEOCARTO.</t>
  </si>
  <si>
    <t xml:space="preserve">PUNTOS GEODÉSICOS MATERIALIZADOS DE LA RED GEODÉSICA NACIONAL  </t>
  </si>
  <si>
    <t>Preparación y revisión de los insumos necesarios para generar los puntos  densificados de la Red Pasiva del Pais.</t>
  </si>
  <si>
    <t>Se preparó la información necesaria para la salida de comisión en los municipios de Cundinamarca y Boyacá.</t>
  </si>
  <si>
    <t>Se continúo con los trabajos de campo, donde se esta revisando la preparación de insumos necesarios para la desinficación de los puntos en los municipios de Cundinamarca y Boyacá.</t>
  </si>
  <si>
    <t>Se realizaron trabajos de campo, donde se  revisó la preparación de insumos necesarios para la desinficación de los puntos en los municipios de Cundinamarca y Boyacá.</t>
  </si>
  <si>
    <t>Se realizó la materialización de puntos densificados  y generación de coordenadas geodésicos correspondientes de 11 municipios de Cundinamarca y 15 municipios de Boyacá, dentro de los cuales se encuentran los municipios de Savita Norte, Samaca,  Siachocque y Ramiriqui  del departamento de Boyacá., para finalizar el trabajo de campo.</t>
  </si>
  <si>
    <t>Ejecución de trabajos de campo para la materialización de puntos densificados  y generación de cordenadas geodesicos.</t>
  </si>
  <si>
    <t>Se avanzó con el proceso de densificación de puntos Geodésicos en los municipios de Cundinamarca y Boyacá.</t>
  </si>
  <si>
    <t>Se avanzó con el proceso de densificación de puntos Geodésicos en los municipios de Ramiriqui, Turmeque, Santa María  y Garagoa.</t>
  </si>
  <si>
    <t>Se avanzó con el proceso de densificación de puntos Geodésicos en los municipios de Cundinamarca y Boyacá ( Ramiriqui, Turmeque, Santa María  y Garagoa.)</t>
  </si>
  <si>
    <t xml:space="preserve">Se realizó control de calidad de la información recolectada en trabajo de campo,  se incorporó la información en la base de datos Geocarto con su respectiva publicación </t>
  </si>
  <si>
    <t>Se realizó la materialización de puntos densificados y generación de coordenadas geodésicos correspondientes a 11 municipios de Cundinamarca y 15 municipios de Boyacá, dentro de los cuales se encuentran los municipios de Savita Norte, Samaca, Subachoque y Ramiriqui  del departamento de Boyacá, para finalizar el trabajo de campo.</t>
  </si>
  <si>
    <t>Revisión del levantamiento de la información levantada en campo, incorporación de la información en la base de datos y publicación de la información.</t>
  </si>
  <si>
    <t>Se realizó control de calidad de la información recibida en trabajo de campo.</t>
  </si>
  <si>
    <t>Revisión de la información levantada en trabajo de campo mediante control de calidad , incorporación de las misma a la base de datos (Geocarto) con su respectiva publicación, correspondientes a los 11 municipios de Cundinamarca y los 15 municipios de Boyacá.</t>
  </si>
  <si>
    <t>Se realizó el control de calidad y cálculo de la información la cual se puede consultar en el sistema GEOCARTO según comisiones con id 15514 y 15528</t>
  </si>
  <si>
    <t>Se revisó la información levantada en trabajo de campo mediante control de calidad, se incorporó en la base de datos Geocarto con su respectiva publicación, la cual se puede consultar en el sistema GEOCARTO en las comisiones con id 15514 y 15528</t>
  </si>
  <si>
    <t>Número de Datos geomagneticos generados</t>
  </si>
  <si>
    <t>Generacion de 232 datos geomagnèticos. Desarrollo de actividades de preparación y adecuación de insumos y equipos para las mediciones; así mismo se realizaron las observaciones absolutas y se incorporó la información en la base de datos.</t>
  </si>
  <si>
    <t>Generacion de 202 datos geomagnèticos. Desarrollo de actividades de preparación y adecuación de insumos y equipos para los trabajos en campo. Se llevaron a cabo observaciones absolutas y se incorporó la información obtenida en la base de datos; se reanudaron las actividades en el Observatorio de Registro Gráfico (Variómetros), luego de la reparación en el tablero eléctrico y calibración de los equipos para la generación de magnetogramas.</t>
  </si>
  <si>
    <t>Para el mes de mayo se generaron 235 datos geomagnéticos. Se ejecutaron las actividades del Observatorio de acuerdo con lo programado, sin embargo, se presentaron fallas en el sistema eléctrico, que afectaron el normal funcionamiento de los equipos. Asi mismo, se realizaron los últimos ajustes al Observatorio de Registro Gráfico, el cual se encuentra en normal funcionamiento.</t>
  </si>
  <si>
    <t>Para el mes de junio, se realizaron observaciones absolutas y  pruebas de valor de escala en el Observatorio de Registro Gráfico, pero no se generaron  los magnetogramas finales en su totalidad, por falta de químicos.</t>
  </si>
  <si>
    <t>Para el segundo periodo se tiene un avance de 668 datos geomagnéticos generados y un acumulado de 900. Se ejecutaron las actividades del Observatorio de Registro Gráfico de acuerdo con lo programado, luego de la reparación del tablero y de la calibración de los equipos utilizados para la generación de magnetogramas.</t>
  </si>
  <si>
    <t xml:space="preserve">Para el mes de julio, se realizaron mediciones absolutas, pruebas de valores de escala y se generaron los magnetogramas, pero no fueron revelados por falta de los insumos químicos requeridos. </t>
  </si>
  <si>
    <t>Para el mes de agosto, se realizaron las actividades técnicas del Observatorio Geomagnético de Fúquene programadas para el mes de agosto, incluyendo el revelado de los magnetogramas. Se realizaron mediciones absolutas, pruebas de valores de escala y generación de magnetogramas.</t>
  </si>
  <si>
    <t xml:space="preserve">Para el mes de septiembre, se ejecutó la totalidad de las actividades técnicas del Observatorio Geomagnético de Fúquene. Se prepararon los insumos para las observaciones, se realizaron las mediciones absolutas, se realizaron las pruebas de valores de escala y se obtuvieron y revelaron los magnetogramas. </t>
  </si>
  <si>
    <t>Para el tercer periodo se tiene un avance de 694 datos geomagnéticos generados y un acumulado de 1.594. Se realizaron mediciones absolutas, pruebas de valores de escala, generación y revelado de magnetogramas, además, se realizaron actividades técnicas en el Observatorio Geomagnético de Fúquene.</t>
  </si>
  <si>
    <t>Para el mes de octubre se ejecutaron las actividades operativas y administrativas del Observatorio Geomagnético de Fúquene. Se prepararon los instrumentos y materiales para la realización de las observaciones, se realizaron mediciones absolutas y pruebas de valores de escala. Se obtuvieron, revelaron y alistaron los magnetogramas. Se presentaron problemas de ingreso a la Isla a partir del 29 de Octubre por la presencia del buchón en sus alrededores.</t>
  </si>
  <si>
    <t>Para el mes de noviembre, se ejecutaron en su totalidad las actividades del Observatorio. Se realizaron actividades de adecuación de los equipos, logística para la toma de mediciones, pruebas de valores de escala con los variometros, observaciones absolutas con magnetometros DI-flux y escalamiento horarios de los magnetogramas. 
Total programado 2018: 2.400 datos geomagneticos 
Total programado - corte noviembre 2018: 2.140 
Total ejecutado - corte noviembre 2018: 2.147</t>
  </si>
  <si>
    <t xml:space="preserve">Para el mes de diciembre se reporta un avance de 0,56 que equivale al 4,67% de la ejecución de los 12 proyectos.
Se finalizaron los 12  proyectos, cumpliendo con la meta programada, donde se incluyen observaciones, cálculos y mediciones a los documentos finales. Es de aclarar, que se debe continuar con la socialización e implementación  de los mismos. </t>
  </si>
  <si>
    <t>Para el cuarto periodo se tiene un avance de 805,63 datos geomagnéticos generados, con los cuales se cumple la meta programada de 2,400 datos geomagnéticos. 
Se realizaron mediciones absolutas, pruebas de valores de escala, generación y revelado de magnetogramas, además, se realizaron actividades técnicas en el Observatorio Geomagnético de Fúquene.</t>
  </si>
  <si>
    <t xml:space="preserve">Valores geomagnéticos </t>
  </si>
  <si>
    <t>Preparación, revisión de los insumos y equipos para el levantamiento y medición de los puntos geomagnéticos</t>
  </si>
  <si>
    <t>Adecuación de los observatorios con reparaciones logísticas y de infraestructura (Limpieza y arreglos básicos generales), revisión y preparación de variómetros y magnetómetros, alistamiento de insumos para la ejecución de los trabajos en campo (Formatos, baterías, linternas y otros).</t>
  </si>
  <si>
    <t>Preparación, adecuación de insumos e instrumentos (magnetómetros y variómetros) para las mediciones. Se reanudaron las actividades en el Observatorio de Registro Gráfico (Variómetros), luego de reparación en el tablero eléctrico y calibración de los equipos para la generación de magnetogramas. El Observatorio se encuentra en funcionamiento bajo periodo de pruebas y ajuste.</t>
  </si>
  <si>
    <t>Se realizaron las actividades de preparación, adecuación de insumos e instrumentos para las mediciones. Se realizaron los últimos ajustes en el Observatorio de Registro Gráfico luego de la reparación del tablero y de la calibración de los equipos.</t>
  </si>
  <si>
    <t>Se realizaron las actividades de alistamiento y disposición de insumos e instrumentos para realizar las mediciones absolutas. No se pudo disponer de químicos para el revelado de los magnetogramas.</t>
  </si>
  <si>
    <t xml:space="preserve">Se realizaron las actividades de preparación y adecuación de insumos e instrumentos para realizar las mediciones absolutas. </t>
  </si>
  <si>
    <t xml:space="preserve">Se realizó la verificación y disposición de insumos e instrumentos para realizar las mediciones absolutas y para el registro gráfico permanente (magnetómetros Diflux, magnetómetro de protones, variómetros, entre otros). </t>
  </si>
  <si>
    <t xml:space="preserve">Se realizaron las actividades de preparación, adecuación de insumos e instrumentos para las mediciones absolutas y registro continuo. (magnetómetros Diflux, magnetómetro de protones, variómetros, entre otros). </t>
  </si>
  <si>
    <t xml:space="preserve">Se realizaron las actividades de preparación, adecuación de insumos e instrumentos para las mediciones absolutas y para los magnetogramas (magnetómetros Diflux, magnetómetro de protones, variómetros, papel fotografico, quimicos reveladores,  entre otros). </t>
  </si>
  <si>
    <t>Se realizaron las actividades de alistamiento y organización de insumos e instrumentos para las mediciones absolutas, el registro permanente y los cálculos. Se utilizaron insumos e instrumentos como: Magnetómetros Diflux, magnetómetro de protones, variómetros, papel fotográfico, químicos reveladores, formatos físicos, entre otros.</t>
  </si>
  <si>
    <t>Se realizaron las actividades de preparación, adecuación de insumos e instrumentos para las mediciones: Organización y limpieza de los Observatorios de Registro Grafico y de Mediciones Absolutas, disposicion de los quimicos para el revelado de magnetogramas y papeleria para el registro de las mediciones.</t>
  </si>
  <si>
    <t>Se realizaron las actividades de preparación, adecuación de insumos e instrumentos para las mediciones: Organización y limpieza de los Observatorios de Registro Grafico y de Mediciones Absolutas, disposición de los químicos para el revelado de magnetogramas y papelería para el registro de las mediciones.</t>
  </si>
  <si>
    <t>Se realizaron las actividades de preparación, adecuación de insumos e instrumentos para las mediciones absolutas y para los magnetogramas (magnetómetros Diflux, magnetómetro de protones, variómetros, entre otros).</t>
  </si>
  <si>
    <t xml:space="preserve">Ejecución de los trabajos de campo en el observatorio geomagnético </t>
  </si>
  <si>
    <t xml:space="preserve">Realizacion de 8 mediciones de Declinación Magnética (Magnetometro DIFLUX RL1),  8 mediciones de Inclinación Magnética (Magnetometro DIFLUX RL1), 8 mediciones de Inclinación Magnética (Magnetometro DIFLUX RL2), 8  mediciones de Inclinación (Magnetometro DIFLUX RL2),  32 mediciones de Intensidad Total (Magnetometro de protones GEOMETRICS 816),  0 mediciones de valor de escala (Variometros RUSKA),  0 magnetogramas (Variometros RUSKA). </t>
  </si>
  <si>
    <t>Se realizó 13 mediciones de Declinación Magnética (Magnetometro DIFLUX RL1), 13 mediciones de Inclinación Magnética (Magnetometro DIFLUX RL1), 13 mediciones de Inclinación Magnética (Magnetometro DIFLUX RL2), 13 mediciones de Inclinación (Magnetometro DIFLUX RL2), 52 mediciones de Intensidad Total (Magnetometro de protones GEOMETRICS 816), 0 mediciones de valor de escala (Variometros RUSKA), 4 magnetogramas (Variometros RUSKA). Se reportan en el informe de las actividades del Observatorio Geomagnetico de Fúquene. Nombre: Informe_Abril2018. Ruta:\\igacnas\Informatica\GIT_Geodesia\3010.54-75 CONTROL GEODESICO\GEOMAGNETISMO\2018\Fuquene\Informes mensuales. No se obtuvieron la totalidad de magnetogramas ni registro numérico de las componentes declinación, horizontal y vertical del campo magnético terrestre, por daños en el tablero del sistema de variómetros que fue reparado del 16 al 23 de Abril. El Observatorio se encuentra en funcionamiento bajo periodo de pruebas y ajuste.</t>
  </si>
  <si>
    <t>Se realizaron 19 mediciones de Declinación Magnética (Magnetómetro DIFLUX RL1), 19 mediciones de Inclinación Magnética (Magnetómetro DIFLUX RL1), 19 mediciones de Inclinación Magnética (Magnetómetro DIFLUX RL2), 19 mediciones de Inclinación (Magnetómetro DIFLUX RL2), 38 mediciones de Intensidad Total (Magnetómetro de protones GEOMETRICS 816), 2 mediciones de valor de escala (Variómetros RUSKA), 14 magnetogramas (Variómetros RUSKA). Se reportan en el informe de las actividades del Observatorio Geomagnético de Fúquene. Nombre: Informe_Mayo2018. Ruta: Equipo de escritorio geomagnetismo C:\Users\dinorath.gil\Documents\IGAC\2018\Fuquene\Informes mensuales. No se obtuvieron la totalidad de magnetogramas ni registro numérico de las componentes de declinación, por desplazamiento de las lamparas del Observatorio de Registro Grafico.</t>
  </si>
  <si>
    <t>Facilitar y promover el acceso a los trámites, servicios e información geográfica que produce el instituto, racionalizando y optimizando el uso de recursos.</t>
  </si>
  <si>
    <t xml:space="preserve">Se realizaron 16 mediciones de Declinación Magnética (Magnetómetro DIFLUX RL1), 16 mediciones de Inclinación Magnética (Magnetómetro DIFLUX RL1), 16 mediciones de Inclinación Magnética (Magnetómetro DIFLUX RL2), 16 mediciones de Inclinación (Magnetómetro DIFLUX RL2), 64 mediciones de Intensidad Total (Magnetómetro de protones GEOMETRICS 816), 2 mediciones de valor de escala (Variómetros RUSKA), 30 magnetogramas (Variómetros RUSKA). </t>
  </si>
  <si>
    <t xml:space="preserve">Se realizaron 48 mediciones de Declinación Magnética (Magnetómetro DIFLUX RL1), 48 mediciones de Inclinación Magnética (Magnetómetro DIFLUX RL1), 48 mediciones de Inclinación Magnética (Magnetómetro DIFLUX RL2), 48 mediciones de Inclinación (Magnetómetro DIFLUX RL2),  154 mediciones de Intensidad Total (Magnetómetro de protones GEOMETRICS 816), 4 mediciones de valor de escala (Variómetros RUSKA), 48 magnetogramas (Variómetros RUSKA). </t>
  </si>
  <si>
    <t xml:space="preserve">Se realizaron 17 mediciones de declinación magnética (Magnetómetro DIFLUX RL1), 17 mediciones de inclinación magnética (Magnetómetro DIFLUX RL1), 17 mediciones de declinación magnética (Magnetómetro DIFLUX RL2), 17 mediciones de inclinación magnética (Magnetómetro DIFLUX RL2), 68 mediciones de Intensidad Total (Magnetómetro de protones GEOMETRICS 816), 4 mediciones de prueba del valor de escala (Variómetros RUSKA), 31 magnetogramas (Variómetros RUSKA). </t>
  </si>
  <si>
    <t>Se realizaron 19 mediciones de declinación magnética (Magnetómetro DIFLUX RL1), 19 mediciones de inclinación magnética (Magnetómetro DIFLUX RL1), 19 mediciones de declinación magnética (Magnetómetro DIFLUX RL2), 19 mediciones de inclinación magnética (Magnetómetro DIFLUX RL2), 76 mediciones de Intensidad Total (Magnetómetro de protones GEOMETRICS 816), 5 mediciones de prueba del valor de escala (Variómetros RUSKA), 31 magnetogramas (Variómetros RUSKA). Se reportan en el informe de las actividades del Observatorio Geomagnético de Fúquene. Se inició con el revelado de los magnetogramas</t>
  </si>
  <si>
    <t xml:space="preserve">Diversificar y dinamizar la oferta de productos y servicios del portafolio institucional </t>
  </si>
  <si>
    <t xml:space="preserve">Se realizaron 16 mediciones de declinación magnética (Magnetómetro DIFLUX RL1), 16 mediciones de inclinación magnética (Magnetómetro DIFLUX RL1), 16 mediciones de declinación magnética (Magnetómetro DIFLUX RL2), 16 mediciones de inclinación magnética (Magnetómetro DIFLUX RL2), 62 mediciones de Intensidad Total (Magnetómetro de protones GEOMETRICS 816), 4  mediciones de prueba del valor de escala (Variómetros RUSKA), 30 magnetogramas (Variómetros RUSKA). Se reportan en el informe de las actividades del Observatorio Geomagnético de Fúquene. Se revelaron los magnetogramas y se iniciaron los calculos del año 2015. </t>
  </si>
  <si>
    <t xml:space="preserve">Se realizaron 52 declinación magnética (Magnetómetro DIFLUX RL1), 52 inclinación magnética (Magnetómetro DIFLUX RL1), 52  declinación magnética (Magnetómetro DIFLUX RL2), 52 inclinación magnética (Magnetómetro DIFLUX RL2), 206 Intensidad Total (Magnetómetro de protones GEOMETRICS 816), 13 prueba del valor de escala (Variómetros RUSKA) y 92 magnetogramas (Variómetros RUSKA). </t>
  </si>
  <si>
    <t>Gestión con valores para resultados
Información y comunicación</t>
  </si>
  <si>
    <t>Se realizaron 16 mediciones de declinación magnética (Magnetómetro DIFLUX RL1), 16 mediciones de inclinación magnética (Magnetómetro DIFLUX RL1), 16 mediciones de declinación magnética (Magnetómetro DIFLUX RL2), 16 mediciones de inclinación magnética (Magnetómetro DIFLUX RL2), 64 mediciones de Intensidad Total (Magnetómetro de protones GEOMETRICS 816), 4 mediciones de prueba del valor de escala (Variómetros RUSKA), 31 magnetogramas (Variómetros RUSKA). Se reportan en el informe de las actividades del Observatorio Geomagnético de Fúquene. Se revelaron los magnetogramas.</t>
  </si>
  <si>
    <t>Se realizaron 17 mediciones de Declinación Magnética (Magnetómetro DIFLUX RL1), 17 mediciones de Inclinación Magnética (Magnetómetro DIFLUX RL1), 17 mediciones de Inclinación Magnética (Magnetómetro DIFLUX RL2), 17 mediciones de Inclinación (Magnetómetro DIFLUX RL2), 68 mediciones de Intensidad Total (Magnetómetro de protones GEOMETRICS 816), 4 mediciones de valor de escala (Variómetros RUSKA), 30 magnetogramas (Variómetros RUSKA). Se reportan en el informe de las actividades del Observatorio Geomagnético de Fúquene.</t>
  </si>
  <si>
    <t xml:space="preserve">Se realizaron 16 mediciones de Declinación Magnética (Magnetómetro DIFLUX RL1), 16 mediciones de Inclinación Magnética (Magnetómetro DIFLUX RL1), 16 mediciones de Inclinación Magnética (Magnetómetro DIFLUX RL2), 16 mediciones de Inclinación (Magnetómetro DIFLUX RL2), 64 mediciones de Intensidad Total (Magnetómetro de protones GEOMETRICS 816), 4 mediciones de valor de escala (Variómetros RUSKA), 31 magnetogramas (Variómetros RUSKA). Se reportan en el informe de las actividades del Observatorio Geomagnético de Fúquene. </t>
  </si>
  <si>
    <t>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t>
  </si>
  <si>
    <t>Se realizaron 49 declinación magnética (Magnetómetro DIFLUX RL1), 49 inclinación magnética (Magnetómetro DIFLUX RL1), 49 declinación magnética (Magnetómetro DIFLUX RL2), 49 inclinación magnética (Magnetómetro DIFLUX RL2), 196 Intensidad Total (Magnetómetro de protones GEOMETRICS 816), 12 prueba del valor de escala (Variómetros RUSKA) y 92 magnetogramas (Variómetros RUSKA).</t>
  </si>
  <si>
    <t>Revisión, cálculo e incorporación a las bases de datos</t>
  </si>
  <si>
    <t>Para este periodo no se obtuvieron magnetogramas ni registro numérico de las componentes declinación, horizontal y vertical del campo magnético terrestre, por daños en el tablero del sistema de variometros.</t>
  </si>
  <si>
    <t>Se incorporó en la base de datos evidencia de las observaciones absolutas. Nombre: Evidencias Abril 2018. 
 Ruta: \igacnas\Informatica\GIT_Geodesia\3010.54-75 CONTROL GEODESICO\GEOMAGNETISMO\2018\Fúquene\Evidencias. No se incorpora a la base de datos la totalidad de magnetogramas ni registro numérico de las componentes declinación, horizontal y vertical del campo magnético terrestre, por daños en el tablero del sistema de variómetros que fue reparado del 16 al 23 de Abril. Ruta: \\igacnas\Informatica\GIT_Geodesia\3010.54-75 CONTROL GEODESICO\GEOMAGNETISMO\Datos.</t>
  </si>
  <si>
    <t xml:space="preserve">Se incorpora en la base de datos evidencia de las mediciones absolutas. Nombre: Evidencias mayo 2018. Ruta: Equipo de escritorio geomagnetismo C:\Users\dinorath.gil\Documents\IGAC\2018\Fuquene\Evidencias. </t>
  </si>
  <si>
    <t>Se incorporó en la base de datos las evidencias de las mediciones absolutas realizadas en el Observatorio de Registro Gráfico</t>
  </si>
  <si>
    <t xml:space="preserve">Se incorporó en la base de datos evidencia de las mediciones absolutas. No se realizaron escalamientos en el mes porque no fue posible revelar los magnetogramas, afectando la producción de los datos del Observatorio.  </t>
  </si>
  <si>
    <t>Se incorpora en la base de datos evidencia de las mediciones absolutas.</t>
  </si>
  <si>
    <t xml:space="preserve">Se registró en la base de datos las mediciones absolutas. </t>
  </si>
  <si>
    <t xml:space="preserve">Se reportan las actividades operativas en el informe del Observatorio Geomagnético de Fúquene. Se incorporó en la base de datos el registro de las mediciones absolutas del mes. </t>
  </si>
  <si>
    <t>Se incorporó en la base de datos las  evidencias de las mediciones absolutas</t>
  </si>
  <si>
    <t xml:space="preserve">Se incorporó en la base de datos las evidencias de las mediciones absolutas </t>
  </si>
  <si>
    <t>Se registró en la base de datos las mediciones absolutas.</t>
  </si>
  <si>
    <t xml:space="preserve">Los proyectos llevan un adelanto del 1,19 de ejecuciòn. Revisiòn de  las fichas bibliograficas de cada  actividad </t>
  </si>
  <si>
    <t>Para el mes de abril se revisaron las fichas bibliográficas de cada actividad y se efectuaron los correspondientes avances conforme con la planeación</t>
  </si>
  <si>
    <t>Para el mes de mayo se continua con la revisión de las fichas bibliográficas para algunas actividades según los requerimientos, y su avance se presenta de acuerdo a la programación.</t>
  </si>
  <si>
    <t xml:space="preserve">Para el mes de Junio, se continúa con la revisión de las fichas bibliográficas, cálculos, diagnósticos, estadísticas, elaboración de metodologías, revisión, estructuración de información, análisis de costo-beneficio, calculos preliminares y otros, según los requerimientos de cada actividad, incluyendo en cada documento los ajustes y avances conforme a la planeación. </t>
  </si>
  <si>
    <t xml:space="preserve">Para el segundo periodo se tiene un avance del 4,17 sobre el numero de documentos a elaborar y un acumulado de  5,26. Se continúa con la revisión de las fichas bibliográficas, cálculos, diagnósticos, estadísticas, elaboración de metodologías, revisión, estructuración de información, análisis de costo-beneficio, calculos preliminares y otros, según los requerimientos de cada actividad, incluyendo en cada documento los ajustes y avances conforme a la planeación. </t>
  </si>
  <si>
    <t>En el mes de julio, se efectúo la revisión pendiente de fichas bibliográficas, y se  adelantaron conforme con el material disponible para cada actividad los cálculos, diagnósticos, estadísticas, elaboración de metodologías, revisión, estructuración de información, incluyendo en cada documento los ajustes y avances conforme con el cronograma establecido.</t>
  </si>
  <si>
    <t>Se implementaron las metodologías y cálculos para cada una de las actividades con el fin de avanzar y complementar las investigaciones, así mismo, se adelantó la información correspondiente a los cálculos, diagnósticos, estadísticas y  avance en la elaboración de los documentos.</t>
  </si>
  <si>
    <t>Para el mes de septiembre se continúo con la implementación de metodologías y cálculos que posibilitaron el avance de cada actividad, teniendo como resultado la complementación  conforme con las políticas del IGAC en las investigaciones de cada componente del producto. Se organizaron campañas de capacitación y socialización de los temas con el fin de ajustar las diversas investigaciones al cumplimiento de las metas y a la actualización  de los estándares de geodesia.</t>
  </si>
  <si>
    <t>Para el tercer periodo se tiene un avance del 3,93 sobre el numero de documentos a elaborar y un acumulado de  9,34.  Se continúo con la implementación de metodologías y cálculos que posibilitaron el avance de cada actividad, teniendo como resultado la complementación  conforme con las políticas del IGAC en las investigaciones de cada componente del producto.  Se organizaron campañas de capacitación y socialización de los temas con el fin de ajustar las diversas investigaciones al cumplimiento de las metas y a la actualización  de los estándares de geodesia.</t>
  </si>
  <si>
    <t>Para el mes de octubre se finalizaron 3 proyectos, la investigación para la implementación del Modelo Inosférico y Trosposférico con BERNESE,  la implementación de la metodologia, diseño y desarrollo para los proyectos de Redes Geodésicas y la elaboración del documento técnico de control de calidad para el Geomagnetismo, además se participó en simposios, nacionales e internacionales, donde se mostraron las investigaciones desarrolladas. Por otro lado, se continuó con las campañas de capacitación y socialización internas y externas, con el fin de ajustar las diversas investigaciones a las metas y estándares de geodesia.</t>
  </si>
  <si>
    <t>Para el mes de noviembre se finalizó la actividad "metodología para el manejo de análisis costo-beneficio". Los demás proyectos se encuentran en la etapa final,  realizando socializaciones internas y externas y ajustando los documentos técnicos conforme con las metas y estándares de geodesia. Se reporta un avance de 0,94 , que equivale al 7,83 % de la ejecución de los 12 proyectos.</t>
  </si>
  <si>
    <t xml:space="preserve">Para el mes de diciembre se reporta un avance de 0,56 que equivale al 4,67% de la ejecución de los 12 proyectos.
Se finalizaron los12  proyectos, cumpliendo con la meta programada, donde se incluyen observaciones, cálculos y mediciones a los documentos finales. Es de aclarar, que se debe continuar con la socialización e implementación  de los mismos. </t>
  </si>
  <si>
    <t>Para el cuarto periodo se tiene un avance de 2,66 sobre el número de proyectos ejecutados, finalizando la elaboracion de 12 proyectos programados. 
Se finalizaron los diferentes proyectos de investigación, algunos fueron presentados en el  “Simposio Taller SIRGAS 2018”, realizado en la ciudad de Aguascalientes - México, dónde se realizó intercambio de conocimientos técnicos, así mismo, se participó en el segundo encuentro Técnico Científico del IGAC 2018.</t>
  </si>
  <si>
    <t>Documentos técnicos de investigación e Innovación</t>
  </si>
  <si>
    <t>Red Geodésica Nacional - Nivelación: Realizar la Investigación de Marco de Rerefencia de Altura Internacional - IHRF</t>
  </si>
  <si>
    <t xml:space="preserve">Avance en la documentación, cálculo y manejo del software NUMGEOPOT, realizando las pruebas con un tramo de información geodésica; y avance en la determinación del modelamiento de la gravedad para las estaciones del IHRF de Colombia, debido a que nuestras estaciones se encuentran sobre edificios. </t>
  </si>
  <si>
    <t>Se continua con la documentación del manejo y cálculo de los números geopotenciales, definiendo los parámetros de incertidumbre de acuerdo al programa NUMGEOPOT.</t>
  </si>
  <si>
    <t>Se continua con el análisis de  la documentación del manejo y cálculo de los números geopotenciales, definiendo los parámetros de incertidumbre de acuerdo al programa NUMGEOPOT.</t>
  </si>
  <si>
    <t xml:space="preserve">Se efectúo la definición de las líneas de gravedad para el cálculo de números geopotenciales, dando continuidad a la investigación del IHRF.
</t>
  </si>
  <si>
    <t>Se realizó el análisis de la documentación, del manejo y cálculo de los números geopotenciales  definiendo los parámetros de incertidumbre de acuerdo al programa NUMGEOPOT y se definió las líneas de gravedad para el cálculo de números geopotenciales, dando continuidad a la investigación del IHRF.</t>
  </si>
  <si>
    <t>Se realizó la proyección del Kilometraje de nivelación, gravedad y GNSS a ejecutar durante el periodo comprendido entre 2019_2025,  que permite la densificación de las Redes geodésicas nacionales para la vinculación al IHRF.</t>
  </si>
  <si>
    <t>Se hizó la definición de 8  posibles estaciones MAGNA - ECO para la integración del  IHRF, a las cuales se les realizará el cálculo de valores de gravedad GNSS y nivelación.</t>
  </si>
  <si>
    <t>Se efectuó el cálculo de valores de gravedad para la determinación de los números geopotenciales. Se realizó el análisis previo de los primeros valores de gravedad obtenidos con  GRAVNETG. El cálculo de los valores de gravedad comprenden las siguientes  líneas:  1, 2, 3, 4, 5, 6, 8 y 9.</t>
  </si>
  <si>
    <t>Se realizó la proyección del Kilometraje de nivelación, gravedad y GNSS a ejecutar durante el periodo comprendido entre 2019_2025, que permite la densificación de las Redes geodésicas nacionales para la vinculación al IHRF. Se hizó la definición de 8  estaciones MAGNA - ECO para la integración del  IHRF, a las cuales se les realizará el cálculo de valores de gravedad GNSS y nivelación. Se efectuó el cálculo de valores de gravedad para la determinación de los números geopotenciales. Se realizó el análisis previo de los primeros valores de gravedad obtenidos con  GRAVNETG. El cálculo de los valores de gravedad comprenden las siguientes  líneas:  1, 2, 3, 4, 5, 6, 8 y 9.</t>
  </si>
  <si>
    <t>Se participó en el simposio taller SIRGAS 2018, en la ciudad de Aguascalientes - México, dónde se obtuvo información para el avance al IHRF, sobre la vinculación del mareógrafo importante para verificar el desplazamiento de la corteza vertical.</t>
  </si>
  <si>
    <t>Se generó el presupuesto para la elaboración de la toma de información de los valores de gravedad de las estaciones IHRF para el año 2019. Además, se realizó el cálculo preliminar de los valores de gravedad de la línea 15 Bucaramanga - Cúcuta y del tramo de la línea 17, Cali- Rosas.</t>
  </si>
  <si>
    <t>Se finalizó el documento preliminar para la implementación del Marco de Referencia de Alturas en Colombia, donde se incluyó todas las actividades a realizar para este proceso.</t>
  </si>
  <si>
    <t xml:space="preserve">Se finalizó el documento preliminar para la implementación del Marco de Referencia de Alturas en Colombia, donde se incluyó todas las actividades a realizar para este proceso.  Se participó en el simposio taller SIRGAS 2018, en la ciudad de Aguascalientes - México, dónde se obtuvo información para el avance al IHRF sobre la vinculación del mareógrafo importante para verificar el desplazamiento de la corteza vertical. Se generó el presupuesto para elaborar la toma de información de los valores de gravedad de las estaciones IHRF para el año 2019. Se realizaron los cálculos preliminares de los valores de gravedad de la línea 15 Bucaramanga - Cúcuta y del tramo de la línea 17, Cali- Rosas.
</t>
  </si>
  <si>
    <t>Realizar la investigación para la actualización modelo Geoidal para Colombia</t>
  </si>
  <si>
    <t>Control de documentos externos, estableciendo una bibliografía evaluada en el Estado del Arte.  Desarrollo de dos ideas como producción académica de las cuales se tienen planteada la introducción y la referencia bibliográfica relacionada con el tema</t>
  </si>
  <si>
    <t>Para el mes de abril se adelantó la escogencia de las zonas de estudio sobre las cuáles se evaluarán tanto las reducciones topográficas como el análisis geo estadístico de la predicción de valores de anomalías de Bouguer simple. Para este mes de mayo se efectuarán los cálculos respectivos, los cuáles han sido retrasados debido a que ha sido necesario apoyar en labores de cálculos de correcciones de levantamientos GNSS para apoyar el proyecto de Catastro Multipropósito.</t>
  </si>
  <si>
    <t xml:space="preserve">Se efectúo prueba del PAA IMA, además,  se realizó avances a la investigación sobre el procesamiento de la informacion gravimetrica en 4 zonas de estudio definidas previamente: 1.  Antioquia, Atlantico, Bolivar, Cordoba, Magdalena, y Sucre. 2. Arauca, Boyaca, Casanare, Cundinamarca, Meta, Santander y Villada, 3. Caldas, Caqueta, Cauca, Choco, Cundinamarca, Huila, Meta, Quindio, Risaralda, Tolima y Valle del Cauca y 4. Amazonas, Caquetá y Putumayo. </t>
  </si>
  <si>
    <t xml:space="preserve">Se efectúo la solicitud y acceso de la información topo-batimétrico al British Oceanographic Data Centre accediendo a la información de GEBCO 2014 con grilla de 30  segundos de intervalo de arco. Se continúa con el procesamiento y estandarización gravimétrica del país, proporcionada por el EPIS. </t>
  </si>
  <si>
    <t xml:space="preserve">Se realizó la escogencia de las zonas de estudio sobre las cuáles se evaluó las reducciones topográficas y el análisis geo estadístico de la predicción de valores de anomalías de Bouguer simple. Se efectúo la prueba del PAA IMA, se avanzó en el procesamiento de la informacion gravimetrica en 4 zonas de estudio definidas previamente, ( 1.  Antioquia, Atlantico, Bolivar, Cordoba, Magdalena, y Sucre. 2. Arauca, Boyaca, Casanare, Cundinamarca, Meta, Santander y Villada, 3. Caldas, Caqueta, Cauca, Choco, Cundinamarca, Huila, Meta, Quindio, Risaralda, Tolima y Valle del Cauca y 4. Amazonas, Caquetá y Putumayo).  Se efectúo la solicitud y acceso de la información topo-batimétrico al British  Oceanographic Data Centre accediendo a la información de GEBCO 2014 con grilla de 30  segundos de intervalo de arco y se continúa con el procesamiento y estandarización gravimétrica del país, proporcionada por el EPIS. </t>
  </si>
  <si>
    <t>Se integró la información de un modelo digital de batimetría (GEBCO2014, 30” de resolución espacial) con el modelo digital de terreno que se tenía (SRTM, 1” de resolución espacial), obteniendo así un modelo digital de elevaciones e integrado, que servirá como insumo para la evaluación de reducciones gravimétricas y permitirá en general el cálculo de un modelo geoidal más acorde a la realidad geofísica de Colombia. Adicionalmente, se avanzó en la descripción de las fórmulas que se utilizarán para calcular las diferentes reducciones topográficas y el esquema procedimental junto con su descripción para la evaluación numérica.</t>
  </si>
  <si>
    <t xml:space="preserve">Se realizaron actividades relacionadas con: 1.Adquisición de escenas de diferentes modelos digitales de terreno a nivel nacional (SRTM void filled y SRTM 1 segundo de arco), 2. Cálculo extendido para zonas cercanas al territorio nacional de la componente global tanto en los modelos globales de gravedad EGM96 y EGM08, 3. Se continúo con el proceso de estandarización y depuración de datos gravimétricos adquiridos del EPIS y Ecopetrol, 4. Se tuvo acercamiento con el cálculo del efecto indirecto y ecuación de Stokes a nivel nacional, 5. Se realizaron las primeras pruebas para la homogenización en datum horizontal y vertical de los DEMS descargados. </t>
  </si>
  <si>
    <t xml:space="preserve">Se efectúo la solicitud y acceso de la información referente a la parte amazónica del país al EPIS, mediante la solicitud ID= SOL-641. Se continua con el procesamiento y estandarización gravimétrica del país, proporcionada por el EPIS. </t>
  </si>
  <si>
    <t xml:space="preserve">Se integraron dos modelos digitales: 1, modelo digital de batimetría (GEBCO2014, 30” de resolución espacial)  y 2, modelo digital de terreno que se tenía (SRTM, 1” de resolución espacial), obteniendo así un modelo digital de elevaciones e integrado, que servirá como insumo para la evaluación de reducciones gravimétricas y permitirá en general el cálculo de un modelo geoidal más acorde a la realidad geofísica de Colombia. Por otro lado, se realizaron actividades como la adquisición de escenas de diferentes modelos digitales de terreno a nivel nacional (SRTM void filled y SRTM 1 segundo de arco), el cálculo extendido para zonas cercanas al territorio nacional de la componente global tanto en los modelos globales de gravedad EGM96 y EGM08, el proceso de estandarización y depuración de datos gravimétricos adquiridos del EPIS y Ecopetrol, el acercamiento con el cálculo del efecto indirecto y ecuación de Stokes a nivel nacional, la realización de las primeras pruebas para la homogenización en datum horizontal y vertical de los DEMS descargados. Se efectúo la solicitud y acceso de la información referente a la parte amazónica del país al EPIS, mediante la solicitud ID= SOL-641. </t>
  </si>
  <si>
    <t>Se presentaron los avances metodológicos y las pruebas de evaluación e investigación práctica relacionada con la actualización del modelo Geoidal para Colombia, en el simposio SIRGAS 2018 llevado a cabo en el Instituto  Nacional de Estadistica y Geografía - INEGI de la ciudad de  Aguascalientes, México. Se expuso el artículo titulado “Análisis geoestadístico para la predicción de valores de anomalías de Bouguer simple”, el cuál es un trabajo paralelo que se ha venido desarrollado y que está estrechamente relacionado con el artículo “Evaluación comparativa de diferentes reducciones gravimétricas incluyendo batimetría”, artículos que siguen bajo modificaciones menores  puesto que están próximos a ser culminados como parte de la investigación de este año.</t>
  </si>
  <si>
    <t>Se compiló todo el trabajo desarrollado a lo largo del presente contrato con la información concerniente a la investigación para la actualización del modelo Geoidal para Colombia, en el documento llamado “Documento Descriptivo Metodología Determinación Modelo Geoidal o Cuasi Geoidal”. Se continuó con la edición de los artículos de investigación adicionales a la investigación.</t>
  </si>
  <si>
    <t>Se culminaron los documentos: 1. Investigación de las variaciones de los radios de integración para la corrección topográfica, y 2. interpolación de anomalías de gravedad, así mismo, se finalizó la descripción metodológica en la determinación del geoide.. Se realizó el cálculo preliminar con los datos internos (IGACNAS) e informes asociados.</t>
  </si>
  <si>
    <t xml:space="preserve">Se compiló todo el trabajo desarrollado con la información concerniente a la investigación para la actualización del modelo Geoidal para Colombia, en el documento llamado “Documento Descriptivo Metodología Determinación Modelo Geoidal o Cuasi Geoidal”, para lo cual se realizaron los documentos: 1. Investigación de las variaciones de los radios de integración para la corrección topográfica, y 2. interpolación de anomalías de gravedad. Se realizó el cálculo preliminar con los datos internos (IGACNAS) e informes asociados. Se presentó la metodología y las pruebas de evaluación e investigación práctica relacionada con la actualización del modelo Geoidal para Colombia, en el simposio SIRGAS 2018 que se llevo a cabo en el Instituto Nacional de Estadística y Geografía - INEGI de la ciudad de Aguascalientes, México, así mismo, se expuso el artículo titulado “Análisis geo estadístico para la predicción de valores de anomalías de Bouguer simple”, el cuál es un trabajo paralelo que se ha venido desarrollado y que está estrechamente relacionado con el artículo “Evaluación comparativa de diferentes reducciones gravimétricas incluyendo batimetría”.
</t>
  </si>
  <si>
    <t>Realizar la investigación para la implementación del Modelo Inosférico y Trosposférico con BERNESE (Software científico) para procesos Geodésicos</t>
  </si>
  <si>
    <t>Procesamiento de obtención de modelos ionosféricos  en la matriz Informe de procesamiento ionosférico e  Imágenes de soporte del proyecto análisis de ionósfera</t>
  </si>
  <si>
    <t>Se realizó el cálculo de las coordenadas para los días GPS de estudio con el modelo Inosférico GIM y el modelo Inosférico local calculado con anterioridad con el objetivo de evaluar el rendimiento y la precisión de los mismos, realizando una comparación individual.</t>
  </si>
  <si>
    <t>Se realizaron los cálculos faltantes para la comparación de modelos ionosféricos, los mapas, las gráficas y demás productos entregados con el proyecto escrito final; Adicional a ello, se realizó la sustentación del proyecto.</t>
  </si>
  <si>
    <t>Se trabajó en las observaciones realizadas por la Subdirección y la Secretaría General. Se dió un enfoque más gerencial al documento incluyendo temas como innovación y desarrollo tecnológico, plan de expansión, divulgación y socialización. Se asistió a reuniones y capacitaciones para el inicio de  redacción de artículo científico del proyecto de investigación.</t>
  </si>
  <si>
    <t>Se realizó el cálculo de las coordenadas para los días GPS de estudio con el modelo Inosférico GIM y el modelo Inosférico local calculado con anterioridad con el objetivo de evaluar el rendimiento y la precisión de los mismos, realizando una comparación individual, además, se dió un enfoque más gerencial al documento incluyendo temas como innovación y desarrollo tecnológico, plan de expansión, divulgación y socialización.</t>
  </si>
  <si>
    <t>Se realizó la inscripción del proyecto para su socialización en  el simposio SIRGAS 2018 .</t>
  </si>
  <si>
    <t>Se realizó redacción del resumen para el artículo científico previsto</t>
  </si>
  <si>
    <t>Se realizó una presentación con el fin de socializar la investigación en la semana catastral de la Universidad Distrital Francisco José de Caldas.</t>
  </si>
  <si>
    <t>Se socializó el proyecto en el simposio SIRGAS 2018 . Se realizó resumen para el artículo científico. Se realizó presentación de la investigación para presentarla en la "Semana Catastral de la Universidad Distrital Francisco José de Caldas".</t>
  </si>
  <si>
    <t xml:space="preserve">Se finalizó la actividad con la entrega del manual de procesamiento para la obtención del contenido total de electrones en BERNESE 5.2. </t>
  </si>
  <si>
    <t>Se finalizó el manual de procesamiento para la obtención del contenido total de electrones en BERNESE 5.2</t>
  </si>
  <si>
    <t>Realizar la implementación de VRS - NTRIP (metodologia para implementar en tiempo real los procesos de levantamientos topográficos)</t>
  </si>
  <si>
    <t>Gestión de un servidor virtual, con las especificaciones requeridas para realizar pruebas con el software PIVOT OT, (se tiene la dirección IP), bajo reunion con el comité de infraestructura , y posteriormente se realizó la instalacion. El proveedor del servicio es Datum Ingenieria.</t>
  </si>
  <si>
    <t xml:space="preserve">Se hizo gestión para la definición de las fechas de la instalación del software PIVOT requerido para realizar las pruebas de las Tecnologías en Tiempo Real, con el fin de configurar las estaciones Trimble y hacer la implementación del VRS y NTRIP.
Se gestionaron los permisos para habilitar el servidor virtual con el cual se  realizran pruebas durante el transcurso del año 2018. 
</t>
  </si>
  <si>
    <t>Se efectuó  la instalación del software PIVOT requerido para realizar las pruebas de las Tecnologías en Tiempo Real y se comenzó con la configuración de las estaciones Trimble,  la implementación del VRS y NTRIP.  Se inició la socialización y capacitación del software, obteniendo  los permisos del servidor virtual para su habilitación.</t>
  </si>
  <si>
    <t>Se gestionó e instaló el software PIVOT, con las especificaciones requeridas para realizar pruebas de las Tecnologías en Tiempo Real. Se comenzó con la configuración de las estaciones Trimble y  la implementación del VRS y NTRIP.  Se  inició la socialización y capacitación del software, obteniendo  los permisos del servidor virtual para su habilitación.</t>
  </si>
  <si>
    <t xml:space="preserve">Se hizo la vinculación al software PIVOT de las estaciones Trimble que poseen direcciones IP públicas y en las que se encuentran habilitados los puertos para la transmisión de datos. Se hizo el cambio de la estación de Bogotá (BOGA), de una estación Leica a una estación Trimble NETR9 con características óptimas para la implementación de tecnologías en Tiempo Real, se hizo la vinculación al software PIVOT de Trimble. Se hizo reunión con los ingenieros de DATUM ingeniería con el fin de dar a conocer los avances y las falencias que ha presentado el software PIVOT; se llegó a algunos acuerdos para realizar una nueva capacitación en el mes de septiembre y realizar pruebas de Campo para el mes de agosto. Se ha venido desarrollando la densificación de la Red MAGNA-ECO con la finalidad de generar una cobertura óptima para la implementación del sistema VRS – NTRIP, a su vez se han adelantado convenios y planeaciones para la ejecución de la densificación en una etapa inicial. </t>
  </si>
  <si>
    <t xml:space="preserve">Se hizo la vinculación de las estaciones al software PIVOT y adicionalmente se hicieron las configuraciones correspondientes para agregar la estación de Bogotá (BOGA). Se hizo solicitud a la fábrica de Trimble para gestionar soporte de manera remota al software PIVOT, debido a que se presentaron inconvenientes en el funcionamiento por diferentes causas, desde el poco espacio en los discos y la asignación de un servidor que no suple con las necesidades requeridas para el adecuado funcionamiento del software.
Se vincularon estaciones Trimble para comenzar la creación del Ntrip Caster. A partir de lo anterior se hizo la prueba creando un nuevo usuario, para establecer comunicación directa con el servidor. Se estableció comunicación con un equipo Móvil Huawei P9 al Software PIVOT, a través del uso de la aplicación NTRIP Client., identificando que los datos de la configuración asignada es la adecuada y permite visualizar el usuario en el Software PIVOT ubicado en el IGAC.
</t>
  </si>
  <si>
    <t xml:space="preserve">Se hizo la vinculación de las estaciones de Pasto (PSTO) y San Andrés (ANDS) al software PIVOT, adicionalmente se hicieron las configuraciones correspondientes para generar avances en la Recepción de datos y la generación de la Red en Tiempo Real.  Se gestionó soporte de manera remota al software PIVOT, con la finalidad de establecer comunicación desde servidores externos para  ejecutar pruebas entre NTRIP Caster de las estaciones y usuarios de Trimble. Se realizó la creación de un usuario a la Red de Tiempo Real y se visualizó el usuario conectado a la estación continua de Tunja, adicionalmente se habilitaron las direcciones IP y se realizaron solicitudes al área de Informática para generar permisos en el Firewall para la conexión a las estaciones que se encuentran vinculadas al software PIVOT. Se éstan realizando pruebas de campo para establecer comunicación entre GPS de Trimble y la estación BOGA, para el envío de correcciones en Tiempo Real. Teniendo en cuenta las pruebas y configuraciones realizadas a la fecha se identifica que la capacidad del servidor asignado para la administración e Implementación de las Tecnologías de Transmisión de Datos GNSS en Tiempo Real; Servicios NTRIP Caster y VRS; no es suficiente y se requiere un servidor más robusto, junto con la pronta densificación de la Red para comenzar con el funcionamiento del servicio y la generación de Estaciones Virtuales de Referencia en Campo.
</t>
  </si>
  <si>
    <t>Se hizo la vinculación de las estaciones Trimble que poseen direcciones IP públicas y en las que se encuentran habilitados los puertos para la transmisión de datos al software PIVOT. Se hizo reunión con los ingenieros de DATUM ingeniería con el fin de dar a conocer los avances y las falencias que ha presentado el software. Se gestionó soporte de manera remota al software PIVOT, con la finalidad de establecer comunicación desde servidores externos para  ejecutar pruebas entre NTRIP Caster de las estaciones y usuarios de Trimble. Se hicieron pruebas creando un nuevo usuario, para establecer comunicación directa con el servidor. Se estableció comunicación con un equipo Móvil Huawei P9 al Software PIVOT, a través del uso de la aplicación NTRIP Client., identificando que los datos de la configuración asignada es la adecuada y permite visualizar el usuario en el Software PIVOT ubicado en el IGAC. Se realizaron pruebas de campo para establecer comunicación entre GPS de Trimble y la estación BOGA, para el envío de correcciones en Tiempo Real. Teniendo en cuenta las pruebas y configuraciones realizadas a la fecha se identifica que la capacidad del servidor asignado para la administración e Implementación de las Tecnologías de Transmisión de Datos GNSS en Tiempo Real; Servicios NTRIP Caster y VRS; no es suficiente y se requiere un servidor más robusto, junto con la pronta densificación de la Red para comenzar con el funcionamiento del servicio y la generación de Estaciones Virtuales de Referencia en Campo.</t>
  </si>
  <si>
    <t>Se presentó en el Simposio de SIRGAS en la ciudad de Agiscalientes - México,  los avances de la Infraestructura MAGNA-SIRGAS, para la implementación de Tecnologías de Transmisión de Datos GNSS en Tiempo Real; Servicios NTRIP Caster y VRS. Se recibieron aportes Internacionales y se obtuvó reconocimiento por el avance realizado en las tecnologías de Tiempo Real. Se está gestionando la segunda capacitación por parte de la fábrica de Trimble, para el mejoramiento en la implementación de las tecnologías de Tiempo Real a través del software de Red PIVOT. Se realizó Poster para el II encuentro Técnico Científico IGAC 2018, dando a conocer los objetivos, alcances y metodología para la implementación de las Tecnologías GNSS en Tiempo Real.</t>
  </si>
  <si>
    <t>Se realizó la segunda capacitación del software de Red PIVOT, por parte La empresa proveedora de Trimble donde se explican las Tecnologías de Tiempo Real. Se realizaron Backups de la información y de la Base de Datos en SQL para su posterior reinstalación debido a que el SERVIDOR es insuficiente para suplir los requerimientos de las tecnologías en Tiempo Real. Se realizaron nuevas pruebas de conexión desde un aplicativo simulador de un Rover con las estaciones vinculadas al software de Red PIVOT.</t>
  </si>
  <si>
    <t>Se finalizó el documento y se participó en el segundo encuentro Técnico Científico del IGAC 2018, con un poster de Tecnologías de Transmisión de datos GNSS EN Tiempo Real. Por otro lado, se realizó el requerimiento al área de informática para  dar continuidad a las configuraciones y trámites de comunicación y así garantizar el Servicio GNSS de Tiempo Real.</t>
  </si>
  <si>
    <t xml:space="preserve">Se presentaron los avances de la Infraestructura MAGNA-SIRGAS para la implementación de Tecnologías de Transmisión de Datos GNSS de Tiempo Real, en el Simposio de SIRGAS que se llevó a cabo en la ciudad de Aguascalientes – México, recibiendo reconocimiento por parte del grupo internacional, por el avance en estas tecnologías. De igual forma se presentó también a través de un poster en el  II encuentro Técnico Científico del IGAC de 2018. Se realizaron capacitaciones del software de Red PIVOT, por parte La empresa proveedora de Trimble  para explicar éstas tecnologías.  Se realizaron pruebas de conexión, desde un aplicativo simulador con las estaciones vinculadas al software de Red PIVOT. Se realizaron Backups de la información y de la Base de Datos en SQL. (Es de tener en cuenta que el SERVIDOR es insuficiente para suplir los requerimientos de las tecnologías en Tiempo Real). Se solicitó a la oficina de informática la continuidad con los trámites de comunicación y las configuraciones, para garantizar el Servicio GNSS de Tiempo Real, para este periodo de tiempo donde finalizan los contratos del personal a cargo.
</t>
  </si>
  <si>
    <t>Realizar la investigación para la integración técnica de los procesos de Graviometria y Geomagnetismo</t>
  </si>
  <si>
    <t xml:space="preserve">Ajuste de la ficha de investigación del proyecto Semillero de Investigación de Gravimetría y Geomagnetismo. </t>
  </si>
  <si>
    <t>Se efectúo la corrección de la ficha de investigación el proyecto del Semillero de Investigación de Gravimetría y Geomagnetismo. Nombre: Ficha de investigación semillero 2018 V2_20180424. Ruta:\\igacnas\Informatica\GIT_Geodesia\3010.54-75 CONTROL GEODESICO\GEOMAGNETISMO\2018\Semillero de investigación\Documentos. Avance y corrección de documento para la definición de una metodología para la integración de geomagnetismo y gravimetría enmarcado en el Semillero de Investigación 2018. Nombre: Propuesta metodologica para la implementacion de la Red Geomagnetica en integracion con la Red Gravimetrica V1_20180420. Ruta: \\igacnas\Informatica\GIT_Geodesia\3010.54-75 CONTROL GEODESICO\GEOMAGNETISMO\2018\Semillero de investigación\Documentos.</t>
  </si>
  <si>
    <t xml:space="preserve">Se hizo revisión bibliográfica, diagnóstico y estadística de las bases de datos de geomagnetismo y gravimetría, para la integración de geomagnetismo y gravimetría enmarcado en el Semillero de Investigación 2018. Por otro lado, se realizó la revisión y entrega de la ficha de investigación versión final, asi mismo, se realizó la revisión y entrega del cronograma final. </t>
  </si>
  <si>
    <t xml:space="preserve">Se realizó el documento con revisión bibliográfica, diagnóstico y estadísticas finales de las bases de datos de geomagnetismo y gravimetría según lo establecido en las reuniones del proyecto de investigación del Semillero 2018. </t>
  </si>
  <si>
    <t>Se realizó el documento con revisión bibliográfica, diagnóstico y estadísticas finales de las bases de datos de geomagnetismo y gravimetría.</t>
  </si>
  <si>
    <t xml:space="preserve">Se anexó al documento los criterios de selección de la zona de estudio para la aplicación del proyecto de geomagnetismo y gravimetría con fines geodésicos. </t>
  </si>
  <si>
    <t>Se avanzó sobre el documento con metodología para la integración de geomagnetismo y gravimetría con fines geodésicos.</t>
  </si>
  <si>
    <t xml:space="preserve">Actualización de la base de datos de la Red Geomagnética Nacional  a partir de la depuración e incorporación de la información análoga. </t>
  </si>
  <si>
    <t xml:space="preserve">Se anexaron los criterios de selección de la zona de estudio para la aplicación del proyecto de geomagnetismo y gravimetría con fines geodésicos en el documento. Se avanzó en la metodología para la integración de geomagnetismo y gravimetría con fines geodésicos y se ctualizó la base de datos de la Red Geomagnética Nacional  a partir de la depuración e incorporación de la información análoga. </t>
  </si>
  <si>
    <t>Se culminó la actualización de la base de datos de la Red Geomagnética Nacional a partir de la revisión de la información análoga que posteriormente fue depurada.</t>
  </si>
  <si>
    <t>Se envió el documento al coordinador con las variables propuestas para realizar el proceso de asociación de gravimetria con geomagnetismo.</t>
  </si>
  <si>
    <t>Se finalizó el documento con las variables propuestas para realizar el proceso de asociación de gravimetría con geomagnetismo.</t>
  </si>
  <si>
    <t>Se culminó el documento con las variables propuestas para realizar el proceso de asociación de gravimetría con geomagnetismo, además, se finalizó la actualización de la base de datos de la Red Geomagnética Nacional a partir de la revisión de la información análoga que posteriormente fue depurada.</t>
  </si>
  <si>
    <t>Elaborar la estructura y contenido técnico para el documento de Geodesia para niños</t>
  </si>
  <si>
    <t>Durante el mes de abril se revisó material bibliográfico y se realizó la estructura básica del documento.</t>
  </si>
  <si>
    <t xml:space="preserve">Se continua con el análisis de la documentación </t>
  </si>
  <si>
    <t>Se continúa con la ejecución del documento final.</t>
  </si>
  <si>
    <t>Se revisó el material bibliográfico, se realizó la estructura básica del documento, y se  continúa con la ejecucion del documento final.</t>
  </si>
  <si>
    <t>Se continúa con la ejecución de estructura y contenido del documento</t>
  </si>
  <si>
    <t xml:space="preserve">Se continúa con el análisis de la documentación </t>
  </si>
  <si>
    <t>Se revisaron  los aspectos técnicos necesarios para consolidar el documento.</t>
  </si>
  <si>
    <t>Se continuo con la   revisión de los aspectos técnicos necesarios para consolidar el documento.</t>
  </si>
  <si>
    <t>Se  culminó la revisión de los aspectos técnicos</t>
  </si>
  <si>
    <t xml:space="preserve"> Se revisó el material bibliográfico, la estructura básica del documento y los aspectos técnicos.</t>
  </si>
  <si>
    <t>Realizar la implementación y actualización del Marco de Rerefencia Terrestre Internacional - ITRF</t>
  </si>
  <si>
    <t>Revisión del material bibliográfico para el proceso de implementación de ITRF</t>
  </si>
  <si>
    <t>Se continuo con la búsqueda, verificación y depuración de información análoga de los vértices correspondientes a la ciudad de Bogotá y del departamento de Cundinamarca</t>
  </si>
  <si>
    <t>Se continúa con el proceso de depuración de la base de datos de los vértices faltantes de la ciudad de Bogotá y del departamento de Cundinamarca. Este proceso se realizó a partir de la información análoga la cual se contrastó con la disponible en forma digital.</t>
  </si>
  <si>
    <t xml:space="preserve">Se efectúo la revisión y estructuración de la información correspondientes a los vértices no incorporados en el proceso de actualización del ITRF para realizar la correspondiente transformación de información. </t>
  </si>
  <si>
    <t>Se realizó el proceso de depuración de la Base de Datos de los vértices faltantes de la ciudad de Bogotá y del Departamento de Cundinamarca. Este proceso se realizó a partir de información análoga y se contrastó con la disponible de forma digital. Se efectúo la revisión y estructuración de la información correspondientes a los vértices no incorporados en el proceso de actualización del ITRF para realizar la correspondiente</t>
  </si>
  <si>
    <t>Se revisó la información correspondiente a los vértices de la red pasiva y se actualizaron 476 vértices teniendo en cuenta las consideraciones técnicas para el proceso.</t>
  </si>
  <si>
    <t>Se realizó la incorporación del Modelo de Velocidades “VEMOS2017” emitido por SIRGAS para la correcta actualización del ITRF, además, se incorporaron nuevos vértices calculados a la Red y se excluyen otros que no satisfacen las condiciones mínimas para hacer parte del proceso.</t>
  </si>
  <si>
    <t>Se adecuó la Base de Datos que se incorporará a GEOCARTO según requerimientos solicitados para la correcta vinculación con el desarrollo del Visor geográfico a partir de Scripts para la obtención de datos vinculados en el Sistema de Información.</t>
  </si>
  <si>
    <t>Se revisó la información correspondiente a los vértices de la red pasiva. Se actualizaron 476 vértices teniendo en cuenta las consideraciones técnicas para el proceso. Se incorporó l Modelo de Velocidades “VEMOS2017” emitido por SIRGAS para la correcta actualización del ITRF y se adecuó la Base de Datos que se incorporará a GEOCARTO</t>
  </si>
  <si>
    <t>Se realizaron ajustes al documento “Análisis metodológico del inventario de información geodésica a actualizar” como soporte al proceso de implementación y actualización del Marco de Referencia. También se realizará la socialización del proceso en el “II Encuentro Técnico Científico” realizado en el Laboratorio de Suelos del IGAC.</t>
  </si>
  <si>
    <t>Se realizaron ajustes al documento “Actualización del Marco Geocéntrico Nacional de Referencia MAGNA-SIRGAS  ITRF2014 época 2018.0_V1” como documento soporte para la implementación y actualización del Marco de Referencia.</t>
  </si>
  <si>
    <t>Se finalizó el documento con el ajuste del aplicativo de cálculos utilizado para la generación del XML, en el cual se presentan las coordenadas finales tras el proceso de cambio de época a 2018, en este también se incluyó el modelo de velocidades emitido por SIRGAS, VEMOS 2017 garantizando que la información generada para los proyectos de cálculo del presente año esté acordes a la reglamentación vigente.</t>
  </si>
  <si>
    <t xml:space="preserve">Se finalizó el documento con el ajuste al aplicativo de cálculos utilizado para la generación del XML, en el cual se presentaron  las coordenadas finales tras el proceso de cambio de época a 2018, en este también se incluyó el modelo de velocidades emitido por SIRGAS, VEMOS 2017 garantizando que la información generada para los proyectos de cálculo del presente año esté acorde a la reglamentación vigente, así mismo, se finalizó el documento “Actualización del Marco Geocéntrico Nacional de Referencia MAGNA-SIRGAS  ITRF2014 época 2018.0_V1” como documento soporte para la implementación y actualización del Marco de Referencia. Se realizó socialización del proceso en el “II Encuentro Técnico Científico” 
</t>
  </si>
  <si>
    <t>Implementar la metodologia, de diseño y desarrollo para los proyectos de Redes Geodésicas</t>
  </si>
  <si>
    <t>Revisión y análisis del requisito 8.3 de la norma ISO 9001:2015 e investigación documental relacionada; elaboración de un borrador sobre la propuesta de la metodología y de la matriz de las etapas del diseño; desarrollo de redes geodésicas locales y diseño preliminar de los formatos relacionados.</t>
  </si>
  <si>
    <t>Se continua con la elaboración de la metodología, llevando a cabo la revisión, análisis e interrelación de los manuales, instructivos y especificaciones técnicas del proceso geodésico en el documento. Así mismo, se estructuró el documento de acuerdo a los documentos publicados por el CIAF.
 Ruta: F:\GEODESIA 2018\Diseño y desarrollo\Redes Geodésicas</t>
  </si>
  <si>
    <t xml:space="preserve">Se continúa con la elaboración de la metodología,  llevando a cabo la relación  de la información de posición horizontal de nivelación y de gravimetría que se encuentra documentada en el proceso geodésico. Así mismo, se estructuraron las responsabilidades de los diferentes actores, generalidades, gestión del proyecto y ampliación del glosario.
</t>
  </si>
  <si>
    <t xml:space="preserve">Se continúa con la elaboración de la metodología, por otro lado, se relacionaron los elementos de entrada, resultados y la gestión de cambios de las redes geodésicas.
</t>
  </si>
  <si>
    <t>Se continúa con la elaboración de la metodologia  relacionando la información de posición horizontal, de nivelación y de gravimetría que se encuentra documentada en el proceso geodésico.  Así mismo, se relacionaron los registros  obligatorios de diseño y desarrollo,  es decir, elementos de entrada , revisión, verificación, validación  y de gestión de cambios de las redes geodésicas</t>
  </si>
  <si>
    <t>Se realizaron los ajustes pertinentes a la metodología con base a la validación técnica de la información consignada en el documento. Así mismo, se detallaron las etapas de las redes geodésicas y las fases de aplicación de los registros obligatorios del diseño y desarrollo.</t>
  </si>
  <si>
    <t>Se continúa con los ajustes pertinentes a la metodología y se incluyeron los formatos establecidos para cada una de las fases del diseño y desarrollo de las redes geodésicas. Así mismo, se incluyó el análisis en la tabla anexa que evidencia el cumplimiento del diseño y desarrollo frente a la documentación vigente del GIT.</t>
  </si>
  <si>
    <t>Se verificaron los controles de calidad existentes y por implementar en el proceso de generación de redes geodésicas locales, partiendo desde la captura de información en campo hasta el cálculo y divulgación de los resultados, conforme a la etapa de diseño, desarrollo y  estandares internacionales.</t>
  </si>
  <si>
    <t>Se detallaron las etapas de las redes geodésicas y las fases de aplicación de los registros obligatorios del diseño y desarrollo, ademas, se ajustó la metodología incluyendo los formatos establecidos para estas fases.  Se verificaron los controles de calidad existentes y por implementar, partiendo desde la captura de información en campo hasta el cálculo y divulgación de los resultados, conforme a las etapas de diseño y desarrollo y  de los estandares internacionales.</t>
  </si>
  <si>
    <t>Se realizaron ajustes finales a la metodología conforme a la verificación adelantada con los profesionales del GIT Geodesia, respecto a los controles de calidad existentes del proceso de generación de redes geodésicas locales.</t>
  </si>
  <si>
    <t>Se realizó la metodología conforme a la verificación adelantada con los profesionales del GIT Geodesia, respecto a los controles de calidad existentes del proceso de generación de redes geodésicas locales</t>
  </si>
  <si>
    <t>Elaborar la metodología para el manejo de análisis costo-beneficio en la evaluación de proyectos geodésicos</t>
  </si>
  <si>
    <t>Se establecieron los lineamientos que se deben seguir para el manejo de la metodología y la evaluación de todos los proyectos geodésicos enmarcados dentro del PNG.</t>
  </si>
  <si>
    <t>Se examinaron los  documentos acerca de proyectos sociales en los que se aplicó la metodología costo-beneficio para medir la viabilidad de los mismos. Se definió los terminos de costo social, beneficio social y se revisaron los problemas de cuantificación de los beneficios sociales.</t>
  </si>
  <si>
    <t>Se continúa con la investigación para obtener la mayor información posible del análisis costo.beneficio en proyectos sociales. Se tomaron conceptos clave como los precios sombra y los criterios de selección de proyectos. Se plantearon los pasos básicos a seguir en los análisis costo beneficio.</t>
  </si>
  <si>
    <t>Se establecieron los lineamientos que se deben seguir para el manejo de la metodología y la evaluación de todos los proyectos geodésicos enmarcados dentro del PNG. Se examinaron los  documentos acerca de proyectos sociales en los que se aplicó la metodología costo-beneficio para medir la viabilidad de los mismos. Se definieron los terminos de costo social, beneficio social. Se revisaron los problemas de cuantificación de los beneficios sociales.  Se tomaron conceptos clave sobre los precios sombra y los criterios de selección de proyectos y se plantearon los pasos básicos a seguir en los análisis costo beneficio.</t>
  </si>
  <si>
    <t>Se planteó la estructura que llevará el documento, donde se tuvieron en cuenta apartes como la introducción, los objetivos, la justificación y el caso práctico. De igual manera, se presentó el documento en la plantilla oficial del GIT Geodesia.</t>
  </si>
  <si>
    <t xml:space="preserve">Se complementaron los capítulos de la Introducción y la Metodología a través de una investigación en la que se estudió el ACB de medidas de adaptación en Colombia.
</t>
  </si>
  <si>
    <t>Se planteó un caso práctico para evaluar dos alternativas sobre la densificación de la Red MAGNA-ECO, para el documento correspondiente al ACB de los proyectos geodésicos . La primera alternativa es la compra e instalación de 110 estaciones por parte del IGAC  y la segunda alternativa es arrendar 110 estaciones a una empresa privada, quienes deben instalarlas  y realizar los mantenimientos respectivos.</t>
  </si>
  <si>
    <t xml:space="preserve">Se planteó la estructura del documento. Se complementaron los capítulos "Introducción y Metodología" estudiando el ACB de las medidas de adaptación en Colombia. Se planteó un caso práctico para evaluar dos alternativas sobre la densificación de la Red MAGNA-ECO; la primera alternativa es la compra e instalación de 110 estaciones por parte del IGAC  y la segunda alternativa es arrendar 110 estaciones a una empresa privada con la opcion de instalación y mantenimiento. </t>
  </si>
  <si>
    <t xml:space="preserve">Se finalizó la elaboración del documento correspondiente al análisis costo-beneficio de proyectos geodésicos, a través del cual se evaluaron dos alternativas para la densificación de la Red MAGNA.ECO,  dando como resultado según los estudios realizados, recomendar el alquiler de las estaciones por parte del IGAC. Quedan pendiente hacer el análisis de la Tasa Interna de Retorno y el Valor Presente Neto. </t>
  </si>
  <si>
    <t>Se finalizó con la realización de un ejercicio práctico en el cual se compararon las dos alternativas para la adquisición de estaciones permanentes- Red MAGNA-ECO y se desarrollaron los indicadores financieros TIR y VPN con la finalidad de tomar la decisión más acertada para el Instituto.</t>
  </si>
  <si>
    <t>Se finalizó la elaboración del documento correspondiente al análisis costo-beneficio de proyectos geodésicos, por medio del cual se evaluaron dos alternativas para la densificación de la Red MAGNA.ECO, dando como resultado según los estudios realizados, recomendar el alquiler de las estaciones por parte del IGAC, sustentado  con un ejercicio práctico que comparó las dos alternativas  y desarrolló los indicadores financieros TIR y VPN con la finalidad de tomar la decisión más acertada para el Instituto.</t>
  </si>
  <si>
    <t>Elaboración del documento técnico de control de calidad para el Geomagnetismo</t>
  </si>
  <si>
    <t xml:space="preserve">Ajustes al documento de la propuesta metodológica para el control de calidad de datos geomagnéticos, con base a estándares internacionales. </t>
  </si>
  <si>
    <t>Ajustes al documento de la propuesta metodológica para el control de calidad de datos geomagnéticos, con base a estándares internacionales. Nombre: Propuesta metodológica control de calidad V2_20180411. Ruta:\igacnas\Informatica\GIT_Geodesia\3010.54-75 CONTROL GEODESICO\GEOMAGNETISMO\2018\Documentos.</t>
  </si>
  <si>
    <t xml:space="preserve">Se realizó ajustes al documento de la propuesta metodológica para el control de calidad de datos geomagnéticos, con base a estándares internacionales. </t>
  </si>
  <si>
    <t xml:space="preserve">Se ajustó el documento de la propuesta metodológica para el control de calidad de los datos geomagnéticos, con base a los estándares internacionales. </t>
  </si>
  <si>
    <t>Se continúo con el documento de la propuesta para el control de calidad de datos geomagnéticos con enfoque a la oficialización de la metodología.</t>
  </si>
  <si>
    <t xml:space="preserve">Se ajustó el documento de la propuesta para el control de calidad de datos geomagnéticos con enfoque a la oficializacion de la metodologia, en lo correspondiente a: introducción, objetivos y esquema metodológico. </t>
  </si>
  <si>
    <t>Se realizaron ajustes al documento “propuesta para el control de calidad de datos geomagnéticos” incluyendo nuevos aspectos en el cuerpo metodológico:  en el item subtitulo "resumen de limpieza magnética referente a los aspectos generales para levantamientos geomagnéticos en Observatorio y se realizaron cambios desde los objetivos hasta las conclusiones, ejecutando desde la fase de captura del dato hasta el dato definitivo. Se proyectó para el mes siguiente estructurar y organizar el documento final incluyendo los parámetros de calidad.</t>
  </si>
  <si>
    <t xml:space="preserve">Se ajustó el documento “propuesta para el control de calidad de datos geomagnéticos” en lo correspondiente a: la introducción, los objetivos y el esquema metodológico, ademas en el item subtitulo "resumen de limpieza magnética referente a los aspectos generales para levantamientos geomagnéticos en Observatorio". Por totro lado, se realizaron cambios desde los objetivos hasta las conclusiones, ejecutando desde la fase de captura del dato hasta el dato definitivo. </t>
  </si>
  <si>
    <t xml:space="preserve">Se entregó el  documento con la propuesta metodológica para el control de calidad de datos geomagnéticos incluyendo estándares internacionales y marco técnico procedimental para pos procesamiento. </t>
  </si>
  <si>
    <t>Se realizó el documento con la propuesta metodológica para el control de calidad de datos geomagnéticos incluyendo estándares internacionales y marco técnico procedimental para pos procesamiento.</t>
  </si>
  <si>
    <t>Red Geodésica Nacional - Nivelación: Realizar el ajuste geodésico de los circuitos de nivelación</t>
  </si>
  <si>
    <t>Elaboración de cálculos: circuito de nivelación del tramo Buenaventura -Cali, el cual corresponde a 125 km, y tres tramos del circuito de nivelación Mariquita-Medellín los cuales corresponden a 401 km.</t>
  </si>
  <si>
    <t>Se realizó el cálculo de 8 tramos de la línea 2 Cali-Bogotá lo cual corresponde a 500 km.</t>
  </si>
  <si>
    <t>Se realizó el cálculo con la nueva metodología del tramo Mariquita-Chinchiná que corresponde a 208 km.</t>
  </si>
  <si>
    <t>Se realizó el cálculo preliminar del circuito Mariquita-chinchiná que  corresponde a 108,32 Km</t>
  </si>
  <si>
    <t>Se realizó el cálculo con la nueva metodología del tramo Mariquita-Chinchiná que corresponde a 316,32 km.</t>
  </si>
  <si>
    <t>Se realizó la revisión, corrección y aprobación del cálculo del circuito Carmen de Bolívar -Ciénaga, el cual corresponde a 612,8km.</t>
  </si>
  <si>
    <t>Se realizó el ajuste por minimos cuadrados del Tramo2 - Mariquita Chinchina, el cual corresponde a 216,6 km.</t>
  </si>
  <si>
    <t>Se realizó el cálculo del circuito Honda - Floridablanca Tramo 1, el cual corresponde a 444,6 km.</t>
  </si>
  <si>
    <t>Se realizó revisión, corrección y aprobación de los siguientes calculos: circuito Carmen de Bolívar - Ciénaga, que corresponde a 612,8km, Tramo2 - Mariquita Chinchina, que  corresponde a 216,6 km y Honda - Floridablanca Tramo 1, que corresponde a 444,6 km.</t>
  </si>
  <si>
    <t xml:space="preserve">Se realizó el cálculo de los siguientes tramos: tramo 1, Buevaventura - Dagua, circuito Cali - Buenaventura, el cual corresponde a 102 Km, y el tramo 2, B23-CW-4, de Dagua - Cali , correspondiente a 232 km. </t>
  </si>
  <si>
    <t>Se realizó el cálculo de los siguientes tramos Linea_15_Tramo 68307024 a A56-TE-7 y Linea_15_Tramo A56-TE-7 a 54874004, los tramos pertenecen a la linea 15 Cucuta - Bucaramanga medida en campo en el 2018; para un total de 192 puntos con altura geométrica nivelada, que coresponden a 217,8  kilometros.</t>
  </si>
  <si>
    <t>Se finalizó el documento, con la realización del cálculo de los siguientes tramos L17_Tramo_76001122 a A9-CW-3, L17_Tramo_A9-CW-3 a 112-NA-2 y L17_Tramo_112-NA-2 a 52001011; los tramos pertenecen a la línea 17 Cali -Ipiales medida en campo en el 2018; para un total de 349 puntos con altura geométrica nivelada, que corresponden a 374, 47 kilómetros. Se realizó el cálculo de la Red Geodésica Pereira, según Convenio con AMCO, para un total de 27 puntos con altura geométrica nivelada, que corresponden a 52 kilómetros.</t>
  </si>
  <si>
    <t xml:space="preserve">Se realizaron los cálculos de los siguientes tramos: 
Tramo 1, Buenaventura - Dagua, circuito Cali - Buenaventura, el cual corresponde a 102 Km, 
Ttramo 2, B23-CW-4, de Dagua - Cali, que correspondiente a 232 km,  
Tramos de la Linea_15 68307024 a A56-TE-7 y Linea_15_Tramo A56-TE-7 a 54874004, 
Tramos de la línea 15 Cúcuta - Bucaramanga medida en campo en el 2018
Tramos L17_Tramo_76001122 a A9-CW-3, L17_Tramo_A9-CW-3 a 112-NA-2 y L17_Tramo_112-NA-2 a 52001011
Tramos pertenecen a la línea 17 Cali -Ipiales medida en campo en el 2018, kilómetros para un total de 349 puntos con altura geométrica nivelada, que corresponden a 374, 47 kilómetros. 
Se realizó el cálculo de la Red Geodésica Pereira, según Convenio con AMCO, para un total de 27 puntos con altura geométrica nivelada, que corresponden a 52 kilómetros.
</t>
  </si>
  <si>
    <t xml:space="preserve">Facilitar y promover el acceso a los trámites, servicios e información geográfica que produce el Instituto, racionalizando y optimizando el uso de los recursos </t>
  </si>
  <si>
    <t>Elaborar la propuesta para la implementación de la Red Gravimétrica Absoluta</t>
  </si>
  <si>
    <t>Implementar, mantener y mejorar Sistemas de Gestión y Control en el contexto del Sistema de Gestión.
Aportar en la lucha contra la corrupción.</t>
  </si>
  <si>
    <t>Control interno</t>
  </si>
  <si>
    <t xml:space="preserve">Política Control Interno
Polìtica  Transparencia, acceso a la información pública y lucha contra la corrupción
</t>
  </si>
  <si>
    <t xml:space="preserve">
Actualización del cuadro de costos y documento preliminar, acorde a las recomendaciones dadas por el experto de Brasil. Actualización del documento de la Red Gravimétrica Absoluta para  Colombia, con las recomendaciones dadas por el profesor Denizar Blitzkow, definiendo el total de las estaciones de Gravedad Absoluta para Colombia.</t>
  </si>
  <si>
    <t>El documento de la Reda Absoluta de valores de gravedad se encuentra en la fase de aprobación, se incluyó el capítulo con las estrategias para la obtención de recursos con el fin de implemenetar y desarrollar el proyecto planteado.</t>
  </si>
  <si>
    <t>El documento de la Red Absoluta de valores de gravedad continua en la fase de aprobación y ajustes  correspondientes,  con el fin de implementar y desarrollar el proyecto planteado.</t>
  </si>
  <si>
    <t>Se análizo las rutas óptimas para realizar el desplazamiento de los puntos a medir, generando el capítulo de Análisis de rutas óptimas para el desplazamiento en campo.</t>
  </si>
  <si>
    <t>Se continúa en la fase de aprobación y ajustes el documento de la Red Absoluta de valores de gravedad , por otro lado, se análizo las rutas óptimas para realizar el desplazamiento de los puntos a medir, generando el capítulo de Análisis de rutas óptimas para el desplazamiento en campo.</t>
  </si>
  <si>
    <t>Actualización de la proyección de las estaciones absolutas de gravedad de acuerdo a la densificación proyectada de las estaciones de la Red MAGNA – ECO y las zonas del Plan Nacional de Cartografía básico.</t>
  </si>
  <si>
    <t>Se realizó actualización del documento con las estaciones absolutas de valores de gravedad para la densificación en las zonas cartográficas.</t>
  </si>
  <si>
    <t>Se realizó la estructuración y actualización del cuadro de costos para la realización de la Red Absoluta de Gravimetría para Colombia.</t>
  </si>
  <si>
    <t>Se actualizó el documento "Propuesta para la implementación de la Red Gravimétrica Absoluta", teniendo en cuenta las estaciones absolutas de valores de gravedad para la densificación en las zonas cartográficas y la proyeccion de las estaciones absolutas de gravedad de acuerdo a la densificación proyectada de las estaciones de la Red MAGNA – ECO y las zonas del Plan Nacional de Cartografía básico, además, se estructuró y actualizó el cuadro de costos para la realización de la Red Absoluta de Gravimetría para Colombia.</t>
  </si>
  <si>
    <t>Se continuoó con el análisis del número de estaciones que se van a ubicar para la red  gravimétrica Absoluta de acuerdo con el estudio de costos que se ha venido adelantando.</t>
  </si>
  <si>
    <t xml:space="preserve">Se realizó actualización del documento Red Gravimetrica_Absoluta_20181126, de acuerdo a la ubicación de las estaciones que se van a ejecutar. El documento “Red Gravimetrica_Absoluta_20181126” y la base de datos “Red_Absoluta_Gravedad.gdb” </t>
  </si>
  <si>
    <t xml:space="preserve">Se finalizó el documento preliminar para la implementación del Marco de Referencia de Alturas en Colombia, donde se incluyeron todas las actividades a realizar para este proceso.
- Se analizó el número de estaciones que se van a ubicar para la red gravimétrica Absoluta de acuerdo con el estudio de costos que se ha venido adelantando.
- Se actualizaron los documentos de la  Red Gravimetrica_Absoluta_20181126, de acuerdo a la ubicación de las estaciones que se van a ejecutar, el documento “Red Gravimetrica_Absoluta_20181126” y la base de datos “Red_Absoluta_Gravedad.gdb”
</t>
  </si>
  <si>
    <t>Número de documentos elaborados</t>
  </si>
  <si>
    <t>Se efectúo análisis y seguimiento en la implantación de manuales y de bases de datos correspondiente a los informes, avances y especificaciones de los diferentes componentes de este producto</t>
  </si>
  <si>
    <t>Para el mes de abril se efectúo análisis y seguimiento en la implantación de manuales y bases de datos correspondiente a los informes, avances y especificaciones de los diferentes componentes de este producto, con excepción del avance en la Resolución ITRF.</t>
  </si>
  <si>
    <t>Para el mes de mayo se continúo con el análisis y seguimiento en la implantación de manuales y bases de datos correspondiente a los informes, avances y especificaciones de los diferentes componentes de este producto. Para el caso de las Especificaciones Técnicas de Geodesia, se refleja un avance importante debido al trabajo en conjunto con el CIAF y los líderes de cada tema, en procura de presentar el producto final debidamente avalado en el mes de junio de 2018.</t>
  </si>
  <si>
    <t xml:space="preserve">Para el mes de junio, se continúo con los  ajustes al documento de  “Especificaciones Técnicas de Geodesia”.  Por otro lado, se resalta la entrada en vigencia de la resolución del “Marco de Referencia Terrestre Internacional – ITRF”, el cual está en periodo de socialización. Se culminó con  las investigaciones  y ajustes al “Plan Nacional de Geodesia”, siendo presentado a la Subdirección para sus respectivas observaciones. </t>
  </si>
  <si>
    <t xml:space="preserve">Para el segundo periodo se tiene un avance del 1,70 sobre el número de documentos a elaborar y un acumulado de  2,15. Se continúo con los  ajustes al documento de “Especificaciones Técnicas de Geodesia”.  Por otro lado, se resalta la entrada en vigencia de la resolución del “Marco de Referencia Terrestre Internacional – ITRF”, el cual está en periodo de socialización. Se culminó con  las investigaciones  y ajustes al “Plan Nacional de Geodesia”, siendo presentado a la Subdirección para sus respectivas observaciones. </t>
  </si>
  <si>
    <t>Durante el mes de julio, se emitió versión preliminar de la resolución de "Especificaciones Técnicas de Geodesia",  Por otro lado, se diseñó documento resumen que permitirá generar el folleto de divulgación de la resolución del Marco de Referencia Terrestre Internacional – ITRF.  y se incluyeron los ajustes entregados por la Secretaria General, y la Subdirección al "Plan Nacional de Geodesia"</t>
  </si>
  <si>
    <t>En el  mes de agosto, continúo con la revisión conjunta entre la Secretaria General y Geodesia de las observaciones a la resolución de "Especificaciones Técnicas de Geodesia",  Por otro lado, se  estructuró la base de datos de la red pasiva  actualizada para su posterior vinculación al sistema y se continúo incluyendo los ajustes entregados por la Secretaria General y la Subdirección al "Plan Nacional de Geodesia</t>
  </si>
  <si>
    <t xml:space="preserve">En el  mes de septiembre, entró en vigencia la resolución 1562 del 27 de septiembre de 2018,  por medio de la cual, se definen los valores que representan la calidad de los puntos medidos en redes geodésicas y levantamientos geodésicos, correspondiente a las “Especificaciones técnicas de Geodesia”,  la cual está pendiente por  publicarse en el diario oficial. Se continúo con la socialización de la resolución 715 del 8 de junio del 2018, por medio de la cual se actualizó el marco Geocentrico Nacional de Referenia – MAGNA_SIRGAS, correspondiente al “Marco de Referencia Terrestre Internacional – ITRF”.  Se encuentra en ajustes finales para su respectiva oficialización y publicación, El Plan Geodésico Nacional </t>
  </si>
  <si>
    <t>Para el tercer periodo, entró en vigencia la resolución 1562 del 27 de septiembre de 2018,  por medio de la cual, se definen los valores que representan la calidad de los puntos medidos en redes geodésicas y levantamientos geodésicos, Se continúo con la socialización de la resolución 715 del 8 de junio del 2018, por medio de la cual se actualizó el marco Geocentrico Nacional de Referenia – MAGNA_SIRGAS, y se encuentra en ajustes finales para su respectiva oficialización y publicación, El Plan Geodésico Nacional.</t>
  </si>
  <si>
    <t>En el mes de octubre se continuó con el proceso de publicación de la información regulada por la resolución 715 del 8 de junio del 2018, por medio de la cual se actualizó el marco Geocéntrico Nacional de Referencia – MAGNA_SIRGAS, para lo cual se esta pendiente de  actualización del GEOCARTO. Adicionalmente, se esta a la espera de las observaciones por parte de la Oficina de Planeación sobre la resolución del Plan Geodésico Nacional.</t>
  </si>
  <si>
    <t>Para el mes de noviembre, se entregaron y cargaron los datos en la plataforma Geocarto , se actualizó para disposición del público a través del portal de datos abiertos del IGAC, y se finalizó el documento “Plan Geodésico Nacional”.
Se reporta un avance de 0,050 , que equivale al 1,67 % de la ejecución de los 3 documentos.</t>
  </si>
  <si>
    <t>Para el mes de diciembre se reporta un avance de 0,020 que equivale al 0,67% de la ejecución de los 3 documentos.
Se finalizaron los 3 documentos, cumpliendo con la meta programada: 1. Resolución 715 del 8 de junio del 2018.
2. Resolución 1562 del 27 de septiembre de 2018
3. “Plan Geodésico Nacional” 2019-2025, Versión 14.
Asi mismo quedó a disposición del público la información correspondiente a la Red Geodésica Nacional tras el proceso de actualización del Marco de Referencia.</t>
  </si>
  <si>
    <t xml:space="preserve">Para el cuarto periodo se dió por finalizado la elaboración de los 3 proyectos .
Se finalizaron los documentos de regulación de información geodésica, incluyendo las respectivas actualizaciones de observaciones, cálculos y datos pertinentes para cada uno ellos:
1, Entro en vigencia la Resolución 715 del 8 de junio del 2018
2, Entró en vigencia la Resolución 1562 del 27 de septiembre de 2018
3, Plan Geodésico Nacional” 2019-2025, Versión 14
</t>
  </si>
  <si>
    <t xml:space="preserve">Gestionar el desarrollo de plataformas tecnológicas, así
como adecuar y dar mantenimiento a la infraestructura
física.
</t>
  </si>
  <si>
    <t>Documentos de regulación de  información Geódesica</t>
  </si>
  <si>
    <t xml:space="preserve">Gobierno Digital, antes Gobierno en Línea
Fortalecimiento organizacional y simplificación de procesos
Fortalecimiento organizacional y simplificación de procesos
Racionalización de trámites
</t>
  </si>
  <si>
    <t>Resolución y actualización del Marco de Rerefencia Terrestre Internacional - ITRF</t>
  </si>
  <si>
    <t>Plan estratégico de tecnologías de la información y las comunicaciones PETI</t>
  </si>
  <si>
    <t xml:space="preserve">Revisión de la base de datos  y de la resolución del marco de referencia terrestre internacional, efectuando los correspondientes ajustes para su respectiva depuración. </t>
  </si>
  <si>
    <t>Revisión y ajuste del borrador de la resolución, por medio de la cual se actualizará el marco Geocentrico Nacional de referencia : Magna - Sirgas.</t>
  </si>
  <si>
    <t>S e efectúo revisión e identificación de vértices (Proyectos) que no han sido incorporados en el proceso de actualización del ITRF, con respecto a la Base de datos de 6234 vértices.</t>
  </si>
  <si>
    <t xml:space="preserve">Se realizó pruebas de procesamiento para identificar las variaciones en las metodologías tras la entrada en vigencia de la Resolución del “Marco de Referencia Terrestre Internacional – ITRF”. Se socializó el proceso de actualización y consecuencias del cambio a las áreas que utilizan información geodésica como insumo para la generación de productos finales o parciales.
</t>
  </si>
  <si>
    <t xml:space="preserve">Entró en vigencia la  resolución del “Marco de Referencia Terrestre Internacional – ITRF",  por medio de la cual se actualiza el marco Geocentrico Nacional de referencia : Magna - Sirgas. Se socializó el proceso de actualización y consecuencias del cambio a las áreas que utilizan información geodésica como insumo para la generación de productos finales o parciales.
</t>
  </si>
  <si>
    <t>Se verificó la Base de Datos existente en GEOCARTO con respecto a la información de los vértices que hacen parte del cálculo para la Actualización del ITRF y se generó un documento resumen para la posterior divulgación tras adaptación a un folleto, con el cual se divulgará la resolución del Marco de Referencia Terrestre Internacional – ITRF</t>
  </si>
  <si>
    <t>Se estructuró la base de datos de la Red Pasiva actualizada al ITRF2014, Época 2018  para ser incluida a GEOCARTO, también se realizó la estructuración de la Base de Datos para Datos Abiertos.</t>
  </si>
  <si>
    <t>Se verificó las diferencias de los seis orígenes cartográficos Gauss-Krüger tras el proceso de actualización del ITRF, además se realizó el boceto para el folleto que será proporcionado a los usuarios como medida de contextualización para los cambios incurridos tras esta acción, todo esto para el proceso de Socializacion de la Resolucion 715 del 8 de Junio del 2018.</t>
  </si>
  <si>
    <t>Se realizó un boceto del folleto que será entregado a los usuarios informando los cambios incurridos tras la entrada de la Resolucion 715 del 8 de Junio del 2018, por medio de la cual se actualizó el marco Geocentrico Nacional de Referenia – MAGNA_SIRGAS. Se verificó la Base de Datos existente en GEOCARTO. Se estructuró la base de datos de la Red Pasiva actualizada al ITRF2014, Época 2018  para ser incluida a GEOCARTO. Se verificó las diferencias de los seis orígenes cartográficos Gauss-Krüger tras el proceso de actualización del ITRF.</t>
  </si>
  <si>
    <t xml:space="preserve">Se ajustó  segun indicaciones del  GIT Administracion de la información Geodesica, Geográfica y Cartográfica la base de datos de vertices geodesicos para facilitar el proceso de incorporación al Geocarto. Se realizaron reuniones para el desarrollo del Visor Geográfico Institucional buscando optimizar el proceso de publicación de información de la Red Pasiva. </t>
  </si>
  <si>
    <t>Se realizó entrega de la base de datos  que fue cargada a la plataforma GEOCARTO con ID de cálculo 15990 donde se encuentran 7400 vértices actualizados. A su vez se remitió la Base de Datos Geograficos- GDB de la Red Geodésica Nacional en ITRF, para su disposición al público a través del portal de Datos Abiertos.</t>
  </si>
  <si>
    <t>Se incluyeron los ajustes y actualizaciones de los datos cargados en  Geocarto, proporcionando  a su vez el insumo para la generación de metadatos según la plantilla realizada en conjunto con ICDE para cada uno de los vértices que hacen parte de esta Red.</t>
  </si>
  <si>
    <t xml:space="preserve">Se ajustó la base de datos de vértices geodésicos para facilitar el proceso de incorporación al Geocarto. Se realizaron reuniones para el desarrollo del Visor Geográfico Institucional buscando optimizar el proceso de publicación de información de la Red Pasiva. Se entregó la base de datos, se cargó en la plataforma GEOCARTO registrada con numero ID de cálculo 15990 donde se encuentran 7.400 vértices actualizados. Así mismo, se tiene disponible al público a través del portal de Datos Abiertos. Se dispuso al público la descarga de la información correspondiente a la Red Geodésica Nacional tras el proceso de actualización del Marco de Referencia.
</t>
  </si>
  <si>
    <t>Especificaciones técnicas de Geodesia</t>
  </si>
  <si>
    <t xml:space="preserve">
Revisión de manuales  y documentos que contienen la información, haciendo la respectiva validación con las normas y las especificaciones técnicas de Geodesia. Generación de la versión 1.0 del documento de especificaciones técnicas de geomagnetismo con ajustes realizados de acuerdo la metodología para el control de calidad.</t>
  </si>
  <si>
    <t>Se modifico cronograma y se valido la técnica y temática del documento ajustado para garantizar la calidad de la información documentada, asegurando que no existan conflictos o ambigüedades en su contenido.</t>
  </si>
  <si>
    <t>Se realizó mesa de trabajo el 11 de mayo de 2018 con los líderes del documento técnico y se efectuó revisión final de especificaciones técnicas de  desniveles, por otro lado, se está adelantando con la oficina  CIAF la revisión final de las especificaciones técnicas de geomagnetismo.</t>
  </si>
  <si>
    <t>De los 4 componentes del documento “Especificaciones Técnicas de Geodesia” (1. Especificaciones Técnicas de Desniveles. 2. Marco de Referencia Terrestre Internacional – ITRF. 3. Especificaciones Técnicas de Gravimetria. 4. Especificaciones Técnicas de Geomagnetismo), la oficina CIAF tiene para su revisión y observación finales los documentos: Marco de Referencia Terrestre Internacional – ITRF y Especificaciones Técnicas de Geomagnetismo. Por otro lado, el documento “Especificaciones Técnicas de Gravimetria” se encuentra en revisión por los líderes de Geodesia para ser presentado a la oficina CIAF</t>
  </si>
  <si>
    <t xml:space="preserve">Se realizó el cronograma. Se validó la  técnica  y  temática  del documento ajustado   para garantizar la calidad de la información documentada. Se efectuó revisión final de especificaciones técnicas de  desniveles, y  se encuentra en revisión por parte de la oficna CIAF los documentos: Marco de Referencia Terrestre Internacional – ITRF y Especificaciones Técnicas de Geomagnetismo. Por otro lado, el documento “Especificaciones técnicas de Gravimetria” se encuentra en revisión por los líderes de Geodesia para ser presentado a la oficina CIAF.  </t>
  </si>
  <si>
    <t>Se recibieron las observaciones de la oficina jurídicas de la propuesta resolución por medio de la cual se definiran los valores que representan la calidad de los puntos medidos en redes geodésicas y levantamientos geodésicos”, cuyo objetivo es  oficializar y reglamentar las Especificaciones Técnicas Geodésicas, dichas observaciones están siendo ajustadas por los profesionales del GIT Geodesia y serán enviadas durante la primera semana del mes de agosto.</t>
  </si>
  <si>
    <t>Se remitió resolución preliminar de Especificaciones Técnicas de Geodesia a la Secretaria General, continuando la revisión y ajustes del documento, para la emisión de la resolución definitiva. Los ajustes que llevaron a cabo fueron sobre los instrumentos de nivelación y origen de especificaciones del Sistema Global de Navegacion por Satelite - GNSS.</t>
  </si>
  <si>
    <t xml:space="preserve">Se emitió la resolución 1562 del 27 de septiembre de 2018, por medio de la cual se definen los valores que representan la calidad de los puntos medidos en redes geodésicas y levantamientos geodésicos. Se encuentra en proceso de publicación en el diario oficial. </t>
  </si>
  <si>
    <t xml:space="preserve">Entro en vigencia la resolución 1562 del 27 de septiembre de 2018, por medio de la cual se definen los valores que representan la calidad de los puntos medidos en redes geodésicas y levantamientos geodésicos, la cual se encuentra en proceso de publicación en el diario oficial. </t>
  </si>
  <si>
    <t>Plan Geodésico Nacional</t>
  </si>
  <si>
    <t>Ajustes al documento del Plan Geodésico Nacional</t>
  </si>
  <si>
    <t>Se avanzó en el ajuste de los costos y se agregó un capítulo de Plan de Acción y Gestión del Conocimiento para el GIT de Geodesia.</t>
  </si>
  <si>
    <t>Se trabajó en las observaciones realizadas por la Subdirección y la Secretaría General. Se dio un enfoque más gerencial al documento incluyendo temas como innovación, desarrollo tecnológico, plan de expansión, divulgación y socialización.</t>
  </si>
  <si>
    <t>Se hicieron los últimos ajustes al Plan Nacional de Geodesia, se realizó un cambio en la estructura del documento resaltando las estrategias para modernizar los procesos geodésicos en Colombia y se entregó el documento a la Subdirección para las debidas observaciones.</t>
  </si>
  <si>
    <t>Se avanzó en el ajuste de los costos y se agregó un capítulo de Plan de Acción y Gestión del Conocimiento para el GIT de Geodesia.   Se dio un enfoque más gerencial al documento incluyendo temas como innovación, desarrollo tecnológico, plan de expansión, divulgación y socialización.  Se realizó un cambio en la estructura del documento resaltando las estrategias para modernizar los procesos geodésicos en Colombia y se entregó el documento a la Subdirección para las debidas observaciones.</t>
  </si>
  <si>
    <t>Se realizaron ajustes al documento según observaciones realizadas por la Secretaria General y la Subdirección, en cuanto a: mejoras en temas de cohesión, redacción y ajustes en la parte técnica.</t>
  </si>
  <si>
    <t>Se trabajó en la versión 13 del Plan Nacional de Geodesia para la cual se tuvieron en cuenta las últimas observaciones realizadas por la Secretaria General en donde se ampliaron las tablas de las metas de los procesos del Marco de Referencia Vertical y el Marco de Referencia Horizontal. De igual forma, se hicieron ajustes en temas importantes como el Caster Nacional, el presupuesto y las consideraciones de la capacidad y memoria operativa del sistema, además, se proyectó la realización de cursos, talleres y seminarios en materia geodésica, con el fin de socializar el documento.</t>
  </si>
  <si>
    <t>Se encuentra en proceso de revisión final por parte  de la Secretaria General, para su respectiva oficialización y publicación.</t>
  </si>
  <si>
    <t>Se encuentra en proceso de revisión final el Plan Geodésico Nacional por parte  de la Secretaria General para su posterior oficialización y publicación. Se proyectó la realización de cursos, talleres y seminarios, con el fin de socializar el documento.</t>
  </si>
  <si>
    <t xml:space="preserve">Se encuentra en revisión  el documento preliminar por parte de la oficina de Planeación, se está a la espera de las observaciones por tal motivo no se reporta avance. </t>
  </si>
  <si>
    <t>Se finalizó el documento “Plan Geodésico Nacional” 2019-2025, Versión 14, con todas las especificaciones y ajustes realizados por: la Oficina de Planeación, la Subdirección de Geografía y Cartografía y la Secretaria General. Es de aclarar que el documento debe ser ajustado posteriormente al nuevo Plan Nacional de Desarrollo.</t>
  </si>
  <si>
    <t>Al cuarto trimestre se tiene un avance de 974 kms nivelados de la Red Geodesica Vertical Nacional.
Realización de los procesos de materialización, nivelación, georreferenciación y gravimetría de las Líneas 15, 16 y 17 (Departamentos de Santander, Norte de Santander, Cesar, Nariño, Cauca, Valle del Cauca). La información de las comisiones realizadas durante el transcurso del año fue revisada y dispuesta para consulta en el sistema GEOCARTO.</t>
  </si>
  <si>
    <t>Durante el año 2018, se generaron 9.872 archivos Rinex. Se realizaron actividades de control de calidad para verificar los datos que se suministran a los usuarios y al centro de procesamiento IGAC para la Red SIRGAS-CON; y se garantizó la entrega diaria de los archivos Rinex correspondientes a las estaciones continuas, los cuales están publicados en la FTP IGA-SIRGAS. Dichos datos se publicaron por datos abiertos a través de la FTP asignada para los usuarios externos</t>
  </si>
  <si>
    <t>Se reporta un avance de 51 vértices generados, correspondiente a un 100% de avance sobre la meta. Se avanzó con el proceso de densificación de puntos Geodésicos en los municipios de Cundinamarca y Boyacá, así mismo se realizó control de calidad de la información recolectada en trabajo de campo.</t>
  </si>
  <si>
    <t>Se reporta un avance de 2.400 datos geomagnéticos generados correspondiente a un 100% de avance sobre la meta. Se realizaron actividades de preparación, adecuación de insumos e instrumentos para las mediciones absolutas y magnetogramas (magnetómetros Diflux, magnetómetro de protones, variometros, papel fotográfico, químicos reveladores, entre otros). Así mismo, reparaciones logísticas y de infraestructura al observatorio.</t>
  </si>
  <si>
    <t xml:space="preserve">Se desarrollaron los siguientes proyectos de investigación: Marco de Referencia de Altura Internacional – IHRF; Investigación para la actualización modelo Geoidal para Colombia;  Implementación del Modelo Inosférico y Trosposférico con BERNESE (Software científico) para procesos Geodésicos; Implementación de VRS - NTRIP (metodología para implementar en tiempo real los procesos de levantamientos topográficos); Integración técnica de los procesos de Gravimetría y Geomagnetismo; Elaboración de la estructura y contenido técnico para el documento de Geodesia para niños; Implementación y actualización del Marco de Referencia Terrestre Internacional – ITRF; Implementación de la metodología, de diseño y desarrollo para los proyectos de Redes Geodésicas; Metodología para el manejo de análisis costo-beneficio en la evaluación de proyectos geodésicos; Elaboración del documento técnico de control de calidad para el Geomagnetismo; Realización del ajuste geodésico de los circuitos de nivelación; Propuesta para la implementación de la Red Gravimétrica Absoluta </t>
  </si>
  <si>
    <t xml:space="preserve">
Se desarrollaron los siguientes documentos de regulación: Resolución y actualización del Marco de Referencia Terrestre Internacional – ITRF; Especificaciones técnicas de Geodesia; Plan Geodésico Nacional 2019-2025 (versión en revisión). 
</t>
  </si>
  <si>
    <t>GESTION GEOGRAFICA</t>
  </si>
  <si>
    <t>GIT ESTUDIOS GEOGRÁFICOS</t>
  </si>
  <si>
    <t xml:space="preserve">Documentos </t>
  </si>
  <si>
    <t xml:space="preserve">Documentos técnicos de estudios geográficos  elaborados </t>
  </si>
  <si>
    <t>Documento: “Proyecto atlas de la organización y funcionamiento espacial del sistema urbano regional en Colombia”. Definición de los aspectos generales del documento, avance en los antecedentes del tema de investigación con base en la revisión documental y estado del arte, definición del enfoque teórico,  metodológico y estructuración de la matriz metodológica para la identificación de componentes, subcomponentes y variables.</t>
  </si>
  <si>
    <t>Documento: "Proyecto atlas de la organización y funcionamiento espacial del sistema urbano regional en Colombia": Para el mes de abril se evaluó el contenido temático de la matriz general del proyecto, se definió cuatro dimensiones de agrupación: social, económica, político - institucional y ambiental, así como los componentes y subcomponentes de acuerdo con las dimensiones de agrupación.</t>
  </si>
  <si>
    <t>Documento:"Proyecto atlas de la organización y funcionamiento espacial del sistema urbano regional en Colombia". Para el mes de mayo, se aprobó el contenido temático definitivo de la matriz general del proyecto, la cual se construye a partir de cuatro dimensiones de agrupación: social, económica, político - institucional y ambiental.</t>
  </si>
  <si>
    <t xml:space="preserve">Documento:"Proyecto atlas de la organización y funcionamiento espacial del sistema urbano regional en Colombia". Para el mes de Junio, se generaron las tablas y conceptualizaciones de los mapas temáticos de 87 variables. se realizaron los dos talleres de construcción participativa en las ciudades de Florencia (Caquetá) y Villavicencio (Meta). Se estructuró una base de datos para hacer el seguimiento y validación de la información solicitada a diferentes entidades.
</t>
  </si>
  <si>
    <t xml:space="preserve">Para el segundo periodo se tiene un avance del 0.53 sobre el documento técnico de estudios geográficos elaborado y un acumulado de 0.61. Documento: "Proyecto atlas de la organización y funcionamiento espacial del sistema urbano regional en Colombia": se evaluó el contenido temático de la matriz general del proyecto, se definió cuatro dimensiones de agrupación (social, económica, político-institucional y ambiental). Se aprobó el contenido temático definitivo de la matriz general del proyecto. Se generaron las tablas y conceptualizaciones de los mapas temáticos de 87 variables. Se realizaron los dos talleres de construcción participativa en las ciudades de Florencia (Caquetá) y Villavicencio (Meta). </t>
  </si>
  <si>
    <t>Documento: "Proyecto atlas de la organización y funcionamiento espacial del sistema urbano regional en Colombia". Para el mes de Julio, se generaron las tablas y la conceptualización de los mapas temáticos de 18 variables. Se retroalimentó los talleres de construcción participativa y se retomó la elaboración del Marco Teórico Conceptual del proyecto.</t>
  </si>
  <si>
    <t xml:space="preserve">Documento: "Proyecto atlas de la organización y funcionamiento espacial del sistema urbano regional en Colombia". Para el mes de agosto, se elaboraron las tablas y la conceptualización de los mapas globales para el capítulo “Colombia en el contexto global y regional”. Se continúo con la elaboración del Marco Teórico Conceptual del Proyecto
</t>
  </si>
  <si>
    <t xml:space="preserve">Documento: "Proyecto atlas de la organización y funcionamiento espacial del sistema urbano regional en Colombia". Para el mes de septiembre se culminó la elaboración de los mapas globales para el capítulo “Colombia en el contexto global y regional”. Se terminó la elaboración del Marco Teórico Conceptual del Proyecto. </t>
  </si>
  <si>
    <t>Para el tercer periodo se tiene un avance del 0.32 sobre el documento técnico de estudios geográficos elaborado y un acumulado de 0.93. Documento: "Proyecto Atlas de la Organización y Funcionamiento Espacial del Sistema Urbano Regional en Colombia". Se generaron las tablas y la conceptualización de los mapas temáticos. Se retroalimentaron los talleres de construcción participativa y se retomó la elaboración del Marco Teórico Conceptual del proyecto. Se culminó la elaboración de los mapas globales para el capítulo “Colombia en el contexto global y regional”. Se terminó la elaboración del Marco Teórico Conceptual del Proyecto.</t>
  </si>
  <si>
    <t>Documento: "Proyecto atlas de la organización y funcionamiento espacial del sistema urbano regional en Colombia". Para el mes de octubre se hacen ajustes finales a los mapas globales para el capítulo “Colombia en el contexto global y regional”. Se terminó la elaboración de los antecedentes de organización y funcionamiento espacial en Colombia. Se adelantó la estructura a seguir para la elaboración de los textos que acompañarán los mapas de Colombia en el contexto global.</t>
  </si>
  <si>
    <t>Documento: "Proyecto atlas de la organización y funcionamiento espacial del sistema urbano regional en Colombia". Para el mes de noviembre se  continuó con los ajustes finales a los mapas globales existentes para el capítulo “Colombia en el contexto global y regional”, se incluyó el mapa de Objetivos de Desarrollo Sostenible y se elaboraron los textos preliminares que acompañan este capítulo. Se agruparon los objetivos de desarrollo sostenible de acuerdo a las dimensiones Social, Ambiental y Económica y se reorganizaron las variables simples trabajadas en la matriz inicial según las diferentes temáticas. Se definieron variables adicionales que complementan la dimensión social a partir de los objetivos de desarrollo sostenible y se generaron tablas con la conceptualización de nuevos mapas nacionales. 
Se reporta un avance de 0,025, que equivale al 2,50% de la ejecución del documento. A la fecha el producto presenta un atraso de 0,025 el cual será mitigado en el mes de diciembre, con la colaboración de los nuevos contratistas, quienes están finalizando las actividades. Se adjunta evidencia del Mapa de Objetivos de Desarrollo Sostenible.</t>
  </si>
  <si>
    <t>Para el mes de diciembre se cumplió con la meta programada.
Se avanzó en la elaboración el documento: "Proyecto atlas de la organización y funcionamiento espacial del sistema urbano regional en Colombia". Se reevaluó la representación de cuatro mapas globales dada la necesidad de incluir flujos que expliquen las dinámicas de Colombia en el contexto global y regional. Se incluyó un mapa de Cooperación Internacional en Colombia, para un total de 15 mapas globales que articulan el capítulo 3. Se definieron variables adicionales que complementan las dimensiones ambiental y económica a partir de los objetivos de desarrollo sostenible. Se generaron 28 tablas con la conceptualización nuevos mapas nacionales.</t>
  </si>
  <si>
    <t xml:space="preserve">Para el cuarto periodo se tiene un avance de 0,075 sobre el documento técnico de estudios geográfico elaborado, dando por finalizado la elaboración del documento.
Se finalizaron los mapas globales para el capítulo “Colombia en el contexto global y regional”.  Se terminó la elaboración de los antecedentes de organización y funcionamiento espacial en Colombia. Se adelantó la estructura a seguir para la elaboración de los textos que acompañarán los mapas de Colombia en el contexto global. Se incluyó el mapa de Objetivos de Desarrollo Sostenible y se elaboraron los textos preliminares que acompañan este capítulo. Se agruparon los objetivos de desarrollo sostenible de acuerdo a las dimensiones Social, Ambiental y Económica. Se reorganizaron las variables simples trabajadas en la matriz inicial según las diferentes temáticas. Se definieron variables adicionales que complementan las dimensiones sociales, ambientales y económicas a partir de los objetivos de desarrollo sostenible. Se generaron tablas con la conceptualización de nuevos mapas nacionales. Se reevaluó la representación de cuatro mapas globales dada la necesidad de incluir flujos que expliquen las dinámicas de Colombia en el contexto global y regional. Se incluyó un mapa de Cooperación Internacional en Colombia. Se generaron tablas con la conceptualización nuevos mapas nacionales.
</t>
  </si>
  <si>
    <t>Geografias Temáticas y departamentales.</t>
  </si>
  <si>
    <t>Conceptualización teórica y metodológica</t>
  </si>
  <si>
    <t>Revisión de las normas para la  elaboración del Marco Normativo del Proyecto,  construcción del marco conceptual, estructuración de la matriz metodológica de componentes y subcomponentes con base en los objetivos de desarrollo sostenible.</t>
  </si>
  <si>
    <t>Se ajustó la matriz de componentes y subcomponentes y se inició la descripción de variables</t>
  </si>
  <si>
    <t>Se retomará en el mes de julio y se culminará hacia el mes de agosto.</t>
  </si>
  <si>
    <t>Se espera retomar esta actividad en el mes de julio y culminarla hacia el mes de agosto.</t>
  </si>
  <si>
    <t>Se ajustó la matriz de componentes y subcomponentes. Se inició la descripción de variables en las ciudades de Florencia (Caquetá) y Villavicencio (Meta). Se estructuró una base de datos para hacer el seguimiento y validación de la información solicitada a diferentes entidades.</t>
  </si>
  <si>
    <t>Se retomó la elaboración del marco teórico conceptual y los antecedentes de estudios relacionados con la investigación.</t>
  </si>
  <si>
    <t>Se desarrolló el marco teórico conceptual y los ejes temáticos de calidad de vida, sostenibilidad y buen vivir.</t>
  </si>
  <si>
    <t>Se elaboró la versión final del Marco Teórico y Conceptual para el Atlas. Se definieron las versiones finales de los mapas globales para el capítulo “Colombia en el contexto global y regional”.</t>
  </si>
  <si>
    <t>Se elaboró la versión final del Marco Teórico y Conceptual para el Atlas. Se definieron las versiones finales de los mapas globales para el capítulo “Colombia en el contexto global y regional</t>
  </si>
  <si>
    <t>Levantamiento, procesamiento y análisis de la información</t>
  </si>
  <si>
    <t>Identificación de las variables por cada subcomponente y su fuente de datos</t>
  </si>
  <si>
    <t>Se continuó con la identificación de las fuentes de información para la consecución de datos</t>
  </si>
  <si>
    <t>Se levantó y procesó información para la construcción de tablas como insumo para la elaboración de mapas temáticos y se gestionó la solicitud de información de variables faltantes.</t>
  </si>
  <si>
    <t>Se levantó y procesó información para la construcción de tablas, como insumo para la elaboración de mapas temáticos. Se gestionó la solicitud de información de variables faltantes.</t>
  </si>
  <si>
    <t>Identificación de las fuentes de información para la consecución de datos. Se levantó y procesó información para la construcción de tablas como insumo para la elaboración de mapas temáticos. Se gestionó la solicitud de información de variables faltantes. Se levantó y procesó información para la construcción de tablas, como insumo para la elaboración de mapas temáticos. Se gestionó la solicitud de información de variables faltantes.</t>
  </si>
  <si>
    <t>Se actualizó el estado de la gestión de la información para el proyecto.
Se procesaron datos de Restitución de Tierras, Parques Nacionales, Cámara de Comercio y Observatorio Colombiano de Ciencia y Tecnología (OCCyT)</t>
  </si>
  <si>
    <t>Se construyeron las tablas y se conceptualizó la representación para cada uno de los mapas globales</t>
  </si>
  <si>
    <t>Se actualizó el estado de la gestión de la información para el proyecto. Se procesaron datos de Restitución de Tierras, Parques Nacionales, Cámara de Comercio y Observatorio Colombiano de Ciencia y Tecnología (OCCyT). Se construyeron las tablas y se conceptualizó la representación para cada uno de los mapas globales</t>
  </si>
  <si>
    <t>Generación de tablas y mapas temáticos</t>
  </si>
  <si>
    <t>Se inició todo el proceso de estructuración de tablas de datos y conceptualización de mapas temáticos</t>
  </si>
  <si>
    <t>Se continúa con la estructuración de tablas de datos y conceptualización de mapas temáticos</t>
  </si>
  <si>
    <t xml:space="preserve">Se continúa con la estructuración de tablas de datos y conceptualización de mapas temáticos. </t>
  </si>
  <si>
    <t>Se conceptualizaron 18 mapas temáticos nacionales: 1. Distribución espacial de la población 2020. 2. Empresas de servicio aéreo 3. Estado de la red vial calidad. 4. Estado de la red vial tipo. 5. Resguardos indígenas y títulos de comunidades negras. 6. Tasa de crecimiento 1973-2005. 7. Víctimas del conflicto armado con discapacidad. 8. Víctimas del conflicto armado con pertenencia étnica. 9. Víctimas del conflicto armado por género. 10. Víctimas del conflicto armado por hecho victimizante. 11. Sexo que predomina de los fallecidos. 12. Predios restituidos. 13. Deformaciones no fetales. 14. Probable manera de muerte. 15. Porcentaje de predios con menos de una hectárea. Microfundio. 16. Porcentaje de predios con más de 200 hectáreas. Latifundio. 17. Tamaño predominante según porcentaje de predios. 18. Concentración de la tierra - Índice GINI, 2017  y 13 mapas del funcionamiento espacial de Colombia en el contexto mundial: 1. Geopolítica. 2. Comercio. 3. Educación y Cultura. 4. Turismo. 5. Internet. 6. Hambre y pobreza. 7. Migraciones. 8. Conflicto armado. 9. Servicios ecosistémicos. 10. Protocolos ambientales. 11. Calidad de vida. 12. Felicidad. y 13. Geodinámica</t>
  </si>
  <si>
    <t xml:space="preserve">Se conceptualizaron y elaboraron 14 mapas temáticos nacionales: 1. Comunicación en radiodifusión sonora, 2. Infraestructura para el acceso a internet gratis para la gente, 3. Suscriptores a internet por tipo de tecnología
4. Degradación de los recursos agua y suelo, 5. Exportaciones e importaciones de zonas francas permanentes en 2017, 6. Ocupación de la tierra por grupos étnicos indígenas y negros, 7. Uso eficiente del agua en aglomeraciones urbanas, 8. Televisión tdt y por suscripción
9. Intensidad del desplazamiento forzado, 10. Producción minera por contraprestación económica, 11. Llegada aérea de pasajeros por departamento en temporada alta, 12. Llegada aérea de pasajeros por departamento en temporada regular, 13. Instituciones de educación superior - sectores, 14. Instituciones de educación superior - carácter y 15 mapas del funcionamiento espacial de Colombia en el contexto mundial: 1. Desplazamientos forzados y migraciones internas, 2. Índice de desarrollo humano, 3. Ranking global de felicidad, 4. Acuerdos comerciales, 5. Exportaciones, 6. Producto interno bruto, 7. Usuarios de internet
8. Patrimonio de la humanidad, 9. Sitios Ramsar, 10. Hambre, 11. Flujos de turistas, 12. Participación en acuerdos para la protección del ambiente
13. Riesgo ambiental, 14. Fenómenos naturales, 15. Geopolítica y geoestratégica
</t>
  </si>
  <si>
    <t>Se ajustaron algunos datos para la conceptualización final de los mapas globales. Se ajustaron y elaboraron 13 mapas del funcionamiento espacial de Colombia en el contexto mundial: 1. Migraciones y Desplazamientos Forzado, 
2. Desarrollo humano,  3. Felicidad, 4. Acuerdos comerciales, 5. Exportaciones e Importaciones, 6. Producto interno bruto, 7. Usuarios de internet, 8. Patrimonio de la humanidad, 9. Hambre, 10. Turismo, 11. Riesgo ambiental, 12. Amenazas naturales,  y 13. Impacto ambiental por actividad antrópica</t>
  </si>
  <si>
    <t xml:space="preserve">Se conceptualizaron 45 mapas temáticos nacionales: 1. Distribución espacial de la población 2020, 2. Empresas de servicio aéreo, 3. Estado de la red vial calidad. 
4. Estado de la red vial tipo, 5. Resguardos indígenas y títulos de comunidades negras, 6. Tasa de crecimiento 1973-2005, 7. Víctimas del conflicto armado con discapacidad, 8. Víctimas del conflicto armado con pertenencia étnica. 
9. Víctimas del conflicto armado por género, 10. Víctimas del conflicto armado por hecho victimizante, 11. Sexo que predomina de los fallecidos. 
12. Predios restituidos, 13. Deformaciones no fetales. 
14. Probable manera de muerte,  15. Porcentaje de predios con menos de una hectárea. Microfundio, 16. Porcentaje de predios con más de 200 hectáreas. Latifundio, 17. Tamaño predominante según porcentaje de predios. 
18. Concentración de la tierra - Índice GINI, 2017, 19. Comunicación en radiodifusión sonora, 20. Infraestructura para el acceso a internet gratis para la gente, 21. Suscriptores a internet por tipo de tecnología, 22. Degradación de los recursos agua y suelo,  23. Exportaciones e importaciones de zonas francas permanentes en 2017,  24. Ocupación de la tierra por grupos étnicos indígenas y negros,  25. Uso eficiente del agua en aglomeraciones urbanas,  26. Televisión tdt y por suscripción, 27. Intensidad del desplazamiento forzado,  28. Producción minera por contraprestación económica,  29. Llegada aérea de pasajeros por departamento en temporada alta,  30. Llegada aérea de pasajeros por departamento en temporada regular,  31. Instituciones de educación superior - sectores,  32. Instituciones de educación superior – carácter, 33. Migraciones y Desplazamientos Forzado,  34. Desarrollo humano,  35. Felicidad, 36. Acuerdos comerciales, 37. Exportaciones e Importaciones, 38. Producto interno bruto, 
39. Usuarios de internet, 40. Patrimonio de la humanidad, 41. Hambre, 
42. Turismo, 43. Riesgo ambiental, 44. Amenazas naturales,  y 45. Impacto ambiental por actividad antrópica
Y 28 mapas del funcionamiento espacial de Colombia en el contexto mundial: 1. Geopolítica, 2. Comercio, 3. Educación y Cultura, 4. Turismo,  5. Internet. 
6. Hambre y pobreza. 
7. Migraciones.
8. Conflicto armado. 
9. Servicios ecosistémicos. 
10. Protocolos ambientales. 
11. Calidad de vida. 
12. Felicidad. 
13. Geodinámica
14. Desplazamientos forzados y migraciones internas, 
15. Índice de desarrollo humano, 
16. Ranking global de felicidad, 
17. Acuerdos comerciales,
18. Exportaciones, 
19. Producto interno bruto, 
20. Usuarios de internet
21. Patrimonio de la humanidad, 
22. Sitios Ramsar, 
23. Hambre, 
24. Flujos de turistas, 
25. Participación en acuerdos para la protección del ambiente
26. Riesgo ambiental, 
27. Fenómenos naturales, 
28. Geopolítica y geoestratégica
</t>
  </si>
  <si>
    <t>Se realizaron ajustes de conceptualización temática para 9 mapas mundiales y 6 mapas nacionales.</t>
  </si>
  <si>
    <t>Se realizaron ajustes de conceptualización temática para 2 mapas mundiales y 11 nacionales</t>
  </si>
  <si>
    <t>Se realizaron ajustes de conceptualización temática para 4 mapas mundiales y 14 nacionales</t>
  </si>
  <si>
    <t xml:space="preserve">Se realizaron ajustes de conceptualización temática para 15 mapas mundiales: 
1. Amenazas naturales
2. Riesgo ambiental
3. Acuerdos comerciales
4. PIB per cápita
5. Base mundial
6. Países del mundo
7. Índice global del hambreV3
8. Usuarios de internet
9. Patrimonio de la humanidad
10. Implementación de los objetivos de desarrollo sostenible
11. Turismo
12. Comercio internacional
13. Acuerdos comerciales
14. Turismo
15. Desplazamiento
Se realizaron ajustes de conceptualización temática para 31 mapas nacionales:
1. Número de Instituciones de Educación Superior por sector
2. Número de Instituciones de Educación Superior por Carácter Institucional
3. Infraestructura para el acceso a Internet gratis para la gente
4. Exportaciones e importaciones de zonas francas permanentes
5. Áreas protegidas
6. Amenazas naturales
7. Cultivos ilícitos
8. Cobertura de vacunación en niños menores de un (1) año
9. Mortalidad materna
10. Nacimiento en menores de 19 años
11. Desnutrición
12. Mujeres víctimas de violencia intrafamiliar
13. Calentamiento global
14. Matriculados preescolar
15. Vacunación
16. Mortalidad infantil
17. Principales causas de mortalidad
18. Tipos de violencia 
19. Territorios inteligentes
20. Índice de corrupción
21. Cooperación internacional
22. Veedurías ciudadanas
23. Escasez hídrica
24. Gestión de residuos sólidos
25. Gestión de aguas residuales
26. Muertes por enfermedades relacionadas con el agua y el saneamiento
27. Morbilidad
28. Obesidad
29. Producción energética
30. Transporte fluvial
31. Frontera agrícola
</t>
  </si>
  <si>
    <t>Trabajo de campo y talleres de socialización</t>
  </si>
  <si>
    <t>Se planificó, programó y gestionó lo necesario para adelantar el trabajo de campo, el cual constará de dos talleres de construcción participativa con las territoriales de Caquetá y Meta.</t>
  </si>
  <si>
    <t>Se adelantó el trabajo de campo, el cual consistió en la realización de dos talleres de construcción participativa con las territoriales de Caquetá y Meta.</t>
  </si>
  <si>
    <t>Se adelantó trabajo de campo, el cual consistió en la realización de dos talleres de construcción participativa con las territoriales de Caquetá y Meta.</t>
  </si>
  <si>
    <t>Se avanzó en la validación de información para la elaboración de mapas nacionales multivariable</t>
  </si>
  <si>
    <t>Validación de la información</t>
  </si>
  <si>
    <t>Esta actividad se aplaza para el mes de junio, porque depende de la realización del taller de Construcción Participativo con las oficinas territoriales de Caquetá y Meta.</t>
  </si>
  <si>
    <t>Se avanza en el proceso de validación de la información del taller adelantado en la ciudad de Florencia (Caquetá)</t>
  </si>
  <si>
    <t>Se continúo con el proceso de validación de la información allegada desde las diferentes entidades y de los talleres de construcción participativa realizados en las lerritoriales de Caquetá y Meta.</t>
  </si>
  <si>
    <t>Se continúo con el proceso de validación de la información allegada desde las diferentes entidades en las que se gestionó la solicitud de datos que no se encuentran dispuestos en las páginas web.</t>
  </si>
  <si>
    <t>Se validó la  información allegada desde las diferentes entidades y de los talleres de construcción participativa realizados en las lerritoriales de Caquetá y Meta.</t>
  </si>
  <si>
    <t>Se continuó con el proceso de validación de información para la elaboración de mapas nacionales multivariable.</t>
  </si>
  <si>
    <t>Se validó la información para la elaboración de mapas nacionales multivariable.</t>
  </si>
  <si>
    <t>Elaboración del documento técnico final</t>
  </si>
  <si>
    <t>Avance en el desarrollo del marco conceptual</t>
  </si>
  <si>
    <t>Se articuló la descripción de variables como parte del documento técnico final.</t>
  </si>
  <si>
    <t>Se desarrolló el análisis geográfico según los productos generados que se van articulando como parte del documento técnico final.</t>
  </si>
  <si>
    <t>Se continúa con el análisis de los documentos, con la finalidad de articular la estructura del documento técnico final.</t>
  </si>
  <si>
    <t>Se articuló la descripción de variables, se desarrolló el análisis geográfico según los productos generados y se continúa con el análisis de los documentos, con la finalidad de articular la estructura del documento técnico final.</t>
  </si>
  <si>
    <t>Se definió la estructura temática del Atlas y se elaboración los textos preliminares de tres capítulos: 1. Colombia en el contexto global y regional. 2. Antecedentes de la organización y funcionamiento espacial del territorio colombiano. 3. Marco Teórico y Conceptual.</t>
  </si>
  <si>
    <t xml:space="preserve">Se elaboraron textos en versión preliminar de los capítulos: Colombia en el contexto global y regional, antecedentes de la organización y funcionamiento espacial del territorio colombiano y marco teórico y conceptual.
</t>
  </si>
  <si>
    <t>Se avanzó en la segunda versión de  los capítulos: Colombia en el contexto global y regional, antecedentes de la organización y funcionamiento espacial del territorio colombiano.</t>
  </si>
  <si>
    <t xml:space="preserve">Se realizaron ajustes finales del capítulo de Antecedentes del Atlas de la organización y funcionamiento espacial en Colombia, incluyendo los diferentes estudios realizados en el país referente al tema de regionalización y funcionamiento espacial, desde 1986 hasta la actualidad. </t>
  </si>
  <si>
    <t xml:space="preserve">Se realizaron ajustes finales a los dos capítulos iniciales del Atlas de la organización y funcionamiento espacial en Colombia: capítulo de Antecedentes y capitulo del Marco Teórico Conceptual, los cuales quedan en revisión final para la publicación.
Se elaboraron las primeras versiones de los textos que acompañan el capítulo de Colombia en el Contexto Global, los cuales serán consolidados y unificados para  revisión final.
</t>
  </si>
  <si>
    <t>Se presentó una versión ajustada del capítulo 1 de acuerdo a las observaciones realizadas por el equipo temático. Se reevaluó la estructura del capítulo 2 y se incluyeron temas adicionales a desarrollar por lo que se requiere presentar una versión ajustada del mismo de acuerdo a las observaciones realizadas por el equipo temático. Se reevaluó la estructura de los textos que acompañan los mapas globales, se actualizaron los textos preliminares y se presentó la versión 0.0 del capítulo 3.</t>
  </si>
  <si>
    <t xml:space="preserve">Se realizó el capítulo, Colombia en el contexto global y regional.. Se ajustaron los documento, “Antecedentes de la organización y funcionamiento espacial del territorio colombiano”, incluyendo los diferentes estudios realizados en el país referente al tema de regionalización y funcionamiento espacial, desde 1986 hasta la actualidad. “Antecedentes, marco teórico y conceptual” del Atlas de la Organización y Funcionamiento Espacial del Sistema Urbano regional en Colombia. Se crearon las primeras versiones de los textos que acompañaran los mapas mundiales. Se definió la estructura temática base para la elaboración del texto final. Se presentó una versión ajustada del capítulo 1 de acuerdo a las observaciones realizadas por el equipo temático y se reevaluó la estructura del capítulo 2.  Se reevaluó la estructura de los textos que acompañan los mapas globales, se actualizaron los textos preliminares y se presentó la versión 0.0 del capítulo 3.
</t>
  </si>
  <si>
    <t>Plan de tratamiento de riesgos de seguridad y privacidad de la información</t>
  </si>
  <si>
    <t>Plan de seguridad y privacidad de la información</t>
  </si>
  <si>
    <t>Brindar atención al ciudadano fomentando los mecanismos de participación y transparencia</t>
  </si>
  <si>
    <t>Dar cumplimiento a las Políticas de: Transparencia, acceso a la información pública y lucha contra. 
Prticipación Ciudadana en la gestión pública.
Aportar en la lucha contra la corrupción.</t>
  </si>
  <si>
    <t>Información y Comunicación</t>
  </si>
  <si>
    <t>Dar cumplimiento a las Políticas de Gobierno en Línea y de Servicio al Ciudadano.</t>
  </si>
  <si>
    <t>GIT ORDENAMIENTO TERRITORIAL</t>
  </si>
  <si>
    <t>Documentos metodológicos de  ordenamiento territorial elaborados</t>
  </si>
  <si>
    <t>Definición de temáticas generales del documento, avance técnico frente a los criterios del estado actual de la ocupación del territorio en las temáticas de población, sostenibilidad, competitividad, armonía regional, gobernanza y sistema de asentamientos; construcción de los anexos  técnicos para los temas de población, usos del suelo y estudio de riesgos; e incorporación de condicionantes y determinantes del ordenamiento territorial.</t>
  </si>
  <si>
    <t>Documento metodológico para la revisión y ajuste de esquemas de ordenamiento territorial: Para el mes de abril se ajustó los aportes de cada uno de los temáticos, de acuerdo a las observaciones recibidas y se inició la síntesis final; se avanzó en la construcción de la fase de evaluación estratégica y formulación (DOFA, Revisión EOT vigente); se elaboró los documentos de anexos técnicos en sus distintas versiones; y se elaboró la primera versión del apartado de acompañamiento y socialización</t>
  </si>
  <si>
    <t>Para el mes de mayo, se complementó la fase de evaluación estratégica y formulación, se desarrolló el capítulo de formulación y aspectos prácticos de la revisión y plan de inversiones (primera versión). Se ajustaron los anexos temáticos, población, estado actual del uso del suelo, gestión del riesgo y metodología expansión urbana; y se elaboró la primera versión del apartado de acompañamiento y socialización, incluyendo proceso de participación y concertación del POT.</t>
  </si>
  <si>
    <t>Para el mes de junio, se avanzó en la revisión general de toda la guía metodológica incluido los anexos técnicos. Se desarrolló la segunda versión del capítulo de "formulación de la revisión, aspectos prácticos de la revisión y plan de inversiones", incluyendo el apartado de socialización y participación.</t>
  </si>
  <si>
    <t>Para el segundo periodo se tiene un avance del 0.47 sobre el documento metodológico de  ordenamiento territorial elaborado  y un acumulado de 0.86. Se avanzó en la construcción de la fase de evaluación estratégica y formulación (DOFA, Revisión EOT vigente); se elaboró los documentos de anexos técnicos en sus distintas versiones. Se elaboró la primera versión del apartado de acompañamiento y socialización. Se ajustaron los anexos temáticos, población, estado actual del uso del suelo, gestión del riesgo y metodología expansión urbana. Se avanzó en una revisión general de toda la guía metodológica incluida los anexos técnicos. Se desarrolló la primera y segunda versión el capítulo de formulación de la revisión, aspectos prácticos de la revisión y plan de inversiones, incluyendo el apartado de socialización y participación.</t>
  </si>
  <si>
    <t>Para el mes de julio, se revisó y diagramó en una primera versión toda la guía metodológica y se realizó socialización del documento final de la Metodología.</t>
  </si>
  <si>
    <t>Para el mes de agosto, se presentó el documento en su versión final a los miembros del Comité Especial Interinstitucional CEI de la Comisión de Ordenamiento Territorial COT, que lo integran 18 entidades del orden nacional.</t>
  </si>
  <si>
    <t>Para el mes de septiembre, se recibieron las observaciones de algunas de las entidades a las que se les entregó la versión preliminar del “Documento metodológico para revisión y ajuste de esquemas de ordenamiento territorial” y se sintetizaron  para el análisis y evaluación pertinentes.</t>
  </si>
  <si>
    <t>Para el tercer periodo se tiene un avance del 0.11 sobre el documento metodológico de  ordenamiento territorial elaborado  y un acumulado de 0.97.  Se recibieron, sintetizaron y analizaron las observaciones de algunas de las entidades que revisaron la versión preliminar del “Documento Metodológico para Revisión y Ajuste de Esquemas de Ordenamiento Territorial”.</t>
  </si>
  <si>
    <t>Para el mes de octubre se continuó con la recepción de observaciones de entidades a las que se les entregó la versión preliminar del “Documento metodológico para revisión y ajuste de esquemas de ordenamiento territorial”.</t>
  </si>
  <si>
    <t>Para el mes de noviembre, se designó a algunos funcionarios el documento con las respectivas observaciones realizadas por parte de las entidades, para la correspondiente evaluación y emisión de conceptos que servirán de insumo para los ajustes finales. 
Dato reportado Noviembre: 0,004
Total programado Noviembre 2018: 1 
Total ejecutado Corte Noviembre 2018: 0,994
El producto se finalizara en el mes de diciembre, ya que las observaciones fueron entregadas a mediados de noviembre, lo que ocasionó que el tiempo no fuera suficiente para finalizar el producto en este mes.</t>
  </si>
  <si>
    <t>Para el mes de diciembre se finalizó el producto con la elaboración del documento "Guía Técnica para la Revisón de Largo Plazo - Esquemas de Ordenamiento Territorial" y la socialización del documento.</t>
  </si>
  <si>
    <t>Para el cuarto periodo se tiene un avance de 0,030 sobre el documento metodológico de  ordenamiento territorial elaborado, dando por terminado la elaboración del documento. 
Se hizo la revisión y propuesta de ajuste al “Documento Metodológico para Revisión y Ajuste de Esquemas de Ordenamiento Territorial”.</t>
  </si>
  <si>
    <t>Documentos técnicos metodológico
para revisión y ajuste de esquemas de ordenamiento territoriall</t>
  </si>
  <si>
    <t>Definir los criterios para la evaluación del estado actual de la ocupación del territorio</t>
  </si>
  <si>
    <t xml:space="preserve">Elaboración del contenido y estructura de la metodología, desarrollo de las temáticas, definición métodos de cálculo, indicadores y fuentes de información; definición de los criterios en las temáticas de población, sostenibilidad, competitividad, armonía regional, gobernanza y sistema de asentamientos; y desarrollo de los anexos técnicos de población, usos del suelo y estudio de riesgos. </t>
  </si>
  <si>
    <t>Definir el proceso de incorporación de condicionantes y determinantes del ordenamiento territorial</t>
  </si>
  <si>
    <t xml:space="preserve">Brindar atención al ciudadano fomentando los mecanismos de participación y transparencia
</t>
  </si>
  <si>
    <t>Defensa jurídica</t>
  </si>
  <si>
    <t>Definición de temáticas, revisión y ajustes de la estructura general de la metodología, y desarrolló del documento de incorporación de condicionantes y determinantes del ordenamiento territorial.</t>
  </si>
  <si>
    <t>Esta temática se encuentra en la fase final de revisión y ajuste. Los aportes de cada uno de los temáticos están siendo ajustados de acuerdo a las observaciones recibidas y se inicia la síntesis final.</t>
  </si>
  <si>
    <t xml:space="preserve">Se complementó la fase de evaluación estratégica y formulación (DOFA, Revisión EOT vigente, factores determinantes y condicionantes). </t>
  </si>
  <si>
    <t>Se complementó la fase de evaluación estratégica y formulación (DOFA, Revisión EOT vigente, factores determinantes y condicionantes).</t>
  </si>
  <si>
    <t>Especificar como se construye la visión y prospectiva del municipio</t>
  </si>
  <si>
    <t>Visión prospectiva del municipio: Corresponde al adelanto en la construcción de la fase de evaluación estratégica y formulación (DOFA, Revisión EOT vigente, factores determinantes y condicionantes).</t>
  </si>
  <si>
    <t>Se desarrolló en primera versión el capítulo de formulación de la revisión, aspectos prácticos de la revisión y plan de inversiones.</t>
  </si>
  <si>
    <t>Visión prospectiva del municipio: Corresponde al adelanto en la construcción de la fase de evaluación estratégica y formulación . Se desarrolló en primera versión el capítulo de formulación de la revisión, aspectos prácticos de la revisión y plan de inversiones.</t>
  </si>
  <si>
    <t>Señalar aspectos prácticos de ordenamiento territorial y construír los anexos técnicos</t>
  </si>
  <si>
    <t>Se elaboró versión 0 de documento de aspectos técnicos, Versión 1 de uso del suelo y Versión 1 de anexo de riesgos.</t>
  </si>
  <si>
    <t>Se ajustaron los anexos temáticos: población, estado actual del uso del suelo, gestión del riesgo y metodología expansión urbana.</t>
  </si>
  <si>
    <t>Se complementaron los capítulos de proceso de alistamiento, componente urbano, incorporación de determinantes y condicionantes, revisión del EOT vigente y evaluación estratégica y se desarrolló en segunda versión el capítulo de formulación de la revisión, aspectos prácticos de la revisión y plan de inversiones.</t>
  </si>
  <si>
    <t xml:space="preserve">Se elaboró versión 0 de documento de aspectos técnicos, versión 1 de uso del suelo, versión 1 de anexo de riesgos, versión 2 del capítulo de la formulación de la revisión, aspectos prácticos de la revisión y plan de inversiones, así mismo, se complementaron los capítulos de proceso de alistamiento, componente urbano, incorporación de determinantes y condicionantes, revisión del EOT vigente y evaluación estratégica y se ajustaron los anexos temáticos: población, estado actual del uso del suelo, gestión del riesgo y metodología expansión urbana. </t>
  </si>
  <si>
    <t>Se realizó revisión general y diagramación en primera versión de toda la guía metodológica, se revisó y ajustó la version del capítulo de formulación de la revisión, aspectos prácticos de la revisión y plan de inversiones y se ajustó el anexo de uso del suelo de acuerdo a sugerencias de la subdirección de agrología.</t>
  </si>
  <si>
    <t>Acompañamiento y socialización</t>
  </si>
  <si>
    <t>Participación en los siguientes eventos: Primera sesión de la comisión de ordenamiento territorial del municipio de Cajicá; Evento de articulación, diagnósticos y orientaciones de ordenamiento territorial con las administraciones de los 40 municipios de Norte de Santander; y Taller para aclarar inquietudes relativas a la planeación y el ordenamiento territorial.</t>
  </si>
  <si>
    <t>Se elaboró versión 0 de este apartado incluyendo proceso de participación y concertación del POT</t>
  </si>
  <si>
    <t>Se elaboró versión 1 de este apartado incluyendo proceso de participación y concertación del POT</t>
  </si>
  <si>
    <t xml:space="preserve">Se avanzó en la revisión del apartado de participación y concertación del POT y se socializó lo concerniente al capítulo de uso del suelo con la subdirección de agrología.
</t>
  </si>
  <si>
    <t>Se elaboraron las versiones 0 y 1 del apartado de participación y concertación del POT, por otro lado, se socializó lo concerniente al capítulo de uso del suelo con la Subdirección de Agrología.</t>
  </si>
  <si>
    <t xml:space="preserve">Se realizó socialización del documento final de la Metodología para el grupo interno de trabajo, el día lunes 27 de julio. </t>
  </si>
  <si>
    <t>Se socializó el documento en su versión final (borrador) a los miembros del Comité Especial Interinstitucional CEI de la Comisión de Ordenamiento Territorial COT. El documento con sus anexos fue enviado a diecinueve (19) funcionarios de 18 entidades del orden nacional, a través de un oficio - Circular, con el fin de recibir observaciones, críticas o sugerencias para  actualizar y realizar mejora continua.</t>
  </si>
  <si>
    <t>Se socializaron internamente (GIT) las observaciones allegadas por las siguientes entidades: UNGRD, DANE, Parques Nacionales, UPRA, Planeación Nacional. Ministerio de Ambiente.</t>
  </si>
  <si>
    <t xml:space="preserve">Se socializó el documento final de la Metodología al grupo interno de trabajo y a las 18 entidades miembros del Comité Especial Interinstitucional CEI de la Comisión de Ordenamiento Territorial COT, quienes realizarons sus obervaciones, criticas o sugerencias, que sirben para la mejora continua. </t>
  </si>
  <si>
    <t>Se evaluó la aplicacion de ajustes al documento, a partir de la recepción de las observaciones por parte de las entidades.</t>
  </si>
  <si>
    <t>Se entregó el documento a algunos funcionarios internos, para la evaluación y emisión de conceptos que servirán de insumo para los ajustes finales.</t>
  </si>
  <si>
    <t>Se socializaron las observaciones y recomendaciones realizadas por los funcionarios del GIT.</t>
  </si>
  <si>
    <t>Se realizaron los ajustes finales al documento a partir de la recepción de observaciones realizadas por parte de las entidades, por otro lado, se socializaron las observaciones y recomendaciones realizadas por los funcionarios del Grupo Interno deTrabajo.</t>
  </si>
  <si>
    <t>Variables SIGOT</t>
  </si>
  <si>
    <t>Número de  variables SIGOT actualizadas</t>
  </si>
  <si>
    <t xml:space="preserve"> Gestionar el desarrollo de plataformas tecnológicas, así como adecuar y dar mantenimiento a la infraestructura física.</t>
  </si>
  <si>
    <t>Direccionamiento estratégico y Planeación</t>
  </si>
  <si>
    <t xml:space="preserve">Actualización y cargue de ocho (8) variables en SIGOT. 
Gestión de información geográfica, estandarización, elaboración del documento conceptual sobre la relación entre planeación y ordenamiento territorial e identificación de nuevos datos requeridos para SIG OT.
Avance en los siguientes desarrollos: Visor Geográfico, Administrador para SIGOT 2018, código  fuente y documentación online, para las funcionalidades de SIGOT 2018 fase I. 
</t>
  </si>
  <si>
    <t>Para el mes de abril se estandarizaron y cargaron al SIGOT siete (7) capas de información geográfica: 1.Personas expulsadas; 2.Personas recibidas; 3.Resguardos indígenas; 4.Tierras de comunidades negras; 5.Mortalidad infantil departamental; 6.Mortalidad infantil municipal; 7.Avalúos catastrales urbanos, rurales y totales.
 -Se avanzó en la gestión de información geográfica por medio de la descarga de información proveniente del portal Datos abiertos y de la Unidad para las víctimas, y se acordó la organización de SIGOT en una estructura que contiene los campos: Ambiental y biofísica, Socio cultural, Económico productivo, Político Institucional y Espacio Funcional</t>
  </si>
  <si>
    <t>Para el mes de mayo se estandarizaron y cargaron al SIGOT 7 capas de información geográfica: 1. Estado de la Gestión Catastral Urbana 2018; 2. Estado de la Gestión Catastral Rural 2018; 3. Subsidios de Vivienda Asignados 2003 al 2006 y 2010 al 2016; 4. Cobertura de Acueducto 2016; 5. Cobertura de Alcantarillado 2016; 6. Afiliados al Régimen Subsidiado cargados a BDUA 2007, 2011 al 2017 y 7. Porcentaje de Afiliados al Régimen Subsidiado cargados a BDUA 2007, 2011 al 2016. Así mismo, se avanzó en la gestión de la información geográfica ante el Fondo de Solidaridad y Garantías y Minvivienda.
Por otro lado, se avanzó en el ajuste temático del SIGOT por medio de la evaluación del cumplimiento al Plan Estratégico de Desarrollo y Sostenibilidad del SIG-OT 2010 – 2019 , y se ajustó tecnologicamente el diseño de los iconos y logos definitivos del proyecto, el desarrollo del código fuente y  la construcción de los documentos de Migración de la Base de Datos Espacial y de migración de la Base de Datos Alfanumérica.</t>
  </si>
  <si>
    <t xml:space="preserve">Para el mes de junio, se estandarizaron y cargaron 9 capas de información geográfica: 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 y se avanzó en la reestructuración temática y tecnológica del aplicativo.
</t>
  </si>
  <si>
    <t xml:space="preserve">Para el segundo periodo se tiene un avance de 23 variables del SIGOT actualizadas, con un acumulado de 31 variables actualizadas. Capas estandarizadas y cargadas al SIGOT para este periodo: 1. Personas expulsadas; 2. Personas recibidas; 3. Resguardos indígenas; 4. Tierras de comunidades negras; 5. Mortalidad infantil departamental ; 6. Mortalidad infantil municipal; 7. Avalúos catastrales urbanos, rurales y totales; 8. Estado de la Gestión Catastral Urbana 2018; 9. Estado de la Gestión Catastral Rural 2018; 10. Subsidios de Vivienda Asignados 2003 al 2006 y 2010 al 2016; 11. Cobertura de Acueducto 2016; 12. Cobertura de Alcantarillado 2016; 13. Afiliados al Régimen Subsidiado cargados a BDUA 2007, 2011 al 2017 y 
14. Porcentaje de Afiliados al Régimen Subsidiado cargados a BDUA 2007, 2011 al 2016. Así mismo, se avanzó en la gestión de la información geográfica ante el Fondo de Solidaridad y Garantías y Minvivienda; 15. Desplazamiento Forzado Personas Expulsadas; 16. Desplazamiento Forzado Personas Recibidas; 17. Porcentaje de ingresos corrientes destinados a funcionamiento 2016; 18. Dependencia de las transferencias de la Nación y las Regalías 2016; 19. Generación de recursos propios 2016; 20. Magnitud de la inversión Municipal 2016; 21. Capacidad de ahorro 2016; 22. Tipología; 23. Categoría Ley 617 de 2000; y se avanzó en la reestructuración temática y tecnológica del aplicativo.
</t>
  </si>
  <si>
    <t xml:space="preserve">Para el mes de julio, se estandarizaron y cargaron 9 capas de información geográfica: 1. Cuencas Hidrográficas 2013, 2. Precipitación Anual 2015, 3. Zonificación  Hidrogeológica y DNP. 4, Índice Desempeño Fiscal 2016, 5. Índice de cumplimiento de Requisitos Legales 2016, 6. Índice Gestión Municipal 2016, 7. Índice Capacidad Administrativa 2016, 8. Índice de la Eficacia de la Gestión Municipal 2016, 9. Índice de la Eficiencia de la Gestión Municipal 2016. </t>
  </si>
  <si>
    <t>Para el mes de agosto, se recibieron 8 capas y se se descargaron 7 de información de Prosperidad Social y se estandarizaron y  cargaron 6 capas de información en la plataforma SIGOT. Se realizó la presentación y el lanzamiento del Sistema de Información Geográfica para la Planeación y el Ordenamiento Territorial en su nueva versión 2018.</t>
  </si>
  <si>
    <t>Para el mes de septiembre, se cargó 1 capa de información geográfica al aplicativo SIGOT: 1. Personas expulsadas 2012 al 2017.</t>
  </si>
  <si>
    <t>Para el tercer periodo se tiene un avance de 16 variables del SIGOT actualizadas, para un acumulado de 47 variables actualizadas.
Capas cargadas al SIGOT para este periodo:
1. Cuencas Hidrográficas 2013 
2. Precipitación Anual 2015 
3. Zonificación  Hidrogeológica)
4. Índice Desempeño Fiscal 2016 
5. Índice de cumplimiento de Requisitos Legales 2016 
6. Índice Gestión Municipal 2016 
7. Índice Capacidad Administrativa 2016 
8. Índice de la Eficacia de la Gestión Municipal 2016 
9. Índice de la Eficiencia de la Gestión Municipal 2016  
10. Títulos mineros históricos año 2017
11. Títulos mineros vigentes año 2017. 
12. Familias guardabosques años entre 2011 y 2013, 
13. Grupo móvil de erradicación, 
14. Hogares expulsados años entre 2012 y 2017, y 
15. Hogares recibidos años entre 2012 y 2017; 
16. Personas expulsadas 2012 al 2017</t>
  </si>
  <si>
    <t xml:space="preserve">
Para el mes de octubre se cargó una (1) capa de información al aplicativo SIGOT correspondiente al Ministerio de Transporte (Datos abiertos): 1, Registro Nacional de Accidentalidad Año 2015</t>
  </si>
  <si>
    <t>Para el mes de noviembre, se cargaron dos (2) capas de información geográfica al aplicativo SIGOT: 1, Páramos,  y 2. Resguardos indígenas y tierras de comunidades negras, corresponientes al Ministerio del Medio Ambiente y Desarrollo Sostenible y al Grupo Interno de Trabajo Fronteras y Límites de Entidesades - IGAC, respectivamente, cumpliendo con la  meta programada.
Meta programada año 2018: 50 variables
Total ejecutado Noviembre 2018: 50 variables</t>
  </si>
  <si>
    <t>Para el cuarto periodo se tiene un avance de 3 variables del SIGOT actualizadas, finalizando las 50 variables actualizadas cargadas al SIGOT para el año 2018.
Se cargaron tres (3) capa de información al aplicativo SIGOT:
1. Registro Nacional de Accidentalidad Año 2015, del Ministerio de Transporte (Datos abiertos):
2. Páramos, del Ministerio de Ambiente y Desarrollo Sostenible
3. Resguardos indígenas y tierras de comunidades negras, del IGAC – Grupo Interno de trabajo de Fronteras y Limites de Entidades Territoriales</t>
  </si>
  <si>
    <t>Informacion Geográfica Dispuesta Para Apoyar Los Procesos De Ordenamiento Territorial</t>
  </si>
  <si>
    <t>Gestión de información geográfica ante entidades nacionales</t>
  </si>
  <si>
    <t>Gestión de las siguientes capas de información: 1. Cobertura de acueducto, Alcantarillado y Aseo hasta 2016, y 2. Mortalidad infantil años 2005 al 2015. Por otro lado, se gestionó la información geográfica ante la subdirección de Catastro (Avalúos Catastrales Rurales (Miles $), Avalúos Catastrales Urbanos (Miles $), Avalúos Catastrales Totales (Miles $), Vigencias Catastrales Rurales (Año), Vigencias Catastrales Urbanas (Año)  - 2017 - 2018) y el GIT Fronteras y límites de Entidades Territoriales (Resguardos Indígenas y Tierras de Comunidades Negras)</t>
  </si>
  <si>
    <t>Se descargó la capa Conflicto de Uso a escala 1:100.000, fuente: Portal Datos Abiertos y descarga de la siguiente información, fuente: Unidad para las Víctimas: Reporte de Víctimas del conflicto Armado y Familias Beneficiadas-Incentivo-Liquidación. Esta información se analizará y se publicará en el mes de mayo si cumple con los parámetros.</t>
  </si>
  <si>
    <t>Se solicitó la siguiente información, mediante oficio, al Fondo de Solidaridad y Garantías: Afiliados al Régimen Subsidiado cargados a BDUA 2007, 2011 al 2016; Porcentaje de Afiliados al Régimen Subsidiado cargados a BDUA 2007, 2011 al 2016 y Cupos asignados según departamento en régimen Subsidiado, contratos adjudicados al régimen Subsidiado. Además, se descargó de la página de Min-vivienda la variable "Subsidios de vivienda asignados” 2003 al 2016, la cual fue evaluada y publicados los años faltantes.</t>
  </si>
  <si>
    <t xml:space="preserve">Se avanzó con la gestión de información geográfica mediante solicitud por oficio ante Servicio Geologico Colombiano ,SGC, Instituto de Nacional Medicina Legal y Prosperidad Social; además, se recibió información del SGC y del IDEAM; además, se descargó información de las páginas web del Ministerio de Transporte, Unidad de Victimas y DNP. </t>
  </si>
  <si>
    <t xml:space="preserve">Se descargó la capa Conflicto de Uso a escala 1:100.000, reporte de Víctimas del conflicto Armado y Familias Beneficiadas-Incentivo-Liquidación y se descargó información de las páginas web del Ministerio de Transporte, Unidad de Victimas y DNP. Por otro lado, se solicitó información al Fondo de Solidaridad y Garantías, al Servicio Geológico Colombiano, SGC, Instituto de Nacional Medicina Legal y Prosperidad Social, además, se descargó de la página de Min-vivienda la variable "Subsidios de vivienda asignados” 2003 al 2016, y se recibió información del SGC y del IDEAM </t>
  </si>
  <si>
    <t>Se gestionó información geográfica mediante oficio, de las siguientes entidades: Agencia Nacional de Minería - ANM: 1.Títulos Mineros Históricos, 2. Títulos Mineros Vigentes, Prosperidad Social: 3. Hogares desplazados, 4. Hogares Expulsados, 5. Hogares Recibidos y se descargó información de las siguientes páginas: Departamento Nacional de Planeación -DNP: 6. Índice Desempeño Fiscal 2016, 7. Índice de cumplimiento de Requisitos Legales 2016, 8. Índice Gestión Municipal 2016, 9. Índice Capacidad Administrativa 2016, 10. Índice de la Eficacia de la Gestión Municipal 2016, 11. Índice de la Eficiencia de la Gestión Municipal 2016, 12. Capacidad de ahorro 2016) y Registraduría: 13. Participación Electoral 2014 primera y segunda vuelta.</t>
  </si>
  <si>
    <t>Se recibieron 8 capas de información de Prosperidad Social: 1. Más Familias en Acción, 2. Paz desarrollo y estabilización (Laboratorios de Paz), 3. Atención a víctimas de la violencia, 4. Familias guardabosques, 5. Grupo móvil de erradicación, 6. Registro Desplazados, 7. RESA: Red de Seguridad Alimentaria, 8. Unidos: Familias con Acompañamiento Social  y se descargaron 7 capas de información de Prosperidad Social: 1. Desplazamiento Forzado - Hogares Recibidos 2017, 2. Desplazamiento Forzado - Hogares Expulsados 2017, 3. Desplazamiento Forzado - Personas Expulsadas 2017, 4. Desplazamiento Forzado - Personas Recibidas 2017. IDEAM, 5. Índice de vulnerabilidad por disponibilidad de agua por municipio de año seco, 6. Precipitación Total Promedio Anual 1971_2000. 7. Uso del Agua (UIA)</t>
  </si>
  <si>
    <t xml:space="preserve">Se recibieron capas de información del DNP a nivel Municipal y Departamental: 
6 capas a nivel Municipal: 1. Autofinanciación de los gastos de funcionamiento, 2. Respaldo del servicio de la deuda, 3. Indicador de desempeño Fiscal, 4. Tipología, 5. Entorno de desarrollo y 6. Categoría Ley 617 de 2000. 
9 capas a nivel Departamental: 1. Porcentaje de ingresos corrientes destinados a funcionamiento, 2. Respaldo de la deuda, 3. Porcentaje de ingresos que corresponden a transferencias, 4. Porcentaje de ingresos corrientes que corresponden a recursos propios, 5. Porcentaje del gasto total destinado a inversión, 6. Capacidad de ahorro, 7. Indicador de desempeño Fiscal 8. Tipología, 9. Categoría
</t>
  </si>
  <si>
    <t xml:space="preserve">Se gestionaron 13 capas de información geográfica de la Agencia Nacional de Minería - ANM: 1.Títulos Mineros Históricos, 2. Títulos Mineros Vigentes, Prosperidad Social: 3. Hogares desplazados, 4. Hogares Expulsados, 5. Hogares Recibidos y se descargó información de las siguientes páginas: Departamento Nacional de Planeación -DNP: 6. Índice Desempeño Fiscal 2016, 7. Índice de cumplimiento de Requisitos Legales 2016, 8. Índice Gestión Municipal 2016, 9. Índice Capacidad Administrativa 2016, 10. Índice de la Eficacia de la Gestión Municipal 2016, 11. Índice de la Eficiencia de la Gestión Municipal 2016, 12. Capacidad de ahorro 2016) y Registraduría: 13. Participación Electoral 2014 primera y segunda vuelta.
Se recibieron 6 capas de información de Prosperidad Social: 1. Más Familias en Acción, 2. Paz desarrollo y estabilización (Laboratorios de Paz), 3. Atención a víctimas de la violencia, 4. Familias guardabosques, 5. Grupo móvil de erradicación, 6. Registro Desplazados y se descargaron 7 capas de información de Prosperidad Social: 1. Desplazamiento Forzado - Hogares Recibidos 2017, 2. Desplazamiento Forzado - Hogares Expulsados 2017, 3. Desplazamiento Forzado - Personas Expulsadas 2017, 4. Desplazamiento Forzado - Personas Recibidas 2017. IDEAM, 5. Índice de vulnerabilidad por disponibilidad de agua por municipio de año seco, 6. Precipitación Total Promedio Anual 1971_2000. 7. Uso del Agua (UIA).
Se recibieron 16 capas de información del DNP a nivel Municipal: 1. Autofinanciación de los gastos de funcionamiento, 2. Respaldo del servicio de la deuda, 3. Indicador de desempeño Fiscal, 4. Tipología, 5. Entorno de desarrollo, 6. Categoría Ley 617 de 2000, 7. Autofinanciación de los gastos de funcionamiento, 8. Respaldo del servicio de la deuda, 9. Dependencia de las transferencias de la Nación y las Regalías, 10. Generación de recursos propios, 11. Magnitud de la inversión, 12. Capacidad de ahorro, 13. Indicador de desempeño Fiscal , 14. Tipología, 15. Entorno de desarrollo, 16. Categoría Ley 617 de 2000.
Se recibieron 17 capas de información del DNP a nivel Departamental: 1. Respaldo de la deuda, 2. Porcentaje de ingresos que corresponden a transferencias, 3. Porcentaje de ingresos corrientes que corresponden a recursos propios, 4. Porcentaje del gasto total destinado a inversión, 5. Capacidad de ahorro, 6. Indicador de desempeño Fiscal, 7. Tipología, 8. Categoría, 9. Porcentaje de ingresos corrientes destinados a funcionamiento, 10. Respaldo de la deuda, 11. Porcentaje de ingresos que corresponden a transferencias, 12. Porcentaje de ingresos corrientes que corresponden a recursos propios, 13. Porcentaje del gasto total destinado a inversión, 14. Capacidad de ahorro, 15. Indicador de desempeño Fiscal 16. Tipología, 17. Categoría
</t>
  </si>
  <si>
    <t>Se descargó información del Ministerio de Transporte (Datos abiertos):
1, Registro Nacional de Accidentalidad Año 2015</t>
  </si>
  <si>
    <t>Se descargó información de las siguientes entidades:  
Aeronáutica Civil: Volumen de pasajeros movilizados por aeropuerto 
Actualizada de Enero a Diciembre 2017.
Invías: Cobertura vial red vial primaria - Afirmada, Cobertura vial red vial primaria - Pavimentada, Distribución porcentual Red vial primaria - Afirmada, Distribución Porcentual Red vial primaria - Pavimentada, Primero y segundo semestre de 2017, Red Vial, y Actualizada a 2016 según metadato
Ministerio de Ambiente y Desarrollo Sostenible: Paramos
IGAC (Fronteras y límites de entidades territoriales): Resguardos indígenas y Tierras de Comunidades Negras</t>
  </si>
  <si>
    <t xml:space="preserve">Se descargó información de: 
Ministerio de Transporte (Datos abiertos):  Registro Nacional de Accidentalidad Año 2015
Aeronautica Civil:Volumen de pasajeros movilizados por aeropuerto, Actualizada de Enero a Diciembre 2017
Invias: Cobertura vial red vial primaria - Afirmada, Cobertura vial red vial primaria - Pavimentada,  Distribución porcentual Red vial primaria - Afirmada
Distribución Porcentual Red vial primaria - Pavimentada, Primero y segundo semestre de 2017, Red Vial y Actualizada a 2016 según metadato
</t>
  </si>
  <si>
    <t>Estandarización de información geográfica</t>
  </si>
  <si>
    <t>Estandarización de las siguientes capas:  1. Equipamientos Culturales - Bibliotecas año 2016, 2. Equipamientos Culturales - Museos  años 2015, 2016, 3. Área Cosechada cultivos de papa 2007, 2008, 4.  Área Sembrada cultivos de papa, 5.  Producción cultivos de papa, 6.  Rendimiento cultivos de papa.</t>
  </si>
  <si>
    <t>Se estandarizó siete capas de información geográfica, así: Personas expulsadas, Personas recibidas, Resguardos indígenas, Tierras de comunidades negras, Mortalidad infantil departamental, Mortalidad infantil municipal y Avalúos catastrales urbanos, rurales y totales.</t>
  </si>
  <si>
    <t>Se estandarizaron las capas de información: Estado de la Gestión Catastral Urbana 2018; Estado de la Gestión Catastral Rural 2018; Subsidios de Vivienda Asignados 2003 al 2006 y 2010 al 2016; Cobertura de Acueducto 2016; Cobertura de Alcantarillado 2016; Afiliados al Régimen Subsidiado cargados a BDUA 2007, 2011 al 2017 y Porcentaje de Afiliados al Régimen Subsidiado cargados a BDUA 2007, 2011 al 2016.</t>
  </si>
  <si>
    <t>Se estandarizaron 9 capas de información geográfica: 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t>
  </si>
  <si>
    <t>Se estandarizaron las siguientes capas de información geográfica: personas expulsadas, personas recibidas, resguardos indígenas, tierras de comunidades negras, mortalidad infantil departamental,  mortalidad infantil municipal, avalúos catastrales urbanos, rurales y totales, estado de la gestión catastral urbana 2018, estado de la gestión catastral rural 2018, subsidios de vivienda asignados 2003 al 2006 y 2010 al 2016, cobertura de acueducto 2016, cobertura de alcantarillado 2016, afiliados al régimen subsidiado cargados a BDUA 2007, 2011 al 2017 y porcentaje de afiliados al régimen subsidiado cargados a BDUA 2007, 2011 al 2016, desplazamiento forzado personas expulsadas, desplazamiento forzado personas recibidas, porcentaje de ingresos corrientes destinados a funcionamiento 2016, dependencia de las transferencias de la nación y las regalías 2016, generación de recursos propios 2016, magnitud de la inversión municipal 2016, capacidad de ahorro 2016, tipología y categoría Ley 617 de 2000.</t>
  </si>
  <si>
    <t>Se estandarizó información de la Agencia Nacional de Mineria -ANM: 1. Shape Títulos Mineros Históricos y 2. Shape Títulos Mineros Vigentes.</t>
  </si>
  <si>
    <t xml:space="preserve">Se estandarizaron 6 capas de información en la plataforma SIGOT, de Agencia Nacional Minera. 1, Títulos mineros históricos, año 2017, 2. Títulos mineros vigentes, año 2017. Prosperidad Social: 3. Familias guardabosques años entre 2011 y 2013, 4. Grupo móvil de erradicación, 5. Hogares expulsados años entre 2012 y 2017 y  6. Hogares recibidos años entre 2012 y 2017
</t>
  </si>
  <si>
    <t>Se estandarizó 1 capa de información geográfica para su cargue a la plataforma SIGOT de Prosperidad Social:  1. Personas expulsadas 2012 al 2017.</t>
  </si>
  <si>
    <t>Se estandarizaron 4 capas de información de la Agencia Nacional de Mineria -ANM: 1. Shape Títulos Mineros Históricos y 2. Shape Títulos Mineros Vigentes, 3. Títulos mineros históricos, año 2017, 4. Títulos mineros vigentes, año 2017. Se estandarizaron 14 capas de información de Prosperidad Social: 1. Familias guardabosques años entre 2011 y 2013, 2. Grupo móvil de erradicación, 3. Hogares expulsados años entre 2012 y 2017,  4. Hogares recibidos años entre 2012 y 2017 y 5. Personas expulsadas 2012 al 2017.</t>
  </si>
  <si>
    <t>Se estandarizó una (1) capa de información del Ministerio de Transporte: 1, Registro Nacional de Accidentalidad Año 2015</t>
  </si>
  <si>
    <t xml:space="preserve">Se estandarizaron  dos (2) capas de información: 1. Páramos (Paramos delimitados MADS 25K  09082018,  Paramos delimitados MADS100K 09082018, PARAMOS SANTURBAN BERLIN 25K) y 2.  Resguardos indígenas y tierras de comunidades negras.
</t>
  </si>
  <si>
    <t xml:space="preserve">Se estandarizaron las siguientes capas de información:
 1. Registro Nacional de Accidentalidad Año 2015
2. Páramos (Paramos delimitados MADS 25K  09082018,  Paramos delimitados MADS100K 09082018, PARAMOS SANTURBAN BERLIN 25K) 
3. Resguardos indígenas y tierras de comunidades negras
</t>
  </si>
  <si>
    <t>Cargue de información geográfica en el aplicativo SIGOT</t>
  </si>
  <si>
    <t>Cargue en SIGOT de las siguientes capas: Equipamientos Culturales - Bibliotecas año 2016,Equipamientos Culturales - Museos años 2015, 2016,Área Sembrada cultivos de papa 2007- 2008,Producción cultivos de papa,Rendimiento cultivos de papa y Área Cosechada cultivos de papa</t>
  </si>
  <si>
    <t>Se cargó al SIGOT 7 capas de información geográfica así: (1) Personas expulsadas, (2) Personas recibidas, (3) Resguardos indígenas, (4) Tierras de comunidades negras, (5) Mortalidad infantil departamental, (6) Mortalidad infantil municipal y (7) Avalúos catastrales urbanos, rurales y totales;</t>
  </si>
  <si>
    <t>Se cargaron las siguientes capas de información: 1. Estado de la Gestión Catastral Urbana 2018; 2. Estado de la Gestión Catastral Rural 2018; 3. Subsidios de Vivienda Asignados 2003 al 2006 y 2010 al 2016; 4.  Cobertura de Acueducto 2016; 5.  Cobertura de Alcantarillado 2016; 6. Afiliados al Régimen Subsidiado cargados a BDUA 2007, 2011 al 2017 y 7. Porcentaje de Afiliados al Régimen Subsidiado cargados a BDUA 2007, 2011 al 2016.</t>
  </si>
  <si>
    <t>Se cargaron 9 capas de información geográfica:1.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t>
  </si>
  <si>
    <t>Se cargaron al SIGOT 23 capas de información geográfica: 
1. Personas expulsadas; 2. Personas recibidas; 3. Resguardos indígenas; 4. Tierras de comunidades negras; 5. Mortalidad infantil departamental ; 6. Mortalidad infantil municipal; 7. Avalúos catastrales urbanos, rurales y totales; 8. Estado de la Gestión Catastral Urbana 2018; 9. Estado de la Gestión Catastral Rural 2018; 10. Subsidios de Vivienda Asignados 2003 al 2006 y 2010 al 2016; 11. Cobertura de Acueducto 2016; 12. Cobertura de Alcantarillado 2016; 13. Afiliados al Régimen Subsidiado cargados a BDUA 2007, 2011 al 2017 y 
14. Porcentaje de Afiliados al Régimen Subsidiado cargados a BDUA 2007, 2011 al 2016. Así mismo, se avanzó en la gestión de la información geográfica ante el Fondo de Solidaridad y Garantías y Minvivienda; 15. Desplazamiento Forzado Personas Expulsadas; 16. Desplazamiento Forzado Personas Recibidas; 17. Porcentaje de ingresos corrientes destinados a funcionamiento 2016; 18. Dependencia de las transferencias de la Nación y las Regalías 2016; 19. Generación de recursos propios 2016; 20. Magnitud de la inversión Municipal 2016; 21. Capacidad de ahorro 2016; 22. Tipología; 23. Categoría Ley 617 de 2000</t>
  </si>
  <si>
    <t>Se cargaron 9 capas de información geográfica: IDEAM 1. Cuencas Hidrográficas 2013, 2. Precipitación Anual 2015, 3. Zonificación  Hidrogeológica) y DNP, 4. Índice Desempeño Fiscal 2016, 5. Índice de cumplimiento de Requisitos Legales 2016, 6. Índice Gestión Municipal 2016, 7. Índice Capacidad Administrativa 2016, 8. Índice de la Eficacia de la Gestión Municipal 2016, 9. Índice de la Eficiencia de la Gestión Municipal 2016.</t>
  </si>
  <si>
    <t xml:space="preserve">Se cargaron 6 capas de información geografica: Agencia Nacional Minera, 1. Títulos mineros históricos año 2017, 2. Títulos mineros vigentes año 2017. Prosperidad Social: 3. Familias guardabosques años entre 2011 y 2013, 4. Grupo móvil de erradicación, 5. Hogares expulsados años entre 2012 y 2017, 6. Hogares recibidos años entre 2012 y 2017
</t>
  </si>
  <si>
    <t>Se cargó 1 capa de información geográfica al aplicativo SIGOT: 1. Personas expulsadas 2012 al 2017.</t>
  </si>
  <si>
    <t>Se cargaron 16 capas de información geográfica: IDEAM 1. Cuencas Hidrográficas 2013, 2. Precipitación Anual 2015, 3. Zonificación  Hidrogeológica) y DNP, 4. Índice Desempeño Fiscal 2016, 5. Índice de cumplimiento de Requisitos Legales 2016, 6. Índice Gestión Municipal 2016, 7. Índice Capacidad Administrativa 2016, 8. Índice de la Eficacia de la Gestión Municipal 2016, 9. Índice de la Eficiencia de la Gestión Municipal 2016.  Agencia Nacional Minera; 10. Títulos mineros históricos año 2017, 11. Títulos mineros vigentes año 2017. Prosperidad Social: 12. Familias guardabosques años entre 2011 y 2013, 13. Grupo móvil de erradicación, 14. Hogares expulsados años entre 2012 y 2017, y 15. Hogares recibidos años entre 2012 y 2017; 16. Personas expulsadas 2012 al 2017.</t>
  </si>
  <si>
    <t>Se cargó una (1)  capa de información geográfica al aplicativo SIGOT, correspondiente al Ministerio de Transporte (Datos abiertos): 1, Registro Nacional de Accidentalidad Año 2015</t>
  </si>
  <si>
    <t>Se cargaron dos (2) capas de información geográfica al aplicativo SIGOT: 1, Páramos,  y 2. Resguardos indígenas y tierras de comunidades negras.</t>
  </si>
  <si>
    <t xml:space="preserve">Se cargaron las siguientes capas de información geográfica: 
1. Registro Nacional de Accidentalidad Año 2015, del Ministerio de Transporte (Datos abiertos):
2. Páramos.
3. Resguardos indígenas y tierras de comunidades negras.
</t>
  </si>
  <si>
    <t>Ajuste temático de variables de SIGOT</t>
  </si>
  <si>
    <t>Diagnóstico temático de SIGOT, elaboración del documento conceptual sobre la relación entre planeación y ordenamiento territorial que permitirá re- ordenar los actuales datos del SIG OT,  filtrar la información, eliminar campos no utilizados, poco visitados o no pertinentes a los propósitos de SIG O. La información ha sido complementada con la realización de encuestas a usuarios SIGOT y funcionarios del IGAC.</t>
  </si>
  <si>
    <t>Se definió la nueva estructura del sistema y se alimentaron los campos con la información existente en SIGOT, la cual se depuró teniendo en cuenta su pertinencia y reforzando los temas de ordenamiento territorial. Además, se acordó la organización de SIGOT en una estructura que contiene los siguientes campos: Ambiental y biofísica, Socio cultural, Económico productivo, Político Institucional y Espacio Funcional.</t>
  </si>
  <si>
    <t>Se avanzó en  el ajuste temático del SIGOT por medio de la evaluación del cumplimiento al "Plan Estrategico de Desarrollo y Sostenibilidad del SIG-OT 2010 – 2019, la migración de la información de metadatos y el diseño de un taller de trabajo con entidades que no reportan información a SIGOT y que se requieren vincular para fortalecer contenidos de ordenamiento territorial.</t>
  </si>
  <si>
    <t>Se adelantó una reunión con las entidades que conforman el comité técnico del SIGOT para analizar los avances en la ejecución del plan estratégico de sostenibilidad del SIGOT; se consolidó la información de capas de información y servicios web para alimentar la re estructuración del SIGOT, se cuenta con cerca de 1200 capas de información; se consolidó la información de 1000 planes de ordenamiento territorial para alimentar el SIGOT en la información del nivel municipal y se elaboró el documento que compila la propuesta de reestructuración temática del SIGOT</t>
  </si>
  <si>
    <t xml:space="preserve">Organización del SIGOT en una estructura que contiene los siguientes campos: Ambiental y biofísica, Socio cultural, Económico productivo, Político Institucional y Espacio Funcional, por otro lado, se avanzó en el ajuste temático, por medio de la evaluación del cumplimiento al "Plan Estratégico de Desarrollo y Sostenibilidad del SIG-OT 2010 – 2019, la migración de la información de metadatos y el diseño de un taller de trabajo con entidades que no reportan en el sistema. Así mismo, se reunieron los miembros del Comité Técnico del Sistema para reportar los avances de ejecución del plan estratégico de sostenibilidad. Por otro lado, se consolidó la información de capas y servicios web para alimentar la re estructuración. Se consolidó la información de 1000 planes de ordenamiento territorial para alimentar el sistema a nivel municipal y se elaboró el documento que compila la propuesta de reestructuración temática. </t>
  </si>
  <si>
    <t>Se adelantó la implementación de la reestructuración temática del SIGOT  y se socializó el trabajo realizado en la nueva versión para mostrar los resultados del proceso de actualización temática.</t>
  </si>
  <si>
    <t>Actualización tecnólogica del SIGOT</t>
  </si>
  <si>
    <t>Inicio del desarrollo tecnológico de la herramienta y avance en la construcción de los siguientes documentos: Documento de análisis de SIGOT 2018 Fase I, que contiene la especificación de requerimientos y casos de uso, documento de inventario de Información Geográfica para la carga en SIGOT, documento de diseño de base de datos alfanumérica de SIGOT 2018 fase I, documento de diseño de SIGOT 2018 fase I, y avance en Piezas gráficas del nuevo SIGOT 2018 fase I., Desarrollo del Visor Geográfico 20%, Desarrollo del Administrador para SIGOT 2018, Implementación del Administrador de Contenido para el proyecto SIGOT 2018 15%, Código fuente desarrollado y documentado online, para las funcionalidades de SIGOT 2018 fase I, Documento de migración de la Base de Datos Alfanumérica, con los resultados de la migración e inventarios de la información migrada.</t>
  </si>
  <si>
    <t>Para la etapa de diseño se presentó la propuesta gráfica para el visor geográfico en reunión del día 26 de abril; para la etapa de desarrollo, se desarrolló el Visor Geográfico en un 53%, se desarrollo del Administrador para SIGOT 2018, se implementó el Administrador de contenido para el proyecto SIGOT 2018 en un 15%; el código fuente fue desarrollado y documentado online, para las funcionalidades de SIGOT 2018 fase I en un 50%.</t>
  </si>
  <si>
    <t>Se avanzó en el ajuste tecnológico en el diseño de los iconos y logos definitivos del proyecto, el desarrollo del código fuente y  la construcción de los documentos de Migración de la Base de Datos Espacial y de migración de la Base de Datos Alfanumérica.</t>
  </si>
  <si>
    <t>Se aprobó y presentó al equipo de desarrollo las maquetas (mockups) de toda la funcionalidad del visor y el administrador alfanumérico; además de continúa con el acompañamiento de la empresa ESRI, para el desarrollo del visor.</t>
  </si>
  <si>
    <t>En la etapa de diseño se presentó la propuesta gráfica del visor geográfico y en la etapa de desarrollo se realizó el Visor Geográfico, por otro lado, se implementó el Administrador de contenido, se desarrollado y documentado online el código fuente, se avanzó en el ajuste tecnológico en cuanto al diseño de los iconos, logos definitivos del proyecto y desarrollo del código fuente. Se construyeron los documentos de Migración de la Base de Datos Espacial y de migración de la Base de Datos Alfanumérica. Se aprobó y presentó al equipo de desarrollo las maquetas (mockups) de toda la funcionalidad del visor y del administrador alfanumérico, así mismo, se continúa con el acompañamiento de la empresa ESRI, para el desarrollo del visor.</t>
  </si>
  <si>
    <t>Se culminó con la actualización tecnológica del SIGOT en su Fase I y se realizó socialización el día 27 de julio de 2018, para mostrar los resultados del proceso de migración tecnológico.</t>
  </si>
  <si>
    <t>GIT FRONTERAS Y LIMITES DE ENTIDADES TERRITORIALES</t>
  </si>
  <si>
    <t>Documentos</t>
  </si>
  <si>
    <t>Informes técnicos de deslindes de entidades territoriales elaborados</t>
  </si>
  <si>
    <t>Facilitar y promover el acceso a los trámites, servicios e información geográfica que produce el Instituto, racionalizando y optimizando el uso de los recursos</t>
  </si>
  <si>
    <t>Gestionar el desarrollo de plataformas tecnológicas, así como adecuar y dar mantenimiento a la infraestructura física.</t>
  </si>
  <si>
    <t xml:space="preserve">Definición y avance de los informes técnicos de deslindes “Municipales y Departamentales”. Consolidacion de las actividades realizadas en los deslindes departamentales: Meta-Caquetá-Guaviare, Atlántico – Bolívar, Boyacá-Norte de Santander, sector Cubará-Toledo, Boyacá-Cundinamarca, Antioquia-Choco y municipales: Departamento de Boyacá.  </t>
  </si>
  <si>
    <t xml:space="preserve"> Transparencia, acceso a la información pública y lucha contra la corrupción
Fortalecimiento organizacional y simplificación de procesos
Racionalización de trámites
 Control interno
</t>
  </si>
  <si>
    <t>Para el mes de abril se avanzó en los informes técnicos sobre deslindes departamentales (Atlántico -Bolívar, Boyacá - Norte de Santader, Caquetá - Meta - Guaviare ) y Municipales(Chiquinquirá - San Miguel de Sema, Chiquinquirá - Saboyá, Tuta - Paipa, Chiquinquirá- Caldas, Tuta-Firavitoba, Tuta-Pesca, Rosas -  El Tambo, Sucre – Bolívar, Corinto – Padilla, Sogamoso - Aquitania y Sogamoso - Mongua</t>
  </si>
  <si>
    <t>Para el mes de mayo se avanzó en los informes técnicos sobre deslindes departamentales: Atlántico – Bolívar, Boyacá – Norte de Santander y se inició la primera fase del deslinde de Santander-Norte de Santander con la investigación y recopilación de la información geográfica, cartográfica y catastral. 
Por otro lado, los deslindes municipales han avanzado de acuerdo con el cronograma establecido por el GIT, se realizaron los siguientes procesos: Chiquinquirá - San Miguel De Sema, Chiquinquirá – Saboya, Tuta-Paipa, Chiquinquirá-Caldas, Tuta-Firavitoba, Tuta-Pesca, Rosas -  El Tambo, Sucre – Bolívar, Corinto – Padilla, San José de Pare – Togui, Chinavita – Garagoa, Chiquinquirá – Saboya, El Retiro – Envigado, Cartagena de Indias – Turbaná, Guateque, Acacias – San Carlos de Guaroa,  Tuta – Sotaquirá, Tuta – Chivatá, Tuta – Oicatá, Tuta-Toca, Sutatenza – Guateque, Tenza – Guateque, Sutatenza – Garagoa, Tenza – Garagoa, Tenza - La Capilla, Sogamoso – Mongua, Sogamoso – Aquitania, Sogamoso – Monguí, Sogamoso – Tópaga.</t>
  </si>
  <si>
    <t>Para el mes de junio, se programaron y ejecutaron las actividades para continuar con la ejecución del deslinde.  Departamentales: Atlántico – Bolívar, Boyacá – Norte de Santander,  Meta – Caquetá – Guaviare y Santander - Norte de Santander.  Municipales: se incluye los deslindes de los siguientes municipios: Tópaga. Oiba – Suaita, Municipios de Arauca, Barranquilla-Galapa, Barranquilla-Soledad, Malambo-Soledad</t>
  </si>
  <si>
    <t>Para el segundo periodo se tiene un avance del 0.88 sobre los informes técnicos de deslindes de entidades territoriales elaborados y un acumulado de 1.18 
Se avanzó en los informes técnicos sobre deslindes:
*Departamentales: 
Atlántico -Bolívar, Boyacá - Norte de Santader, Caquetá - Meta – Guaviare. Meta – Caquetá – Guaviare y Santander - Norte de Santander.  
*Municipales:
Chiquinquirá - San Miguel De Sema, Chiquinquirá – Saboya, Tuta-Paipa, Chiquinquirá-Caldas, Tuta-Firavitoba, Tuta-Pesca, Rosas -  El Tambo, Sucre – Bolívar, Corinto – Padilla, San José de Pare – Togui, Chinavita – Garagoa, Chiquinquirá – Saboya, El Retiro – Envigado, Cartagena de Indias – Turbaná, Guateque, Acacias – San Carlos de Guaroa,  Tuta – Sotaquirá, Tuta – Chivatá, Tuta – Oicatá, Tuta-Toca, Sutatenza – Guateque, Tenza – Guateque, Sutatenza – Garagoa, Tenza – Garagoa, Tenza - La Capilla, Sogamoso – Mongua, Sogamoso – Aquitania, Sogamoso – Monguí, Sogamoso – Tópaga. Oiba – Suaita, Municipios de Arauca, Barranquilla-Galapa, Barranquilla-Soledad, Malambo-Soledad.</t>
  </si>
  <si>
    <t>Para el mes de julio, se ejecutan las actividades programadas para continuar con el proceso de deslinde. Departamentales: Deslindes de los siguientes departamentos Atlántico-Bolívar, Boyacá-Norte de Santander, Caquetá – Meta – Guaviare, Boyacá-Norte De Santander, Santander – Norte de Santander. Municipales: Chiquinquirá - San Miguel De Sema, Chiquinquirá – Saboya, Tuta-Paipa, Chiquinquirá-Caldas, Tuta-Firavitoba, Tuta-Pesca, Rosas -  El Tambo, Sucre – Bolívar, Corinto – Padilla, San José de Pare – Togui, Chinavita – Garagoa, Chiquinquirá – Saboya, El Retiro – Envigado, Cartagena de Indias – Turbaná, Guateque, Acacias – San Carlos de Guaroa,  Tuta – Sotaquirá, Tuta – Chivatá, Tuta – Oicatá, Tuta-Toca, Sutatenza – Guateque, Tenza – Guateque, Sutatenza – Garagoa, Tenza – Garagoa, Tenza - La Capilla, Sogamoso – Mongua, Sogamoso – Aquitania, Sogamoso – Monguí, Sogamoso – Tópaga. Oiba – Suaita, Municipios de Arauca, Barranquilla-Galapa, Barranquilla-Soledad, Malambo-Soledad.</t>
  </si>
  <si>
    <t>Para el mes de agosto, se ejecutaron las actividades programadas del  proceso de deslinde así: *Departamentales: Boyacá-Casanare, Atlántico-Bolívar, Caquetá-Meta-Guaviare, Boyacá – Norte de Santander y Guaviare. 
  *Municipales: Sogamoso – Monguí, Sogamoso – Tópaga, Barranquilla – Galapa, Barranquilla – Soledad, Malambo – Soledad,  Municipios de Arauca.  Rosas – El Tambo, Sucre – Bolívar, Guateque – La Capilla, Guateque – Tenza, Guateque – Sutatenza, Guateque –Somondoco, Guateque – Guayatá, Sutatenza – Guateque, Tenza -Guateque, Chiquinquirá – Saboyá, Tuta – Paipa, Chiquinquirá – Caldas,  Tuta- Firavitoba, Tuta – Pesca, Corinto – Padilla, Tuta – Toca, Tuta – Sotaquirá, Chinavita – Garagoa, Envigado - El retiro, Chiquinquirá - San Miguel de Sema</t>
  </si>
  <si>
    <t>Para el mes de septiembre, se ejecutaron las actividades programadas para los deslindes, Departamentales: Caquetá-Guaviare-Meta, Atlántico-Bolívar, Boyacá-Norte de Santander (Cubará-Toledo) y Antioquia – Córdoba. Municipales: del departamento de Boyaca: Sogamoso-Monguí, Tenza-Garagoa, Sutatenza-Garagoa, Tenza-Guateque, Sutatenza- Guateque y Tenza-La Capilla. Del departamento de Cundinamarca: Bogotá – La Calera. Del departamento del Cauca: Rosas - El Tambo y Sucre - Bolívar</t>
  </si>
  <si>
    <t>Para el tercer periodo se tiene un avance del 0.45 sobre los informes técnicos de deslindes de entidades territoriales elaborados y un acumulado de 1.63.
Se ejecutaron las actividades programadas para continuar con el proceso de deslindes departamentales y municipales: 
Departamentales: 
Atlántico-Bolívar, Boyacá-Norte de Santander, Caquetá – Meta – Guaviare, Boyacá-Norte de Santander, Santander - Norte de Santander. Boyacá-Casanare, Atlántico-Bolívar, Caquetá-Meta-Guaviare, Boyacá – Norte de Santander y Antioquia – Córdoba
Municipales: 
Chiquinquirá - San Miguel de Sema, Chiquinquirá – Saboya, Tuta-Paipa, Chiquinquirá-Caldas, Tuta-Firavitoba, Tuta-Pesca, Rosas -  El Tambo, Sucre – Bolívar, Corinto – Padilla, San José de Pare – Togui, Chinavita – Garagoa, Chiquinquirá – Saboya, El Retiro – Envigado, Cartagena de Indias – Turbaná, Acacias – San Carlos de Guaroa,  Tuta – Sotaquirá, Tuta – Chivatá, Tuta – Oicatá, Tuta-Toca, Sutatenza – Guateque, Tenza – Guateque, Sutatenza – Garagoa, Tenza – Garagoa, Tenza - La Capilla, Sogamoso – Mongua, Sogamoso – Aquitania, Sogamoso – Monguí, Sogamoso – Tópaga. Oiba – Suaita, Municipios de Arauca, Barranquilla-Galapa, Barranquilla-Soledad, Malambo-Soledad, Guateque – La Capilla, Guateque –Somondoco, Guateque – Guayatá, Chiquinquirá – Saboyá, Tuta – Paipa, Chiquinquirá – Caldas,  Tuta- Firavitoba, Tuta – Pesca, Corinto – Padilla, Tenza-La Capilla, Bogotá - La Calera, Rosas - El Tambo y Sucre - Bolívar</t>
  </si>
  <si>
    <t>Para el mes de octubre, se ejecutaron las actividades programadas para los deslindes, Departamentales: Caquetá-Guaviare-Meta, Atlántico-Bolívar. Municipales: del departamento de Boyaca: Sogamoso-Monguí y Sogamoso - Tópaga y se continúo con la elaboración de los documentos técnicos tanto para los deslindes departamentales como municipales, ejecutando las actividades de acuerdo a lo planificado.</t>
  </si>
  <si>
    <t>Para el mes de noviembre, se continuó con la elaboración de los documentos técnicos tanto para los deslindes departamentales como municipales, ejecutando las actividades de acuerdo a lo planificado, adicionalmente, se realizaron las actividades de campo programadas para los deslindes, Departamentales: Caquetá-Meta-Guaviare, Atlántico-Bolívar y Norte de Santander-Santander y Municipales: Tuta-Paipa-Firavitoba,-Toca-.Pesca. 
Se reporta un avance de 0,15, que equivale al 7,50% de la ejecución de los dos proyectos.
Total programado 2018: 2 informes
Total programado noviembre 2018: 1,90
Total ejecutado corte noviembre 2018: 1,93</t>
  </si>
  <si>
    <t>Para el mes de diciembre se finalizó la elaboración de los dos (2) documentos de deslinde programados para el año 2018.
-Se revisó la documentación, se realizaron las respectivas comisiones y se generaron  los informes correspondientes.</t>
  </si>
  <si>
    <t xml:space="preserve">Para el cuarto periodo se tiene un avance del 0,38, finalizando  los 2 informes técnicos de deslindes de entidades territoriales.
Se elaboraron los informes, tanto para los deslindes departamentales como municipales, además se ejecutaron las actividades de acuerdo a lo planificado, con la ejecución de los trabajos de campo. </t>
  </si>
  <si>
    <t>Informes Técnicos de deslindes de entidades territoriales municipales y departamentales</t>
  </si>
  <si>
    <t xml:space="preserve">Revisión de la documentación técnica y normativa sobre los limites municipales, departamentales y de territorios indigenas. </t>
  </si>
  <si>
    <t xml:space="preserve">*Municipales:  
- Deslinde de los municipios de Sogamoso – Nobsa, Sogamoso – Mongua, Sogamoso – Monguí, Sogamoso – Tópaga, 
-Caracterización del límite de Segovia – Remedios, Tuta – Paipa, Tuta – Pesca, Sutatenza – Tenza, Sutatenza –Garagoa, Sutatenza – Guateque, Chiquinquirá-Caldas, Chiquinquirá-Caldas, Chiquinquirá-San Miguel de Sema, Tuta – Paipa, Tuta – Pesca, Sogamoso-Tópaga, Chinavita-Garagoa,  Sutatenza – Tenza, Sutatenza –Garagoa, Sutatenza – Guateque, Tenza-Garagoa, Tenza-Guateque, Tenza-La Capilla
-Ajuste límites de  Hispania – Ciudad Bolívar, Oiba – Suaita 
Revisión límites Antioquía (Andes, Pueblo rico, Hispania, Ciudad Bolívar y Betania ) 
-Elaboración del proyecto de resolución de apertura de los deslindes de Tuta – Paipa, Tuta – Pesca, Tuta – Firavitoba, Chiquinquirá – Caldas
-Revisión del límite de San Carlos de Guaroa – Acacías en el Departamento del Meta, de los límites del municipio de Acevedo en el Departamento del Huila.
*Departamentales:
-Revisión de la documentación, y normatividad, programación y proyección presupuestal para para la visita de campo para el deslinde Atlántico – Bolívar 
-Reuniones,  actividades a seguir en el deslinde de Boyacá-Norte de Santander, sector Cubará-Toledo y reunión de comisión de deslinde
-Discusión y coordinación de actividades a desarrollar para el reconocimiento de las coordenadas del nacimiento del río Ajajú, Río Guayabero, Cerro Campana, Quebrada Peralonso y Dos ríos.
</t>
  </si>
  <si>
    <t>Departamentales. Revisión en mesa de trabajo para el deslinde de los departamentos de Atlántico - Bolívar, Boyacá - Norte de Santander y Caquetá-Meta-Guaviare. Municipales.Tuta-Firavitoba, Tuta - Sotaquirá, Sutatenza – Garagoa, Sutatenza – Guateque, Tenza – Guateque, Tenza - La Capilla. Sogamoso - Aquitania y Sogamoso - Mongua.</t>
  </si>
  <si>
    <t>Departamentales. Se realizó el análisis de la información catastral de de los departamentos de Atlántico, Bolívar, Santander y Norte de Santander.  Municipales. San José De Pare – Togui, Chinavita – Garagoa, Chiquinquirá – Saboya, El Retiro – Envigado, Cartagena De Indias – Turbaná, Guateque, Acacias – San Carlos de Guaroa ,Tuta – Firavitoba, Tuta – Sotaquirá ,Tuta - Pesca, Chiquinquirá – San Miguel de Sema.</t>
  </si>
  <si>
    <t xml:space="preserve">Se continuó con el análisis de información cartográfica con el objetivo de preparar la próxima diligencia de reconocimiento en terreno de puntos de coordenadas.  Departamentales: Atlántico - Bolívar, Boyacá - Norte de Santander y Meta - Guaviare- Caqueta. Se trabajó en la georreferenciación de Boyacá - Norte de Santander y Santander - Norte de Santander.  Municipales: se incluye la investigación, análisis y estudio de los deslindes de Oiba – Suaita , Municipios de Arauca, Barranquilla-Galapa, Barranquilla-Soledad, Malambo-Soledad
</t>
  </si>
  <si>
    <t xml:space="preserve">*Departamentales. Revisión en mesa de trabajo para los deslindes de los departamentos de Atlántico - Bolívar, Boyacá - Norte de Santander y Caquetá-Meta-Guaviare.  Por otro lado, se realizó el análisis de la información catastral de los departamentos de Atlántico, Bolívar, Santander y Norte de Santander y finalmente se trabajó en la georreferenciación de Boyacá - Norte de Santander y Santander - Norte de Santander.  
*Municipales. Tuta-Firavitoba,  Tuta-Sotaquirá, Sutatenza-Garagoa, Sutatenza-Guateque, Tenza-Guateque, Tenza-La Capilla. Sogamoso-Aquitania y Sogamoso-Mongua, San José de Pare- Togui, Chinavita-Garagoa, Chiquinquirá-Saboya, El Retiro-Envigado, Cartagena de Indias- Turbaná, Guateque, Acacias-San Carlos de Guaroa, Tuta-Firavitoba, Tuta-Sotaquirá, Tuta- Pesca, Chiquinquirá-San Miguel de Sema. Por otro lado, se incluye la investigación, análisis y estudio de los deslindes de Oiba-Suaita, Municipios de Arauca, Barranquilla-Galapa, Barranquilla-Soledad, Malambo-Soledad
</t>
  </si>
  <si>
    <t xml:space="preserve">Se continúo con las actividades de investigación de soportes, insumos y análisis de la información para la construcción de la caracterización y proyecto de resolución de apertura de deslinde del límite. Municipales: Sogamoso – Monguí, Barranquilla – Galapa, Barranquilla – Soledad, Malambo – Soledad, Municipios de Arauca.  En revisión por parte de la Oficina Jurídica: Rosas – El Tambo, Sucre – Bolívar, Chiquinquirá – San Miguel de Sema, Chiquinquirá – Saboyá, Tuta – Paipa, Chiquinquirá – Caldas, Tuta- Firavitoba, Tuta – Pesca, Corinto – Padilla, Tuta – Toca, Tuta – Sotaquirá, Chinavita – Garagoa, Envigado - El retiro, Sutatenza – Garagoa, Tenza – Garagoa, Tenza – La Capilla, Sutatenza – Guateque, Tenza -Guateque y sus vecinos. </t>
  </si>
  <si>
    <t>Municipales: Investigación de soportes, insumos y análisis de la información para la construcción de la caracterización y proyecto de resolución de apertura de deslinde del límite de los siguientes municipios: Sogamoso – Monguí, Sogamoso – Tópaga, Barranquilla – Galapa, Barranquilla – Soledad, Malambo – Soledad,  Municipios de Arauca.  Se realizó el informe de caracterización Versión 1 en los límites de los siguientes municipios: Rosas – El Tambo, Sucre – Bolívar.  Proceso de elaboración de la resolución de apertura del deslinde de:   Guateque – La Capilla, Guateque – Tenza, Guateque – Sutatenza, Guateque –Somondoco, Guateque – Guayata.  Se envía proyecto de resolución de apertura para revisión por parte de la Oficina Jurídica versión 1 de los siguientes municipios: Chiquinquirá – San Miguel de Sema. Se realizó la corrección solicitada versión 2 por la Oficina Jurídica del IGAC a los proyectos de resolución de apertura de deslinde de los siguientes límites: Chiquinquirá – Saboyá, Tuta – Paipa, Chiquinquirá – Caldas,  Tuta- Firavitoba, Tuta – Pesca, Corinto – Padilla, Tuta – Toca, Tuta – Sotaquirá, Chinavita – Garagoa, Envigado - El retiro. 
Se ajustó el documento de proyecto de resolución de apertura de deslinde en su versión 3 y se entrega a la Oficina Jurídica del IGAC de los siguientes municipios: Sutatenza – Garagoa, Tenza – Garagoa, Tenza – La Capilla, Sutatenza – Guateque, Tenza -Guateque.  
Departamentales: Caquetá – Meta – Guaviare: se continúa con el análisis de la información correspondiente a los departamentos de Caquetá, Meta y Guaviare como insumo para la programación de las salidas de campo para el reconocimiento del sitio Dos Ríos y los nacimientos del río Ajajú. 
Atlántico – Bolívar: Preparación de la información para la próxima sesión de la Comisión de Deslinde que está programada para el siguiente mes. 
Boyacá-Casanare: Se atendió reunión con la Comisión de Deslinde para atender la solicitud del departamento con el objeto de atender las inquietudes alrededor de los límites.  Boyacá – Norte de Santander: se atendió la Comisión de Deslinde en la Sede Central y se acordó comisión de campo para la verificación de los límites para el mes de noviembre. Guaviare: Se estudió la problemática por la ubicación de 8 veredas a lo largo del límite intermunicipal, se revisó la Ordenanza 01 de 1995 que creó los municipios de Calamar, El Retorno y Miraflores y les fijó límites, se acuerda realizar el trámite de segregación de esas veredas con el fin de dejarlas ubicadas territorialmente donde corresponde para su buen funcionamiento, procedimiento señalado en la Ley 1551 de 2012, para ello Planeación Departamental convocará una reunión con el Ministerio de Hacienda y certificar la viabilidad financiera en este proceso.</t>
  </si>
  <si>
    <t xml:space="preserve">Deslindes Departamentales
1.- Caquetá-Guaviare-Meta, se está desarrollando el reconocimiento en terrero de los elementos constitutivos del límite, siendo fundamental la definición del verdadero Cauce y Nacimiento del río Ajajú
2.- Deslinde Atlántico-Bolívar: Se efectuó la Quinta sesión de la Comisión de Deslinde, con el reconocimiento en terreno de la mayor parte del tramo limítrofe que corresponde a los municipios de Repelón-Villanueva y Repelón- Santa Catalina. Se adjunta copia del acta de deslinde correspondiente.
3.- Límites Boyacá-Norte de Santander (Cubará-Toledo): Se mapeo el área de diferencia y los puntos a reconocer en terreno próximamente, información enviada a la Comisión de deslinde.
Deslindes Municipales 
Se continúa con el proceso sobre los siguientes deslindes: Sogamoso – Monguí  y  Sogamoso – Tópaga.  Se elaboraron las resoluciones de apertura de los siguientes deslindes pertenecientes a Boyacá: Tenza-Garagoa, Sutatenza-Garagoa, Tenza-Guateque, Sutatenza- Guateque y Tenza-La Capilla. Se revisó la caracterización de la zona del límite entre Bogotá - La Calera (Sector Usaquén). Se continúa con el proceso investigativo cartográfico en el marco del proyecto “Revisión en campo para proceso de apertura de deslinde entre los límites de los municipios de Rosas – Tambo, Sucre – Bolívar, Padilla - Corinto”. Se continua con la revisión de información de aerofotografías y del listado de cartografía existente de la zona limítrofe entre los municipios de Rosas – Tambo, Sucre – Bolívar, Padilla - Corinto”, para la actualización de la cartografía que se lleva en el proceso de Deslinde Municipales en el departamento del Cauca.
De igual manera se está revisando la información suministrada por parte de la Alcaldía Municipal de Popayán, Asamblea Departamental del Cauca, Territorial Cauca y UOC Santander de Quilichao en el Departamento del Cauca.
</t>
  </si>
  <si>
    <t>Se continúo con las actividades de investigación de soportes, insumos y análisis de la información para la construcción de la caracterización y proyecto de resolución de apertura de deslinde del límite. 
Deslindes Departamentales
1.- Caquetá-Guaviare-Meta: se está desarrollando el reconocimiento en terrero de los elementos constitutivos del límite, siendo fundamental la definición del verdadero Cauce y Nacimiento del río Ajajú
2.- Atlántico-Bolívar: Se efectuó la Quinta sesión de la Comisión de Deslinde, con el reconocimiento en terreno de la mayor parte del tramo limítrofe que corresponde a los municipios de Repelón-Villanueva y Repelón- Santa Catalina. Se adjunta copia del acta de deslinde correspondiente.
3.- Boyacá-Norte de Santander (Cubará-Toledo): Se mapeo el área de diferencia y los puntos a reconocer en terreno próximamente, información enviada a la Comisión de deslinde.
4.- Boyacá-Casanare: Se atendió reunión con la Comisión de Deslinde para atender la solicitud del departamento con el objeto de atender las inquietudes alrededor de los límites.  
5.-Boyacá – Norte de Santander: se atendió la Comisión de Deslinde en la Sede Central y se acordó comisión de campo para la verificación de los límites para el mes de noviembre. 
6.- Guaviare: Se estudió la problemática por la ubicación de 8 veredas a lo largo del límite intermunicipal, se revisó la Ordenanza 01 de 1995 que creó los municipios de Calamar, El Retorno y Miraflores y les fijó límites, se acuerda realizar el trámite de segregación de esas veredas con el fin de dejarlas ubicadas territorialmente donde corresponde para su buen funcionamiento, procedimiento señalado en la Ley 1551 de 2012, para ello Planeación Departamental convocará una reunión con el Ministerio de Hacienda y certificar la viabilidad financiera en este proceso.
Deslindes Municipales 
Se realizó el informe de caracterización Versión 1 en los límites de los siguientes municipios: Rosas – El Tambo, Sucre – Bolívar. 
Se envía proyecto de resolución de apertura para revisión por parte de la Oficina Jurídica versión 1 de los siguientes municipios: Chiquinquirá – San Miguel de Sema. Se realizó la corrección solicitada versión 2 por la Oficina Jurídica del IGAC a los proyectos de resolución de apertura de deslinde de los siguientes límites: Chiquinquirá – Saboyá, Tuta – Paipa, Chiquinquirá – Caldas,  Tuta- Firavitoba, Tuta – Pesca, Corinto – Padilla, Tuta – Toca, Tuta – Sotaquirá, Chinavita – Garagoa, Envigado - El retiro. 
Se ajustó el documento de proyecto de resolución de apertura de deslinde en su versión 3 y se entrega a la Oficina Jurídica del IGAC de los siguientes municipios: Sutatenza – Garagoa, Tenza – Garagoa, Tenza – La Capilla, Sutatenza – Guateque, Tenza -Guateque.  Se elaboraron las resoluciones de apertura de los siguientes deslindes pertenecientes a Boyacá: Tenza-Garagoa, Sutatenza-Garagoa, Tenza-Guateque, Sutatenza- Guateque y Tenza-La Capilla. Se revisó la caracterización de la zona del límite entre Bogotá - La Calera (Sector Usaquén). Se continúa con el proceso investigativo cartográfico en el marco del proyecto “Revisión en campo para proceso de apertura de deslinde entre los límites de los municipios de Rosas – Tambo, Sucre – Bolívar, Padilla - Corinto”. Se continua con la revisión de información de aerofotografías y del listado de cartografía existente de la zona limítrofe entre los municipios de Rosas – Tambo, Sucre – Bolívar, Padilla - Corinto”, para la actualización de la cartografía que se lleva en el proceso de Deslinde Municipales en el departamento del Cauca. De igual manera se está revisando la información suministrada por parte de la Alcaldía Municipal de Popayán, Asamblea Departamental del Cauca, Territorial Cauca y UOC Santander de Quilichao en el Departamento del Cauca.</t>
  </si>
  <si>
    <t xml:space="preserve">Deslindes Departamentales:  
1, Deslinde Caquetá-Meta-Guaviare: Se preparó comisión. Se elaboró y comunicó la agenda convocatoria a la Comisión de Deslinde. Se analizó la cartografía e imágenes de satélite y radar. Se realizaron los ajustes finales y expedición de la resolución modificatoria que excluye al departamento del Huila del proceso, resolución que debe ordenarse su notificación a los entes territoriales correspondientes. 
2, Deslinde Atlántico-Bolívar: Se elaboró mapa con el trazado de las líneas reconocidas a la fecha, el cual se remitió a la Comisión de Deslinde. Se elaboró y comunicó la agenda convocatoria de la próxima sesión de la Comisión.
3, Boyacá-Norte de Santander (Cubará-Toledo): Se avanzó en la evaluación de la documentación allegada al IGAC por los dos departamentos.
4, Norte de Santander-Santander (Silos-Guaca, Santa Bárbara): Se hicieron los ajustes a la resolución inicial, la cual ya fue aprobada por la Jurídica y firmada por el Director General. Debe notificarse inmediatamente a los entes territoriales, ya que próximamente se hará la reunión de la Comisión.
Deslindes Municipales: 
Sogamoso – Tópaga: Se finaliza  la investigación de soportes e insumos, y el análisis por parte del IGAC con  la elaboración del informe técnico.. Sogamoso – Monguí: Se continúa con el proceso de investigación de soportes e insumos, análisis para la elaboración y envío de la documentación respectiva. - Barranquilla – Soledad, Malambo – Soledad y Barranquilla - Galapa; Se realizó información histórica, acerca de los límites mencionados, a partir del cual se está generando un informe de la información recolectada. Rosas - Tambo, Sucre – Bolívar y Padilla – Corinto; Se continua en la realización del informe de actividades, donde se verificaron algunos puntos geográficos que se encuentran en discrepancia entre la cartografía antigua y los insumos cartográficos actuales.. Envigado – Retiro: Se envía a la Oficina Asesora Jurídica el proyecto de resolución de deslinde entre los dos municipios. </t>
  </si>
  <si>
    <t xml:space="preserve">Deslindes Departamentales
1, Caquetá-Meta-Guaviare: Se trazó sobre cartografía en escala 1:25.000 la divisoria de aguas entre los ríos Guayabero y Caquetá y se localizó el nacimiento del río Ajajú. Se envió convocatoria de la próxima reunión de la comisión de deslinde. Se notificó la resolución modificatoria que excluye al departamento del Huila del proceso.
2, Atlántico-Bolívar: Se desarrolló en terreno la sexta sesión de la Comisión de Deslinde con el reconocimiento en terreno del tramo comprendido entre los municipios de Repelón y Villanueva, entre Repelón y Santa Catalina y entre Santa Catalina y Luruaco con la suscripción del acta correspondiente.
3, Boyacá-Norte de Santander (Cubará-Toledo): Se continuó con la evaluación de la documentación allegada al IGAC por los dos departamentos. Por solicitud justificada del departamento de Norte de Santander y del municipio de Toledo se aplazó la reunión prevista entre el 18 y 25 de noviembre de 2018, para la segunda semana de febrero de 2019.
4, Norte de Santander-Santander (Silos-Guaca, Santa Bárbara): Se notificó la resolución de apertura del deslinde, se preparó la documentación para la reunión convocada por dicha resolución para el 30 de noviembre de 2018
5, Cesar-La Guajira (Valledupar-San Juan del Cesar) y deslinde Boyacá-Norte de Santander, sector río Chicamocha): Se revisó documentación de los respectivos expedientes, para la presentación de apoyo a la Dirección General en plenaria de las COT del Senado y de Cámara, donde se discutió la aprobación de los deslindes realizados por el IGAC para esos departamentos
Deslindes Municipales
Sogamoso – Tópaga (Departamento de Boyacá); Se tramitó  la revisión y firma de la respectiva documentación por parte de la Dirección General,  previa revisión de la Oficina Jurídica del IGAC. El expediente una vez firmado, es entregado personalmente a la Asamblea Departamental y a la Gobernación.
Sogamoso – Monguí (Departamento de Boyacá); Se cerró el período de seis meses para que el IGAC envíe su propuesta de norma y anexos. Se finalizó  la investigación de soportes e insumos, y el análisis por parte del IGAC con  la elaboración del informe técnico y sus anexos 
Chiquinquirá – Caldas – Saboyá – San Miguel de Sema: Se realizó y entregó el informe técnico final de la revisión de las líneas indicadas. En la cual se validaron y se precisaron la ubicación de algunos topónimos referentes a las líneas limítrofes y la revisión de la descripción de actas de deslinde anteriores. El día de 29 de noviembre se entregan los proyectos de Resolución de deslinde de las líneas limítrofes Chiquinquirá-Caldas, Chiquinquirá- Saboya y Chiquinquirá-San Miguel de Sema para revisión del coordinador del G.I.T.
Rosas - Tambo, Sucre – Bolívar y Padilla – Corinto (Departamento del Cauca): El 27 de noviembre se remitió a la Dirección General, los proyectos de resolución de apertura  de deslinde entre los municipios de Rosas-Tambo, Sucre-Bolívar y Corinto-Padilla, en el Departamento de Cauca, firmada por la Subdirección de Geografía  y  Cartografía y por el Jefe (E) de la Oficina Jurídica, para la firma de la Directora General del IGAC.
Envigado – Retiro (Departamento de Antioquia): Entre el 7 y 10 de noviembre se notificaron mediante la Resolución 1697 de 2018, la apertura del proceso de deslinde entre los municipios de Envigado y el Retiro, tanto a estos municipios como a los municipios trifinios de Caldas y Rionegro en el Departamento de Antioquia. El 26  de Noviembre se da apertura del deslinde entre los municipios de Envigado y el Retiro con la primera sesión realizada en la sala de juntas del G.I.T. de Fronteras y Límites de Entidades Territoriales.
Segovia – Remedios (Departamento de Antioquia): El 20 de Noviembre se remitió a la Dirección General, el proyecto de resolución de apertura de deslinde entre los municipios de Segovia y Remedios, firmada por la Subdirección de Geografía y Cartografía y por el Jefe de la Oficina Jurídica (E), para la firma de la Directora General.
</t>
  </si>
  <si>
    <t xml:space="preserve">• Deslindes Departamentales
-Caquetá-Meta-Guaviare: Se efectuó la reunión de la Comisión de Deslinde, en las instalaciones del IGAC en Bogotá 
- Cesar-La Guajira (Valledupar-San Juan del Cesar) y deslinde Boyacá-Norte de Santander, sector río Chicamocha): Se realizó el acompañamiento a la Dirección General en plenaria de las COT del Senado y de la Cámara, para la aprobación de los deslindes realizados por el IGAC entre esos departamentos.
• Deslindes Municipales
-Sogamoso – Tópaga (Departamento de Boyacá); Se inició el proceso de investigación, elaboración y revisión de la delimitación de la zona en disputa, previa solicitud por parte de la Gobernación de Boyacá.
-Sogamoso – Monguí (Departamento de Boyacá); Se continuó con la elaboración de una presentación para exponer el proyecto de norma ante la Asamblea Departamental. Se continuó con el proceso de investigación, elaboración y revisión de la delimitación de la zona en disputa, previa solicitud por parte de la Gobernación de Boyacá (la cual a la fecha no ha llegado.
</t>
  </si>
  <si>
    <t xml:space="preserve">Deslindes Departamentales:  
1. Deslinde Caquetá-Meta-Guaviare: 
Se analizó la cartografía e imágenes de satélite y radar. Se finalizó y expidió la resolución modificatoria que excluye al departamento del Huila del proceso. Se trazó sobre cartografía en escala 1:25.000 la línea divisoria de aguas entre los ríos Guayabero y Caquetá y la localización del nacimiento del río Ajajú. Se efectuó la reunión de la Comisión de Deslinde, en las instalaciones del IGAC en Bogotá
2. Deslinde Atlántico-Bolívar: 
Se elaboró el mapa con el trazado de las líneas reconocidas a la fecha, el cual se remitió a la Comisión de Deslinde. Se desarrolló la sexta sesión de la Comisión de Deslinde con el reconocimiento en terreno del tramo comprendido entre los municipios de Repelón y Villanueva, entre Repelón y Santa Catalina y entre Santa Catalina y Luruaco con la suscripción del acta correspondiente.
3. Boyacá-Norte de Santander (Cubará-Toledo): 
 Se avanzó en la evaluación de la documentación allegada al IGAC por los dos departamentos, poo otro lado, por solicitud justificada del departamento de Norte de Santander y del municipio de Toledo se aplazó la reunión prevista entre el 18 y 25 de noviembre de 2018, para la segunda semana de febrero de 2019.
4. Norte de Santander-Santander (Silos-Guaca, Santa Bárbara): 
Se hicieron los ajustes a la resolución inicial, la cual fue aprobada por la Jurídica y firmada por el Director General del Instituto.  Se notificó la resolución de apertura del deslinde. Se preparó la documentación para la reunión de deslinde
Los deslindes de Cesar-La Guajira y deslinde Boyacá-Norte de Santander, se presentaron en plenaria de las COT del Senado y de la Cámara, para la aprobación de los mismos.
Deslindes Municipales: 
1. Sogamoso – Tópaga: 
Se realizó el proceso de investigación de los soportes e insumos, se realizó un analisis por parte del IGAC y se elaboró el informe técnico, para lo cual se tramitó la revisión y firma de la respectiva documentación por parte de la Dirección General, previa revisión de la Oficina Jurídica del instituto; después de firmado el expediente se entregara a la Asamblea Departamental y a la Gobernación. 
 Se inició el proceso de investigación, elaboración y revisión de la delimitación de la zona en disputa, previa solicitud por parte de la Gobernación de Boyacá.
2. Sogamoso – Monguí: 
Se realizó el proceso de investigación de soportes, insumos, y análisis de la documentación respectiva sobre los limites de Barranquilla – Soledad, Malambo – Soledad y Barranquilla – Galapa, terminando con la elaboracion del informe tecnico y sus anexos. Es de aclarar que se cerró el período de seis meses para que el IGAC envíe su propuesta de norma y anexos. Se elaboró presentación para exponer el proyecto de norma ante la Asamblea Departamental.  Se continuó con el proceso de investigación, elaboración y revisión de la delimitación de la zona en disputa, previa solicitud por parte de la Gobernación de Boyacá.
3. Rosas - Tambo, Sucre – Bolívar y Padilla – Corinto: 
Se verificaron algunos puntos geográficos que se encuentran en discrepancia entre la cartografía antigua y los insumos cartográficos actuales, para contiuar con la eleboracón del informe. Se remitió el 27 de noviembre a la Dirección General, los proyectos de resolución de apertura  de deslinde entre los municipios de Rosas-Tambo, Sucre-Bolívar y Padilla- Corinto, en el Departamento de Cauca, firmadó por la Subdirección de Geografía  y Cartografía y por el Jefe (E) de la Oficina Jurídica, para la firma de la Directora General del Instituto.
4. Envigado – Retiro: 
Se envíó a la Oficina Asesora Jurídica el proyecto de resolución de deslinde entre los dos municipios.  Se notificó mediante Resolución 1697 de 2018, la apertura del proceso de deslinde entre los municipios de Envigado y el Retiro, Trifinios de Caldas y Rionegro en el Departamento de Antioquia. Se dio apertura el 26 de Noviembre a los deslindes entre los municipios de Envigado y el Retiro, mediante la primera sesión que se llevó a cavo en el isntituto, con el Grupo Interno de trabajo Fronteras y Límites de Entidades Territoriales.
5. Chiquinquirá – Caldas – Saboyá – San Miguel de Sema: 
Se realizó y entregó el informe técnico final con la revisión de las líneas limitrofes, las cuales se validaron y precisaron, utilizando ademas la descripción de actas de deslinde anteriores. Se entregaron el día de 29 de noviembre los proyectos de Resolución de deslinde de las líneas limítrofes Chiquinquirá-Caldas, Chiquinquirá- Saboya y Chiquinquirá-San Miguel de Sema para revisión del coordinador del Grupo interno de trabajo.
6. Segovia – Remedios (Departamento de Antioquia): 
Se remitió el 20 de Noviembre a la Dirección General, el proyecto resolución de apertura de deslinde entre los municipios de Segovia y Remedios, firmado por la Subdirección de Geografía y Cartografía y por el Jefe de la Oficina Jurídica (E), para la firma de la Directora General.
</t>
  </si>
  <si>
    <t>Trabajos de campo para la verificación de los limites municipales, departamentales y de territorios indigenas.</t>
  </si>
  <si>
    <t xml:space="preserve">*Municipales 
Trabajo de campo entre los municipios de Sogamoso y Monguí, convocada por la resolución No 1007 del 29 de Julio de 2016, se realiza recorrido del límite y trabajo de campo para aclaración del límite Sogamoso-Aquitania, incluyendo los puntos trifinios Sogamoso-Mongua-Aquitania y Sogamoso-Mongua-Monguí
*Departamentales 
Trabajo de campo en San José del Guaviare para los deslindes de los departamentos del Meta, Caquetá y Guaviare para la solución del diferendo limítrofe entre dichos departamentos en el sector de los municipios de La Macarena y San Vicente del Caguán, Calamar y San José del Guaviare. (Caquetá – Meta – Guaviare)
</t>
  </si>
  <si>
    <t>Departamentales. Trabajo de campo para los deslindes de Atlántico- Bolivar y Caquetá-Meta-Guaviare. Municipales.Trabajo de campo para el deslinde de Acacías y San Carlos de Guaroa</t>
  </si>
  <si>
    <t xml:space="preserve">Departamentales.Se realizó comisión al departamento de Santander y Norte de Santander para la recopilación, estudio y verificación de la información sobre los límites de Santander y Norte de Santander en la zona objeto de disputa.  Investigación geográfica, histórica y catastral.
Se asistió a la reunión de socialización para la ejecución del proceso de deslindes municipales en el Auditorio La Ceiba en la Gobernación de Casanare.
Municipales. Acacias - San Carlos de Guaroa y se realizó trabajo en campo para la verificación de la documentación, investigación de títulos catastrales y escrituras de los predios incluidos en el corregimiento de San José de las Palomas. 
</t>
  </si>
  <si>
    <t xml:space="preserve">Se desarrollaron las comisiones de campo necesarias para atender las diligencias de deslinde. Departamentales: Se desarrolló el reconocimiento en terreno del límite en la denominada parte seca, correspondiente al tramo entre los municipios de Repelón (Atlántico) y San Estanislao (Bolívar).  Se realizó comisión para el departamento de Santander y Norte de Santander para la recopilación, estudio y verificación de la información sobre los límites de Santander y Norte de Santander en la zona objeto de disputa. Municipales: Se asistió a la reunión de socialización para la ejecución del proceso de deslindes municipales en el Auditorio “La Ceiba” en la Gobernación de Casanare.
</t>
  </si>
  <si>
    <t>*Departamentales. Trabajo de campo para los deslindes de Atlántico-Bolívar, Caquetá-Meta-Guaviare, Santander y Norte de Santander para la recopilación, estudio y verificación de la información sobre los límites,  Investigación geográfica, histórica y catastral. Se desarrolló el reconocimiento en terreno del límite en la denominada parte seca, correspondiente al tramo entre los municipios de Repelón (Atlántico) y San Estanislao (Bolívar).  
*Municipales. Trabajo de campo para el deslinde de Acacias y San Carlos de Guaroa, verificación de la documentación, investigación de títulos catastrales y escrituras de los predios incluidos en el corregimiento de San José de las Palomas. Se asistió a la reunión de socialización para la ejecución del proceso de deslindes municipales en la Gobernación de Casanare.</t>
  </si>
  <si>
    <t>Departamentales: Atlántico-Bolívar. Se desarrolló comisión de campo para la construcción de una propuesta técnica preliminar que se llevará a la próxima reunión de la Comisión de Deslinde, con el objeto de propiciar acercamientos tanto en la parte del canal del Dique y del primer tramo de la parte seca, que corresponde a los municipios de Calamar y San Cristóbal en Bolívar con los de Suan, Santa Lucía y Manatí en Atlántico, y en la parte Seca, San Estanislao y Villanueva en Bolívar y Repelón en el Atlántico. Municipales: Se realizó el trabajo de campo para el cumplimiento de la toponimia y revisión cartográfica de los municipios limítrofes de Chocó, Risaralda, Antioquia y Valle del Cauca.  Comisión de campo para la socialización del límite de San Carlos de Guaroa - Acacías en las instalaciones de Planeación Departamental en el Meta.  Salida a comisión para socializa el estado del límite entre los municipios de Arjona y Mahates en el Departamento de Bolívar, limites que correspondent a la realidad geográfica.</t>
  </si>
  <si>
    <t>Departamentales: Caquetá – Meta – Guaviare: Comisión realizada en la ciudad de San José de Guaviare con el apoyo técnico y logístico de la Fuerza de Tarea Conjunta – OMEGA para la verificación de los puntos solicitados por cada una de las gobernaciones y el IGAC y la programación del reconocimiento aéreo por las dificultades que se evidencian en el reconocimiento por tierra de la zona Dos Ríos y nacimiento del río Ajajú.  Cauca – Valle del Cauca: comisión realizada para la recopilación de información cartográfica y catastral en la zona de estudio Jamundí – Buenos Aires, para el estudio del límite interdepartamental entre Cauca y Valle del Cauca.  Municipales: Se realizó trabajo de campo para el cumplimiento de la revisión cartográfica e identificación de objetos geográficos de los limites municipales de San Vicente De Chucurí-Barrancabermeja, Puerto Wilches-Sabana De Torres, San Luis-Puerto Nare, revisión de información primaria de los limites Municipales de San Luis - San Francisco Santander y Antioquia</t>
  </si>
  <si>
    <t xml:space="preserve">omisiones Departamentales
Caquetá-Guaviare-Meta: se realizó al sitio Dos Ríos y a las cabeceras del río Ajajú.
Atlántico-Bolívar: se realizó reconocimiento en terreno de la mayor parte del tramo limítrofe que corresponde a los municipios de Repelón-Villanueva y Repelón-Santa Catalina.
Comisiones Municipales
Se realizó comisión en el proceso de apertura de deslinde entre los límites de los municipios de Rosas- Tambo, Sucre – Bolívar y Padilla – Corinto del departamento del Cauca, posteriormente se llevó a cabo la visita en terreno con el fin de establecer las entidades geográficas que se encuentran en discrepancia entre la cartografía antigua con los insumos cartográficos actuales.
</t>
  </si>
  <si>
    <t>Se realizaron las siguientes comisiones
Departamentales: 
Atlántico-Bolívar: Se desarrolló comisión de campo para la construcción de una propuesta técnica preliminar que se llevará a la próxima reunión de la Comisión de Deslinde, con el objeto de propiciar acercamientos tanto en la parte del canal del Dique y del primer tramo de la parte seca, que corresponde a los municipios de Calamar y San Cristóbal en Bolívar con los de Suan, Santa Lucía y Manatí en Atlántico, y en la parte Seca, San Estanislao y Villanueva en Bolívar y Repelón en el Atlántico. 
Caquetá – Meta – Guaviare: Comisión realizada en la ciudad de San José de Guaviare con el apoyo técnico y logístico de la Fuerza de Tarea Conjunta – OMEGA para la verificación de los puntos solicitados por cada una de las gobernaciones y el IGAC y la programación del reconocimiento aéreo por las dificultades que se evidencian en el reconocimiento por tierra de la zona Dos Ríos y nacimiento del río Ajajú.  
Cauca – Valle del Cauca: comisión realizada para la recopilación de información cartográfica y catastral en la zona de estudio Jamundí – Buenos Aires, para el estudio del límite interdepartamental entre Cauca y Valle del Cauca. 
Cauca – Valle del Cauca: comisión realizada para la recopilación de información cartográfica y catastral en la zona de estudio Jamundí – Buenos Aires, para el estudio del límite interdepartamental entre Cauca y Valle del Cauca.
Municipales: 
Se realizó el trabajo de campo para el cumplimiento de la toponimia y revisión cartográfica de los municipios limítrofes de Chocó, Risaralda, Antioquia y Valle del Cauca. Se realizó comisión para socializar los limites de San Carlos de Guaroa - Acacías en las instalaciones de Planeación Departamental en el Meta y el estado del límite entre los municipios de Arjona y Mahates en el Departamento de Bolívar, limites que corresponden a la realidad geográfica.
Se realizó trabajo de campo para el cumplimiento de la revisión cartográfica e identificación de objetos geográficos de los limites municipales de San Vicente De Chucurí-Barrancabermeja, Puerto Wilches-Sabana De Torres, San Luis-Puerto Nare, revisión de información primaria de los limites Municipales de San Luis - San Francisco, Santander y Antioquia.
Se realizó comisión en el proceso de apertura de deslinde entre los límites de los municipios de Rosas - Tambo, Sucre – Bolívar y Padilla – Corinto del departamento del Cauca, posteriormente se llevó a cabo la visita en terreno con el fin de establecer las entidades geográficas que se encuentran en discrepancia entre la cartografía antigua con los insumos cartográficos actuales.</t>
  </si>
  <si>
    <t>Comisiones Departamentales:  
Caquetá-Meta-Guaviare: Reconocimiento en terreno y georreferenciación de los puntos de coordenadas solicitados por el departamento del Caquetá. Fecha de realización del 29 de octubre al 3 de noviembre.
Comisiones Municipales: 
Chiquinquirá, Caldas, Saboya y San Miguel de Sema (Departamento de Boyacá); se realizó la revisión en campo de los límites del municipio de Chiquinquirá con los municipios mencionados, para lo cual se identificaron, clarificaron y georreferenciaron los elementos naturales y artificiales del límite, señalándolos en los dispositivos digitales de captura de información cartográfica, tomando las descripciones   contenidas en los documentos soporte de límite actual como las Actas de Deslinde anteriores y los limites prediales de los diferentes municipios. Fecha de realización del 22 al 26 de octubre</t>
  </si>
  <si>
    <t xml:space="preserve">Comisiones Departamentales
Caquetá-Meta-Guaviare: Se finalizó con el reconocimiento en terreno y georreferenciación de los puntos de coordenadas solicitados por el departamento del Caquetá. Se realizó comisión entre el 29 de octubre al 2 de noviembre.
Atlántico – Bolívar: Se continuó con la diligencia de deslinde con la inspección de los límites de Repelón con Santa Catalina y con Luruaco. Se realizó comisión del 7 al 17 de noviembre.
Norte de Santander – Santander: Se dio cumplimiento a la Resolución No. 1644 del 2018, la cual da apertura al procedimiento de deslinde entre estos dos departamentos. Se realizó comisión los dias 29 y 30 de noviembre.
Comisiones Municipales
Comisión para los municipios de Tuta-Paipa-Firavitoba,-Toca-.Pesca (Departamento de Boyacá): Se identificó, clarificó y georreferenció los elementos naturales y artificiales de las líneas limítrofes mencionadas en los documentos soportes de las descripciones limítrofes. Se realizó comisión del 13 al 17 de noviembre.
</t>
  </si>
  <si>
    <t>Tanto para los procesos de deslindes departamentales como de los municipales se analizó y organizó la información obtenida en campo en las comisiones del mes de noviembre.</t>
  </si>
  <si>
    <t xml:space="preserve">Se realizaron las siguientes trabajos de campo:
Comisiones  Departamentales: 
1. Caquetá-Meta-Guaviare: 
Se realizó comisión entre el 29 de octubre al 2 de noviembre. Reconocimiento en terreno y georreferenciación de los puntos de coordenadas solicitados por el departamento del Caquetá. 
2. Atlántico – Bolívar: 
Se realizó comisión del 7 al 17 de noviembre.
Se inspeccionó los límites de Repelón con Santa Catalina y con Luruaco.  
3. Norte de Santander – Santander: 
Se realizó comisión los días 29 y 30 de noviembre. Se dio cumplimiento a la Resolución No. 1644 del 2018, la cual da apertura al procedimiento de deslinde entre estos dos departamentos. 
Comisiones Municipales 
1. Chiquinquirá, Caldas, Saboya y San Miguel de Sema (Departamento de Boyacá). 
Se realizó la comisión del 22 al 26 de octubre. Se realizó la revisión en campo de los límites del municipio de Chiquinquirá, para lo cual se identificaron, clarificaron y georreferenciaron los elementos naturales y artificiales del límite, señalándolos en los dispositivos digitales de captura de información cartográfica, tomando las descripciones contenidas en los documentos soporte de límite actual como las Actas de Deslinde anteriores y los limites prediales de los diferentes municipios. 
2. Tuta-Paipa-Firavitoba,-Toca-.Pesca (Departamento de Boyacá): 
Se realizó comisión del 13 al 17 de noviembre. Se identificó, clarificó y georreferenció los elementos naturales y artificiales de las líneas limítrofes mencionadas en los documentos soportes de las descripciones limítrofes. 
</t>
  </si>
  <si>
    <t>Generación de informe técnico de los limites municipales, departamentales y de territorios indigenas, e incorporación de la información en la base de datos de limites de entidades territoriales.</t>
  </si>
  <si>
    <t>*Municipales 
-Informe técnico de inspección ocular e Informe técnico del cambio sobre los ajustes al límite Oiba-Suaita y de los cambios en nombres geográficos de la Quebrada Cunacua y sus afluentes con GIT Generación de productos y datos espaciales. 
-Acta de deslinde Sogamoso - Monguí, en desacuerdo de fecha 27-02-2018
-Acta de deslinde Sogamoso – Tópaga, en desacuerdo de  fecha 02-02-2018
- Acta de deslinde Sogamoso-Aquitania, incluyendo los puntos trifinios Sogamoso-Mongua-Aquitania y Sogamoso-Mongua-Monguí</t>
  </si>
  <si>
    <t>Municipales.Estudio de la propuesta de norma junto con anexos y soportes por parte de la Asamblea Departamental para los deslindes de Sogamoso- Aquitania</t>
  </si>
  <si>
    <t>Municipales. Continua en estudio la propuesta normativa por parte de la oficina juridica sobre los deslindes de: Sogamoso- Aquitania y - Sogamoso - Mongua</t>
  </si>
  <si>
    <t xml:space="preserve">Departamentales: Se encuentra en construcción la propuesta técnica del deslinde Atlántico- Bolívar, la cual debe ser georreferenciada nuevamente en terreno. 
Municipales: Finalización y entrega del expediente con la propuesta de norma, anexos y soportes, para la Asamblea Departamental de los límites que quedaron en acuerdo: Sogamoso- Aquitania y Sogamoso – Mongua.  
</t>
  </si>
  <si>
    <t xml:space="preserve">*Departamentales: está en construcción la propuesta técnica del deslinde Atlántico-Bolívar, la cual debe ser georreferenciada nuevamente en terreno. 
*Municipales. Finalización y entrega del expediente con la propuesta de norma, anexos y soportes, para la Asamblea Departamental de los Límites que quedaron en acuerdo: Sogamoso- Aquitania y Sogamoso-Mongua.  
</t>
  </si>
  <si>
    <t>Municipales: 1, En revisión el informe técnico para dar respuesta a la Gobernación del Meta del límite entre los municipios de San Carlos de Guaroa y Acacías. Se entregó el expediente con la Propuesta de Norma y sus anexos y soportes a la Asamblea Departamental, límites que quedaron en acuerdo y a la espera de la citación de la Asamblea de Boyacá para los siguientes límites: Sogamoso- Aquitania, Sogamoso – Mongua</t>
  </si>
  <si>
    <t xml:space="preserve">Municipales: Se encuentra en revisión el informe técnico final,  para dar respuesta a la Gobernación del Meta del límite entre los municipios de San Carlos de Guaroa y Acacías. </t>
  </si>
  <si>
    <t xml:space="preserve">Avance en los informes Departamentales 
Deslinde Caquetá-Guaviare-Meta, se realizó la sesión 23 para verificar la información a través del  trabajo de campo con el reconocimiento en terreno de los ríos Tunia y Ajajú
Deslinde Atlántico-Bolívar,  se efectuó la 5ta sesión de la Comisión de Deslinde, en la cual se realizó el reconocimiento en terreno del sector limítrofe entre los municipios de Villanueva y Repelón. 
Boyacá-Norte de Santander (Cubará-Toledo), se mapeó el área de diferencia y próximamente se reconocerá en terren; esta información fue enviada a la Comisión de deslinde. 
Avance en los informes Municipales 
Se revisó las ordenanzas emitidas por la Asamblea Departamental de Boyacá de los Deslindes entre Sogamoso-Mongua y Sogamoso – Aquitania.
</t>
  </si>
  <si>
    <t>Se realizaron las siguientes comisiones
Departamentales: 
Atlántico-Bolívar: Se desarrolló comisión de campo para la construcción de una propuesta técnica preliminar que se llevará a la próxima reunión de la Comisión de Deslinde, con el objeto de propiciar acercamientos tanto en la parte del canal del Dique y del primer tramo de la parte seca, que corresponde a los municipios de Calamar y San Cristóbal en Bolívar con los de Suan, Santa Lucía y Manatí en Atlántico, y en la parte Seca, San Estanislao y Villanueva en Bolívar y Repelón en el Atlántico. 
Caquetá – Meta – Guaviare: Comisión realizada en la ciudad de San José de Guaviare con el apoyo técnico y logístico de la Fuerza de Tarea Conjunta – OMEGA para la verificación de los puntos solicitados por cada una de las gobernaciones y el IGAC y la programación del reconocimiento aéreo por las dificultades que se evidencian en el reconocimiento por tierra de la zona Dos Ríos y nacimiento del río Ajajú.  Cauca – Valle del Cauca: comisión realizada para la recopilación de información cartográfica y catastral en la zona de estudio Jamundí – Buenos Aires, para el estudio del límite interdepartamental entre Cauca y Valle del Cauca. 
Cauca – Valle del Cauca: comisión realizada para la recopilación de información cartográfica y catastral en la zona de estudio Jamundí – Buenos Aires, para el estudio del límite interdepartamental entre Cauca y Valle del Cauca.
Municipales: 
Municipios limítrofes de Chocó, Risaralda, Antioquia y Valle del Cauca: Se realizó el trabajo de campo para el cumplimiento de la toponimia y revisión cartográfica    
Limites de San Carlos de Guaroa - Acacías en las instalaciones de Planeación Departamental en el Meta y el estado del límite entre los municipios de Arjona y Mahates en el Departamento de Bolívar: Se realizó comisión para socializar los limites que corresponden a la realidad geográfica.
Limites municipales de San Vicente de Chucurí-Barrancabermeja, Puerto Wilches-Sabana De Torres, San Luis-Puerto Nare: Se realizó trabajo de campo para el cumplimiento de la revisión cartográfica e identificación de objetos geográficos, además, se realizó revisión de información primaria de los limites Municipales de San Luis - San Francisco, Santander y Antioquia.
Municipios de Rosas - Tambo, Sucre – Bolívar y Padilla – Corinto del departamento del Cauca: Se realizó comisión en el proceso de apertura de deslinde entre los límites, posteriormente se llevó a cabo la visita en terreno con el fin de establecer las entidades geográficas que se encuentran en discrepancia entre la cartografía antigua con los insumos cartográficos actuales.</t>
  </si>
  <si>
    <t xml:space="preserve">Avance en los informes Departamentales: 
Caquetá-Meta-Guaviare: Ajustes finales y expedición de la resolución modificatoria que excluye al departamento del Huila del proceso, resolución que debe ordenarse su notificación a los entes territoriales correspondientes. 
Atlántico-Bolívar: Se elaboró mapa con el trazado de las líneas reconocidas a la fecha, el cual se remitió a la Comisión de deslinde.
Boyacá-Norte de Santander (Cubará-Toledo): Se avanzó en la evaluación e interpretación de la documentación allegada al IGAC por los dos departamentos.
Avance en los informes Municipales: Sogamoso – Tópaga;  Sogamoso – Tópaga (Departamento de Boyacá): Se finalizó la investigación de soportes e insumos y el análisis por parte del IGAC con la elaboración del informe técnico.
Sogamoso – Monguí (Departamento de Boyacá): Se continúa con el proceso de los seis meses de investigación de soportes e insumos, análisis para la elaboración y envío de la documentación respectiva.
Barranquilla – Soledad, Malambo – Soledad y Barranquilla - Galapa  (Departamento del Atlántico): Se realizó un informe con la información histórica. Se espera información por parte de diversas instituciones del departamento del Atlántico (Secretaria de Planeación, Archivo Histórico y la Dirección Territorial)
Rosas - Tambo, Sucre – Bolívar y Padilla – Corinto (Departamento del Cauca): Se continuó con la realización del informe de actividades, según cronograma de comisiones al Departamento de Cauca, donde se verificaron algunos puntos geográficos que se encuentran en discrepancia entre la cartografía antigua y los insumos cartográficos actuales. 
Envigado – Retiro (Departamento de Antioquia): Se envía a la Oficina Asesora Jurídica el proyecto de resolución de deslinde entre los dos municipios. El 30 de Octubre se expide la resolución 1697 con la cual se da apertura del deslinde entre los municipios los dos municipios.
Segovia – Remedios (Departamento de Antioquia): Se envía a la oficina Asesora Jurídica el proyecto de resolución de Deslinde entre los dos municipios para su aprobación.
</t>
  </si>
  <si>
    <t xml:space="preserve">Departamentales 
Deslinde Caquetá-Meta-Guaviare: Se analizó y consolidó la información obtenida en campo, la cual consistía en la verificación en terreno de los sitios denominados Cerro Campana y la confluencia de la quebrada Peralonso que desemboca en el río Tunia o Mecaya, esto por solicitud del Departamento del Caquetá.
Deslinde Atlántico-Bolívar: Se analizó y consolidó la información obtenida en campo que consistió en el reconocimiento de la totalidad del límite de entre los municipios de Repelón y Villanueva, entre Repelón y Santa Catalina y entre Luruaco y Santa Catalina, los cuales quedan consignados en el acta de la sesión No. 6 y hacen parte del mapa  a escala 1:25.000
Municipales 
Sogamoso – Tópaga (Departamento de Boyacá); Se realizó presentación para socializar los resultados obtenidos del proceso ante la Gobernación de Boyacá y la comisión de deslinde.
Sogamoso – Monguí (Departamento de Boyacá); Se realizó presentación para socializar los resultados obtenidos del proceso ante la Gobernación de Boyacá y la comisión de deslinde, adicionalmente se concluye el informe técnico.
Chiquinquirá – Caldas – Saboyá – San Miguel de Sema (Departamento de Boyacá): Se entregó el informe técnico a la Gobernación del Departamento y a la Asamblea Departamental el día 26 de noviembre de 2018.
</t>
  </si>
  <si>
    <t>Se consolidó la información para realizar el documento final.</t>
  </si>
  <si>
    <t xml:space="preserve">Avance en los informes Departamentales: 
1. Caquetá-Meta-Guaviare: 
Se realizaron ajustes finales y expedición de la resolución modificatoria que excluye al departamento del Huila del proceso, resolución que debe ordenarse su notificación a los entes territoriales correspondientes. Se analizó y consolidó la información obtenida en campo, la cual consistía en la verificación en terreno de los sitios denominados Cerro Campana y la confluencia de la quebrada Peralonso que desemboca en el río Tunia o Mecaya, esto por solicitud del Departamento del Caquetá.
2. Atlántico-Bolívar: 
Se elaboró mapa con el trazado de las líneas reconocidas a la fecha, el cual se remitió a la Comisión de deslinde. Se analizó y consolidó la información obtenida en campo que consistió en el reconocimiento de la totalidad del límite entre los municipios de Repelón y Villanueva, entre Repelón y Santa Catalina y entre Luruaco y Santa Catalina, los cuales quedan consignados en el acta de la sesión No. 6 y hacen parte del mapa  a escala 1:25.000
3. Boyacá-Norte de Santander (Cubará-Toledo): 
Se avanzó en la evaluación e interpretación de la documentación allegados al IGAC por los dos departamentos.
Avance en los informes Municipales: 
1. Sogamoso – Tópaga;  Sogamoso – Tópaga (Departamento de Boyacá): 
Se finalizó la investigación de soportes e insumos y el análisis por parte del IGAC con la elaboración del informe técnico.   Se realizó presentación para socializar los resultados obtenidos del proceso ante la Gobernación de Boyacá y la comisión de deslinde.
2. Sogamoso – Monguí (Departamento de Boyacá): 
Se continúa con el proceso de los seis meses de investigación de soportes e insumos, análisis para la elaboración y envío de la documentación respectiva.  Se realizó presentación para socializar los resultados obtenidos del proceso ante la Gobernación de Boyacá y la comisión de deslinde, adicionalmente se concluye el informe técnico. 
3. Barranquilla – Soledad, Malambo – Soledad y Barranquilla - Galapa  (Departamento del Atlántico): 
Se realizó informe con la información histórica, por otro lado, se está a la espera de información por parte de diversas instituciones del departamento del Atlántico (Secretaria de Planeación, Archivo Histórico y la Dirección Territorial)
4. Rosas - Tambo, Sucre – Bolívar y Padilla – Corinto (Departamento del Cauca): 
Se continuó con la realización del informe, según comisiones al Departamento de Cauca, donde se verificaron algunos puntos geográficos, se encuentran en discrepancia la cartografía antigua y los insumos cartográficos actuales. 
5. Envigado – Retiro (Departamento de Antioquia): 
Se envió a la Oficina Asesora Jurídica el proyecto de resolución de deslinde entre los dos municipios.  Se expidió resolución 1697 el 30 de Octubre, por medio de la cual se da apertura al deslinde entre los municipios 
6. Segovia – Remedios (Departamento de Antioquia): 
Se envió a la oficina Asesora Jurídica el proyecto de resolución de Deslinde entre los dos municipios para su aprobación
7. Chiquinquirá – Caldas – Saboyá – San Miguel de Sema (Departamento de Boyacá): 
Se entregó el informe técnico a la Gobernación del Departamento y a la Asamblea Departamental el día 26 de noviembre de 2018.
</t>
  </si>
  <si>
    <t>Amojonamiento de limites de entidades territoriales, si se requiere</t>
  </si>
  <si>
    <t xml:space="preserve">Desarrollo de reunión de amojonamiento Boyacá – Cundinamarca y planeación, programación y proyección presupuestal para otros amojonamientos </t>
  </si>
  <si>
    <t>Belén de BajiráDe acuerdo con la programación de amojonamiento de Belén de Bajirá, se realiza comisión de campo para llevar a cabo los trabajos relacionados con la instalación de 13 puntos, se hace la materialización de un (1) obelisco y diez (10) pilastras, según el contrato 4925 entre el IGAC y la Gobernación del Chocó</t>
  </si>
  <si>
    <t>Se finalizó el amojonamiento de Belén de Bajirá</t>
  </si>
  <si>
    <t>Se consolidó la información del amojonamiento de Belén de Bajirá</t>
  </si>
  <si>
    <t xml:space="preserve">Se realizó comisión de campo para llevar a cabo los trabajos relacionados con la instalación de 13 puntos, se hace la materialización de un (1) obelisco y diez (10) pilastras, según el contrato 4925 entre el IGAC y la Gobernación del Chocó, de acuerdo con la programación de amojonamiento de Belén de Bajirá,
</t>
  </si>
  <si>
    <t>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t>
  </si>
  <si>
    <t>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t>
  </si>
  <si>
    <t>Talento Humano</t>
  </si>
  <si>
    <t xml:space="preserve">Política de Talento Humano
Política de  Integridad.
Política de Gestión del conocimiento y la innovación.
</t>
  </si>
  <si>
    <t>RUTA DE LA FELICIDAD: LA FELICIDAD NOS HACE PRODUCTIVOS</t>
  </si>
  <si>
    <t>Plan de trabajo anual en seguridad y salud en el trabajo</t>
  </si>
  <si>
    <t>Plan de incentivos institucionales</t>
  </si>
  <si>
    <t>RUTA DEL CRECIMIENTO: LIDERANDO TALENTO</t>
  </si>
  <si>
    <t>Plan estrategico de Talento Humano</t>
  </si>
  <si>
    <t>Porcentaje de atención de las solicitudes recibidas a través de la cancillería</t>
  </si>
  <si>
    <t>Plan institucional de capacitación</t>
  </si>
  <si>
    <t>Recepción y atención de solicitudes, ejecución de acciones para la gestión de oficios recibidos,  desarrollo de comisiones de apoyo técnico (Frontera con Ecuador y con Venezuela), estudios técnicos, elaboración de informes y asistencia a reuniones en la Cancillería.</t>
  </si>
  <si>
    <t>Para el mes de abril se realizaron actividades de recopilación de información, análisis y proyección de respuestas técnicas sobre las solicitudes realizadas por parte de la cancillería; y programación de comisiones para la atención de solicitudes que requirieren trabajo de campo.</t>
  </si>
  <si>
    <t>Para el mes de mayo se atendieron las solicitudes por parte de la Cancilleria. Así mismo, se desarrollaron reuniones y video conferencias para dar apoyo técnico a las mismas.</t>
  </si>
  <si>
    <t>Para el mes de junio se  recibieron las solicitudes por parte de la cancillería y se procede a dar respuesta a través de la programación de salidas de campo, investigación, georreferenciación, participación en reuniones y demás actividades que permiten dar cumplimiento a las solicitudes recibidas.</t>
  </si>
  <si>
    <t>Para el segundo periodo se tiene un avance del 30% de atención de las solicitudes recibidas a través de la cancillería y un acumulado del 50%. Se realizaron actividades de análisis, procesamiento de datos, estudios multitemporales, recopilación de información y proyección de respuestas técnicas de las solicitudes realizadas por la Cancillería, sobre la Cartografía binacional Colombia-Ecuador y Colombia-Brasil. Se programaron comisiones para la atención de solicitudes que requerían trabajo de campo, así mismo, se desarrollaron reuniones y video conferencias para dar apoyo técnico a las mismas, por otro lado,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t>
  </si>
  <si>
    <t>Para el mes de Julio se programaron las actividades necesarias para atender las solicitudes realizadas por parte de la cancillería como investigación, preparación y análisis de la información. Se ejecutaron las salidas de campo y demás labores que permitieron dar cumplimiento a lo solicitado.</t>
  </si>
  <si>
    <t xml:space="preserve">Para el mes de agosto se programaron y ejecutaron las actividades necesarias para atender las solicitudes realizadas por parte de la cancillería como investigación, preparación y análisis de la información y demás labores que permiten dar cumplimiento a lo solicitado.  </t>
  </si>
  <si>
    <t xml:space="preserve">Para el mes de septiembre, se programaron y ejecutaron las actividades necesarias para atender las solicitudes realizadas por parte de la cancillería. Se recibieron cinco (5) solitudes,  las cuales se encuentran en proceso  y se finalizó una (1) correspondiente a un mes anterior. </t>
  </si>
  <si>
    <t>Para el tercer periodo se tiene un avance de 30% de atencion de las solicitudes recibidas a través de la Cancilleria y un acumulado de 80%. Se programaron las actividades necesarias para atender las solicitudes realizadas por parte de la Cancillería como investigación, preparación y análisis de la información, además, se ejecutaron las salidas de campo y demás labores que permitieron dar cumplimiento a lo solicitado.</t>
  </si>
  <si>
    <t>Para el mes de octubre, se programaron y ejecutaron las actividades necesarias para atender las solicitudes realizadas por parte de la cancillería. Se recibieron trece (13) solicitudes, de las cuales se finalizaron siete (7) y quedaron pendientes por dar respuesta seis (6), Por otro lado, de meses anteriores se finalizaron cuatro (4) y quedó pendiente por resolver una (1)</t>
  </si>
  <si>
    <t>Para el mes de noviembre, se programaron y ejecutaron las actividades necesarias para atender las solicitudes realizadas por parte de la cancillería, en el mes se recibieron y gestionaron dieciséis (16) solicitudes, cumpliendo así con la meta anual programada.
Programado 2018: 100%
Ejecutado Noviembre: 100%</t>
  </si>
  <si>
    <t>Producto finalizado.</t>
  </si>
  <si>
    <t xml:space="preserve">Para el cuarto periodo se tiene un avance del 30%  de atención de las solicitudes recibidas a través de la Cancilleria, finalizando el 100%  de la meta programada.
Se programaron y ejecutaron las actividades necesarias para atender las solicitudes realizadas por parte de la Cancillería. Se recibieron y gestionaron veintinueve (29) solicitudes en este periodo. </t>
  </si>
  <si>
    <t xml:space="preserve">Informes Tècnicos de solicitudes recibidas a través de la cancillería </t>
  </si>
  <si>
    <t>Recepción y análisis de las solicitudes recibidas por la cancilleria</t>
  </si>
  <si>
    <t>Recepción de cuatro (4) solicitudes de apoyo técnico a trabajos en cuencas internacionales, asuntos fronterizos, demarcación fronteriza, zonas de integración fronteriza y cartografía binacional:  1. Reunión técnica Gabinete binacional Ecuador-Colombia, 2. Río Arauca. 3.  Asistencia Gabinete Binacional Ecuador-Colombia, 4. Observatorio Binacional Ecuador - Colombia</t>
  </si>
  <si>
    <t>Análisis de las solicitudes realizadas por la cancillería, búsqueda y recopilación de la documentación existente sobre cartografía binacional Colombia - Ecuador</t>
  </si>
  <si>
    <t>Se continua con la búsqueda y recopilación de la documentación a través de procesamiento de datos, estudios existentes, imágenes, estudios multitemporales y otros  existentes sobre cartografía binacional Colombia  Ecuador y Colombia - Brasil .</t>
  </si>
  <si>
    <t xml:space="preserve">Se dio respuesta sobre la base de datos y el mapa oficial de las fronteras marítimas y terrestres de Colombia, se recopiló la información cartográfica básica sobre la cuenca binacional Colombia – Ecuador.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
</t>
  </si>
  <si>
    <t>Análisis de las solicitudes realizadas por la cancillería, búsqueda y recopilación de la documentación a través de procesamiento de datos, estudios existentes, imágenes, estudios multitemporales y otros  existentes sobre cartografía binacional Colombia-Ecuador y Colombia-Brasil
Se da respuesta sobre la base de datos y el mapa oficial de las fronteras marítimas y terrestres de Colombia.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t>
  </si>
  <si>
    <t>Participación en la videoconferencia alcance y hoja de ruta IDE Binacional Colombia - Ecuador para presentar los avances según compromisos adquiridos por el IGAC en el VI Gabinete Binacional Colombia – Ecuador</t>
  </si>
  <si>
    <t>RUTA DEL SERVICIO: AL SERVICIO DE LOS CIUDADANOS</t>
  </si>
  <si>
    <t xml:space="preserve">Se envió a la cancillería la propuesta de demarcación del límite fronterizo en los sectores Cerro Troya y Frailejón – La Pintada- Se envió información tipo shapefile y un (1) mapa que describe la zona de interés para la toma de fotografías aéreas del rio Amazonas. Se participó en la videoconferencia alcance y hoja de ruta IDE Binacional Colombia – Ecuador, para presentar los avances según compromisos adquiridos por el IGAC en el VI Gabinete Binacional Colombia – Ecuador.
</t>
  </si>
  <si>
    <t>Se recibieron las siguientes solicitudes provenientes de:
1. Ministerio del Interior, la cual se trasladó al Ministerio de relaciones exteriores.
2. Policía Nacional. Solicitan hitos fronterizos para conocer las coordenadas del límite fronterizo de Norte de Santander.
3. Senplades (Secretaria de Planeación y Desarrollo de Ecuador), revisar la documentación enviada para generar la propuesta de diagnóstico IDE Binacional Unificada.
4. Ministerio de Relaciones Exteriores, envío del informe de revisión de la información geográfica entregada por el Ministerios de Salud y Protección Social y el Ministerio de Educación.
5. Ministerio de Relaciones Exteriores, se están actualizando los avances de los compromisos del IGAC en el eje VII (numeral 6), del VI Gabinete Binacional Colombia – Ecuador.
6. Ministerio de Relaciones Exteriores, Se atendío la petición del Ministerio para realizar una reunión con el Ministerios de Salud y Protección Social y el Ministerio de Educación para establecer los estándares de intercambio de información geográfica.</t>
  </si>
  <si>
    <t>Se recepcionaron y analizaron las siguientes solicitudes provenientes de: 
1. Cancillería, se envió la propuesta de demarcación del límite fronterizo en los sectores Cerro Troya y Frailejón – La Pintada. Se envió información tipo shapefile y un (1) mapa que describe la zona de interés para la toma de fotografías aéreas del rio Amazonas. 
2. Gabinete Binacional Colombia – Ecuador: Se presentaron los avances en la videoconferencia alcance y hoja de ruta IDE Binacional Colombia - Ecuador, según compromisos adquiridos por el IGAC en el VI Gabinete Binacional Colombia – Ecuador. 
3. Ministerio del Interior, la cual se trasladó al Ministerio de relaciones exteriores, argumentando la pertinencia de ser atendida por esa entidad. 
Policía Nacional. Solicitan hitos fronterizos para conocer las coordenadas del límite fronterizo de Norte de Santander. 
4. Senplades (Secretaria de Planeación y Desarrollo de Ecuador), revisar la documentación enviada para generar la propuesta de diagnóstico IDE Binacional Unificada. 
5. Ministerio de Relaciones Exteriores, envío del informe de revisión de la información geográfica entregada por el Ministerios de Salud y Protección Social y el Ministerio de Educación. 
6. Ministerio de Relaciones Exteriores, Se atendío la petición del Ministerio para realizar una reunión con el Ministerios de Salud y Protección Social y el Ministerio de Educación para establecer los estándares de intercambio de información geográfica.</t>
  </si>
  <si>
    <t>Se recibieron las siguientes solicitudes provenientes de:
1. Información municipios fronterizos departamento del Cesar
2. Proyecto Leticia
3. Respuesta radicado 2018EE12487 O1
4. Solicitud de información de categorización para la vigencia 2019
5. Toma Dron frontera con Brasil
6. Resultados trabajos río Putumayo
7. Envío especificaciones técnicas mínimas para vuelos fotogramétricos a la FAC
8. Envío propuesta ajustada de la metodología de medición del LPI
9. Envío propuesta trazado del límite en sectores fronterizos Colombia – Ecuador
10. Reunión revisión documentación cartografía 1:100 000 Colombia Ecuador
11. Trabajos río Amazonas
12. Ecuador - Indicadores del Plan Binacional de la ZIF
13. Encuentro Presidencial y VII Gabinete Binacional Colombia-Ecuador</t>
  </si>
  <si>
    <t xml:space="preserve">Se recibieron las siguientes solicitudes:
1. Indicadores Sistema Binacional de Información Ecuador – Colombia
2. Modelo de datos Cartografía básica 10K Colombia – Ecuador
3. Solicitud de información trabajos río Putumayo
4. Solicitud apoyo trabajos técnicos caracterización río Arauca
5. Solicitud apoyo trabajos técnicos caracterización río Arauca (reunión)
6. Videoconferencia binacional - revisión del diagnóstico de la IDE Binacional y próximos pasos
7. Reunión técnica compromisos pendientes VIII Reunión Ordinaria de la Comisión Mixta Colombia Ecuador
8. Reunión preparatoria VII Gabinete Binacional Colombia – Ecuador
9. Número de Expediente: 2018/1037402
10. Solicitud de Información_I Encuentro Binacional Colombia – Perú
11. Evaluación información Mineducación
12. Propuesta agenda socialización Sistema Binacional de Información Colombia Ecuador
13. VII Gabinete Binacional Colombia-Ecuador - Videoconferencia preparatoria binacional Eje Plan Binacional de Integración Fronteriza.
14. Encuentro Presidencial y VII Gabinete Binacional Colombia-Ecuador
15. Actualización indicadores binacionales
16. Compromiso socialización SBI Colombia – Ecuador
</t>
  </si>
  <si>
    <t xml:space="preserve">
Se recibieron las siguientes solicitudes:
1. Información municipios fronterizos departamento del Cesar
2. Proyecto Leticia
3. Respuesta radicado 2018EE12487 O1
4. Solicitud de información de categorización para la vigencia 2019
5. Toma Dron frontera con Brasil
6. Resultados trabajos río Putumayo
7. Envío especificaciones técnicas mínimas para vuelos fotogramétricos a la FAC
8. Envío propuesta ajustada de la metodología de medición del LPI
9. Envío propuesta trazado del límite en sectores fronterizos Colombia – Ecuador
10. Reunión revisión documentación cartografía 1:100 000 Colombia Ecuador
11. Trabajos río Amazonas
12. Ecuador - Indicadores del Plan Binacional de la ZIF
13. Encuentro Presidencial y VII Gabinete Binacional Colombia-Ecuador
14. Indicadores Sistema Binacional de Información Ecuador – Colombia
15. Modelo de datos Cartografía básica 10K Colombia – Ecuador
16. Solicitud de información trabajos río Putumayo
17. Solicitud apoyo trabajos técnicos caracterización río Arauca
18. Solicitud apoyo trabajos técnicos caracterización río Arauca (reunión)
19. Videoconferencia binacional - revisión del diagnóstico de la IDE Binacional y próximos pasos
20. Reunión técnica compromisos pendientes VIII Reunión Ordinaria de la Comisión Mixta Colombia Ecuador
21. Reunión preparatoria VII Gabinete Binacional Colombia – Ecuador
22. Número de Expediente: 2018/1037402
23. Solicitud de Información_I Encuentro Binacional Colombia – Perú
24. Evaluación información Mineducación
25. Propuesta agenda socialización Sistema Binacional de Información Colombia Ecuador
26. VII Gabinete Binacional Colombia-Ecuador - Videoconferencia preparatoria binacional Eje Plan Binacional de Integración Fronteriza.
27. Encuentro Presidencial y VII Gabinete Binacional Colombia-Ecuador
28. Actualización indicadores binacionales
29. Compromiso socialización SBI Colombia – Ecuador
</t>
  </si>
  <si>
    <t>Realización de trabajos de campo, si se requieren para el cumplimiento de la solicitud y preparación de la información a entregar</t>
  </si>
  <si>
    <t xml:space="preserve">Realización de comisiones y asistencia a reuniones técnicas:
-Ejecución de trabajo de campo para la inspección de hitos en la frontera colombo-ecuatoriana, sectores nacimiento río Cainacan y Cerro Troya . Ipiales.
-Participación en el VI Gabinete Binacional Ecuador - Colombia, Pereira 
- Ejecución de trabajo de campo a la frontera colombo-venezolana  como apoyo técnico a la demarcación fronteriza
- Observaciones de temas pendientes del PBIFEC, (Plan Binacional de integración Fronteriza Ecuador- Colombia)
- Asistencia a reunión técnica para el VI Gabinete Binacional Colombia - Ecuador
-Asistencia y socialización de estudios en el Brazo Gaviotas en el Río Arauca 
- Señalización del lindero oriental de la propuesta de área protegida de "Cinaruco". 
- Cálculo punto de frontera con Venezuela Hito VIII. 
- Apoyo técnico a la demarcación e integración  fronteriza en la reunión de coordinación Comisión Mixta Permanente con Ecuador. 
-Definición y formulación de la propuesta de delimitación ámbito geográfico cuenca río Putumayo.
</t>
  </si>
  <si>
    <t>Programación de los trabajos de campo para el mes de Mayo, para dar respuesta a las solicitudes</t>
  </si>
  <si>
    <t>Se atendieron las solicitudes a través de video conferencias, motivo por el cual no fue necesario desarrollar  trabajos de campo.</t>
  </si>
  <si>
    <t xml:space="preserve">Se realizó comisión de campo para explorar y reconocer la frontera en los sectores Cerro Troya y Frailejón – La Pintada. Se tomaron puntos con el navegador sobre el divisor de aguas, para la ubicación de la línea de frontera y la construcción del trazado. Se da inicio a la comisión de campo en el río Putumayo sector Güeppí, como apoyo al trabajo en cuencas internacionales.
</t>
  </si>
  <si>
    <t>Se realizó comisión de campo para explorar y reconocer la frontera en los sectores Cerro Troya y Frailejón – La Pintada. Se tomaron puntos con el navegador sobre el divisor de aguas, para la ubicación de la línea de frontera y la construcción del trazado. Se da inicio a la comisión de campo en el río Putumayo sector Güeppí, como apoyo al trabajo en cuencas internacionales.</t>
  </si>
  <si>
    <t xml:space="preserve">Se continúo con la comisión de campo en el río Putumayo sector Güeppí, como apoyo al trabajo en cuencas internacionales
</t>
  </si>
  <si>
    <t>Participación en la reunión convocada por Cancillería, se reportó a las siguientes entidades: IDEAM, DIMAR, FAC y Cancillería sobre  la comisión de campo realizada en el río Putumayo. Participación en la videoconferencia IDE binacional Colombia – Ecuador, donde se hizo entrega del documento diagnóstico. Participación en la videoconferencia IDE binacional Colombia – Ecuador sobre las observaciones hechas al documento. Es de aclarar que no se necesitó el desplazamiento de funcionarios para atender las solicitudes de la cancillería.</t>
  </si>
  <si>
    <t>Se participó en la reunión con el Ministerios de Salud y Protección Social y el Ministerio de Educación, y se continúo con la elaboración do los estudios multi-temporales en los sectores fronterizos del río Amazonas, Río Putumayo (sector Gueppí), y río Arauca (sector isla Charo).</t>
  </si>
  <si>
    <t>Se realizaron los siguientes trabajos en campo y se participó en reuniones según lo requerido para cumplir con las solicitudes y la entrega de información: se realizó la comisión de campo al río Putumayo sector Güeppí, como apoyo al trabajo en cuencas internacionales, así mismo, se participó en la reunión convocada por la Cancillería donde asistieron entidades como, el IDEAM, la DIMAR y la FAC, para analizar la información obtenida en dicha comisión. Se participó en las dos videoconferencias de la IDE Binacional Colombia – Ecuador, en la primera se entregó el documento diagnóstico y en la segunda se analizaron las observaciones hechas al documento.</t>
  </si>
  <si>
    <t>Se participó en la reunión donde se trataron los temas sobre el modelo de datos para la cartografía 1:10 000, la metodología de medición del límite político internacional y la propuesta de trazados del límite en los sectores fronterizos entre Colombia y Ecuador.</t>
  </si>
  <si>
    <t xml:space="preserve">Se realizó comisión de campo a la ciudad de Arauca (Arauca) del 8 al 22 de noviembre, con el objetivo de atender la solicitud de apoyo para realizar trabajos técnicos de caracterización del río Arauca, la cual inició con visita de inspección y luego trabajos técnicos de caracterización. </t>
  </si>
  <si>
    <t xml:space="preserve">Se realizó reunión para taratar temas sobre el modelo de datos para la cartografía 1:10 000, la metodología de medición del límite político internacional y la propuesta de trazados del límite en los sectores fronterizos entre Colombia y Ecuador. Se realizó comisión de campo a la ciudad de Arauca (Arauca), con el objetivo de atender la solicitud de apoyo para realizar trabajos técnicos de caracterización del río Arauca.
</t>
  </si>
  <si>
    <t>Construcción y generación del informe técnico</t>
  </si>
  <si>
    <t>Generación de las observaciones por parte del IGAC a las propuestas de organización de capas y presentación de rangos de los indicadores binacionales. Informe de cálculo de los puntos rastreados en campo (Hito VIII) y coordenadas de hitos sobre la recta río Arauca – río Meta. Informe de procesamiento de los hitos rastreados en los sectores Nacimiento río Cainacán y Cerro Troya, los datos crudos del rastreo y los datos crudos convertidos a formato de intercambio de información (RINEX).  Propuesta de delimitación de la cuenca del río Putumayo</t>
  </si>
  <si>
    <t>Proyección de la respuesta conforme a la información disponible en el Instituto. Radicado ER6640</t>
  </si>
  <si>
    <t xml:space="preserve">Se envió correo electrónico con la base de datos en formato Excel de los indicadores binacionales actualizados a 2016, según la información enviada por DNP mediante los oficios 20174240375751 y 20174240715701 </t>
  </si>
  <si>
    <t xml:space="preserve">Se realizó el estudio e informe de la conversión de coordenadas astronómicas de los puntos en la desembocadura del río Güeppí en el río Putumayo.  
  </t>
  </si>
  <si>
    <t xml:space="preserve">Se enviaron los indicadores binacionales actualizados a 2016 al DNP quienes los remiten a la Cancilleria para ser entregados a Ecuador, segun solicitud realizada sobre cartografía binacional Colombia - Ecuador. Se realizó el estudio e informe de la conversión de coordenadas astronómicas de los puntos en la desembocadura del río Güeppí en el río Putumayo.  </t>
  </si>
  <si>
    <t>RUTA DE LA CALIDAD: LA CULTURA DE HACER LAS COSAS BIEN</t>
  </si>
  <si>
    <t>Se finalizó el estudio y se aprobó el informe de la conversión de coordenadas astronómicas de los puntos en la desembocadura del río Güeppí en el río Putumayo. Se realizó y aprobó el informe técnico sobre los sectores fronterizos de Cerro Troya  y Frailejón – La Pintada. Colombia - Ecuador</t>
  </si>
  <si>
    <t>Se elaboró un informe de revisión sobre la información referente a la localización geográfica de infraestructura de salud y educación, enviada por el Ministerio de Salud y Protección Social y el Ministerio de Educación a través de la cancillería</t>
  </si>
  <si>
    <t>Se elaboró un informe detallado con la información referente a la localización geográfica de la infraestructura de salud y educación, para los Ministerios de: Salud y Protección Social, y  Educación.</t>
  </si>
  <si>
    <t>Se finalizó el estudio y se aprobó el informe de la conversión de coordenadas astronómicas de los puntos en la desembocadura del río Güeppí en el río Putumayo. Se realizó y aprobó el informe técnico sobre los sectores fronterizos de Cerro Troya  y Frailejón – La Pintada. Colombia - Ecuador. Se elaboró el informe de revisión sobre la información referente a la localización geográfica de infraestructura de salud y educación, enviada por el Ministerio de Salud y Protección Social y el Ministerio de Educación a través de la cancillería.</t>
  </si>
  <si>
    <t>Se elaboraron los  informes de procesamiento de levantamiento de puntos topográficos en el río Putumayo - sector Güeppi, estudio multitemporal río Amazonas sector Santa Sofía – Leticia y propuesta de estructura de documento de diagnóstico IDE binacional Colombia - Ecuador</t>
  </si>
  <si>
    <t>Se elaboraron los informes de protocolo general para vuelos fotogramétricos, Metodología para actualizar la longitud de la frontera Colombo - Ecuatoriana, Propuesta de trazado del límite fronterizo en los sectores Cerro Troya y Frailejón - La Pintada, Informe del procesamiento de las coordenadas de los puntos amojonados en el río Putumayo - sector río Güeppí, Documento de diagnóstico de la IDE Binacional Colombia Ecuador e Informe de revisión de la información geográfica remitida por el Ministerio de Educación.</t>
  </si>
  <si>
    <t xml:space="preserve">Se elaboraron los  informes de procesamiento de levantamiento de puntos topográficos en el río Putumayo - sector Güeppi, estudio multitemporal río Amazonas sector Santa Sofía – Leticia y propuesta de estructura de documento de diagnóstico IDE binacional Colombia – Ecuador. Se elaboraron los siguientes documentos: informe del protocolo general para vuelos fotogramétricos, metodología para actualizar la longitud de la frontera Colombo - Ecuatoriana, propuesta de trazado del límite fronterizo en los sectores Cerro Troya y Frailejón - La Pintada, Informe del procesamiento de las coordenadas de los puntos amojonados en el río Putumayo - sector río Güeppí, documento de diagnóstico de la IDE Binacional Colombia Ecuador e Informe de revisión de la información geográfica remitida por el Ministerio de Educación.
</t>
  </si>
  <si>
    <t>Plan estratégico de Talento Humano</t>
  </si>
  <si>
    <t>Plan anual de vacantes</t>
  </si>
  <si>
    <t>RUTA DEL ANÁLISIS DE DATOS: CONOCIENDO EL TALENTO</t>
  </si>
  <si>
    <t>Gestionar y materializar el proceso de Modernización Institucional.</t>
  </si>
  <si>
    <t>Política de  Talento humano</t>
  </si>
  <si>
    <t>Documento de análisis para el fortalecimiento institucional elaborado</t>
  </si>
  <si>
    <t>Plan de prevision de Recurso Humano</t>
  </si>
  <si>
    <t>Documento</t>
  </si>
  <si>
    <t>Número de documentos del Deslinde elaborados</t>
  </si>
  <si>
    <t>Definición para el año 2018 de la fase 1 que comprende el documento "Proceso de Deslinde Sector Belén de Bajirá" entre los departamentos Chocó – Antioquia. 
Avance del documento en la  definición del esquema de contenido, trabajo de campo, validación y actualización de la información.</t>
  </si>
  <si>
    <t>Para el mes de abril se realizó la socialización del documento con la Dirección General y el Comité Editorial, del cual se están realizando algunas modificaciones de acuerdo a las observaciones realizadas por parte de la Dirección.</t>
  </si>
  <si>
    <t>En el mes de mayo el documento se encuentra en fase de ajustes, según los cambios sugeridos por parte del Comité Editorial.</t>
  </si>
  <si>
    <t>En el mes de Junio, se realizó nuevamente socialización del documento del Proceso de Deslinde “Antioquia y Chocó Sector Belén de Bajirá”</t>
  </si>
  <si>
    <t xml:space="preserve">Para el segundo periodo se tiene un avance del 0.049 sobre el Documento de deslinde elaborado  y un acumulado de 0.999. Se realizó la socialización del documento Proceso de Deslinde “Antioquia y Chocó Sector Belén de Bajirá”, el cual se encuentra en ajustes sugeridos por la Dirección General y el Comité Editorial. </t>
  </si>
  <si>
    <t>En el mes de Julio, se dio por terminado los ajustes realizados  al documento del Proceso de Deslinde “Antioquia y Chocó Sector Belén de Bajirá”, los cuales se encunetran en proceso de  publicación.</t>
  </si>
  <si>
    <t>Para el mes de agosto, el documento se encuentra en proceso de publicación.</t>
  </si>
  <si>
    <t>Para el tercer periodo se tiene un avance del 0.0015 sobre el Documento de deslinde elaborado  y un acumulado de 1. Esta actividad se finalizó con la aprobación del documento el cual se encuentra en proceso de publicación.</t>
  </si>
  <si>
    <t>Gestión para el resultado con valores</t>
  </si>
  <si>
    <t>Politica de Servicio al Ciudadano
Participación ciudadana en la gestión pública
Transparencia, acceso a la información pública y lucha contra la corrupción</t>
  </si>
  <si>
    <t>ESTUDIO GEOGRÁFICO DEL DESLINDE</t>
  </si>
  <si>
    <t>Definición de la zona de estudio de la investigación -Departamentos de Antioquia y Choco sector Belen de Bajirá</t>
  </si>
  <si>
    <t>Plan anticorrupción y de atención al Ciudadano</t>
  </si>
  <si>
    <t xml:space="preserve">Se inicio parte de una zona planteada desde el año 2017 por Cartografía, y de allí se definió y replanteó la zona de investigación con el criterio de la cobertura en planchas cartográficas E: 1:25 000, que comprenden los municipios colindantes a la línea del deslinde. </t>
  </si>
  <si>
    <t>Definición de esquema de contenido - Departamentos de Antioquia y Choco sector Belen de Bajirá</t>
  </si>
  <si>
    <t>Definiciòn del esquema de contenido: Introducción, reseña histórica de poblamiento, demografía y caracterización de la población, localización del deslinde, características físicas y bióticas del medio natural y zonas protegidas, proceso de deslinde e informe técnico, bibliografía, glosario y anexos.</t>
  </si>
  <si>
    <t>Desarrollo del contenido - Departamentos de Antioquia y Choco sector Belen de Bajirá</t>
  </si>
  <si>
    <t xml:space="preserve">En este periodo de tiempo se realizaron 2 versiones, una tercera versión será entregada el 5 de abril con los  ajustes  y complementarios según revisión y trabajo de campo necesario para la validación de información y registro fotográfico. </t>
  </si>
  <si>
    <t>Levantamiento de la información en campo - Departamentos de Antioquia y Choco sector Belen de Bajirá</t>
  </si>
  <si>
    <t xml:space="preserve">Los trayectos realizados por los investigadores son: i) Bogotá - Quibdó -Riosucio, Riosucio - Belén de Bajirá y ii) Bogotá – Apartado (Antioquia) - Belén de Bajirá – Blanquiset – Macondo - Nuevo Oriente (Riosucio, Chocó) - Mutatá (Antioquía) – Bogotá. </t>
  </si>
  <si>
    <t>Validación de la información - Departamentos de Antioquia y Choco sector Belen de Bajirá</t>
  </si>
  <si>
    <t>Se valida la informaciòn  realizó la fase de trabajo de campo para levantamiento y validación de la información, con el apoyo de la oficina de comunicaciones, logrando un insumo fotográfico y una actualización de información en vigencia marzo 2018.</t>
  </si>
  <si>
    <t>Ajustes y complementación final del documento - Departamentos de Antioquia y Choco sector Belen de Bajirá</t>
  </si>
  <si>
    <t>Validación y actualización de la información lograda a través de la realización del trabajo de campo, que contó con la colaboración y apoyo de la oficina de comunicaciones para obtener un insumo fotográfico.</t>
  </si>
  <si>
    <t>Socialización y divulgación - Departamentos de Antioquia y Choco sector Belen de Bajirá</t>
  </si>
  <si>
    <t>Se hicieron observaciones al documento en el proceso de socialización con la Dirección General y el Comité Editorial, determinando la realización de algunas modificaciones de acuerdo a los lineamientos de Dirección, por tanto se ejecutò para este periodo de tiempo un porcentaje correspondiente al 85%</t>
  </si>
  <si>
    <t xml:space="preserve">Se realizó socialización del documento final de Belén de Bajirá al Director General del Instituto y al comité editor, quienes hicieron  modificaciones que incluia detallar la zona de estudio y el sector del deslinde, realizar un orden cronológico y ampliar la caracterización geografica, historica y cultural  incluyendo la delimitacion de la zona.
</t>
  </si>
  <si>
    <t>Se realizó socialización del documento del Proceso de Deslinde “Antioquia y Chocó Sector Belén de Bajirá”, el día 7 de Junio de 2018, donde se aprobaron los capítulos 1 y 2, así como la introducción. Por otro lado, quedaron pendientes la lectura y aprobación de los capítulos 3 y 4 y las conclusiones.</t>
  </si>
  <si>
    <t>Se continúa con la socialización del documento: “Proceso de Deslinde “Antioquia y Chocó Sector Belén de Bajirá”” al Director General del Instituto y el Comité Editorial, quienes hacen ajustes y modificaciones. La última socialización fue realizada el día 7 de Junio de 2018, allí aprobaron los capítulos 1 y 2, así como la introducción. Por otro lado, quedaron pendientes la lectura y aprobación de los capítulos 3 y 4 y las conclusiones.</t>
  </si>
  <si>
    <t>Se terminaron los 4 capítulos del documento Belén de Bajirá, los cuales se encuentran aprobados y diagramados en su totalidad junto con la presentación y conclusiones, por otro lado, la página legal y la portada se encuentran en estudio por parte del comité Editorial.</t>
  </si>
  <si>
    <t xml:space="preserve">Actividad terminada, la portada fue aprobada y el documento se encuentra en proceso de publicación </t>
  </si>
  <si>
    <t>Actividad finalizada, el documento se encuentra en proceso de publicación</t>
  </si>
  <si>
    <t xml:space="preserve"> </t>
  </si>
  <si>
    <t xml:space="preserve">
Optimizar la gestión financiera de recursos.</t>
  </si>
  <si>
    <t>Gestión presupuestal y eficiencia del gasto público.</t>
  </si>
  <si>
    <t>Registros</t>
  </si>
  <si>
    <t>Número de registros realizados</t>
  </si>
  <si>
    <t>Solicitud de información para actualización de topónimos especiales a las entidades fuente; análisis de variables, actualización de registros programados, análisis de componentes, revisión, depuración y actualización de la toponimia; realización del proceso de revisión, depuración y validación para topónimos históricos y segregados duplicados;levantamiento a partir de la geodatabase de los polígonos correspondientes a ciénagas nuevas; y mejoras continuas a la tabla digitalizada de la base de datos Oracle.</t>
  </si>
  <si>
    <t>Recepción de información para actualización de topónimos especiales. Modificación de la plantilla municipal de demografía. Organización de archivos para cargue de información a base de datos. Corrección de dato plancha en tabla Digitalizado y entrega listado nuevo de posibles duplicados segregados para municipios creados a partir de 1990.</t>
  </si>
  <si>
    <t>Recepción de información para actualización de topónimos especiales a entidades fuente y revisión de páginas web en búsqueda de información municipal y departamental. Modificación plantilla municipal tema generalidades de información catastral. Corrección de dato plancha en tabla digitalizado y datos diversos en tabla Und_Contenido</t>
  </si>
  <si>
    <t>Para el mes de Junio, se realizó la revisión de la información recibida de las entidades fuente. Modificación de la plantilla: causas de defunción, revisión de posibles duplicados de toponimia segregada, realización de análisis de información de Confecámaras, corrección de dato plancha en tabla digitalizado, cambio de topónimos de plantillas tipo Memo a plantilla específica y modificaciones de la plantilla Generalidades a sistema multivariable.</t>
  </si>
  <si>
    <t>Para el segundo periodo se tiene un avance y acumulado de 5.440 registros realizados. Recepción de información para actualización de topónimos especiales a entidades fuente y revisión de páginas web en búsqueda de información municipal y departamental. Modificación de las plantillas: municipal de demografía, municipal tema generalidades de información catastral, causas de defunción, generalidades a sistema multivariable.  Revisión de posibles duplicados de toponimia segregada. Realización de análisis de información de Confecámaras. Organización de archivos para cargue de información a base de datos. Corrección de dato plancha en tabla Digitalizado y entrega listado nuevo de posibles duplicados segregados para municipios creados a partir de 1990.</t>
  </si>
  <si>
    <t>Para el mes de Julio, se modificaron las plantillas municipales Demografía y Social1, revisión de posibles duplicados de toponimia segregada y corrección de información de Confecámaras. Se elaboraron y ejecutaron procedimientos para cargue de información de topónimos duplicados (históricos). Se corrige dato plancha en tabla Digitalizado y se modifica plantilla de generalidades a sistema multivariable.</t>
  </si>
  <si>
    <t>Para el mes de agosto, se modificó la plantilla municipal Social1. revisión de toponimia segregada posibles duplicados y corrección de información de Confecámaras.
Se elaboró proceso de calidad para cargue duplicados históricos. Se organizaron archivos para cargue de información a base de datos. Se corrigieron los datos plancha en tabla Digitalizado y se modificó la plantilla, Generalidades a sistema multivariable</t>
  </si>
  <si>
    <t>Para el mes de septiembre se modificaron las plantillas municipales 01. Generalidades, 02. Demografía, 03. Economía, 04. Movilidad, 05. Social1, y 06. Social2, Se hicieron los cambios necesarios de Cali municipio a Distrito. Se revisó la toponimia segregada de posibles duplicados. Se elaboró proceso de calidad para cargue de duplicados históricos. Se cargaron archivos a base de datos y se generaron dump completo. Se corrigieron los datos plancha en tabla Digitalizado.</t>
  </si>
  <si>
    <t>Para el tercer periodo se tiene un avance de 5.680 registros realizados y un acumulado de 11.120. Se modificó la plantilla municipal Social1. revisión de toponimia segregada posibles duplicados y corrección de información de Confecámaras. Se elaboró el proceso de calidad para cargue duplicados históricos. Se organizaron los archivos para cargue de información a base de datos. Se corrigieron los datos plancha en tabla Digitalizado y se modificó la plantilla, Generalidades a sistema multivariable. Se modificaron las plantillas municipales 01. Generalidades, 02. Demografía, 03. Economía, 04. Movilidad, 05. Social1, y 06. Social2. Se hicieron los cambios necesarios de Cali municipio a Distrito. Se revisó la toponimia segregada de posibles duplicados. Se elaboró proceso de calidad para cargue de duplicados históricos. Se cargaron archivos a base de datos y se generaron dump completo y se corrigieron los datos plancha en tabla Digitalizado.</t>
  </si>
  <si>
    <t>Para el mes de octubre se procesó información del Registro Único de Áreas Protegidas (RUNAP). Se inició la elaboración del archivo para corrección de topónimos duplicados históricos y se inició el proceso de levantamiento de topónimos nuevos (sitios). Se corrigieron los datos del campo plancha en tabla Digitalizado, corrección topónimos de Cali y Riohacha de municipio o distrito y actualización de plantillas departamentales.</t>
  </si>
  <si>
    <t>Para el mes de noviembre se realizaron 4.880 registros, de acuerdo a la programación.
Se organizaron y cargaron los archivos de información a base de datos; se corrigieron los datos del campo plancha en tabla Digitalizado, creación tablas sistema multivariable y correcciones a tablas Digitalizado; se procesó información del Registro Único de Áreas Protegidas (RUNAP); se ejecutaron y validaron topónimos duplicados segregados; y se hicieron correcciones a duplicados históricos.</t>
  </si>
  <si>
    <t>Se procesó información del Registro Único de Áreas Protegidas (RUNAP); se revisó información de pasajeros y carga en Aeropuertos; se realizó el levantamiento de topónimos nuevos (sitios) y la revisión de duplicados históricos; y se corrigieron los datos del campo plancha en tabla Digitalizado y diligenciamiento de tablas sistema multivariable.
A la fecha se cumplió con la meta programada, para un total de 16.000 registros realizados.</t>
  </si>
  <si>
    <t xml:space="preserve">Para el cuarto periodo se tiene un avance de 4,880 registros realizados, con los cuales se finaliza la meta programada de 16,000 registros. 
Se hizo el levantamiento de información, revisión y elaboración de plantillas sobre RUNAP, para nuevos topónimos de áreas protegidas (Distritos Regionales de Manejo Integrado, Áreas de Recreación, Distritos de Conservación de Suelos, Reserva Forestal Protegida Nacional, Reserva Forestal Protegida Regionales y Reserva Natural de la Sociedad Civil). Se revisaron y validaron topónimos segregados. Se hizo la corrección de duplicados históricos que se hacen de forma manual. Se corrigieron los datos del campo plancha en tabla Digitalizado, corrección topónimos de Cali y Riohacha de municipio o distrito y actualización de plantillas departamentales.  Se organizaron y cargaron los archivos de información a base de datos. Se realizó el levantamiento de topónimos nuevos (sitios). Se diligenció las tablas del sistema multivariable.
</t>
  </si>
  <si>
    <t>DICCIONARIO GEOGRÁFICO</t>
  </si>
  <si>
    <t>Gestión de información</t>
  </si>
  <si>
    <t>20.0%</t>
  </si>
  <si>
    <t>Análisis de las variables para determinar las entidades solicitantes; análisis del componente económico en las variables de los aspectos agropecuarios; y solicitud de  información necesaria para actualizar la base de datos Oracle de topónimos especiales (departamentos y municipios).</t>
  </si>
  <si>
    <t>Recepción de información de SENA, INVIAS y Subdirección de Catastro. Descargue de inofrmación de defunciones de página web del DANE.</t>
  </si>
  <si>
    <t>Se recibió información de CONALTUR y GIT Fronteras y Límites de Entidades Territoriales</t>
  </si>
  <si>
    <t>Elaboración de listas de chequeo para verificación de información de las entidades fuente. Levantamiento de información, revisión y elaboración de plantillas sobre RUNAP, para nuevos topónimos de áreas protegidas</t>
  </si>
  <si>
    <t>Recepción de información de las siguientes entidades y áreas del Instituto: SENA, INVIAS, CONALTUR, Subdirección de Catastro y GIT Fronteras y Límites de Entidades Territoriales. Elaboración de listas de chequeo para verificación de información de las entidades fuente. Descargue de información de defunciones de página web del DANE. Levantamiento de información, revisión y elaboración de plantillas sobre RUNAP, para nuevos topónimos de áreas protegidas.</t>
  </si>
  <si>
    <t>Se levantó la información y se hizo la revisión y elaboración de plantillas sobre RUNAP, para nuevos topónimos de áreas protegidas,</t>
  </si>
  <si>
    <t>Se continúo con el levantamiento de información, revisión y elaboración de plantillas sobre RUNAP, para nuevos topónimos de áreas protegidas</t>
  </si>
  <si>
    <t>Se levantó información, se hizo la revisión y elaboración de plantillas sobre RUNAP, para nuevos topónimos de áreas protegidas (Distritos Regionales de Manejo Integrado).</t>
  </si>
  <si>
    <t>Se levantó la información, se hizo la revisión y elaboración de plantillas sobre RUNAP, para nuevos topónimos de áreas protegidas.</t>
  </si>
  <si>
    <t>Se levantó información, se hizo la revisión y elaboración de plantillas sobre RUNAP, para nuevos topónimos de áreas protegidas (Distritos Regionales de Manejo Integrado, Áreas de Recreación, Distritos de Conservación de Suelos) (112 registros).</t>
  </si>
  <si>
    <t>Se hizo el levantamiento de información, revisión y elaboración de plantillas sobre RUNAP, para nuevos topónimos de áreas protegidas (Distritos Regionales de Manejo Integrado, Áreas de Recreación, Distritos de Conservación de Suelos, Reserva Forestal Protegida Nacional, Reserva Forestal Protegida Regionales y Reserva Natural de la Sociedad Civil).</t>
  </si>
  <si>
    <t>Revisión, depuración y validación de la información</t>
  </si>
  <si>
    <t>30.0%</t>
  </si>
  <si>
    <t>Revisión,depuración y actualización de toponímia histórica duplicada y corrección en las plantillas Excel de duplicados históricos y segregados.</t>
  </si>
  <si>
    <t>Actualización plantilla Excel de demografía municipal en datos de población total, urbana, rural y densidad</t>
  </si>
  <si>
    <t>Actualización plantilla Excel de generalidades municipal en  tema de predios urbanos, rurales y total</t>
  </si>
  <si>
    <t>Actualización plantilla Excel de demografía municipal en  tema de causas de defunción. Revisión de posibles duplicados en topónimos de municipios segregados. Depuración campo CIIU de tabla tmp_confecamaras. Revisión de Glosario del DGC, y escaneo de planchas de DGC</t>
  </si>
  <si>
    <t>Actualización de las plantillas: “Excel de demografía municipal en datos de población total, urbana, rural y densidad”, “generalidades municipales en  tema de predios urbanos, rurales y total”, y “demografía municipal en  tema de causas de defunción”. Revisión de posibles duplicados en topónimos de municipios segregados. Depuración campo CIIU de tabla tmp_confecamaras. Revisión de Glosario del DGC, y escaneo de planchas de DGC.</t>
  </si>
  <si>
    <t>Se actualizaron las plantillas de demografía y social. Se revisó y depuró la información de licencias de construcción, resguardos, capacidad transportadora de carga y pasajeros. Se revisaron los duplicados en topónimos de municipios segregados. Se depuró el campo CIIU de tabla tmp_confecamaras1. Se elaboró y ejecutó el procedimiento para cargue de información topónimos duplicados.
Se actualizaron y depuraron los textos de Glosario y se revisó el archivo Estado del Arte de DGC?, para comparar y complementar con Antecedentes DGC_V2018.doc. Se generaron los archivos PDF del escaneo de cartografía análoga utilizada en el levantamiento del DGC.</t>
  </si>
  <si>
    <t xml:space="preserve">Se modificó la plantilla con información Mineducación Social1 (537 registros); revisión y cargue de información SuperServicios (acueducto, alcantarillado y aseo) Social_1 (1122 registros). Se revisaron posibles duplicados históricos (proceso calidad) y segregados (179 registros). Se comparó el campo CIIU de tabla tmp_confecamaras1 entre DIAN y  DANE CIIU Rev. 4.0 A.C. (1 tabla).
Se revisaron y depuraron archivos departamentales de Generalidades, Demografía y Economía en formato Word y Glosario del DGC. Se elaboraron informes y listados para entregar a usuarios externos (El Tiempo) e internos (CIAF) y reuniones para capacitación en la elaboración Especificaciones Técnicas del DGC.
</t>
  </si>
  <si>
    <t>Se revizó las plantillas municipales para cargue y modificaciones de Cali a Distrito Especial (01_Generalidades, 02_Demografía, 03_Economia, 04_Movilidad, 05_Social1, 06_Social2) (6 registros). Se revisaron posibles duplicados históricos (proceso calidad) y segregados (101 registros).</t>
  </si>
  <si>
    <t xml:space="preserve">Se actualizaron las plantillas de demografía y social. Se revisó y depuró la información de licencias de construcción, resguardos, capacidad transportadora de carga y pasajeros. Se revisaron posibles duplicados históricos (proceso calidad) y segregados (280 registros). Se actualizaron y depuraron los textos del archivos departamentales de Generalidades, Demografía y Economía en formato Word y Glosario del DGC y los  Glosario y se revisó el archivo Estado del Arte de DGC, para comparar y complementar con Antecedentes DGC_V2018.doc. Se generaron los archivos PDF del escaneo de cartografía análoga utilizada en el levantamiento del DGC. Se modificó la plantilla con información Mineducación Social1 (537 registros). Se revisó y cargó la información SuperServicios (acueducto, alcantarillado y aseo) Social_1 (1122 registros) y modificaciones de Cali a Distrito Especial (01_Generalidades, 02_Demografía, 03_Economia, 04_Movilidad, 05_Social1, 06_Social2) (6 registros). Se comparó el campo CIIU de tabla tmp_confecamaras1 entre DIAN y  DANE CIIU Rev. 4.0 A.C. (1 tabla).  Se elaboraron informes y listados para entregar a usuarios externos (El Tiempo) e internos (CIAF) y reuniones para capacitación en la elaboración Especificaciones Técnicas del DGC. </t>
  </si>
  <si>
    <t>Se elaboró el archivo final de corrección campo observaciones para topónimos duplicados históricos que deben ser modificados (1 archivo). Selección y adición de campos para topónimos nuevos a partir de la Geodatabase 2018 (sitios) para levantamiento (1 archivo).</t>
  </si>
  <si>
    <t>Se hizo la revisión y validación de topónimos segregados (137 registros). Se hizo la corrección de duplicados históricos que se hacen de forma manual (47 registros)</t>
  </si>
  <si>
    <t xml:space="preserve">Se hizo la revisión, depuración y validación de información de aeropuertos (pasajeros y carga) 2017 para plantilla Movilidad municipal.
Se levantó la información de topónimos nuevos (sitios) a partir de la geodatabase 2018.
Se revisaron duplicados históricos (90 registros)
</t>
  </si>
  <si>
    <t xml:space="preserve">
Se elaboró el archivo final de corrección campo observaciones para topónimos duplicados históricos que deben ser modificados. Se seleccionaron y adicionaron campos para topónimos nuevos a partir de la Geodatabase 2018 (sitios) para levantamiento. Se revisaron y validaron topónimos segregados. Se hizo la corrección de duplicados históricos que se hacen de forma manual. Se hizo la revisión, depuración y validación información de aeropuertos (pasajeros y carga) 2017 para plantilla Movilidad municipal. Se hizo el levantamiento de información de topónimos nuevos (sitios) a partir de la geodatabase 2018. Se hizo la revisión de duplicados históricos.
</t>
  </si>
  <si>
    <t>Organización y cargue de la información</t>
  </si>
  <si>
    <t>25.0%</t>
  </si>
  <si>
    <t>Incorporación de información de: ciénagas y elaboración y ejecución procedimiento para cargue de información topónimos nuevos (ciénagas) y duplicados históricos.</t>
  </si>
  <si>
    <t>Elaboración y ejecución del procedimiento para cargue de información topónimos nuevos (ciénagas) y duplicados históricos. Incorporación de información de ciénagas.</t>
  </si>
  <si>
    <t>Se hizó el cargue de la plantilla municipal y departamental Social1 (2 a Se elaboraron y ejecutaron procedimientos para cargue de información topónimos nuevos (Distritos Nacionales de Manejo Integrado) y duplicados históricos y segregados</t>
  </si>
  <si>
    <t>Se hizo el cargue de la plantilla municipal y departamental Social1 (2 a Se elaboraron y ejecutaron procedimientos para cargue de información topónimos nuevos (Distritos Nacionales de Manejo Integrado) y duplicados históricos y segregados</t>
  </si>
  <si>
    <t xml:space="preserve">
Se organizaron y cargaron las plantillas departamentales: 01_Generalidades_dpto y 03_Economia_dpto y municipal 03_Economía (3 archivos). Ejecución de procedimiento para marcar (VALIDADO-DUPLICADO) de topónimos segregados (1 archivo Excel). Elaboración y ejecución procedimiento para cargue de información topónimos nuevos (Distritos Regionales de Manejo Integrado, Áreas de Recreación, Distritos de Conservación de Suelos y Reservas Forestales Protegidas Nacionales), duplicados históricos y segregados (8 archivos Excel)</t>
  </si>
  <si>
    <t xml:space="preserve">Se organizaron y cargaron las plantillas departamentales: 01_Generalidades_dpto y 03_Economia_dpto y municipal 03_Economía (3 archivos). Ejecución de procedimiento  para marcar (VALIDADO-DUPLICADO) de topónimos segregados (1 archivo Excel). Elaboración y ejecución procedimiento para cargue de información topónimos nuevos (Distritos Regionales de Manejo Integrado, Áreas de Recreación, Distritos de Conservación de Suelos y Reservas Forestales Protegidas Nacionales), duplicados históricos y segregados (8 archivos Excel). Se ejecutó el procedimiento para marcar (VALIDADO-DUPLICADO) topónimos segregados.
</t>
  </si>
  <si>
    <t>Actualización, mantenimiento y mejora continua de la base de datos.</t>
  </si>
  <si>
    <t>Actualización de las plantillas, generación de la nueva geodatabase para el levantamiento de los topónimos nuevos, levantamiento de topónimos nuevos, corrección de posición y plancha en tabla digitalizada y corrección directa a topónimos en base de datos.</t>
  </si>
  <si>
    <t>Corrección dato plancha tabla Digitalizado. Elaboración y entrega listado posibles duplicados segregados para municipios creados a partir de 1990</t>
  </si>
  <si>
    <t>Corrección dato plancha tabla digitalizado y corrección datos diversos en tabla Und_Contenido</t>
  </si>
  <si>
    <t>Gestión con valores para resultado</t>
  </si>
  <si>
    <t>Gestión presupuestal y eficiencia del gasto público.
Fortalecimiento organizacional y simplificación de procesos.</t>
  </si>
  <si>
    <t>Revisión y cambio de plantillas tipo MEMO a plantillas correspondientes.  Corrección dato plancha tabla Digitalizado. Modificación del sistema multivariable en plantilla Generalidades para notarías, oficinas de registro y juzgados</t>
  </si>
  <si>
    <t>Corrección dato plancha tabla Digitalizado y corrección datos diversos en tabla Und_Contenido.  Elaboración y entrega de los listados de los posibles duplicados segregados para los municipios creados a partir de 1990. Revisión y cambio de plantillas tipo MEMO a plantillas correspondientes. Modificación del sistema multivariable en plantilla Generalidades para notarías, oficinas de registro y juzgados.</t>
  </si>
  <si>
    <t>Se hizo la corrección dato plancha tabla Digitalizado (485 registros). Se hizo la incorporación al sistema multivariable en plantilla las siguientes: Generalidades información de notarías, oficinas de registro y juzgados.</t>
  </si>
  <si>
    <t>Se hizo la corrección dato plancha tabla Digitalizado (559 registros)</t>
  </si>
  <si>
    <t>Actualización Logo página web del DGC y documentos anexos: manual, reseña, glosario y agradecimientos (5 registros). Se hizo la corrección dato plancha tabla Digitalizado (1082 registros). Se hizo una actualización del cargue de las siguientes plantillas: municipal 01_Generalidades, 02_Demografía, 03_Economia, 04_Movilidad, 05_Social1, 06_Social2.</t>
  </si>
  <si>
    <t>Se hizo la corrección dato plancha tabla Digitalizado (2,126 registros). Se hizo la incorporación al sistema multivariable en plantilla las siguientes: Generalidades información de notarías, oficinas de registro y juzgados. Actualización Logo página web del DGC y documentos anexos: manual, reseña, glosario y agradecimientos (5 registros). Se hizo una actualización del cargue de las siguientes plantillas: municipal 01_Generalidades, 02_Demografía, 03_Economia, 04_Movilidad, 05_Social1, 06_Social2.</t>
  </si>
  <si>
    <t xml:space="preserve">Actualización de topónimos de los distritos de Cali y Riohacha (2 archivos). Se hizo la corrección dato plancha tabla Digitalizado (1078 registros). Se hizo una actualización del cargue de las plantillas departamentales: 01_Generalidades, 02_Demografía, 03_Economia, 04_Movilidad, 05_Social1, 06_Social2 (6 archivos).
</t>
  </si>
  <si>
    <t>Se hizo la corrección dato plancha tabla Digitalizado (1775 registros). Elaboración de tablas en Oracle para sistema multivariable (5 archivos .tab). Ejecución de procedimiento de corrección de campo observaciones para topónimos duplicados históricos que deben ser modificados (7 archivos Excel)</t>
  </si>
  <si>
    <t xml:space="preserve">Se hizo la corrección dato plancha tabla Digitalizado (194 registros).
Ejecución proceso llenado de tablas en Oracle para sistema multivariable (5 archivos .xlsx).
</t>
  </si>
  <si>
    <t>Se hizo la actualización de topónimos de los distritos de Cali y Riohacha. Se hizo una actualización del cargue de las plantillas departamentales: 01_Generalidades, 02_Demografía, 03_Economia, 04_Movilidad, 05_Social1, 06_Social2 (6 archivos). Se hizo la corrección dato plancha tabla Digitalizado (3.047 registros). Se elaboraron las tablas en Oracle para sistema multivariable. (5 archivos .tab). Se ejecutó el procedimiento de corrección de campo observaciones para topónimos duplicados históricos que deben ser modificados. Se ejecutó el proceso llenado de tablas en Oracle para sistema multivariable.</t>
  </si>
  <si>
    <t>Plan anual de adquisiciones</t>
  </si>
  <si>
    <t xml:space="preserve">
Revisión de la obra “Nombres Geográficos Región Antioquia y Eje Cafetero” para iniciar el proceso de diseño y diagramación 
</t>
  </si>
  <si>
    <t>Documento “Nombres Geográficos Región Antioquia y Eje Cafetero”: Finalización del diseño y diagramación de la obra</t>
  </si>
  <si>
    <t>NOMBRES GEOGRÁFICOS</t>
  </si>
  <si>
    <t>Revisión final documento técnico Nombres Geográficos Región Antioquia y Eje Cafetero</t>
  </si>
  <si>
    <t>Finalización de la revisión del documento técnico final</t>
  </si>
  <si>
    <t>Se terminó la revisión del documento final</t>
  </si>
  <si>
    <t>Diseño y diagramación</t>
  </si>
  <si>
    <t xml:space="preserve">Elaboración de la propuesta de diseño y diagramación de la obra. </t>
  </si>
  <si>
    <t>Realización del diseño y diagramación de la obra</t>
  </si>
  <si>
    <t xml:space="preserve">La obra se encuentra en diseño y diagramación </t>
  </si>
  <si>
    <t xml:space="preserve">
Facilitar y promover el acceso a los trámites, servicios e información geográfica que produce el Instituto, racionalizando y optimizando el uso de los recursos.</t>
  </si>
  <si>
    <t>Implementar, mantener y mejorar Sistemas de Gestión y Control en el contexto del Sistema de Gestión.</t>
  </si>
  <si>
    <t xml:space="preserve">
Política Planeación institucional
Política Gestión presupuestal y eficiencia del gasto público
Fortalecimiento organizacional y simplificación de procesos</t>
  </si>
  <si>
    <t xml:space="preserve">Porcentaje de avance en la elaboración de mapas temáticos </t>
  </si>
  <si>
    <t>Revisión y ajuste de mapas departamentales de la web, e inicio de propuesta de mapas nacionales para atlas de funcionamiento espacial. Finalización del proyecto Mapas de Ruta y entrega del producto final a la Oficina de Difusión y Mercadeo para impresión. Inicio del trabajo de definición cartográfica para el Proyecto Atlas de la organización y funcionamiento espacial del Sistema Urbano Regional en Colombia</t>
  </si>
  <si>
    <t>Para el mes de abril se terminó la fase de definición cartográfica y se inició la elaboración de mapas temáticos para el Proyecto Atlas de la organización y funcionamiento espacial del sistema urbano regional en Colombia</t>
  </si>
  <si>
    <t>Para el mes de mayo, se continúa con la elaboración de mapas temáticos para el Proyecto Atlas de la organización, así como con la edición y control de calidad.</t>
  </si>
  <si>
    <t xml:space="preserve">Para el mes de junio, se trabajó en la edición y ajuste de tablas en Excel sobre las diferentes temáticas que se están abordando en el proyecto Atlas de la organización. Algunas de las temáticas se aplicaron en las plantillas de la región Orinoquia y Amazonia  (un total de 90 mapas) que fueron la base para los talleres de construcción participativa por parte del grupo de investigadores del GIT.
</t>
  </si>
  <si>
    <t>Para el segundo periodo se tiene un avance del 40% de avance en la elaboración de mapas temáticos  y un acumulado de 58%. Se terminó la fase de definición cartográfica. Se inició la elaboración de mapas temáticos para el Proyecto Atlas de la organización y funcionamiento espacial del sistema urbano regional en Colombia. Se trabajó en la edición y ajuste de tablas en Excel sobre las diferentes temáticas que se están abordando. Algunas de las temáticas se aplicaron en las plantillas de la región Orinoquia y Amazonia  (un total de 90 mapas) que fueron la base para los talleres de construcción participativa por parte del grupo de investigadores del GIT.</t>
  </si>
  <si>
    <t>Para el mes de julio, se trabajó en la conceptualización y elaboración de mapas temáticos.</t>
  </si>
  <si>
    <t>Para el mes de agosto, se trabajó en la elaboración de mapas temáticos mundiales y nacionales para el proyecto.</t>
  </si>
  <si>
    <t xml:space="preserve">Para el mes de septiembre se trabajó en la elaboración de mapas temáticos a nivel mundial  para el proyecto “Atlas de la organización y funcionamiento espacial del sistema urbano regional en Colombia”. Se hicieron ajustes al mapa físico de Colombia a escala 1:3´000.000. Se trabajó en generalización y estructuración de multiescala. </t>
  </si>
  <si>
    <t xml:space="preserve">Para el tercer periodo se tiene un avance del 19,40% en la elaboración de mapas temáticos  y un acumulado de 77,40%. Se trabajó en la elaboración de mapas temáticos a nivel mundial  para el proyecto “Atlas de la Organización y Funcionamiento Espacial del Sistema Urbano Regional en Colombia”. Se hicieron ajustes al mapa físico de Colombia a escala 1:3´000.000. Se trabajó en generalización y estructuración de multiescala. </t>
  </si>
  <si>
    <t>Para el mes de octubre se trabajó en la elaboración de mapas temáticos a nivel mundial y nacional para el proyecto “Atlas de la organización y funcionamiento espacial del sistema urbano regional en Colombia”. Se hicieron ajustes a la versión final del mapa turístico de Cundinamarca y se aprobaron planchas de impresión para su publicación en la Imprenta Nacional.</t>
  </si>
  <si>
    <t>Para el mes de noviembre, se trabajó en la elaboración de mapas temáticos a nivel mundial y nacional para el proyecto “Atlas de la organización y funcionamiento espacial del sistema urbano regional en Colombia”; y se editaron correcciones del mapa físico de Colombia 1:3´000.000. 
Se reporta un avance de 4% sobre el 5 % programado, ya que no se pudo realizar  generalización de cartografia básica en este mes porque la base corporativa DBGEOGRA no funcionó por inconvenientes de soporte ORACLE-ESRI, lo cual se está  subsanando para hacer la entrega final del producto, en el mes de diciembre.</t>
  </si>
  <si>
    <t>Para el mes de diciembre se trabajó en la elaboración de mapas temáticos a nivel mundial y nacional para el proyecto “Atlas de la organización y funcionamiento espacial del sistema urbano regional en Colombia”.
Se cumplió con el 100% en la elaboración de mapas temáticos para el 2018.</t>
  </si>
  <si>
    <t>Para el cuarto periodo se tiene un avance del 20,02% en la elaboración de mapas temáticos, para finalizar con el 100% en la elaboración de los mismos. 
Se trabajó en la elaboración de mapas temáticos a nivel mundial y nacional para el proyecto “Atlas de la organización y funcionamiento espacial del sistema urbano regional en Colombia”. Se hicieron ajustes a la versión final del mapa turístico de Cundinamarca. Se aprobaron planchas de impresión para su publicación en la Imprenta Nacional.</t>
  </si>
  <si>
    <t>MAPAS TEMÁTICOS</t>
  </si>
  <si>
    <t>Generalización de cartografía básica</t>
  </si>
  <si>
    <t>Revisión del contenido temático de los mapas web departamentales, Definición de la escala cartográfica para los mapas nacionales del Proyecto Atlas.  Iniciación del proceso de generalización de la base nacional, escala 1:6.000.000</t>
  </si>
  <si>
    <t>Se continuó el proceso de generalización de la base nacional, escala 1:6.000.000 para el Proyecto Atlas Urbano Regional</t>
  </si>
  <si>
    <t>Se continúa el proceso de generalización de la base nacional, escala 1:6.000.000 para el Proyecto Atlas Urbano Regional. Se concluyó la generalización de todos los mapas departamentales para la web en las variables de anotaciones, cuerpos de agua, drenajes, vías y aeropuertos</t>
  </si>
  <si>
    <t>Se terminó la generalización de la base nacional 1:1.700.000. Se continúa el proceso de generalización de la base nacional escala 1:6.000.000 para el Proyecto "Atlas Urbano Regional". Se hace la generalización de la base cartográfica de la región amazonia en escala 1:1.100.000 y la región orinoquia en escala 1:800.000.</t>
  </si>
  <si>
    <t>Se continúa con el proceso de generalización de la base nacional, escala 1:6.000.000 para el Proyecto “Atlas Urbano Regional”. Se concluyó la generalización de todos los mapas departamentales para la web en las variables de anotaciones, cuerpos de agua, drenajes, vías y aeropuertos. Se terminó la generalización de la base nacional 1:1.700.000. Se hace la generalización de la base cartográfica de la región amazonia en escala 1:1.100.000 y la región Orinoquia en escala 1:800.000.</t>
  </si>
  <si>
    <t>Se terminó el proceso de generalización de la base nacional escala 1:6.000.000 para el Proyecto "Atlas Urbano Regional" en las temáticas de: vías, drenajes sencillos, dobles, orografía, cuerpos de agua, costero insular y anotaciones administrativas.</t>
  </si>
  <si>
    <t xml:space="preserve">Se retomó la generalización de escalas del proyecto multiescala y se culminaron las escalas: 1:2’000.000, 1:3’000.000 y 1’6’000.000.
Se encuentran en elaboración las escalas 1:1’000.000, 1:1’200.000 y 1:1’500.000.
</t>
  </si>
  <si>
    <t xml:space="preserve">Se retomó la generalización de escalas del proyecto multiescala, donde las escalas que están culminadas son: 1:1’000.000; en ejecución se encuentran las escalas 1:1’200.000 con un avance total del 40% y la escala 1:1’500.000 con un avance total del 45%.
</t>
  </si>
  <si>
    <t>Se terminó el proceso de generalización de la base nacional escala 1:6.000.000 para el Proyecto "Atlas Urbano Regional" en las temáticas de, vías, drenajes sencillos, dobles, orografía, cuerpos de agua, costero insular y anotaciones administrativas. Se retomó la generalización de escalas del proyecto multiescala y se culminaron las escalas: 1:2’000.000, 1:3’000.000 y 1’6’000.000. Se retomó la generalización de escalas del proyecto multiescala, donde las escalas que están culminadas son: 1:1’000.000; en ejecución se encuentran las escalas 1:1’200.000 con un avance total del 40% y la escala 1:1’500.000 con un avance total del 45%.</t>
  </si>
  <si>
    <t>Se efectuó el proceso de generalización cartográfica para la escala 1:100000 y 1:250000 para los sectores orientales, norte y sur, para el mapa turístico de Cundinamarca</t>
  </si>
  <si>
    <t>No hubo generalización en este mes en razón a que la base corporativa DBGEOGRA no funciona por inconvenientes de soporte ORACLE-ESRI, y no se encuentra operativa.</t>
  </si>
  <si>
    <t>Se realizó la generalización de cartografia básica del Proyecto "Atlas de la Organización y Funcionamiento Espacial del Sistema Urbano Regional en Colombia".</t>
  </si>
  <si>
    <t>Se efectuó el proceso de generalización cartográfica para la escala 1:110000 y 1:250000 para los sectores orientales, norte y sur, para el mapa turístico de Cundinamarca.</t>
  </si>
  <si>
    <t>Estructuración de la base de datos correspondiente</t>
  </si>
  <si>
    <t xml:space="preserve">Evaluación de la escala de mapas nacionales, participación en la estructuración de la matriz de componentes, subcomponentes y variables del proyecto Atlas de Funcionamiento Espacial, para definir la base de datos correspondiente </t>
  </si>
  <si>
    <t>Se definió la base de datos para el proyecto Atlas de la organización y funcionamiento espacial del sistema urbano regional en Colombia y se inició el proceso de estructuración para la escala 1:6.000.000</t>
  </si>
  <si>
    <t xml:space="preserve">Se continúa la estructuración de la base de datos para el proyecto Atlas de la organización </t>
  </si>
  <si>
    <t xml:space="preserve">Se definió la base de datos, así mismo se continúa con la estructuración de la misma para el Proyecto “Atlas de la organización y funcionamiento espacial del sistema urbano regional en Colombia”, por otro lado, se inició el proceso de estructuración para la escala 1:6.000.000. </t>
  </si>
  <si>
    <t>Se continúo con la estructuración de la base de datos para el proyecto Atlas de la organización y funcionamiento espacial del sistema urbano regional en Colombia.</t>
  </si>
  <si>
    <t xml:space="preserve">Se continuó con la estructuración de la base de datos para el proyecto Atlas de la organización y funcionamiento espacial del sistema urbano regional en Colombia. Se estructuró la base de datos de multiescala en las siguientes escalas: 1:2’000.000, 1:3’000.000 y 1’6’000.000. Se encuentran en estructuración las escalas 1:1’000.000, 1:1’200.000 y 1:1’500.000.
</t>
  </si>
  <si>
    <t xml:space="preserve">Se continúo con la estructuración de la base de datos para el proyecto Atlas de la organización y funcionamiento espacial del sistema urbano regional en Colombia. Se estructuraron en el proyecto multiescala, las escalas 1:1’000.000, y 1:3’000.000 y se encuentran en estructuración las escalas 1:1’200.000 con un avance total del 40% y la escala 1:1’500.000 con un avance total del 45%.
</t>
  </si>
  <si>
    <t xml:space="preserve">Se continúo con la estructuración de la base de datos para el proyecto "Atlas de la organización y funcionamiento espacial del sistema urbano regional en Colombia". Se estructuró la base de datos de multiescala en las siguientes escalas: 1:2’000.000, 1:3’000.000 y 1’6’000.000. Se encuentran en estructuración las escalas 1:1’000.000, 1:1’200.000 y 1:1’500.000 </t>
  </si>
  <si>
    <t>Se continuó con la estructuración de la base de datos para el proyecto Atlas de la organización y funcionamiento espacial del sistema urbano regional en Colombia.
Se efectuó el proceso de estructuración cartográfica para la escala 1:110000 y 1:250000 para los sectores orientales, norte y sur, para el mapa turístico de Cundinamarca.</t>
  </si>
  <si>
    <t>Se continuó con la estructuración de la base de datos para el proyecto Atlas de la Organización y Funcionamiento Espacial del Sistema Urbano Regional en Colombia.</t>
  </si>
  <si>
    <t>Se estructuró la base de datos para el proyecto "Atlas de la Organización y Funcionamiento Espacial del Sistema Urbano Regional en Colombia".</t>
  </si>
  <si>
    <t xml:space="preserve">
Se culminó la estructuración de la base de datos para el proyecto “Atlas de la organización y funcionamiento espacial del sistema urbano regional en Colombia”. Se hizo la estructuración cartográfica para la escala 1:110000 y 1:250000 para los sectores orientales, norte y sur, para el mapa turístico de Cundinamarca.
</t>
  </si>
  <si>
    <t>Validación de la información y levantamiento de datos en caso de ser requerido</t>
  </si>
  <si>
    <t>Revisión, depuración y actualización de la información final de cuadros de distancia, perfiles, textos y fotografías de los mapas de ruta para su publicación.</t>
  </si>
  <si>
    <t>Se revisó y validó la información entregada por parte del grupo de investigación para la generación de los mapas temáticos del proyecto Atlas de la organización y funcionamiento espacial del sistema urbano regional en Colombia</t>
  </si>
  <si>
    <t>Se continúa el proceso de validación de la información entregada por parte del grupo de investigación para la generación de los mapas temáticos del proyecto Atlas</t>
  </si>
  <si>
    <t xml:space="preserve">Se crearon las bases de datos para las regiones Amazonia y Orinoquia, donde se realizó la edición de anotaciones administrativas, resguardos indígenas, cuerpos de agua, drenajes dobles y sencillos y cuerpos de agua. Se realizaron ajustes de 80 tablas temáticas para el proyecto atlas urbano-regional. Se realizó el control de calidad y ploteo de los 90 mapas temáticos que se generaron para el trabajo de campo de las regiones Orinoquia y Amazonia.
</t>
  </si>
  <si>
    <t>Se revisó y validó la información entregada por parte del grupo de investigadores para la generación de los mapas temáticos del proyecto “Atlas de la organización y funcionamiento espacial del sistema urbano regional en Colombia”. Se crearon las bases de datos para las regiones Amazonia y Orinoquia, donde se realizó la edición de anotaciones administrativas, resguardos indígenas, cuerpos de agua, drenajes dobles y sencillos y cuerpos de agua. Se realizaron ajustes a 80 tablas temáticas para el proyecto “Atlas urbano-regional”. Se realizó el control de calidad y ploteo de los 90 mapas temáticos que se generaron para el trabajo de campo de las regiones Orinoquia y Amazonia.</t>
  </si>
  <si>
    <t>Se realizaron ajustes a tablas temáticas y se realizó el control de calidad de los mapas temáticos correspondientes para el proyecto Atlas urbano-regional.</t>
  </si>
  <si>
    <t xml:space="preserve">Se realizaron ajustes de 15 tablas temáticas para los mapas mundiales del proyecto Atlas urbano-regional: 1. Usuarios de internet, 2. Producto interno bruto (PIB), 3. Exportaciones, 4. Acuerdos comerciales, 5. Desplazados internos 6. Índice de desarrollo humano 2016, 7. Índice global de felicidad 8. Índice mundial de riesgo, 9. Situación geopolítica, 10. Protocolos ambientales 11. Flujo de turistas, 12. Índice de hambre, 13. Sitios RAMSAR, 14. Patrimonio UNESCO y 15. Fenómenos naturales amenazantes
Se realizaron ajustes de 14 tablas temáticas para los mapas nacionales del proyecto Atlas urbano-regional: 1. Radio difusión sonora, 2. Infraestructura para el acceso a internet gratis, 3. Suscriptores a internet por tipo de tecnología 4. Degradación de los recursos agua y suelo, 5. Exportaciones e importaciones 6. Grupos étnicos y cobertura de la tierra, 7. Uso eficiente del agua a nivel de subcuencas, 8. Cobertura de TV por señal TDT y por suscripción, 9. Intensidad del desplazamiento forzado, 10. Producción minera, 11. Llegada aérea de pasajeros en temporada alta, 12. Llegada aérea de pasajeros en temporada regular, 13. Instituciones de educación superior (sector), 14. Instituciones de educación superior (carácter) </t>
  </si>
  <si>
    <t xml:space="preserve">Se elaboró la Base para mapas mundiales, Versión 2 (V2). Se realizaron ajustes de 13 tablas temáticas para los mapas mundiales del proyecto Atlas urbano-regional.  Se realizaron ajustes de 9 tablas temáticas para los mapas nacionales del proyecto Atlas urbano-regional. </t>
  </si>
  <si>
    <t>Se realizaron ajustes a 28 tablas temáticas para los mapas mundiales del proyecto "Atlas Urbano-Regional": 
1. Usuarios de internet, 2. Producto interno bruto (PIB), 3. Exportaciones, 4. Acuerdos comerciales, 5. Desplazados internos
6. Índice de desarrollo humano 2016, 7. Índice global de felicidad
8. Índice mundial de riesgo, 9. Situación geopolítica, 10. Protocolos ambientales 
11. Flujo de turistas, 12. Índice de hambre, 13. Sitios RAMSAR, 14. Patrimonio UNESCO y 15. Fenómenos naturales amenazantes, 16. Patrimonio de la humanidad, 17. Sitios ramsar, 18. Usuarios de internet, 19. FelicidadV2, 20. Índice de desarrollo humanoV3, 21. Índice global del hambreV3, 22. Protocolos ambientalesV4, 23. Desplazamientos internos e internacionales V2, 24. Flujos_de_turistasV2, 25. Riesgo Ambiental, 26. Amenazas Naturales, 27. Exportaciones e Importaciones, 28. PIB per capita.
Se realizaron ajustes a 23 tablas temáticas para los mapas nacionales del proyecto "Atlas Urbano-Regional": 1. Radio difusión sonora, 2. Infraestructura para el acceso a internet gratis, 3. Suscriptores a internet por tipo de tecnología, 4. Degradación de los recursos agua y suelo, 5. Exportaciones e importaciones, 6. Grupos étnicos y cobertura de la tierra, 7. Uso eficiente del agua a nivel de subcuencas, 8. Cobertura de TV por señal TDT y por suscripción, 9. Intensidad del desplazamiento forzado, 10. Producción minera, 11. Llegada aérea de pasajeros en temporada alta, 12. Llegada aérea de pasajeros en temporada regular, 13. Instituciones de educación superior (sector), 14. Instituciones de educación superior (carácter), 15. Comunicación en radiodifusión sonora, 16. Desplazamiento forzado, 17. Ocupación de la tierra por grupos étnicos indígenas y negros, 18. Producción minera, 19. Número de instituciones de educación superior por sector, 20. Número de instituciones de educación superior por carácter institucional, 21. Infraestructura para el acceso a internet gratis para la gente, 22. Exportaciones e importaciones de zonas francas y 23. Áreas protegidas.</t>
  </si>
  <si>
    <t>Se realizaron ajustes de 9 tablas temáticas para los mapas mundiales del proyecto Atlas Urbano-Regional.
Se realizaron ajustes de 6 tablas temáticas para los mapas nacionales del proyecto Atlas urbano-regional.</t>
  </si>
  <si>
    <t xml:space="preserve">Se realizaron ajustes de 2 tablas temáticas para mapas mundiales y 9 tablas temáticas para mapas nacionales del proyecto Atlas urbano-regional. </t>
  </si>
  <si>
    <t>Se realizaron ajustes de 5 tablas temáticas para los mapas mundiales y 28 tablas temáticas de mapas nacionales del proyecto "Atlas Urbano-Regional"</t>
  </si>
  <si>
    <t xml:space="preserve"> Se realizaron ajustes a 16 tablas temáticas para los mapas mundiales del proyecto Atlas urbano-regional. 
1. Amenazas naturales, 2. Riesgo ambiental, 3. Acuerdos comerciales, 4. PIB per cápita, 5. Base mundial, 6. Países del mundo, 7. Índice global del hambre, 8. Usuarios de internet, 9. Patrimonio de la humanidad, 10. Implementación de los objetivos de desarrollo sostenible, 11. Turismo, 12. Comercio internacional, 13. Acuerdos ,comerciales, 14. Turismo, 15. Desplazamiento, 16. Cooperación internacional
Se realizaron ajustes a 46 tablas temáticas para los mapas nacionales del proyecto Atlas urbano-regional. 
1. Número de Instituciones de Educación Superior por sector, 2. Número de Instituciones de Educación Superior por Carácter Institucional, 3. Infraestructura para el acceso a Internet gratis para la gente, 4. Exportaciones e importaciones de zonas francas permanentes, 5. Áreas protegidas, 6. Amenazas naturales, 7. Cultivos ilícitos
8. Cobertura de vacunación en niños menores de un (1) año, 9. Mortalidad materna
10. Nacimiento en menores de 19 años, 11. Desnutrición, 12. Mujeres víctimas de violencia intrafamiliar, 13. Calentamiento global, 14. Matriculados preescolar
15. Vacunación, 16. Mortalidad infantil, 17. Principales causas de mortalidad
18. Cooperativismo y economía solidaria, 19. Causas de suicidio por ciclo vital
20. Homicidio por factor de vulnerabilidad, 21. Homicidios por genero
22. GEI (Gases Efecto Invernadero) agropecuario, 23. GEI (Gases Efecto Invernadero) comercial, 24. GEI (Gases Efecto Invernadero) forestal, 25. GEI (Gases Efecto Invernadero) industria manufacturera, 26. GEI (Gases Efecto Invernadero) minas y energía, 27. GEI (Gases Efecto Invernadero) residencial, 28. GEI (Gases Efecto Invernadero) saneamiento, 29. GEI (Gases Efecto Invernadero) transporte
30. Principales causas de suicidios, 31. Cooperativismo y economía solidaria
32. Agricultura familiar,33. Tipos de violencia, 34. Territorios inteligentes
35. Índice de corrupción, 36. Cooperación internacional
37. Veedurías ciudadanas, 38. Escasez hídrica, 39. Gestión de residuos sólidos
40. Gestión de aguas residuales, 41. Muertes por enfermedades relacionadas con el agua y el saneamiento, 42. Morbilidad, 43. Obesidad, 44. Producción energética
45. Transporte fluvial, y 46. Frontera agrícola,.</t>
  </si>
  <si>
    <t>Generación de mapas temáticos y control de calidad</t>
  </si>
  <si>
    <t>Generación de los mapas finales de Ruta, elaboración de mapas departamentales para la web, realización de control de calidad e iniciación de la elaboración del mapa de fisiografía para el Proyecto Atlas</t>
  </si>
  <si>
    <t>Se elaboró 12 mapas temáticos para el proyecto Atlas Urbano-Regional</t>
  </si>
  <si>
    <t>Se elaboraron 32 mapas para el proyecto Atlas Urbano-Regional</t>
  </si>
  <si>
    <t>Se elaboraron 87 mapas nacionales para el proyecto Atlas Urbano-Regional.</t>
  </si>
  <si>
    <t>Se elaboraron 131 mapas nacionales para el proyecto "Atlas Urbano-Regional".</t>
  </si>
  <si>
    <t>Se elaboraron 18 mapas nacionales para el proyecto Atlas Urbano-Regional.</t>
  </si>
  <si>
    <t>Se elaboraron 14 mapas mundiales y 15 mapas nacionales para el proyecto Atlas Urbano-Regional, antes mencionados</t>
  </si>
  <si>
    <t>Se ajustaron 13 mapas globales finales, los cuales requirieron una elaboración más detallada, para el proyecto Atlas Urbano-Regional, asi mismos, se les realizó control de calidad.</t>
  </si>
  <si>
    <t>Se elaboraron 33 mapas nacionales, 14 mapas mundiales, se ajustaron 13 mapas globales y se realizó el control de calidad de 13 mapas temáticos que requirieon una elaboración más detallada,  para el proyecto "Atlas Urbano-Regional"</t>
  </si>
  <si>
    <t>Se hizo control de calidad y se aplicó el ajuste correspondiente a 9 mapas globales del proyecto Atlas Urbano-Regional, 6 mapas nacionales del proyecto Atlas Urbano-Regional. 12 mapas de la obra “Nombres Geográficos de la Región Paisa y Eje Cafetero”, 2 mapas para el proyecto “Mapa turístico de Cundinamarca” y 25 mapas de la obra “Geografía del turismo en Colombia”</t>
  </si>
  <si>
    <t>Se hizó control de calidad y se aplicó el ajuste correspondiente a 2 mapas mudiales y 9 mapas nacionales del proyecto Atlas Urbano-Regional.</t>
  </si>
  <si>
    <t xml:space="preserve">Se hizo control de calidad y se aplicó el ajuste correspondiente a 5 mapas globales y 28 mapas nacionales del proyecto "Atlas Urbano-Regional"
</t>
  </si>
  <si>
    <t xml:space="preserve">
Se hizo control de calidad y se aplicó el ajuste correspondiente a los siguientes mapas:
Dieciséis  (16) mapas globales del proyecto Atlas Urbano-Regional.
Cuarenta y seis (46) mapas nacionales del proyecto Atlas Urbano-Regional.
Doce (12) mapas de la obra “Nombres Geográficos de la Región Paisa y Eje Cafetero”.
Dos (2) mapas para el proyecto “Mapa turístico de Cundinamarca”.
Veinticinco (25) mapas de la obra “Geografía del turismo en Colombia”</t>
  </si>
  <si>
    <t xml:space="preserve">Las geografías desarrolladas y  publicadas en  el año 2018, son: 
•        Departamento del Tolima y Bolívar
</t>
  </si>
  <si>
    <t xml:space="preserve">Generación de instrumentos metodológicos para el ordenamiento territorial (2018):
-        Metodología para la revisión y ajustes de los esquemas de ordenamiento territorial.
</t>
  </si>
  <si>
    <t>Durante el año 2018 se realizó una modernización técnica y tecnológica del sistema consolidando una nueva plataforma con nuevas funcionalidades, 3 nuevas capas espaciales (Páramos 100K MADS, Páramos 25K MADS, Páramos Santurbán Berlín 25K MADS), la actualización de 4 capas espaciales (Resguardos indígenas 2018_1, Tierras comunidades negras y  la incorporación de 301 geoservicios de entidades externas.</t>
  </si>
  <si>
    <t>Se presenta un avance del 100% respecto de la meta en los deslindes departamentales y municipales, en las regiones de Caquetá-Meta-Guaviare, Cesar-La Guajira (Valledupar-San Juan del Cesar), Boyacá-Norte de Santander, (sector río Chicamocha).</t>
  </si>
  <si>
    <t>Durante el 2018, atendió y acompaño en un 100% las solicitudes allegadas por la Cancillería.</t>
  </si>
  <si>
    <t>Se cumplió 100% la meta programada, al dearrollar y publicar el estudio geográfico del deslinde de Antioquia y Chocó sector Belén de Bajirá.</t>
  </si>
  <si>
    <t>En 2018 se actualizaron 16.000 registros para enriquecer la base de datos del diccionario geográfico.</t>
  </si>
  <si>
    <t>Información y comunicación</t>
  </si>
  <si>
    <t>Gestion documental
Politica de Servicio al Ciudadano
Participación ciudadana en la gestión pública
Transparencia, acceso a la información pública y lucha contra la corrupción</t>
  </si>
  <si>
    <t>Como resultados se tiene durante 2018, La obra de Nombres Geográficos de las regiones:
-	Cundiboyacense.
-	Santanderes.
-	Antioquia y Eje Cafetero.</t>
  </si>
  <si>
    <t xml:space="preserve">Los mapas temáticos publicados incluyen: 32 mapas departamentales que se publican en la página web del IGAC (publicados en 2018); Mapas turísticos de: Departamento de Cundinamarca (dos partes: zona oriental y zona occidental) (en proceso de publicación); Mapas temáticos de: Mapas de ruta (18 rutas), actualizadas a 2018; Tres obras de Nombres Geográficos de región Cundiboyacense, Santanderes y Antioquia y eje cafetero; Tres Geografías departamentales de Norte de Santander (publicada 2017), Tolima y Bolívar  (publicadas en 2018); Geografías del Turismo en Colombia (publicada en 2018); Atlas Cafetero con la Federación Nacional de Cafeteros (publicado en 2018); 16 Estudios de delimitación de las siguientes áreas de reserva forestal con el Ministerio de Ambiente. </t>
  </si>
  <si>
    <t>Plan Institucional de archivos de la entidad PINAR</t>
  </si>
  <si>
    <t>GESTION AGROLOGICA</t>
  </si>
  <si>
    <t>Agrología</t>
  </si>
  <si>
    <t>Hectáreas</t>
  </si>
  <si>
    <t>Hectáreas levantamientos de suelos competitivos del país ejecutadas</t>
  </si>
  <si>
    <t>Actividades ejecutadas según programación.</t>
  </si>
  <si>
    <t>La meta será aumentada de acuerdo a lo descrito en el memorando 80020181E4700 del 17-05-2018 con el fin de logar el 100% de la programación SINERGIA del periodo 2014 a 2018 que es de 3.6 millones de hectáreas.</t>
  </si>
  <si>
    <t>0403001 - Servicio de levantamientos de suelos competitivos del país</t>
  </si>
  <si>
    <t>Elaboración de Levantamientos Semidetallados de Suelos en zonas priorizadas por política de Tierras. (Departamento  de Cundinamarca 444.375 ha).</t>
  </si>
  <si>
    <t>CAR: Avance de las actividades de precampo, socialización y salidas de verificación según plan de trabajo.</t>
  </si>
  <si>
    <t>CAR: en el mes de junio se realizaron salidas de campo de la cuenca del río Negro en los municipios de Caparrapi, Yacopi, La Vega, La Palma, Utica y Puerto Boyacá con actividades de reconocimiento, observaciones y ajuste de la leyenda preliminar.</t>
  </si>
  <si>
    <t>CAR: En septiembre se avanzó en la construcción de la leyenda de suelos, se describieron 103 perfiles modales en la cuenca del Rio Negro, y se describieron 1116 observaciones de campo en 83.000 hectáreas en la cuenca del Río Sumapaz.</t>
  </si>
  <si>
    <t>CAR: Se ejecutaron la totalidad de las calicatas programadas para la cuenca del Río Negro, y se digitalizaron en la base de datos, No se ejecutó la salida a campo para la realización de observaciones en la ceunca del río Sumapaz debido a inconvenientes con el transporte, Se reprograma la salida a campo para finales de Enero de 2019 con personal de planta.</t>
  </si>
  <si>
    <t>Elaboración de Levantamientos Agrológicos en áreas con potencial productivo del Valle del Cauca. (246.648 ha)</t>
  </si>
  <si>
    <t>CVC: Se cumplió con el avance programado representado en actividades relacionadas con la etapa de campo que consistió en la realización del reconocimiento de suelos en las Cuencas Garrapatas y Calima y descripción de 6 perfiles de suelos, igualmente a solicitud del coordinador del GIT suelos se hizo la presentación poscampo para mostrar los resultados de dicha fase. Dentro de lo programado para este mes se tenia prevista la salida a campo del profesional de clima para verificación y ajuste en varios sectores donde se presentan inconsistencias, lo cual no se ejecutó. Está pendiente su reprogramación.</t>
  </si>
  <si>
    <t>CVC: Avance trabajo de campo en la cuenca Timba, queda pendiente perfiles en Garrapatas y Calima. Toma de perfiles en Garrapatas y las muestras están en proceso del laboratorio.
 Causa o problema: Quedan pendientes los perfiles en Garrapatas y Calima, además de reconocimiento de suelos en las dos cuencas. por otra parte aún no se ha cumplido con la actividad de trabajo de campo de clima para verificación y ajuste en varios sectores donde se presentan inconsistencias.
 Acción de mejora: El trabajo de campo en Calima está programado del 8 al 14 de julio y la verificación de campo del tema clima del 9 al 13 de julio.</t>
  </si>
  <si>
    <t>CVC: Se tiene un avance del 16%, continuando con el atraso por el desfase en campo. Como mecanismos de mejora para recuperar el atraso se planteó que en la medida que los subproductos se terminen se hagan revisar por la contrapartida para ir ganando tiempo y no entregar todo al final.</t>
  </si>
  <si>
    <t>CVC: Se entrtego a satisfacción a la Corporación Autónoma Regional del Valle del Cauca</t>
  </si>
  <si>
    <t>Elaboración de Levantamientos Agrológicos en áreas con potencial productivo del país. (Cuenca Laguna Tota 10.750 ha, Catatumbo 6,360 ha, Cerrejón 2,425 ha, Los Patios 570 ha, Quebrada Barbillas 2,637 ha). Total 22,742 ha</t>
  </si>
  <si>
    <t>01/0122018</t>
  </si>
  <si>
    <t>TOTA: Se completó la leyenda de suelos con las fases. Se realizaron 45/64 UCS las cuales fueron revisadas por la líder. Se ajustó la base de datos de perfiles para V1. Capacidad de Uso: se realizó la matriz a 4 perfiles de suelos.
 CATATUMBO: Se realizaron los cambios dados por el líder del proyecto a los 143 perfiles y se encuentran en revisión por parte del control de calidad. Se encuentra en ajuste final la base de datos de observaciones para revisión del control de calidad. Se unificaron unidades cartográficas de suelos quedando un total de 69 UCS, las cuales se encuentran realizadas y revisadas por la líder del proyecto, falta revisión del control de calidad. La leyenda esta finalizada con el visto bueno del líder del proyecto y esta en revisión por parte del control de calidad. La cartografía temática de suelos se encuentra para revisión de control de calidad. Revisión por parte de la líder de la base de datos de perfiles. La matriz y el mapa de capacidad de uso se encuentran en revisión por el líder del proyecto y control de calidad.
 CAM: Ejecucion de etapa de campo, comprende acticvidades de observaciones, envio de muestra y elaboracion de leyenda preliminar, para dar complimuiento a lo establecido en el convenio. Se consolidaron un total de 52 Unidades Cartograficas y enviaron muestras de suelos de capa arable una por cada poligono.
 CERREJÓN: Se cumplio en totalidad con los productos entregables para el contrato, incluyendo los procesos de control de calidad a UCS, anexos de análisis de laboratorio, Control de calidad a los mapas y leyendas de fertilidad, salidas finales planchas 1:25.000 de los mapas de fertilidad y aptitud de uso, caracterización, leyenda de suelos y descripción de UCS, planes de fertilización. Redacción de planes de fertilización, Integración y edición preliminar del documento final.</t>
  </si>
  <si>
    <t>TOTA: Descripción y ajuste de las unidades cartográficas de suelos. 
 CAM: Conformación de UCS finales. Ajustes en la cartografía de suelos (delineación de polígonos, fases, símbolos) Ajuste leyenda de suelos. Revisión y ajuste de perfiles de suelos de acuerdo con análisis de laboratorio.</t>
  </si>
  <si>
    <t>OTA: De acuerdo con la revisión del control de Calidad, se generaron cambios en la estructura de la Leyenda haciendo énfasis en la geomorfología. Lo cual conllevó a cambios en la conformación de las Unidades Cartográficas de Suelos (UCS) y por ende en su descripción. Se creó la fase por relleno en la terraza fluviolacustre, ya que no cumplía con los requerimientos taxonómicos exigidos por la USDA para ser un horizonte antrópico.</t>
  </si>
  <si>
    <t>TOTA: Se entrtego a satisfacción a la Unidad de Planificación Rural y Agropecuaria</t>
  </si>
  <si>
    <t>Elaboración de la cartografía temática de los levantamientos Agrológicos en áreas con potencial productivo del país. (336.235 ha)</t>
  </si>
  <si>
    <t>CARTOGRAFÍA TEMÁTICA en municipios del departamento de Antioquía y Cordoba.</t>
  </si>
  <si>
    <t>CARTOGRAFÍA TEMÁTICA en municipios del departamento de Sucre.</t>
  </si>
  <si>
    <t>CARTOGRAFÍA TEMÁTICA en municipios del departamento de Cundinamarca.</t>
  </si>
  <si>
    <t>Sin reporte el presente mes.</t>
  </si>
  <si>
    <t>Control Interno</t>
  </si>
  <si>
    <t>100%</t>
  </si>
  <si>
    <t>Porcentaje de avance actividades de Compromisos Institucionales</t>
  </si>
  <si>
    <t>PLAN DE ACCIONA ANUAL 2018 V 1,2                                                                                                         DICIEMBRE 31 DE 2018</t>
  </si>
  <si>
    <t xml:space="preserve">Se cambia la version del presente documento en razon a que se incluyerpn los siguientes cambios:
- La articulación de las Dimensiones y la integración de los Planes Institucionales y estratégicos  con las actividades de las Áreas de apoyo.
- Seguimiento al Plan Anticorrupcion (Pestaña Independiente)
- Seguimiento a Politica de tierra matriz del SNARIV: (Pestaña Independiente)
- Se modifica la actividad #6 del producto "Estrategia y gobierno de TI adoptadade" la Oficina de Informatica y Telecumunicaciones y pasa de Definir de "Implementar la arquitectura de software" a "Definir e implementar la arquitectura de software y el procedimiento de desarrollo de software"
-Se agrega la actividad #8 del producto "Estrategia y gobierno de TI adoptada" de la Oficina de Informatica y Telecumunicaciones "Actualizar el procedimiento de toma de copias de respaldo, rotación y restauración de acuerdo a la normatividad vigente" y actividad #9 " Elaborar diagnóstico y plan de trabajo para llevar a cabo la transición de IPv4 a IPv6"
-En el producto "Sistemas de información, portales y  aplicaciones  implementados y soportados" de la Oficina de Informatica y Telecumunicaciones, se suspende la actividad #3 "Migrar  SIGA al nuevo motor de procesos JBPM." Esto debido a que en reuniones sostenidas con la subdirección de agrología quien es el área usuaria se tomo la decisión de suspender el desarrollo del aplicativo SIGA y realizar solo actividades de soporte técnico al aplicativo y la plataforma. (Correo electronico del 30-07-2018 del Jefe Oficina de Informatica y Telecomunicaciones.
-Se suspende la actividad #6 de el producto "Consolidación Informes de ejecución del Plan Institucional de Gestión y Desempeño 2018" de la Oficina Asesora de Planeacion  "Consolidación Informes de ejecución del Plan Institucional de Gestión y Desempeño 2018", en razon a que esta actividad esta contenida en la actividad #2, con la misma programacion.
-Se reprograma la actividad #1, 2 y 4 del producto "Consolidación Informes de ejecución del Plan Institucional de Gestión y Desempeño 2018" de la Oficina Asesora de Planeacion a partir del mes de Julio
</t>
  </si>
  <si>
    <t>Compromisos Institucionales nacionales e internacionales</t>
  </si>
  <si>
    <t>INFORME FINAL DE GESTION 2018 POR PROCESO</t>
  </si>
  <si>
    <t>1, Carta de intención entre la organización de las Naciones Unidas para la Alimentación y la Agricultura - FAO y el IGAC.</t>
  </si>
  <si>
    <t>FAO: Videoconferencia – Avances del TCP/RLA/3613 Alianza Sudamericana por el Suelo de la FAO donde asistieron los puntos focales y representantes del pilar 4 de 9 de los 10 países, junto con los consultores de FAO por el proyecto TCP regional de suelos y la Oficial principal de sistemas agrícolas, tierras y agua de la regional Chile. Participación del Laboratorio Nacional de Suelos del IGAC y responsable del pilar 5 en Colombia en el taller realizado en México entre el 1 y el 3 de marzo, el cual contó con la participación de 16 países, entre los que estaban los 10 países de Sudamérica. Se lanzó oficialmente la red LATSOLAN.</t>
  </si>
  <si>
    <t>FAO: Preparación conjunta IGAC - FAO del taller regional "El uso de datos de suelos para la toma de decisiones y la planificación en Latinoamérica: Presentación del sistema de información de suelos SISLAC" a dictarse en el mes de julio en la sede de la entidad en Bogotá.</t>
  </si>
  <si>
    <t>FAO: Vinculación del IGAC a la convocatoria internacional del clima IKI. Capacitación institucional uso plataforma WOCAT.</t>
  </si>
  <si>
    <t>FAO: Se asistió a la Reunión de Roma para INCY y se celebró conjuntamente con los representantes de la alianza suramericana del suelo el día mundial del suelo (5 de diciembre) y se convocó a todos los socios de la alianza Suramérica en Colombia  a una reunión para presentar los resultados del pilar 4</t>
  </si>
  <si>
    <t>2, Asesorar y revisar la realización del Mapa de Taxonomía de suelos y capacidad de uso de las tierras a escala 1:50.000 de Guatemala (Convenios MAGA-IGAC)</t>
  </si>
  <si>
    <t>MAGA: Balance técnico, administrativo, financiero y jurídico de los dos convenios con el fin de establecer los requerimientos para finalizar el cierre del convenio 043 de 2006, Revisión del proceso de adquisición y solicitud de cotización de las licencias, Programación de la visita técnica del IGAC al MAGA, Entrega de la revisión del departamento de Escuintla al Maga, Traslado de la información foto interpretada del departamento de Zacapa para revisión del IGAC, Generación de la leyenda preliminar y Preparación del catálogo y colección de monolitos de 5 departamentos.</t>
  </si>
  <si>
    <t>MAGA: Análisis de los tiempos y recursos requeridos para la finalización del convenio 043 de 2006 por parte del IGAC.</t>
  </si>
  <si>
    <t>MAGA: Avance en la revisión del Documento Técnico del Departamento de Escuintla, Coordinación y gestión de la visita programada por los representantes del IGAC a Guatemala en el mes de octubre.</t>
  </si>
  <si>
    <t xml:space="preserve">MAGA: Entrega de la revisión del Documento Técnico del Departamento de Escuintla y se realizó el control de calidad en campo del levantamiento de suelos de Escuintla el cual se aprobó con algunas modificaciones dadas por el director técnico., Coordinación y gestión de la visita programada por los representantes del MAGA a Colombia en el mes de noviembre, </t>
  </si>
  <si>
    <t>3, Convenio de Cooperación Científica para la ejecución de análisis de muestras de suelos, dentro del plan de manejo ambiental para el programa de erradicación de cultivos ilícitos – PECAT</t>
  </si>
  <si>
    <t>PECAT: Revisión de la versión actualizada del Protocolo para la Ejecución del Programa de Seguimiento y Monitoreo Ambiental de la DIRAN, acompañamiento a los monitoreos ambientales frecuencia de monitoreo 60 días después a los núcleos Choco, Antioquia y Nariño, Revisión del Informe Segundo semestre de 2017 de la DIRAN para la ANLA, Asistencia a la Primera Reunión del Comité PECAT 2018 y Revisión del Acta Mesa Étnica STR Cumplimiento Medida Cautelar en favor de Comunidad Indígena Awá - Resguardo La Turbia.</t>
  </si>
  <si>
    <t>PECAT: Comentarios realizados sobre el protocolo para la utilización del EATBAND realizado por la Policía Nacional al Ministerio de Justicia y del Derecho. Participación en la actividad con el EATBAND realizada en el CENOP. Como resultado de esta actividad se tomaron 4 muestras de suelo para realizar los análisis fisicoquímicos, mineralógicos, biológicos y la determinación de residuos de Glifosato y AMPA. Posterior a su toma fueron ingresadas al SIGA. Asistencia a las reuniones de la Sentencia T – 080. Determinación de residuos de Glifosato y AMPA de las muestras tomadas en el primer semestre del año.</t>
  </si>
  <si>
    <t>PECAT: Revisión y comentarios al Instructivo de la determinación de residuos de Glifosato y AMPA en suelos mediante MS/LC. Elaboración de los oficios respuesta a requerimiento probatorio JUACM No. 478 - 492 - 506 - 510 y requerimiento probatorio JUACM No. 545-540-515-530-535-525-520-580-561-573-605-567-615-610-587-594-599-556. Monitoreo ambiental del Núcleo Antioquia, desde el municipio de Caucasia, tomando 2 muestras de suelo correspondientes a la frecuencia de monitoreo antes e inmediatamente después de las actividades de erradicación. Actualización de la base de datos del PECAT.</t>
  </si>
  <si>
    <t>PECAT: Monitoreo ambiental en los municipio de Caucasia, (Antioquia) y Tumaco (Nariño) tomando 4 muestras de suelo correspondientes a la frecuencia de monitoreo antes e inmediatamente después de las actividades de erradicación. Actualización de la base de datos del PECAT.</t>
  </si>
  <si>
    <t>4, Publicaciones y proyectos relacionadas con procesos agrológicos.</t>
  </si>
  <si>
    <t>Procesos Agrológicos: Actividades de seguimiento de ACPM, indicadores y trabajo no conforme, Verificación a la ejecución de los controles de acuerdo a lo dispuesto en el aseguramiento de la calidad del LNS (listas de verificación de instructivos, diligenciamiento de cartas control y evaluación de competencias del personal), Revisión documental, Jornadas de socialización del SGI, Analisis de las encuestas de percepción aplicadas en el LNS, Atención de auditorías de seguimiento en ISO-IEC 17025:2005 y Ejecución y seguimiento al programa de gestión ambiental y manejo de RESPEL ejecutadas según programación.</t>
  </si>
  <si>
    <t>PROCESOS AGROLÓGICOS: Gestión en las publicaciones de Estudio General de Suelos y Zonificación de Tierras Departamento de Cesar y Arauca, Estudio de Áreas Homogéneas y Coberturas de la Tierra Insumo para el Ordenamiento Territorial de las Islas Mayores del Archipiélago de San Andrés, Providencia y Santa Catalina. 
 Se realizan las actividades del SGI según programación de las actividades de seguimiento de ACPM, indicadores y trabajo no conforme, Verificación a la ejecución de los controles de acuerdo a lo dispuesto en el aseguramiento de la calidad del LNS, Revisión Documental, Jornadas de socialización del SGI, Análisis de las encuestas de percepción aplicadas en el LNS, Atención de auditorías de seguimiento en ISO-IEC 17025:2005 y Ejecución y seguimiento al programa de gestión ambiental y manejo de RESPEL.</t>
  </si>
  <si>
    <t>PROCESOS AGROLÓGICOS: Se realizan las actividades del SGI según programación de las actividades de seguimiento de ACPM, indicadores y trabajo no conforme, Verificación a la ejecución de los controles de acuerdo a lo dispuesto en el aseguramiento de la calidad del LNS, Revisión Documental, Jornadas de socialización del SGI, Análisis de las encuestas de percepción aplicadas en el LNS, Atención de auditorías de seguimiento en ISO-IEC 17025:2005 y Ejecución y seguimiento al programa de gestión ambiental y manejo de RESPEL.</t>
  </si>
  <si>
    <t>PROCESOS AGROLÓGICOS: Se realizan las actividades del SGI según programación de las actividades de seguimiento de ACPM, indicadores y trabajo no conforme, Verificación a la ejecución de los controles de acuerdo a lo dispuesto en el aseguramiento de la calidad del LNS, Análisis de las encuestas de percepción aplicadas en el LNS, Atención de auditorías de seguimiento en ISO-IEC 17025:2005 y Ejecución y seguimiento al programa de gestión ambiental y manejo de RESPEL.</t>
  </si>
  <si>
    <t>municipio</t>
  </si>
  <si>
    <t>150</t>
  </si>
  <si>
    <t>Municipios realizados</t>
  </si>
  <si>
    <t>0403003 - Servicio de identificación de áreas homogéneas de tierras</t>
  </si>
  <si>
    <t>Correlación o actualización de las áreas homogéneas de tierras de 95 Municipios.</t>
  </si>
  <si>
    <t>AHT misionales se realizaron 10 municipios, de los cuales 7 fueron de actualización: Villa del Rosario de Norte de Santander, Belén, Consacá del departamento de Boyacá, Ataco de Tolima, Macarena, parte 1 del Meta y San Andrés y Providencia y 3 fueron de correlación: Maceo, Puerto Berrío y Yondó del departamento de Antioquia.</t>
  </si>
  <si>
    <t>AHT misionales: se realizaron 7 municipios, de los cuales 1 fue de actualización: Los Andes, departamento de Nariño; y 7 fueron de correlación: Angostura, Belmira, Entrerrios, Libornia, Olaya, Sabanalarga, del departamento de Antioquia.</t>
  </si>
  <si>
    <t>AHT misionales: Se realizó la actualización de 6 municipios, Norcasia, Caldas, Motavita, Chíquiza, Soatá de Boyacá y Puerres, Gualmatán de Nariño y 4 municipios de correlación: Anzá, Bello, Éjebico y Enviagado del departamento de Antioquia, total: 10 municipios.</t>
  </si>
  <si>
    <t xml:space="preserve">AHT misionales: se realizó la actualización de 4 municipios, Sogamoso y Nuevo Colon de Boyacá; Herveo y Guamo de Tolima; y 3 municipios de correlación:  Urrao, Uramita y San José de Uraba,  del departamento de Antioquia, total: 7  municipios. </t>
  </si>
  <si>
    <t>Actualización en zonas de Restitución de tierras de 55 municipios según requerimientos de la URT.</t>
  </si>
  <si>
    <t>AHT de posconflicto: se realizó la actualización de las AHT de los municipios de Segovia, Amalfi y Anorí de Antioquia, definidos en postconflicto y Villarica de Tolima y Samaniego, Nariño. Total: 5 municipios.</t>
  </si>
  <si>
    <t>AHT de posconflicto: actualización de los municipios de Ituango, Toledo, Valdivia, Yarumal de Antioquia, definidos en postconflicto y Mosquera, Nariño, Condoto y Medio San Juan, Chocó y Simití y Morales de Bolívar. Total: 9 municipios.</t>
  </si>
  <si>
    <t>AHT de posconflicto: Se realizó la actualización de las AHT de dos municipios: de Antioquia, Vigía del Fuerte y Apartadó definidos en postconflicto y tres municipios así: Colombia, de Huila, Santa Bárbara de Nariño y Saravena de Arauca. Total: 5 municipios.</t>
  </si>
  <si>
    <t>Atención prioritaria solicitudes judiciales, catastrales procesos de restitución de tierras, etc.</t>
  </si>
  <si>
    <t>Atención de solicitudes judiciales: se dio atención a solicitudes catastrales de 30 municipios, según requerimiento de Catastro, razón por lo cual la actividad se ejecutó en un porcentaje menor a lo programado, dado que la demanda fue baja.</t>
  </si>
  <si>
    <t>Atención de solicitudes judiciales: Requerimientos catastrales de municipios de diferentes departamentos. Anexo listado de 84 predios realizados.</t>
  </si>
  <si>
    <t>Atención de solicitudes judiciales: Se dio atención a solicitudes catastrales de 88 predios, de diferentes departamentos, según requerimientos de Catastro. Anexo listado de predios realizados.</t>
  </si>
  <si>
    <t>No hubo solicitudes catastrales de predios, pero se entregaron AHT de 5 municipios de Atlántico:  Galapa, Soledad, Barranquilla, Puerto Colombia y Sitionuevo, según requerimientos de Catastro</t>
  </si>
  <si>
    <t>Estructuración control de calidad y correlación digital de la información de áreas homogéneas producida por el GIT de Levantamientos y Aplicaciones.</t>
  </si>
  <si>
    <t>Estructuración y control de calidad se trabajaron 12 municipios los cuales fueron Guateque, Sutatenza, Busbanzá, Tununguá, Muzo y Boyacá del departamento de Boyacá, y Maceo, Puerto Berrío, Yondó, Segovia, Amalfí y Anorí, del departamento de Antioquía.</t>
  </si>
  <si>
    <t>Estructuración y control de calidad: 19 municipios en el departamento de Antioquia (Angostura, Belmira, Entrerrios, Liborina, Olaya, Sabanalarga, Ituango, Toledo, Valdivia y Yarumal), departamento de Nariño (Samaniego, El Rosario, Mallama y Consacá), departamento de Tolima (Alpujarra y Ataco,) y los municipios de Corrales (Boyacá), Argelia (Cauca) y Socorro (Santander).</t>
  </si>
  <si>
    <t>Estructuración y control de calidad: Se realizaron 15 municipios, los cuales fueron Itagüí, Medellín, Sabaneta, San Jerónimo, Santa Fe de Antioquia, Venecia, Mutatá y Turbo del departamento de Antioquía, Acandí, Condoto y Medio San Juan, del departamento de Chocó, Mosquera, Cumbitara y Roberto Payán, del departamento de Nariño y el municipio de Simití del departamento de Bolívar.</t>
  </si>
  <si>
    <t>Estructuración y control de calidad digital: Se encuentran los Municipios de Motavita (Boyacá) y Saravena (Arauca). En proceso de Estructuración se encuentran los Municipios de Puerto Caicedo (Putumayo), Mocoa (Putumayo), Corinto (Cauca), Melgar (Tolima), Macanal (Boyacá), Campohermoso (Boyacá), Anserma (Caldas), Guática (Risaralda), Soracá y Duitama (Boyacá).</t>
  </si>
  <si>
    <t>Entrega de insumos, estadísticas y mapas de las solicitudes judiciales, catastrales, procesos de restitución de tierras a demanda.</t>
  </si>
  <si>
    <t>Entrega de insumos, se respondieron las solicitudes realizadas por el GIT Levantamientos.</t>
  </si>
  <si>
    <t>Análisis</t>
  </si>
  <si>
    <t>Análisis químicos, físicos, mineralógicos y biológicos de suelos realizados</t>
  </si>
  <si>
    <t>Se presenta un atraso de 5,14% de lo programado, de manera cumulada se han realizado 6.018 pruebas misionales y 516 por convenios.</t>
  </si>
  <si>
    <t>Se presenta un atraso de 11.62% de lo programado, de manera cumulada se han realizado 17.689 pruebas misionales y 8.786 por convenios.</t>
  </si>
  <si>
    <t>Se presenta un atraso de 18,13% de lo programado, de manera cumulada se han realizado 24.921 pruebas misionales y 20.625 por convenios.</t>
  </si>
  <si>
    <t>Se presenta un atraso de 13. 77% de lo programado, de manera cumulada se han realizado 27.602 pruebas misionales y 26.344 por convenios.</t>
  </si>
  <si>
    <t>0403002 - Servicio de análisis químicos, físicos, mineralógicos y biológicos de suelos</t>
  </si>
  <si>
    <t>MISIONAL Ejecutar análisis químico de suelos, aguas y tejido vegetal (35,400)</t>
  </si>
  <si>
    <t>6018 análisis acumulados en el periodo.</t>
  </si>
  <si>
    <t>14897 análisis acumulados en el periodo.</t>
  </si>
  <si>
    <t>21113 análisis acumulados en el periodo.</t>
  </si>
  <si>
    <t>27602 análisis acumulados en el periodo.</t>
  </si>
  <si>
    <t>MISIONAL Ejecutar análisis físicos de suelos (4,000)</t>
  </si>
  <si>
    <t>302 análisis acumulados en el periodo.</t>
  </si>
  <si>
    <t>1137 análisis acumulados en el periodo.</t>
  </si>
  <si>
    <t>1423 análisis acumulados en el periodo.</t>
  </si>
  <si>
    <t>1998 análisis acumulados en el periodo.</t>
  </si>
  <si>
    <t>MISIONAL Ejecutar análisis mineralógicos y micro morfológicos de suelos (1,500)</t>
  </si>
  <si>
    <t>174 análisis acumulados en el periodo.</t>
  </si>
  <si>
    <t>475 análisis acumulados en el periodo.</t>
  </si>
  <si>
    <t>841 análisis acumulados en el periodo.</t>
  </si>
  <si>
    <t>1384 análisis acumulados en el periodo.</t>
  </si>
  <si>
    <t>MISIONAL Ejecutar análisis biológicos de suelos (1,100)</t>
  </si>
  <si>
    <t>421 análisis acumulados en el periodo.</t>
  </si>
  <si>
    <t>1180 análisis acumulados en el periodo.</t>
  </si>
  <si>
    <t>1544 análisis acumulados en el periodo.</t>
  </si>
  <si>
    <t>1695 análisis acumulados en el periodo.</t>
  </si>
  <si>
    <t>CONVENIOS Ejecutar análisis químico de suelos, aguas y tejido vegetal (30,775)</t>
  </si>
  <si>
    <t>516 análisis acumulados en el periodo.</t>
  </si>
  <si>
    <t>5869 análisis acumulados en el periodo.</t>
  </si>
  <si>
    <t>14106 análisis acumulados en el periodo.</t>
  </si>
  <si>
    <t>26344 análisis acumulados en el periodo.</t>
  </si>
  <si>
    <t>CONVENIOS Ejecutar análisis físicos de suelos (8,000)</t>
  </si>
  <si>
    <t>144 análisis acumulados en el periodo.</t>
  </si>
  <si>
    <t>1826 análisis acumulados en el periodo.</t>
  </si>
  <si>
    <t>3321 análisis acumulados en el periodo.</t>
  </si>
  <si>
    <t>8484 análisis acumulados en el periodo.</t>
  </si>
  <si>
    <t>CONVENIOS Ejecutar análisis mineralógicos y micro morfológicos de suelos (3000)</t>
  </si>
  <si>
    <t>24 análisis acumulados en el periodo.</t>
  </si>
  <si>
    <t>921 análisis acumulados en el periodo.</t>
  </si>
  <si>
    <t>2929 análisis acumulados en el periodo.</t>
  </si>
  <si>
    <t>4833 análisis acumulados en el periodo.</t>
  </si>
  <si>
    <t>CONVENIOS Ejecutar análisis biológicos de suelos (225)</t>
  </si>
  <si>
    <t>54 análisis acumulados en el periodo.</t>
  </si>
  <si>
    <t>170 análisis acumulados en el periodo.</t>
  </si>
  <si>
    <t>269 análisis acumulados en el periodo.</t>
  </si>
  <si>
    <t>359 análisis acumulados en el periodo.</t>
  </si>
  <si>
    <t>Avance Documentos de estudios técnicos sobre cobertura, usos de la tierra y conflictos del territorio</t>
  </si>
  <si>
    <t>Se presenta un atraso de 3. 26% de lo programado</t>
  </si>
  <si>
    <t>0403004 - Documentos de estudios técnicos sobre cobertura, usos de la tierra y conflictos del territorio</t>
  </si>
  <si>
    <t>1, Generación de información de Geomorfología, y de Cobertura y Uso de la Tierra, como insumo para el ordenamiento integral del territorio y el manejo de los suelos con potencial productivo. 3.500.000 ha.</t>
  </si>
  <si>
    <t>Generación de información con potencial productivo: En el mes de marzo se elaboraron 54.000 hectáreas de geomorfología correspondiente a la cuenca Río Negro en el departamento de Cundinamarca dentro del convenio - CAR 1840 - IGAC 4946 - 2017; y 312.100 hectáreas en cobertura y uso en Isla de San Andres y Providencia y sectores de los deptos. de Norte de Santander (región Catatumbo), occidente de Boyacá, y Valle del Cauca (Convenio CVC - IGAC). Lo anterior para un total de 366.100 has (10,5%).</t>
  </si>
  <si>
    <t>Generación de información con potencial productivo Para Ordenamiento Territorial: En el mes de junio se elaboraron 255.077 hectáreas de geomorfología, relacionada con ajustes en materiales, formas y pendientes correspondiente a varias cuencas del departamento de Valle del Cauca; y 91.956 hectáreas de cobertura y uso (Convenio CVC 0186 - IGAC 4929 - 2017). Lo anterior para un total de 347.033 hectáreas (9.9%).</t>
  </si>
  <si>
    <t>Generación de información con potencial productivo Para Ordenamiento Territorial: En el mes de septiembre se elaboraron 271.514 hectáreas de geomorfología, relacionada con interpretación de geoformas, materiales y fase por pendientes en sectores de los departamentos de Choco y Antioquia; y 130.463 hectáreas de cobertura y uso en el municipio de Mocoa (Putumayo). Lo anterior para un total de 401.977 hectáreas (11.5%).</t>
  </si>
  <si>
    <t>Generación de información con potencial productivo: Por dinamicas internas de la Subdirecciónse reprograma la actividad para el mes de enero de 2019, Se acudira a mecanismos de planificación más espeditos.</t>
  </si>
  <si>
    <t>2, Generación de información de Geomorfología, y de la Cobertura y Uso de la Tierra como insumo a la implementación de la política de tierras en Colombia. 3.500.000 ha.</t>
  </si>
  <si>
    <t>Generación de información para el posconflicto: se elaboraron 125.600 has (3,6%) en los departamentos de Cesar y Norte de Santander.</t>
  </si>
  <si>
    <t>Generación de información para el posconflicto: se elaboraron 76.599 hectáreas de geomorfología en sectores del departamento de Nariño; y 299.690 hectáreas de cobertura y uso en sectores de la Región del Catatumbo (Norte de Santander). Lo anterior para un total de 376.289 hectáreas (10.75%).</t>
  </si>
  <si>
    <t>Generación de información para el posconflicto: Para política de tierras: En el mes de septiembre se elaboraron 130.073 hectáreas de geomorfología en sectores del departamento de Tolima; y 294.985 hectáreas de cobertura y uso en sectores del departamento de Norte de Santander. Lo anterior para un total de 425.058 hectáreas (12,1%).</t>
  </si>
  <si>
    <t>Generación de información para el posconflicto: Por dinamicas internas de la Subdirecciónse reprograma la actividad para el mes de enero de 2019, Se acudira a mecanismos de planificación más espeditos.</t>
  </si>
  <si>
    <t>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t>
  </si>
  <si>
    <t>Documentos SGI: El avance en el diccionario de términos geomorfológicos consistió en la búsqueda de material fotográfico para ilustrar la publicación. En marzo se cumplió con lo programado (5%).</t>
  </si>
  <si>
    <t>Documentos SGI: Revisión y ajuste de los textos del documento completo por parte de los controles de calidad V2. - Ilustración de los capítulos 1, 2, 3, 4, 5 y 6. Restan 3 más.</t>
  </si>
  <si>
    <t>Documentos SGI: El avance en la Publicación del Documento Sistema de Clasificación Geomorfológica aplicado a los Levantamientos de suelos Metodología IGAC consistió en: - Revisión de las diagramación general del libro y entrega del informe de observaciones al Grupo de Diseño. - Revisión de la diagramación de los capítulos 1 al 5 del documento entregado por Grupo de Diseño. - Revisión y aprobación de las 8 ilustraciones a color del documento.; se cumplió con lo programado (12%).</t>
  </si>
  <si>
    <t xml:space="preserve">Documentos SGI: El avance en la Publicación del Documento Sistema de Clasificación Geomorfológica aplicado a los Levantamientos de suelos Metodología IGAC consistio en:La actividad se cumplio en su totalidad. </t>
  </si>
  <si>
    <t>Para las áreas potencialmente productivas del país por parte de la Subdirección de Agrología se realizaron las siguientes actividades: - Se entregó en su totalidad los estudios de suelos a escalas 1:25000 de la Cuenca Laguna Tota 10.750 ha, Catatumbo 6,360 ha, Cerrejón 2,425 ha, Los Patios 570 ha, Quebrada Barbillas 2,637 ha). Para un Total de 22,742 ha, - Elaboración de Levantamientos Agrológicos en áreas con potencial productivo del Valle del Cauca. (246.648 ha) - Elaboración de la cartografía temática de los levantamientos Agrológicos en áreas con potencial productivo del país. (336.235 ha) - Se realizó las actividades de precampo, socialización y salidas de verificación, salidas de campo de la cuenca del río Negro en los municipios de Caparrapi, Yacopi, La Vega, La Palma, Utica y Puerto Boyacá con actividades de reconocimiento, observaciones y ajuste de la leyenda preliminar, se avanzó en la construcción de la leyenda de suelos, se describieron 103 perfiles modales en la cuenca del Rio Negro, y se describieron 1116 observaciones de campo en 83.000 hectáreas en la cuenca del Río Sumapaz, Se ejecutaron la totalidad de las calicatas programadas para la cuenca del Río Negro, y se digitalizaron en la base de datos, Se reprograma la salida a campo para finales de Enero de 2019 con personal de planta. Esta actividad presentó un incremento en las hectáreas programadas principalmente por la posibilidad de contar con un número mayor de profesionales dedicados a la misma</t>
  </si>
  <si>
    <t>Esta actividad se llevó a cabo en su totalidad, Se cumplió con la actualización y correlación de los 95 municipios programados entre los cuales podemos nombrar Villa del Rosario de Norte de Santander, Belén, Consacá del departamento de Boyacá, Ataco de Tolima, Macarena, Los Andes, departamento de Nariño, Norcasia, Caldas, Motavita, Chíquiza, Soatá de Boyacá y Puerres, Gualmatán de Nariño, Sogamoso y Nuevo Colon de Boyacá; Herveo y Guamo de Tolima, San Andrés y Providencia,  Maceo, Puerto Berrío y Yondó, Anzá, Bello, Éjebico y Enviagado, Angostura, Belmira, Entrerrios, Libornia, Olaya, Sabanalarga, Urrao, Uramita y San José de Uraba,  del departamento de Antioquia entre otros.  Se actualizó la información  en las zonas de restitución de acuerdo con los requerimientos de Unidad de Restitución de Tierras de ejemplo Segovia, Amalfi y Anorí de Antioquia, definidos en postconflicto y Villarica de Tolima y Samaniego, Nariño</t>
  </si>
  <si>
    <t>Esta actividad se cumplió en un el  86.54% (72.699 análisis  de los 84.000 programados), esto debido a la baja de solicitud por parte de clientes externos.</t>
  </si>
  <si>
    <t>Se entregaron en su totalidad los documentos programados, sin embargo se presento un retraso en las actividades de generación de información por los cambios en la dinámica de la actividad los cuales se reprogramaran para el primer trimestre del año 2019</t>
  </si>
  <si>
    <t>TOTAL ENTIDAD</t>
  </si>
  <si>
    <t>PROCESOS</t>
  </si>
  <si>
    <t>Programado al I Trimestre</t>
  </si>
  <si>
    <t>AVANCE I TRIMESTRE</t>
  </si>
  <si>
    <t>TOTAL A MARZO 31 DE 2018</t>
  </si>
  <si>
    <t>GESTION CATASTRAL</t>
  </si>
  <si>
    <t>Programado al II Trimestre</t>
  </si>
  <si>
    <t>AVANCE II TRIMESTRE</t>
  </si>
  <si>
    <t>DD-MM-AAAA</t>
  </si>
  <si>
    <t>SUBDIRECCION DE CATASTRO</t>
  </si>
  <si>
    <t>Porcentaje de avance formulación del Modelo de gestión y operación de Catastro Multipropósito</t>
  </si>
  <si>
    <t>Durante el segundo trimestre se realizo lo siguiente;
1. Se encuentra en proceso de contruccion el documento para los planes de capacitación para cada uno de los componentes (físico-jurídico, económico, tecnológico)  y mesas de Validación del ámbito social, herramientas que facilitarán el proceso de inducción del proyecto de CM en la fase de expansión.                                                                            2. Concertación del procedimiento y los requisitos para la adopción del modelo LADM por parte del IGAC atendiendo los requerimientos de SNC y COBOL con la construcción del plan de trabajo y actividades correspondientes a la generación de procesos de extracción de las bases de datos de los sistemas catastrales actuales al modelo LADM en el análisis y mapeo de variables del modelo LADM_COL para cada uno de los sistemas.  
3.El IGAC elaboró junto con la ANT la propuesta del Diagrama de Ruta y Metodología de Validación de Levantamientos Planimétricos Prediales en el Marco Del Barrido Predial Masivo, proceso que complementa el modelo de evaluación.   
4. Se elaboró propuesta de plantillas de salidas graficas del anexo 4 Mapa catastral digital:
-Predio urbano formal.
-Predio urbano informal.
-Predio rural formal.
-Predio rural informal.     
5.Se elaboró propuesta de estándares de presentación y diligenciamiento de las plantillas de salidas gráficas
-Predio urbano formal.
-Predio urbano informal.
-Predio rural formal.
-Predio rural informal.                                                                                                                                                                                                                                                                    
6.Se gestionó ante la oficina de informática y tecnología (OIT) la disposición de un servidor para la Subdirección de Catastro para la instalación de las aplicaciones del modelo LADM_COL, con el fin de contar con los mecanismos necesarios para la recepción de la información resultante de los pilotos de catastro multipropósito.                                                                                                                                                                                                                                                              7. Se revisaron nuevamente los documentos de la consultoría del Banco mundial del tema de enfoque de género y comunidades étnicas, y se realizaron observaciones a dichos documentos. 
8. Se elaboró propuesta de cronograma y plan de trabajo que dé cuenta del acompañamiento y validación de los productos necesarios para el adelantamiento del Catastro Multipropósito en el marco convenio 4700-16 entre la ANT y el IGAC.
9. Se gestionó con el área de comunicaciones el diseño del logo oficial del LADM_COL.
10.Se encuentra en proceso de desarrollo la página oficial del modelo LADM del dominio del IGAC. 
11.Se inicia la construcción del manual del Barrido Predial Masivo del Catastro Multipropósito.</t>
  </si>
  <si>
    <t>El IGAC ha venido aportando y trabajando en la implementación de la Política Pública de Catastro Multipropósito, a través de diferentes procesos:
-  Participación en los Pilotos de Catastro Multipropósito, liderados por el DNP. En 2018 el IGAC generó el Informe de Evaluación de plan de trabajo, plan de calidad y propuesta metodológica presentados por los operadores TRAGSATEC e INCLAM. Sin embargo, los Pilotos no culminaron en 2018, según lo programado.
-  Generación de especificaciones técnicas de productos: Resolución IGAC Nº 642 de 2018 "Por el cual se adopta el modelo de intercambio LADM_COL"; Resolución conjunta No. 643 de 2018 "Por el cual se adoptan las especificaciones técnicas de levantamiento planimétrico para las actividades de barrido predial masivo y las especificaciones técnicas del levantamiento topográfico planimétrico para casos puntuales"; Plan de gestión del conocimiento; Guía metodológica del componente social.
- Elaboración del Modelo de Evaluación de Catastro Multipropósito
Sin embargo, las actividades y productos generados por el IGAC dependen de un trabajo interinstitucional articulado; las dificultades presentadas en este proceso, impidieron culminar en 2018 la definición del Modelo de Operación y Gestión para la implementación del Modelo de Catastro Multipropósito. Sólo en 2019, se llevará a cabo la fase de evaluación de los pilotos mencionados y como resultado de esta evaluación, entre otros, se obtendrá un Modelo.</t>
  </si>
  <si>
    <t>Modelo de gestión y operación de Catastro Multipropósito en el marco del posconflicto</t>
  </si>
  <si>
    <t>Elaborar documento de metodología de esquema de evaluación</t>
  </si>
  <si>
    <t xml:space="preserve">Construcción de listas de chequeo de las metodologías presentadas por los pilotos de catastro multipropósito, por cada componente (económico, físico, jurídico, social) según la metodología de evaluación elaborada por el IGAC, a partir del documento de conceptualización y las especificaciones técnicas de productos de los pilotos Puerto Gaitan, Lebrija, Ovejas, Agua de Dios, Mojana.
Elaboración de un modelo  de evaluación  que será aplicado a cada uno de los proyectos CM o relacionados con este: piloto base 7 municipios que los nueve que selecciono representativamente el IGAC, Ovejas, Agua de Dios, Mojana y 4 municipios de Antioquia. </t>
  </si>
  <si>
    <t xml:space="preserve">Se realizó un set de datos individualizados con la información suministrada por el CIAF de los resultados del piloto realizado en el municipio de Agua de Dios, con el fin de recrear el proceso de validación y retroalimentar los aspectos de calidad.
Se elaboró un informe final a partir de la revisión realizada al documento final presentado por la interventoría de los resultados del proyecto piloto de TRAGSATEC, para los componentes físico-jurídico, económico, tecnológico, social y calidad.
Se encuentra en construcción el informe preliminar a partir de la revisión realizada al documento final presentado por el operador INCLAM del proyecto piloto, para los componentes físico-jurídico, económico, tecnológico, social y calidad.
Se realizó lista de chequeo de entregables para la revisión del levantamiento planimétrico predial puntual, conforme a la resolución 643 Especificaciones técnicas para el levantamiento planimétrico predial (Anexo 2).
Se inicia la revisión de la primera entrega de información aportada por el operador PTDR del proyecto piloto Ovejas, corregimiento Canutalito, en lo referente a los componentes físico y jurídico (validación de 25 predios seleccionados para exposición pública).
Se realiza el proceso de coincidencia del número predial de 423 predios presentados por el operador, correspondiente a la primera entrega del proyecto piloto del municipio de Ovejas.
</t>
  </si>
  <si>
    <t xml:space="preserve">Elaboración del inventario de la información de los datos de suministrados por los operadores TRAGSATEC e INCLAM.
Elaboración del documento en versión preliminar de Plan de revisión de la información resultado de los proyectos pilotos de catastro multipropósito desarrollado por DNP. 
Desarrollo de un facilitativo que permite realizar la validación del levantamiento planimétrico predial en las direcciones territoriales.
Revisión de la validación de los componentes físico y jurídico, correspondientes a 25 predios de Ovejas del corregimiento de Canutalito. 
Elaboración de informe final a partir de la revisión realizada al documento final presentado por la interventoría, de los resultados del proyecto piloto de INCLAM, para los componentes físico-jurídico, económico, tecnológico, social y calidad.
Consolidación de informe final de observaciones al documento borrador de lecciones aprendidas de los pilotos del Banco Mundial enviados por parte del DNP. 
Elaboración de informe final de revisión y observaciones de los documentos de metodologías para la expansión presentadas por los operadores de TRAGSATEC e INCLAM. 
Construcción de la ruta metodológica social para catastro multipropósito. 
Se realizó la Revisión y validación de reglas topológicas para los XTF Geográficos entregados por parte del operador de los siguientes corregimientos: Canutal, Flor del Monte, Canutalito, Chengue, La Peña, Don Gabriel y Salitral del municipio de Ovejas (Sucre), en el modelo LADM.
</t>
  </si>
  <si>
    <t>Elaborar o actualizar las especificaciones técnicas de producto de catastro multipropósito</t>
  </si>
  <si>
    <t xml:space="preserve">Durante el primer trimestre se realizo lo siguiente; 
1.Desarrollo de la guía del levantamiento planimétrico predial del barrido predial masivo a partir de los cambios que se realicen en la especificación técnica. </t>
  </si>
  <si>
    <t xml:space="preserve">Durante el segundo trimestre se  realizo lo siguiente; 
1.Seajustó el anexo 6 Catálogo de Objetos a la  version 2.1.1. 
2.Se realiza la actualización del anexo 5 Formulario predial junto con la elaboración del manual y la guía de diligenciamiento del formulario predial.
3.Se realizó la priorización de variables contenidas en el formulario predial, para revisar la conformidad de las mismas y orientar el ejercicio a determinar cuáles son   obligatorias y cuales no obligatorias para cada uno de los componentes (físico, social, jurídico, económico).
4.Se consolidó catálogo de objetos versión final para la versión 2.2 del modelo LADM_COL, este documento fue validado y aprobado por la ICDE, cumpliendo con la conformidad normativa de la ISO 19110.
5.El IGAC elaboró junto con la ANT la propuesta del Diagrama de Ruta y Metodología de Validación de Levantamientos Planimétricos Prediales en el Marco Del Barrido Predial Masivo, proceso que complementa el modelo de evaluación  
6.Se realizó consolidación de la matriz de elementos de calidad por cada componente (físico, jurídico, económico y tecnológico) para los planes de trabajo, planes de calidad y metodologías presentadas por los operadores de INCLAM y TRAGSATEC.
7.Se emitió el acto administrativo Resolución Conjunta IGAC No. 642 SNR 5731 de 2018 con fecha 30 de mayo del 2018, por el cual se adopta el modelo común de intercambio LADM_COL.           
8.Se emitió el acto administrativo Resolución 643 de 2018 con fecha 30 de mayo de 2018, por la cual se adoptan las especificaciones técnicas de levantamiento planimétrico para las actividades de barrido predial masivo y las especificaciones técnicas del levantamiento topográfico planimétrico para casos puntuales.
</t>
  </si>
  <si>
    <t>TOTAL A JUNIO DE 2018</t>
  </si>
  <si>
    <t>Programado al III Trimestre</t>
  </si>
  <si>
    <t>AVANCE III TRIMESTRE</t>
  </si>
  <si>
    <t>Elaborar metodología para los procesos de  catastro multipropósito</t>
  </si>
  <si>
    <t xml:space="preserve">Durante el primer trimestre se realizo lo siguiente; 
1.Revisión de las zonas de testeo de los operadores INCLAM y TRAGSATEC con base en las especificaciones presentadas en el documento Conceptualización y especificaciones para la operación del Catastro Multipropósito V.2.1.1. como resultado de la revisión se generó un oficio a DNP con requerimientos de información para análisis técnico de los documentos presentados por los operadores del piloto de CM, mediante oficio con radicado IGAC No. EE760 de fecha 25-ene-2018. </t>
  </si>
  <si>
    <t>Durante el segundo trimestre se  realizo lo siguiente; 
1. Actualmente se está trabajando en la elaboración de un esquema de evaluación de la calidad que será aplicado a cada uno de los proyectos CM o relacionados con este                                                 
2.Se realiza la actualización del anexo 5 Formulario predial junto con la elaboración del manual y la guía de diligenciamiento del formulario predial.
3. Se elaboró propuesta de la metodología de validación de los productos del anexo 12 Componente económico para el piloto de Ovejas.         
4.Se elaboró propuesta de la metodología de validación de los productos del Componente jurídico para el piloto de Ovejas.            
5.Se consolidó catálogo de objetos versión final para la versión 2.2 del modelo LADM_COL, este documento fue validado y aprobado por la ICDE, cumpliendo con la conformidad normativa de la ISO 19110.                                                                                                                                                                                                                                                                             6. El IGAC elaboró junto con la ANT la propuesta del Diagrama de Ruta y Metodología de Validación de Levantamientos Planimétricos Prediales en el Marco Del Barrido Predial Masivo, proceso que complementa el modelo de evaluación.
7.Se emitió el acto administrativo Resolución Conjunta IGAC No. 642 SNR 5731 de 2018 con fecha 30 de mayo del 2018, por el cual se adopta el modelo común de intercambio LADM_COL.  
8.Se emitió el acto administrativo Resolución 643 de 2018 con fecha 30 de mayo de 2018, por la cual se adoptan las especificaciones técnicas de levantamiento planimétrico para las actividades de barrido predial masivo y las especificaciones técnicas del levantamiento topográfico planimétrico para casos puntuales  
8.Se realizó mesa de trabajo con el equipo validador del piloto, con el objetivo de dar inicio de proceso de validación de la entrega de Canutalito del piloto de Ovejas para definir responsables y compromisos.</t>
  </si>
  <si>
    <t>Elaborar modelo de gestión y operación de catastro multipropósito (incluye modelo lADM-COL)</t>
  </si>
  <si>
    <t xml:space="preserve">Durante el primer trimestre se han realizado acercamientos con las entidades para  proponer ejercicios orientados a definir el modelo de operación a utilizar en el proceso de expanción.
</t>
  </si>
  <si>
    <t>Diseñar e implementar el modelo TIC que soporte los procesos de Catastro Multipropósito</t>
  </si>
  <si>
    <t xml:space="preserve">Durante el primer trimestre se realizo lo siguiente; 
1. Plan de trabajo e identificación de actores para validación técnica.
2. Informe de revisión de diagramas de componentes y solución tecnológica utilizada por  los actores del CM.
3. Se construyo el borrador de la resolucion de adopcion del modelo LADM_COL. 
4. Documento  de articulación con la Oficina de Informática y GIT de Análisis de la SubCatastro  para presentar el modelo LADM_COL
5. Documento soporte de la versión 2.2. del LADM_COL.
6. Plan de trabajo y cronograma 
7. Informes mesas de trabajo
</t>
  </si>
  <si>
    <t xml:space="preserve">Durante el segundo trimestre se realizo lo siguiente; 
1. Informes mesas de trabajo
2. Se encentra en constucción el documento de articulación con la Oficina de Informática y GIT de Análisis de la SubCatastro para definir el modelo de interoperabilidad con SNC y COBOL. 
3. Se encuentra en proceso de elaboracion el informe de apoyo que se dio a la oficina de informática y GIT de Análisis de la SubCatastro para la adopción del modelo LADM_COL. 
4. Modelo ajustado según LADM COL según ETP
</t>
  </si>
  <si>
    <t>TOTAL A SEPTIEMBRE DE 2018</t>
  </si>
  <si>
    <t>Programado al IV Trimestre</t>
  </si>
  <si>
    <t>AVANCE IV TRIMESTRE</t>
  </si>
  <si>
    <t>SUBDIRECCIÓN DE CATASTRO</t>
  </si>
  <si>
    <t>Porcentaje de disponibilidad de la información catastral para consulta</t>
  </si>
  <si>
    <t xml:space="preserve">Durante el segundo trimestre se realizo lo siguiente; 
1.Se realizó generación de estadísticas de gestión de las D.T y se envió al GIT de Gestión Catastral; de igual manera se reportó avance de digitalización de acuerdo a lo establecido en el literal 3 de la CI10 de 2018.  
2. Se realizó generación de estadísticas de gestión de las D.T y se envió al GIT de Gestión Catastral; de igual manera se reportó avance de digitalización de acuerdo a lo establecido en el literal 3 de la CI10 de 2018., 1.No se cumple debido a nueva solicitud de Min Defensa en cuanto a restricción militar en cartografía catastral, se  publicará alrededor del 15 Mayo., 1.No se cumple debido a nueva solicitud de Min Defensa en cuanto a restricción militar en cartografía catastral, se  publicará alrededor del 15 Mayo. 
3.Se respondieron los requerimientos pertinentes
4.Se brindó soporte a los procesos catastrales por los profesionales del grupo.       
</t>
  </si>
  <si>
    <t xml:space="preserve">Durante el tercer  trimestre se realizo lo siguiente; 
1.Se realizó generación de estadísticas de gestión de las D.T y se envió al GIT de Gestión Catastral; de igual manera se reportó avance de digitalización de acuerdo a lo establecido en el literal 3 de la CI10 de 2018.  
2. Se realizó la consolidación y  disposición de información para las distintas áreas.
3.Se respondieron los requerimientos pertinentes
4.Se brindó soporte a los procesos catastrales por los profesionales del grupo.       
</t>
  </si>
  <si>
    <t xml:space="preserve">Durante el cuarto trimestre se realizo la generación de estadísticas de gestión de las D.T y se envió al GIT de Gestión Catastral; de igual manera se reportó avance de digitalización de acuerdo a lo establecido en el literal 3 de la CI10 de 2018.  </t>
  </si>
  <si>
    <t>Metodologias y aplicaciones que transformen los datos catastrales para la toma de decisiones, en los diferentes niveles de la organización y en el marco del posconflicto</t>
  </si>
  <si>
    <t>Realizar consolidación y reporte de cantidad de mutaciones digitalizadas de vigencias anteriores.</t>
  </si>
  <si>
    <t>Se realizó generación de estadísticas de gestión de las D.T y se envió al GIT de Gestión Catastral; de igual manera se reportó avance de digitalización de acuerdo a lo establecido en el literal 3 de la CI10 de 2018.</t>
  </si>
  <si>
    <t xml:space="preserve">Durante el segundo trimestrese realizo lo siguiente ;
1.Se realizó generación de estadísticas de gestión de las D.T y se envió al GIT de Gestión Catastral; de igual manera se reportó avance de digitalización de acuerdo a lo establecido en el literal 3 de la CI10 de 2018.  </t>
  </si>
  <si>
    <t xml:space="preserve">Durante el tercer trimestre se realizo la generación de estadísticas de gestión de las D.T y se envió al GIT de Gestión Catastral; de igual manera se reportó avance de digitalización de acuerdo a lo establecido en el literal 3 de la CI10 de 2018.  </t>
  </si>
  <si>
    <t>TOTAL A DICIEMBRE DE 2018</t>
  </si>
  <si>
    <t>Realizar la consolidación y divulgación de los informes relacionados con la Información Catastral</t>
  </si>
  <si>
    <t>Se realizó la consolidación y  disposición de información para las distintas áreas.</t>
  </si>
  <si>
    <t>Programado III Trimestre</t>
  </si>
  <si>
    <t xml:space="preserve">Realizar o mantener actualizado el inventario de cartografía catastral </t>
  </si>
  <si>
    <t>GESTIÓN DEL CONOCIMIENTO</t>
  </si>
  <si>
    <t>DIFUSION Y COMERCIALIZACION</t>
  </si>
  <si>
    <t>EVALUACION Y CONTROL DE LA GESTIÓN INTERNA</t>
  </si>
  <si>
    <t>GESTIÓN INFORMÁTICA</t>
  </si>
  <si>
    <t>COMUNICACIONES</t>
  </si>
  <si>
    <t>GESTION JURIDICA</t>
  </si>
  <si>
    <t>DIRECCIONAMIENTO ESTRATÉGICO</t>
  </si>
  <si>
    <t>Atender el 100%  de los requerimientos de la información catastral</t>
  </si>
  <si>
    <t>MEJORA CONTINUA</t>
  </si>
  <si>
    <t>GESTIÓN HUMANA</t>
  </si>
  <si>
    <t>SERVICIO AL CIUDADANO</t>
  </si>
  <si>
    <t>GESTIÓN FINANCIERA</t>
  </si>
  <si>
    <t>ADQUISICIONES</t>
  </si>
  <si>
    <t>Se respondieron los requerimientos pertinentes; el 2,04% pendiente corresponde a 11 oficios (11 en proyección de respuesta las cuales saldrán la segunda semana del mes de abril)</t>
  </si>
  <si>
    <t>SERVICIOS ADMINISTRATIVOS</t>
  </si>
  <si>
    <t xml:space="preserve">durante el segundo trimestre se realizo lo siguiente ;
ABRIL
1.Se respondieron los requerimientos pertinentes; el 2% pendiente corresponde a  oficios (3 en proyección de respuesta las cuales saldrán la segunda semana del mes de Mayo, y 1 se pasó para firma el 30 de abril). Los requerimientos que llegaron entre los ultimos 5 días del mes no son tenidos en cuenta, pues se encuentra en proceso de asignación y proyección de respuesta.
MAYO
1.Se respondieron los requerimientos pertinentes; el 3% pendiente corresponde a  oficios (2 en proyección de respuesta las cuales saldrán la segunda semana del mes de Junio y 5 se pasó para firma el día 29 ,30 y 31 de mayo). 
Relación de correspondencia     
JUNIO
1.Se respondieron los requerimientos pertinentes; el 0,283% pendiente corresponde a  oficios (10 oficios pendientes). </t>
  </si>
  <si>
    <t>GESTION DOCUMENTAL</t>
  </si>
  <si>
    <t>CONTROL DISCIPLINARIO</t>
  </si>
  <si>
    <t>Se respondieron los requerimientos pertinentes, aun se encuentran algunos pendientes por atender, los cuales se atenderan en el ultimo trimestre</t>
  </si>
  <si>
    <t>Se respondieron los requerimientos pertinentes, aun se encuentran algunos pendientes por atender, los cuales se atenderan en la siguiente vigencia</t>
  </si>
  <si>
    <t>Birndar apoyo técnico en el componente gráfico a los procesos catastrales.</t>
  </si>
  <si>
    <t>Se brindó soporte a los procesos catastrales por los profesionales del grupo.</t>
  </si>
  <si>
    <t>Construir la batería de indicadores de seguimiento a la gestión catastral</t>
  </si>
  <si>
    <t>Se esta trabajando conjuntamente con los demas GIT para la contruccion de los respectivos indicadores de Gestión de la subdirección de catastro</t>
  </si>
  <si>
    <t>Se esta trabajando conjuntamente con los demas GIT y la OAP para la contruccion de los respectivos indicadores de Gestión de la subdirección de catastro</t>
  </si>
  <si>
    <t>AVALUOS</t>
  </si>
  <si>
    <t>Número de Avalúos elaborados en el periodo</t>
  </si>
  <si>
    <t xml:space="preserve">Avaluos comerciales: en el primer trimestre del año se realizaron un total de 391 avaluos correspondientes a un porcentaje de avance de 20,58%.
Avaluos IVP:  La realizacion del IVP esta programada a partir del mes de octubre, teniendo en cuenta que la muestra definitiva es aportada por el DANE en el segundo semestre del año.                                                                                                                                                                                                                                                                                                                                                                                                                                                                                                                     </t>
  </si>
  <si>
    <t xml:space="preserve">Avaluos comerciales: en el segundo trimestre del año se realizaron un total de 391 avaluos correspondientes a un porcentaje de avance de 18,48%.
Avaluos IVP:  La realizacion del IVP esta programada a partir del mes de octubre, teniendo en cuenta que la muestra definitiva es aportada por el DANE en el segundo semestre del año.                                                                                                                                                                                                                                                                                                                                                                                                                                                                                                                     </t>
  </si>
  <si>
    <t xml:space="preserve">Avaluos comerciales: en el tercer trimestre del año se realizaron un total de 995 avaluos correspondientes a un porcentaje de avance de 52,37%.
Avaluos IVP:  La realizacion del IVP esta programada a partir del mes de octubre, teniendo en cuenta que la muestra definitiva es aportada por el DANE en el segundo semestre del año.                                                                                                                                                                                                                                                                                                                                                                                                                                                                                                                     </t>
  </si>
  <si>
    <t>Avaluos comerciales: en el cuarto trimestre del año se realizaron un total de 935 avaluos correspondientes a un porcentaje de avance de 49,21%.
Avaluos IVP:  La realizacion del IVP se realizo en el ultimo trimestre y se entregaron 4921 avaluos IVP teniedo asi un porcentaje de avance del 100%</t>
  </si>
  <si>
    <t>Avalúos</t>
  </si>
  <si>
    <t>Realizar 1.900 Avalúos Comerciales</t>
  </si>
  <si>
    <t>Avaluos comerciales: en el primer trimestre del año se realizaron un total de 391 avaluos correspondientes a un porcentaje de avance de 20,58%</t>
  </si>
  <si>
    <t xml:space="preserve">Durante el segundo trimestre se realizo lo siguiente ; 
ABRIL
1.en el mes de abril  del presente año se realizaron un total de 135 avaluos correspondientes a un porcentaje de avance de 7,11%.      
MAYO
1.en el mes de mayo  del presente año se realizaron un total de 109 avaluos correspondientes a un porcentaje de avance de 5,74%.    
JUNIO
1. en el mes de Junio  del presente año se realizaron un total de 107 avaluos correspondientes a un porcentaje de avance de 5,63%.         </t>
  </si>
  <si>
    <t xml:space="preserve">Durante el tercer trimestre se realizo lo siguiente ; 
JULIO
En el mes de Juilo  del presente año se realizaron un total de 102 avaluos correspondientes a un porcentaje de avance de 5,37%.      
AGOSTO
En el mes de Agosto del presente año se realizaron un total de 622 avaluos correspondientes a un porcentaje de avance de 32,74%.    
SEPTIEMBRE
En el mes de Septiembre del presente año se realizaron un total de 271 avaluos correspondientes a un porcentaje de avance de 14,26%.         </t>
  </si>
  <si>
    <t xml:space="preserve">Durante el tercer trimestre se realizo lo siguiente ; 
OCTUBRE
En el mes de octubre del presente año se realizaron un total de 203 avaluos correspondientes a un porcentaje de avance de 10,68%.      
NOVIEMBRE
En el mes de noviembre del presente año se realizaron un total de 163 avaluos correspondientes a un porcentaje de avance de 8,58%.    
DICIEMBRE
En el mes de diciembre del presente año se realizaron un total de 569 avaluos correspondientes a un porcentaje de avance de 29,95%.         </t>
  </si>
  <si>
    <t>Realizar 4.900 Avalúos IVP</t>
  </si>
  <si>
    <t xml:space="preserve">Avaluos IVP:  La realizacion del IVP esta programada a partir del mes de octubre, teniendo en cuenta que la muestra definitiva es aportada por el DANE en el segundo semestre del año.       </t>
  </si>
  <si>
    <t xml:space="preserve">Durante el segundo trimestre se realizo lo siguiente ; 
ABRIL
1.La realizacion del IVP esta programada a partir del mes de octubre, teniendo en cuenta que la muestra definitiva es aportada por el DANE en el segundo semestre del año.
MAYO
1.La realizacion del IVP esta programada a partir del mes de octubre, teniendo en cuenta que la muestra definitiva es aportada por el DANE en el segundo semestre del año.  
JUNIO
1.Se da inicio al trabajo operativo en diez ciudades principales, teniendo en cuenta que la muestra definitiva es aportada por el DANE en el segundo semestre del año.                                                                                                                                                                                                                                    Actualizacion </t>
  </si>
  <si>
    <t>Durante el tercer trimestre se realizo lo siguiente; 
Se da inicio a la elaboración de los avaluúos IVP de las diferentes ciudades, se espra entregar el 100% de los avalúos durante el cuarto trimestre.</t>
  </si>
  <si>
    <t>Durante el cuarto trimestre se realizo lo siguiente; 
Se da entregan al DANE 4.921 Avaluos solicitados</t>
  </si>
  <si>
    <t>PREDIOS</t>
  </si>
  <si>
    <t>Número de predios actualizados catastralmente</t>
  </si>
  <si>
    <t xml:space="preserve">El avance cuantitativo de esta meta, se reportará sólo en enero 2019, momento en el cual se habrá efectuado la inscripción catastral y se habra ordenado la la entrada en vigencia de los avaluos catastrales resultantes de la actualización catastral. </t>
  </si>
  <si>
    <t>se lograron poner en vigencia 265.624 predios  el 1 de enero de 2019.</t>
  </si>
  <si>
    <t>Predios actualizados catastralmente</t>
  </si>
  <si>
    <t xml:space="preserve">Alistar la informacion e insumos  requerido para realizar proceso de Actualización de la Formación Catastral </t>
  </si>
  <si>
    <t xml:space="preserve"> Al finalizar el mes de marzo se han desarrollado actividades preliminares en 9 municipios programados</t>
  </si>
  <si>
    <t>durante el segundo trimestre, se avanza en alistamiento un 92% de todos los procesos de actualización catastral. solo esta por iniciar Cumaribo y Melgar</t>
  </si>
  <si>
    <t>Julio: seavanza en alistamiento de posibles municipios a actualizar segun gestion de convenios. Septiembre: Se efectua el alistamiento de para el desarrollo de un nuevo municipio a actualizar por convenio (La Tebaida Urbano).</t>
  </si>
  <si>
    <t>Al terminar el cuarto trimestr se lograron realizar al 100% las etapas que componen el proceso de actualizacion catastral. por lo tanto se lograron poner en vigencia 265.624 predios  el 1 de enero de 2019.</t>
  </si>
  <si>
    <t>Efectuar el reconocimiento predial en los municipios en proceso de Actualización de la Formación Catastral</t>
  </si>
  <si>
    <t xml:space="preserve"> Se avanza en el reconocimiento predial de los municipios de Ibague, Guapi, San Cayetano, Quibdó, Socorro y Bucaramanga</t>
  </si>
  <si>
    <t xml:space="preserve">Al terminar el segundo trimestre se tiene un avance de 51,81% de los municipios de Ibague, Guapi, San Cayetano, Quibdó, Socorro y Bucaramanga </t>
  </si>
  <si>
    <t>Julio: Al culminar el mes de julio se reconocieron 10.503 predios. Se avanza en 127.708 predios en total, que equivale al 46,06% de la meta. Se corrige el dato reportado en junio. (*) Agosto: Se avanza en 139.397 predios reconocidos en total, que equivalen al 50,27% de la meta. Septiembre: se avanza en 142.010 predios reconocidos en total, que equivalen al 51,22% de la meta.</t>
  </si>
  <si>
    <t>Grabar la informacion alfanumerica de los predios en proceso de Actualización de la Formación Catastral</t>
  </si>
  <si>
    <t>Al terminar el segundo trimestre se tiene un avance de  42,08% en la etapa de Grabación.</t>
  </si>
  <si>
    <t>Julio: se avanza en 2,113 predios para un total 118.787 predios que equivale al %42,84 de la meta. Agosto:  se avanza 118.937 predios totales grabados, que equivalen al 42,89 de la meta.  Septiembre: se avanza 127.216 predios totales grabados, que equivalen al 45,88% de la meta.</t>
  </si>
  <si>
    <t xml:space="preserve">Digitalizar la carta catastral de los predios en proceso de Actualización de la Formación Catastral </t>
  </si>
  <si>
    <t>Al terminar el segundo trimestre se tiene un avance de  41,45% en la etapa de Digitalización.</t>
  </si>
  <si>
    <t>Julio: Al culminar el mes de julio se digitalizaron 6,823 predios. Se avanza en 114.493 predios en total, que equivale al 41,29% de la meta. Se corrige el dato reportado en junio. (*) Agosto: Se avanza en 114.493 predios en total, que equivale al 41,29% de la meta. Septiembre: Se avanza en 116,335 predios en total, que equivale al 41,96% de la meta</t>
  </si>
  <si>
    <t>Elaborar el estudio de Zonas Homogeneas Geoeconomicas de los municipios en proceso de Actualización de la Formación Catastral</t>
  </si>
  <si>
    <t>Se avanza en la elaboracion de zonas homogeneas de Ibagué, Bucaramanga, Socorro, Guapi, San Cayetano</t>
  </si>
  <si>
    <t>Al terminar el segundo trimestre se tiene un avance de  29,20% en la etapa de Zonas.</t>
  </si>
  <si>
    <t>Julio: se avanza en 14,25%  en total 58,45%. Agosto: se avnaza en 6,35%, en total 64,75%. Septiembre: se avnaza en 3,75%, en total 68,50%.</t>
  </si>
  <si>
    <t>Hacer control de calidad y consolidación de la informacion resultante del proceso Actualización de la Formación Catastral</t>
  </si>
  <si>
    <t>Al terminar el segundo trimestre se tiene un avance de  32,22 % en la etapa de Control de Calidad.</t>
  </si>
  <si>
    <t>Julio: se avanza en 6.780 predios para un total 123.853 predios que equivale al 44,66% de la meta. Agosto:  Se avanza en 123.853 predios que equivale al 44,66% de la meta.Septiembre:  Se avanza en 141,641 predios en total, que equivalen al 51,08% de la meta.</t>
  </si>
  <si>
    <t>Efectuar actividades de cierre  en cada uno de los municipios en proceso de Actualización de la Formación Catastral</t>
  </si>
  <si>
    <t xml:space="preserve">GESTIÓN DEL CONOCIMIENTO </t>
  </si>
  <si>
    <t xml:space="preserve">Oficina CIAF </t>
  </si>
  <si>
    <t>metodologías generadas / metodologías programadas</t>
  </si>
  <si>
    <t>•        Se generó el ortofotomosaico y MDT para los vuelos 1, 2 y 3 del municipio de Pacho y se dio Inicio a la formulación de investigación para el monitoreo de cobertura y uso del a tierra a partir de sensores remotos</t>
  </si>
  <si>
    <t>Metodologia ART: Se avanzó en la complementación del documento Diseño Preliminar de la solución acorde a la fase II, Se avanzó en la redacción del documento de Construcción y prototipos de la solución.
Metodologia Cobertura y Uso: e finaliza la fase I del proyecto y  se realiza el documento Estado del Arte - Marco Teórico y se inició el documento de Diseño Preliminar de la Solución</t>
  </si>
  <si>
    <t>1, Se realizaron avances de la fase III Construcción de prototipos de la solución a la Fase V Disfusión de aplicaciones y serviciosla recopilacion de resultados y experiencias de proyecto, 2 se realiza avances de la fase II a la fase III se realiza un clasificacion de imagenes y construcción del documento prototipos de solución a través se procesaron.</t>
  </si>
  <si>
    <t>Se entrega documento final de la metodologia N° 1. "Uso y aplicaciones ART para la producción de información cartográfica". Se entrega documentos final de la metodologia N°2 "Monitoreo de cobertura y uso de la tierra a apartir de sensores remotos"</t>
  </si>
  <si>
    <t>Mutaciones</t>
  </si>
  <si>
    <t>Número de mutaciones catastrales ejecutadas</t>
  </si>
  <si>
    <t>Durante el primer trimestre se han tramitado 179.624 mutaciones a nivel nacional, de las cuales 137.981 son de oficina y 41643 son de terreno.</t>
  </si>
  <si>
    <t>Metodologías de procesamiento digital de imágenes para observación de la tierra</t>
  </si>
  <si>
    <t>Durante el segundo trimestre se han tramitado 322.116 mutaciones a nivel nacional, para un acumulado total de 501.740 de las cuales 376.307 son de oficina y 125.433 son de terreno.</t>
  </si>
  <si>
    <t>Durante el tercer trimestre se han tramitado 162.684 mutaciones a nivel nacional, para un acumulado total de 664.424 de las cuales 493.346 son de oficina y 171.078 son de terreno.</t>
  </si>
  <si>
    <t>Durante el cuarto trimestre se han tramitado 256.238 mutaciones a nivel nacional, para un acumulado total de 920.962 de las cuales 668.442 son de oficina y 252.520 son de terreno.</t>
  </si>
  <si>
    <t>Metodología 1: Uso y aplicaciones ART para la producción de información cartográfica (CIAF-Sub. Geografía y Cartografía)</t>
  </si>
  <si>
    <t>Mutaciones catastrales</t>
  </si>
  <si>
    <t>Planear actividades  y programar costos para el  proceso de Conservación Catastral</t>
  </si>
  <si>
    <t>Fase 0 - Planteamiento y formulación de la investigación</t>
  </si>
  <si>
    <t xml:space="preserve">Enero: Se avanza en la programacion y contratacion de personal. Febrero: Se culmina la etapa preliminar de planeacion  </t>
  </si>
  <si>
    <r>
      <rPr>
        <b/>
        <sz val="11"/>
        <rFont val="Calibri"/>
      </rPr>
      <t>Febrero:</t>
    </r>
    <r>
      <rPr>
        <sz val="11"/>
        <color rgb="FF000000"/>
        <rFont val="Calibri"/>
      </rPr>
      <t xml:space="preserve"> Se avanzo en la fase II del proyecto de aplicaciones art para la producción de información, en donde se planeo la producción de DTM en Pacho Cundinamarca. 
</t>
    </r>
    <r>
      <rPr>
        <b/>
        <sz val="11"/>
        <rFont val="Calibri"/>
      </rPr>
      <t xml:space="preserve">Marzo: </t>
    </r>
    <r>
      <rPr>
        <sz val="11"/>
        <color rgb="FF000000"/>
        <rFont val="Calibri"/>
      </rPr>
      <t>P1 Se realizó  para los vuelos 1, 2 y 3, (TIN), MDT con edición estereoscópica parcial y se generó el ortofomosaico, correspondiente al municipio de Pacho,se genera ficha técnicaP2.Inicio a la formulación de investigación para el monitoreo de cobertura y uso del a tierra a partir de sensores remotos</t>
    </r>
  </si>
  <si>
    <t>Abril:Se finalizó la etapa de planteamiento y formulación de la idea de investigación, así mismo se diligenciaron los formatos acordes a esta fase: F14400-15-15 V1 Planteamiento de la Idea de investigación y F14400-16-15 V1 Formulación de la propuesta de investigación.</t>
  </si>
  <si>
    <t>Tramitar  Mutaciones de saldos de terreno</t>
  </si>
  <si>
    <t xml:space="preserve">Enero: se tramitan 2.744 mutaciones de años anteriores en terreno, Febrero: se tramitan 3.404 mutacion de años anteriores en terreno, Marzo: se tramitan 3.083 mutaciones de años anteriores en terreno, de la meta establecida en 82.952.  En total 9.231, equivale al 11,12% de la meta  </t>
  </si>
  <si>
    <t>Fase I - Planeación y análisis de requerimientos</t>
  </si>
  <si>
    <t xml:space="preserve">Abril: se tramitan 2.127 mutaciones de años anteriores en terreno, Mayo: se tramitan 2.018 mutaciones de años anteriores en terreno, Junio: se tramitan 1.101 mutaciones de años anteriores en terreno, de la meta establecida en 82.952.  En total 14.477, equivale al 17,45% de la meta. </t>
  </si>
  <si>
    <t xml:space="preserve">Julio: se tramitan 1.102 mutaciones de años anteriores en terreno, Agosto: se tramitan 840 mutaciones de años anteriores en terreno de la meta establecida en 82.952. Septiembre: se tramitan 1.068 mutaciones de años anteriores en terreno de la meta establecida en 82.952  En total 17.487, equivale al 21,08% de la meta. </t>
  </si>
  <si>
    <t>ctubre: se tramitan 739 mutaciones de años anteriores en terreno de la meta establecida en 82.952  En total 18.226, equivale al 21,97%.  Noviembre:: se tramitan 871 mutaciones de años anteriores en terreno de la meta establecida en 82.952  En total 19.097, equivale al 23,02%.  Diciembre: se tramitan 681 mutaciones de años anteriores en terreno de la meta establecida en 82.952  En total  al culminar el año se tramitaron 19.778 mutaciones de años anteriores en terreno, equivale al 23,84% de la meta.</t>
  </si>
  <si>
    <t>Junio: Se avanzó en la complementación del documento Diseño Preliminar de la solución acorde a la fase II, para lo cual se actualizaron los siguientes capítulos: 1. Selección y obtención de información, se complementó la base de información. 2. Recursos instrumentales y técnicos. 3. Definición de la metodología.</t>
  </si>
  <si>
    <t xml:space="preserve"> Tramitar  Mutaciones de terreno de la vigencia</t>
  </si>
  <si>
    <t xml:space="preserve">Enero: se tramitan 2.170 mutaciones de la vigencia en terreno; Febrero: se tramitan 14.162 mutaciones de la vigencia Terreno; Marzo: se tramitan 16.080 mutaciones de la vigencia terreno, de la meta establecida en 123.300 mutaciones. En total 32.412, equivale al 26,28% de la meta </t>
  </si>
  <si>
    <t>Abril: se tramitan 22.007 mutaciones de la vigencia terreno, Mayo: se tramitan 40.051 mutaciones de la vigencia terreno, Junio: se tramitan 16.486 mutaciones de la vigencia terreno, de la meta establecida en 123.300 mutaciones. En total 110.956, equivale al 89,99% de la meta.</t>
  </si>
  <si>
    <t>Julio: se tramitan 16.665 mutaciones de la vigencia terreno, Agosto: se tramitan 12.435 mutaciones de la vigencia terreno.Septiembre: se tramitan 13.535 mutaciones de la vigencia terreno de la meta establecida en 123.300 mutaciones. En total 153.591, equivale al 124,57% de la meta.</t>
  </si>
  <si>
    <t xml:space="preserve">Octubre: se tramitan 13.382 mutaciones de la vigencia terreno de la meta establecida en 123.300 mutaciones. En total 153.591 166.973 , equivale al 135,42% de la meta. Noviembre: se tramitan 32.609 mutaciones de la vigencia terreno de la meta establecida en 123.300 mutaciones. En total 199.582 , equivale al 161.87% de la meta. Diciembre: se tramitan 33.160 mutaciones de la vigencia terreno de la meta establecida en 123.300 mutaciones. En total  al culminar el año se tramitaron 232.742  mutaciones de la vigencia 2018 en terreno, equivale al 188,76% de la meta.   </t>
  </si>
  <si>
    <t>Fase II - Diseño preliminar de la solución</t>
  </si>
  <si>
    <t xml:space="preserve">Tramitar  Mutaciones de saldos de oficina </t>
  </si>
  <si>
    <t>Abril: Se avanza en el documento de Diseño Preliminar acorde a la fase II del proyecto.  
Mayo:Se avanza en la complementación del documento Diseño preliminar de la solución acorde a la fase II, adicionando los temas de: forma  en que se recolectará la información fuente (imágenes) su procesamiento y  cuáles serán las técnicas de análisis, así mismo definición del modelo matemático estadístico acorde al ajuste del modelo (triangulación) de imágenes adquiridas con ARTs.
Junio: Se avanzó en la complementación del documento Diseño Preliminar de la solución acorde a la fase II, para lo cual se actualizaron los siguientes capítulos: 1. Selección y obtención de información, se complementó la base de información. 2. Recursos instrumentales y técnicos. 3. Definición de la metodología.</t>
  </si>
  <si>
    <t xml:space="preserve"> Enero: se tramitan 3.326 mutaciones de años anteriores en oficina; Febrero:se tramitan 2.975 de años anteriores en oficina;Marzo: se tramitan 2.214 de años anteriores en oficina de la meta establecida en 39.403. En total 8,515 mutaciones, equivale al 21,61% de la meta.  </t>
  </si>
  <si>
    <t xml:space="preserve">Abril: se tramitan 2.769 de años anteriores en oficina, Mayo: se tramitan 910 de años anteriores en oficina, Junio: se tramitan 1.144 de años anteriores en oficina, de la meta establecida en 39.403. En total 13.338 mutaciones, equivale al 33.85% de la meta.  </t>
  </si>
  <si>
    <t xml:space="preserve">Julio: se tramitan 567 de años anteriores en oficina, Agosto: se tramitan 322 de años anteriores en oficina. Septiembre:  se tramitan 424 de años anteriores en oficina de la meta establecida en 39.403. En total 14.651 mutaciones, equivale al 37.18% de la meta.  </t>
  </si>
  <si>
    <t xml:space="preserve">Octubre: se tramitan 892 de años anteriores en oficina de la meta establecida en 39.403. En total15.543 mutaciones, equivale al 39,45% de la meta. Noviembre: se tramitan 1.363 mutaciones de años anteriores en oficina de la meta establecida en 39.403. En total 16.906 mutaciones, equivale al 42,91% de la meta. Diciembre: se tramitan 429 mutaciones de años anteriores en oficina de la meta establecida en 39.403. En total al culminar el año se tramitaron 17.335 mutaciones de años anteriores, que  equivale al 43,99% de la meta.   </t>
  </si>
  <si>
    <t>Fase III - Construcción de prototipos de la solución</t>
  </si>
  <si>
    <t>Tramitar  Mutaciones de oficina de la vigencia</t>
  </si>
  <si>
    <t>Abril: Se avanzó esta fase con la elaboración de los modelos a seguir, desarrollo y pruebas en torno al uso de aeronaves no tripuladas ART 
Mayo: Se realiza la documentación de las pruebas adelantadas en torno al empleo de aeronaves no tripuladas ART en la producción de información cartográfica  y se  genera el  Ortofotomosaicos, DSMs y DTMs en proceso de revisión y evaluación .
Junio: Se avanzó en la redacción del documento de Construcción y prototipos de la solución.  Especialmente se trabajó en los siguientes apartados:  1. Procesamiento y análisis de la información. 2. Adecuación . 3. Organización . 4. Procesamiento. 5. Análisis. 6. Elaboración de productos cartográficos.</t>
  </si>
  <si>
    <t>Julio: Generación de productos cartográficos ortofotomosaicos con el empleo de versiones de evaluación, Pix4D y Agisoft- Photoscan. Productos cartográficos en proceso de revisión y evaluación para dar cumplimiento a los requerimientos de la Fase Agosto: Se culminó el documento de construcción y prototipos de la solución con la documentación de las pruebas adelantadas en torno al empleo de aeronaves no tripuladas ART en la producción de información cartográfica.</t>
  </si>
  <si>
    <t>Enero: se tramitan  11.986 mutaciones de la vigencia en oficina; Febrero: se tramitan 53.865 mutaciones de la vigencia en oficina, Marzo: se tramitan 63.615 mutaciones de la vigencia en oficina , de la meta establecida en 678.695 mutaciones. En total 129.466, equivale al 19,07% de la meta.</t>
  </si>
  <si>
    <t>Abril: se tramitan 89.221 mutaciones de la vigencia en oficina, Mayo: se tramitan 83.798 mutaciones de la vigencia en oficina, Junio: se tramitan 60.484 mutaciones de la vigencia en oficina, de la meta establecida en 678.695 mutaciones. En total 362.969, equivale al 53.48% de la meta.</t>
  </si>
  <si>
    <t>Julio: se tramitan 57.158 mutaciones de la vigencia en oficina, Agosto: se tramitan 24.731 mutaciones de la vigencia en oficina. Septiembre: se tramitan 33.837 mutaciones de la vigencia en oficina, de la meta establecida en 678.695 mutaciones. En total 444.858, equivale al 70,53% de la meta.</t>
  </si>
  <si>
    <t>Octubre: se tramitan 39.745 mutaciones de la vigencia en oficina, de la meta establecida en 678.695 mutaciones. En total 518.440, equivale al 76,39% Noviembre: se tramitan 61.199 mutaciones de la vigencia en oficina, de la meta establecida en 678.695 mutaciones. En total 579.639, equivale al 85,40%    Diciembre; se tramitan 60.758 mutaciones de la vigencia en oficina, de la meta establecida en 678.695 mutaciones. En total al culminar el año se tramitaron 640.397 de oficina de la vigencia 2018, que equivale al 94,36%</t>
  </si>
  <si>
    <t>Fase IV - Desarrollo y analisis de casos de prueba</t>
  </si>
  <si>
    <t>Agosto: Se da inicio a la elaboración del documento de la fase IV, el cual esta siendo alimentado con los productos cartográficos y los análisis de resultados obtenidos en la fase III. 
Septiembre: A partir de los productos cartográficos elaborados en el Fase- 3, se efectuaron los controles de calidad de estos, concretamente a diez (10) ortofotomosaicos respecto de lo definido en las Especificaciones Técnicas Cartografía Básica -2017</t>
  </si>
  <si>
    <t>Atender las solicitudes de modificación de estudios de ZHF y ZHG, provenientes de las Direcciones Territoriales</t>
  </si>
  <si>
    <t xml:space="preserve"> Enero: no se expidieron conceptos de modificacion de estudios de ZHG; Febrero: se expidieron 2 conceptos de modificacion de estudios de ZHG: Marzo: se expidieron 6 conceptos de modificacion de estudios de ZHG. </t>
  </si>
  <si>
    <t xml:space="preserve">Abril: se expidieron 6 conceptos de modificación de estudios de ZHG. Mayo: se expidió un concepto de modificacion de estudios de ZHG.  Junio: se expidió un concepto de modificación de estudios de ZHG.  </t>
  </si>
  <si>
    <t xml:space="preserve">Julio: se expidió un concepto de modificación de estudios de ZHG. Agosto: se expidieron 5 conceptos de modificación de estudios de ZHG. Septiembre: se expidió un conceptos de modificación de estudios de ZHG. </t>
  </si>
  <si>
    <t>Fase V - Disfusión de aplicaciones y servicios (CIAF - Oficina Difusión y Mercadeo)</t>
  </si>
  <si>
    <t>Octubre: se expidieron 7 conceptos de modificación de estudios de ZHG. Noviembre: se expidieron 4 conceptos de modificación de estudios de ZHG. Diciembre:Se expidieron 10 conceptos de modificación de estudios de ZHG. En total en el año  se atendieton 44 solicitudes de concepto favorable para modificacion de estudios en el proceso de conservacion catastral.</t>
  </si>
  <si>
    <t>Acompañar y asesorar en temas tecnicos las actividades de la conservacion catastral</t>
  </si>
  <si>
    <t xml:space="preserve">Septiembre: Gran parte de los resultados y experiencias de proyecto se han aprovechado y  plasmado en material para la transferencia de conocimiento en los cursos de Fotogrametría Digital con Imágenes de Plataformas Tripuladas y no Tripuladas 2018, versiones I y II. A su vez para las jornadas técnico científicas y de revisión, verificación y validación se han elaborado presentaciones que permiten a la comunidad asistente conocer los avances del proyecto.    		
</t>
  </si>
  <si>
    <t xml:space="preserve">Octubre: Se realizó una capacitación técnica para los cursos de Fotogrametría Digital con Imágenes de Plataformas Tripuladas y no Tripuladas 2018 desarrollados entre el 27 de agosto y el 18 de octubre, también se realizaron los cursos de Percepción Remota y Procesamiento Digital de Imágenes 2018.
Noviembre: se presentó el documento titulado "Evaluación de la viabilidad del uso de los sistemas de aeronaves no tripuladas (UAS) para la adquisición de datos -imagen en condiciones de nubosidad para la elaboración de pro-ductos cartográficos digitales" a la revista Cuadernos Geográficos de la Universidad de Granda (España) </t>
  </si>
  <si>
    <t xml:space="preserve">Enero, Febrero: no se efectuaron visitas de asesoria. Marzo: Evaluacion del proyecto Ibague por 17 personas  </t>
  </si>
  <si>
    <t xml:space="preserve">Abril: Evaluacion del proyecto Tunja por 5 personas y visita en proceso de conservacion catastral a DT Nariño. Junio: Se efectuaron visitas de seguimeto y acompañamiento al proceso en 12  Direcciones Territoriales </t>
  </si>
  <si>
    <t>Julio: Se efectuaron 8 visitas de seguimiento y acompañamiento. Agosto: Se efectuaron 2 visitas de seguimiento a Territoriales y una visita a 27 Unidades Operativas de Catastro. Septiembre: Se efectuaron 15 visitas de seguimiento a Unidades Operativas de Catastro y seis eventos de unificacion de criterios de Resolucion Conjunta 1732-2018.</t>
  </si>
  <si>
    <t>ctubre:  Se efectuaron 2 visitas de seguimiento a Unidades Operativas de Catastro. (San José del Guaviare-Puerto Boyacá) Noviembre:  Se efectuaron cuatro visitas de seguimiento y dos visitas de revision de modificacion de zonas homogeneas. Diciembre:Habiendo culminado las visitas de acompañamiento al proceso, en diciembre no se efectuaron visitas. Al culminar el año se cuentan 66 visitas de acompañamiento al proceso de conservacion catastral en Direcciones Territoriales y Unidades Operativas de Catastro y seis eventos de unificacion de criterios de Resolucion conjunta 1732/221 de 2018 y dos visitas de validacion de actualizacion catastrald e años anteriores.</t>
  </si>
  <si>
    <t>Metodología 2: Propuesta metodológica para el monitoreo de cobertura y uso de la tierra a apartir de sensores remotos (CIAF - Entidades CCE)</t>
  </si>
  <si>
    <r>
      <rPr>
        <b/>
        <sz val="11"/>
        <rFont val="Calibri"/>
      </rPr>
      <t xml:space="preserve"> Marzo: </t>
    </r>
    <r>
      <rPr>
        <sz val="11"/>
        <color rgb="FF000000"/>
        <rFont val="Calibri"/>
      </rPr>
      <t>Se inició la realización de la formulación de investigación para el monitoreo de cobertura y uso del a tierra a partir de sensores remotos</t>
    </r>
  </si>
  <si>
    <t>Abril: Se finalizaron los anexos 1 y 2 “FORMULACIÓN DE LA PROPUESTA DE INVESTIGACIÓN” y “PLANTEAMIENTO DE LA IDEA DE INVESTIGACIÓN”</t>
  </si>
  <si>
    <t xml:space="preserve">DIFUSION Y COMERCIALIZACION </t>
  </si>
  <si>
    <t>Mayo: Se realizó el cronograma de actividades para el desarrollo del proyecto y se avanzó en el documento de recopilación bibliográfica. Junio: Se finaliza la fase I del proyecto y se realiza el documento Estado del Arte y Marco Teórico.</t>
  </si>
  <si>
    <t>Junio: Se inició el documento de Diseño Preliminar de la Solución, en dónde se realizó la definición de la zona de estudio y metodología de procesamiento de las imágenes.</t>
  </si>
  <si>
    <t>Julio: En el mes de Julio se realizo el procesamiento y clasificación las imágenes satelitales de la zona de estudio.</t>
  </si>
  <si>
    <t>Avance elaboración del modelo de gestión y operación del proceso de delegación</t>
  </si>
  <si>
    <t xml:space="preserve">Agosto: Se da inicio a la fase III, se procesaron y clasificaron las imágenes satelitales de la zona de estudio.
Septiembre: Se realizó la construcción de prototipos de solución procesando procesaron y clasificando las imágenes satelitales de la zona de estudio. </t>
  </si>
  <si>
    <t>Reunion de revision de objetos del git de delegacion de competencias (resgistro y asistencia)</t>
  </si>
  <si>
    <t>Durante el segundo trimestre se realizo lo siguiente; 
1. Entrega de Reporte avance Plan de Promoción.</t>
  </si>
  <si>
    <t>Octubre: Se realizó interpretación visual de la zona de Puerto Carreño (Vichada) para el periodo (2016) con el propósito de realizar la validación temática de la clasificación supervisada realizada.                
Noviembre: Se elaboro el documento denominado "Desarrollo y análisis de casos de prueba”, para esto, se terminaron los capítulos de “Validación exactitud</t>
  </si>
  <si>
    <t>Durante el tercer trimestre se finalizo el documento y en estos momentos esta en proceso de analisis por parte de la Coordinación del GIT Seguimiento Evaluación y control.</t>
  </si>
  <si>
    <t xml:space="preserve">Durante el cuarto trimestre se finalizo el documento </t>
  </si>
  <si>
    <t>OFICINA DE DIFUSION Y MERCADEO</t>
  </si>
  <si>
    <t>Porcentaje avance Investigaciones de Mercado</t>
  </si>
  <si>
    <t>EFICACIA</t>
  </si>
  <si>
    <t>Modelo de gestión y operación del proceso de Delegación de funciones catastrales para el IGAC</t>
  </si>
  <si>
    <t>Elaborar el modelo de gestión y operación del proceso de Delegación de funciones catastrales para el IGAC</t>
  </si>
  <si>
    <t xml:space="preserve">Se actualizó la Resolución de precios N° 249 del 01 de Marzo de 2018, se avanzó en la recolección de los datos del estudio de segmentación de clientes y se tabularon los resultados de las encuestas de satisfacción de los Centros de Información Geográfica, asi como de la satisfacción de los Productos y Servicios de la Entidad. </t>
  </si>
  <si>
    <t xml:space="preserve">Reunion de revision de objetos del git de delegacion de competencias (resgistro y asistencia) </t>
  </si>
  <si>
    <t>Noviembre: Se avanzó en la elaboración del  artículo  “Generación de un marco metodológico para el monitoreo de cobertura y uso de la tierra de zonas Zidres a escala 1:25.000, empleando técnicas de procesamiento digital de imágenes de sensores remotos y su aplicación en áreas de interés.”.</t>
  </si>
  <si>
    <t>Promover la delegación de competencias catastrales</t>
  </si>
  <si>
    <t xml:space="preserve">Documento borrador plan de promocion delegacion </t>
  </si>
  <si>
    <t xml:space="preserve">Durante el segundo trimestre se realizo lo siguiente; 
1.Respuesta al municipio de Caldas EE 005716.
2.Oficio DNP respuesta al municipio de Cúcuta (No requiere respuesta)
3.Entrega de Reporte avance Plan de Promoción.
</t>
  </si>
  <si>
    <t>Se ajustó la guía de la Cartilla de promoción de Competencias Catastrales, la cual fue enviada  a la oficina de Difusión y Mercadeo para su respectiva  diagramación.</t>
  </si>
  <si>
    <t xml:space="preserve">se realizo la Cartilla  de promoción de Delegación de funciones está en proceso  de generación de un nuevo documento como resultado de la ultima revisión. </t>
  </si>
  <si>
    <t>Realizar la evaluación de las solicitudes de delegación recibidas</t>
  </si>
  <si>
    <t>Investigaciones de Mercado</t>
  </si>
  <si>
    <t>Se respodieron las solicitudes realizadas por la asociacion de municipios del sur de caldas y el municipio de san jose de cucuta (comunicación de respuesta)</t>
  </si>
  <si>
    <t>Durante el segundo trimestre se realizo lo siguiente;  
1.Se entrego propuesta de plan de capacitación a AMB (2018/04/10)
2.Entrega de actas asistencia actualización.
3.No se recibieron solicitudes.</t>
  </si>
  <si>
    <t>Durante el tercer trimestre no se recibieron solicitudes.</t>
  </si>
  <si>
    <t>Durante el cuarto trimestre no se recibieron solicitudes.</t>
  </si>
  <si>
    <t>Planificar y coordinar la ejecución de las actividades necesarias para asegurar que los delegados cuenten con las capacidades técnicas, institucionales y operativas para realizar la gestión catastral</t>
  </si>
  <si>
    <t xml:space="preserve">Realizar la caracterización de la competencia en las lineas de producción como son Avaluos, Laboratorio Nacional del Suelos, Cursos CIAF e Información Geográfica a nivel de Bogotá D.C. </t>
  </si>
  <si>
    <t>Precomite de revision Planes de Alistamiento AMCO y AMB (Acta Pre-Comite Tecnico AMB y AMCO)</t>
  </si>
  <si>
    <t>Durante el segundo trimestre se realizo lo siguiente; 
1.Comunicaciones AMB, Ibague y Descentralizados.
2.Se paso al AMB la cotización - propuesta del plan de capacitación.
3.Se trabaja en la construcción del plan de capacitación en el CIAF (Construcción de modulos virtuales)</t>
  </si>
  <si>
    <t xml:space="preserve">
Durante el tercer trimestre se realizo el Plan de Trabajo para seguimiento y acompañamiento a la Delegada del  Distrito Barranquilla en el Proceso  de Actualización.
</t>
  </si>
  <si>
    <t xml:space="preserve">
Durante el cuarto trimestre se realizo El Manual de Evaluación seguimiento y Control se socializó en el GIT de Evaluación Seguimiento y Control  se concluyo que se procedera  hacer  algunas modificaciones y se dara translado a la oficina de OAP.
</t>
  </si>
  <si>
    <t>Realizar seguimiento al cumplimiento de la gestión catastral desarrollada por los catastros delegados y descentralizados</t>
  </si>
  <si>
    <t xml:space="preserve">Se avanzó en la formulación de la metoldologia para a recolección de la información tanto de fuentes internas como externas. </t>
  </si>
  <si>
    <t xml:space="preserve">Dicho estudio priorizo las líneas de producción de avalúos y laboratorio de suelos como las líneas de producción donde se puede evidenciar un mayor número de competidores a nivel nacional, dicho documento se realizó en conjunto con la fuerza comercial del IGAC y se compilo la información respectiva. </t>
  </si>
  <si>
    <t xml:space="preserve"> Comunicaciones Delegada Barranquilla y Descentralizados.</t>
  </si>
  <si>
    <t xml:space="preserve">Durante el segundo trimestre se realizo lo siguiente;  
 Comunicaciones Delegada Barranquilla y Descentralizados.                
                </t>
  </si>
  <si>
    <t xml:space="preserve">Durante el tercer trimestre se realizo lo siguiente; 
Revisión del Curso de Reconocimiento Virtual para AMCO.  
Asistencia Técnica para AMCO, en la cual se proponen alternativas de cumplimiento del Plan de Alistamiento Programado, las cuales se encuentran en evaluación. 
Reunión para la concertación de los criterios para la respuesta de la solicitud de modificación de la propuesta de AMB.
</t>
  </si>
  <si>
    <t xml:space="preserve">Durante el cuaror trimestre se realizo lo siguiente; 
 AMCO  convenio 4921. Se aprobo el plan de Alistamiento definitivo y la fecha de asunción de funciones como Delegación  Julio 1 de 2019 . Se realizo el sexto comite Técnico.   AMB. Se realizó suspensión  al convenio hasta el mes de junio de 2019. Reporte de Saldos de Conservación AMB y AMCO. 
Actividad 6: BARANQUILLA. Se realizó el Segundo Comite Técnico. Informe de Evaluación y seguimiento técnico al proceso de actualización de la formación catastral de Barranquilla vigencia 01-01-2.019. Analisis de Indicadores . Se aprueba la notiificación de linea base en omisión y cambio de algunos de los indicadores de calculo planteados inicialmente. Se aprueba la modificación del plan de implementación vigente y se aprueba el plan 2.019. 
</t>
  </si>
  <si>
    <t xml:space="preserve">Realizar el proceso de identificación de  los clientes de la Entidad (segmentación) durante los tres últimos años. </t>
  </si>
  <si>
    <t>Se realizó la recopilación de la información a tráves de fuentes internas y se procesaron los datos de los años 2015, 2016 y 2017 para analizar posterioemente los resultados.  </t>
  </si>
  <si>
    <t>Se tabuló la información recopilada del sistema de facturación de la entidad de los años a analizar y se incluyó en el estudio la información correspondiente al primer semestre de 2018.</t>
  </si>
  <si>
    <t xml:space="preserve">Se consolidó y entrego el estudio. </t>
  </si>
  <si>
    <t xml:space="preserve">Evaluar la satisfacción del cliente externo a nivel de percepción de producto adquirido y el servicio proporcionado en los Centros de Información Geográfica (CIG) de la Entidad  en las 22 Direcciones Territoriales. </t>
  </si>
  <si>
    <t xml:space="preserve">Se tabularon los resultados de las encuestas de satisfacción de los Centros de Información Geográfica, asi como de la satisfacción de los Productos y Servicios de la Entidad. </t>
  </si>
  <si>
    <t xml:space="preserve">Se entregó el primer informe de encuesta de satisfación de los clientes en centros de informacion geográfia a nivel nacional y percepcion de productos y servicios; alcanzando un porcentaje de satisfaccion del 92,72% acumulado al primer semestre. </t>
  </si>
  <si>
    <t xml:space="preserve">Se avanzó en la realización y tabulación de las 3.184 encuestas a nivel nacional en cada una de las Direcciones Teritoriales de la Entidad para medir la satisfacción segundo semestre. </t>
  </si>
  <si>
    <t>Se entregó el segundo informe de encuestas de satisfación de los clientes en centros de informacion geográfia a nivel nacional y percepcion de productos y servicios; alcanzando un porcentaje de satisfaccion del 92,42% acumulado durante todo el año 2018.</t>
  </si>
  <si>
    <t>Jornadas</t>
  </si>
  <si>
    <t>Jornadas técnico científicas realizadas</t>
  </si>
  <si>
    <t xml:space="preserve">Elaborar la ruta metodólogica para la incorporación del componente de Investigación y Desarrollo (I+D) en el proceso de Marketing de la Entidad. </t>
  </si>
  <si>
    <t xml:space="preserve">Se realizó el requerimiento del personal y recursos economicos necesarios para realizar la contratación de dicho producto, sin embargo se tiene pensado para el cuarto semestre proyectar los lineamientos en conjunto con las áreas técnicas involucradas y de esta manera complir con el compromiso. </t>
  </si>
  <si>
    <t xml:space="preserve">Este documento de lineamientos técnicos diseño el paso a paso desde el marketing para  que la Entidad incorpore en el corto Plazo  nuevos productos y servicios en su portafolio, y se tomen las decisiones en cuanto a los retos que tiene cada departamento y/o dirección territorial a nivel nacional y se vinculen toda la cadena de valor del marketing a las líneas de producción de la Entidad. </t>
  </si>
  <si>
    <t>Se participo en el comite de investigación para la definición de las tematicas de las jornadas a desarrollar en la vigencia 2018, y se desarrollo de la primera jornada llevada a cabo el 16 de Marzo con el tema "Difundir la producción investigativa"</t>
  </si>
  <si>
    <t xml:space="preserve">Se realizo la segunda jornada técnico cientifica el día 11 de mayo de 2018 con el tema “Tecnologías de la información geográfica para la gestión de incendios forestales”. Así mismo se realizó la  III Jornada Técnico Científica la cual se llevó a cabo  el día 27 de junio de 2018 en el Auditorio Álvaro González Fletcher. El tema central estaba orientado a los “Avances y Tendencias en la Investigación y Desarrollo de la Información Geográfica”, </t>
  </si>
  <si>
    <t>Se hace la preparacion y realizacion de IV  jornada técnico cientifica “BARRIDO PREDIAL MASIVO EN TORNO AL CATASTRO MULTIPROPOSITO”  se llevo acabo el 24 de septiembre,</t>
  </si>
  <si>
    <t> Se realizó la V jornada técnico científica donde se presentaron ponencias sobre diversos proyectos de las subdirecciones  de Agrología y Geografía y Cartografía, CIAF y Catastro</t>
  </si>
  <si>
    <t xml:space="preserve">Actualización anual de la Resolución de Precios para vigencia 2018, asi como los ajustes periódicos teniendo en cuenta las necesidades que surjan de las dependencias de la Entidad. </t>
  </si>
  <si>
    <t>Se dio alcance a la resolución existente (N° 249 del 01 de Marzo de 2018), con el propósito de conocer la producccion de nuevos bienes y servicios de la Entidad. </t>
  </si>
  <si>
    <t>Se realizó la actualización de las Resolución No. 249 de marzo 01, 803 de junio 18.</t>
  </si>
  <si>
    <r>
      <t xml:space="preserve">
</t>
    </r>
    <r>
      <rPr>
        <sz val="9"/>
        <color rgb="FF000000"/>
        <rFont val="Arial"/>
      </rPr>
      <t xml:space="preserve">Se realizó la actualización de las Resolución  938 de julio 3, 963 de julio 13 y 1528 de septiembre 21 de 2018 respectivamente. 
</t>
    </r>
    <r>
      <rPr>
        <sz val="12"/>
        <color rgb="FF000000"/>
        <rFont val="Calibri"/>
      </rPr>
      <t xml:space="preserve">
</t>
    </r>
  </si>
  <si>
    <t>Fue actualizada mendiante la resolución 1635 del 17 de octubre de 2018.</t>
  </si>
  <si>
    <t>Memorias técnicas de las jornadas técnico científicas realizadas en tmeas de uso y aplicación de las tecnologías de la información geográfica.</t>
  </si>
  <si>
    <t>Revisión en el comité institucional de investigación la temática de la jornada técnico cientifica a realizar (Comité de Investigación áreas)</t>
  </si>
  <si>
    <t>Porcentaje de solicitudes y requerimientos en el marco de la Política de Reparación Integral a Victimas y de sentencias de Restitución de Tierras atendidos</t>
  </si>
  <si>
    <r>
      <rPr>
        <b/>
        <sz val="11"/>
        <rFont val="Calibri"/>
      </rPr>
      <t>Marzo:</t>
    </r>
    <r>
      <rPr>
        <sz val="11"/>
        <color rgb="FF000000"/>
        <rFont val="Calibri"/>
      </rPr>
      <t xml:space="preserve"> Participación en le comite de investigación donde se discutieron las tematicas de las jornadas tecnico cientificas</t>
    </r>
  </si>
  <si>
    <t>Abril: Por disposición de agenda de los participantes del comité de investigación no se logró llevar a cabo el comité para el mes de abril por tal razón las temáticas de las jornadas técnico científicas a realizar se definirán en el comité de investigación del el mes de mayo Mayo: Se realizó el segundo comité de investigación el día 25 de mayo de 2018 donde se revisó la temática de las jornadas técnico-científicas faltantes, junto con los responsables y las posibles fechas de ejecución.</t>
  </si>
  <si>
    <t>Se recibieron 214 solicitudes de Ley 1561 y se respondieron 214 solicitudes,  Durante el perido de Marzo se recibieron 324 solicitudes y se repondieron 131,  Durante el periodo de Marzo se recibieron 9 solicitudes de avaluos que se ecuentran asi:(3 con documentacion pendiente, 2 en realizacion, 4 sin asignar) y  3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</si>
  <si>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Se recibieron 584 solicitudes de Ley 1561 y se respondieron 584 solicitudes,  Durante el trimestre se recibieron 901 solicitudes y se repondieron 804,  se recibieron 51 solicitudes de avaluos que se ecuentran asi: 9 con documentacion pendiente, 39 en realizacion, 22 sin asignar) y  2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</si>
  <si>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Durante el tercer trimestre se recibieron 796 solicitudes de Ley 1561 y se respondieron 796 solicitudes., Durante el tercer trimestre se recibieron 852 solicitudes y se repondieron 689
,Durante el tercer trimestre se recibieron 229 solicitudes de avaluos que se ecuentran asi:(19 Asignados, 1 con documentacion pendiente, 8 sin asignar, 2 pendientes y 199 entregados),Durante el tercer trimestre se recibieron dos autos asociados a Resguardo Indigenas,Durante el tercer trimestre se recibieron dos autos asociados a Territorio Colectivo de Comunidades Negras</t>
  </si>
  <si>
    <t>Durante el cuarto trimestre se recibieron 1015 solicitudes de Ley 1561 y se respondieron 1015 solicitudes.. Durante el cuarto trimestre se recibieron 838 solicitudes y se repondieron 739. A diciembre se ealizaron con cargo al contrato 1285 de 2018 IGAC-URT 633 avaluos a nivel central y Dirección Territorial con u n porcentaje de ejecución del 99 % del citado contrato. Durante el cuarto trimestre se recibieron 5 solicitudes asociados a Resguardo Indigenas y comunidades negras.</t>
  </si>
  <si>
    <t>Preparación del material de apoyo y logistica para llevar a cabo las jornadas técnico cientificas</t>
  </si>
  <si>
    <t>Solicitudes y requerimientos en el marco de la Política de Reparación Integral a Victimas y de sentencias de Restitución de Tierras atendidos</t>
  </si>
  <si>
    <r>
      <rPr>
        <b/>
        <sz val="11"/>
        <rFont val="Calibri"/>
      </rPr>
      <t>Marzo:</t>
    </r>
    <r>
      <rPr>
        <sz val="11"/>
        <color rgb="FF000000"/>
        <rFont val="Calibri"/>
      </rPr>
      <t xml:space="preserve"> Se preparo el material de apoyo y la logistica para la realización de la primera jornada tecnico cientifica (Invitaciones, contenidos y herramientas de participación)</t>
    </r>
  </si>
  <si>
    <t>Mayo: Se realizaron y enviaron invitaciones a diferentes entidades para participar en la II jornada técnico científica, se realizo la agenda del día y se coordino la logística de evento . Junio: Se realizó el envío de invitaciones a través de oficios y correos electrónicos a las diferentes entidades, para participar en la III jornada técnico-científica. Igualmente se publicó en las redes sociales del IGAC: Twitter, Facebook, Instagram, Youtube, Igacnet y en el portal ICDE. De igual forma se realizó la agenda del día, se coordinó la logística de evento</t>
  </si>
  <si>
    <t xml:space="preserve">Julio: No se realizaron jornadas técnico científicas para el mes de Julio debido, la que se tenía programada para este mes se realizo a finales del mes de Junio.
Septiembre:  Elaboración de Agenda de la jornada técnica científica e invitación al evento. Preparación del auditorio y medios audiovisuales para la realización de jornada investigación “BARRIDO PREDIAL MASIVO EN TORNO AL CATASTRO MULTIPROPOSITO” caso de estudio: municipio de Agua de Dios. 
</t>
  </si>
  <si>
    <t>Noviembre: Se preparó y se  elaboró el material  de apoyo y logística necesaria para el desarrollo de la V jornada técnico científica realizada.</t>
  </si>
  <si>
    <t xml:space="preserve">Atender las solicitudes realizadas en materia de regularización de la propiedad </t>
  </si>
  <si>
    <t>Realización de las jornadas técnico cientificas</t>
  </si>
  <si>
    <t>Se recibieron 214 solicitudes de Ley 1561 y se respondieron 214 solicitudes</t>
  </si>
  <si>
    <t>Durante el segundo trimestre se recibieron 584 solicitudes de Ley 1561 y se respondieron 584 solicitudes.</t>
  </si>
  <si>
    <t>Durante el tercer trimestre se recibieron 796 solicitudes de Ley 1561 y se respondieron 796 solicitudes.</t>
  </si>
  <si>
    <t>Durante el cuarto trimestre se recibieron 1015 solicitudes de Ley 1561 y se respondieron 1015 solicitudes.</t>
  </si>
  <si>
    <r>
      <rPr>
        <b/>
        <sz val="11"/>
        <rFont val="Calibri"/>
      </rPr>
      <t>Marzo:</t>
    </r>
    <r>
      <rPr>
        <sz val="11"/>
        <color rgb="FF000000"/>
        <rFont val="Calibri"/>
      </rPr>
      <t xml:space="preserve"> Se realizo la primera jornada tecnico cientifica el 16 de Marzo bajo la tematica de: "Difundir la producción Investigativa"</t>
    </r>
  </si>
  <si>
    <t>Mayo: Se realizó la II Jornada Técnico Científica la cual se llevo a cabo el día 11 de mayo en el Auditorio Álvaro González Fletcher. El tema central estaba orientado a las “Tecnologías de la información geográfica para la gestión de incendios forestales”. Junio: Se realizó la III Jornada Técnico Científica la cual se llevó a cabo el día 27 de junio de 2018 en el Auditorio Álvaro González Fletcher. El tema central estaba orientado a los “Avances y Tendencias en la Investigación y Desarrollo de la Información Geográfica”.</t>
  </si>
  <si>
    <t>Julio: No se realizaron jornadas técnico científicas para el mes de Julio debido, la que se tenía programada para este mes se realizo a finales del mes de Junio.
Septiembre: Se realizó la cuarta  jornada técnico científica en el IGAC el día 24 de septiembre en el auditorio Juan Antonio Nieto,  con el tema la socialización de resultados del proyecto de investigación “BARRIDO PREDIAL MASIVO EN TORNO AL CATASTRO MULTIPROPOSITO” caso de estudio: municipio de Agua de Dios.  Se conto con la asistencia  aproximada de 100 personas.</t>
  </si>
  <si>
    <t xml:space="preserve">Noviembre: Se realizo la V jornada técnico científicase presentaron ponencias sobre diversos proyectos de las subdirecciones  de Agrología y geografía y cartografía, CIAF y catastro los dias 1 y 2 de noviembre del 2018 </t>
  </si>
  <si>
    <t xml:space="preserve">Atención de las solicitudes recibidas para el cumplimiento de la Política de Restitución de Tierras y Ley de Victimas </t>
  </si>
  <si>
    <t>Complilación de la memoria técnica de las jornadas tècnico cientificas realizadas</t>
  </si>
  <si>
    <t xml:space="preserve"> Durante el perido de Marzo se recibieron 324 solicitudes y se repondieron 131</t>
  </si>
  <si>
    <t>Abril: Se realizó la compilación del material utilizado en la primera jornada técnico-científica con la temática “No es solo poner el huevo, hay que cacarearlo” . Junio: Se realizó la compilación del material utilizado para la creación de la memoria técnica de la segunda jornada técnico-científica con la temática “Tecnologías de la información geográfica para la gestión de incendios forestales”, en la cual se desarrolló a través de conferencias presenciales y virtuales con el apoyo de profesionales expertos en el tema.</t>
  </si>
  <si>
    <t>Julio: Se compiló la III Jornada Técnico Científica la cual se llevó a cabo el día 27 de junio. El tema central estaba orientado a los “Avances y Tendencias en la Investigación y Desarrollo de la Información Geográfica”,</t>
  </si>
  <si>
    <t xml:space="preserve">Durante el segundo trimestre se recibieron 901solicitudes y se repondieron 804
</t>
  </si>
  <si>
    <t xml:space="preserve">Octubre: Se realizó una carpeta digital con el material utilizado en la cuarta  jornada técnico científica realizada el día 24 de septiembre  con el tema la socialización de resultados del proyecto de investigación “BARRIDO PREDIAL MASIVO EN TORNO AL CATASTRO MULTIPROPOSITO”. y con la V jornada técnico cientifica
</t>
  </si>
  <si>
    <t xml:space="preserve">Durante el tercer trimestre se recibieron 852 solicitudes y se repondieron 689
</t>
  </si>
  <si>
    <t xml:space="preserve">Durante el cuarto trimestre se recibieron 838 solicitudes y se repondieron 739
</t>
  </si>
  <si>
    <t>Seguimiento y control a las solicitudes  de avalúos de restitución recibidas por parte del IGAC</t>
  </si>
  <si>
    <t>Porcentaje de avance Difusión y promoción de los bienes y servicios Geográficos en el país</t>
  </si>
  <si>
    <t xml:space="preserve"> Durante el periodo de Marzo se recibieron 9 solicitudes de avaluos que se ecuentran asi:(3 con documentacion pendiente, 2 en realizacion, 4 sin asignar)</t>
  </si>
  <si>
    <t xml:space="preserve">Durante el segundo trimestre se recibieron 23 solicitudes de avaluos en Sede Central y 51 solicitudes de avaluos en Direcciones Territoriales que se ecuentran asi:(39 Asignados, 9 con documentacion pendiente, 22 sin asignar)
</t>
  </si>
  <si>
    <t>Durante el tercer trimestre se recibieron 229 solicitudes de avaluos que se ecuentran asi:(19 Asignados, 1 con documentacion pendiente, 8 sin asignar, 2 pendientes y 199 entregados)</t>
  </si>
  <si>
    <t>A diciembre se ealizaron con cargo al contrato 1285 de 2018 IGAC-URT 633 avaluos a nivel central y Dirección Territorial con un porcentaje de ejecución del 99 % del citado contrato</t>
  </si>
  <si>
    <t>Seguimiento y control a las solicitudes que en materia catastral se presenten asociados a resguardos indigenas por parte de las  Direcciones Territoriales</t>
  </si>
  <si>
    <t>Se realizaron 2 eventos de alto impacto a nivel nacional, se entregaron 360 Cartillas, se realizaron 310 visitas comerciales y se avanzó en el desarrollo e integración de la Tienda Virtual con la empresa contratista para dicho fin y la Oficina de Informatica.</t>
  </si>
  <si>
    <t>Se realizaron 5 eventos de alto impacto a nivel nacional, se realizo el lanzamiento de la campaña de comunicaciones denominada +IGAC, se entregaron 701 Cartillas, se realizaron 760 visitas comerciales y se avanzó en el desarrollo e integración de la Tienda Virtual con la empresa contratista para dicho fin y la Oficina de Informatica.</t>
  </si>
  <si>
    <t>Se realizaron 8 eventos de alto impacto a nivel nacional, , se entregaron 1441 Cartillas, se realizaron 1125 visitas comerciales y se avanzó en el desarrollo e integración de la Tienda Virtual con la empresa contratista para dicho fin y la Oficina de Informatica.</t>
  </si>
  <si>
    <t xml:space="preserve"> 3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</si>
  <si>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 xml:space="preserve">Durante el segundo trimestres se realizo lo siguiente: 
ABRIL 
2 Solicitudes, por parte del Delegado de la Defensoria del Pueblo, sobre el cumplimiento de Ordenes del IGAC el cual esta supeditado al cumplimiento por parte de la Agencia Nacional de Tierras, el cual no se ha cumplido, (1 Solicitud de la comunidad COCOMOSUR y 1 solicitud de Pueblo Wayu asentamiento Nuevo Espinal).
JUNIO
 1.Durante el periodo de Junio se recibieron dos solicitudes en este tema asi: Solicitud para el Resguardo Indigena Nuevo Espinal y y cumplimiento de la sentencia en favor del resguardo indigena de Anquia - Comunidad de Tule
</t>
  </si>
  <si>
    <t>Durante el tercer trimestre se recibieron dos autos asociados a Resguardo Indigenas</t>
  </si>
  <si>
    <t>Durante el cuarto trimestre se recibieron 5 solicitudes asociados a Resguardo Indigenas y comunidades negras</t>
  </si>
  <si>
    <t>Seguimiento y control a las solicitudes que en materia catastral se presenten asociados a territorios colectivos por parte de las  Direcciones Territoriales</t>
  </si>
  <si>
    <t>Durante el tercer trimestre se recibieron dos autos asociados a Territorio Colectivo de Comunidades Negras</t>
  </si>
  <si>
    <t>Difusión y promoción de los bienes y servicios Geográficos en el país</t>
  </si>
  <si>
    <t>Participar en ocho (8) ferias y eventos para la divulgación, promoción y comercialización de bienes y servicios del IGAC.</t>
  </si>
  <si>
    <t xml:space="preserve">
 El IGAC Participó en el Lanzamiento del Libro Caracteristicas Geográficas de Norte de Santander en el mes de FEBRERO. Se participó en el evento denominado Planificación del Ordenamiento Territorial de la Guajira en el mes de MARZO. 
</t>
  </si>
  <si>
    <t>Se participó en la 31 Feria Internacional del Libro, la cual se llevo a cabo en las instalaciones de Corferias en el mes de ABRIL. Congreso de Innovación Agroindustrial para el Crecimiento Socieconomico de Latinoamerica y el Caribe 2018 - CIACEL, en el mes de MAYO. Se partició en el evento de Geomatica Andina realizado por Sofex Americas en las instalaciones del Hotel Sheraton, en donde se exhibió el stand a los participantes y demás expositores, allí se ofrecieron los productos y servicios del IGAC en el mes de JUNIO.</t>
  </si>
  <si>
    <t>Durante el mes de Julio el El IGAC Participó en el evento Seminario Internacional para Gestion Integral de los Servicios Públicos Domiciliarios  que se llevó a cabo en la ciudad de Neiva, en las instalaciones del Hotel GHL. Durante el mes de Agosto el IGAC participó en la Feria del Libro de la ciudad de Bucaramanga, U Libro, la cual se llevó a cabo en las instalaciones de la Universidad Autonoma de Bucaramanga -UNAB-. En el mes de SEPTIEMBRE se participó en Socialización sobre los suelos del Dpto. Huila (caso quebrada Barbillas) en las instalaciones de la Corporación Universitaria del Huila - CORHUILA.</t>
  </si>
  <si>
    <t>Durante el mes de Octubre la Entidad participó en la Feria del Libro realizada en la ciudad  de Cali del 18 al 28 de este mes. Durante el mes de Noviembre la Entidad participó en el evento denominado: 1er  Congreso Plan de Ordenamiento Territorial y Desarrollo Sustentable, en la ciudad de Armenia. El 5 de diciembre de 2018, en el Auditorio Juan Antonio Nieto Escalante, IGAC  realizó la celebración del Día Mundial del Suelo como un medio para centrar la atención en la importancia de un suelo sano y abogar por la gestión sostenible de los recursos del suelo.</t>
  </si>
  <si>
    <t>Realizar 2 (DOS) campañas de comunicación para reposicionar los bienes y servicios, la imagen corporativa, la recordación de marca y el insight del usuario que utiliza la información geográfica de la Entidad.</t>
  </si>
  <si>
    <t>Se realizó el lanzamiento de la campaña MásIGAC.</t>
  </si>
  <si>
    <t xml:space="preserve">Durante el CUARTO TRIMESTRE El día 19 de noviembre de 2018 se hace el lanzamiento de la Tienda Virtual del IGAC, haciendo la publicación de la misma en la página web. El vínculo de la página se encuentra en la ruta URL http://tiendavirtual.igac.gov.co </t>
  </si>
  <si>
    <t>Procesos de transferencia de conocimiento realizados</t>
  </si>
  <si>
    <t xml:space="preserve">Dar a conocer los productos y servicios de la Entidad a  mil (1.000) clientes nuevos del Sector Geográfico de la Entidad a traves de las visitas comerciales que ejecuta la fuerza comercial. </t>
  </si>
  <si>
    <t>Se realizaron un total de 310  visitas comerciales durante el primer trimestre de 2018.</t>
  </si>
  <si>
    <t>Se realizo la revisión y ajuste temático de los cursos cortos del programa regular de capacitación y la programación académico, de igual forma el telecentro avanzo en la propuesta para fijación de precios y ajustes tematicos de los cursos virtuales a ofertar. Se finalziaron 2 cursos en marzo con la participación de 31 estudiantes.</t>
  </si>
  <si>
    <t>Se realizaron un total de 760 visitas comerciales durante el primer semestre de 2018.</t>
  </si>
  <si>
    <t>Se realizo el curso Entrenamiento de Uso de Sensores Remotos Aplicados a Estudios Multitemporales del del 7 al 11 de mayo del 2018, con la participación de veintitrés (23) estudiantes.
Aí mismo se realizo el curso Cartografía Básica y Fundamentos De Sistemas De Información Geográfica SIG del 21 al 25 de mayo del 2018 y con la participación de veinticuatro (24) estudiantes.
Se desarrollo el curso corto  Fundamentos de Sistemas de Información Geográfica (SIG), con una duración de 40 horas, del 18 al 22 de junio del 2018, con la participación de diecisiete (17) estudiantes.</t>
  </si>
  <si>
    <t>Se realizaron un total de 1.125 visitas comerciales con corte al tercer trimestre de 2018.</t>
  </si>
  <si>
    <t>Se ejecutan cursos del  Programa Regular de Capacitación del CIAF, se encuentran desarrollo normal los cursos de formacion FUNDAMENTOS DE INFRAESTRUCTURA DE DATOS ESPACIALES (IDE)</t>
  </si>
  <si>
    <t>Durante el periodo que comprende del 01 de enero al 31 de diciembre se realizaron un total de 1.380 visitas comerciales dirigidas a empresas del sector privado, gubernamental y gremial para ofertar los bienes y servicios geográficos de la Entidad. Cumpliendo con un porcentaje de avance de la meta al corte del periodo del 138%.</t>
  </si>
  <si>
    <t>Se realizaron catorce cursos y da cumplimiento con la programación estimada para la vigencia 2018</t>
  </si>
  <si>
    <t>Procesos de transferencia presencial y virtual</t>
  </si>
  <si>
    <t xml:space="preserve">Entregar de mil (1.000) cartillas pedagógicas con niños y niñas del pais para crear procesos de conciencización en la comunidad sobre la importancia de la Geográfia para el desarrollo del pais. </t>
  </si>
  <si>
    <r>
      <t xml:space="preserve">Se entregaron 360 Cartillas en la Ciudad de San Andres y Proviencia en la Institución Educativa La Sagrada Familia en el mes de  </t>
    </r>
    <r>
      <rPr>
        <b/>
        <sz val="11"/>
        <rFont val="Calibri"/>
      </rPr>
      <t>MARZO.</t>
    </r>
    <r>
      <rPr>
        <sz val="11"/>
        <color rgb="FF000000"/>
        <rFont val="Calibri"/>
      </rPr>
      <t xml:space="preserve"> </t>
    </r>
  </si>
  <si>
    <t>Ajustes del Plan Regular de Capacitación del CIAF</t>
  </si>
  <si>
    <r>
      <t xml:space="preserve">Se entregaron 210 cartillas en los Colegio Emaus y Monseñor Baiter Abut  de la ciudad de Inirida por parte del Director General y la jefe de difusión y mercadeo en </t>
    </r>
    <r>
      <rPr>
        <b/>
        <sz val="11"/>
        <rFont val="Calibri"/>
      </rPr>
      <t>ABRIL.</t>
    </r>
    <r>
      <rPr>
        <sz val="11"/>
        <color rgb="FF000000"/>
        <rFont val="Calibri"/>
      </rPr>
      <t xml:space="preserve"> Se entregaron 38 cartillas y se llevaron a cabo los juegos lúdico pegagogicos en el Gimnasio Técnico Nuevo Bolivar a los cursos de 3 y 4 de primaria en </t>
    </r>
    <r>
      <rPr>
        <b/>
        <sz val="11"/>
        <rFont val="Calibri"/>
      </rPr>
      <t>MAYO</t>
    </r>
    <r>
      <rPr>
        <sz val="11"/>
        <color rgb="FF000000"/>
        <rFont val="Calibri"/>
      </rPr>
      <t xml:space="preserve">. Se entregaron 93 cartillas en los munucipios de la Playa de Belén y El Zulia, Departamento de Norte de Santander, a los niños que estaban participando en las vacaciones recreativas. Para esto se realizaron las actividades ludico pedagogicas en el mes de </t>
    </r>
    <r>
      <rPr>
        <b/>
        <sz val="11"/>
        <rFont val="Calibri"/>
      </rPr>
      <t>JUNIO</t>
    </r>
    <r>
      <rPr>
        <sz val="11"/>
        <color rgb="FF000000"/>
        <rFont val="Calibri"/>
      </rPr>
      <t>.</t>
    </r>
  </si>
  <si>
    <t xml:space="preserve">En septiembre no se entregaron cartillas debido a que ya se habia cumplido con la meta proyectada. </t>
  </si>
  <si>
    <t xml:space="preserve">Durante los meses de Octubre Noviembre y Diciembre no se entregaron cartillas ya que al corte del mes de Junio la Entidad cumplio con el 100% de la meta. </t>
  </si>
  <si>
    <r>
      <rPr>
        <b/>
        <sz val="11"/>
        <rFont val="Calibri"/>
      </rPr>
      <t xml:space="preserve">Febrero: </t>
    </r>
    <r>
      <rPr>
        <sz val="11"/>
        <color rgb="FF000000"/>
        <rFont val="Calibri"/>
      </rPr>
      <t xml:space="preserve">Se ajustan tematicas el plan regular de capacitación 
</t>
    </r>
    <r>
      <rPr>
        <b/>
        <sz val="11"/>
        <rFont val="Calibri"/>
      </rPr>
      <t>Marzo:</t>
    </r>
    <r>
      <rPr>
        <sz val="11"/>
        <color rgb="FF000000"/>
        <rFont val="Calibri"/>
      </rPr>
      <t xml:space="preserve"> Se realzian ajsutes teamticos a los cursos virtuales ofrecidos por el telecentro</t>
    </r>
  </si>
  <si>
    <t>Porcentaje de reqeurimientos atendidos en el marco del posconflicto</t>
  </si>
  <si>
    <t>Ejecución de los cursos del  Programa Regular de Capacitación del CIAF  (19 cursos presenciales y 6 cursos virtuales)</t>
  </si>
  <si>
    <t xml:space="preserve">Desarrollar e Implementar el piloto de Tienda Virtual para ofertar a tráves de comercio electronico las publicaciones y/o investigaciones geográficas priorizadas por la Entidad. </t>
  </si>
  <si>
    <r>
      <rPr>
        <b/>
        <sz val="11"/>
        <rFont val="Calibri"/>
      </rPr>
      <t>Febrero y Marzo:</t>
    </r>
    <r>
      <rPr>
        <sz val="11"/>
        <color rgb="FF000000"/>
        <rFont val="Calibri"/>
      </rPr>
      <t xml:space="preserve"> Se da incio a 7 programas de formación avanzada </t>
    </r>
  </si>
  <si>
    <t>Abril: Se avanzó en la revisión y ajuste temático de los programas de cursos cortos del programa regular de capacitación y la programación académica; incorporando los requerimientos de capacitación técnica misional Mayo: Se encuentra en desarrollo ocho (8) programas de formación avanzada, en convenio con universidades, así mismo se desarrollaron dos cursos cortos en el mes de mayo. Se continúa avances en: a) desarrollo del módulo de pagos virtuales b) en la revisión y ajuste temático de los programas de cursos cortos virtuales a ofertar a través de Telecentro. Junio: Se encuentra en normal desarrollo, ocho (8) programas de formación avanzada, en convenio con universidades, así mismo en el mes de junio se desarrollo el curso corto Fundamentos de Sistemas de Información Geográfica (SIG), con una duración de 40 horas, del 18 al 22 de junio del 2018, con la participación de diecisiete (17) estudiantes. El Telecentro regional continúa generando avances en: a) desarrollo del módulo de pagos virtuales b) revisión y ajuste temático de los programas de cursos cortos virtuales a ofertar a través de Telecentro.</t>
  </si>
  <si>
    <t xml:space="preserve">Se avanzó en la formulación del procedimiento y desarrollo técnologico de la tienda virtual a cargo del contratista y de las integraciones correspondientes a la Oficina de Informatica y Telecomunicaciones de la Entidad. Para el segundo semestre se cuenta con el aviso de tratamiento de datos personales y la politica que ampara el manejo de información que involucre terceros y trámites online. </t>
  </si>
  <si>
    <t>Julio: Se encuentra en normal desarrollo, ocho (8) programas de formación avanzada,  en convenio con universidades, Se dictó el Entrenamiento en GPS a funcionarios de la Dirección Territorial Caquetá en la ciudad de Florencia, el 6 de julio del 2018, con una duración de 8 horas y con la participación de cuarenta y un (41) estudiantes. Se realizo el  primer  "CURSO VIRTUAL LINEAMIENTOS BÁSICOS DE ORDENAMIENTO TERRITORIAL" - curso interno, para funcionarios de las Direcciones Territoriales, con la participación de veintisiete (27) estudiantes.
Agosto: Se encuentra en normal desarrollo, ocho (8) programas de formación avanzada,  en convenio con universidades, Así mismo se dicto el curso de APLICACIÓN DE ESTANDAR ISO 19152 LADM (Land Administration Domain Model) EN LAS INFRAESTRUCTURAS DE DATOS ESPACIALES, con una duración de 32 horas del 21 al 24 de agosto de 2018.Se realizo el "CURSO VIRTUAL LINEAMIENTOS BÁSICOS DE ORDENAMIENTO TERRITORIAL" - con el segundo grupo de estudiantes para funcionarios de las Direcciones Territoriales.
Septiembre: Se encuentra en normal desarrollo, ocho (8) programas de formación avanzada,  en convenio con universidadesSe realizó el curso FUNDAMENTOS DE INFRAESTRUCTURA DE DATOS ESPACIALES (IDE), dictado entre el 10 y 14 de septiembre de 2018, con una duración de 40 horas y el curso FOTOGRAMETRÍA DIGITAL CON IMÁGENES DE PLATAFORMA TRIPULADAS Y NO TRIPULADAS (DRONES), inició el 27 de agosto y finalizó el 12 de septiembre de 2018, con una duración de 80 horas.</t>
  </si>
  <si>
    <r>
      <t xml:space="preserve">Octubre: c1. Fotogrametría digital con imágenes de plataforma tripuladas y no tripuladas (drones) c2.básico de sistemas de información geográfica (sig) c3.fundamentos de infraestructura de datos espaciales (ide)  c4. § captura procesamiento y aplicaciones de datos provenientes de aeronaves remotamente tripuladas (art)
 Noviembre: Se cumplio con la meta de los 25 cursos programados ejecutando 10 cursos en noviembre, entre ellos los 8 cursos de formación avanzada y Curso:PERCEPCIÓN REMOTA Y PROCESAMIENTO
DIGITAL DE IMÁGENES,  y el curso: ANALISIS Y MODELAMIENTO SIG </t>
    </r>
    <r>
      <rPr>
        <sz val="11"/>
        <rFont val="Calibri"/>
      </rPr>
      <t xml:space="preserve">
</t>
    </r>
  </si>
  <si>
    <t xml:space="preserve">
Durante el TERCER TRIMESTRE de 2018, se avanzó en desarrollo e integración de la TIENDA VIRTUAL, a la fecha se tiene un avance del 62,5%, ya que en este momento la entidad está atendiendo las pruebas y producción de la misma en temas informáticos.
</t>
  </si>
  <si>
    <t xml:space="preserve">El día 19 de noviembre se realizó lanzamiento de Tienda Virtual, herramienta que permite a los usuarios y ciudadanos de todo el pais adquirir lalgunos productos y/o publicaciones de la entidad de manera virtual. </t>
  </si>
  <si>
    <t>Se asiste a la primera jornada de capacitación SIIPO bajo el marco plan de implementación de los acuerdos logrados con las farc, capacitación convocada por la alta consejería para el posconflicto llevada  acabo el pasado 20 de marzo de 2018 en el salón Alejandría en frente de la Vicepresidencia 
Se desarrollan las fichas de los indicadores  a reportar  en la plataforma SIIPO en coordinacion con el GIT de catastro multiproposito y se envia a la oficna asesora de planacion para su verificacion.</t>
  </si>
  <si>
    <t>Formulación y ejecución del Plan de Formador de Formadores (1 Zona Piloto)</t>
  </si>
  <si>
    <t>durante el segundo trimestre se realizo lo siguiente; 
1.Proyección de "observaciones del IGAC, respecto a los documentos remitidos y/o presentados por parte de las consultoras del banco mundial: enfoque étnico y de género para el catastro multipropósito"
2.Proyección de memorando "Inquietudes seguimiento estratégico al Plan Marco de Implementación (PMI) del Acuerdo de Paz - Matriz SIIPO"
3. Envio de "observaciones del IGAC, respecto a los documentos remitidos y/o presentados por parte de las consultoras del banco mundial: enfoque étnico y de género para el catastro multipropósito"
4.Envio de memorando "Inquietudes seguimiento estratégico al Plan Marco de Implementación (PMI) del Acuerdo de Paz - Matriz SIIPO".
5. En el mes de mayo se calcularon los costos de actualización catastral tradicional a solicitud de ministerio de hacienda para 170 municipios priorizados para elaboracion de PDET, por parte del GIT de Conservación Catrastal.
6.Se plantea el seguimiento con frecuencia mensual, dado que en el ejercicio normal de las funciones de contratación, ya se realizo la vinculación del personal al 100% dando el cumplimiento a la ley de garantías. No obstante en los meses subsiguientes pueden presentarse solicitudes de cambio se supervisor u otras actividades que se deben monitorear con esta periodicidad (Mensual).</t>
  </si>
  <si>
    <t>Durante el tercer trimestre se atendieron solicitudes relacionadas con certificados catastrales entregados en el Mes de Agosto por las Direcciones territoriales para las victimas y/o para los procesos de restitución de Tierras.
Para el mes de julio y septiembre no se presentaron solicitudes relacionadas con el posconflicto en la Subdirección de Catastro.</t>
  </si>
  <si>
    <t>Durante el cuarto trimestre se atendieron solicitudes relacionadas con certificados catastrales entregados en el Mes de octubre, noviembre y diciembre  por las Direcciones territoriales para las victimas y/o para los procesos de restitución de Tierras.
Para el ultimo trimestre no se presentaron solicitudes relacionadas con el posconflicto en la Subdirección de Catastro.</t>
  </si>
  <si>
    <r>
      <rPr>
        <b/>
        <sz val="11"/>
        <rFont val="Calibri"/>
      </rPr>
      <t>Febrero y Marzo:</t>
    </r>
    <r>
      <rPr>
        <sz val="11"/>
        <color rgb="FF000000"/>
        <rFont val="Calibri"/>
      </rPr>
      <t xml:space="preserve"> Se estructuro la primera versión del documento del plan, identificando actores, recursos requeridos, componentes pedagógico, temático y humano, así como las fases de preparación, implementación, evaluación y seguimiento</t>
    </r>
  </si>
  <si>
    <t>Abril: Se avanza en la preparación y estructuración temática del primer curso de entrenamiento “formación de formadores - en temas catastrales”. Mayo: Se estructuro y definió el curso Formador de Formadores en su contenido mediante la construcción del Syllabus, Guías Temáticas, material pedagógico, selección del equipo docente y del personal a capacitar. Así mimos se llevó a cabo el primer programa de entrenamiento “Formación de Formadores – énfasis Catastro Colombiano”, con una duración de 40 horas, del 21 al 25 de mayo del 2018, con la participación de veintiocho (28) funcionarios del área de conservación y actualización de algunas Direcciones Territoriales, Unidades Operativas de Catastro – UOP y Subdirección de Catastro. Junio: Se inició la estructuración del módulo virtual para el curso de reconocimiento predial que atenderá la demanda de las direcciones territoriales el cual se encuentra en un avance del 35%.</t>
  </si>
  <si>
    <t xml:space="preserve">Julio: Se continua trabajando en la estructuración del curso de Reconocimiento predial modulo virtual que atenderá la demanda de las direcciones territoriales el cual considero está en un 65%.     
Agosto: Se desarrollo el curso virtual para reconocimiento predial, el cual está culminado en un 100%, con referencia a su contenido y presentaciones temáticas. Los contenidos se subirán  al telecentro para realizar las primeras pruebas de funcionamiento.
</t>
  </si>
  <si>
    <t xml:space="preserve">Diseño e impresión de 2 nuevas publicaciones impresas (Anaglifos de Colombia y Mapa de Rutas) y 1 publicación digital (Suelo para Niños), asi como la restauración de 50 obras de la biblioteca de la Entidad. </t>
  </si>
  <si>
    <t>Requerimientos atendidos en el marco del posconflicto</t>
  </si>
  <si>
    <t xml:space="preserve">Se envió a la imprenta departamental la impresion de anaglifos de Colombia y Mapa de Rutas, empresa con la cual se suscribio contrato para dicho fin. </t>
  </si>
  <si>
    <t xml:space="preserve">A la Fecha del presente corte se cuenta con la publicación Mapa de Rutas y un avance de 4  cuatro) capitulos del APP Suelo para NIños. </t>
  </si>
  <si>
    <t>Atender los requerimientos realizados por entidades del orden nacional, en el marco del posconflicto</t>
  </si>
  <si>
    <t xml:space="preserve">Se entregaron en un 100% las publicaciones como: Mapa de Rutas y Anaglifos de Colombia, APP Suelo para niñios; asi como las 50 obras de la biblioteca de la Entidad. </t>
  </si>
  <si>
    <t>Se asiste ala primera jornada de capacitación SIIPO bajo el marco plan de implementación de los acuerdos logrados con las farc, capacitación convocada por la alta consejería para el posconflicto llevada  acabo el pasado 20 de marzo de 2018 en el salón Alejandría en frente de la Vicepresidencia 
Se desarrollan las fichas de los indicadores  a reportar  en la plataforma SIIPO en coordinacion con el GIT de catastro multiproposito y se envia a la oficna asesora de planacion para su verificacion.</t>
  </si>
  <si>
    <t>Durante el tercer trimestre se atendieron solicitudes relacionadas con certificados catastrales entregados en el Mes de octubre, noviembre y diciembre  por las Direcciones territoriales para las victimas y/o para los procesos de restitución de Tierras.
Para el ultimo trimestre no se presentaron solicitudes relacionadas con el posconflicto en la Subdirección de Catastro.</t>
  </si>
  <si>
    <t>Pesos</t>
  </si>
  <si>
    <t>Venta de bienes y servicios Geográficos</t>
  </si>
  <si>
    <t xml:space="preserve">Durante el primer semestre de  2018, se ha tenido un cumplimiento de la meta de ventas en un 98%. </t>
  </si>
  <si>
    <t>Metodologías</t>
  </si>
  <si>
    <t>Metodologias generadas y Metodologías programadas</t>
  </si>
  <si>
    <t>P1:Se generó cronograma de actividades, planteamiento de la investigación y formulación.P2:Preparación de información con avances en componentes del proyecto, inició de trabajo de campo.P3:Se definió plan de trabajo y gestión del proyecto, se elaboró documento técnicoP4:Se realizó la recopilación de modelos de gestión del conocimiento</t>
  </si>
  <si>
    <t>M1 Se realizó en diseño preliminar de la solución para la metodologia Uso y aplicaciones de espectroradiometria para cobertura y suelos. M2Consolidación de productos de los componentes: físico, social, jurídico y económico</t>
  </si>
  <si>
    <t>1,Uso y aplicaciones de espectroradiometria para cobertura y suelos se avanza en la fase IV Se avanzó en el documento   estructura metodológica para el desarrollo del proyecto de investigación, 2,Metologia de barrido predial masivo con enfoque a catastro multiproposito se tiene un avance fase V se ha concentrado en la consolidación del documento metodológico de la investigación, 3,Metodología de uso y aplicación de tecnológias geoespaciales para los estudios de riesgo en áreas urbanas (Villavicencio). fase III • Elaboración  de documento técnico Resultados de Desarrollo y Prueba., 4,Propuesta de modelo de gestión del conocimiento para el fortalecimiento institucional del IGAC Generar una propuesta política institucional de gestión del conocimiento</t>
  </si>
  <si>
    <t>Ingresos por venta de bienes y servicios Geográficos de la Entidad</t>
  </si>
  <si>
    <t>Se entrega metodologia final de "Uso y aplicaciones de espectroradiometria para cobertura y suelos", igualmente la metodogia "uso y aplicación de tecnológias geoespaciales para los estudios de riesgo en áreas urbanas" y la propuesta  modelo de gestión del conocimiento para el fortalecimiento institucional del IGAC.</t>
  </si>
  <si>
    <t>Realizar el seguimiento a los indicadores de cumplimiento de los ingresos mensuales por venta de bienes y servicios de la Entidad en cada una de as Direcciones Teritoriales a nivel Nacional. (Sede Central: $2.931.638.729 y Direcciones Territoriales: $5.971.476.479).</t>
  </si>
  <si>
    <t>Metodologías y procedimientos innovadores en percepción remota para la generación de información geográfica, cartográfica, agrologica y catastral I+D+i</t>
  </si>
  <si>
    <t xml:space="preserve">Las Direcciones Territoriales que presentan los indicies más altos de cumplimiento son: BOLIVAR, ATLANTICO, CASANARE, GUAJIRA, NORTE DE SANTANDER Y NARIÑO. Sin embargo en terminos genrales se tiene un cumplimi ento d el 98% a nivel nacional. 
</t>
  </si>
  <si>
    <t xml:space="preserve">Las Direcciones Territoriales que presentan los indicies más altos de cumplimiento son: CORDOBA Y BOYACA BOLIVAR, ATLANTICO, CASANARE, GUAJIRA, NORTE DE SANTANDER Y NARIÑO. El periodo presenta un nivel de cumplimiento a nivel nacional del 91,69%. </t>
  </si>
  <si>
    <t xml:space="preserve">Las Direcciones Territoriales que presentan los indicies más altos de cumplimiento son: BOLIVAR, BOYACA, HUILA, MAGDALENA, GUAJIRA, NARIÑO Y SUCRE. El periodo presenta un nivel de cumplimiento a nivel nacional del 83,22%. </t>
  </si>
  <si>
    <t>Metodología 1: Uso y aplicaciones de espectroradiometria para cobertura y suelos (CIAF- Sub. Agrología)</t>
  </si>
  <si>
    <t xml:space="preserve">Las Direcciones Territoriales que presentan un alto nivel de desempeño para el cierre fiscal se encuentran: Bolivar, Boyacá, Caldas, Caqueta, Casanare, Cesar, Guajira, Huila, Magdalena, Nariño y Sucre. </t>
  </si>
  <si>
    <t>Durante el 2018, de forma permanente, se realizó la consolidación, generación de estadísticas y disposición de información catastral.</t>
  </si>
  <si>
    <t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Digital, Información Geodesica y Publicaciones) generando las respectivas acciones de mejora según corresponda. </t>
  </si>
  <si>
    <t xml:space="preserve">
</t>
  </si>
  <si>
    <t xml:space="preserve">El seguimiento por líneas de producción muestra un cumplimiento del 42,01% con  respecto al 43%. Por su parte las líneas de producción que presentan un mayor índice de crecimiento son información geodésica con el 79,93% de cumplimiento, Aprov y Otros con el 57,09%, Trabajos fotográficos con el 27,41%, Copias Heliográficas con el 39,01%, Certificados Catastrales con el 38,57% e Información Catastral con el 30,59%. 
</t>
  </si>
  <si>
    <t xml:space="preserve">El seguimiento por líneas de producción muestra un cumplimiento del 63,24% con  respecto al 76% acumulado al corte del tercer trimestre.%. </t>
  </si>
  <si>
    <t xml:space="preserve">Al cierre de la actual vigencia la entidad cumplio con el 89.06% de la meta programada para el 2018. Dentro de las lineas de produccion que presentan un mayor indice de cumplimiento, superior al 90% se encuentran: Información Geodesica, Catografía y Avaluos. </t>
  </si>
  <si>
    <r>
      <rPr>
        <b/>
        <sz val="11"/>
        <rFont val="Calibri"/>
      </rPr>
      <t xml:space="preserve">Marzo: </t>
    </r>
    <r>
      <rPr>
        <sz val="11"/>
        <color rgb="FF000000"/>
        <rFont val="Calibri"/>
      </rPr>
      <t>Se genero cronograma de actividades, se diligenciaron formatos de panteamiento de investigación y formulación y se socializo el proeycto en mesas de trabajo</t>
    </r>
  </si>
  <si>
    <t>En el 2018, se realizaron 2.672 avalúos comerciales (140,63%) y 4.921 avalúos IVP (100%), alcanzando un porcentaje de avance del 111,66%</t>
  </si>
  <si>
    <t>Fase 1 - Planeación y análisi de requerimientos</t>
  </si>
  <si>
    <t>A través de la gestión realizada en los procesos de actualización catastral de 9 municipios, lograron entrar en vigencia 265.624 predios, el 1 de enero de 2019.De estos predios, 254.970 corresponden a predios del área urbana y 10.654 a predios del área rural.</t>
  </si>
  <si>
    <r>
      <rPr>
        <b/>
        <sz val="11"/>
        <rFont val="Calibri"/>
      </rPr>
      <t>Marzo:</t>
    </r>
    <r>
      <rPr>
        <sz val="11"/>
        <color rgb="FF000000"/>
        <rFont val="Calibri"/>
      </rPr>
      <t xml:space="preserve"> Se realizo la revisión bibliografica y estado del arte para el proyecto</t>
    </r>
  </si>
  <si>
    <t>Abril: Se generó el esquema preliminar del marco metodológico para el desarrollo del alcance del proyecto de investigación</t>
  </si>
  <si>
    <t>Durante el 2018 se tramitaron 920.962 mutaciones, para un cumplimiento de la meta total del 99.63% a nivel nacional.</t>
  </si>
  <si>
    <t>En la vigencia 2018, se elaboró el documento correspondiente al Modelo de Gestión y Operación del Proceso de Delegación de Funciones Catastrales para el IGAC. Adicionalmente, en el marco del Modelo, se elaboró la Cartilla de Promoción de la Delegación y el Manual de Evaluación Seguimiento y Control.</t>
  </si>
  <si>
    <t>Mayo: En la etapa preliminar de la solución se realizo la captura de perfiles espectrales de un total de 49 muestra de suelo pertenecientes al municipio de la plata Huila. Junio:Se realizó en diseño preliminar de la solución para la metodologia Uso y aplicaciones de espectroradiometria para cobertura y suelos.</t>
  </si>
  <si>
    <t>En 2018, se atendieron el 95% de las solicitudes en materia de:
- Regularización de la propiedad: se recibieron 2.609 solicitudes, las cuales fueron atendidas al 100%.
- Cumplimiento de la Política de Restitución de Tierras y Ley de Victimas: se recibieron 2915 solicitudes, de las cuales se atendió el 81% de las solicitudes.
- Avalúos de la Unidad de Restitución de Tierras: se recibieron 1.285 solicitudes de avalúos, con un porcentaje de ejecución del 99 %.</t>
  </si>
  <si>
    <t>Durante el 2018 se atendieron se atendieron las solicitudes de expedición de certificados catastrales entregadas por las Direcciones territoriales para las victimas y/o para los procesos de restitución de Tierras.</t>
  </si>
  <si>
    <t>Julio: Avance en la caracterización y proceamiento de datos espectrales pertenecientes a 68 muestras de suelos provenientes de la Plata Huila.
 Agosto: Se realizó el documento de la estructura metodológica para el desarrollo del proyecto.</t>
  </si>
  <si>
    <t>Fase IV - Desarrollo y análisis de los casos de prueba</t>
  </si>
  <si>
    <t xml:space="preserve">Septiembre: Se avanzó en el documento   estructura metodológica para el desarrollo del proyecto de investigación </t>
  </si>
  <si>
    <t xml:space="preserve">Octubre: En esta fases se ajustaron los procedimientos al esquema metodológico; con el propósito de obtener resultados con mayor confiabilidad.                 
</t>
  </si>
  <si>
    <t xml:space="preserve">La información del mes de JUNIO corresponde a la informacion del istema de facturación; por lo anteriorse debe validar la información con el GIT Financiera cuando se cuente con el reporte oficial. </t>
  </si>
  <si>
    <t>Octubre: Avance del articulo Patrones espectrales para el orden de suelo colombiano en la region de catatumbo 
Noviembre: Se finalizo el articulo “Análisis espectral de los suelos de la cuenca endorreica del lago de Tota en el departamento de Boyacá” y la socialización del proyecto.</t>
  </si>
  <si>
    <t>Metodología 2: Metologia de barrido predial masivo con enfoque a catastro multiproposito (CIAF - Sub. Catastro)</t>
  </si>
  <si>
    <r>
      <rPr>
        <b/>
        <sz val="11"/>
        <rFont val="Calibri"/>
      </rPr>
      <t xml:space="preserve">Marzo: </t>
    </r>
    <r>
      <rPr>
        <sz val="11"/>
        <color rgb="FF000000"/>
        <rFont val="Calibri"/>
      </rPr>
      <t>Se adquirio y preparo información y se contruyo la metodologia del proyecto y el plan operativo para actividades de campo</t>
    </r>
  </si>
  <si>
    <t>Abril: Se han realizado avances en cada uno de los seis componentes que se tienen planteados en el proyecto: físico, social, jurídico, económico, tecnológico y sistema de gestión de calidad. Mayo:El proyecto se encuentra en la etapa de procesamiento de información y construcción metodológica. Teniendo en cuenta que el equipo de trabajo se estructura en seis componentes: físico, social, jurídico, económico, tecnológico y sistema de gestión de calidad.</t>
  </si>
  <si>
    <t>Porcentaje avance Proyecto piloto de CRM</t>
  </si>
  <si>
    <t xml:space="preserve">Se realizó capacitación a los comerciales sobre el manejo del CRM se entregaron los usuarios y sus respectivas claves. Se avanzó también trámites necesarios para contar con los permisos de manejo de usuarios a traves de la plataforma Hospost y protección de datos de información. Se entregó el plan de acción por parte de los comerciales a trabajar con cada de la subdirecciones. </t>
  </si>
  <si>
    <t>Junio: Se definió un cronograma para las entregas del documento, donde cada corte corresponde a un capítulo de la metodología. En este mes se continua consolidandolos productos de los componentes: físico, social, jurídico y económico,</t>
  </si>
  <si>
    <t>ulio: Se continua avanzando en la revisión y consolidación de los productos definidos en las especificaciones técnicas del documento “Conceptualización y especificaciones técnicas para la operación del catastro multipropósito” en su versión 2.1.1. Teniendo en cuenta el componente social, económico, físico, tecnológico y de sistema de gestión de calidad.
Agosto: Se realizó la elaboración del documento con la  metodología de barrido predial masivo con enfoque en catastro multipropósito. Así mismo se realizó la estructuración de los archivos en el repositorio documental del proyecto. De igual forma el Sistema de Gestión de Calidad culminó su Plan de Calidad, el cual generó a la vez 7 anexos.</t>
  </si>
  <si>
    <t>Proyecto piloto de CRM (Customer Relationship Managment)</t>
  </si>
  <si>
    <t>Implementar el seguimiento y monitoreo de la administración de la base de clientes actuales y potenciales de la Entidad. (CRM)</t>
  </si>
  <si>
    <t>Septiembre: consolidación del documento metodológico de la investigación, considerando la estructura descrita en los anteriores informes generales de actividades del proyecto, que en resumen responde a la metodología IGAC planteada en el documento M14400-01-17V4 Investigación Desarrollo e Innovación (I+D+i). Así mismo se realizó la  Disfusión de aplicaciones y servicios el día 24 de septeimbre</t>
  </si>
  <si>
    <t>Octubre: El proyecto se finalizo con la Jornada Tecnico cientifica realizada el dia  24 de septiembre  con el tema la socialización de resultados del proyecto de investigación “BARRIDO PREDIAL MASIVO EN TORNO AL CATASTRO MULTIPROPOSITO” caso de estudio: municipio de Agua de Dios.</t>
  </si>
  <si>
    <t xml:space="preserve">Se avanzó en la planificación del proyecto piloto de CRM asi como en trámites necesarios para contar con los permisos de manejo de usuarios a traves de la plataforma Hospost y protección de datos de información. Para el segundo semestre se cuenta con el aviso de tratamiento de datos personales y la politica que ampara el manejo de información que involucre terceros y trámites on-line. </t>
  </si>
  <si>
    <t xml:space="preserve">Se ha avanzado en las capacitaciones realizadas a los comerciales para la admon de la pltaforma. </t>
  </si>
  <si>
    <t>Se entregó por parte de los comerciales de Sede Central  un informe den la vigencia contractual, el cual contiene los avances en materia de seguimiento y monitoreo de la gestión comercial.</t>
  </si>
  <si>
    <t>Metodología 3: Metodología de uso y aplicación de tecnológias geoespaciales para los estudios de riesgo en áreas urbanas (Villavicencio) (CIAF - Sistema Nacional Gestión del Riesgo de Desastres)</t>
  </si>
  <si>
    <t>Implementar un plan de acción para recuperar, mantener y fidelizar los clientes por cada una de las Subdirecciones de la Entidad. (Agrología, Catastro, CIAF, y Geográfia y Cartografía).</t>
  </si>
  <si>
    <t xml:space="preserve">Para el primer semestre se avanzó en la consolidación de los planes de trabajo con cada una de las subdirecciones de la Entidad y se ejecutaron las actividades programadas en el cronograma. </t>
  </si>
  <si>
    <r>
      <rPr>
        <b/>
        <sz val="11"/>
        <rFont val="Calibri"/>
      </rPr>
      <t xml:space="preserve">Marzo: </t>
    </r>
    <r>
      <rPr>
        <sz val="11"/>
        <color rgb="FF000000"/>
        <rFont val="Calibri"/>
      </rPr>
      <t>Se estructuro el plan de trabajo y gestión del proyecto, ademas de un documento tecnico que clasifica y analiza la información  compilada de diferentes componenentes. Se realziaron mesosas de trabajo para definir metodologia y estrategias para el desarrollo dle proyecto</t>
    </r>
  </si>
  <si>
    <t>Abril:En esta fase se realizaron las siguientes actividades como el cronograma de actividades v2, la elaboración del anexo No 1 Planteamiento idea investigación, y la elaboración Anexo No 2 Formulación de la investigación.</t>
  </si>
  <si>
    <t xml:space="preserve">Se continua ejecutando el plan de acción por la fuerza comercial a nivel nacional. </t>
  </si>
  <si>
    <t xml:space="preserve">Se entregó por parte de la fuerza de ventas a  nivel nacional un informe que contiene la trazabilidad de sus planes de acción. </t>
  </si>
  <si>
    <t>OFICINA DE COMUNICACIONES</t>
  </si>
  <si>
    <t>Fase I - Planeación y análisi de requerimientos</t>
  </si>
  <si>
    <t>Porcentaje avance Implementación Estrategía de comunicación</t>
  </si>
  <si>
    <t>Abril: En esta Fase se realizaron actividades como la definición de la cantidad y tipo de información por medio de inventario y la elaboración de los indicadores de la matriz de Vulnerabilidad. Mayo: En esta fase se realizaron las siguientes actividades: recopilación bibliográfica, estado del arte y marco conceptual y definición de la cantidad y tipo de información a emplear.</t>
  </si>
  <si>
    <t>Durante el primer trimestre se realizó la implementación de las actividades establecidas en el Plan de Comunicaciones tanto en lo interno como en lo externo, se diseñó la estrategia de comunicaciones 2018, se realizó de manera oportuna la divulgación de contenidos temáticos estretégicos generados por el Instituto como es todo lo relacionado con actualización catastral, avalúos y Belén de Bajirá, se mantuvieron actualizadas las diferentes herramientas de comunicación a través de las cuales los ciudadanos, usuarios internos y externos consultan información de interés.  El avance representa un 25.18% del 19.05% programado para el primer trimestre.</t>
  </si>
  <si>
    <t>Durante el segundo trimestre se realizó la ejecución de las actividades establecidas en el Plan de Comunicaciones tanto para comunicación interna como externa, se realizó de manera oportuna la divulgación de contenidos temáticos estretégicos generados por el Instituto: Actualización Catastral Ibagué - Boyacá, Impuesto predial Boyacá – Ibagué, Amojonamiento Belén de Bajirá, Valor catastral ciudades, Proyecto catastral Agua de Dios, Rendición de cuentas, deslindes, actualización catastral, entre otros,  los cuales fueron divulgados a través de las diferentes herramientas de comunicación con que cuenta el instituto y publicados en diferentes medios de comunicación. Se apoyó la realización de la audiencia de rendición de cuentas anual del IGAC en la ciudad de Pereira. Así mismo se divulgó diariamente la inforamación de interés para los servidores del IGAC a través de las herramientas de comunicación interna, y se apoyó logística y periodisticamente la realización de las olimpiadas IGAC 2018 en la ciudad de Bucaramanga. El avance para este priodo acumulado, representa un 28.24%, con respecto al  25.53% programado para el segundo trimestre.</t>
  </si>
  <si>
    <t>Con las acciones de comunicación ejecutadas durante este periodo, la cuales se relacionan a continuación, se registra un avance de ejecución del 8.68%, con respecto al 10.22% programado para el mes de septiembre, los contenidos publicados y socializados a través de las diferentes herramientas de comunicación tanto internas como externas, permitieron mantener informados de manera permanente y oportuna a los diferentes grupos de interés y contribuir al fortalecimiento de la identidad institucional. El déficit del  -1.54% en la ejecución que presenta el indicador para este mes,  se da por el periodo de transición de los nuevos lineamientos que se están manejando frente al manejo de las comunicaciones por parte de la actual administración, en donde se deben tecnificar los contenidos que se venían divulgando, deben estar más enfocados a todo lo relacionado con gestión del conocimiento, investigación, temas científicos que estén más enfocados al trabajo técnico que realiza el Instituto en el marco de su labor misional</t>
  </si>
  <si>
    <t>Con las acciones de comunicación ejecutadas durante este periodo, la cuales se relacionan a continuación, se registra un avance de ejecución acumulado del 20.45%, con respecto al 25.73% programado para el cuarto trimestre, los contenidos publicados y socializados a través de las diferentes herramientas de comunicación tanto internas como externas, permitieron mantener informados de manera permanente y oportuna a los diferentes grupos de interés y contribuir al fortalecimiento de la identidad institucional. Al cierre de la vigencia el indicador presenta un avance de ejecución y cumplimiento del 107.66%</t>
  </si>
  <si>
    <t>Junio: Se da inicio a la Fase II diseño preliminar de la solución, donde se elaboro el documento técnico de Inventario de información recopilada.</t>
  </si>
  <si>
    <t>Julio: En el mes de julio se elaboro el documento técnico diseño metodológico. Finalización de la fase II.</t>
  </si>
  <si>
    <t>Agosto: Se da inicio a la fase III donde se elabora el documento técnico Desarrollo y Prueba.</t>
  </si>
  <si>
    <t xml:space="preserve">Plan de Comunicaciones del IGAC 2018 implementado </t>
  </si>
  <si>
    <t xml:space="preserve">Octubre: En esta fase se avanzó en el documento técnico Análisis de Resultados.                
Noviembre: • Elaboración del “artículo de investigación”: metodología de uso y aplicación de tecnologías geoespaciales para los estudios de riesgo por inundaciones en áreas urbanas para municipios con poca información.
• Elaboración del documento final “metodología de uso y aplicación de tecnologías geoespaciales para los estudios de riesgo por inundaciones en áreas urbanas”.
</t>
  </si>
  <si>
    <t>Divulgar información a los servidores del IGAC, a través de las herramientas de comunicación interna del Instituto</t>
  </si>
  <si>
    <t>Metodología 4: Propuesta de modelo de gestión del conocimiento para el fortalecimiento institucional del IGAC. (CIAF-Areas IGAC)</t>
  </si>
  <si>
    <t xml:space="preserve">La actividad con corte a primer trimestre, presenta un avance del 24.44% con respecto al 19.02% programado, avance y ejecucion que corresponde a la conceptualización, publicación y socialización de 639 contenidos temáticos, (piezas divulgativas, videos institucionales, boletines virtuales, entre otros) que fueron divulgados a través de las diferentes herramientas de comunicación interna, con el propóstio de mantener informados a los servidores del IGAC en Sede Central, Direcciones Territoriales y Unidades Operativas, sobre temas estrátegicos y de interés institucional. </t>
  </si>
  <si>
    <t>Para el segundo trimestre la actividad presenta un avance de ejecución y cumplimiento del 28.82% con respecto al 25,83% programado para el trimestre, avance y ejecucion que corresponde a la conceptualización, publicación y socialización de 643 contenidos temáticos, entre piezas divulgativas, videos institucionales, boletines virtuales, entre otros) que fueron divulgados a través de las diferentes herramientas de comunicación interna con que cuenta el Instituto, con el propóstio de mantener informados a los servidores del IGAC en Sede Central, Direcciones Territoriales y Unidades Operativas, sobre temas estrátegicos y de interés institucional. Así mismo se apoyó desde Comunicaciones lo correspondinete a la realización de la Olimpiadas Bucaramanga 2018 (diseño de piezas, boletines de prensa, realización de videos, cubrimiento audiovisual, fotografía, cubrimiento periodistico)</t>
  </si>
  <si>
    <t xml:space="preserve">Para el tercer trimestre la actividad presenta un avance de ejecución y cumplimiento acumulada del 44.46% con respecto al 29.98% programado para el trimestre, avance y ejecución que corresponde a la conceptualización, publicación y socialización de 898 contenidos temáticos, entre piezas divulgativas, videos institucionales, boletines virtuales, publicaciones en Igacnet, correos internos, entre otros) que fueron divulgados a través de las diferentes herramientas de comunicación interna con que cuenta el Instituto, con el propósito de mantener informados a los servidores del IGAC en Sede Central, Direcciones Territoriales y Unidades Operativas, sobre temas estratégicos y de interés institucional. </t>
  </si>
  <si>
    <t xml:space="preserve">Para el cuarto trimestre la actividad presenta un avance de ejecución del 16.69% con respecto al 24,67% programado para el trimestre, avance y ejecución que corresponde a la conceptualización, publicación y socialización de 546 contenidos temáticos, entre piezas divulgativas, videos institucionales, boletines virtuales, entre otros) que fueron divulgados a través de las diferentes herramientas de comunicación interna con que cuenta el Instituto, con el propósito de mantener informados a los servidores del IGAC en Sede Central, Direcciones Territoriales y Unidades Operativas, sobre temas estratégicos y de interés institucional. 
Los datos reportados para el mes de diciembre, corresponden a los recopilados entre el 1 y 15 de diciembre, para dar cumplimiento a las fechas establecidas para los reportes correspondientes. Adicionalmente, para el periodo de diciembre el promedio de publicación de contenidos temáticos, dado al proceso de empalme y establecimiento de lineamientos para el tema de la comunicación por parte de la nueva administración, no se contó con el flujo de información oficial necesario para publicar a través de las herramientas internas y externas que permitieran cumplir la meta programada del periodo. Al cierre de la vigencia la actividad presenta un avance de ejecución acumulado del 114.41%
</t>
  </si>
  <si>
    <t>Revisar los modelos de gestión del conocimiento que puedan ser  implementados por la entidad</t>
  </si>
  <si>
    <r>
      <t xml:space="preserve"> </t>
    </r>
    <r>
      <rPr>
        <b/>
        <sz val="11"/>
        <rFont val="Calibri"/>
      </rPr>
      <t>Marzo:</t>
    </r>
    <r>
      <rPr>
        <sz val="11"/>
        <color rgb="FF000000"/>
        <rFont val="Calibri"/>
      </rPr>
      <t xml:space="preserve"> Se realizó la recopilación de modelos de gestión del conocimiento que comprendan componentes para la alineación del producto de modelo de gestión del conocimiento con la matriz de direccionamiento estratégico, actualmente en desarrollo.</t>
    </r>
  </si>
  <si>
    <t>Abril: Se realizó la primera versión de la estructura del documento para el desarrollo del modelo de gestión del conocimiento, en el que se proponen líneas estratégicas Mayo: Se realizó la primera propuesta de modelo de gestión del conocimiento del IGAC, que comprende: Transferencia y apropiación del conocimiento en Ciencia, Tecnología e Innovación Geográfica, aplicaciones de las Tecnologías de la Información Geográfica e investigación, Desarrollo e Innovación (I+D+i),</t>
  </si>
  <si>
    <t xml:space="preserve"> Publicar contenidos temáticos e información sobre la gestión y actividades del IGAC, a través de las Redes Sociales y página web.</t>
  </si>
  <si>
    <t>La actividad con corte a primer trimestre, presena un avance del 20.59% con respecto al 15.70% programado. A través de las redes sociales durante el primer trimestre se realizó la publicación de 812 mensajes con contenidos estratégicos de alto impacto,  que permitieron generar 45.061 interacciones de los usuarios frente a los contenidos publicados por el IGAC,  sumando 2.567 nuevos seguidores en facebook y twitter respectivamente.  Los temas de mayor interés corresponden a actualiación catastral,  Belen de Bajirá.  Así mismo a través de la página se publicaron 110 contenidos, 211.223 nuevos usuarios, que generaron 1.414.684 visitas a la página web institucional.</t>
  </si>
  <si>
    <t>La actividad con corte a segundo trimestre, presenta un avance y ejecución del 33.05% con respecto al 25.61% programado. A través de las redes sociales realizó la publicación de 2.385 mensajes con contenidos estratégicos de alto impacto: Actualización Catastral en Ibagué y Boyacá, Impuesto Predial en Boyacá e Ibagué, Amojonamiento Belén de Bajirá, Valor Catastral Ciudadades, Deslindes, entre otros,  que permitieron generar 71.774 interacciones de los usuarios frente a los contenidos publicados por el IGAC. Se logró sumar 2.287 nuevos seguidores a las redes sociales, para un total de 60.700 seguidores en Twitter y 73.854 seguidores en Facebook. Así mismo a través de la página se publicaron 126 contenidos, 166.289 nuevos usuarios, que generaron 953.497 visitas a la página web institucional.</t>
  </si>
  <si>
    <t xml:space="preserve">La actividad con corte a tercer trimestre, presenta un avance y ejecución del 26.64% acumulado con respecto al 30.66% programado. A través de las redes sociales realizó la publicación de
1.126 mensajes con contenidos estratégicos de alto impacto: Belén de Bajirá, Natalicio Agustín Codazzi, Convenio IGAC – Untrópico, IGAC entrega a los pueblos indígenas su propio Sistema de Información Geográfica convenio, Colombia y Corea, unidos por el catastro y la geodesia, el 90% de los municipios del Chocó no cuentan con historia catastral, entre otros, que permitieron generar 58.423  interacciones de los usuarios frente a los contenidos publicados por el IGAC. Se logró sumar 1.987 nuevos seguidores a las redes sociales, para un total de 55.504 seguidores en Twitter y 74.672 seguidores en Facebook. Así mismo a través de la página se publicaron 168 contenidos, 183.910 nuevos usuarios, que generaron 443.807 sesiones en la página web institucional.
</t>
  </si>
  <si>
    <t>Formular la propuesta de modelo de gestión del conocimiento</t>
  </si>
  <si>
    <t>La actividad con corte a cuarto trimestre, presenta un avance y ejecución del 25.29% con respecto al 25.61% programado, a través de las redes sociales realizó la publicación de 537 mensajes con contenidos estratégicos de alto impacto: nueva versión magna sirgas pro 4.2, nueva herramienta para generar cartografía oficial de Colombia, convocatoria desarrollo de la red topográfica fluvial para Colombia, cómo se genera la topografía desde una nave no controlada, lanzamiento suelos para niños, entre otros, que permitieron generar 55.177 interacciones de los usuarios frente a los contenidos publicados por el IGAC. Se logró sumar 1.178 nuevos seguidores a las redes sociales, para un total de 55.834 seguidores en Twitter y 75.889 seguidores en Facebook. Los datos reportados para el mes de diciembre, corresponden a los recopilados entre el 1 y 15 de diciembre, para dar cumplimiento a las fechas establecidas para los reportes correspondientes. Adicionalmente, para el periodo de diciembre el promedio de publicación de contenidos temáticos, dado al proceso de empalme y establecimiento de lineamientos para el tema de la comunicación por parte de la nueva administración, no se contó con el flujo de información oficial necesario para publicar a través de las herramientas internas y externas que permitieran cumplir la meta programada del periodo. Al cierre de la vigencia la actividad presenta un avance de ejecución acumulado del 114.41%</t>
  </si>
  <si>
    <t>Mayo: Se identificaron las principales estrategias, actividades, y procesos asociados dentro del IGAC que aportarían al modelo. Junio: Se realizó la propuesta de funciones específicas para la operación de la primera versión del modelo de gestión del conocimiento, en los componentes de: Investigación, Desarrollo e Innovación (I+D+i), Aplicaciones TIG, Transferencia y Apropiación del Conocimiento, Gobierno Geoespacial y Gestión e Innovación IDE.</t>
  </si>
  <si>
    <t>Publicar y socializar comunicados de prensa con contenidos estratégicos sobre el IGAC, que permitan generar registros informativos en medios de comunicación</t>
  </si>
  <si>
    <t>Socializar y concertar con las áreas internas la propuesta de modelo de gestión del conocimiento</t>
  </si>
  <si>
    <t>La actividad con corte a primer trimestre, presena un avance del 30.75% con respecto al 21.76 % progrado. Se realizó la investigación, redacción y publicación de 66 comunicados de prensa a través de la página web institucional, redes sociales, que permitieron generar gratuitamente 770 registros informativos en diferentes medios de comunicación, los contenidos más publicados en medios, corresponden a actualización catastral en diferentes territorios del país.</t>
  </si>
  <si>
    <t>Para el segundo trimeste la actividad presenta un avance y ejecución acumuldo del 22,67% con respecto al 25,04 % programado para el periodo. Se realizó la investigación, redacción y publicación de 50 comunicados de prensa a través de la página web institucional, redes sociales, que permitieron generar gratuitamente 560 registros informativos en diferentes medios de comunicación, los contenidos más publicados en medios, corresponden a Actualización Catastral Ibagué - Boyacá, Impuesto predial Boyacá – Ibagué, Amojonamiento Belén de Bajirá, Valor catastral ciudades, Proyecto catastral Agua de Dios, Rendición de cuentas, deslindes, actualización catastral, entre otros</t>
  </si>
  <si>
    <t>Para el tercer trimestre la actividad presenta un avance y ejecución acumulado del 26.69% con respecto al 28.37% programado para el periodo. Se realizó la investigación, redacción y publicación de 50 comunicados de prensa a través de la página web institucional, redes sociales, que permitieron generar gratuitamente 667 registros informativos en diferentes medios de comunicación, los contenidos más publicados en medios, corresponden a Belén de Bajirá, Natalicio Agustín Codazzi, Convenio IGAC – Untrópico, IGAC entrega a los pueblos indígenas su propio Sistema de Información Geográfica convenio, Colombia y Corea, unidos por el catastro y la geodesia, el 90% de los municipios del Chocó no cuentan con historia catastral, entre otros.</t>
  </si>
  <si>
    <t>Junio: Los archivos respectivos fueron enviados para su socialización a la secretaría general y al GIT de Talento Humano.</t>
  </si>
  <si>
    <t>Para el cuarto trimestre la actividad presenta un avance y ejecución acumulado del 20.49% con respecto al 24.93 % programado para el periodo. Se realizó la investigación, redacción y publicación de 30 comunicados de prensa a través de la página web institucional, redes sociales, que permitieron generar gratuitamente 513 registros informativos en diferentes medios de comunicación, los contenidos más publicados en medios, corresponden a: 	Edificio Aquarela Cartagena, funcionario capturado presunto caso de corrupción, actualización catastral Ibagué, estafan a nombre del IGAC, congreso aprobó propuesta del Agustín Codazzi sobre límites entre Boyacá y Santander. Los datos reportados para el mes de diciembre, corresponden a los recopilados entre el 1 y 15 de diciembre, para dar cumplimiento a las fechas establecidas para los reportes correspondientes. Adicionalmente, para el periodo de diciembre el promedio de publicación de contenidos temáticos, dado al proceso de empalme y establecimiento de lineamientos para el tema de la comunicación por parte de la nueva administración, no se contó con el flujo de información oficial necesario para publicar a través de las herramientas internas y externas que permitieran cumplir la meta programada del periodo. Al cierre de la vigencia la actividad presenta un avance de ejecución acumulado del 100.59%</t>
  </si>
  <si>
    <t>Julio: El IGAC expidió la resolución No 898 del 22 junio de 2018, “por la cual se conformaron y asignaron funciones a los Grupos Internos de Trabajo (GIT) del IGAC”, y la resolución No 921 “Por la cual se designan Coordinadores de Grupos Internos de Trabajo”. Se realizó la respectiva socialización a los funcionarios del CIAF el día 31 de julio.</t>
  </si>
  <si>
    <t xml:space="preserve">El proceso de identificación de  los clientes de la Entidad durante los tres últimos años, se llevo a cabo en su totalidad en el mes de septiembre de 2018 con un porcentaje de cumplimiento del 100%. Del nivel de percepción de producto adquirido y el servicio proporcionado en los Centros de Información Geográfica  de la Entidad   y en las 22 Direcciones Territoriales" se realizaron dos encuestas en el año;  la última en el mes de Diciembre con resultado de nivel de satisfacción del 92.42%.  La Entidad realizó la última actualización de precios con la resolución 1635 del 7 de octubre de 2018. </t>
  </si>
  <si>
    <t>Generar una propuesta de política institucional de gestión del conocimiento</t>
  </si>
  <si>
    <t xml:space="preserve">Agosto: Se realizó la revisión de política nacional sobre componentes de la gestión del conocimiento, principalmente el de I+D+i, se identificaron algunos criterios orientadores de la política, para realizar una primera propuesta de política de gestión del conocimiento.
Septiembre: Se consolido el documento de la política institucional de gestión del conocimiento con cuatro ejes principales:
• Apropiación y Transferencia de conocimiento
• Investigación, desarrollo e innovación
• Emprendimiento
• Gobierno
</t>
  </si>
  <si>
    <t xml:space="preserve">La Entidad participó en la Feria del Libro,  el 1er Congreso Plan de Ordenamiento Territorial y Desarrollo Sustentable, en la ciudad de Armenia.  Realizó la celebración del Día Mundial del Suelo como un medio para centrar la atención en la importancia de un suelo sano y abogar por la gestión sostenible de los recursos del suelo. Finalmente en el 2018 se hace el lanzamiento de la Tienda Virtual del IGAC, haciendo la publicación de la misma en la página web. El vínculo de la página se encuentra en la ruta URL http://tiendavirtual.igac.gov.co.  Durante el periodo que comprende del 01 de enero al 31 de diciembre se realizaron un total de 1.380 visitas comerciales dirigidas a empresas del sector privado, gubernamental y gremial para ofertar los bienes y servicios geográficos de la Entidad. Cumpliendo con un porcentaje de avance de la meta al corte del periodo del 138%. Durante los meses de Octubre Noviembre y Diciembre no se entregaron cartillas ya que al corte del mes de Junio la Entidad cumplio con el 100% de la meta. Se entregaron en un 100% las publicaciones como: Mapa de Rutas y Anaglifos de Colombia, APP Suelo para niñios; asi como las 50 obras de la biblioteca de la Entidad. 
</t>
  </si>
  <si>
    <t xml:space="preserve">Las Direcciones Territoriales que presentan un alto nivel de desempeño para el cierre fiscal se encuentran: Bolivar, Boyacá, Caldas, Caqueta, Casanare, Cesar, Guajira, Huila, Magdalena, Nariño y Sucre.  Al cierre de la actual vigencia la entidad cumplio con el 89.06% de la meta programada para el 2018. Dentro de las lineas de produccion que presentan un mayor indice de cumplimiento, superior al 90% se encuentran: Información Geodesica, Catografía y Avaluos.
</t>
  </si>
  <si>
    <t xml:space="preserve">Se entregó por parte de los comerciales de Sede Central un informe de la vigencia contractual, el cual contiene los avances en materia de seguimiento y monitoreo de la gestión comercial. Se entregó por parte de la fuerza de ventas a nivel nacional un informe que contiene la trazabilidad de sus planes de acción. 
</t>
  </si>
  <si>
    <t>Porcentaje avance actividades para generación de artículos científicos</t>
  </si>
  <si>
    <t xml:space="preserve">Se elaboró la formulación del artículo científico “Caracterización de patrones espectrales para distintos tipos de suelos de Colombia y la revisión  bibliografica, procesamiento y validación de imágenes del articulo "Procesamiento de imágenes digitales para estudios multitemporales"		
</t>
  </si>
  <si>
    <t>Se entrega avance en el árticulo “Análisis espectral de los suelos de la cuenca endorreica perteneciente a la laguna de Tota en el departamento de Boyacá, del artículo procesamiento de imágenes digitales para estudios multitemporales, del articulo de SIG titulado Sistema de Información Geográfica para la gestión de programas de prevención y protección integral de la niñez Colombiana y el correspondiente de IDE titulado Gestión del Conocimiento en Infraestructuras de Datos Espaciales</t>
  </si>
  <si>
    <t>Se avanzo el articulo 1.artículo”Patrones espectrales para el orden de suelo colombiano en la región del Catatumbo, Articulo 2, se avamzo 90% ,de la fase metodológica para el articulo “Caracterización multitemporal de la línea de cauces natural para el complejo cenagoso del Bajo Sinú”, Articulo • Sistema de Información Geográfica para la prevención y protección integral de la niñez se entrega avance  la generacion complementos sobre seccion materiales y metodos, Articulo • Gestión del conocimiento en Infraestructuras de Datos Espaciales se reestructurar los contenidos iniciales del artículo atendiendo a criterios de pertinencia y actualidad</t>
  </si>
  <si>
    <t xml:space="preserve">Se entregaron versiones finales de los cuatro articulos programados por articulos </t>
  </si>
  <si>
    <t>Artículos científicos enviados para evaluación de revistas indexadas</t>
  </si>
  <si>
    <t>Artículo de espectroradiometria</t>
  </si>
  <si>
    <t>Se realizó el Diseño e implementación del plan de comunicaciones (Tienda virtual, APS, Comunicados de Prensa)
 - Tienda Virtual : Se llevó a cabo el lanzamiento de la Tienda Virtual del IGAC, haciendo la publicación de la misma en la página web. El vínculo de la página se encuentra en la ruta URL http://tiendavirtual.igac.gov.co .  La presentación de la plataforma al público se hizo a través de la página web en la sección de noticias, el día 19 de noviembre, con el título “IGAC pone al servicio su tienda virtual para la venta de publicaciones” la cual se encuentra en la ruta https://noticias.igac.gov.co/es/contenido/igac-pone-al-servicio-su-tienda-virtual-para-la-venta-de-publicaciones.  Adicionalmente, de manera previa al lanzamiento se efectuó una campaña de expectativa y posteriormente se reforzó la difusión de la misma en las redes sociales del Instituto (Facebook, Twitter, Instagram). En el marco del Día Mundial del Suelo, se hizo el lanzamiento de la app “Suelos para niños”, la cual consta de siete capítulos, reflejando el material incorporado en la publicación del mismo nombre presentada en años anteriores. Esta aplicación se encuentra disponible para la plataforma Android a través de Google Play Store. Se puede visualizar la ubicación en la plataforma en la ruta URL  https://play.google.com/store/apps/details?id=com.igac.geoninos.suelos&amp;hl=es  
La nota de prensa que hace referencia al lanzamiento de la aplicación se encuentra publicada en la página web del Instituto, en la sección noticias, con el título “Con la reapertura del museo, agenda académica y lanzamiento de la aplicación para niños, IGAC conmemora el día mundial de los suelos”.  Esta nota fue publicada el 4 de diciembre y está en la ruta URL  https://noticias.igac.gov.co/es/contenido/con-la-reapertura-del-museo-agenda-academica-y-lanzamiento-de-la-aplicacion-para-ninos
También se hizo difusión a través de la red social Instagram.  Se emitieron cuatro (4) comunicados de prensa los cuales se relacionan a continuación con su respectiva ruta URL:  - “Vamos todos a recorrer Colombia” 18 rutas integradas en una sola guía (Octubre 12) https://noticias.igac.gov.co/es/contenido/vamos-todos-recorrer-colombia-18-rutas-integradas-en-una-sola-guia 
- Conoce Colombia a través de sus rutas (Noviembre 13)
https://noticias.igac.gov.co/es/contenido/conoce-colombia-traves-de-sus-rutas 
-  IGAC pone al servicio su tienda virtual para la venta de publicaciones (Noviembre 19)
https://noticias.igac.gov.co/es/contenido/igac-pone-al-servicio-su-tienda-virtual-para-la-venta-de-publicaciones 
- Con la reapertura del museo, agenda académica y lanzamiento de la aplicación para niños, IGAC conmemora el día mundial de los suelos (Diciembre 4)
https://noticias.igac.gov.co/es/contenido/con-la-reapertura-del-museo-agenda-academica-y-lanzamiento-de-la-aplicacion-para-ninos
También se hizo difusión de las siguientes actividades:   - Charla especializada sobre Catastro Multipropósito,  - Presentación “Mapas de Ruta” en el Centro Comercial Gran Estación, - Presentación exposición “Hierofanía – Analógica del Territorio”  que fueron divulgados a través de las diferentes herramientas de comunicación interna con que cuenta el Instituto, con el propósito de mantener informados a los servidores del IGAC en Sede Central, Direcciones Territoriales y Unidades Operativas, sobre temas estratégicos y de interés institucional.</t>
  </si>
  <si>
    <t>Generar articulo de espectroradiomentria de acuerdo a las actividades realizadas en el laboratorio</t>
  </si>
  <si>
    <r>
      <rPr>
        <b/>
        <sz val="11"/>
        <rFont val="Calibri"/>
      </rPr>
      <t>Marzo:</t>
    </r>
    <r>
      <rPr>
        <sz val="11"/>
        <color rgb="FF000000"/>
        <rFont val="Calibri"/>
      </rPr>
      <t xml:space="preserve"> Se elaboró la formulación del artículo científico “Caracterización de patrones espectrales para distintos tipos de suelos de Colombia</t>
    </r>
  </si>
  <si>
    <t>Abril: Se definieron las temáticas y revista para los artículos: • Análisis espectral de los suelos de la cuenca endorreica perteneciente a la laguna de Tota en el departamento de Boyacá, Colombia. • Patrones espectrales para el orden de suelo colombiano en la región del Catatumbo Mayo: Avance en la elaboración del artículo “Análisis espectral de los suelos de la cuenca endorreica perteneciente a la laguna de Tota en el departamento de Boyacá, Colombia. Junio: Se continua avanzando en la elaboración del artículo “Análisis espectral de los suelos de la cuenca endorreica perteneciente a la laguna de Tota en el departamento de Boyacá, Colombia.</t>
  </si>
  <si>
    <t xml:space="preserve">Julio: Avance en la estructuración metológica y análisis preliminar de los resultados del articulo “Análisis espectral de los suelos de la cuenca endorreica perteneciente a la laguna de Tota en el departamento de Boyacá”.
Agosto:  Se avanzó en el artículo “Análisis espectral de los suelos de la cuenca endorreica perteneciente a la laguna de Tota en el departamento de Boyacá, Colombia” 
Septiembre: Se avanzó en el estrucuturación del “Análisis espectral de los suelos de la cuenca endorreica perteneciente a la laguna de Tota en el departamento de Boyacá, Colombia” </t>
  </si>
  <si>
    <t xml:space="preserve">Octubre: El avance corresponde al desarrollo de los ítems de análisis y discusión de resultados.                
Noviembre: Se finalizo articulo Análisis espectral de los suelos de la cuenca endorreica del lago de Tota en el departamento de Boyacá, Colombia” el cual será enviado a la revista DYNA de la universidad Nacional de Colombia sede Medellín.                 
</t>
  </si>
  <si>
    <t>Artículo de procesamiento digital de imágenes para estudios multitemporales</t>
  </si>
  <si>
    <t>Generar artículo del procesamiento de imágenes digitales para estudios multitemporales</t>
  </si>
  <si>
    <r>
      <rPr>
        <b/>
        <sz val="11"/>
        <rFont val="Calibri"/>
      </rPr>
      <t>Marzo:</t>
    </r>
    <r>
      <rPr>
        <sz val="11"/>
        <color rgb="FF000000"/>
        <rFont val="Calibri"/>
      </rPr>
      <t xml:space="preserve"> Revisión bibliografica, procesamiento y validación de imágenes</t>
    </r>
  </si>
  <si>
    <t>Abril: Se realizo la elaboración del formato No 1 Planteamiento de la idea y el formato No 2 formulación de la propuesta investigación, el cronograma de actividades y la actualización de revisión bibliográfica e información primaria y secundaria. Mayo: Las actividades se centraron en la definición de las imágenes satelitales, inicio del procesamiento y georreferenciación de fotografías aéreas. Junio: Se realizó avance de la metodología preliminar y la revisión bibliográfica.</t>
  </si>
  <si>
    <t>Julio: Avance del 30% de la fase metodológica para el articulo “Caracterización multitemporal de la línea de cauces natural para el complejo cenagoso del Bajo Sinú”
Agosto:  Avance del 60% de la fase metodológica para el articulo “Caracterización multitemporal de la línea de cauces natural para el complejo cenagoso del Bajo Sinú”
Septiembre: Avance del 90% de la fase metodológica para el articulo “Caracterización multitemporal de la línea de cauces natural para el complejo cenagoso del Bajo Sinú”</t>
  </si>
  <si>
    <t>Octubre: Se elaboró  la discusión de resultados de dicho artículo.
Noviembre: El artículo Caracterización multitemporal  de la línea de cauces natural para el complejo cenagoso del Bajo Sinú  se culminó y será enviado a la revista para su publicación.</t>
  </si>
  <si>
    <t>Artículo aplicación de sistemas de información geográfica</t>
  </si>
  <si>
    <t>Generar artículo de aplicaciones de los sistemas de información geográfica</t>
  </si>
  <si>
    <r>
      <rPr>
        <b/>
        <sz val="11"/>
        <rFont val="Calibri"/>
      </rPr>
      <t xml:space="preserve">Marzo: </t>
    </r>
    <r>
      <rPr>
        <sz val="11"/>
        <color rgb="FF000000"/>
        <rFont val="Calibri"/>
      </rPr>
      <t>Se presentaron al equipo del GIT IDE y GIG los lineamientos para la elaboración de artículos en el marco del proyecto de Gestión del Conocimiento ICDE, se definieron los grupos de trabajo y se identificaron las temáticas a desarrollar.</t>
    </r>
  </si>
  <si>
    <t>Abril: Se definieron los grupos finales de trabajo para el desarrollo del artículo técnico, actualmente se avanza en la revisión de fuentes documentales; se programó el día 27 de abril una serie de talleres a ser desarrollados los días 3, 9 y 16 de mayo para la delimitación de la temática de cada artículo teniendo en cuenta la revisión documental, y talleres de escritura académica .Finalmente, se gestionó una charla con el Director de la Revista Cuadernos de Geografía, la que está pendiente de confirmación y que tentativamente se realizaría también el próximo 9 de mayo. Se entrega en el anexo 1 las evidencias correspondientes Mayo: Se entregó avance sobre el artículo en desarrollo, denominado Sistema de Información Geográfica para la gestión de programas de prevención y protección integral de la niñez Colombiana. Se dispone en el anexo 1 el documento mencionado. Junio: Se entregó avance sobre el artículo en desarrollo, denominado Sistema de Información Geográfica para la gestión de programas de prevención y protección integral de la niñez Colombiana en lo que respecta a antecedentes internacionales, nacionales, no gubernamentales y locales de sistemas con enfoque hacia la niñez. Se dispone en el anexo 1 el documento mencionado.</t>
  </si>
  <si>
    <t xml:space="preserve">Julio: Se entregó avance sobre el artículo en desarrollo, denominado Sistema de Información Geográfica para la gestión de programas de prevención y protección integral de la niñez Colombiana en lo que respecta a complementos y mejoras sobre las referencias de antecedentes no gubernamentales de sistemas con enfoque hacia la niñez. Se dispone en el anexo 1 el documento mencionado.
Agosto: Se entregó avance sobre el artículo en desarrollo, ajustando el título por Sistema de Información Geográfica para la prevención y protección integral de la niñez y adelantando la    la introducción y la sección de  materiales y métodos. Se dispone en el anexo 1 el documento mencionado.
Septiembre: Se entregó avance sobre el artículo en desarrollo, titulado  Sistema de Información Geográfica para la prevención y protección integral de la niñez en el cual se generaron complementos sobre la  sección de  materiales y métodos. </t>
  </si>
  <si>
    <t xml:space="preserve">Octubre:  Se entregó avance sobre el artículo en desarrollo, titulado  Sistema de Información Geográfica para la prevención y protección integral de la niñez en el cual se trabajaron las secciones de materiales, métodos y resultados. Se dispone en el anexo 1 el documento mencionado.
Noviembre: Se entrega versión final del artículo denominado : Sistema de Información Geográfica para la prevención y protección integral de la niñez. </t>
  </si>
  <si>
    <t>Ártículo linea  de infraestructura de datos espaciales</t>
  </si>
  <si>
    <t>Generar artículo para infraestructura de datos espaciales</t>
  </si>
  <si>
    <r>
      <rPr>
        <b/>
        <sz val="11"/>
        <rFont val="Calibri"/>
      </rPr>
      <t xml:space="preserve">Marzo: </t>
    </r>
    <r>
      <rPr>
        <sz val="11"/>
        <color rgb="FF000000"/>
        <rFont val="Calibri"/>
      </rPr>
      <t>Se presentaron al equipo del GIT IDE y GIG los lineamientos para la elaboración de artículos en el marco del proyecto de Gestión del Conocimiento ICDE, se definieron los grupos de trabajo y se identificaron las temáticas a desarrollar.</t>
    </r>
  </si>
  <si>
    <t>Abril: Se definieron los grupos finales de trabajo para el desarrollo del artículo técnico, actualmente se avanza en la revisión de fuentes documentales; se programó el día 27 de abril una serie de talleres a ser desarrollados los días 3, 9 y 16 de mayo para la delimitación de la temática de cada artículo teniendo en cuenta la revisión documental, y talleres de escritura académica .Finalmente, se gestionó una charla con el Director de la Revista Cuadernos de Geografía, la que está pendiente de confirmación y que tentativamente se realizaría también el próximo 9 de mayo. Se entrega en el anexo 1 las evidencias correspondientes Mayo: Se entregó avance sobre el artículo en desarrollo, denominado Gestión del conocimiento en Infraestructuras de Datos Espaciales. Se dispone en el anexo 1 el documento mencionado. Junio: se avanzó en la revisión de referentes conceptuales y en la identificación de ideas fuerza para la construcción de los diferentes apartados definidos en el artículo. También se incorporó al discurso los lineamiento políticos actualizados teniendo en cuenta el lanzamiento del marco de referencia geoespacial y la normatividad asociada de gobierno digital. Se dispone en el anexo 1 el avance documental generado</t>
  </si>
  <si>
    <t xml:space="preserve">ulio: Durante el mes se avanzó en la ampliación de los referentes bibliográficos. Adicionalmente, se construyeron nuevos argumentos que soportan desde la teoría y la práctica el proceso continuo de gestión del conocimiento en general en el CIAF y en particular en la ICDE
Se entrega en el anexo 1 las evidencias correspondientes
Agosto: Se avanzó en la elaboración del estado del arte, recopilando y sintetizando la información referente a los cambios organizacionales que ha tenido el CIAF durante su existencia, esto como contexto para el posterior análisis de las dinámicas de operación en la gestión del conocimiento a nivel general como proceso y en particular como grupo IDE. Se entrega en el anexo 1 las evidencias correspondientes
Septiembre: En reuniones de avance las autoras definieron reestructurar los contenidos iniciales del artículo atendiendo a criterios de pertinencia y actualidad. En este sentido, el artículo cambió de enfoque y se concentró en el desarrollo y cierre en el análisis del crecimiento del CIAF como centro de investigación. Se entrega en el anexo 1 las evidencias correspondientes.
</t>
  </si>
  <si>
    <t>Octubre: Durante octubre de 2018 se trabajó en la revisión e inclusión de referentes más actualizados en la construcción del artículo. Se suma a este avance la realización de una mesa de trabajo donde las autoras asignaron tareas para afinar los apartados de Introducción y Métodos e iniciar la escritura del apartado dedicado al Análisis. Se dispone en el anexo 1 el documento mencionad
Noviembre: Version final del artículo  El CIAF como gestor del conocimiento geográfico en Latinoamérica: Actualidad y desafíos”</t>
  </si>
  <si>
    <t>Oficina Asesora de Planeación OAP</t>
  </si>
  <si>
    <t>Porcentaje de seguimiento y evaluación a los procesos institucionales</t>
  </si>
  <si>
    <t>Con corte al 1 trimestre el producto de seguimiento y evaluación de la OAP reporta un avance acumulado del 31,08% de una meta programada del 31,08% en donde se destacan la asesorias permanentes en temas presupuestales y de proyectos a las dependencias de la sede central y territoriales, la consolidación y cargue del informe al 1 trimestre del PAA, el  cumplimiento de los reportes mensuales de los informes de ejecución presupuestal del Instituto,  la consolidación del informe de los acuerdos de gestió de los gerentes públicos de la sede central y territoriales, el cargue en el SIIF Hacienda del presupuesto de funcionamiento e inversión 2019 y el ajuste de los proyectos de inversión 2019-2022 por dependencia ante el DNP así mismo se avanzó en el levantamiento de requrimientos en el SOFIGAC como tambien en el seguimiento a los indicadores de ventas y obligacones presupuestales en las territoriales y tambien se presto asesoria en el tema de indicadores a las dependencias del nivel central y territoriales. Mayo: Se continuo en la conslidación y cargue de los avances del presupuesto por mes, se remitio a Hacienda el anteproyectos de presupuesto 2019 y se socializaó el MIPG y se continuo con la asesoria y apoyo a los modulos de proyectos e indicadores en sede central y territoriales, se tiene un avance acumulado del 8,08%.</t>
  </si>
  <si>
    <t xml:space="preserve">Al cierre del segundo trimestre y de acuerdo con la programación del proyecto se avanzó en  el cargue mensual en la página web del informe de ejecución presupuestal del IGAC con recursos del presupuesto por inversión  y de funcionamiento, y se ha estado enviando mensualmente para su publicación en la página Web del IGAC e IGACNET, de igual manera se envió al Min-Hacienda el anteproyecto de presupuesto de funcionamiento del 2019 y para la programación de inversión se realizó la formulación de los proyectos de inversión en la MGA. Se realizó la reunión de programación del MGMP y en estos momentos la solocitud de presupuesto del IGAC para 2019, se encuentra en Min-Hacienda y en el DNP. En el periodo se reviso tambien una parte de los desarrollos contratados con la firma ITS, y se hicieron algunas recomendaciones de ajuste, quienes se comprometieron a entregar todos los desarrollos a mas tardar el 15 de julio de 2018, en cuanto a los indicadores de Obligaciones y Ventas de bienes y servicios en territoriales y otros de la Sede Central, se les esta haciendo seguimiento por medio del modulo de indicadores del sistema SOFIGAC. </t>
  </si>
  <si>
    <t xml:space="preserve">En el tercer trimestre se desarrollaron las siguientes actividades en cumplimiento de las metas establecidas: La OAP continúo asesorando a las dependencias de la sede central y direcciones territoriales en temas presupuestales y de planificación; se adelanto la elaboración y propuesta de esquema de publicación de información, como herramienta para la actualización del portal web del Instituto - link de transparencia y acceso a la informcaión pública., aprobado en comité de gestión y desempeño institucional, se realizó la socialización de documentos actualizados de MIPG Versión 2 emitidos por el DAFP:   Manual General Sistema de Gestión - V2 Julio 2018, Manuel operativo, Anexo 1 Criterios diferenciales y Anexo 2, 3, 4, 5 y 6 Criterios diferenciales, a fin de tener en cuenta en la implementación de MIPG y el plan de acción institucional y se socializaron presentaciones relacionadas con la  participación en la construcción de normas (Decreto 270 de 2017), Política de servicio al ciudadano y caracterización de usuarios. La Oficina además viene cumpliendo con el seguimiento y consolidación de informes del Instituto, el reporte de ejecución se presentará en el mes de octubreos; sin embargo en el periódo se adelantaron actividades como la  actualización de Informe de empalme, acta de entrega de informe de gestión y diagnóstico sectorial, Informe de gestión 2013 – 2018 elaborado a partir de la información trabajada con los líderes de procesos misionales y de apoyo,  Informe EPICO, evaluación del presupuesto de inversión colombiano,  Informe al congreso 2017 -  2018 e  Informe de gestión I semestre 2018. Tambien se  se continúo cargando mensualmente en la página web el informe de ejecución presupuestal del IGAC con recursos del presupuesto por inversión  y de funcionamiento, y se ha estado enviando mensualmente para su publicación en la página Web del IGAC e IGACNET. Con respecto al producto de acuerdos de gestión en el próximo mes se presentara el informe connsolidado, en relación a la programación y gestión del anteproyecto de presupuesto 2019 en estos momentos la solocitud de presupuesto del IGAC para 2019, se encuentra en Min-Hacienda y en el DNP finalizando así la meta programada. Por último, con respecto al seguimiento a planes, proyectos e indicadores en la plataforma SOFIGAC se recibieron lo ajustes contratados con la firma  ITS, se hicieron pruebas, se solicito pasar los modulos de planes  indicadores y se esta en el proceso de cargue de los planes operativos anules de todos los procesos de la sede central. A la fecha se tienen cargados 9 de 20 POAs: Gestion Cartografica, Control Interno, Servicio al Ciudadano, Adquisiciones, Mejora Continua, Gestion Catastral, Gestion Humana, Control Disciplinario y Comunicaciones.  </t>
  </si>
  <si>
    <t>Con corte al mes de noviembre la OAP acompaño a las dependencias de al sede central en la programación de las metas de inversión 2019 y en la formulación del PAA 2019, lo anterior  se oficializó según circular 273 del 10-10-2018,; se continua cargando mensualmente en la página web el informe de ejecución presupuestal del IGAC con recursos del presupuesto por inversión y de funcionamiento, y se ha estado enviando mensualmente para su publicación en la página Web del IGAC e IGACNET. Se logró avanzar en los informes pendientes de acuerdos de gestión a los gerentes públicos pendientes al tercer trimestre de 2018. Del nivel territorial faltó Atlántico, obteniendose a la fecha (24-12/2018) el 90,32% de cumplimiento del trimestre pendiente (28 de 31 informes: faltaron 3 Informes de sede central) por lo tanto no se pudo consolidar dicho informe. A octubre en SOFIGAC se ha cargado en el modulo de planes e indicadores 12 procesos de los 20 existentes con información real a septiembre, a noviembre se cargaron 18 procesos en el modulo de planes. En el tema de Cooperación Internacional se avanzó a noviembre en:  En el Convenio ATN/SF 2826 -RE del IGAC suscrito con el Banco Interamericano de Desarrollo,  en el Proyecto "Fortalecimiento de los sistemas de Gestión de datos para las Políticas de Formalización y Restitución de Tierras en Colombia, tambien durante este periodo se desarrollaron reuniones con Cancillería para atender la visita de una delegación de la Agencia Rumana de Cooperación Internacional (Roaid). Igualmente se coordinó con la Agencia Presidencial de Cooperación Internacional (APC), la presentación de un proyecto al mecanismo de la Comisión Mixta de Cooperación Tecnica y Cientifica con Argentina. Finalmente, se coordinó con la Cancillería y APC la realización de la reunión con los representantes de Roaid, y la remisión de los documentos referentes a este encuentro, para su envío a la contraparte rumana; Durante este periodo se desarrollaron reuniones con Cancillería para atender la visita de una delegación de la Agencia Rumana de Cooperación Internacional (Roaid). Igualmente se coordinó con la Agencia Presidencial de Cooperación Internacional (APC), la presentación de un proyecto al mecanismo de la Comisión Mixta de Cooperación Tecnica y Cientifica con Argentina, tambien se coordinó con la Cancillería y APC la realización de la reunión con los representantes de Roaid, y la remisión de los documentos referentes a este encuentro, para su envío a la contraparte rumana. Durante este periodo se han adelantado comunicaciones con el Registro de Información Catastral de Guatemala, para llevar a cabo una visita al IGAC en el mes de diciembre, se apoyó  y se asistió a una reunión con representantes de la Agencia Rumana de Cooperación (Roaid), con el proposito de establecer nuevas lineas de cooperación, y se han adelantado coordinaciones internas para llevar a cabo la visita de una delegación del Registro de Información Catastral (RIC) de Guatemala, y de la empesa Leica Geosystems.</t>
  </si>
  <si>
    <t>Seguimiento y evaluación a los procesos institucionales en el cumplimiento de la programación y la gestión de la planeación de la entidad.</t>
  </si>
  <si>
    <t>Acompañamiento y Asesoría a las Direcciones territoriales y Sede Central por diferentes medios</t>
  </si>
  <si>
    <t>En el periodo enero-marzo se presto asesoria en temas de presupuesto y de proyectos a las dependencias de sede central (proyectos de inversión 2019-2022 y BPIN)) y a las territoriales (indicadores y acuerdos de gestión). Mayo: la OAP continuo prestando asesoría a las dependencias de la sede central y territoriales en el nuevo MIPG asi como en programación y gestión presupuestal, en el POA, y en acuerdos de gestión e indicadores.</t>
  </si>
  <si>
    <t xml:space="preserve">La OAP continúa asesorando a las dependencias de la sede central y direcciones territoriales en temas presupuestales, y de planeación. Se participó en la mesa técnica e gobierno digital, liderada por la OIT. En coordinación con la Superintendencia de industria y comercio se desarrolló una jornada de capacitación sobre el tema de Registro nacional de base de datos ante la SIC en el marco de la implementación de la política de protección de datos personales. Se adelanto la elaboración y propuesta de esquema de publicación de información, como herramienta para la actualización del portal web del Instituto - link de transparencia y acceso a la informcaión pública., aprobado en comité de gestión y desempeño institucional . Socialización de documentos actualizados de MIPG Versión 2 emitidos por el DAFP:   Manual General Sistema de Gestión - V2 Julio 2018, Manuel operativo, Anexo 1 Criterios diferenciales y Anexo 2, 3, 4, 5 y 6 Criterios diferenciales, a fin de tener en cuenta en la implementación de MIPG y el plan de acción institucional. Así  mismo se socializaron presentaciones relacionadas con la  participación en la construcción de normas (Decreto 270 de 2017), Política de servicio al ciudadano y caracterización de usuarios </t>
  </si>
  <si>
    <t xml:space="preserve">Al mes de diciembre la OAP acompaño y asesoro  a las dependencias de al sede central  en el seguimiento de las metas de inversión 2018 del PGN y en el control y gestión del PAA 2018 así como en la programación de las metas y proyectos del PAA para el 2019, de igaul manera en la Direcciones Territoriales se continuo con el apoyo y asesoria </t>
  </si>
  <si>
    <t>Consolidación y cargue de los Informes trimestrales de la gestión institucional.</t>
  </si>
  <si>
    <t>De enero a marzo se avanzó en la solicitud de informes de ejecución del PAA en sede central y territoriales, se consolido el informe al 1 trimestre del PAA y se colgo en la página web el informe para el periódo. Mayo: En el segundo trimestre se hara entrega del informe consolidado del PAA</t>
  </si>
  <si>
    <t xml:space="preserve">La Oficina viene cumpliendo con el seguimiento y consolidación de informes del Instituto, el reporte de ejecución se presentará en el mes de octubre. En coordinación con los profesionales designados de las dependencias del Instituto, se elaboraron los siguientes documentos:
• Actualización de Informe de empalme: Acta de entrega de informe de gestión y diagnóstico sectorial. 
• Informe de gestión 2013 – 2018 elaborado a partir de la información trabajada con los líderes y delegados de procesos misionales y de apoyo. 
• Informe EPICO: evaluación del presupuesto de inversión colombiano
• Informe al congreso 2017 -  2018
• Informe de gestión I semestre 2018
Seguimiento cuatrimestral No. 2 al plan anticorrupción, de participación y rendición de cuentas de la Entidad, los informes se encuentran publicados en la página web: link de transparencia y acceso a la información pública, y se realizó seguimiento al Plan de mejoramiento suscrito con la Contraloria General de la república en los temas propios de la Oficina. </t>
  </si>
  <si>
    <t>Consolidación y cargue de los Informes mensuales de la ejecución presupuestal 2018</t>
  </si>
  <si>
    <t>Durante lo corrido del año se ha cargado mensualmente en la página web por la OAP el informe de ejecución presupuestal del IGAC tanto de recursos del presupuesto de inversión como de los recursos por funcionamiento de cara al conocimiento de la ciudadania. Mayo: Se continua cargando mensualmente en la página web el informe de ejecución presupuestal del IGAC con recursos del presupuesto por inversión  y de funcionamiento, y se ha estado enviando mensualmente para su publicación en la página Web del IGAC e IGACNET.</t>
  </si>
  <si>
    <t>Al 2 trimestre se continua cargando mensualmente en la página web el informe de ejecución presupuestal del IGAC con recursos del presupuesto por inversión  y de funcionamiento, y se ha estado enviando mensualmente para su publicación en la página Web del IGAC e IGACNET.</t>
  </si>
  <si>
    <t>Al 3 trimestre se continua cargando mensualmente en la página web el informe de ejecución presupuestal del IGAC con recursos del presupuesto por inversión  y de funcionamiento, y se ha estado enviando mensualmente para su publicación en la página Web del IGAC e IGACNET.</t>
  </si>
  <si>
    <t>Al mes de noviembre se continua cargando mensualmente en la página web el informe de ejecución presupuestal del IGAC con recursos del presupuesto por inversión y de funcionamiento, y se ha estado enviando mensualmente para su publicación en la página Web del IGAC e IGACNET.</t>
  </si>
  <si>
    <t>Geo-servicios</t>
  </si>
  <si>
    <t>Geo-servicios de planchas historicas a escala 1:25.000 creados</t>
  </si>
  <si>
    <t>Consolidación y publicación de los Informes Trimestrales de Acuerdos de Gestión para gerentes públicos</t>
  </si>
  <si>
    <t xml:space="preserve"> realizó la conversión de formato de pdf a tif  y la georeferenciación para 175 planchas del departamento de Antioquia y 270 del departamento de Cesar. Por otro lado, y atendiendo el mantenimiento continuo generado sobre las funcionalidades del SIG NODO para el apoyo a la política integral de tierras</t>
  </si>
  <si>
    <t>Se realizó la publicación de dos servicios web geográficos de planchas históricas correspondientes a los departamentos de Antioquia y Cesar.</t>
  </si>
  <si>
    <t xml:space="preserve">Se realizan conversiones de archivos de los formatos PDF A TIF, se entrega el anexo 2 la imagen del proyecto cartográficos de las planchas georreferenciadas, se hae la publicacion mediante servicios web geográficos, para 266 planchas históricas del departamento de Córdoba y 203 del departamento del Bolívar		
</t>
  </si>
  <si>
    <t>Se modifica resolución radiometrica y se publica el servicio de planchas históricas del departamento del Meta</t>
  </si>
  <si>
    <t>Se desarrollo en el trimestre la solicitud de los informes de los acuerdos de gestión a los gerentes públicos tanto de la sede central como de las territoriales. Mayo: se consolido el avance parcial al 1 trimestre de los acuerdos de gestión y su resultado final y publicación sera presentado en el segundo trimestre en razón a que la guia del DAFP define evaluaciones semestrales.</t>
  </si>
  <si>
    <t>Al mes de julio se consolido el informe final del semestre con los acuerdos de gestión de los gerentes públicos de la sede central y direcciones territoriales</t>
  </si>
  <si>
    <t>Se desarrollo en el trimestre la solicitud de los informes de los acuerdos de gestión a los gerentes públicos al 3 trimestre  tanto de la sede central como de las territoriales, obteniendose a la fecha (18-10/2018) el 74,19% de cumplimiento (23 de 31 informes: faltan 4 Direcciones Territoriales y 4 Informes de sede central) por lo tanto no se ha podido consolidar el informe. En el próximo mes se presentara el avance cualitativo del trimestre</t>
  </si>
  <si>
    <t xml:space="preserve">Se logró avanzar en los informes pendientes de acuerdos de gestión a los gerentes públicos pendientes al tercer trimestre de 2018. Del nivel territorial faltó Atlántico, obteniendose a la fecha (24-12/2018) el 90,32% de cumplimiento del trimestre pendiente (28 de 31 informes: faltaron 3 Informes de sede central) por lo tanto no se pudo consolidar dicho informe. </t>
  </si>
  <si>
    <t>Nuevos geo-servicios de planchas historicas a escala 1:25,000 integrado en el SIG - NODO para el apoyo a la política de Tierras</t>
  </si>
  <si>
    <t>Programación y gestión del Anteproyecto de presupuesto 2019 (funcionamiento e Inversión)</t>
  </si>
  <si>
    <t>Se cumplio en el trimestre con lo programado en cuanto que se cargo en el SIFF de Hacienda el presuesto de funcionamiento en el marco del proyecto de presupuesto 2019 y se logro el ajuste a los proyectos de inversión de las dependencias para el periodo 2019-2022.  Mayo: Para la vigencia 2019 se envió al Min-Hacienda el anteproyecto de funcionamiento y para la programción de inversión se realizó la formulación de los proyectos de inversión en la MGA. Se realizó la reunión de programación del MGMP y en estos momentos la solocitud de presupuesto del IGAC para 2019, se encuentra en Min-Hacienda y en el DNP.</t>
  </si>
  <si>
    <t>Realizar la conversión de los formatos de imagen de pdf a tif</t>
  </si>
  <si>
    <t>Se envió al Min-Hacienda el anteproyecto de presupuesto de funcionamiento del 2019 y para la programación de inversión se realizó la formulación de los proyectos de inversión en la MGA. Se realizó la reunión de programación del MGMP y en estos momentos la solocitud de presupuesto del IGAC para 2019, se encuentra en Min-Hacienda y en el DNP. Se finaliza la programación y gestión del anteproyecto de presupuesto 2019.</t>
  </si>
  <si>
    <t>Se envió al Min-Hacienda el anteproyecto de presupuesto de funcionamiento del 2019 y para la programación de inversión se realizó la formulación de los proyectos de inversión en la MGA. Se realizó la reunión de programación del MGMP y en estos momentos la solocitud de presupuesto del IGAC para 2019, se encuentra en Min-Hacienda y en el DNP. Se finalizó la programación y gestión del anteproyecto de presupuesto 2019.</t>
  </si>
  <si>
    <t>La actividad se encuentra finalizada con la incorporación del presupuesto de inversión y funcionamiento en la ley de presupuesto 2019 aprobada por el congreso.</t>
  </si>
  <si>
    <t>Febrero:
Se realizó la conversión de formato de pdf a tif para 175 planchas del departamento de Antioquia y 270 del departamento de Cesar. Se suministra en el anexo 1a la relación de planchas involucradas en la labor antes mencionada.
Por otro lado, y atendiendo el mantenimiento continuo generado sobre las funcionalidades del SIG NODO para el apoyo a la política integral de tierras, durante este periodo se corrigió el fallo en el sistema asociado con consultas hechas a partir de corredores de influencia (Buffer). Como evidencia de la labor realizada se entrega en el anexo 1b lo correspondiente.</t>
  </si>
  <si>
    <t>Mayo: Se realizó la conversión de formato de pdf a tif para 266 planchas del departamento de Córdoba y 203 del departamento de Bolívar. Se suministra en el anexo 2 la relación de planchas involucradas en la labor antes mencionada.</t>
  </si>
  <si>
    <t>Agosto: Se realizó la conversión de formato de pdf a tif para 172 planchas del departamento del Meta. Se suministra en el anexo 2 la relación de planchas involucradas en la labor antes mencionada.</t>
  </si>
  <si>
    <r>
      <t xml:space="preserve">Consolidación Informes de ejecución del Plan Institucional de Gestión y Desempeño 2018 </t>
    </r>
    <r>
      <rPr>
        <b/>
        <sz val="11"/>
        <rFont val="Calibri"/>
      </rPr>
      <t>( Actividad Suspendida)</t>
    </r>
  </si>
  <si>
    <t>En el trimestre se realizó con el DANE el ajuste del plan sectorial al nuevo MIPG, se avanzó en la solicitud y consolidación de los informes de ejecución al 1 trimestre con cada una de las dependencias de la sede central y se presento a la OAP del DANE el informe para la consolidación del sector. Mayo: en el 2 trimestre se presentara el informe de avance del plan sectorial de gestión y desempeño.</t>
  </si>
  <si>
    <t>Desarrollar la georreferenciación de planchas históricas</t>
  </si>
  <si>
    <t>Marzo:
Se realizó la georreferecniación de 175 planchas históricas para el departamento de Antioquia y 270 del departamento del Cesar.</t>
  </si>
  <si>
    <t>Junio: Se realizó la georreferenciación de 266 planchas históricas para el departamento de Córdoba y 203 del departamento de Bolívar. Se entrega en el anexo 2 las imágenes de los proyectos cartográficos de las planchas georreferenciadas para cada departamento</t>
  </si>
  <si>
    <t xml:space="preserve">Septiembre: Se realizó la georreferenciación de 172 planchas históricas para el departamento del Meta . Se entrega en el anexo 2 la imagen del  proyecto cartográficos de las planchas georreferenciadas </t>
  </si>
  <si>
    <t>Seguimiento y apoyo a los modulos de planes y proyectos e indicadores en el aplicativo SOFIGAC para sede central y Direcciones Territoriales.</t>
  </si>
  <si>
    <t>En el trimestre se realizo el levantamiento de requerimiento en el ajuste de los modulos de indicadores y planes y proyectos para adaptarlos al nuevo modelo de planeacion y gestion y se entregaron los ajustes necesarios a la firma ITS para continuar con el proceso de cargue de porductos, actividades e indicadores. Durante lo corrido del año se crearon y hace seguimiento a los indicadores de Ventas de bienes y servicios y Obligaciones presupuestales en Direcciones Territoriales asi como tambien se alinearon con las depencias de la sede central los indicadores por proceso para el SOFIGAC. Desde el mes de enero se crearon y se le esta haciendo seguimiento a los indicadores de Ventas de bienes y servicios y Obligaciones presupuestales en Direcciones Territoriales. Mayo: Se ha hecho seguimiento a los indicadores cargados en el sistema en Direcciones Territoriales y algunos procesos de la Sede Central,  y se esta a la espera de la entrega de los ajustes por parte de la firma ITS, para poder cargar el Plan de Accion Anual en el sistema SOFIGAC.</t>
  </si>
  <si>
    <t xml:space="preserve">Al finalizar el Segundo trimestre se reviso una parte de los desarrollos contratados con la firma ITS, y se hicieron algunas recomendaciones de ajuste, quienes se comprometieron a entregar todos los desarrollos a mas tardar el 15 de julio de 2018. 
En cuanto a los indicadores de Obligaciones y Ventas de bienes y servicios en territoriales y otros de la Sede Central, se les esta haciendo seguimiento por medio del modulo de indicadores del sistema SOFIGAC.
  "
</t>
  </si>
  <si>
    <t xml:space="preserve">Durante lo corrido del 3 trimestre se adelantaron las siguientes actividades: El 12 de septiembre de 2018 se recibieron lo ajustes contratados con la firma  ITS, se hicieron pruebas, se solicito pasar los modulos de planes  indicadores, se esta en el proceso de cargue de los planes operativos anules de todos los procesos de la sede central. A la fecha se tienen cargados 9 de 20 POAs: Gestion Cartografica, Control Interno, Servicio al Ciudadano, Adquisiciones, Mejora Continua, Gestion Catastral, Gestion Humana, Control Disciplinario y Comunicaciones.  </t>
  </si>
  <si>
    <t>Hacer el recorte de  planchas históricas</t>
  </si>
  <si>
    <t xml:space="preserve">A diciembre 31 se cargaron 18 de los 20 procesos y se pudo probar el sistema en los modulos de planes e indicadores, adionalmnete se establecieron 2 indicadores para direcciones territoriales como son las ventas de bienes y servicios y las obligaciones presupuestales, a los cuales se les hizo seguimiento mensual </t>
  </si>
  <si>
    <t>Abril: se realizó el recorte de bordes correspondientes a rótulos, para 175 planchas históricas del departamento de Antioquía y 270 del departamento del Cesar; Se empleó una herramienta programada en ArcGis que permite automatizar la labor de recorte, la cual toma un grupo de planchas previamente georreferenciadas y las corta considerando las grillas de planchas 1:25,000. Este proceso genera el mismo grupo de planchas pero recortadas. Se entrega en el anexo 2 las imágenes para cada departamento en proceso de recorte.</t>
  </si>
  <si>
    <t>Julio: se realizó el recorte de bordes correspondientes a rótulos, para 266 planchas históricas del departamento de Córdoba y 203 del departamento del Bolívar; Se empleó una herramienta programada en ArcGis que permite automatizar la labor de recorte, la cual toma un grupo de planchas previamente georreferenciadas y las corta considerando las grillas de planchas 1:25,000. Este proceso genera el mismo grupo de planchas pero recortadas. Se entrega en el anexo 2 las imágenes para cada departamento en proceso de recorte.</t>
  </si>
  <si>
    <t>Octubre: Se realizó el recorte de bordes correspondientes a rótulos, para 172 planchas históricas para el departamento del Meta . Se entrega en el anexo 2 la imagen del  proyecto cartográficos de las planchas recortadas</t>
  </si>
  <si>
    <t>Cambiar la resolución radiometrica de las planchas</t>
  </si>
  <si>
    <t>Mayo: se modificó la resolución radiométrica original de las imágenes de planchas historicas, pasandola de 16 bits a 8 bits, esto con el propósito de reducir el tamaño de almacenamienro de las imagenes. El proceso se generó en 175 planchas del departamento de Antioquía y 270 del departamento del Cesar; Se entrega en el anexo 2 un documento que ilustra el proceso desarrollado.</t>
  </si>
  <si>
    <t>Agosto: se modificó la resolución radiométrica original de las imágenes de planchas historicas, pasandola de 16 bits a 8 bits, esto con el propósito de reducir el tamaño de almacenamienro de las imagenes. El proceso se generó en  266 planchas del departamento de Córdoba y 203 del departamento del Bolívar; Se entrega en el anexo 2 un documento que ilustra el proceso desarrollado.</t>
  </si>
  <si>
    <t>Noviembre: se modificó la resolución radiométrica original de las imágenes de planchas históricas, pasándola de 16 bits a 8 bits, esto con el propósito de reducir el tamaño de almacenamiento de las imágenes. El proceso se generó en  172 planchas del departamento del Meta.</t>
  </si>
  <si>
    <t>Realizar la publicación del geoservicio en el servidor de mapas</t>
  </si>
  <si>
    <t>Mayo: se realizó la publicación mediante servicios web geográficos, para 175 planchas históricas del departamento de Antioquía y 270 del departamento del Cesar; Se entrega en el anexo 2 las imágenes del servidor de mapas donde se despliegan los servicios mencionados</t>
  </si>
  <si>
    <t>Agosto: se realizó la publicación mediante servicios web geográficos, para 266 planchas históricas del departamento de Córdoba y 203 del departamento del Bolívar; Se entrega en el anexo 2 las imágenes del servidor de mapas donde se despliegan los servicios mencionados</t>
  </si>
  <si>
    <t xml:space="preserve">Noviembre: se realizó la publicación mediante servicios web geográficos, para 172 planchas históricas del departamento del Meta. </t>
  </si>
  <si>
    <t>Oficina Asesora de Planeación</t>
  </si>
  <si>
    <t>Porcentaje avance de iniciativas identificadas por el IGAC que se enmarcan en los ODS de la Hoja de ruta de la Cooperación Internacional</t>
  </si>
  <si>
    <t xml:space="preserve">Durante el presente periodo se identificaron dos iniciativas de acuerdo a los ODS priorizados, de la siguiente manera:                                                                                                                                                                      -Convenio 043 de 2006 del IGAC suscrito con el Ministerio de Agricultura, Ganadería y Alimentación de Guatemala:                                                                     
2. Poner fin al hambre, lograr la seguridad alimentaria y la mejora de la nutrición y promover la agricultura sostenible.
12. Asegurar patrones de consumo y producción sostenibles.
15. Proteger, restaurar y promover el uso sostenible de ecosistemas terrestres, manejo sostenible de bosques, combatir la desertificación, detener y reversar la degradación del suelo y la pérdida de biodiversidad.
17. Fortalecer los medios de implementación y revitalizar la asociación global para el desarrollo sostenible.
-Convenio 4208 de 2011 del IGAC con la Oficina de las Naciones Unidas para Asuntos del Espacio Ultraterrestre:Convenio del IGAC  con la Oficina de las Naciones Unidas para Asuntos del Espacio Ultraterrestre:                     
13. Tomar acciones urgentes para combatir el cambio climático y sus impactos.
17. Fortalecer los medios de implementación y revitalizar la asociación global para el desarrollo sostenible.
</t>
  </si>
  <si>
    <t xml:space="preserve">Durante el presente periodo se identificaron tres iniciativas de acuerdo a los ODS priorizados, de la siguiente manera:
-Convenio suscrito entre el IGAC y Agencia de Cooperación Internacional del Japón - JICA
11. Lograr que las ciudades y los asentamientos humanos sean inclusivos, seguros, resilientes y sostenibles
15. Proteger, restaurar y promover el uso sostenible de ecosistemas terrestres, manejo sostenible de bosques, combatir la desertificación, detener y reversar la degradación del suelo y la pérdida de biodiversidad.
17. Fortalecer los medios de implementación y revitalizar la asociación global para el desarrollo sostenible.
- Convenio suscrito con el Instituto Aleman de Investigaciones Geodesicas                                                                                                9. Construir infraestructuras resilientes, promover la industrialización inclusiva y sostenible y fomentar la inovación.                                                                                                                                   11. Lograr que las ciudades y asentamientos humanos sean inclusivos, seguros, resilientes y sostenibles.                                                                                                                                              17. Fortalecer los medios de implementación y revitalizas la asociación global para el desarrollo sostenible.                                                                                                                                                          - Proyecto USAID para el desarrollo de un aplicativo web en tiempo real, para realizar el seguimiento al cumplimiento de las responsabilidades del IGAC en el marco de la Ley 1448 de 2011                                                                                                             16. Promover sociedades pacificas e inclusivas para el desarrollo sostenible, facilitar el acceso a la justicia para todos y construir a todos los niveles instituciones eficaces e inclusivas que rindan cuentas.         17. Fortalecer los medios de implemantación y revitalizar  la asociación global para el desarrollo sostneible.                                                                   </t>
  </si>
  <si>
    <t xml:space="preserve">Durante el presente periodo se identificaron tres iniciativas de acuerdo a los ODS priorizados, de la siguiente manera:
- Programa de Intercambio de Información de Modelos de Alta Resolución (TREx)
9. Construir infraestructuras resilientes, promover la industrialización inclusiva y sostenible y fomentar la innovación.                                                                                                                                   
11. Lograr que las ciudades y los asentamientos humanos sean inclusivos, seguros, resilientes y sostenibles
17. Fortalecer los medios de implementación y revitalizar la asociación global para el desarrollo sostenible.
- Proyecto USAID "Organización y el levantamiento de inventario digital de 3.493 metros lineales de expedientes de fichas prediales pertenecientes a las Direcciones Territoriales (DT) del IGAC de Bolívar, Cauca, Meta, Casanare, Sucre, Cesar y Tolima y en sus 10 unidades operativas adscritas (UOC)"
16. Promover sociedades pacificas e inclusivas para el desarrollo sostenible, facilitar el acceso a la justicia para todos y construir a todos los niveles instituciones eficaces e inclusivas que rindan cuentas.
17. Fortalecer los medios de implementación y revitalizar la asociación global para el desarrollo sostenible.
- Acuerdo de cooperación Interinstitucional para la coproducción geográfica, con la National Geospatial-Intelligence Agency de Estados Unidos (NGA).
9. Construir infraestructuras resilientes, promover la industrialización inclusiva y sostenible y fomentar la innovación.                                                                                                                                   
11. Lograr que las ciudades y los asentamientos humanos sean inclusivos, seguros, resilientes y sostenibles
17. Fortalecer los medios de implementación y revitalizar la asociación global para el desarrollo sostenible.
</t>
  </si>
  <si>
    <r>
      <t xml:space="preserve">Durante el presente periodo se identificaron dos iniciativas de acuerdo a los ODS priorizados, de la siguiente manera:
</t>
    </r>
    <r>
      <rPr>
        <b/>
        <sz val="11"/>
        <rFont val="Calibri"/>
      </rPr>
      <t xml:space="preserve">- Convenio ATN/SF 2826 -RE del IGAC suscrito con el Banco Interamericano de Desarrollo
</t>
    </r>
    <r>
      <rPr>
        <sz val="11"/>
        <color rgb="FF000000"/>
        <rFont val="Calibri"/>
      </rPr>
      <t xml:space="preserve">4. Garantizar una educación inclusiva y equitativa de calidad y promover oportunidades de aprendizaje permanente para todos
17. Fortalecer los medios de implementación y revitalizar la asociación global para el desarrollo sostenible.       
</t>
    </r>
    <r>
      <rPr>
        <b/>
        <sz val="11"/>
        <rFont val="Calibri"/>
      </rPr>
      <t xml:space="preserve">-   Proyecto "Fortalecimiento de los sistemas de Gestión de datos para las Políticas de Formalización y Restitución de Tierras en Colombia."
</t>
    </r>
    <r>
      <rPr>
        <sz val="11"/>
        <color rgb="FF000000"/>
        <rFont val="Calibri"/>
      </rPr>
      <t xml:space="preserve">9. Construir infraestructuras resilientes, promover la industrialización inclusiva y sostenible y fomentar la innovación.                                                                                                                                   11. Lograr que las ciudades y los asentamientos humanos sean inclusivos, seguros, resilientes y sostenibles
16. Promover sociedades pacificas e inclusivas para el desarrollo sostenible, facilitar el acceso a la justicia para todos y construir a todos los niveles instituciones eficaces e inclusivas que rindan cuentas.
17. Fortalecer los medios de implementación y revitalizar la asociación global para el desarrollo sostenible.
                                                                                                                                                                 </t>
    </r>
  </si>
  <si>
    <t>Iniciativas identificadas por el IGAC que se enmarcan en los ODS de la Hoja de ruta de la Cooperación Internacional del IGAC</t>
  </si>
  <si>
    <t>Realizar seguimiento a los proyectos, convenios, compromisos y afiliaciones de carácter internacional de la entidad.</t>
  </si>
  <si>
    <t>En este periodo, se realizaron las reuniones trimestrales de seguimiento, con los enlaces de cooperación de las areas misionales, y se actualizó la matriz de iniciativas de cooperación internacional del instituto.</t>
  </si>
  <si>
    <t>En este periodo, se actualizó la matriz de iniciativas de cooperación internacional del instituto, y se realizaron reuniones de seguimiento con los enlaces de cooperación, en los casos en los que se considero pertinente.</t>
  </si>
  <si>
    <t>Se actualizó la matriz de iniciativas de cooperación internacional del instituto, y vencido el trimestre, se realizaron reuniones de seguimiento con los enlaces de cooperación.</t>
  </si>
  <si>
    <t>2018 - 01 - 20</t>
  </si>
  <si>
    <t>Oficina CIAF</t>
  </si>
  <si>
    <t xml:space="preserve">Geo-servicios </t>
  </si>
  <si>
    <t>Geo-servicios integrados al PGN</t>
  </si>
  <si>
    <t>Oficina de Control Interno</t>
  </si>
  <si>
    <t>Porcentaje avance cumplimiento del plan auditorías</t>
  </si>
  <si>
    <t xml:space="preserve">Apoyar la formulación, gestionar y consolidar por lo menos una iniciativa de cooperación internacional, de manera exitosa. </t>
  </si>
  <si>
    <t>Se avanzó en el  inventario y documentación de geoservicios del PGN, cuatificado para esta primera entrega 562 asociados a 18 entidades y se documento la estrategia de monitoreo de los geoservicios existente, identificando la herramienta más conveniente para hacerlo</t>
  </si>
  <si>
    <t>De un 23,58% programado, se cumplio con un 22,92% que equivale a un cumplimiento del 97,2 en el trimestre. Los seguimientos que no se alancanzaron a realizar se reprograman para abril y mayo, no se pudo cumplir ya que no se tenia la información disponible al 30 de marzo</t>
  </si>
  <si>
    <t>De un 23,59% programado, se cumplió con el 21,48% que equivale a un cumplimiento del 91,01% en el trimestre. Algunas de las causas para el no cumplimiento de algunos informes son: no contrar oportunamente con la información, vacaciones de 2 auditores.</t>
  </si>
  <si>
    <t>En el tercer trimestre de un 45,09 % programado, se cumplió con el 31,19% que equivale a un cumplimiento del 69,17% en el trimestre. Algunas de las causas para el no cumplimiento no se adicionaron lo contratos vigentes, traslado de una funcionaria desde el 15 de julio a otra dependencia.</t>
  </si>
  <si>
    <t>Se realizó la integración de 10 nuevos geoservicios de diferentes entidades, que se listan en la matriz de nuevos geoservicios</t>
  </si>
  <si>
    <t xml:space="preserve">Para el cuarto trimestre de un 7.75% programado, se cumplió con el 13.54% que equivale a un cumplimiento del 175%. Las causas del incremento en el cumplimiento de la meta es la insuficiencia de personal al no adicionarle contrato a tres contratistas que tenían actividades contempladas en el Programa Anual de Auditoria. Esto obligó a la reprogramación de dichas actividades. 
Adicionalmente no se contó con los recursos para el desplazamiento de los auditores a realizar Auditorías Integrales como la U.O.C. El Banco, U.O.C. Arauca y la parte administrativa de la Territorial Valle.
</t>
  </si>
  <si>
    <t>Publicación de 15 nuevos geoservicios de diferentes entidades</t>
  </si>
  <si>
    <t xml:space="preserve">Publicación de 5 nuevos geoservicios de diferentes entidades, así mismo se realiza monitoreo de GeroServicios Existentes                 
</t>
  </si>
  <si>
    <t>Para este periodo, no se programó avance en esta actividad.</t>
  </si>
  <si>
    <t>Durante este periodo se han adelantado gestiones para establecer convenios marco de cooperación con el Instituto Nacional de Estadistica y Geografia (INEGI), de Mexico, y con el Instituto Nacional de Información Geografica de Corea del Sur. Igualmente, se establecio un Memorando de Entendimiento con el Instituto Geografico Nacional Jose Joaquin Hungria Morell (IGN-JJHM), de República Dominicana; y se han realizado acercamientos con la Agencia Española de Cooperación Internacional para el Desarrollo (AECID), para concretar un convenio especifico orientado a la realización de procesos catastrales en el Departamento de Nariño. Adicionalmente, se brindó apoyo a la Oficina CIAF para formular un proyecto de cooperación tecnica con la Comisión Nacional para el Conocimiento y Uso de la Biodiversidad de Mexico (CONABIO), para ser presentado a la comisión mixta con este pais.</t>
  </si>
  <si>
    <t>Para este periodo, no se programó avance en esta actividad</t>
  </si>
  <si>
    <t>Durante este periodo se suscribió un memorando de entendimiento con la Corporación de la Información Territorial y Geoespacial de la República de Corea (LX Korea), se adelantaron gestiones para la firma de una carta de intención con la Agencia Española de Cooperación Internacional (AECID) y un convenio con la Red ADELCO, se presento un proyecto de cooperación sur-sur al mecanismo de la Comisión Mixta de Cooperación Técnica Colombia-Argentina; y se recibió la aprobación del proyecto presentado al mecanismo de la Comisión Mixta de Cooperación Técnica Colombia-Mexico, adelantando las labores de coordinación con la contraparte mexica para dar inicio a la ejecución.</t>
  </si>
  <si>
    <t xml:space="preserve">Realizar labores de coordinación con entidades del orden nacional vinculadas a la CI, para fortalecer la gestión internacional del Instituto. </t>
  </si>
  <si>
    <t>Nuevos geo-servicios disponibles dentro del portal geográfico nacional</t>
  </si>
  <si>
    <t>Informes de auditorias</t>
  </si>
  <si>
    <t>Se han realizado las labores de coordinación pertinentes con la Agencia Presidencial de Cooperación Interacional (APC), para definir el trabajo en el presente año, generar propuestas de cooperación con el sector privado, documentar buenas practicas del instituto y participar u desarrollar actividades en Comisiones Mixtas de Cooperación Internacional entre los gobienros de la región.                                                                                                                            Igualmente, se esta coordinando con Cancillería, la participación y presentación de nuevas iniciativas en la Mesa de Ciencia, Tecnologia e Innovación con Estados Unidos</t>
  </si>
  <si>
    <t>Durante este periodo se han realizado labores de coordinación con Cancillería para participar del foro de alto nivel UNISPACE+50; y la Reunión de Expertos de Naciones Unidas sobre la Gestión de la Información Geoespacial, asi como para realizar el pago a la afiliación el Instituto Panamericano de Geografía e Historia (IPGH). Adicionalmente, se han entablado comunicaciones con al CEPAL para establecer una linea de asistencia tecnica sobre uso y gestión de la información geoespacial y estadistica.</t>
  </si>
  <si>
    <t>Durante este periodo, se adelantarón labores de coordinación con la Agencia Presidencial de Cooperación Internacional (APC), para llevar a cabo la visita tecnica del proyecto de fortalecimiento IDE, al Instituto Geografico de República Dominicana, asi como para coordinar el recibimiento de una visita tecnica en el marco del proyecto de la Comisión Mixta con México, presentar una propuesta de proyecto a la cooperación China. Adicionalmente, se han entablado comunicaciones con Cancillería para fortalecer la participación pais en el marco del grupo de Expertos de Naciones Unidas sobre Información Geoespacial (UN-GGIM) y la gestión del Instituto Panamericano de Historia y Geografía (IPGH).</t>
  </si>
  <si>
    <t xml:space="preserve">Durante este periodo se desarrollaron reuniones con Cancillería para atender la visita de una delegación de la Agencia Rumana de Cooperación Internacional (Roaid). Igualmente se coordinó con la Agencia Presidencial de Cooperación Internacional (APC), la presentación de un proyecto al mecanismo de la Comisión Mixta de Cooperación Tecnica y Cientifica con Argentina. Finalmente, se coordinó con la Cancillería y APC la realización de la reunión con los representantes de Roaid, y la remisión de los documentos referentes a este encuentro, para su envío a la contraparte rumana. </t>
  </si>
  <si>
    <t>Realizar auditorias integrales priorizadas</t>
  </si>
  <si>
    <t>Realizar el inventario de geoservicios integrados en el PGN</t>
  </si>
  <si>
    <t xml:space="preserve">Actualizar y socializar la hoja de ruta de cooperación internacional del instituto para el periodo 2018-2019. </t>
  </si>
  <si>
    <t>se realizaron las auditorias integrales de Territorial Bolivar, GIT Gestion Documental, GIT Control Disciplinario y Almacen</t>
  </si>
  <si>
    <t>Se realizaron auditorías integrales de Territorial Huila, GIT de Generación de datos y productos cartográficos, Territorial Quindió, y Valle (áreas técnica y financiera)</t>
  </si>
  <si>
    <t>Se realizaron auditorías integrales de Territorial Boyacá U.O.C. Soata, las auditorias del banco y arauca estan sugetas a que se suministre personal a la OCI</t>
  </si>
  <si>
    <t>No se programó auditorías integrales en el cuarto trimestre; pero se registra el envió del informe de la Auditoria Integral de Valle correspondiente a un 0.3%.</t>
  </si>
  <si>
    <t>Se actualizó y socializó la Hoja de Ruta de la Cooperación Internacional del Instituto para el año 2018.</t>
  </si>
  <si>
    <t>Para este periodo, no se programo avance en esta actividad.</t>
  </si>
  <si>
    <r>
      <rPr>
        <b/>
        <sz val="11"/>
        <rFont val="Calibri"/>
      </rPr>
      <t>Febrero:</t>
    </r>
    <r>
      <rPr>
        <sz val="11"/>
        <color rgb="FF000000"/>
        <rFont val="Calibri"/>
      </rPr>
      <t xml:space="preserve">
Se avanzó en el  inventario de geoservicios del PGN, cuatificado para esta primera entrega 370 asociados a 12 entidades, que son: ANH, DANE, Unidad de Víctimas, UPME, ANLA, CORPOMOJANA,  IAVH, IDEAM, INVEMAR, UAEPNN, SGC y UNGRD. Se documentó para cada servicio: nombre, descripción, tipología, URL y despligue en el Portal Geográfico Nacional. 
</t>
    </r>
    <r>
      <rPr>
        <b/>
        <sz val="11"/>
        <rFont val="Calibri"/>
      </rPr>
      <t>Marzo:</t>
    </r>
    <r>
      <rPr>
        <sz val="11"/>
        <color rgb="FF000000"/>
        <rFont val="Calibri"/>
      </rPr>
      <t xml:space="preserve">
Se  terminó el inventario de geoservicios del PGN, cuantificando un total de 562. Para esta entrega se sumaron a los 370 geoservicios identificados durante el mes de febrero 192  propios de 6 entidades como son: INVIAS, IPSE, IDECA, IDESC, IGAC, UPRA.  Se documentó para cada servicio: nombre, descripción, tipología, URL y despligue en el Portal Geográfico Nacional. </t>
    </r>
  </si>
  <si>
    <t>Realizar auditorias de seguimiento priorizadas</t>
  </si>
  <si>
    <t xml:space="preserve">Mantener el monitoreo de Oferta y Demanda de la Cooperación Internacional para el IGAC. </t>
  </si>
  <si>
    <t>No se programaron este tipo de auditorías en el segundo trimestre</t>
  </si>
  <si>
    <t>Durante el presente periodo se dio inicio a las labores de monitoreo de oferta y demanda de cooperación internacional, de acuerdo a las lineas tematicas priorizadas por las areas, y contempladas en la Hoja de Ruta de la Cooperación Internacional del Instituto.</t>
  </si>
  <si>
    <t>Auditoria de seguimiento GIT Servicio al Ciudadano, las auditorias del Guijira y Meta fueron reprogramadas po falta de personal en la OCI</t>
  </si>
  <si>
    <t>Se ha dado continuidad al proceso de monitoreo de Oferta y Demanda, estableciendo los Objetivos de Desarrollo Sostenible que pudieran cumplirse, desde la misionalidad del Instituto, y que en ese sentido facilitan la presentación y orientación de iniciativas de cooperación internacional.</t>
  </si>
  <si>
    <t xml:space="preserve">Auditoria de seguimiento Territorial Meta, Territorial Santander y Auditoria Virtual Territorial Guajira y U.O.C. Girardot </t>
  </si>
  <si>
    <t>Monitorear la disponibilidad de los geoservicios existentes</t>
  </si>
  <si>
    <t>Se ha dado continuidad el proceso de monitoreo de Oferta y Demanda de Cooperación Internacional.</t>
  </si>
  <si>
    <t>Se ha dado continuidad al proceso de monitoreo de Oferta y Demanda de Cooperación Internacional.</t>
  </si>
  <si>
    <t>Auditoría Interna de Calidad a los procesos que hacen parte del SGI de la entidad en las Direcciones Territoriales, Sede Central y Seguimiento a ISO/IEC 17025</t>
  </si>
  <si>
    <t>Adelantar la gestión de los compromisos de Cooperación Internacional.</t>
  </si>
  <si>
    <r>
      <rPr>
        <b/>
        <sz val="11"/>
        <rFont val="Calibri"/>
      </rPr>
      <t xml:space="preserve">Marzo:
</t>
    </r>
    <r>
      <rPr>
        <sz val="11"/>
        <color rgb="FF000000"/>
        <rFont val="Calibri"/>
      </rPr>
      <t xml:space="preserve">Se documento la estrategia de monitoreo de los geoservicios existente, identificando la herramienta más conveniente para hacerlo. </t>
    </r>
  </si>
  <si>
    <t>Abril: Se agregaron nuevos criterios de análisis sobre la versión inicial de la matriz de geocontenidos finalizada en el periodo anterior, donde se identificaba para cada geoservicio inventariado la disponibilidad actual (caídos o en línea) y Geoservicios No contenidos en el PGN. Con base en los resultados de los análisis realizados se inició el proceso de sincronización de la información contenida en el PGN y la matriz de geocontenidos depurada, inicialmente trabajando en los geoservicios que se encuentran ya publicados en el PGN al validar su despliegue y la inclusión completa de las capas contenidas en cada uno. Se suministra en el anexo 3 el reporte que evidencia la labor realizada. Mayo: Como parte de la implementación del monitoreo de geoservicios se construyó la matriz de nuevos geoservicios y su estado, de los cuales se validó la URL, capas y leyenda. Se entrega en el anexo 3 las evidencias correspondientes. Junio: Como evidencia de la labor de monitoreo sobre los geoservicios existentes en el PGN se realizó la actualización de la matriz de nuevos geoservicios que da cuenta del estado de disponibilidad de todos los geoservicios integrados a la plataforma.</t>
  </si>
  <si>
    <t xml:space="preserve">Julio: se agregaron nuevos geoservicios al PGN correspondientes a 6 entidades, que disponen 47 capas nuevas. A continuación se listan los nombres de estos: 
IDEAM - Clima y Calidad Ambiental, INVEMAR -  Manglares de Colombia, INVEMAR -  SIGMA, UAPNN - Prioridad de Conservación WMS (ESRI), Servicio Geológico Colombiano -  Estado de la cartografía Geológica, Corporación Autónoma Regional de Santander - CAS - Corporación Autónoma Regional de Santander - CAS y Instituto de planificación y promoción de soluciones energéticas para las zonas no interconectadas - IPSE- Localidades Zonas No Interconectadas.
Como evidencia de  la labor de monitoreo sobre los geoservicios existentes en el PGN se realizó la actualización de la matriz de nuevos geoservicios que da cuenta del estado de disponibilidad de todos los geoservicios integrados a la plataforma. Se entrega en el anexo 3 las evidencias correspodientes
Agosto: Como evidencia de  la labor de monitoreo sobre los geoservicios existentes en el PGN se realizó la actualización de la matriz de nuevos geoservicios que da cuenta del estado de disponibilidad de todos los geoservicios integrados a la plataforma.
Septiembre: Como evidencia de  la labor de monitoreo sobre los geoservicios existentes en el PGN se realizó la actualización de la matriz de nuevos geoservicios que da cuenta del estado de disponibilidad de todos los geoservicios integrados a la plataforma. </t>
  </si>
  <si>
    <t>En este periodo, se ha dado gestion a compromisos de cooperación internacional, como lo ha sido la presentación de dos candidatos a becas de cursos de las agencias de cooperación surcoreana (KOIKA) y japonesa (JICA).</t>
  </si>
  <si>
    <t xml:space="preserve">Octubre: Monitoreo sobre los geoservicios existentes en el PGN se realizó la actualización de la matriz de nuevos geoservicios que da cuenta del estado de disponibilidad de todos los geoservicios integrados a la plataforma. </t>
  </si>
  <si>
    <t xml:space="preserve">Durante este periodo se atendió la visita de una delegación tecnica del Instituto Geografico Nacional de República Dominicana, de acuerdo a lo establecido en el proyecto de la Comisión Mixta, y se dio seguimiento a la actividad, por medio de la videoconferencia programada. De igual forma, se dio continuidad a la participación del instituto en los talleres del Mapa Integrado de America del Sur (MIAS). </t>
  </si>
  <si>
    <t>No se programaron este tipo de auditorías en el segundo trimestre. Se inició con la etapa de planeación del ejercicio auditor de calidad en direcciones territoriales.</t>
  </si>
  <si>
    <t>Durante este periodo se participó de la reunión de la Comisión Mixta Colombia-Mexico, en la que se aprobó un proyecto de cooperación elaborado por el IGAC, y se desarrolló un encuentro de alto nivel con representantes de la Corporación de la Información Territorial y Geoespacial de la República de Corea (LX Korea).</t>
  </si>
  <si>
    <t>Se realizo auditoría al SGI Sede Central y Direcciones Territoriales</t>
  </si>
  <si>
    <t>Durante este periodo se han adelantado comunicaciones con el Registro de Información Catastral de Guatemala, para llevar a cabo una visita al IGAC en el mes de diciembre, se apoyó  y se asistió a una reunión con representantes de la Agencia Rumana de Cooperación (Roaid), con el proposito de establecer nuevas lineas de cooperación, y se han adelantado coordinaciones internas para llevar a cabo la visita de una delegación del Registro de Información Catastral (RIC) de Guatemala, y de la empesa Leica Geosystems.</t>
  </si>
  <si>
    <t>No se programaron este tipo de auditorías en el cuarto trimestre.</t>
  </si>
  <si>
    <t>Realizar el plan de descubrimiento de nuevos geoservicios</t>
  </si>
  <si>
    <t>Gestionar la actualización y funcionalidad de la información de Cooperación Internacional publicada en la Página Web.</t>
  </si>
  <si>
    <t>Otros informes (Ejecutivo Anual, Control Interno Contable, Seguimientos PMCGR,  PAA, PES, Plan de fortalecimiento, Acuerdos de Gestión, ACPM), entre otros.</t>
  </si>
  <si>
    <t>Mayo: se realizó el descubrimiento y carga de  geoservicios correspondientes al Atlas de Biomasa, Atlas Potencial Hidroenergético de la UPME, Vulnerabilidad Ambiental 2011-2040 del ANLA, Vulnerabilidad Cambio Climático, Vulnerabilidad Susceptibilidad Ambiental, Química de la Atmósfera, Superficie de Bosque, Amenaza ambiental del IDEAM, el Sistema Nacional de Área Protegidas, Zonificación 2011-2017 de la Unidad Administrativa Especial de Parques Nacionales Naturales de Colombia y el Atlas Geológico Colombiano del Servicio Geológico Colombiano. Estos geoservicios se encuentran ahora publicados en el PGN y accesibles al público.</t>
  </si>
  <si>
    <t>Se realizaron los informes: Ejecutivo Anual, Control Interno Contable, PQRDS, Gestión por Dependencias, autocomisiones, Pormenorizado del Sistema de Control Interno, Mapa de Riesgos de Gestión, Ekogui, Austeridad, Metas de Gobierno, ACPMS, Ejecución Presupuestal y Derechos de Autor</t>
  </si>
  <si>
    <t>Se cumplió con Informde PAA, Acuerdos de Gestión de Gerentes públicos, Plan Estrategico Sectorial, Plan de Mejoramiento de la CGR, Riesgos de Gestión (Seguimiento en aplicativo), Modelo Integrado de Planeación y Gestión, Austeridad del Gasto Público, Autocomiones (3), Secop (trabajo de campo), SIIF (análisis), Plan Anual de Adquisiciones, SNARIV, Actas de Supervisión, Seguimiento Ejecuciòn presupuestal DT.</t>
  </si>
  <si>
    <t>Agosto: se agregaron  nuevos geoservicios al PGN, que corresponden a 37  capas nuevas , propias del Servicio Geológico Colombiano y la Unidad Nacional para la Gestión del Riesgo de Desastres. Se entrega en el anexo 3 las evidencias correspodientes</t>
  </si>
  <si>
    <t>Noviembre: Se realizo el descubrimiento de 27 nuevos geoservicios y se realizo el cargue de 5 nuevos geoservicios de diferentes entidades</t>
  </si>
  <si>
    <t>se realizaron los informes: Plan Estratégico Sectorial, Informe Pormenorizado , Seguimiento Plan de Mejoramiento de la Contraloría General de la República , Seguimiento Plan Anticorrupción y Atención al Ciudadano, Seguimiento Mapa  de Riesgos de Gestión, Ekogui , Peticiones, Quejas, Reclamos, Denuncias y Sugerencias , Austeridad del gasto público , Auto comisiones (3), SNARIV  (trabajo de campo) , Seguimiento ejecución presupuestal Direcciones Territoriales (en revision).</t>
  </si>
  <si>
    <t>Durante el presente periodo se realizo el cargue de la Hoja de Ruta de la Cooperación Internacional del Instituto, debidamente actualizada, en la pagina web.</t>
  </si>
  <si>
    <t>En cuanto a los seguimientos e informes de Ley se realizaron: Plan de Acción Institucional con corte 30-09-2018, Acuerdos de Gestión Gerentes Públicos con corte 30-06-2018, Plan Estratégico Sectorial con corte 30-09-2018, Informe Pormenorizado del Sistema de Control Interno con corte 30-11-2018, Seguimiento Plan de Mejoramiento de la Contraloría General de la República con corte 30-11-2018, Austeridad del gasto público con corte 30-09-2018, Auto comisiones con corte IV Trimestre, SINERGIA, Seguimiento SIIF con corte 31-10-2018, Seguimiento a las ACPM con corte 30-09-2018, SIGEP, Plan de Bienestar e Incentivos, Seguimiento Plan anual de adquisiciones, Seguimiento ejecución presupuestal Direcciones Territoriales con corte a 30-11-2018.</t>
  </si>
  <si>
    <t>Durante el presente periodo de elaboraron los documentos base de actualización del link de cooperación internacional, referentes a afiliaciones internacionales y convenios internacionales. Debido al proceso de actualización general de la pagina web institucional, estos documentos estan en proceso de carge.</t>
  </si>
  <si>
    <t>Durante este periodo se ajustaron los documentos base de actualización de la pagina, de acuerdo a lineamientos de disposición de la información al público y se realizó su debido cargue a la pagina web institucional.</t>
  </si>
  <si>
    <t>Realizar Seguimiento del Plan Anticorrupción y Atención al Ciudadano</t>
  </si>
  <si>
    <t>Realizar la integración de nuevos geoservicios al PGN</t>
  </si>
  <si>
    <t>Junio:Se realizó la integración de 10 nuevos geoservicios de la diferentes entidades al Portal Geográfico Nacional.</t>
  </si>
  <si>
    <t>Se realizó seguimiento del Plan anticorrupcion y atencion al ciudadano a 31-12-2017</t>
  </si>
  <si>
    <t>Se realizó seguimiento del Plan anticorrupcion y atencion al ciudadano a 30-04-2018</t>
  </si>
  <si>
    <t>Septiembre :se agregaron 1 5 nuevos geoservicios al PGN.</t>
  </si>
  <si>
    <t>Se realizó seguimiento del Plan anticorrupcion y atencion al ciudadano a 30-08-2018</t>
  </si>
  <si>
    <t>No se programo nada para el IV Trimestre.</t>
  </si>
  <si>
    <t>En lo corrido del año la OAP actuó en su accionar en varios frentes de apoyo y asesoria a las dependecias de la sede central y de las Direcciones Territoriales en temas relacionados con la formulación de políticas, planes, programas y proyectos, orientadas a la consecución de las metas por diferentes medios de comunicación (circulares, Igacnet y correos entre otros), logrando avanzar así en la programación del presupuesto de funcionamiento e inversión 2019 con las áreas para lo cual se realizó la reunión de programación del MGMP ( formulación de los proyectos de inversión en la MGA), en el cargue en el SIIF Hacienda del presupuesto de funcionamiento e inversión 2019 así como en el ajuste de los proyectos de inversión 2019-2022 por dependencia ante el DNP, de igual manera se logró en  el cargue mensual en la página web durante el año del informe de ejecución presupuestal del IGAC con recursos del presupuesto por inversión  y de funcionamiento, tambien se avanzó en el apoyo a la Dirección para las modificaciones presupuestales por reincorporaciones, adiciones o vigencias futuras. De otra parte se realizó la socialización de documentos actualizados de MIPG Versión 2 emitidos por el DAFP:   Manual General Sistema de Gestión - V2 Julio 2018, Manuel operativo, Anexo 1 Criterios diferenciales y Anexo 2, 3, 4, 5 y 6 Criterios diferenciales, a fin de tener en cuenta en la implementación de MIPG y el plan de acción institucional y se socializaron presentaciones relacionadas con la  participación en la construcción de normas (Decreto 270 de 2017), política de servicio al ciudadano y caracterización de usuarios. La Oficina además cumplió con el seguimiento y consolidación de informes del Instituto, se adelantaron actividades como la  actualización de Informe de empalme, acta de entrega de informe de gestión y diagnóstico sectorial, Informe de gestión 2013 – 2018 elaborado a partir de la información trabajada con los líderes de procesos misionales y de apoyo,  Informe EPICO, evaluación del presupuesto de inversión colombiano,  Informe al congreso 2017 -  2018 e  Informe de gestión  2018. Se logró avanzar también en los informes consolidados de acuerdos de gestión de los gerentes públicos  del nivel central y territorial, obteniendose a la fecha (24-12/2018) el 90,32% de cumplimiento del 4 trimestre (28 de 31 informes: faltaron 3 Informes de sede central). Finalmente se avanzó en el año en el levantamiento de requrimientos en la plataforma SOFIGAC como tambien se revisó una parte de los desarrollos contratados con la firma ITS, y se hicieron algunas recomendaciones de ajuste, quienes entregarón los requerimientos en el mes de noviembre; se realizó durante el año el seguimiento a los indicadores de ventas y obligacones presupuestales en las territoriales y tambien se presto asesoria en el tema de indicadores a las dependencias del nivel central y territoriales.</t>
  </si>
  <si>
    <t>1. Cooperación Intersintitucional  para la coproducción de datos geográficos, capacitación técnica en manejo de nombres geográficos y suministro de información, con la National Geospatial-Intelligence Agency de Estados Unidos. ODS: ALIANZAS PARA EL LOGRO DE LOS OBJETIVOS.
2. PROGRAMA TREx (TanDEM-X High Resolution Elevation Data Exchange) ODS:  ALIANZAS PARA EL LOGRO DE LOS OBJETIVOS.
3. Fortalecimiento de los sistemas de Gestión de datos para las Políticas de Formalización y Restitución de Tierras en Colombia.  ODS:  ALIANZAS PARA EL LOGRO DE LOS OBJETIVOS.
4. Desarrollo de un aplicativo web en tiempo real, para realizar el seguimiento al cumplimiento de las responsabilidades del IGAC en el marco de la Ley 1448 de 2011.ODS:  PAZ Y JUSTICIA.
5. Convenio ATN/SF 2826 -RE del IGAC suscrito con el Banco Interamericano de Desarrollo. ODS:  ALIANZAS PARA EL LOGRO DE LOS OBJETIVOS.
6. Acuerdo de Cooperación entre la Oficina de Naciones Unidas para Asuntos del Espacio Ultraterrestre y el Instituto Geográfico Agustín Codazzi. ODS: LUCHA CONTRA EL CAMBIO CLIMATICO
7. Red Mesoamericana para la Gestión Integral del Riesgo (RM-GIR). ODS. LUCHA CONTRA EL CAMBIO CLIMATICO.
8. Memorando de Entendimiento entre el Instituto Geográfico Agustín Codazzi (IGAC) de Colombia y el Instituto Geográfico Nacional José Joaquín Hungría Morell (IGN-JJHM) de la República Dominicana. ODS: ALIANZAS PARA EL LOGRO DE LOS OBJETIVOS.
9. Convenio 043 de 2006 y convenio No 10 del 2015 del IGAC suscrito con el Ministerio de Agricultura, Ganadería y Alimentación de Guatemala. ODS: LUCHA CONTRA EL HAMBRE.
10.Intercambio de conocimientos en el uso de datos satelitales de radar y ópticos en los ambientes terrestres y marinos. ODS:  ALIANZAS PARA EL LOGRO DE LOS OBJETIVOS.
11. Fortalecimiento del Instituto Geográfico Nacional para la creación de la IDE en República Dominicana. ODS:  ALIANZAS PARA EL LOGRO DE LOS OBJETIVOS.
12. Convenio Marco de Cooperación, Asistencia Técnica y Apoyo Suscrito entre The Nature Conservancy - TNC y el Instituto Geográfico "Agustín Codazzi" IGAC. ODS:  ALIANZAS PARA EL LOGRO DE LOS OBJETIVOS.
13.Acuerdo Marco de Cooperación entre el Instituto Geográfico Agustín Codazzi y el Institut Cartogràfic i Geològic de Catalunya. ODS:  ALIANZAS PARA EL LOGRO DE LOS OBJETIVOS.
14. Memorando de Entendimiento para Apoyo a Pilotos de Catastro Multipropósito y Políticas de Tierras, y Desarrollo Rural del Gobierno de Colombia entre el IGAC y USAID. ODS:  ALIANZAS PARA EL LOGRO DE LOS OBJETIVOS.</t>
  </si>
  <si>
    <t>Cumplimiento actividades de fomento de la cultura de autocontrol y  autoevaluación</t>
  </si>
  <si>
    <t>Entidades</t>
  </si>
  <si>
    <t>Entidades acompañadas en la difusión e implementación de Estándares y buenas practicas para la gestión de información geográfica</t>
  </si>
  <si>
    <t>De un 25% programado, se ejecutó  un 25% que corresponde a un cumplimiento del 100% en el primer trimestre</t>
  </si>
  <si>
    <t>2 mesas de trabajo con FINAGRO.-Contactos y comunicaciones electrónicas con 3 entidades para conocer su interés en la continuidad al proyecto de Niveles de madurez.
Mesa de trabajo a nivel interno sobre niveles de madurez, con el objetivo de socializar los indicadores de los 5 componentes.</t>
  </si>
  <si>
    <t>De un 25% programado, se ejecutó  un 25% que corresponde a un cumplimiento del 100% en el segundo trimestre.</t>
  </si>
  <si>
    <t>De un 25% programado, se ejecutó  un 25% que corresponde a un cumplimiento del 100% en el tercer trimestre.</t>
  </si>
  <si>
    <t>Se generaron documentos de implementación de estandares asociados a las siguientes entidades: ICBF, Alcaldía de Villavicencio,Alcaldía de Chía y documentos de evaluación del nivel de maduración del Ministerio de Agricultura</t>
  </si>
  <si>
    <t>De un 25% programado, se ejecutó  un 25% que corresponde a un cumplimiento del 100% en el cuarto trimestre.</t>
  </si>
  <si>
    <t>Se realizan mesas de trabajo de implementacion en las siguientes entidades: 1 Ministerio de Ambiente, ICBF, Corporaciones Automas y la empresa Ciudad Limpia</t>
  </si>
  <si>
    <t>Se dicto capacitacion en ISO2859 y calidad ISO19156 a profesionales del IGACal Servicio Geológico Colombiano en Catalogación de Objetos y a la Agencia Nacional de Minería en Calidad</t>
  </si>
  <si>
    <t xml:space="preserve"> Fomento de la cultura de autocontrol y  autoevaluación</t>
  </si>
  <si>
    <t>Realizar actividades para el fomento de la cultura de autocontrol y autoevaluación.</t>
  </si>
  <si>
    <t>Se realizó charla en reunión de cierre de la auditoria integral de Bolivar enfocado a riesgos, autocontrol y autoevaluación</t>
  </si>
  <si>
    <t>El 24-04-2018 se dió la charla de autocontrol y autoevaluación en la territorial Huila, el 22-05-2018 en territorial Quindió y el 15-06-2018 en la Territorial Valle.</t>
  </si>
  <si>
    <t xml:space="preserve">El 24-07-2018 se dió la charla de autocontrol y autoevaluación en la territorial Boyaca - U.O.C. Soata. </t>
  </si>
  <si>
    <t xml:space="preserve">Se solicita mediante correo del 29-11-2018 al GIT Comunicaciones seguir transmitiendo en los medios de comunicacion del IGAc los TIPS de Autocontrol. </t>
  </si>
  <si>
    <t>Llevar a cabo las mesas de trabajo de identificación de componentes   información, estándares y servicios TIC, organizacionales y recursos humanos en entidades respecto a la gestión de información geográfica</t>
  </si>
  <si>
    <t xml:space="preserve">Marzo:
En el marco del proyecto Niveles de Madurez de las IDE se adelantaron las siguintes mesas de trabajo y comunicaciones de contacto:
* Dos mesas de trabajo con FINAGRO para acotar el alcance de los trabajos a desarrollar como parte del proyecto. 
* Contactos y comunicaciones electrónicas con las entidades del Servicio Geológico Colombiano, la Agencia Nacional Minera y Ministerio de Agricultura, con el fin de conocer su interés en dar continuidad al proyecto de Niveles de madurez.
* Una mesa de trabajo a nivel interno del Equipo del proyecto niveles de madurez, con el objetivo de socializar los indicadores de las matrices de los 5 componentes.
</t>
  </si>
  <si>
    <t xml:space="preserve">Mayo: Se prepararon y realizaron mesas de trabajo con las siguientes entidades: DIMAR: una mesa de trabajo para identificar la información de los cinco componentes IDE. Servicio Geológico Colombiano: una mesa de trabajo para identificar el alcance del acompañamiento del IGAC a la entidad, comenzando por la catalogación de objetos y de representación. Min. Agricultura: una mesa de trabajo para la articulación del Ministerio con la UPRA, FINAGRO, ANT e ICA en el proyecto de niveles de madurez. FINAGRO: una mesa de trabajo para acotar el acompañamiento que la entidad requiere en temas de gestión de información geográfica Se entrega en el anexo 4 las listas de asistencia que confirman lo mencionado Junio: Se llevó a cabo mesa interna preparatoria para el trabajo a desarrollar con el Ministerio de Agricultura, en la cual se repasaron todas las matrices, para efectos de definir qué preguntas estratégicas se deberían realizar. Se realizó mesa de trabajo (Kick-off) con el Ministerio de Agricultura, donde se se avanzó en el proceso de diagnóstico de los 5 componentes de la IDE institucional. </t>
  </si>
  <si>
    <t>Julio: Se adelantaron varias mesas de trabajo para la contextualización sobre los instrumentos de niveles de madurez, con las siguientes entidades:  UPRA, MADR. Se desarrollo mesa de trabajo con DIMAR para el levantamiento de información de gestión del conocimiento.
Se entrega en el anexo 4 las listas de asistencia que confirman lo mencionado
Agosto: Se desarrollaron mesas de trabajo con las siguientes entidades
ANT: 2 mesas una de contexto institucional y otra de levantamiento de información.
FINAGRO: 2 mesas para conocer los proyectos de innovación de la entidad
ICA: 1 mesa para conocer los activos de información
Septiembre: Desarrollo de las siguientes  mesas de trabajo
ANT: para abordar los componentes de Gestión del Conocimiento, Servicios TIC y Gestión del Conocimiento e Innovación.
FINAGRO: revisión a los documentos de conceptualización del proyecto SIGRA 
ICA:  para abordar los componentes de Información y Estándares.</t>
  </si>
  <si>
    <t>Generar informes acerca del estado de avance, madurez y necesidades de las entidades alrededor de la gestión de información geográfica</t>
  </si>
  <si>
    <t xml:space="preserve">Abril:  En el marco del proyecto Niveles de Madurez de las IDE se adelantaron estas labores con las siguintes entidades : Dirección General Marítima (DIMAR): desarrollo de dos mesas de trabajo, una para realizar la apertura del proyecto y la otra para la identificación del quehacer del área de trabajo CECOLDO , así como la validación de los cinco componente de Niveles de madurez de la IDE Institucional. Servicio Geológico Colombiano (SGC): realización de una mesa de trabajo para identificar el alcance del acompañamiento del IGAC a la entidad, comenzando por la catalogación de objetos y de representación. Ministerio de Agricultura: desarrollo de una mesa de trabajo con la finalidad de acordar la forma de abordar las nuevas necesidades del Ministerio y de la UPRA. FINAGRO: realización de la asesoría en cuanto a la retroalimentación de los criterios de aceptación del sistema de información que se encuentra en proceso de conceptualización. Mayo: Se presentó al Ministerio de Agricultura un informe de los resultados obtenidos en el 2017 y propuesta de abordaje a desarrollar en el 2018. Se entrega en el anexo 4 las edencias al respecto Junio: Se generó el diligenciamiento de la evaluación de los cinco componentes de la IDE del Ministerio de Agricultura en cuanto a: información, estándares, Recursos humanos, organizacional y servicios TICs. </t>
  </si>
  <si>
    <t>Julio: Se generó informe de Avances y resultados del proyecto Niveles de Madurez de una Infraestructura de Datos Espaciales, que recoge los resultados de la vigencia 2017  para el Servicio Geologico Colombiano, Gobernación de Cundinamarca, Ministerio de Agricultura, Ministerio de Ambiente y la Unidad de Planificación Rural y vigencia 2018 con la DIMAR, Sector Agricultura y SGC
Se entrega en el anexo 4 las evidencias documentales  confirman lo mencionado
Agosto: Se elaboró la valoración de niveles de madurez para cada uno de los componentes de DIMAR
Septiembre: se elaboró el informe de gestión del proyecto niveles de madurez para el año 2018</t>
  </si>
  <si>
    <t>Definir estrategias de mejoramiento de los procesos, procedimientos , datos y servicios respecto a la gestión de información geográfica</t>
  </si>
  <si>
    <t xml:space="preserve">Mayo: Se generó borrador del documento de estrategias para la gestión de información geográfica propia del Ministerio de Agricultura.                                                     Junio: Se generó documento tipo presentación, donde se disponen las propuestas para el fortalecimiento de los cinco componentes de la IDE del Ministerio de Agricultura. </t>
  </si>
  <si>
    <t xml:space="preserve">Julio: El informe de avances y resultados del proyecto Niveles de Madurez presenta las estrategias de mejoramiento de los procesos, procedimientos , datos y servicios respecto a la gestión de información geográfica para  el Servicio Geologico Colombiano, Gobernación de Cundinamarca, Ministerio de Agricultura, Ministerio de Ambiente y la Unidad de Planificación Rural.
</t>
  </si>
  <si>
    <t>Liderar los procesos de mejoramiento de calidad de la información dentro de las entidades mediante el acompañamiento para la implementación de estándares y buenas practicas para la gestión de información</t>
  </si>
  <si>
    <t>Abril: En el marco de la IDE ICBF se generaron los siguientes productos documentales: Inventario de Información Geográfica, Documento de requerimientos mínimos de la información geográfica, Documento diagnóstico del nivel de implementación de estándares institucionales, y perfiles de metadatos vectorial y de geoservicios. En el marco de la IDE Villavicencio se generaron los siguientes productos documentales: Inventario de Información Geográfica y perfiles de metadatos vectorial y de geoservicios. Se entregan en el anexo 4 las evidencias del reporte generado  Mayo: se desarrolló mesa de trabajo con el Servicio Geológico Colombiano para el acompañamiento en la implementación del catálogo de objetos institucional. Se entrega en el anexo 4 la evidencia correspondiente. Junio: En el marco de la IDE Chia se generaron los siguientes productos documentales: Documento de requerimientos mínimos de la información geográfica y estructura del documento de Catálogo de Objetos.</t>
  </si>
  <si>
    <t>Julio: El Ministerio de Ambiente, en el marco del proyecto REAA y en consonancia con la estrategía de generación de capacidad técnica en los funcionarios de las Corporaciones Autonomas Ambientales vinculadas con el proyecto, recibieron acompañamiento sobre fundamentos de IDE, Catálogo de Objetos, Especificaciones Técnicas, Calidad , Catálogo de Representación, Metadatos y geoportales y geoservicios
En el marco del proyecto IDE ICBF se construyó el documento diagnóstico de implementación de estándares y se documentaron metadatos en el catálogo de metadatos nacional, incluyendo nuevamente el acompañamiento de ICBF por estar refieriendo acompañamaientos diferentes a los reportados en el mes de  abril
Se entrega en el anexo 4 las listas de asistencia que confirman lo mencionado
Agosto: Se generaron varias jornadas para la transferencia de conocimiento a 12 entidades en fundamentos de IDE e  implementación de los estándares de metadatos y geoservicios, con la participación de las siguientes entidades: CORNARE, CORPOGUAJIRA, CODECHOCO, CORMACARENA, CORPOBOYACA, CORPOORINOQUIA, CORPOCHIVOR, DANE, GOBERNACIÖN DE BOYACA, IGAC y IAVH
Septiembre: se generó diagnóstico de gestión de información geográfica para la Empresa Ciudad Limpia</t>
  </si>
  <si>
    <t xml:space="preserve">Octubre: se adelantaron capacitaciones de Muestreo ISO2859 y de Calidad  ISO19157 a profesionales del IGAC en el marco de la IDE Institucional; se dictó capacitación al Servicio Geológico Colombiano en Catalogación de Objetos y a la Agencia Nacional de Minería en Calidad.  </t>
  </si>
  <si>
    <t>Documentos con parámetros para el establecimiento y conformación de IDES temáticas generados</t>
  </si>
  <si>
    <t>Se realizo la revisión de documentos que sustentan las teorías vigentes de I+D+i, identificando fuentes internas y externas para realizar un diagnóstico. Se participó en el primer Comité de Investigaciones donde se socializó la inquietud frente a la pertinencia de actualizar el procedimiento I+D+i</t>
  </si>
  <si>
    <t>Se realiza el documento Estrategias de Consolidación de Proyectos de Sistemas de Información Geográfica (SIG) a Infraestructura de Datos Espaciales (IDE).</t>
  </si>
  <si>
    <t>Se cumplió con un 89% del programa anual de auditorias en relación con las auditorias integrales. El porcentaje que no permitió el 100%, corresponde a la no realización de las auditorias en las Unidades Operativas de Arauca y el Banco, situación que obedeció a la insufuciencia de personal, dado que los tres contratistas que prestaban apoyo en la OCI se les terminó el contrato en el mes de agosto de 2018.</t>
  </si>
  <si>
    <t>Se hace construccion del reglamento de operaciones de la ICDE y lineamentos de la ley de geoinformacion, se modifica el documento de caracterización de usuarios , para alcance con miras a incluir los resultados de la aplicación de la encuesta de caracterización de usuarios que arrojará insumos para definir el plan estratégico de la ICDE.</t>
  </si>
  <si>
    <t xml:space="preserve"> Se entrega la versión final del documento de caracterización de usuarios de la ICDE, se da cumplimiento a la meta programada.               
</t>
  </si>
  <si>
    <t>La cultura del autocontrol se fomentó y sensibilizó en funcuinarios y contratistas teniendo en cuenta que este elemento es fundamental para el desarrollo de las actividades y el buen término de los proyectos. Teniendo en cuenta que la cultura del autocontrol es la aplicación del ciclo PHVA a nivel individual.</t>
  </si>
  <si>
    <t>Documento con parámetros para el establecimiento y conformación de IDES temáticas o regionales o institucionales en diferentes etapas de desarrollo</t>
  </si>
  <si>
    <t>Generar  la estructura documental</t>
  </si>
  <si>
    <t xml:space="preserve">Febrero: 
Se revisó el procedimiento existente de I+D+i y se generaron observaciones considerando la normatividad Colciencias vigente y se desarrolló una versión preliminar de la estructura documental para actualizar este procedimiento. </t>
  </si>
  <si>
    <t>Mayo: Se generó la propuesta de estructura de contenidos para el documento Estrategias de Consolidación de Proyectos de Sistemas de Información Geográfica (SIG) a Infraestructura de Datos Espaciales (IDE). Se entrega en el anexo 5 la evidencia correspondiente Junio: Se realizó reunión para definir el alcance del Documento de caracterización de clientes y usuarios de la ICDE generandose la versión preliminar de la estructura; Se construyó borrador de encuesta que funcionará como instrumento para el levantamiento de información necesaria del documento. Se entrega en el anexo 5 las evidencias correspondientes</t>
  </si>
  <si>
    <t>Julio: Se generó la estructura para los siguientes documentos:
 *Memoria técnica justificativa de la Infraestructura Colombiana de Datos Espaciales (ICDE)
 * Reglamento de operación de la ICDE
 * Lineamientos de la ley de geoinformación
 Se entrega en el anexo 5 las evidencias correspondientes</t>
  </si>
  <si>
    <t>Revisar y analizar fuentes de información</t>
  </si>
  <si>
    <t xml:space="preserve">Marzo:
Se avanzó en la revisión de diversas fuentes documentales que sustentan las teorías vigentes del concepto I+D+i, identificando fuentes internas y externas de la temática que permitirán diagnosticar con argumentos teóricos y casos de estudio las necesidades de ajuste y mejora del procedimiento vigente.  Finalmente, se participó en el primer Comité de Investigaciones donde se socializó la inquietud frente a la pertinencia de actualizar el procedimiento I+D+i considerando que en este momento la entidad se encuentra en el ejercicio de rediseño institucional. </t>
  </si>
  <si>
    <t>Mayo: Se realizó la revisión bibliografica para la construcción del documento Estrategias de Consolidación de Proyectos de Sistemas de Información Geográfica (SIG) a Infraestructura de Datos Espaciales (IDE). Se entrega en el anexo 5 la evidencia correspondiente Junio: La construcción del documento de Caracterización de usuarios tiene como referente inicial la Metodología de la Caracterización de Usuarios definida por MINTIC, razón por la cual el primer paso para la elaboración del documento fue la revisión de la metodología citada, la cual orientó la definición de su tabla de contenido. Se entrega en el anexo 5 la revisión documnetal generada</t>
  </si>
  <si>
    <t>Julio: Se hizo un análisis normativo de los leyes y decreto en donde hace parte la ICDE y de los lineamientos sobre la gestión de la información geográfica como soporte de referencias para la memoria técnica de justificación y el reglamento de operación.
 Se revisaron los instrumentos de operación asociados a los lineamientos de la ley de geoinformación, como soporte de referencia para su documentación en la web
 Se entrega en el anexo 5 las evidencias correspondientes</t>
  </si>
  <si>
    <t xml:space="preserve">Octubre: Respecto al documento de caracterización de usuarios de la ICDE se avanzó en la construcción de los items 3 y 5. El tres referido al contexto de la ICDE para la caracterización y el quinto referido a la documentación de fuentes de información. Se entrega en el anexo 5 las evidencias correspondientes		
</t>
  </si>
  <si>
    <t>Construir el documento</t>
  </si>
  <si>
    <t>Abril: se realizó reunión del Comité de Mejoramiento al Proceso de Gestión de Conocimiento, el día 23 de abril, donde se identificó que el liderazgo en la actualización de la documentación de Investigación, Desarrollo e Innovación debe estar en un funcionario de planta del GIT de FGCG, por lo cual para este mes considerando la entrega de la responsabilidad indicada al GIT de FGCG, no se realizó ningún adelando sobre el documento esperado. En el anexo 5 se dispone el acta de reunión del comite de mejoramiento donde se definió el compromiso de delegación del funcionario de planta del GIT FGCG, así como comunicaciones recientes de la coordinación de este GIT haciendo la asignación de responsabilidades a un funcionario de plata de su grupo. Mayo: Se construyó y revisó la primera versión del documento Estrategias de Consolidación de Proyectos de Sistemas de Información Geográfica (SIG) a Infraestructura de Datos Espaciales (IDE). Se entrega en el anexo 5 la evidencia correspondiente</t>
  </si>
  <si>
    <t>Julio: Se avanzó en la construcción de los capitulos 1 y 2 del documento de caracterización de usuarios de la ICDE, y se afinó y validó la encuesta soporte para este documento, generando piezas gráficas y formularios en google para su implementación.
Se documentaron las estructuras propuestas para la memoria técnica justificativa de la ICDE
Se entrega en el anexo 5 las evidencias correspondientes
Agosto: se desarrolló la construcción de los siguientes documentos: Reglamento de operación de la ICDE y lineamientos de la ley de geoinformación.
Se avanzó en la construcción del documento de caracterización de usuarios de la ICDE con ajustes a la encuesta de levantamiento y avances en el cuerpo del documento, se prevé la entrega de este producto para diciembre, en vista de la necesidad de aplicar la encuesta en construcción, y posteriormente la consolidación de resultados en el documento previsto.
Se entrega en el anexo 5 las evidencias correspondientes
Septiembre: Se realizaron ajustes finales  al decreto normativo  de la ICDE (Reglamento de operación) y de la memoria técnica justificativa, así como al documento de lineamientos  en la Ley de Geoinformación. En cuanto al documento de caracterización de usuarios, se modificó el alcance con miras a incluir los resultados de la aplicación de la encuesta de caracterización de usuarios que arrojará insumos para definir el plan estratégico de la ICDE. Por lo cual para este mes se trabajo en incluir los nuevos direccionamientos dentro de la encuesta a ser aplicada durante el mes de octubre.</t>
  </si>
  <si>
    <t>Noviembre: Se entrega documento final de la  Caracterización del usuarios.</t>
  </si>
  <si>
    <t>Guías</t>
  </si>
  <si>
    <t>Guias de implementación de normas técnicas internacionales actualizadas</t>
  </si>
  <si>
    <t>Se realziaron labores de investigación en materia normativa de gestión de información geografica , se contruye un plan de actualziacion para las guías de implementación, se realizó la exploración en la página web de AENOR, con el objetivo de revisar nuevos estándares geográficos que pueden ser adoptados por ICDE e implementados en las Entidades que hacen parte de esta comunidad.</t>
  </si>
  <si>
    <t>Se realizó la actualización de la Guía de Catalogación de Objetos y  se avanza en la actualización de la guia correspondiente a Calidad de Datos Geográficos</t>
  </si>
  <si>
    <t>Se realizó la guía de implementación del estándar ISO 19131:2007 de Especificaciones Técnicas de Productos Geográficos, actualización de la guía de implementación del estandar ISO 19117:2012  de Catálogo de Representación</t>
  </si>
  <si>
    <t xml:space="preserve">Se avanzó en la actualización de la guía de catálogo de objetos y se hace entrega de la version final </t>
  </si>
  <si>
    <t>Guías de implementación de normas técnicas internacionales para la gestión de información geográfica.</t>
  </si>
  <si>
    <t>Realizar labores de investigación sobre actualizaciones normativas</t>
  </si>
  <si>
    <r>
      <rPr>
        <b/>
        <sz val="11"/>
        <rFont val="Calibri"/>
      </rPr>
      <t>Febrero:</t>
    </r>
    <r>
      <rPr>
        <sz val="11"/>
        <color rgb="FF000000"/>
        <rFont val="Calibri"/>
      </rPr>
      <t xml:space="preserve">
Se realizó la revisión sobre actualizaciones a las normas siguientes: Catálogo de representación (ISO 19117); Catálogo de Objetos (ISO 19110); Calidad (ISO 19157); Metadatos (ISO 19115) y Especificaciones Técnicas de producto (ISO 19131), así como de otra normatividad pertinente a la gestión de información geográfica; Se realizó conferencia virtual con el experto Francisco Javier Ariza para comenzar a programar el plan de trabajo de estas actualizaciones.
</t>
    </r>
    <r>
      <rPr>
        <b/>
        <sz val="11"/>
        <rFont val="Calibri"/>
      </rPr>
      <t>Marzo:</t>
    </r>
    <r>
      <rPr>
        <sz val="11"/>
        <color rgb="FF000000"/>
        <rFont val="Calibri"/>
      </rPr>
      <t xml:space="preserve">
Se realizó la exploración en la página web de AENOR, con el objetivo de revisar  nuevos estándares geográficos que pueden ser adoptados por ICDE e implementados en las Entidades que hacen parte de esta comunidad. De igual manera, se revisaron normas de interés para el IGAC teniendo en cuenta su línea de producción temática.
</t>
    </r>
  </si>
  <si>
    <t>Abril:  Se realizó bitácora de seguimiento a las comunicaciones sobre normas ISO que permite la identificación de nuevas actualizaciones sobre estas, relación de eventos asociados, entre otras.</t>
  </si>
  <si>
    <t>Construir el plan de actualización</t>
  </si>
  <si>
    <t>Abril: Se generó adicionalmente el plan de actualización de las guías de implementación de estándares previsto para este periodo. En el anexo 6 se entregan las evidencias sobre el trabajo realizado</t>
  </si>
  <si>
    <t>Realizar la actualización de las guías de implementación</t>
  </si>
  <si>
    <t xml:space="preserve">Mayo: Se realizo la actualización de la guía de implementación del estandar ISO 19115 de Catalogación de Objetos, por la construcción de la plantilla anexa a esta que provee un marco normalizado para la organización y definición de los tipos de objetos geográficos, sus atributos, dominios, relaciones y asociaciones con el fin de obtener modelos de datos geográficos, esquemas de aplicación y aplicaciones a través del desarrollo tecnológicos. . Junio: Se generó avance en la actualización de la guía de implementación del estandar ISO 19157 de Calidad de Datos Geográficos, por la construcción de la plantilla anexa a esta que provee la estructura y elementos mínimos a tener en cuenta para diseñar y documentar la evaluación de la calidad de datos geográficos. </t>
  </si>
  <si>
    <t xml:space="preserve">Julio: Se generó avance en la actualización de la guía de implementación del estandar ISO 19117:2012  de Catálogo de Representación, por la construcción de la plantilla anexa a esta que provee la estructura y elementos mínimos a tener en cuenta definidos en las secciones de Identificación, Conjunto de Funciones y Conjunto de Símbolos. Se suministra en el anexo 6 el documento mencionado.
Agosto: Se generó actualización de la guía de implementación del estándar ISO 19131:2007 de Especificaciones Técnicas de Productos Geográficos, por la construcción de la plantilla anexa a esta que provee la estructura y elementos mínimos a tener en cuenta para documentar una ET. Se suministra en el anexo 6 el documento mencionado.
Septiembre: Se realizaron ajustes a la guía de implementación de catálogo de objetos geográficos, que esta en validación por experto. </t>
  </si>
  <si>
    <t>Octubre: Se generaron complementos a la guia de catálogo de objetos  actualizandola de conformidad con su referente normativo y generando la plantilla para la implementación del estandar. Se suministra en el anexo 6 el documento mencionado
Noviembre: Se entrega la versión final actualizada de la guía de catalogación de objetos.</t>
  </si>
  <si>
    <t>12.50%</t>
  </si>
  <si>
    <t>31.25%</t>
  </si>
  <si>
    <t>Cumplimiento de los requisitos del Sistema de Gestión de Calidad, de acuerdo con la norma ISO 9001- 2015</t>
  </si>
  <si>
    <t>Durante el primer trimestre se realizaron sensibilizaciones en los temas de riesgos y del SGI, se actualizaron diferentes documentos, se actualizaron los mapas de riesgos de gestión y corrupción por procesos, se orientó a los procesos y DT en la formulación de acciones de mejoramiento, se realizaron mesas de trabajo de seguimiento al SGSST, SGD y se acompañaron reuniones de identificación de riesgos del sistema de gestión de Seguridad de la información. Al 31 de marzo de 2018 se actualizaron 10 documentos del SGI.</t>
  </si>
  <si>
    <t>Durante el segundo trimestre se realizaron sensibilizaciones en los temas del SGI,  se orientó a los procesos y DT en la formulación de acciones de mejoramiento, se revisaron y actualizaron los mapas de riesgos y sus seguimientos  y  las matrices de identificación de necesidades y expectativas de partes interesadas o grupos de interés de todos los procesos, se realizaron mesas de trabajo de seguimiento al SGSST, SGD y del SGSI. Al 30 de junio de 2018 se han actualizado 85 documentos del SGI.</t>
  </si>
  <si>
    <t>Durante el tercer trimestre se realizaron sensibilizaciones en los temas del SGI,  se orientó a los procesos y DT en la formulación de acciones de mejoramiento, se revisaron y actualizaron los mapas de riesgos y sus seguimientos,  se realizaron mesas de trabajo de seguimiento al SGSST, SGD y del SGSI, se visitaron las DT de Cesar y Boyacá, Se prepararon los lineamientos para la Revisión por la Dirección. Al tercer trimestre (30 de septiembre) se han actualizado 139 documentos del SGI.  Se brindó acompañamiento para la actualización de los Tramites y Servicios de los diferentes procesos. Se lidera la entrega de requerimientos por parte de ITS de los módulos del SGI del SOFIGAC (Calibración y Control de Equipos, Revisión por la Dirección, Producto no conforme, Auditorias, Acciones de mejoramiento, Riesgos, Gestión Ambiental y SGSST)</t>
  </si>
  <si>
    <t xml:space="preserve">Durante el cuarto trimestre se realizaron sensibilizaciones en los temas del SGI. El 8 de octubre se presentó el juego apúntele al SGC.  Se publicaron videos para facilitar el uso de los módulos de acciones y riesgos en SOFIGAC y en la IGACNET. Se brindó acompañamiento metodológico para la generación de documentos del SGI. Durante el año 2018 se actualizaron 278 documentos. Se orientó a los procesos de la sede central y Direcciones Territoriales en la formulación de acciones de mejoramiento.  Se realiza seguimiento a las acciones identificadas por los diferentes orígenes. Del 3 al 5 de octubre se realizó visita para el mantenimiento y fortalecimiento del SGI a las DT Bolivar y Huila La DT Magdalena se visitó del 17 al 19 de octubre.  La reunión preparatoria para la RXD se llevó a cabo el 8 de octubre de 2018. La Revisión por la Dirección se llevó a cabo el 29 de octubre en el marco del Comité Institucional de Gestión y Desempeño. La acta se puede consultar en el aplicativo SOFIGAC. La auditoria externa se acompañó y se llevó a cabo así:  Noviembre 1° reunión de apertura y AE en DT Bolivar, Nov.2: AE en Magdalena y Boyacá, Nov. 9 AE en DT Huila y Cesar, Nov. 14 al 16 AE en Sede central. No se encontraron no conformidades. Se orienta metodológicamente la articulación de los sistemas de gestión ambiental, SGSST, LNS, Documental, Seguridad de la información y los demás que aplican. </t>
  </si>
  <si>
    <t>Sistema de Gestión de Calidad  implementado y mejorado cumpliendo los requisitos de la norma ISO 9001:2015</t>
  </si>
  <si>
    <t xml:space="preserve">Realizar por lo menos una sensibilización del SGI por proceso en la sede central, socializaciones y divulgación sobre el SGI </t>
  </si>
  <si>
    <t>Se realizaron sensibilizaciones en los temas del SGI, se presentaron propuestas de piezas comunicacionales</t>
  </si>
  <si>
    <t>Se realizaron sensibilizaciones en los temas del SGI, se propuso la cartilla de calidad, se diseñan las preguntas para actividad lúdica relacionada con el juego "Quien Quiere Ser Millonario"</t>
  </si>
  <si>
    <t>Se realizaron sensibilizaciones en los temas del SGI, se publicó y socializó la cartilla de calidad, se ajustó la actividad lúdica denominada "Apúntele al SGI"</t>
  </si>
  <si>
    <t>Se realizaron sensibilizaciones en los temas del SGI. El 8 de octubre se presentó el juego apúntele al SGC.  Se publicaron videos para facilitar el uso de los módulos de acciones y riesgos en SOFIGAC y en la IGACNET.</t>
  </si>
  <si>
    <t xml:space="preserve">Actualizar mínimo el 10% de la documentación del SGI  (Caracterizaciones, Manuales de procedimientos, instructivos, metodologías, programas, guías, formatos) </t>
  </si>
  <si>
    <t>Se brindó acompañamiento metodológico para la generación de Caracterizaciones, Manuales de procedimientos, instructivos, metodologías, programas, guías, formatos. Al 31 de marzo de 2018 se actualizaron 10 documentos del SGI.</t>
  </si>
  <si>
    <t>Se brindó acompañamiento metodológico para la generación de Caracterizaciones, Manuales de procedimientos, instructivos, metodologías, programas, guías, formatos. Durante el año 2018 se han actualizado 85 documentos del SGI.</t>
  </si>
  <si>
    <t>Se brindó acompañamiento metodológico para la generación de Caracterizaciones, Manuales de procedimientos, instructivos, metodologías, programas, guías, formatos. Al tercer trimestre (30 de septiembre) se han actualizado 139 documentos del SGI.</t>
  </si>
  <si>
    <t>Se brindó acompañamiento metodológico para la generación de Caracterizaciones, Manuales de procedimientos, instructivos, metodologías, programas, guías, formatos. Durante el mes de octubre se actualizaron 34 documentos, en  noviembre se actualizaron 57 documentos y en diciembre se actualizaron 48 documentos  del SGI. Durante el año 2018 se actualizaron 278 documentos.</t>
  </si>
  <si>
    <t>Asesorar la actualización de los mapas de riesgos de corrupción y gestión por procesos y publicarlos de acuerdo con la normatividad vigente</t>
  </si>
  <si>
    <t>Se asesoró la actualización de los mapas de riesgos y se publicaron en la página web institucional.</t>
  </si>
  <si>
    <t>No aplica</t>
  </si>
  <si>
    <t xml:space="preserve">Orientar a los procesos de la sede central  y Direcciones Territoriales  en la formulación y seguimiento de  acciones de mejoramiento </t>
  </si>
  <si>
    <t>6.25%</t>
  </si>
  <si>
    <t>Se orienta a los procesos de la sede central y Direcciones Territoriales en la formulación de acciones de mejoramiento.  Se realiza seguimiento a las acciones formuladas por los diferentes orígenes y las acciones cerradas por incumplimientos.</t>
  </si>
  <si>
    <t>Se orientó a los procesos de la sede central y Direcciones Territoriales en la formulación de acciones de mejoramiento.  Se realiza seguimiento a las acciones identificadas por los diferentes orígenes.</t>
  </si>
  <si>
    <t>Se orientó a los procesos de la sede central y Direcciones Territoriales en la formulación de acciones de mejoramiento.  Se realiza seguimiento a las acciones identificadas por los diferentes orígenes. Del 25 al 28 de septiembre se realizó visita para el mantenimiento y fortalecimiento del SGI a las DT Cesar y Boyacá</t>
  </si>
  <si>
    <t xml:space="preserve">Se orientó a los procesos de la sede central y Direcciones Territoriales en la formulación de acciones de mejoramiento.  Se realiza seguimiento a las acciones identificadas por los diferentes orígenes. Del 3 al 5 de octubre se realizó visita para el mantenimiento y fortalecimiento del SGI a las DT Bolivar y Huila La DT Magdalena se visitó del 17 al 19 de octubre. </t>
  </si>
  <si>
    <t>81.25%</t>
  </si>
  <si>
    <t>Coordinar la Revisión del SGI por la alta dirección</t>
  </si>
  <si>
    <t>Se prepararon los lineamientos para la Revisión por la Dirección la cual se llevará a cabo en el mes de octubre.</t>
  </si>
  <si>
    <t>La reunión preparatoria para la RXD se llevó a cabo el 8 de octubre de 2018. La Revisión por la Dirección se llevó a cabo el 29 de octubre en el marco del Comité Institucional de Gestión y Desempeño. La acta se puede consultar en el aplicativo SOFIGAC.</t>
  </si>
  <si>
    <t>Acompañar la auditoria externa del ente certificador</t>
  </si>
  <si>
    <t>La auditoria externa se acompañó y se llevó a cabo así:  Noviembre 1° reunión de apertura y AE en DT Bolivar, Nov.2: AE en Magdalena y Boyacá, Nov. 9 AE en DT Huila y Cesar, Nov. 14 al 16 AE en Sede central. No se encontraron no conformidades.</t>
  </si>
  <si>
    <t>Orientar la articulación de los sistemas que conforman el SGI, a través de mesas de trabajo, según requerimientos</t>
  </si>
  <si>
    <t xml:space="preserve">Se orientó metodológicamente la articulación de los sistemas de gestión ambiental, LNS, Documental, Seguridad de la información y los demás que aplique. </t>
  </si>
  <si>
    <t xml:space="preserve">Se orienta metodológicamente la articulación de los sistemas de gestión ambiental, LNS, Documental, Seguridad de la información y los demás que aplique. </t>
  </si>
  <si>
    <t xml:space="preserve">Se orienta metodológicamente la articulación de los sistemas de gestión ambiental, LNS, Documental, Seguridad de la información y los demás que aplican. </t>
  </si>
  <si>
    <t xml:space="preserve">Se orienta metodológicamente la articulación de los sistemas de gestión ambiental, SGSST, LNS, Documental, Seguridad de la información y los demás que aplican. </t>
  </si>
  <si>
    <t>Se realizaron dos (2) metodologías de procesamiento digital de imágenes para observación de la tierras las cuales fueron:
1. "Uso y aplicaciones ART para la producción de información cartográfica"
2. "Monitoreo de cobertura y uso de la tierra a partir de sensores remotos ZIDRES”</t>
  </si>
  <si>
    <t>Se realizaron cinco (5) jornadas técnico cientificas  durante la vigencia 2018, con sus respectivas memorias técnicas;  las cuales fueron: 
1. "Difundir la producción investigativa".
2. “Tecnologías de la información geográfica para la gestión de incendios forestales”
3. “Avances y Tendencias en la Investigación y Desarrollo de la Información Geográfica”
4. “Barrido predial masivo en torno al catastro multiproposito”
5. "Difusión de la investigación y el conocimiento geográfico"</t>
  </si>
  <si>
    <r>
      <t xml:space="preserve">Durante la vigencia 2018 se realizaron 25 cursos de transferencia de conocimiento, así cumpliendo con la meta programada. Los cursos son:
</t>
    </r>
    <r>
      <rPr>
        <i/>
        <sz val="11"/>
        <rFont val="Calibri"/>
      </rPr>
      <t>Desarrollo de programas de formación avanzada en convenio con universidades:</t>
    </r>
    <r>
      <rPr>
        <sz val="11"/>
        <color rgb="FF000000"/>
        <rFont val="Calibri"/>
      </rPr>
      <t xml:space="preserve"> 
1.        Doctorado Geografía, Universidad Pedagógica y Tecnológica de Colombia – UPTC.
2.        Maestría en Geografía, Universidad Pedagógica y Tecnológica de Colombia – UPTC.
3.        Maestría en Geomática, Universidad Nacional de Colombia.
4.        Maestría en Teledetección, Universidad Católica de Manizales.
5.        Maestría en Tecnologías de la Información Geográfica, Universidad de Manizales.
6.        Maestría en Gestión de la Información y Tecnologías Geoespaciales, Universidad Sergio Arboleda.
7.        Especialización en Sistemas de Información Geográfica (SIG), Universidad Distrital Francisco José de Caldas.
8.        Especialización en Avalú</t>
    </r>
    <r>
      <rPr>
        <i/>
        <sz val="11"/>
        <rFont val="Calibri"/>
      </rPr>
      <t>os, Universidad Distrital Francisco José de Calda</t>
    </r>
    <r>
      <rPr>
        <sz val="11"/>
        <color rgb="FF000000"/>
        <rFont val="Calibri"/>
      </rPr>
      <t xml:space="preserve">s.
</t>
    </r>
    <r>
      <rPr>
        <i/>
        <sz val="11"/>
        <rFont val="Calibri"/>
      </rPr>
      <t xml:space="preserve">Así mismo se realizaron los siguientes cursos: </t>
    </r>
    <r>
      <rPr>
        <sz val="11"/>
        <color rgb="FF000000"/>
        <rFont val="Calibri"/>
      </rPr>
      <t xml:space="preserve">
9.        Curso internacional políticas urbanas y gestión de programas sostenibles para ciudades inteligentes 
10.        Captura procesamiento y aplicaciones de datos provenientes de aeronaves remotamente tripuladas (ART) 
11.        Entrenamiento de uso de sensores remotos aplicados a estudios multitemporales 
12.        Cartografía básica y fundamentos de sistemas de información geográfica sig 
13.        Fundamentos de sistemas de información geográfica (sig), 
14.        Cartografía digital
15.        Aplicación de estandar ISO 19152 LADM (land administration domain model) en las infraestructuras de datos espaciales, 
16.        Fotogrametría digital con imágenes de plataforma tripuladas y no tripuladas (Primer grupo)
17.        Fundamentos de infraestructura de datos espaciales (IDE).
18.        Fotogrametría digital con imágenes de plataforma tripuladas y no tripuladas (Segundo grupo)
19.        Fotogrametría digital con imágenes de plataforma tripuladas y no tripuladas (Tercer grupo). 
20.        Básico de sistemas de información geográfica (SIG), 
21.        Infraestructura de datos espaciales (IDE) – avanzado.
22.        Análisis y modelamiento SIG con aplicaciones en medio ambiente.
23.        Entrenamiento en GPS 
24.        "Curso virtual lineamientos básicos de ordenamiento territorial" - curso interno, (primer grupo)
25.        "Curso virtual lineamientos básicos de ordenamiento territorial" - curso interno.(Segundo grupo).</t>
    </r>
  </si>
  <si>
    <t>Se desarrollaron cuatro (4) metodologías, las cuales fueron:
1. "Uso y aplicaciones de espectroradiometria para cobertura y suelos"
2. "Metologia de barrido predial masivo con enfoque a catastro multiproposito"
3. "Uso y aplicación de tecnológias geoespaciales para los estudios de riesgo en áreas urbanas"
4. "Propuesta de modelo de gestión del conocimiento para el fortalecimiento institucional del IGAC"</t>
  </si>
  <si>
    <r>
      <t xml:space="preserve">Se desarrollaron cuatro (4)  articulos cientificos, los cuales seran enviadas para evaluación de diferentes revistas indexadas:
</t>
    </r>
    <r>
      <rPr>
        <i/>
        <sz val="11"/>
        <rFont val="Calibri"/>
      </rPr>
      <t>1. Artículo de espectroradiometria:</t>
    </r>
    <r>
      <rPr>
        <sz val="11"/>
        <color rgb="FF000000"/>
        <rFont val="Calibri"/>
      </rPr>
      <t xml:space="preserve"> “Análisis espectral de los suelos de la cuenca endorreica perteneciente a la laguna de Tota en el departamento de Boyacá, Colombia”
2. </t>
    </r>
    <r>
      <rPr>
        <i/>
        <sz val="11"/>
        <rFont val="Calibri"/>
      </rPr>
      <t xml:space="preserve">Artículo de procesamiento digital de imágenes para estudios multitemporales: </t>
    </r>
    <r>
      <rPr>
        <sz val="11"/>
        <color rgb="FF000000"/>
        <rFont val="Calibri"/>
      </rPr>
      <t xml:space="preserve">"Caracterización multitemporal  de la línea de cauces natural para el complejo cenagoso del Bajo Sinú” .
</t>
    </r>
    <r>
      <rPr>
        <i/>
        <sz val="11"/>
        <rFont val="Calibri"/>
      </rPr>
      <t xml:space="preserve">3.  Artículo aplicación de sistemas de información geográfica: </t>
    </r>
    <r>
      <rPr>
        <sz val="11"/>
        <color rgb="FF000000"/>
        <rFont val="Calibri"/>
      </rPr>
      <t xml:space="preserve">"Sistema de Información Geográfica para la prevención y protección integral de la niñez"
4. </t>
    </r>
    <r>
      <rPr>
        <i/>
        <sz val="11"/>
        <rFont val="Calibri"/>
      </rPr>
      <t>Artículo linea  de infraestructura de datos espaciales: "</t>
    </r>
    <r>
      <rPr>
        <sz val="11"/>
        <color rgb="FF000000"/>
        <rFont val="Calibri"/>
      </rPr>
      <t>El CIAF como gestor del conocimiento geográfico en Latinoamérica Actualidad y Desafíos"</t>
    </r>
  </si>
  <si>
    <t xml:space="preserve">Para el año 2018 se mantuvo el Sistema de Gestión Integrado implementado y mejorado que cumplió con los requisitos de la versión 2015 de la norma ISO 9001. Para lograr este producto y la apropiación por parte de los servidores públicos se hizo necesario realizar sensibilizaciones por medio de piezas comunicativas y didácticas en los temas del SGI. Se revisaron y actualizaron los mapas de riesgos y sus seguimientos a los controles. Se publicaron videos para facilitar el uso de los módulos de acciones y riesgos en SOFIGAC y en la IGACNET. Se brindó acompañamiento metodológico para la generación de documentos del SGI. Se actualizaron 278 documentos. Se orientó a los procesos de la sede central y Direcciones Territoriales en la formulación de acciones de mejoramiento.  Se realizó seguimiento a las acciones identificadas por los diferentes orígenes. Se revisaron y actualizaron las matrices de identificación de necesidades y expectativas de partes interesadas o grupos de interés de todos los procesos. Se brindó acompañamiento para la actualización de los Tramites y Servicios de los diferentes procesos. Se lideró la entrega de requerimientos por parte de ITS de los módulos del SGI del SOFIGAC (Calibración y Control de Equipos, Revisión por la Dirección, Producto no conforme, Auditorias, Acciones de mejoramiento, Riesgos, Gestión Ambiental y SGSST). La Revisión por la Dirección se llevó a cabo el 29 de octubre en el marco del Comité Institucional de Gestión y Desempeño.  La auditoria externa se acompañó y se llevó a cabo durante el mes de noviembre en la sede central y en la DT Bolivar, Magdalena, Boyacá, Huila y Cesar. No se encontraron no conformidades. Se orientó metodológicamente la articulación de los sistemas de gestión ambiental, SGSST, LNS, Documental, Seguridad de la información y los demás que aplican. </t>
  </si>
  <si>
    <t xml:space="preserve">Se realizó la publicación de cinco (5) nuevos geoservicios en el SIG NODO-TIERRAS, los cuales son:
1. Publicación de servicios web geográficos de 175 planchas históricas del departamento de Antioquia.
2. Publicación de servicios web geográficos de 270 planchas históricas del departamento de Cesar.
3. Publicación de servicios web geográficos de 266 planchas históricas del departamento de Córdoba.
4. Publicación de servicios web geográficos de 203 planchas históricas del departamento de Bolívar
5. Publicación de servicios web geográficos de 172 planchas históricas del departamento de Meta.
</t>
  </si>
  <si>
    <t xml:space="preserve">Se han dispuesto 30 nuevos geoservicios en el portal geográficos:
1. DANE- Relación de dependencia demográfica, según municipio 2005
2. DANE-Relación de Niños-Mujer, según municipio 2005.
3. DANE-Relación de dependencia demográfica, según municipio 2013 (Versión coropletas).
4. DANE-Tasa de crecimiento intercensal, según municipio 1993 – 2005.
5. IDEAM-Uso del Recurso Bosque
6. IDEAM-Vulnerabilidad Cambio Climático.
7. IDEAM-Vulnerabilidad Susceptibilidad Ambiental
8. IDEAM-Química de la Atmósfera
9. IDEAM-Superficie de Bosque
10. IDEAM-Amenaza ambiental
11. IDEAM-Clima y Calidad Ambiental
12. INVEMAR-Manglares de Colombia
13. INVEMAR-SIGMA
14. UNIDAD DE VICTIMAS-Red nacional de información – Connacionales
 15. UNIDAD DE VICTIMAS-Red nacional de información - Índice de riesgo de Victimización.
16. UAPNN-Prioridad de Conservación WMS (ESRI).
17. UNGRD-Proyectos de Reducción Riesgo.
18. UNGRD-Aportes en el marco de la Emergencia Invernal.
19. UPRA-APDT Áreas potenciales para Adecuación de Tierras con fines de irrigación
20. UPRA-Aptitud Aguacate Hass Julio 2017
21. UPRA-Aptitud Ají Tabasco Julio 2017
22. UPRA-Aptitud Cacao Julio 2017
23. UPRA-Aptitud Cachama en Estanques de Tierra Febrero 2018
24. UPRA-Aptitud Caucho Julio 2017
25. UPRA-Aptitud Cebolla Bulbo Semestre Agrícola 1 Julio 2017
26. UPRA-Aptitud Cebolla Bulbo Semestre Agrícola 2 Julio 2017
27. UPRA-Aptitud Especies Nativas en Agua Cálida y Estanques de Tierra
28. SGC-Estado de la cartografía Geológica.
29. SGC        Mapa Geológico de Colombia (2015)
30. SGC        Intensidad Máxima Observada 2015
</t>
  </si>
  <si>
    <t xml:space="preserve">Se realizó acompañamiento a las siguientes entidades en la difusión e implementación de estandares:
1.  Unidad de Planificación Rural Agropecuaria - UPRA 
2.  DIMAR.
3.  Servicio Geológico Colombiano
4.  Gobernación de Cundinamarca
5.  Ministerio de Agricultura
6.  Ministerio de Ambiente y desarrollo sostenible. 
7.   ICBF 
8.   Empresa Ciudad Limpia.
9.   Villavicencio 
10. Chía.
</t>
  </si>
  <si>
    <t>Se generaron cinco (5) documentos con parámetros para el establecimiento y conformación de IDES temáticas, los cuales son:
1.  Estrategias de Consolidación de Proyectos de Sistemas de Información Geográfica (SIG) a Infraestructura de Datos Espaciales (IDE)
2.  Memoria técnica justificativa de la Infraestructura Colombiana de Datos Espaciales (ICDE(
3.  Reglamento de operación de la ICDE
4.  Lineamientos de la ley de geoinformación
5.  Caracterización de Usuarios de la ICDE</t>
  </si>
  <si>
    <t xml:space="preserve">Se realizó la actualización de las guías de implementación de normas téncicas internacionales para la gestión de información geográfica, las cuales fueron:
1. Actualización de la guía de implementación del estándar ISO 19115 de Catalogación de Objetos. 
2. Actualización de la guía de implementación del estándar ISO 19157 de Calidad de Datos Geográficos.
3. Actualización de la guía de Implementación del estándar ISO 19117:2012 de Catálogo de Representación.
4. Actualización de la guía de Implementación del estándar ISO 19131:2007 de Especificaciones Técnicas de Productos Geográficos.
</t>
  </si>
  <si>
    <t xml:space="preserve">Control </t>
  </si>
  <si>
    <t>Secretaría Genetral- GIT Control Disicplinario</t>
  </si>
  <si>
    <t>porcentaje</t>
  </si>
  <si>
    <t>Avance Procesos Disciplinarios sustanciados</t>
  </si>
  <si>
    <t>Durante el primer semestre de 2018 se adelantaron a nivel nacional 473 investigaciones disciplinarias, de las cuales el 96% se sustanció en la Sede Central y el 4% restante en las respectivas Direcciones Territoriales. Se terminaron 74 investigaciones y pasaron en curso 399 en las diferentes etapas.
Se adelantó la función preventiva y van realizados 6 comites Discplinarios.</t>
  </si>
  <si>
    <t>Entre enero y septiembre 30 de 2018 se adelantaron a nivel nacional 492 investigaciones disciplinarias, de las cuales el 97% se sustanció en la Sede Central y el 3% restante en las respectivas Direcciones Territoriales. Se terminaron 123 procesos y pasaron en curso 369 en las diferentes etapas.
Se adelantó la función preventiva y van realizados 9 comites Discplinarios.</t>
  </si>
  <si>
    <t>Entre enero y octubre 30 de 2018 se adelantaron a nivel nacional 478 investigaciones disciplinarias, de las cuales el 97% se sustanció en la Sede Central y el 3% restante en las respectivas Direcciones Territoriales. Se terminaron 141 procesos y pasaron en curso 352 en las diferentes etapas.
Se adelantó la función preventiva y van realizados 10 comites Discplinarios.</t>
  </si>
  <si>
    <t>Procesos disciplinarios sustanciados.</t>
  </si>
  <si>
    <t>Proferir los actos administrativos necesarios para el impulso y/o finalización de los procesos.</t>
  </si>
  <si>
    <t xml:space="preserve">Se adelantaron el Sede Central un total de 418 investigaciones disciplinarias, de las cuales en 382 procesos los investigados son funcionarios de las Direcciones Territoriales y 36 de la Sede Central. 
Del total de procesos, fueron terminados 47 procesos de la siguiente forma: 1) 46 investigaciones archivas definitivamente, decision que paso en trámite de ejecutoria y ii) y en una (1) de ellas, se profirio Auto Inhibitorio. 
Pasaron en curso un total de 371 investigaciones dentro de las diferentes etapas procesales. </t>
  </si>
  <si>
    <t xml:space="preserve">Se adelantaron el Sede Central un total de 456 investigaciones disciplinarias, de las cuales en 415 procesos los investigados son contra funcionarios de las D.T. y 41 de la Sede Central. _x000B_Del total de procesos, fueron terminados 66 procesos de la siguiente forma: 1 fallo sancionatorio; 1 inhibitorio; 13 archivados con constancia de ejecutoria y 51 en trámite de notificación y ejecutoria. 
Pasaron en curso un total de 390 investigaciones dentro de las diferentes etapas procesales. </t>
  </si>
  <si>
    <t xml:space="preserve">Avance acumulado: Se adelantaron en la Sede Central 476 investigaciones disciplinarias, de las cuales en 434 procesos los investigados son contra funcionarios de las D.T. y 42 los investigados son de la Sede Central.  
Del total de procesos, fueron terminados 116 procesos (Falladas 4 y 2 inhibitorios y Archivadas 110) y pasaron en curso un total de 360 investigaciones dentro de las diferentes etapas procesales. </t>
  </si>
  <si>
    <t xml:space="preserve">Avance acumulado: Se adelantaron en la Sede Central 478 investigaciones disciplinarias, de las cuales en 435 procesos, los investigados son contra funcionarios de las D.T. y 43 los investigados son de la Sede Central. Del total de procesos, fueron terminados 135 procesos y pasaron en curso un total de 343 investigaciones dentro de las diferentes etapas procesales. 
</t>
  </si>
  <si>
    <t xml:space="preserve">Oficina de Informática y Telecomunicaciones </t>
  </si>
  <si>
    <t>Gestión Juridica</t>
  </si>
  <si>
    <t>Realizar seguimiento del impulso dado a los procesos disciplinarios adelantados en las Direcciones Territoriales.</t>
  </si>
  <si>
    <t xml:space="preserve">Porcentaje avance Estrategia y Gobierno de TI </t>
  </si>
  <si>
    <t xml:space="preserve">Eficacia </t>
  </si>
  <si>
    <t xml:space="preserve">Cumplimiento terminos legales defensa judicial </t>
  </si>
  <si>
    <t>Se realizo seguimiento a los 46 investigaciones  adelantadas en las Direcciones Territoriales, identificandose que la terminación de 10 procesos y pasaron en curso 36, de los cuales 9 investigaciones se encuentran en tramite de  ejecutoria o reporte de la decisión de fondo (archivo).</t>
  </si>
  <si>
    <t>Del total de investigaciones (17) adelantadas en las Direcciones territoriales, 8 fueron terminadas (4 con constancia de ejecutoria y 4 en trámite de notificación y ejecutoria), quedando en curso sólo 9 de ellas, en las diferentes etapas procesales.</t>
  </si>
  <si>
    <t>Se realizó seguimiento a las investigaciones adelantadas en las Direcciones Territoriales: 
DT: Nueve (9) pasaron en curso y 7 fueron terminadas (archivo)</t>
  </si>
  <si>
    <t>Se realizó seguimiento a las investigaciones adelantadas en las Direcciones Territoriales, de las cuales nueve (9) pasaron en curso y 6 fueron terminadas (archivo).</t>
  </si>
  <si>
    <t>Se actualizó el PETI para el periodo 2019-2022, y de acuerdo a la guía de MinTic y siguiendo las recomendaciones de la contraloria. 
Se estructuro un portafolio de proyectos para el PETI con base a los resultados iniciales de arquitectura empresarial. 
Se oficializo la guia de direccipon de proyectos</t>
  </si>
  <si>
    <t xml:space="preserve">Se presentaron todas las demandas en tiempo, se presentaron los recursos dentro de la aoportunidad procesal, </t>
  </si>
  <si>
    <t>Para el segun do trimestre se iniciaron 4 procesos, de los cuales se presentaron demanda, adiciobnalmente se presentaron los recursos dentro de la oportunidad procesal</t>
  </si>
  <si>
    <t xml:space="preserve">Se revisó y actualizó el catalogo de servicios para los servicios de desarrollo e infraestructura. Se revisaron y actualizaron los acuerdos de nivel de servicio para desarrollo e infraestructura. Socializaciones de lineamientos de proyectos. Gestión de los proyectos: Forest, ODA, Fortalecimiento y almacenamiento </t>
  </si>
  <si>
    <t>PARA EL TERCER TRIMESTRE SE INICIARON 10 PROCESOS, DE LOS CUALES SE PRESENTO DEMANDA, SE SOMETIÓ A COMITÉ DE CONCILIACIÓN LOS LLAMAMIENTO EN GARANTÍA CON FINES DE REPETICIÓN, ADICIONALMENTE SE PRESENTARON LOS RECURSOS DENTRO DE LA OPORTUNIDAD PROCESAL.</t>
  </si>
  <si>
    <t>PARA EL CUARTO TRIMESTRE SE INICIARON 6 PROCESOS, DE LOS CUALES SE PRESENTO DEMANDA, SE SOMETIERON A COMITE 6 CASOS DE LLAMAMIENTO EN GARANTÍA CON FINES DE REPETICIÓN, ADICIONALMENTE SE PRESENTARON LOS RECURSOS DENTRO DE LA OPORTUNIDAD PROCESAL</t>
  </si>
  <si>
    <t>Sensibilizar respecto del contenido y alcance del Codigo Disciplinario Unico.</t>
  </si>
  <si>
    <t xml:space="preserve">En de la Función Preventiva se realizó sensibilización sobre el Código Único Disciplinario, las conductas más recurrentes generadoras de faltas disciplinarias, en temas anticorrupción y en principios y valores, en la Dirección Territorial de Norte de Santander y en la Unidad Operativa de Catastro de Soacha. </t>
  </si>
  <si>
    <t>En de la Función Preventiva se realizó sensibilización sobre el Código Único Disciplinario, las conductas más recurrentes generadoras de faltas disciplinarias, en temas anticorrupción y en principios y valores, en la DT de Villavicencio y las UOC de Girardot y la mesa Cundinamarca.</t>
  </si>
  <si>
    <t>En la función Preventiva se ha realizado sensibilización sobre el Código Único Disciplinario, las conductas más recurrentes generadoras de faltas disciplinarias, en temas anticorrupción y en principios y valores, en las D.T.  Norte de Santander, Risaralda y Villavicencio; y en las UOC de Girardot, la Mesa y Soacha en Cundinamarca.</t>
  </si>
  <si>
    <t>Estrategia y gobierno de TI adoptada</t>
  </si>
  <si>
    <t xml:space="preserve">Cumplimiento del servicio de defensa jurídica del IGAC </t>
  </si>
  <si>
    <t>PARA EL TRIMESTRE DE ENERO A MARZO SE SOMETIERON A ESTUDIO DEL COMITE DE CONCILIACIÓN: 1 ACCIÓN DE REPETICIÓN, 12 CONCILIACIONES PREJUDICIALES, 5 LLAMAMIENTO EN GARANTÍA CON FINES DE REPETICIÓN, 6 ANALISIS DE SI SE CONCILIA O NO EN LA AUDIENCIA IICIAL DEL ART. 180, 3 ANALISIS DE SI SE CONCILIA O NO EN LA AUDIENCIA DEL ART. 192 DEL CPACA, EN DICHOS CASOS LOS APODERADOS ASISTIERON A LAS AUDIENCIAS CORRESPONDIENTES Y EJERCIERON LA DEFENSA DEL IGAC</t>
  </si>
  <si>
    <t>PARA EL TRIMESTRE DE ABRIL A JUNIO SE SOMETIERON A ESTUDIO EN EL COMITÉ DE CONCILIACIÓN: 10 ANALISIS DE SI SE CONCILIA O NO EN LA AUDIENCIA INICIAL DEL ART 180 DEL CPACA, 1 ANALISIS DE SI SE CONCILIA O NO EN LA AUDIENCIA DEL ART.  192 DEL CPACA, 5 LLAMAMIENTOS EN GARANTÍA CON FINES DE REPETICIÓN , 10 CONCILIACIONES PREJUDICIALES, Y UN ANALISIS PARA TERMINAR POR ANTICIPADO UN PROCESO EJECUTIVO. EN TODOS LOS CASOS LOS APODERADOS ASISTIERON A LAS AUDIENCIAS CORRESPONDIENTES Y EJERCIERON LA DEFENSA DEL IGAC.</t>
  </si>
  <si>
    <t xml:space="preserve">PARA EL TRIMESTRE DE JULIO A SEPTIEMBRE SE SOMETIERON A ESTUDIO EN EL COMITÉ DE CONCILIACIÓN LOS SIGUIENTES CASOS:   7 CASOS DE LLAMAMIENTO EN GARANTÍA CON FINES DE REPETICIÓN, 13 CONCILIACIONES PREJUDICIALES, 14 ANALISIS DE SI SE CONCILIA O NO EN LA AUDIENCIA INICIAL DEL ART. 180 DEL CPACA, 2 ANALISIS DE SI SE CONCILIA O NO EN LA AUDIENCIA DEL ART. 192 DEL CPACA, 5 PACTOS DE CUMPLIMIENTO, Y UNA ACCIÓN DE LESIVIDAD. EN TODOS LOS CASOS LOS APODERADOS ASISTIERON A LAS AUDIENCIAS CORRESPONDIENTES Y EJERCIERON LA DEFENSAS DEL IGAC. </t>
  </si>
  <si>
    <t>PARA EL TRIMESTRE DE OCTUBRE A DICIEMBRE  SE SOMETIERON A ESTUDIO EN EL COMITÉ DE CONCILIACIÓN LOS SIGUIENTES CASOS: 6 CASOS DE LLAMAMIENTO EN GARANTÍA CON FINES DE REPECICIÓN, 15 CONCILIACIONES PREJUDICIALES, 6 ANALISIS DE SI SE CONCILIA O NO EN LA AUDIENCIA INICIAL DEL ART. 180 DEL CPACA, 1 ANALISIS DE SI SE CONCILIA O NO EN LA AUDIENCIA DEL ART. 192 DEL CPACA, 2 PACTOS DE CUMPLIMIENTO, 1 ACCIÓN DE LISIVIDAD. EN TODOS LOS CASOS LOS APODERADOS ASISTIERON A LAS AUDIENCIAS CORRESPONDIENTES Y EJERCIERON LA DEFENSA DEL IGAC.</t>
  </si>
  <si>
    <t xml:space="preserve">Realizar una autoevaluación del proceso de gestión informática. </t>
  </si>
  <si>
    <t xml:space="preserve">Servicio de defensa jurídica del IGAC </t>
  </si>
  <si>
    <t xml:space="preserve">Se creo un formulario para evaluar las caracteristicas de la infraestructura y de los sistemas de información de la Oficina de Informática y Telecomunicaciones. Se realizo la primera versión de la autoevaluación </t>
  </si>
  <si>
    <t>Actualizar la política de daño antijurídico</t>
  </si>
  <si>
    <t xml:space="preserve">Actualizar PETIC </t>
  </si>
  <si>
    <t>SE ACTUALIZO LA POLITICA DE PREVENCIÓN DEL DAÑO ANTIJURIDICO, SE ENVIO EL DOCUMENTO A LA AGENCIA DE DEFENSA JURÍDICA DEL ESTADO, NOS HICIERON UNAS OBSERVACIONES, LAS CUALES SE REALIZARON, ACTUALMENTE EL DOCUMENTO ESTA EN REVISIÓN DE LA AGENCIA</t>
  </si>
  <si>
    <t>Durante los Comités de Conciliación de fechas 5 de septiembre (acta 320) y 8 de octubre de 2018 (acta 322) se estudio la Política, se esta a la espera de unos ajustes a los indicadores por parte de la Subdirección de Catastro.</t>
  </si>
  <si>
    <t xml:space="preserve">Se actualizó el PETI para el periodo 2019-2022, y de acuerdo a la guía de MinTic y siguiendo las recomendaciones de la contraloria. 
Se estructuro un portafolio de proyectos para el PETI con base a los resultados iniciales de arquitectura empresarial. </t>
  </si>
  <si>
    <t>SE PRESENTO LA RESOLUCIÓN DE LA POLÍTICA A LA DIRECCIÓN GENERAL, DESDE LA SECRETARIA GENERAL SE HICIERON OBSERVACIONES A LA MISMA. LA POLÍTICA FUE FORMULADA.</t>
  </si>
  <si>
    <t xml:space="preserve">Se cuenta con un borrador de PETI el cual se encuentra en revisión, así mismo la Oficialización de este depende de las nuevas directrices del plan nacional de desarrollo y del plan estrategico institucional </t>
  </si>
  <si>
    <t>Elaborar el catálogo de servicios</t>
  </si>
  <si>
    <t>Socializar la política de daño antijurídico mediante TIPS bimestrales</t>
  </si>
  <si>
    <t>Se establecen tiempos por defecto en los acuerdos de niveles de servicio en la tabla, correspondientes a las categorías de Plataformas de Infraestrucutra (PI)</t>
  </si>
  <si>
    <t xml:space="preserve">Se revisó y actualizó el catalogo de servicios para los servicios de desarrollo e infraestructura </t>
  </si>
  <si>
    <t xml:space="preserve">DURANTE LOS MESES DE OCTUBRE Y DICIEMBRE SE REALIZARON TIPS RESPECTO DE LA POLÍTICA LOS CUALES FUERON DIFUNDIDOS POR LOS MEDIOS ELECTRÓNICOS  </t>
  </si>
  <si>
    <t>Establecer los acuerdos de nivel de servicios</t>
  </si>
  <si>
    <t>Atender todos procesos de defensa juridica del IGAC</t>
  </si>
  <si>
    <t>PARA EL TRIMESTRE DE ENERO A MARZO HABIAN 247 PROCESOS JURÍDICOS EN TOTAL, EN EL TRIMESTRE INGRESARON 12 CONCILIACIONES PREJUDICIALES Y 5 PROCESOS CONTENCIOSOS</t>
  </si>
  <si>
    <t xml:space="preserve">Se establecen tiempos por defecto en los acuerdos de niveles de servicio en la tabla, correspondientes a las categorías de Plataformas de Infraestrucutra (PI), Herramientas de Apoyo (HA), Software y Sistemas de Información (SWySI). </t>
  </si>
  <si>
    <t>PARA EL TRIMESTRE DE ABRIL A JUNIO HAY UN TOTAL DE 255 PROCESOS DE LOS CUALES 179 SON ENCONTRA DE LA ENTIDAD Y 76 SON INICIADOS POR EL IGAC, PARA ESTE TRIMESTRE SE INICIARON 4 PROCESOS Y NOS NOTIFICARON 4 PROCESOS EN CONTRA. SE TRAMITARON 10 CONCILIACIONES PREJUDICIALES</t>
  </si>
  <si>
    <t xml:space="preserve">Se revisaron y actualizaron los acuerdos de nivel de servicio para desarrollo e infraestructura </t>
  </si>
  <si>
    <t>PARA EL TRIMESTRE DE JULIO A SEPTIEMBRE HAY UN TOTAL DE  271 PROCESOS JUDICIALES, DE LOS CUALES  187 SON EN CONTRA DE LA ENTIDAD, 84  PROCESOS INICIADOS POR LA ENTIDAD. aDICIONALMENTE HAY 6 PROCESOS TERMINDADOS QUE FUERON INICIADOS EN CONTRA DE LA ENTIDAD, Y HAY 7 PROCESOS TERMINADOS QUE FUERON INICIADOS POR EL INSTITUTO.</t>
  </si>
  <si>
    <t>PARA EL TRIMESTRE DE OCTUBRE A DICIEMBRE SE TIENE UN TOTAL DE 276 PROCESOS , DE LOS CUALES 190 SON EN CONTRA DE LA ENTIDAD, Y 87 PROCESOS INICIADOS POR LA ENTIDAD. EN EL 2018 HUBO 8 FALLOS DESFAVORABLES.</t>
  </si>
  <si>
    <t>Definir e implementar los sub procesos: Gestión de incidentes, gestión de cambios, gestión de solicitudes y requerimientos.</t>
  </si>
  <si>
    <t>Definir e implementar la arquitectura de software y el procedimiento de desarrollo de software</t>
  </si>
  <si>
    <t>se avanzó en el ejemplo de implementación de la Arquitectura de referencia para Microservicios, se configuró para registrarse automáticamente con Consul, se incluyeron pruebas unitarias con el framework para pruebas JUnit 5, se incorporó la biblioteca SLF4J como mecanismo de trazabilidad, así como también se usa Swagger2 para generar la documentación de los microservicios. Se logró la operación articulada entre los componentes Kong y Consul en el ejemplo de implementación de la Arquitectura de Referencia para Microservicios. Se actualizaron los servicios a Java 10 y los componentes Kong y Consul corren como contenedores. Se comenzó la actualización del documento de arquitectura.</t>
  </si>
  <si>
    <t>Se envió a la Oficina Asesora de Planeación para oficialización el procedimiento de desarrollo de software</t>
  </si>
  <si>
    <t xml:space="preserve">Se oficializó con codigo P15200-04/18.V1 el procedimiento de desarrollo de software. 
Con  base a la arquitectura de software definida se implementó el piloto de micro servicios en el Web Service FOP (Generación de formatos de certificados en PDF), el cual se encuentra en la URL: http://inftel86.dcigac.local:8091/wsfop, con lo cual se cumple al 100% con este hallazgo. </t>
  </si>
  <si>
    <t xml:space="preserve">Oficializar la gestión de proyectos de TI.  </t>
  </si>
  <si>
    <t xml:space="preserve">Oficialización de la guía de dirección de proyectos. Socializaciones en estandares de dirección de proyectos de TI. </t>
  </si>
  <si>
    <t xml:space="preserve">Socializaciones de lineamientos de proyectos. Gestión de los proyectos: Forest, ODA, Fortalecimiento y almacenamiento </t>
  </si>
  <si>
    <t xml:space="preserve">Gestión de los proyectos: Forest, ODA, Fortalecimiento y almacenamiento </t>
  </si>
  <si>
    <t>El GIT de Control Disciplinario de la Secretaría General del IGAC, en ejercicio de la funciones preventiva y correctiva encomendadas por la normatividad disciplinaria vigente, en el transcurso del año 2018 profirió decisión sancionatoria consistente en destitución, por hechos de corrupción acaecidos en desarrollo de trámites catastrales, la cual está a la espera de ser ejecutada por cuanto se requiere de orden judicial para tal efecto, habida cuenta del fuero sindical del disciplinado.
Así mismo, profirió decisión de cargos por casos de presuntas irregularidades en desarrollo o con ocasión de trámites catastrales, los cuales son los hechos objeto de investigación más recurrentes en la Entidad y, por ende, requieren de una especial atención a efectos de prevenir que faltas disciplinarias como la referida se vuelvan a cometer por parte de los funcionarios y contratistas vinculados al Instituto. 
Por otra parte, se dispuso formular pliego de cargos en casos de presunta mora en el trámite de procesos disciplinarios, lo que conllevó a la prescripción de la acción disciplinaria, e igualmente se profirió decisión de cargos en un caso de presunta pérdida de expedientes disciplinarios en una Dirección Territorial del IGAC, hecho que reviste gran importancia por la trascendencia que implica el ejercicio de la facultad sancionatoria del Estado.
Finalmente, se formuló pliego de cargos por la presunta vulneración del derecho de petición, caso que represente igualmente gran trascendencia por la calidad de fundamental que tiene este derecho.</t>
  </si>
  <si>
    <t>Cumplimiento servicio de apoyo jurídico a las áreas técnicas del Instituto</t>
  </si>
  <si>
    <t>PARA EL PRIMER TRIMESTRE DE ENERO A MARZO SE ATENDIERON: 14 CONSUSLTAS JURIDICAS DE CARACTER GENERAL, 15 CONSULTAS EN TEMAS CATASTRALES. ADICIONALMENTE SE TRAMITARON 25 CONVENIOS Y/O CONTRATOS DE LAS DIFERENTES AREAS. SE TRAMITO TAMBIEN 1 SUSPENSIÓN, 1 MODIFICACIÓN Y 1 ADICIÓN</t>
  </si>
  <si>
    <t xml:space="preserve">PARA EL TRIMESTRE DE ABRIL A JUNIO SE ATENDIERON 12 CONSULTAS JURÍDICAS DE CARACTER GENERAL, 15 CONSULTAS EN MATERIA CATASTRAL. ADICIONALMENTE SE TRAMITO UN CONVENIO INTERADMINISTRATIVO Y 2 CONTRATOS DE INGRESO DE DIFERENTES AREAS, EL PORCENTAJE ES BAJO PORQUE NO ENCONTRABAMOS EN LEY DE GARANTÍAS , SE TRAMITO TAMBIÉN 1 ADICIÓN, 1 PRORROGA Y UN ACTA DE RE REINICIACIÓN </t>
  </si>
  <si>
    <t xml:space="preserve">PARA EL TRIMESTRE DE JULIO A SEPTIEMBRE SE ATENDIERON 11 CONSULTAS JURÍDICAS DE CARACTER GENERAL, 7 CONSULTAS EN MATERIA CATASTRAL, ADICIONALMENTE SE TRAMITARON 51 CONTRATOS Y O CONVENIOS DE INGRESO DE DIFERENTES ÁREAS, 4 MODIFICACIONES, 5 ADICIONES, 4 PRORROGAS Y 2 OTRSÍ </t>
  </si>
  <si>
    <t xml:space="preserve">PARA EL TRIMESTRE DE OCTUBRE A DICIEMBRE SE ATENDIERON SE ATENDIERON 11 CONSULTAS JURÍDICAS DE CARACTER GENERAL, 0 CONSULTAS EN MATERIA CATASTRAL, ADICIONALMENTE SE TRAMITARON 56 CONTRATOS Y O CONVENIOS DE INGRESO DE DIFERENTES ÁREAS, 4 MODIFICACIONES, 1 ADICIONES, 0 PRORROGAS Y SE ELABORARON  3 ACTAS DE LIQUIDACIÓN </t>
  </si>
  <si>
    <t>Servicio de apoyo jurídico a las áreas técnicas del Instituto</t>
  </si>
  <si>
    <t>Atender todas las solicitudes de tipo juridico en tiempo</t>
  </si>
  <si>
    <t>las 29 consultas juridicas y /o catastrales fueron atendidas en oportunidad</t>
  </si>
  <si>
    <t>LAS 27 CONSULTAS JURÍDICAS DE TEMAS GENERALES Y CATASTRALES FUERON ATENDIDAS EN OPORTUNIDAD</t>
  </si>
  <si>
    <t>LAS 18 CONSULTAS EN TEMAS JURIDICOS GENERALES Y CATASTRALES FUERON ATENDIDAS EN TIEMPO</t>
  </si>
  <si>
    <t>LAS 11 CONSULTAS EN TEMAS JURÍDICOS Y CATASTRALES FUERON ATENDIDAD EN TIEMPO.</t>
  </si>
  <si>
    <t>Actualizar el manual de seguimiento y control judicial</t>
  </si>
  <si>
    <t xml:space="preserve">SE ACTUALIZO EL MANUAL DE CONTROL Y SEGUIMIENTO PROCESOS JUDICIALES, SE ENVIÓ A LA OFICINA DE PLANEACIÓN PARA SU REVISIÓN </t>
  </si>
  <si>
    <t>EL MANUAL DE CONTROL Y SEGUIMIENTO DE PROCESOS JUDICIALES FUE OFICIALIZADO MEDIANTE CIRCULAR DE LA OFICINA ASESORA DE PLANEACIÓN Y PUBLICADO EN LA IGACNET</t>
  </si>
  <si>
    <t>Actualizar el formato de control estado procesos judiciales</t>
  </si>
  <si>
    <t xml:space="preserve">SE ACTUALIZO EL FORMATO DE CONTROL DE ESTADO DE PROCESOS JUDICIALES, SE ENVIÓ A LA OFICINA DE PLANEACIÓN PARA SU REVISIÓN </t>
  </si>
  <si>
    <t>EL FORMATO DE CONTROL DE ESTADO DE PROCESOS JUDICIALES, FUE OFICIALIZADO MEDIANTE CIRCULAR DE LA OFICINA ASESORA DE PLANEACIÓN Y PUBLICADO EN LA IGACNET</t>
  </si>
  <si>
    <t>Porcentaje avance actividades de mantenimiento y actualización de IT</t>
  </si>
  <si>
    <t>Elaboración de las condiciones contractuales para el mantenimiento de UPS y del centro de datos.Finalización del mantenimiento correctivo y preventivo en sede central. Asignación de recursos para mantenimiento en DT y realización de mantenimiento correctivo y preventivo en Meta, Boyacá y Cundinamarca. Adquisición del licenciamiento de Oracle, Google, Antivirus</t>
  </si>
  <si>
    <t>Adjudicación del contrato de mantenimiento del centro de datos. Realización de visitas de seguimiento a la infraestructura de red eléctrica regulada en las DT de: Cesar, Magdalena, Nariño. Adecuaciones eléctricas al cuarto piso del edificio principal en la sede central. Realización de mantenimiento en las DT de Meta y Valle. Adquisición del licenciamiento Wmware para virtualizar la nueva plataforma de almacenamiento y procesamiento adquirida. Entrada en producción de la nueva versión de la herramienta GLPI</t>
  </si>
  <si>
    <t>Plataformas de TI implementadas y soportadas</t>
  </si>
  <si>
    <t>Realizar el mantenimiento de UPS a nivel nacional.</t>
  </si>
  <si>
    <t xml:space="preserve">Elaboración de las condiciones contractuales para el mantenimiento de UPS a nivel nacional </t>
  </si>
  <si>
    <t>Cambio de baterías a las UPS de Riohacha (DT Guajira) y San Juán Del Cesar (UOC).</t>
  </si>
  <si>
    <t>Realizar el mantenimiento  del Centro de Datos.</t>
  </si>
  <si>
    <t xml:space="preserve">Elaboración de las condiciones contractuales para el mantenimiento del centro de datos </t>
  </si>
  <si>
    <t xml:space="preserve">Se adjudico el contrato de mantenimiento. Se tiene programado realizar el mantenimiento para el ultimo trimestre del año. </t>
  </si>
  <si>
    <t>Se realizó el mantenimiento preventivo del piso falso del area de servidores y cuarto eléctrico, se realizó el mantenimeinto del sistema de extinción de incendios, se realizó el mantenimiento de la Planta Eléctrica que soporta el Centro de Datos, se encuentra en ejecución el mantenimiento de las dos (2) UPS marca EATON 9390 de 160 KVA con sus dos PDU y una (1) UPS APC SYMMETRA de 225 KVA, se encuentra en ejecución la colocación de las tapas de los RACKS y organización del los centros de cableado en el area de servidores.</t>
  </si>
  <si>
    <t>Para la vigencia 2018 en el Comité de Conciliación se reunio dos veces como mínimo al mes  actas 302 a la 327, y se sometieron a análisis los siguientes casos: 50 solicitudes de conciliación prejudicial, 23 llamamientos en garantía con fines de repetición, 36 anlalisis de si se conciliaba o no en la audiencia inicial de que trata el artículo 180 del CPACA, 7 análisis de si se concilia o no en la audiencia de que trata el artículo 192 del CPACA, 1 acción de repetición, 7  pactos de cumplimiento,  2 acciones de lesividad y un análisis para dar por terminado un contrato. Los apoderados adscritos a la Sede Central y que tenian a su cargo representación judicial, así como los apoderados de las Direcciones Territoriales presentaron en tiempo las Demandas, contestaron las Demandas, e interpusieron en tiempo  los recursos de ley a que hubiese lugar. la evidencia de esto esta en el expediente de cada uno de los procesos adelantados por y ante esta Oficina. de todo lo estudiado por el Comité se elaboraron las respectivas actas del Comité, y la Secretaría Técnica del mismo expidio las certificaciones del caso.</t>
  </si>
  <si>
    <t xml:space="preserve">Acompañar las adecuaciones de las sedes de: Magdalena, Cesar, Meta. </t>
  </si>
  <si>
    <t xml:space="preserve">Adecuaciones electricas en las sedes de: Leticia, Simiti, Mompox, Duitama, Sogamoso, Málaga, Santander de Quilichao, Buenaventura, Buga, Tuluá, Cartago, Ubaté, La mesa, Pacho, Pereira, Manizales, Armenia Santa Marta, Valledupar, Pasto. 
</t>
  </si>
  <si>
    <t>Visitas de seguimiento a la infraestructura de red eléctrica regulada en las DT de: Cesar, Magdalena, Nariño. Adecuaciones eléctricas al cuarto piso del edificio principal en la sede central.</t>
  </si>
  <si>
    <t>Se realizaron las siguientes adecuaciones electricas: 1- Edificio de Catastro: Se adelanta el cableado del piso 4, cuya instalación eléctrica y de cableado estructurado a tomado los meses de octubre, noviembre y la obra se tiene para entregar esta semana, quedando pendientes los planos finales, las certifcaciones y los informes de interventoria.
2- Area financiera en el primer piso: Se adelantó desde octubre la parte eléctrica regulada y el cableado estrucutrado, está en proceso de certificación, informes técnicos y planos finales, informe de interventoría para proceder a la liquidación del contrato en esta vigencia.
3- Se tiene planteado adicionar el área del Centro de Información Geográfica al contrato de obra del edificio de Catastro. Con lo cual se estaría terminando esa área en el mes de diciembre.
Datacenter:
1- Se hizo acompañamiento en la instalacion de los Enclosures Cisco en lo referente a red electrica regulada y cableado de datos.
2- Se hizo acompañamiento en el mantenimiento del datacenter en aires acondicionados en noviembre, y en diciembre acompañamiento en los mantenimientos de UPSes, planta eléctrica, piso falso, separación térmica de gabinetes, Sistema de detección y extinción de incendios y cableado estructurado.
3- En diciembre se hará la instalación eléctrica regulada del nuevo ODA-7X y se acompañará en el cableado de datos del mismo.</t>
  </si>
  <si>
    <t>Realizar el mantenimiento correctivo y preventivo de equipos a nivel a nacional</t>
  </si>
  <si>
    <t>SECRETARÍA GENERAL GIT TALENTO HUMANO</t>
  </si>
  <si>
    <t xml:space="preserve">La Oficina Asesora Jurídica a 31 de diciembre de 2018 tenia un total de 276 procesos, de los cuales 190 son en contra del IGAC, y 87 procesos fueron iniciados por la Entidad, En el año 2018 hubo un total de 8 fallos desfavorables a la Entidad.  Igualmente durante la vigencia 2018 se elaboro Política de Prevención del Daño Antijurídico, la cual fue sometida a análisis en el Comité de Conciliación. No salió la Resolución de la Política por cuanto se consideró que debía hacerse unos ajustes de la información base de la misma, la Política quedo formulada. </t>
  </si>
  <si>
    <t xml:space="preserve">Finalización del mantenimiento correctivo y preventivo a nivel central. Asignación de recursos y realización de contratos de mantenimiento en Direcciones Territoriales. Realización de mantenimientos en las DT de: Cundinamarca, Valle y Meta. </t>
  </si>
  <si>
    <t xml:space="preserve">Realización de mantenimiento en las DT de Meta y Valle. </t>
  </si>
  <si>
    <t>La Oficina Asesora Jurídica durante la vigecia 2018 atendio un total de 85 consusltas de indole jurídico y catastral de los diferentes procesos de la Entidad, también tramito 135 convenios y/o contratos de ingreso, o de cero pesos, 9 modificaciones, 15 adiciones y/o prorrogas, 1 suspensión , y 1 acta de reiniciación de  contrato. La Oficina Asesora Jurídica acompaño a las diferentes áreas del Instituto en los diversos trámites que requirieran apoyo de la Oficina.</t>
  </si>
  <si>
    <t>Se avanza en la ejecución de los diferentes temas que componen el Plan Estratégico de Talento Humano, como lo son Capacitación, Bienestar Social e Incentivos, y la Implementación del Sitema de Gestión y Seguridad y Salud en el Trabajo SGSST (Sistema de Vigilancia en Riesgo Psicosocial (SVE); Sistema de  Vigilancia en Riesgo Eronómico, Subprograma de Higiene y Seguridad Industrial, acompañamiento y seguimiento a los Comites COPASST  y Comités de Convivencia Laboral, ntre otros)</t>
  </si>
  <si>
    <t>Plan de Gestión Estratégica del Talento Humano Ejecutado.</t>
  </si>
  <si>
    <t>Adquirir el licenciamiento: Oracle, Google, Antivirus, virtualización.</t>
  </si>
  <si>
    <t>Adquisición del licenciamiento de Oracle, Google y Antivirus</t>
  </si>
  <si>
    <t>Se adquirio el licenciamiento Wmware para virtualizar la nueva plataforma de almacenamiento y procesamiento adquirida</t>
  </si>
  <si>
    <t>Socializar y Mantener  el Sistema de Gestión y Seguridad  y Salud en el Trabajo.</t>
  </si>
  <si>
    <t xml:space="preserve">Re estructurar mesa de servicio </t>
  </si>
  <si>
    <t xml:space="preserve">Se realizaron jornadas de capacitación en el Sistema de Gestión y Seguridad y Salud en el Trabajo con participación de 1.053 servidores públicos.
Sub Programa de Medicina Preventiva y del Trabajo: 
1Sistema de Vigilancia Epidemiológica (SVE) en Riesgo Biomecánico
se realizaron pausas activas en Sede Central y las Direcciones Territoriales de Huila y Sucre, con una participación total de 421 servidores públicos.
Se realizó la inspección de 103 puestos de trabajo a 70 funcionarios y 33 contratistas de prestación de servicios y se aplicó encuesta de Síntomas de Desordenes Musculo esqueléticos (SIN-DME) a igual número de servidores.  
Se realizaron 12 valoraciones osteomusculares a los funcionarios y se entregaron elementos ergonómicos como descansa pies, soporte lumbar y elevadores de pantalla a 83 funcionarios.
Fueron reportados 24 accidentes laborales a nivel nacional, a los cuales se les realizó la respectiva investigación y notificación de acciones para la prevención-deportivos (1), propios del trabajo (21), recreativo o cultural (1) y de tránsito (1).
Sistema de Vigilancia en Riesgo Psicosocial (SVE)
Evaluación Psicosocial: se llevó a cabo la Etapa 1 (Evaluación Objetiva), en la que se revisó y consolidó la información del proceso de Gestión Humana. En la segunda Etapa (Evaluación Subjetiva) se aplicarán los cuestionarios de evaluación, para obtener la percepción de los servidores públicos, frente a sus condiciones del trabajo, fuera del trabajo y la sintomatología asociada al estrés.
Capacitaciones en la S.C. a 242 servidores públicos en temáticas de Auto reconocimiento e Identidad Corporativa – Sesión I y II, Trabajo en equipo y Relaciones interpersonales, comunicación.
Comité de Convivencia Laboral: seguimiento a la conformación y funcionamiento y a los casos que se manejan en cada Sede a nivel nacional. Se publicaron TIPS para sensibilizar en temas de Convivencia Laboral, y prevenir situaciones de Acoso Laboral y se realizó videoconferencia con participación de 55 funcionarios de 14 D.T..
 Registro y seguimiento a 105 casos de Ausentismo laboral por incapacidad médica.
Subprograma de Higiene y Seguridad Industrial
Se realizó videoconferencia con participación de 20 Direcciones Territoriales, acompañamiento en la capacitación en prevención de minas antipersonas, a los servidores que realiza actividades en campo de la  Sub. de Catastro.
Se inspeccionaron las condiciones de infraestructura física de las Direcciones Territoriales de Cesar, Barbosa, Riohacha, San Gil y Socorro.
Se realizó inducción y sensibilización a las Brigadas de Emergencias a nivel nacional, visita a las Direcciones Territoriales de Cesar y Guajira.
Se inspeccionaron alarmas de emergencia en la Sede Central y se entregaron elementos para el funcionamiento de las Brigadas en las Direcciones Territoriales.
Se avanzó en la concertación y construcción del documento para la Ayuda Mutua de las entidades circunsvecinas.
Acompañamiento COPASST a nivel nacional: se desarrollaron dos eventos de capacitación al Comité Paritario de Salud Ocupacional -COPASST- en la Sede Central y la Dirección Territorial de Cundinamarca.
</t>
  </si>
  <si>
    <t>Sistema de Gestión de Seguridad y Salud en el Trabajo: Jornadas de capacitación en el  SGSST con participación de 1.053 servidores públicos; Divulgación de Tips sobre medicina preventiva; pausas activas con participación total de 615 servidores públicos; inspección de 234 puestos de trabajo, con las respectivas recomendaciones; 36 valoraciones osteomusculares realizadas y entrega elementos ergonómicos a 83 funcionarios; seguimiento e investigación a los 50 accidentes laborales del semestre y acciones de prevención notificadas.
Sistema de Vigilancia en Riesgo Psicosocial (SVE): evaluación Psicosocial: desarrollo 1er Etapa (Evaluación Objetiva) y  2da Etapa (Evaluación subjetiva), con aplicación de la encuesta para la Evaluación de los Factores de Riesgo Psicosocial a 1449 servidores; talleres para la mejora del clima laboral a 242 servidores públicos; seguimiento a Comités de Convivencia Laboral y a los casos que se manejan en cada Sede, capacitación a los integrantes, publicación de TIPS de prevención;  se realizó videoconferencia con participación de 20 D.T.; registro y seguimiento a 330 casos de Ausentismo laboral por incapacidad médica del semestre.
Subprograma de Higiene y Seguridad Industrial: videoconferencia a las D.T., acompañamiento en la capacitación de prevención de minas antipersonas, a los servidores que realiza actividades en campo de la  Sub. de Catastro. Se inspeccionaron las condiciones de infraestructura física de las D.T. Cesar, Barbosa, Riohacha, San Gil y Socorro; inducción y sensibilización a Brigadas de Emergencias y visita a las D.T. Cesar, Guajira, Magdalena, Nariño y Risaralda en las que se realizaron sendos pre-simulacros  y sensibilización en toma de signos vitales, acciones en presencia de fuego y emergencias ambientales; inspección alarmas de emergencia S.C. y entrega elementos para el funcionamiento de las Brigadas en las D.T.
Acompañamiento COPASST a nivel nacional, dos eventos de capacitación al Comité Paritario de Salud Ocupacional -COPASST- en la S.C. y las 22 D.T.</t>
  </si>
  <si>
    <t>Se revisó en la herramienta GLPi la posibilidad de restringuir el listado de subcategorías que le aparecen a los usuarios de la herramienta.   Se encontró que es posible segmentar según la localización del usuario.  De esta forma se puede continuar con la actualización del catálogo en la herramienta sin que incomode por el tema de lo extenso.</t>
  </si>
  <si>
    <t>Se documentó el Sistema y se lleva avance de cumplimiento del 95% de los requisitos del Decreto 1072 de 2015. En aras de certificar el sistema en la norma ISO 45000 versión 2018 se adelantó el diagnóstico comparativo de los requerimientos del Decreto 1072 de 2015 vrs los de la ISO 45000 versión 2018, con un nivel de avance del 66.7%. Fueron sensibilizados 1.223 servidores públicos a nivel nacional.
En el marco del Subprograma de Medicina Preventiva y de Trabajo se operativizo el Sistema de Vigilancia Epidemiológica (SVE) en Riesgo Biomecánico y del Sistema de Vigilancia Epidemiológica (SVE) en Riesgo Psicosocial. Se realizaron actividades de promoción y prevención y se difundieron campañas #ERGOTIPS.
Se llevó a cabo la semana de la salud con diferentes actividades, se realizaron jornadas de pausas activas con participación en promedio de 758 servidores públicos; inspección de 240 puestos de trabajo y  aplicación de la encuesta de Síntomas de Desordenes Musculo esqueléticos (SIN-DME),  se realizaron escuelas terapéuticas (  enfermedades osteomusculares), 36 valoraciones osteomusculares a los funcionarios que puntuaron con más de 7 en la escala de dolor, y que se consideran, requerirán atención especializada por parte de la fisioterapeuta de la ARL y se entregaron elementos ergonómicos a 96 funcionarios.
En la semana de la salud se realizó obra de teatro en prevención de accidentes laborales caída al mismo nivel y se reportaron 70 accidentes laborales a nivel nacional.
Se desarrollo 1er Etapa (Evaluación Objetiva) y 2da Etapa (Evaluación subjetiva), con aplicación de la encuesta para la Evaluación de los Factores de Riesgo Psicosocial a 1449 servidores. 
Se realizaron talleres para la mejora del clima laboral a 242 servidores públicos; seguimiento a Comités de Convivencia Laboral y a los casos que se manejan en cada Sede, capacitación a los integrantes, publicación de TIPS de prevención; se realizó videoconferencia con participación de 20 D.T. y se realizó el registro y seguimiento a los casos de Ausentismo laboral por incapacidad médica
Videoconferencia a las D.T., acompañamiento en la capacitación de prevención de minas antipersonas, a los servidores que realiza actividades en campo de la Sub. de Catastro. Se inspeccionaron las condiciones de infraestructura física de las D.T. Cesar, Barbosa, Riohacha, San Gil y Socorro; inducción y sensibilización a Brigadas de Emergencias y visita a las D.T. Cesar, Guajira, Magdalena, Nariño y Risaralda en las que se realizaron sendos pre-simulacros y sensibilización en toma de signos vitales, acciones en presencia de fuego y emergencias ambientales; inspección alarmas de emergencia S.C. y entrega elementos para el funcionamiento de las Brigadas en las D.T. Acompañamiento COPASST a nivel nacional, dos eventos de capacitación al Comité Paritario de Salud Ocupacional -COPASST- en la S.C. y las 22 D.T.</t>
  </si>
  <si>
    <t>Entrada en producción de la nueva versión de la herramienta GLPI</t>
  </si>
  <si>
    <t xml:space="preserve">Atender incidentes y requerimientos </t>
  </si>
  <si>
    <t>Durante el primer trimestre del año se atendieron 4618 incidentes y 856 requerimientos a nivel nacional</t>
  </si>
  <si>
    <t>Desarrollar actividades de Bienestar Social.</t>
  </si>
  <si>
    <t xml:space="preserve">Durante el segundo trimestre del año se atendieron 3073 incidencias a nivel nacional </t>
  </si>
  <si>
    <t xml:space="preserve">Atención de 3987 incidencias nivel nacional </t>
  </si>
  <si>
    <t>En el ultimo trimestre del año se atendieron 2870 incidencias</t>
  </si>
  <si>
    <t xml:space="preserve">Se elaboró y aprobó el Plan de Bienestar Social, en cesión del Comité de Gestión y Desempeño, reunión llevada a cabo el 08 de marzo.
Se conformó el Comité organizador de las Olimpiadas nacionales y se desarrollaron 3 reuniones.
Se desarrollaron clases de zumba en la Sede Central y Dirección Territorial Cundinamarca con participación de 22 servidores públicos.
Se apoyó la jornada del día sin carro en la Sede Central y Territorial Cundinamarca en la cual participaron 147 servidores públicos.
Se conmemoraron fechas 3 especiales, día del conductor, de la mujer, del hombre con participación de 1.944 servidores y servidoras públicas.
Se enviaron mensajes de felicitación por cumpleaños a 287 servidores públicos en todo el país y por reconocimiento de roles o profesiones, día del periodista y del Contador. </t>
  </si>
  <si>
    <t xml:space="preserve">Se desarrollaron las V Olimpiadas Nacionales en Bucaramanga con participación de 1300 deportistas; convocatoria a los juegos función pública, campaña IGAC ES MUNDIAL; clases de zumba, apoyo  día sin carro con participación de 169 servidores; Se celebraron 9 fechas especiales ( día de la Familia IGAC, del Servidor Público, del Conductor, de la Secretaria, de la mujer y del hombre, de la madre y del padre, del Idioma, del Trabajo y de la ceniza)  con participación de más de 2.600 servidores; mensajes de felicitación por cumpleaños a servidores y de reconocimiento de roles o profesiones, día del periodista, del Contador y del Abogado. 
Se desarrollaron 2 talleres a 54 pre pensionados en Marketing Personal y adaptabilidad Laboral (Resiliencia) y en régimen de prima media para funcionarios.  Se realizó 1 feria de vivienda (fondo Nal del Ahorro) y educación (Compensar) con 130 personas. </t>
  </si>
  <si>
    <t xml:space="preserve">Se desarrollaron las V Olimpiadas Nacionales en Bucaramanga con participación de 1300 deportistas, se finalizó la participación de los Juegos de la Función Pública 2017 y se realizó la convocatoria para 2018; se realizaron partidos inaugurales del Polideportivo y la campaña IGAC ES MUNDIAL.
El 13 de agosto de 2018 se conmemoró el aniversario número 83 del IGAC, con participaron de más de 600 servidores públicos, evento en el que se condecoraron 50 funcionarios en todo el país.
 En la S.C. y D.T. Cundinamarca se desarrollaron clases de zumba  y se apoyó la jornada del día sin carro, con participaron 169 servidores públicos. Se realizó la caminata ecológica a la cascada Arzobispo (Parque Nacional), con la participación de 11 servidores públicos de la S.C.
Desvinculación Asistida: se diseñó la encuesta de retiro laboral e incluyó en el manual de procedimientos de bienestar social y se aplicó a 2 funcionarios previo al retiro. Se adelanta la organización del Encuentro Nacional de pre-pensionados que se realizará en octubre próximo.
Se realizó charla sobre los mecanismos de protección al cesante brindados por Compensar en relación con el seguro de desempleo y la agencia de empleo, previo al retiro de los funcionarios desvinculados en provisionalidad, para dar paso a la lista de elegibles del concurso. Se desarrollaron 2 talleres a 54 pre-pensionados en Marketing Personal y emprendimiento, adaptabilidad Laboral (Resiliencia) y capacitación régimen de prima media, para la adecuada desvinculación asistida.
Se realizó convocatoria para el concurso literario con la temática de geográfica cuyos cuentos se encuentran en proceso de revisión para la escogencia del ganador.
Se celebraron 9 fechas especiales a más de 2.600 servidores públicos.
Se celebró el día del conductor con eventos de charla de movilidad y un recorrido por el centro histórico por la ciudad de Bogotá. 
Se enviaron 607 mensajes de felicitación por cumpleaños a los servidores públicos a nivel nacional y también, por reconocimiento de roles o profesiones. 
</t>
  </si>
  <si>
    <t xml:space="preserve">
Nota: Por razones de remodelación de la cancha y por cambios de administración, se ha retrazado el desarrollo de algunos torneos deportivos y el evento 1er encuentro de prepensionados a nivel nacional programado para septiembre y desarrollado en Octubre.                                                                                                                 Mediante la circular 284 del 23 de octubre de 2018 se informó a los funcionarios a nivel nacional sobre la decisión de la administración de otorgar turnos de descanso en navidad y fin de año, y la manera de compensar el tiempo, para disfrutar este espacio con las familias.                                                                                                                 Se realizó en las instalaciones de la sede central, LA FERIA NAVIDEÑA los días 6, 7, 10 y 11 de diciembre de 2018, de 8:30 am a 4 pm. Participaron servidores públicos de la sede central y dirección territorial Cundinamarca, mediante la venta de diversos artículos y productos comestibles, en 44 puestos de venta.                                                                                 El cierre de gestion se preparó la logística para el evento de cierre de gestión en la sede central y dirección territorial Cundinamarca, el cual se realizará el 14 de diciembre de 2018, de 12 del día a 4 de la tarde.
Se programaron actividades culturales y recreativas, además se realizará la premiación de los torneos deportivos internos y entrega de incentivos al mejor funcionario de libre nombramiento y remoción (gerente público) y mejores funcionarios de carrera administrativa por niveles, en sede central y dirección territorial Cundinamarca.                   Se diseñó la programación para el desarrollo de las NOVENAS NAVIDEÑAS, en la sede central y dirección territorial Cundinamarca, las cuales se llevarán a cabo entre el 17 y 24 de diciembre de 2018, en el Auditorio del Laboratorio Nacional de Suelos, a las 3 pm.
</t>
  </si>
  <si>
    <t xml:space="preserve">Actualizar el procedimiento de toma de copias de respaldo, rotación y restauración de acuerdo a la normatividad vigente. </t>
  </si>
  <si>
    <t>Se oficializo el procedimiento de toma y restauración de copias de respaldo con el codigo P15100-02/19.V5</t>
  </si>
  <si>
    <t>Formular y ejecutar el plan  de Incentivos para evaluación del Desempeño.</t>
  </si>
  <si>
    <t>Se formuló y aprobó el Plan Incentivos, en cesión del Comité de Gestión y Desempeño, reunión llevada a cabo el 08 de marzo.</t>
  </si>
  <si>
    <t>Se elaboro el Documento preliminar el Plan de Incentivos el cual contiene lo referente a Evaluación del Desempeño, incentivo social e incentivos para Grupos de Trabajo. Se cuenta con la base de datos de los funcionarios con calificación sobresaliente de evaluación del desempeño periodo 01/02/2017 - 2018 (31 enero).</t>
  </si>
  <si>
    <t>Elaborar diagnóstico y plan de trabajo para llevar a cabo la transición de IPv4 a IPv6.</t>
  </si>
  <si>
    <t>El Plan de Incentivos fue elaborado y presentado ante la Comisión de Personal en reunión del 28 de agosto de 2018 y fue aprobado por el Comité Institucional de Gestión y Desempeño en reunión del 26 de septiembre de 2018.</t>
  </si>
  <si>
    <t>La migración de IPV4 a IPV6 de acuerdo a la guía del Ministerio de Tecnología de la Información y las comunicaciones comprende tres fases: Planeación, implementación y pruebas de funcionalidad las cuales incluyen entre otras las siguientes actividades: Elaborar y validar el inventario de activos de información de servicios tecnológicos de las entidades y su interrelación entre ellos, identificar la topología actual de la red y su funcionamiento dentro de la organización, planear el proceso de transición de los servicios tecnológicos, validar el estado actual de los sistemas de información, los sistemas de comunicaciones, los sistemas de almacenamiento y evaluar la interacción entre ellos cuando se adopte el protocolo IPv6, dentro del proceso de diagnóstico presentar cuales equipos de computación y de comunicaciones soportan IPv6, cuales requieren actualizarse y cuáles no pueden soportar IPv6, habilitar el direccionamiento IPv6 para cada uno de los componentes de hardware y software de acuerdo al plan de diagnóstico, ejecutar la configuración de las pruebas piloto de IPv6, realizar las pruebas y monitoreo de la funcionalidad de IPv6 en los sistemas de información, sistemas de almacenamiento, sistemas de comunicaciones y servicios de la Entidad en un ambiente que permita empezar a generar tráfico de IPv6 de la entidad hacia Internet y viceversa, teniendo en cuenta lo anterior y los tiempos requeridos para realizar estas actividades en la sede central, las 22 direcciones territoriales y 46 Unidades Operativas de Catastro de la Entidad  no fue posible cumplir con la actividad a 31 de diciembre de 2018, para esto la Oficina de Informática y Telecomunicaciones ha contemplado dentro de su plan de acción 2019 la actividad de migración de IPV4 a IPV6, así mismo se incluyó dentro del plan anual de adquisiciones vigencia 2019 un contratista experto para realizar esta migración con fecha limite julio de 2019 y se elaboró un plan de trabajo detallado que permita cumplir con esta actividad, el cual se anexa a este memorando.</t>
  </si>
  <si>
    <t>Armonizar el Plan de Gestión Estratégica  con MIPG.</t>
  </si>
  <si>
    <t>No hay programación para el trimestre</t>
  </si>
  <si>
    <t>Se avanza en la alineación del Plan de Gesitón Estratégica de Talento Humano en un solo documento acorde a los lineamientos de MIPG, toda vez que sí existen planes de manera individual y para incorpar los lineamientos de la OAP en el marco del  D/612 de 2018 “Por el cual se fijan directrices para a Integración de los planes institucionales y estratégicos al Plan de Acción por parte de las entidades del Estado”.</t>
  </si>
  <si>
    <t>Se avanzo en la estructuración de las propuestas de los programas Servimos, Gente Jóven, Horarios Flexibles, Teltrabajo, entre otros, para alinear el Plan de Gesitón Estratégica de Talento Humano en un solo documento acorde a los lineamientos de MIPG.</t>
  </si>
  <si>
    <t>En el marco del Programa Estado Joven, se proyectó comunicación con destino a la Caja de Compensación Familiar COMPENSAR para postular 10 plazas de prácticas laborales  en la Entidad, con su respectiva ficha técnica de necesidades. se espera que durante el mes de diciembre y enero del proxima año; se consoliden las entrevistas a los postulados y de la seleccion realizada, se pueda comenzar al proceso de contratacion y vinculacion por parte del IGAC en febrero del 2019.</t>
  </si>
  <si>
    <t>Desarrollar eventos de capacitación en temas transversales.</t>
  </si>
  <si>
    <t>Se desarrollaron 5 eventos de capacitación (Curso de Formación de Auditores internos ISO 17025-2017; Curso de Ingles; Taller Nuevos lineamientos en la contratación del estado(acuerdo marco); Taller aplicado: “Para Actualización y Fortalecimiento de los Convenios”; Taller de Proceso Disciplinario, etapas del Proceso Ordinario) en los cuales se contó con registros de asistencia de 150 funcionarios de la secde Central y la D.T. Cundinamarca.</t>
  </si>
  <si>
    <t>9 Módulos de Ingles, capacitación en temas de contratación pùblica, Comisión de personal, actualización de derechos de Petición, servicio al ciudadano, MIPG, Código de Integridad, entre otros, con 589 registros de asistencia.</t>
  </si>
  <si>
    <t>Van realizados: 9 Módulos de Ingles, capacitación en temas de contratación pùblica, Comisión de personal (virtual) , actualización de derechos de Petición, servicio al ciudadano, MIPG, Código de Integridad, Formación de Auditores internos ISOActualización y Fortalecimiento de los Convenios 17025-2017, Nuevos lineamientos en la contratación - Acuerdo marco de Precios, Proceso Disciplinario, etapas del Proceso Ordinario, Modalidades de Selección con Énfasis en Licitación Pública , Ejecución y Liquidación  de los contratos, Formación a Formadores, 1er encuentro de servicio al ciudadano,  Modelo Integrado de Planeación y Gestión - MIPG, Elaboración de estudios previos y aspectos prácticos para el manejo de los convenios, Coaching Sistémico (Comité Directivo Valledupar), entre otros, con mas de 813 registros de asistencia.</t>
  </si>
  <si>
    <t>Acompañamiento en el proceso de Formación de Formadores</t>
  </si>
  <si>
    <t>Se desarrolló el Curso formación de formadores con énfasis en el catastro colombiano con una intensidad de 40 horas, en el que participaron 30 funcionarios, de la Sede Central (Subdirección de Catastro) y las Direcciones Territoriales de Atlántico, Boyacá, Casanare, Cundinamarca, Córdoba, Huila, Meta, Nariño, Tolima, Valle, quienes lideraran en proceso en cada una de las Sedes.</t>
  </si>
  <si>
    <t>Se avanzo en la proyección del acto administrativo para la conformación del Comité Académico para operativizar el Programa de Formador de Formadores. Aplazado por los cambios administrativos.</t>
  </si>
  <si>
    <t>el programa formador de formadores, se retomara en enero de 2019, teniendo en cuenta la llegada de los nuevos directivos, a fin de poder consolidar dicha estrategia a nivel nacional y lograr una proyeccion de la gestion del conocimiento con la participacion de toda la entidad.</t>
  </si>
  <si>
    <t>Porcentaje avance Sistemas de información, aplicaciones y portales implementados y soportados</t>
  </si>
  <si>
    <t>Desarrollar eventos de Capacitación en temas misionales: Asuntos jurídicos y geográficos de tierras, e investigación.</t>
  </si>
  <si>
    <t>Se desarrolló 1 evento en el cual se conto con registros de asistencia de 526 funcionarios a nivel nacional.
Se gestionaron 48 eventos de capacitación a nivel nacional con registros de asistencia de 1869 de servidores públicos.
Se gestionaron 7 comisiones de estudio al interior (6) y al exterior (1) con participación de 11 funcionarios</t>
  </si>
  <si>
    <t xml:space="preserve">III Jornadas Internacionales en Derecho de Tierras, Capacitación en Asuntos Jurídicos y Geográficos de las Tierras en Colombia” II Versión, IX Diplomado de Servicios a la Navegación Aérea, Subdirección de Geografía y Cartografía (6 cursos, 4 talleres y 2 con ferencias); Subdirección de Agrología (6 talleres y 2 conferencias); Oficina CIAF (3 cursos) para un total de 1360 registros de asistencia.
En el semestre I van gestionadas 11 comisiones de estudio al interior y al exterior con participación de 17 funcionarios (temas misionales). </t>
  </si>
  <si>
    <t xml:space="preserve">Implementación de la nueva versión de los portales: IGAC e igacnet. Finalización del desarrollo del aplicativo de clases agrologicas. Certificación ante MinTic en nivel 3 de los servicios de interoperabilidad. Finalización del desarrollo del módulo de evaluación en el aplicativo de evaluación del desempeño. Publicación de datos abiertos de acuerdo a la disponibilidad de las áreas. Desarrollo y mantenimiento del sistema nacional catastral. Definición y documentación inicial de la arquitectura para los sistemas de información geograficos. </t>
  </si>
  <si>
    <t>III Jornadas Internacionales en Derecho de Tierras; Asuntos Jurídicos y Geográficos de las Tierras en Colombia” II Versión; IX Diplomado de Servicios a la Navegación Aérea; Aplicación del Estándar ISO19152 LADM (Land Administration Domain Model) en las Infraestructuras de Datos Espaciales"; “Posicionamiento satelital diferencial, nuevas tecnologías y su impacto en los procesos catastrales y cartográficos; Derechos Humanos, Postconflicto en Colombia y su Perspectiva desde el IGAC;  Subdirección de Geografía y Cartografía (6 cursos, 4 talleres y 2 con ferencias); Subdirección de Agrología (6 talleres y 2 conferencias); Oficina CIAF (3 cursos) para un total de 1.706 registros de asistencia. 
A Septiembre 30, van gestionadas 14 comisiones de estudio al interior y al exterior para 23 funcionarios y 9 comisiones de servicio al exterior a 11 funcionarios (temas misionales)</t>
  </si>
  <si>
    <t xml:space="preserve">Desarrollo y soporte del aplicativo evaluación de desempeño. Desarrollo de la segunda fase de los servicios de interoperabilidad de acuerdo a lo definido por la URT. Soporte al aplicativo de fichas prediales. Mantenimiento y soporte del aplicativo de trabaje con nosotros. Mantenimiento de los web service. Publicación de datos abiertos de geodesia. Levantamiento de requerimientos para el nuevo visor de geodesia. Desarrollo y mantenimiento del Sistema Nacional Catastral </t>
  </si>
  <si>
    <t>Sistemas de información, portales y  aplicaciones  implementados y soportados</t>
  </si>
  <si>
    <t>Implementar mecanismos para la Transferencia  y gestión del  Conocimiento.</t>
  </si>
  <si>
    <t>Se avanzo en la elaboración del programa de transferencia del conocimiento y relevo generacional.</t>
  </si>
  <si>
    <t>Mediante la Res 518 del 03 de mayo de 2018 se reglamentó la conformación de la Red de Formadores del IGAC, con la finalidad de gestionar el conocimiento y el aprendizaje organizacional interno a nivel nacional, esto con el apoyo del Centro de Información y Gestión del Conocimiento – CIAF y la Secretaría General.</t>
  </si>
  <si>
    <t>Se avanzo en la estructuración de la propuesta con las estregias para la divulgación de la gestión del conocimiento al interior de la entidad. Aplazado por cambios administrativos.</t>
  </si>
  <si>
    <t>el desarrollo del proceso de la dimension de gestion del conocimiento,al interior del instituto se encuentra enmarcada en un proyecto a desarrollarse en el año 2019, concerniente a un producto del proyecto de inversion.</t>
  </si>
  <si>
    <t>Desarrollar jornadas de Inducción y Reinducción.</t>
  </si>
  <si>
    <t xml:space="preserve">Se realizaron 11 inducciones a igual número de funcionarios, de los cuales 10 fueron a provisionales y 1 de Libre nombramiento y remoción. 
Se realizaron 45 entrenamientos a 1.351 servidores públicos, a 170 funcionarios y a 440 contratistas de prestación de servicios. </t>
  </si>
  <si>
    <t>Se convocó mediante la CI120 del 18/04/2018 a la jornada inducción en sede central y la D.T. Cundinamarca. Se realizó1 jornada masiva de inducción con participación de 226 servidores y van desarrolladas en el semestre 250 inducciones individuales a servidores públicos (virtual y presencial).7 Reinducciones.
Se estructuró el programa de Inducción Virtual ( 6 módulos) al cual los servidores públicos del IGAC, pueden acceder y navegar a través de la Plataforma del Telecentro Regional, URL: http://telecentro.igac.gov.co/moodle/login/index.php y finalmente descargar el respectivo certificado.</t>
  </si>
  <si>
    <t>Se convocó mediante la CI120 del 18/04/2018 a la jornada inducción en sede central y la D.T. Cundinamarca.
Van 573 inducciones (1 masiva y las restantes, individuales, presencial con recorrido por las instlaciones del IGAC y virtual) con motivo de la vinculación de las listas de elegibles de la convocatoria 337 de 2016 con la CNSC.  7 reinducciones a nivel nacional.
Se estructuró el programa de Inducción Virtual ( 6 módulos) al cual los servidores públicos del IGAC, pueden acceder y navegar a través de la Plataforma del Telecentro Regional, URL: http://telecentro.igac.gov.co/moodle/login/index.php y finalmente descargar el respectivo certificado.</t>
  </si>
  <si>
    <t>se debe reprogramar la induccion y la reinduccion de servidores para el año 2019, previa revision de programacion de actividades del año; ya que en este final de año, no fue posible dado los cambios administrativos que se dieron en la instituciòn , lo cual impidio tener una total disponibilidad de personal y manejo de agendas de los nuevos funcionarios de la parte directiva.</t>
  </si>
  <si>
    <t>Actualizar y socializar el Código de la Integridad.</t>
  </si>
  <si>
    <t xml:space="preserve">Se avanzó en la revisión de los actos administrativos que establecen el Código de Etica y Buen Gobierno en el IGAC. Se adelantó la revisión del Nuevo Modelo de Planeación y Gestión - MIPG, en especial, lo referente a la Dimensión de Talento Humano y las Políticas de Talento Humano y de Integridad. Se elaboró la propuesta de Código de Integridad la cual surte el proceso de revisión ante la Secretaría General y se proyectó el acto administrativo para la respectiva adopción. </t>
  </si>
  <si>
    <t>Con la resolución 438 de abril de 2018, se adopto el Código de la Integridad, alineado con MIPG y con motivo de la celebración del día del servidor publico (27/06/2018), se realizó la divulgación y sensibilización - Role Play. Se divulgo en las pantallas la adopción del Código.</t>
  </si>
  <si>
    <t>se proyecta la divulgacion a nivel nacional del codigo de integridad, con el aval de las nuevas directivas del instituto y asi poder consolidar la politica de INTEGRIDAD, al interior de la entidad en el 2019.</t>
  </si>
  <si>
    <t>Divulgar el código de la integridad a nivel nacional</t>
  </si>
  <si>
    <t>Se estructuró un test de integridad el cual fue enviado los servidores públicos del IGAC en un formulario realizado en google para el respectivo diligenciamiento y divulgado mediante la CI 251 del 12/09/2018. A cierre del trimestre, un total de 484 servidores públicos contestaron la encuesta por el siguiente link https://docs.google.com/forms/d/e/1FAIpQLSeDus1KAHi_eMFSQj3HwO6lkQiw0FhRiBcQo1gu4SeTkO3tEw/viewform.</t>
  </si>
  <si>
    <t>Se estructuró un evento de capacitación para los funcionarios nuevos vinculados a entidad en temas de Código de la Integridad y Modelo Integrado de Planeación y Gestión  MIPG, para desarrollar en Noviembre.</t>
  </si>
  <si>
    <t>Realizar seguimiento al proceso de evaluación del desempeño laboral y comportamental de forma automatizada.</t>
  </si>
  <si>
    <t>Evaluación del Desempeño 2017 – 2018:
Se recibieron y revisó la información de las Evaluaciones del Desempeño 2017 – 2018, se tabulo la información con el puntaje obtenido y nivel de cumplimiento alcanzado por cada funcionario y se remitieron para adjuntar en la hoja de vida de cada funcionario. El nivel de cumplimiento a cierre del trimestre fue del 90,6% de funcionarios evaluados, a los restantes se les enviaron correos de requerimiento.  
Evaluación del Desempeño 2018 – 2019:
Se expidió la circular 16 de 2018 con directrices para la evaluación del Desempeño Laboral (EDL) período 01/02/2017 a 31/01/2018 y concertación de compromisos Laborales: 01/02/2018 – 31/01/2019, se capacitaron los funcionarios en el proceso automatizado y se divulgaron TIPS en los canales virtuales internos sobre la concertación de objetivos. 
Igualmente, se facilitó el nivel de accesibilidad en IGAGNET para el ingreso y diligenciamiento de los compromisos laborales y comportamentales de los funcionarios.
La fijación de compromisos laborales 2018 – 2019 se viene realizando en el aplicativo, teniendo en cuenta las competencias adoptadas en el MFCL.</t>
  </si>
  <si>
    <t>Se recibieron y revisó la información de las Evaluaciones del Desempeño 2017 – 2018, se tabulo la información con el puntaje obtenido y nivel de cumplimiento alcanzado por cada funcionario y se remitieron para adjuntar en la hoja de vida de cada funcionario. El nivel de cumplimiento en entrega evaluaciones es del 96%, a los restantes se les enviaron correos de requerimiento.  
La fijación de compromisos laborales 2018 – 2019 se viene realizando en el aplicativo, teniendo en cuenta las competencias adoptadas en el MFCL.Las DT diligenciaron la concertación de compromisos en el aplicativo y enviaron de forma fisica a Talento Humano para la revisión y envio a las sendas Hojas de Vida.</t>
  </si>
  <si>
    <t>La fijación de compromisos laborales 2018 – 2019 se viene realizando en el aplicativo, teniendo en cuenta las competencias adoptadas en el MFCL.Las DT diligenciaron la concertación de compromisos en el aplicativo y enviaron de forma fisica a Talento Humano para la revisión y envio a las sendas Hojas de Vida.
Para la primera Evaluación parcial del desempeño con corte a 31/07/2018 en el aplicativo, viene siendo realizada por los evaluadores que no presentaron novedades administrativas.
Por otra parte, se requirieron ajustes en el sistema para armonizarlo con las diferentes situaciones administrativas presentadas por el cambio de administración y de coordinadores, entre otros), a las cuales se les viene realizando el respectivo seguimiento.</t>
  </si>
  <si>
    <t>En el mes de diciembre se realizó una sensibilización del proceso de evaluación de desempeño para funcionarios en periodo de prueba, que contó con la participación de 15 personas que ingresaron en el mes de diciembre; la sensibilización dio conocer el marco normativo del proceso, el formato 11 y las recomendaciones para un óptimo desarrollo del proceso. Se avanza en la implementación de la evaluación de desempeño para los funcionarios nombrados provisionalmente, esto es, formatos de concertación y  evaluación y la construcción del acto administrativo de oficialización.Es importante señalar que la tarea de sistematización inició en el año 2016, avance que permitió realizar la concertación de compromisos para el periodo 2018-2019 en condiciones ideales; sin embargo,  debido a situaciones administrativas y especiales que presentan los funcionarios del IGAC, el desarrollo presentó inconvenientes para el registro de las concertaciones a través del sistema, lo que generó que el proceso de la concertación se realizará mediante el diligenciamiento de los formatos fuera del sistema y que a la fecha no se haya culminado la recolección del total de concertaciones esperadas.  En el mes de octubre del presente año, se retoma el tema de automatización y se da inicio a la versión V.2.0 del proceso de evaluación de desempeño.</t>
  </si>
  <si>
    <t>Desarrollar el aplicativo para la Información de Clases Agrologicas.</t>
  </si>
  <si>
    <t>Diseñar y aplicar encuesta de retiro de funcionarios.</t>
  </si>
  <si>
    <t xml:space="preserve">Finalización del desarrollo del certificado de clases agrologicas </t>
  </si>
  <si>
    <t>Se finalizo el desarrollo del aplicativo y se entrego a la subdirección de agrologia para pruebas</t>
  </si>
  <si>
    <t>Se avanzo en el diseño de la encuesta de retiro de los funcionarios y se cuenta con una base de datos de prepensionados.</t>
  </si>
  <si>
    <t>Se diseño la encuesta y se viene aplicando para conocer las respectivas estadísticas.
https://docs.google.com/forms/d/1Ge0P3dKIh4h39WkE0UOPFqG6QiMslrn4v4rkLE2z6PM/viewform?edit_requested=true</t>
  </si>
  <si>
    <t>La encuesta de retiro laboral se incluyó en el manual de procedimientos de bienestar social y se aplicó a 2 funcionarios previo al retiro.</t>
  </si>
  <si>
    <t>En el ultimo mes no se realizo ningun avance en este proceso, .</t>
  </si>
  <si>
    <t>Desarrollar el aplicativo evaluación del desempeño.</t>
  </si>
  <si>
    <t xml:space="preserve">Generación del formato PDF de la evaluación parcial. Funcionalidad para permitir la consulta de las evaluaciones definitivas asociadas a un usuario especifico. Funcionalidad que permita el guardado parcial de una evaluación.
Modificar la carga de funcionarios, para calcular la fecha inicio de las concertaciones teniendo en cuenta los empleados que inicien en su cargo en una fecha posterior al inicio del ciclo. Modificación del modelo de datos para permitir relacionar más de una evaluación a una concertación. Pruebas funcionales del módulo de evaluación.
</t>
  </si>
  <si>
    <t>. Desarrollo y soporte del aplicativo</t>
  </si>
  <si>
    <t>Desarrollo y soporte del aplicativo</t>
  </si>
  <si>
    <t>Realizar seguimiento a la actualización del SIGEP (funcionarios).</t>
  </si>
  <si>
    <t>Migrar  SIGA al nuevo motor de procesos JBPM.  (Actividad Suspendida)</t>
  </si>
  <si>
    <t xml:space="preserve">Se avanzó en la revisión del SIGEP de la actualización de las hojas de vida de 291 funcionarios y de bienes y rentas de 119 funcionarios. </t>
  </si>
  <si>
    <t>Se avanzó en la verificación del SIGEP de las hojas de vida de los funcionarios y de la Declaración de bIenes y rentas con corte a 31/12/2017: 497 Hojas de vida aprobadas y88% de los funcionarios diligenciaron correctamente la Declaración de bIenes y rentas.</t>
  </si>
  <si>
    <t>A agosto en la plataforma SIGEP se avanzó en la revisión de la actualización de las hojas de vida de 497 funcionarios (aprobadas) y del 100% de la Declaración de Bienes y Rentas vigencia fiscal 2017, con  839 funcionarios que diligenciaron correctamente el formulario.
Se han dado de baja 77 funcionarios en el SIGEP y de alta 96 funcionarios que han diligenciado la información previo a la posesión en nombramiento de prueba en virtud del concurso.</t>
  </si>
  <si>
    <t>En noviembre se realizo en la plataforma del SIGEP, un avance de actualizacion de datos del 530 funcionarios en total (33 en el mes). en el mes de diciembre no se realizo ningun avance, queda  pendiente establecer un plan de accion para el proximo año y colocar el proceso al dia.</t>
  </si>
  <si>
    <t>Gestionar el Plan de vacantes</t>
  </si>
  <si>
    <t>Se realizó la Provisión 22 empleos de los programados en el Plan de Vacantes. Encargos (5); Nombramientos provisionales (15); En propiedad (1); Comisión de Servicios (1)</t>
  </si>
  <si>
    <t>Publicacar el aplicativo restitución de tierras.</t>
  </si>
  <si>
    <t>Se suscribió el convenio de Cooperación Institucional IGAC 4984 – DAFP 195 del 12 de julio de 2018 y en el marco del mismo se adelantan los concursos para proveer los cargos de Director Territorial de Atlántico, Guajira y Caldas . Sobre las convocatorias de Atlántico y Guajira se cuenta con resultados en firme de la prueba de conocimientos y en trámite de entrevista y Caldas presentara pruebas el 19 de octubre del año en curso. 
A septiembre se ha realizado la Provisión 54 empleos de los programados en el Plan de Vacantes. Encargos (6); Nombramientos provisionales (18); En propiedad (7); Comisión de Servicios (1), en periodo de prueba (22).</t>
  </si>
  <si>
    <t>para el ultimo periodo queda pendiente el 31.64% por falta de posesion.</t>
  </si>
  <si>
    <t xml:space="preserve">Paso a pruebas, producción y certificación en nivel 3 del servicio </t>
  </si>
  <si>
    <t>Desarrollo de la segunda fase de acuerdo a lo definido por la URT</t>
  </si>
  <si>
    <t>Administrar la Convocatoria pública 337 con la CNSC.</t>
  </si>
  <si>
    <t>Se gestiona la Convocatoria 337 de 2016 IGAC - CNSC, para la provisión de 268 empleos del Nivel Técnico y Profesional, en la que se inscribieron 10.905 aspirantes.
Del total de 10.905 inscritos, fueron admitidos 5.252 y no admitidos 5.653. Del total admitidos 3.618 presentaron pruebas y 1.634 ausentes. De los 3.618 que presentaron prueba aprobaron 1.130 y 2.489 no aprobaron. Para el próximo 11 de abril está prevista la reunión en la CNSC para la conformación de listas de elegibles y finalización de la Convocatoria.</t>
  </si>
  <si>
    <t xml:space="preserve">En el marco de la Convocatoria 337 de 2016 para la provisión de 268 empleos del Nivel Técnico y Profesional, la CNSC programó la entrega de los resultados de lista de elegibles en 4 entregas. A cierre de junio se realizaron 93 nombramientos en periodo de prueba y van posesionados 27 elegibles. </t>
  </si>
  <si>
    <t>A septiembre se ha realizado 155 nombramientos en periodo de prueba, de los cuales se han posesionado 96 funcionarios en los respectivos cargos. La Secretaría General divulgo a los funcionarios los resultados de la convocatoria en abril de 2018.</t>
  </si>
  <si>
    <t>Entre Noviembre y Diciembre se han realizado 19 nombramientos en periodo de prueba. los cargos que estan pendiente de posesion, estan previsto que se realicen en los meses de Enero y Febrero de 2019.</t>
  </si>
  <si>
    <t>Realizar mejoras al aplicativo de Ficha Prediales.</t>
  </si>
  <si>
    <t>Paginación de los registros para solicitud de fichas. Creación de componente de paginación. Realización del cargue de Santander. Paginación de los registros para solicitud masiva de fichas. Se aplica la paginación a la solicitud de préstamos masivos.  Correcciones Gramaticales. Corrección de labels de los títulos de las tablas. Paginación de los registros para solicitud masiva de fichas. Se aplica la paginación a la aprobación por el coordinador.</t>
  </si>
  <si>
    <t>Soporte al aplicativo de fichas prediales</t>
  </si>
  <si>
    <t>Ajustes al aplicativo de fichas prediales</t>
  </si>
  <si>
    <t xml:space="preserve">Realizar mejoras al aplicativo de  Trabaje con Nosotros. </t>
  </si>
  <si>
    <t>Este aplicativo se mantiene en operación, al cual se le brinda mantenimiento y soporte pues fue necesario realizar unas adaptaciones en todas las funcionalidades ya que se generaron errores propiciados por el cambio de portal para http://www.igac.gov.co/ se corrige modificando las redirecciones internas del sistema las cuales cambiaban el protocolo pasando de https a http.</t>
  </si>
  <si>
    <t>Mantenimiento y soporte del aplicativo</t>
  </si>
  <si>
    <t xml:space="preserve">Implementar servicios de interoperabilidad con las entidades del gobierno </t>
  </si>
  <si>
    <t xml:space="preserve">Se realizaron ajustes y mantenimiento al sistema de Información para seguimiento a la Intervención del IGAC en el Proceso de Restitución de Tierras y Post fallo. </t>
  </si>
  <si>
    <t>Mantenimiento de los web services. Certificación ante MinTic en nivel 3 de los web service</t>
  </si>
  <si>
    <t>Mantenimiento de los web service</t>
  </si>
  <si>
    <t>Mantenimiento de usuarios de los web service. Mejora servicio web para descarga de archivos Rinex. Modificación a todos los web service de la conexión a base de datos para soportar esquema de alta disponibilidad ODA. Evaluación de nube privada para nuevo modelo de micro-servicios, a seguir por parte de IGAC a todos los web services existentes con el fin de tener alta disponibilidad en los servicios prestados</t>
  </si>
  <si>
    <t xml:space="preserve">Realizar mejoras a trámites y servicios. </t>
  </si>
  <si>
    <t>Durante el trimestre se realizaron las siguientes actividades: 
1. Mejoras al Servicio Web Geográfico - Nodo de Tierras
2. Mejoras a la consulta Histórica Catastral
3. Migración de datos históricos - Catastro</t>
  </si>
  <si>
    <t>Este aplicativo se mantiene en operación, al cual se le brinda mantenimiento y soporte. Actualmete nos encotramos en etapa de migración y cambio en las plataforma de los web service.</t>
  </si>
  <si>
    <t>Migración y cambio en las plataforma de los web service.</t>
  </si>
  <si>
    <t xml:space="preserve">Mantener y actualizar el portal de datos abiertos institucional. </t>
  </si>
  <si>
    <t xml:space="preserve">Se realizaron las siguientes actividades durante el trimestre:
1. Actualizar la base de datos geográfica de catastro en la página de datos abiertos del instituto, se actualizó la información en formatos filegeodatabase y postgis con corte a diciembre de 2017 y enero de 2018. 
2. Realizar mesas de trabajo con las áreas para revisión de casos de uso y requerimientos de la consulta geografica. </t>
  </si>
  <si>
    <t xml:space="preserve">Actualización datos abiertos Catastro Corte Abril 2015. </t>
  </si>
  <si>
    <t>Soporte del aplicativo de fichas prediales. Actualización de conjunto de datos de geodesia en el portal de datos abiertos. Publicación de aplicación magna sirgas en el portal de datos abiertos. Ajustes al visor catastral.</t>
  </si>
  <si>
    <t>Se realizó la publicación de la información catastral de datos abiertos para el corte 2018-08  
Se realizó actualización de los archivos publicados para las planchas de escala 25.000
Se publicaron los metadatos para las capas catastrales de datos abiertos
Se publicó nueva versión de la aplicación magna sirgas en el portal de datos abiertos del instituto</t>
  </si>
  <si>
    <t>Publicar nuevos conjuntos de datos abiertos (Según disponibilidad de las subdirecciones).</t>
  </si>
  <si>
    <t>Avance elaboración de los Documentos de análisis para el fortalecimiento institucional.</t>
  </si>
  <si>
    <t xml:space="preserve">Se actualizó la base de datos geográfica de catastro en la página de datos abiertos del instituto, se actualizó la información en formatos filegeodatabase y postgis con corte a diciembre de 2017 y enero de 2018. </t>
  </si>
  <si>
    <t>Publicación datos abiertos de Geodesia (Red Geodésica Nacional , Valores Altura Nivelada  Vértices IGAC , Valores de Gravedad Vértices IGAC , Valores Componentes CM (V.Abs-Diarios) Observatorio De Fúquene)</t>
  </si>
  <si>
    <t>Mantenimiento del portal de datos abiertos</t>
  </si>
  <si>
    <t>Se encuentra en curso el proceso de elaboración del Estudio Técnico que finalmente se presentará al DAFP para el Rediseño Institucional del IGAC; Se aprobaron las matrices de alineación de la línea Estratégica con los Planes de Acción de los principales hitos identificados como pilares para el desarrollo del nuevo modelo de operación; se formuló la versión 1.0 de la línea estratégica para el proceso transversal de Gestión de TI y para los procesos de apoyo a cargo de la Secretaría General; reorganización de los GIT mediante la resolución 898 de junio de 2018.</t>
  </si>
  <si>
    <t>En el marco del contrato de consultoría 21705 de 2018 suscrito con la Fundación de Estudios para el Desarrollo de la participación Política y Social en Colombia CREAMOS COLOMBIA, cuyo objeto consistió: “Elaborar un estudio técnico de organización y funcionamiento para el proceso de reestructuración administrativa a través del rediseño organizacional y el ajuste de la planta de personal del IGAC”, el contratista realizo la entrega de los productos objeto del contrato, para el trámite pertinente.</t>
  </si>
  <si>
    <t>Definir la arquitectura de referencia para aplicaciones SIG Web IGAC.</t>
  </si>
  <si>
    <t xml:space="preserve">Definición y documentación inicial de la arquitectura para los sistemas de información geograficos. </t>
  </si>
  <si>
    <t>Se actualizó la versión de arcgis enterprise de la 10.5.1 a la 10.6.1
Se implementó prototipo para sincronización de datos desde el datacenter local a Arcgis Online</t>
  </si>
  <si>
    <t>Documentos de análisis para el fortalecimiento institucional elaborados.</t>
  </si>
  <si>
    <t>Migrar  aplicaciones del geoportal.</t>
  </si>
  <si>
    <t>Se completa la configuración de los servidores de producción para la publicación de los servicios REST (2 servidores). Se realiza reunión de socialización con la subdirección de catastro.   Se actualizan diagramas de despliegue de los servicios implementados. Se continúa con los procesos de documentación.</t>
  </si>
  <si>
    <t>Levantamiento de requerimientos para el nuevo visor de geodesia</t>
  </si>
  <si>
    <t>Diseñar  escenario para la profesionalización de la planta de personal</t>
  </si>
  <si>
    <t>Crear visores geográfico de baja complejidad para apoyar temas específicos de socialización del instituto (ejm. cubrimiento imágenes planet adquiridas por el IGAC ).</t>
  </si>
  <si>
    <t>Se recolectó y se validó la información aportada por los funcionarios para acreditar las condiciones especiales de Retén Social como insumo para la proyección de escenarios financieros. 
Con el fin de avanzar en la propuesta de un escenario de profesionalización de la planta de personal, se realizó análisis de costos de planta actualizada a marzo con asignaciones básicas de 2018; así como la identificación y validación de información de personal asistencial que reportó situación especial para efectos de proteger los derechos.</t>
  </si>
  <si>
    <t>Se suscribió el contrato de consultoría 21705 de 2018 con el objeto de “Elaborar un estudio técnico de organización y funcionamiento para el proceso de re-estructuración administrativa a través del rediseño organizacional y el ajuste de la planta de personal del IGAC”. Se suministró información de planta de personal a la firma consultora que elaborará el Estudio Técnico para presentar ante el DAFP, en el cual se incluyen los escenarios de profesionalización propuestos.</t>
  </si>
  <si>
    <t>Dentro del Estudio Técnico de rediseño organizacional se realizó avance en escenarios de planta de personal sustentados en los resultados que arroja el ejercicio de medición de cargas de trabajo.</t>
  </si>
  <si>
    <t>Durante el trimestre se realizaron las siguientes actividades: 
1. Creacion de dos visores para consultar la información de cubrimiento de las imágenes planetscope adquiridas por el instituto.
2. Prueba de concepto Publicación de Mosaicos Planetscope utilizando Tile Caches en Arcgis Online.
3. Crear aplicación que permita la Descarga Masiva de Muestras Gráficas PlanetScope.
4. Diseño y configuración de entorno colaborativo para publicación de información. 
sobre el cubrimiento de Imágenes PlanetScope a través de Arcgis Online.
5. Prueba de concepto publicación de WMTS a través de Arcgis Online destinado para validar la prueba del WMTS que proporcionará Planetscope</t>
  </si>
  <si>
    <t>En el marco del contrato de consultoría 21705 de 2018  el contratista realizó la entrega de la totalidad de los productos:
1) Plan de Trabajo, Instrumentos y Metodologías usadas 
(Recibido junio 19 de 2018); 2)Documento Diagnostico del IGAC, análisis y Propuesta del Modelo de operación por Procesos (Recibido julio 25 de 2018); 3)  Documento de propuesta de Rediseño Organizacional (estructura interna) y avance de levantamiento de cargas de trabajo y de las fichas del Manual de Funciones (Recibido agosto 22 de 2018); 4) Documento de Estudio Técnico de rediseño de la Planta de Personal de los procesos estratégicos, misionales, de apoyo y de evaluación con levantamiento de carga laboral terminado, la formulación de planta de personal y los cálculos financieros y las fichas de empleos del Manual de Funciones terminados (Recibido octubre 5 de 2018); 5) a) Documento Integrado de Estudio Técnico según los parámetros del DAFP, documento Integrado del Manual de Funciones y Competencias Laborales y documento de Proyectos de Actos Administrativos de a) Estructura b) Planta de personal c) Manual Especifico de Funciones y Competencias Laborales (Recibido octubre 17 de 2018.</t>
  </si>
  <si>
    <t>Se creó visor geográfico con la información de "socios internacionales" del IGAC.   Se creó visor con la información de las sedes y oficinas del IGAC. Se inicia actualización del sitio web del geoportal dispuesto en la herramienta drupal de uso institucional</t>
  </si>
  <si>
    <t>Se publicó nuevo visor "Visor de Vuelos Fotogramétricos tomados desde 1990 por el IGAC"
Se completa especificación de requerimientos para los nuevos visores de geodesia
Se inicia desarrollo nuevo visor descarga Rinex.
Se inicia desarrollo nuevo visor alturas niveladas geodesia
Se realiza la especificación de requerimientos para nuevo visor de datos abiertos de agrologí</t>
  </si>
  <si>
    <t>Elaborar matriz de alineación de lo Estratégico con la Operación del IGAC.</t>
  </si>
  <si>
    <t>Desarrollo del aplicativo de contratos de ingreso</t>
  </si>
  <si>
    <t xml:space="preserve">
Se han adelantado mesas de trabajo con las diferentes dependencias y con los expertos que en materia catastral vienen acompañando el proceso de consolidación de la línea estratégica del IGAC para el corto, mediano y largo plazo.
Se obtuvo la versión 1.0 de las matrices de alineación de la línea Estratégica con los Planes de Acción de los principales hitos identificados como pilares para el desarrollo del nuevo modelo de operación del IGAC (Sistema Nacional de Geografía, Gestión Catastral, Gestión del Conocimiento, Inteligencia de Negocios).
Se identificó la necesidad de formular la línea estratégica para el proceso transversal de Gestión de TIC.</t>
  </si>
  <si>
    <t>Se aprobaron las matrices de alineación de la línea Estratégica con los Planes de Acción de los principales hitos identificados como pilares para el desarrollo del nuevo modelo de operación (Sistema Nacional de Geografía, Gestión Catastral, Gestión del Conocimiento, Inteligencia de Negocios).
Se formuló la versión 1.0 de la línea estratégica para el proceso transversal de Gestión de TI y para los procesos de apoyo a cargo de la Secretaría General.</t>
  </si>
  <si>
    <t>Se culminó el ejercicio de alineación con la organización de los Grupos Internos de Trabajo.</t>
  </si>
  <si>
    <t>Se realizó el Análisis y diseño de requerimientos.
Se creó el cronograma de las actividades, desarrollo y documentación de la aplicación.
Se cambiar la opción de “Asignar” por “Reasignar” para las solicitudes que se encuentran en estado “ASIGNADA”. 
Se creó la tabla de seguimiento para los contratos.
Se crearon los botones: nuevo y editar seguimiento.
Cuando el Distribuidor asigne una solicitud; enviar el correo, solo al Abogado al que se le ha asignado dicha solicitud.
Agregar el botón "volver"; en las pantallas en que sea requerido, en las pantallas que se ha evidenciado esto se ha agregado el botón.
Solucionar problema en las búsquedas, funcionamiento de los filtros. Además, verificar porque cuando una persona tiene dos roles asociados no puede ver los resultados de las consultas.</t>
  </si>
  <si>
    <t>Desarrollo del aplicativo</t>
  </si>
  <si>
    <t xml:space="preserve">Mantenimiento del aplicativo. Ajustes de funcionalidades. </t>
  </si>
  <si>
    <t xml:space="preserve">Generar  versión actualizada del mapa de ortofotos del geoportal utilizando las fotografías institucionales, información de imágenes planet y landsat </t>
  </si>
  <si>
    <t>Realizar la caraterización de los Grupos Internos de Trabajo</t>
  </si>
  <si>
    <t>Se realiza solicitud a ESRI para apoyar el diseño técnico del proceso que soporte la generación de los mapas integrados de ortofotografías.   Se actualiza mapa base vectorial según la información disponible de Catastro (Corte abril 2018)  y Cartografía</t>
  </si>
  <si>
    <t xml:space="preserve">Se generó primera versión del nuevo mapa de Relieve. 
Se generó primera versión del mapa de imágenes ráster utilizando datos del Sensor Sentinel 2 </t>
  </si>
  <si>
    <t>Se adelantó el análisis de la pertinencia de las funciones que los GIT y se elaboró la propuesta de creación o permanencia de los GIT actuales y propuestos
Se realizó acompañamiento a las dependencias y se documentó en los casos en que fue necesario, la versión 1.0 - 2018 de los instrumentos de caracterización de los Grupos Internos de Trabajo -GIT-.</t>
  </si>
  <si>
    <t>Previo a la caracterizacíon de los GIT, mediante la resolución 898 de junio de 2018, se reorganizaron 38 Grupos Internos de Trabajo: 34 en S.C. y 4 de Conservación Catastral en las D.T.: Caldas, Córdoba, Quindío y Risaralda. Los GIT definidos responden al direccionamiento concebido en las matrices de alineación estratégica de los hitos planteados para el nuevo modelo de operación institucional.</t>
  </si>
  <si>
    <t>Se realizó inicialmente la revisión y ajuste de funciones de los Grupos de la Subdirección de Agrología, según la Resolución 1169 del 09/08/2018 en relación con la modificación de la denominación de unas funciones y posteriormente, con base en la solicitud del Comité Directivo, se adelantó revisión y ajuste de los grupos de las demás dependencias de la entidad.</t>
  </si>
  <si>
    <t>Desarrollo y mantenimiento del sistema nacional catastral</t>
  </si>
  <si>
    <t>Durante el trimestre se realizaron las siguientes actividades: 
1. Atender 1524 incidencias y requerimientos. 
2. Desarrollo del modulo de actualización express.
3. Despliegue de la funcionalidad de reportes
4. Del 14 al 23 de febrero de 2018.  Se brindó capacitación a los profesionales de gestión del Nivel Central que ejecutan actividades de apoyo a los Directores Territoriales.
5. Del 14 al 16 de Marzo de 2018, se realizó inducción del SNC  a los Directores Territoriales, se cubrieron  generalidades del SNC, trámite de Mutación de primera en el sistema, Taller, Reportes, estadísticas e incidencias.  
6. El 21 de marzo, se adelantó capacitación de generalidades del SNC al GIT de Tierras de la Subd. Catastro</t>
  </si>
  <si>
    <t xml:space="preserve">Se logró un porcentaje de Producción del SNC del 78 %. Se cerraron 417 incidencias de un total de 488 y en cuanto a los controles de calidad se adelantaron 6 y se habian presupuestado 9. En el mes de Junio  se realizaron despliegues de 6 nuevas funcionalidades relacionadas con Modificación de PH:  Inscipción de PH sobre dos o más terrenos continuos con condición cero no englobados jurídicamente, Terrenos continuos con condición cero no englobados jurídicamente, se anexan a PH existente, manteniendo la ficha matriz del PH / generando nueva ficha matriz del PH; Unión de PH con PH en uno solo, manteniendo una de las fichas matrices/generando una nueva ficha matriz; Inscripción de PH de carácter mixto (condiciones 8 y 9). 
En el Tablero de Control Geográfico pasaron a la fase de pruebas  funcionalidades (Predios sin Manzana o vereda, Topología, Polígnos Multiparte, Predios sin zonas  y Mejoras sin dig). 
Capacitaciones y acompañamientos: El 21 y 22 de junio se adelantó visita conjunta con la Subd. de Catastro a la Territoríal de Armenia, con el fin de establecer necesidades relacionadas con el SNC. Con jefe de conservación,  ejecutores, coordinador SIG y digitalizadores se trataron los siguientes temas: revisión del estado  de las incidencias del SNC, capacitación del editor, árbol de tareas   </t>
  </si>
  <si>
    <t>Atención de 475 incidencias del Sistema Nacional Catastral. Realización de pruebas de nueve (9) funcionalidades en el tablero de control geográfico. Realización de pruebas de las funcionalidades: Predios editados por conservación, omisión y comisión de terreno predios sin manzana o vereda, topología, predios sin zona. Configuración del ambiente de capacitación del SNC</t>
  </si>
  <si>
    <t>El Sistema Nacional Catastral encamina sus esfuerzos al soporte y mantenimiento cada funcionalidad y al desarrollo de nuevas opciones acorde a las necesidades de la Subdirección de Catastro, en cuanto al soporte y mantenimiento se ha garantizado la operación del sistema 7x24, se atendieron 5.501 incidencias a través de la mesa de ayuda, se han desplegado 64 controles de calidad de los 100 previstos, se brindó capacitación a Directores Territoriales, profesionales de gestión de la Subdirección, fortalecer competencias en el manejo del editor geográfico . En lo que respecta a la fase de desarrollo los objetivos se encaminaron a culminar las funcionalidades del módulo de conservación a través del despliegue de 20 nuevas tipologías correspondientes a 145 casos de uso y en cuanto al módulo de actualización se fortaleció la fase de cargue masivo tanto PH como NPH como instrumento que garantiza el cargue de los 85000 predios objeto de actualización catastral de Barranquilla y 16000 predios rurales del municipio de La Tebaida.</t>
  </si>
  <si>
    <t>Se hizo acompañamiento en la revisión de la coherencia entre funciones de las dependencias por Decreto y las funciones proyectadas para los GIT actuales y propuestos.</t>
  </si>
  <si>
    <t>Se avanzó en un 88,68% de la ejecución de los diferentes temas que componen el Plan Estratégico de Talento Humano, como lo son Capacitación, Bienestar Social e Incentivos, y la Implementación del Sistema de Gestión y Seguridad y Salud en el Trabajo - SGSST (Sistema de Vigilancia en Riesgo Psicosocial (SVE); Sistema de Vigilancia en Riesgo Ergonómico, Subprograma de Higiene y Seguridad Industrial, acompañamiento y seguimiento a los Comités COPASST y Comités de Convivencia Laboral, entre otros). Los programas Estado Joven, Formador de Formadores y Dimensión de Gestión del Conocimiento se desarrollaran en la vigencia 2019.
En desarrollo de la Convocatoria 337 de 2016 para la provisión de 268 empleos del Nivel Técnico y Profesional, al cierre de la vigencia 2018 se realizaron 312 nombramientos en periodo de prueba, con 186 posesionados en los respectivos empleos y se efectuaron 92 derogatorias de nombramiento. Estan pendientes 82 nombramientos en periodo de prueba.</t>
  </si>
  <si>
    <t xml:space="preserve">Procesos </t>
  </si>
  <si>
    <t>Se recibió el documento de Estudio Técnico de rediseño de la Planta de Personal de los procesos estratégicos, misionales, de apoyo y de evaluación con levantamiento de carga laboral, la formulación de planta de personal y los cálculos financieros y las fichas de empleos del Manual de Funciones terminados.
Se aprobaron las matrices de alineación de la línea Estratégica con los Planes de Acción de los principales hitos identificados como pilares para el desarrollo del nuevo modelo de operación (Sistema Nacional de Geografía, Gestión Catastral, Gestión del Conocimiento, Inteligencia de Negocios), por lo tanto se reorganizaron 38 Grupos Internos de Trabajo: 34 en Sede Central y 4 en las Territoriales Caldas, Córdoba, Quindío y Risaralda (Conservación Catastral), atendiendo loe requerimiento establecidos en el direccionamiento concebido en las matrices de alineación estratégica.</t>
  </si>
  <si>
    <t>N° de procesos con activos identificados</t>
  </si>
  <si>
    <t>Identificación de activos de información para los procesos de: Juridica, control disciplinario, cartografia, catastro, difusión, gestión contractual, direccionamiento estrategico, servicios administrativos, gestión documental y gestión financiera</t>
  </si>
  <si>
    <t>Levantamiento y clasificación de los activos de información del último bloque de los procesos: Control Interno, Comunicaciones, Gestiòn Geográfica, Servicio al ciudadano  y Mejora Continua.</t>
  </si>
  <si>
    <t>Inventario de activos por proceso</t>
  </si>
  <si>
    <t xml:space="preserve">Realizar el levantamiento de activos de información de los procesos de la entidad a nivel central y en las 22 direcciones territoriales.  </t>
  </si>
  <si>
    <t xml:space="preserve"> 
Identificación de activos de información para los procesos de: Juridica, control disciplinario, cartografia, catastro, difusión, gestión contractual, direccionamiento estrategico, servicios administrativos, gestión documental y gestión financiera
</t>
  </si>
  <si>
    <t>Procesos con riesgos identificados y evaluados</t>
  </si>
  <si>
    <t>Identificación de riesgos de seguridad de la información para los procesos de: Juridica, control disciplinario, cartografia, catastro, difusión, gestión contractual, direccionamiento estrategico, servicios administrativos, gestión documental y gestión financiera</t>
  </si>
  <si>
    <t>Identificación de riesgos de seguridad de la información para los procesos de: Comunicaciones, mejora continua y control interno</t>
  </si>
  <si>
    <t>Riesgos de seguridad de la información identificados, evaluados y tratados por procesos</t>
  </si>
  <si>
    <t>Realizar la evaluación y tratamiento de riesgos de seguridad de la información  para los procesos del IGAC.</t>
  </si>
  <si>
    <t>Se realizó el analisis de los riesgos de seguridad de la informacion de los procesos Servicio al Ciudadano, Geografia</t>
  </si>
  <si>
    <t>SECRETARÍA GENERAL GIT SERVICIO AL CIUDADANO</t>
  </si>
  <si>
    <t>Satisfacción y Percepción del Usuario.</t>
  </si>
  <si>
    <t>No hay programción para el trimestre, sin embargo se rediseñaron los formularios de las encuestas y se actualizaron las fichas técnicas las cuales fueron avaladas por la Oficina de Planeación, lo anterior con el fin de aplicar semestrales i) en los canales de atención para conocer el nivel de satisfacción y percepción de los usuarios que acceden por el canal presencial, unidades móviles, el Telefónico y Virtual y ii) para conocer el nivel de satisfacción y percepción de los usuarios que interponen una Petición, Quejas, Reclamos, Denuncias y Sugerencias.</t>
  </si>
  <si>
    <t>No hay programación en el trimestre, si embargo: Se rediseñaron los formularios y se actualizaron las fichas técnicas que se aplicaran en las encuestas semestrales para conocer el nivel de satisfacción y percepción de los usuarios i) que acceden por los canales de atención presencial, unidades móviles, Telefónico y Virtual y ii) los que interponen solicitudes (Petición, Queja, Reclamo, Denuncia o Sugerencia). 
Mediante circular interna 122 del 24 de abril de 2018 se comunica a las D.T. la implementación y aplicación semestral de los formularios de encuestas presenciales; en el portal web del IGAC se dispuso un link https://www.igac.gov.co/ permanentemente de encuesta de satisfacción para diligenciamiento de los ciudadanos y respecto del canal telefónico se aplican las encuestas a los usuarios que se comunican por este medio.
Los resultados de esta encuesta se divulgarán en el tercer trimestre de la vigencia.</t>
  </si>
  <si>
    <t>En el portal web se dispuso de un link permanente https://www.igac.gov.co/ para que los usuarios puedan acceder y expresar la satisfacción respecto de la atención.
Se aplicó la encuesta de satisfacción y percepción del usuario que accede a la información del IGAC en los diferentes canales de atención.  El porcentaje de satisfacción del I semestre del 2018 fue del 75% en promedio de canales de atención y el informe se publicó en la página web de la entidad en el siguiente link: https://www.igac.gov.co/sites/igac.gov.co/files/informe_i_semestre_2018_encuestas_-_servicio_al_ciudadano.pdf</t>
  </si>
  <si>
    <t>Se publico el segundo informe semestral de Encuesta de Satisfacción y Percepción de los canales de atención. El porcentaje de satisfacción como meta para el 2018 es del 82%, cada semestre del año tendrá un peso del 50%. La medición del segundo semestre tuvo un promedio del 71%, registrándose una disminución de 4 puntos porcentuales con respecto a la del primer semestre que fue del 75%. Como resultado se observa una satisfacción de los usuarios del 73%.</t>
  </si>
  <si>
    <t>Socialización del modelo de gestión publica eficiente.</t>
  </si>
  <si>
    <t xml:space="preserve">Se socializó el modelo de servicio al ciudadano en las Direcciones Territoriales Norte de Santander, Huila, Meta y en Sede Central  Planeación CAT, Servicio al Ciudadano y Vigilancia. </t>
  </si>
  <si>
    <t>Se adelanto la socialización del model de servicio al ciudadano y sus componentes: defensor del ciudadano, en el 1er encuentro de servicio al ciudadano, en los videoclips, en piezas de comunicación con apoyo de comunicaciones, por redes sociales, correo interno, entre otros.</t>
  </si>
  <si>
    <t>Jornadas de socializacion y divulgación en seguridad de la información realizadas</t>
  </si>
  <si>
    <t>Se adelanto la socialización del modelo de servicio al ciudadano y sus componentes: defensor del ciudadano, en los videoclips, en piezas de comunicación con apoyo de comunicaciones, por redes sociales, correo interno, entre otros. Se revisa y ajusta modelo de gestión publica eficiente al ciudadano para su publicación en el mes de septiembre. Se proyecta resolución del 11-09-2018</t>
  </si>
  <si>
    <t>El Instituto Geográfico Agustín Codazzi- IGAC viene fortaleciendo su modelo de atención y servicio al ciudadano, basado en la política de eficiencia administrativa al servicio del ciudadano establecida por el CONPES 3785 y siguiendo las pautas contenidas en el Programa Nacional del Servicio al Ciudadano el cual está en cabeza del Departamento Nacional de Planeación, a través de las diferentes socializaciones a nivel nacional para así promover dentro de sus funcionarios la correcta atención al usuario interno y externo.</t>
  </si>
  <si>
    <t xml:space="preserve">Se realizaron 25 jornadas de socialización en direcciones territoriales, 09 jornadas en sede central. </t>
  </si>
  <si>
    <t xml:space="preserve">Se realizaron jornadas de socialización a los grupos de infraestructura y de software de la oficina, sobre las polìticas específicas de seguridad de la información.
</t>
  </si>
  <si>
    <t>Modelo de Gestión Eficiente de Servicio al Ciudadano implementado.</t>
  </si>
  <si>
    <t>Verificar los niveles de accesibilidad al ciudadano en los canales de atención.</t>
  </si>
  <si>
    <t>Canal Presencial: con apoyo de la inérprete en lengua de señas, se atendieron 20 personas en situación de Discapacidad auditiva de la Fundación IDIPRON, con acompañamiento guiado al museo nacional de suelos, biblioteca y charla institucional; de otra parte, con radicado EE984 del 2/02/2018 dirigida a Colegios se invitaron  estudiantes en situación de discapacidad, lo anterior con el fin de evaluar el nivel de accesibilidad del canal presencial con enfoque diferencial.
Con radicado IE674 del 31/01/2018 se reitero a Difusión y mercadeo comunicar también los videos institucionales en lenguaje de señas para llegar a la población en situación de discapacidad auditiva.
Se realizó sensibilización en los protocolos de atención, Modelo de Gestión Publica Eficiente y política de servicio al ciudadano en Sede Central (Planeación y Vigilantes) y Direcciones Territoriales de Huila, Meta, Norte de Santander.
 Se adelanta gestión para implementar un Call Center y Ventanilla única en el municipio de Tumaco, para lo cual se realizaron 2 reuniones (21-02-2018; 22-02-2018).
Canal Virtual:  se apoyo la realización de un video para difundir la figura del Defensor del Ciudadano.
Canal Telefónico: se realiza evaluación de la atención al ciudadano a traves de la estrategia de  usuario incognito para el "#367".</t>
  </si>
  <si>
    <t>Jornadas de socialización y divulgación en seguridad de la información</t>
  </si>
  <si>
    <t>En implementación del sistema DIGITURNO en las D.T. de Cesar, Yopal, Magdalena y Nariño;  e implementado en las DT: Santander, Atlántico, Norte De Santander, Caquetá, Tolima, Huila, Caldas, Boyacá, Meta, Sede Central, Cundinamarca. Se realiza seguimiento para potencializar todos los beneficios del sistema (estadísticas, entre otros)
Se revisó el link de transparencia de la página web de la entidad, y se identificaron mejoras; se realiza seguimiento a la nueva página web para identificar mejoras en la accesibilidad por este canal y se desarrolló la supervisión del contrato 19947 de 2017 para la modernización del portal web; se realizaron pruebas en los aspectos técnicos y características de los servidores involucrados en la renovación de los portales web del IGAC y en funcionamiento de los siguientes Portales: •www.igac.gov.co con cada uno de sus componentes (el IGAC, Transparencia Ciudadana, Centro Investigación, Noticias y Productos y Publicaciones); además con la funcionalidad de uso en Smartphone. •        CIAF•Geo portal • Noticias• Semana Geomántica• Tienda virtual.
Mediante ie 2858 de 02-04 se solicitó a la oficina de informática apoyo para la infraestructura tecnológica, para la atención a la población con discapacidad auditiva y con IE 5875 de 15-06 se informa que 18 DT cuentan con el Centro de Relevo: licencias software Magic y Jaws, manuales de instalación, Dotación de infraestructura tecnológica, Cámaras de video. Se realizaron ejercicios de usuario incognito en los diferentes canales, en S.C. y las D.T. de Bolívar, Boyacá, Norte de Santander y Santander. 
Se realizó sensibilización de protocolos de atención, Modelo de Gestión Publica Eficiente, política de Servicio al Ciudadano en S.C. y  DT: Bolívar, Boyacá, Norte de Santander y Santander, para un total de 272 servidores públicos.</t>
  </si>
  <si>
    <t xml:space="preserve">En la implementación de los Digiturnos en las Direcciones Territoriales se apoyó en la verificación del funcionamiento de este canal de accesibilidad, en la vigencia van implementados en las Direcciones Territoriales en Cesar, Magdalena, Nariño y Cesar, para una cobertura total de 15 D.T.; Revisión del sistema Digiturno en la DT Norte de Santander 09-07-2018
Revisión esquema de publicación canal virtual 28-08-2018 para verificar el nivel de accesibilidad por este medio.
Se realiza seguimiento y verificación de los mecanismos de accesibilidad en DT Norte de Santander 06-08-2018 y en sede central 27-08-2018
Se realizó sensibilización en los protocolos de atención al ciudadano en los diferentes canales y en las temáticas de Modelo de Gestión Publica Eficiente, Política de Servicio al Ciudadano en Sede Central (Gestión Documental, Talento Humano, Planeación; GIT Servicio al Ciudadano, Subdirección Geografía y Vigilantes) y Direcciones Territoriales de Casanare, Quindío, Risaralda, Valle, Magdalena, Tolima y Sede Central.
Se invitó a 7 Colegios para ofrecer las charlas con el apoyo de intérprete de señas para las personas con discapacidad auditiva a manera de validación.
Se envía CI221 del 22-08-2018 a las Direcciones Territoriales, Unidades Operativas de Catastro y Sede Central, ofreciendo el servicio de interpretación en lengua de señas desde sede central y la posibilidad de interactuar con las diferentes DT con herramientas tecnológicas como cámara de video para atender a las personas con discapacidad auditiva; así mismo se socializa circular con las DT de Cauca, Caldas, Tolima y Quindío. 
Se realiza mesa de trabajo con CIDCCA quienes presentaron el servicio de señalética para pasillos visitados por el ciudadano 23-08-2018.
Envío de Memorando a las Direcciones Territoriales frente al lineamiento de radicación y horario para la atención a las constructoras afiliadas a Camacol 28-08-2018
Video Conferencia con las DT Caldas, Huila, Santander, Atlántico, Cesar, Caquetá, Nariño, Magdalena y Tolima para aclaración de dudas frente al manejo del Digiturno 11-09-2018
 Verificación y Seguimiento a los canales de atención en la Sede Central 27-09-2018.
Mesa de trabajo para el diagnóstico y acompañamiento del DNP para el fortalecimiento en los canales de atención 18-09-2018.
Mesa de trabajo para diligenciar el formato de buenas prácticas referente a la inclusión de la ciudadanía con discapacidad 28-09-2018
Envío de Memorando a CAMACOL frente al lineamiento de radicación y horario para la atención a las constructoras afiliadas a camacol 10-09-2018
</t>
  </si>
  <si>
    <t>OCTUBRE: La empresa Innova Consulting Group informa que ya se encuentra en Google Play disponible la APP IGAC MOVIL  (02-10-2018). Se realiza reunión para proyectar campaña de comunicación sobre el tema de discapacidad (02-10-2018). Se realiza videoconferencia sobre los protocolos de servicio al ciudadano a la DT Nariño (11-10-2018). Sensibilización al GIT Servicio al Ciudadano temas de defensor al ciudadano, protocolos de atención, política de servicio al ciudadano, modelo eficiente de servicio al ciudadano (01-10-2018).  Video conferencia DT Valle con los protocolos de atención (18-10-2018). Video Conferencia con temas de Ventanilla unica y protocolo de atención servicio al ciudadano (18-10-2018). Se envía invitación al IGAC para el colegio Federico Garcia Lorca (IDE) ofreciendo los servicios (29-10-2018) . Video conferencia DT Sucre, Cordoba con temas de Protocolos de atención , entre otros (30-10-2018 y 31-10-2018). Video conferencia DT Huila y Bolivar con temas de Protocolos de atención , entre otros (25-10-2018). Sensibilización al GIT Disciplinarios en  Temas de servicio al ciudadano, protocolos de atención  (25-10-2018). Sensibilización al grupo de servilimpieza en temas de  Trato digno, protocolos de atención (26-10-2018). Capacitación funcionario servicio integrado TUMACO con temas de Protocolos de atención, pagina web entre otros temas (25-10-2018). Se realizó sensibilización en los protocolos de atención, Modelo de Gestión Publica Eficiente y política de servicio al ciudadano al funcionario de la ventanilla única del CIS en tumaco nariño (26-10-2018)
NOVIEMBRE: Invitacion Colegio Pablo de Tarso e Instituto Nuestra Señora de la Sabiduria para ofrecer servicios de charlas institucionales, recorrido por el museo con apoyo del interprete de señas para las personas en condición de discapacidad (06-11-2018).  Socialización Circular Interna 221 con la DT Valle del Cauca (08-11-2018). Sensibilización temas de servicio al ciudadano DT Huila y Nariño (08-11-2018). Envio de rollos de papel para Digiturnos en DT Cundinamarca, Cesar, Nariño, Huila, Norte de Santander, Magdalena, Boyacá, Tolima, Caquetá,  Caldas, Meta, Santander, Atlántico (16-11-2018).Visita la Dirección Territorial Tolima (8 y 9 Noviembre) y Meta (19 y 20 Noviembre).
DICIEMBRE: mesa de trabajo con la empresa Robotec con el objetivo de verificar el sistema biometrico a nivel nacional para el adecuado flujo en la atención al ciudadano (06-12-2018). Seguimiento a la implementación y funcionamiento del servicio convertic en la sede central y direcciones territoriales (10-12-2018)</t>
  </si>
  <si>
    <t xml:space="preserve">Realizar socialización y divulgación en seguridad de la información en sede central y las 22 direcciones territoriales. </t>
  </si>
  <si>
    <t>Definir lineamientos para la atención de  las Peticiones de Grupos Etnicos o Culturales.</t>
  </si>
  <si>
    <t>Se realizaron 25 jornadas de socialización en direcciones territoriales, 09 jornadas en sede central.</t>
  </si>
  <si>
    <t>JULIO: Mesa de trabajo 16-07-2018 asentamientos indigenas en colombia; Mesa de trabajo definir procedimiento peticiones lenguas 16-07-2018. Propuesta para traducir en lenguas indigenas 23-07-2018. 
AGOSTO: Se realiza mesa de trabajo para definir los lineamientos para la traducción de información pública frente a peticiones de grupos étnicos. A demás se presenta el procedimiento el cual se incluye en el manual  de peticiones, quejas, reclamos, denuncias y sugerencias que esta por revisión de planeación para su correspondiente publicación .
SEPTIEMBRE:Propuesta para traducción en lengua indigena 06-09-2018; Mesa de trabajo implementar esquemas de sensibilización relacionados con la politica de transparencia y grupos étnicos y culturales 06-09-2018.
Mesa de trabajo 07-09-2018 traducción en lenguas indigenas.
Envío de comunicado a la comunidad el Horno agradeciendo la traducción en Wayuunaiki 18-09-2018</t>
  </si>
  <si>
    <t xml:space="preserve">Se realizaron jornadas de socialización a los grupos de infraestructura y de software de la oficina, sobre las polìticas específicas de seguridad de la información.
</t>
  </si>
  <si>
    <t>Se realiza trabajo con representantes de la comunidad indigena NASA-Paez  para traducir información de la entidad en lenguas étnicas. (03-10-2018)
Evaluación de la participación de grupos étnicos y culturales en la entidad y la sugerencia de incluir la información de los grupos étncios en el plan de compras del año 2019 (19-10-2018). Mediante correo electrónico se realizan las correcciones realizadas por el sectretario general frente al manual de procedimiento PQRDS acorde al lineamiento para la atención de las petciones de grupos étnicos o culturales (30-10-2018)
NOVIEMBRE: en el Plan de Acción Anual 2019 se incluye  la actividad "Garantizar el acceso a la información a las personas que hablen una lengua nativa o dialecto oficial en Colombia, habilitando mecanismos multilingues" y se coloca en el DRIVE (22-11-2018). Asi mismo, las asesoras de la Oficina de Planeación revisa el PAA 2019 (14-11-2018).
DICIEMBRE: Se definen los lineamientos para la traducción de información pública frente a peticiones de grupos étnicos o culturales en el manual de procedimiento de las Peticiones, Quejas, Reclamos, Denuncias y Sugerencias el cual esta por revisión por la nueva Secretaria General. De igual manera en el Plan de Acción 2019 del GIT Servicio al Ciudadano se incluyen actividades para poder traducir información del IGAC por parte de grupos étnicos (misión, visión y valores institucionales).</t>
  </si>
  <si>
    <t xml:space="preserve">Se realizaron en total 39 jornadas de socialización en seguridad de la información a nivel nacional, para un total de 978 personas sensibilizadas.  </t>
  </si>
  <si>
    <t>Acercar la oferta institucional al ciudadano por medio de las unidades móviles.</t>
  </si>
  <si>
    <t>Se desarrollaron dos (2) jornadas presenciales de Servicio al Ciudadano, con lo cual se acercó la oferta institucional a través de las Unidades Móviles a 470 ciudadanos de los municipios de Cesar en Valledupar y Magdalena en Santa Marta. En esta oportunidad los ciudadanos recibieron orientación sobre los trámites y servicios y fueron expedidos 120 certificados catastrales; de otra parte, se realizó difusión de esta modalidad en las redes sociales.</t>
  </si>
  <si>
    <t>Van realizadas 4 jornadas presenciales de Servicio al Ciudadano, con lo cual se acercó la oferta institucional a través de las Unidades Móviles a más de 900 ciudadanos de los municipios de Agua de Dios en Cundinamarca, Cesar en Valledupar y Magdalena en Santa Marta, y participación en la Feria del Libro en Bogotá.</t>
  </si>
  <si>
    <t>OCTUBRE: desde el 20 de Septiembre al 20 de Octubre  se desarrollo jornada presencial de Servicio al Ciudadano participando en la feria del libro de cali, por lo cual se acercó la oferta institucional  a más de 200 ciudadanos y 50 estudiantes.
Entre el 20 de Septiembre al 20 de octubre la Unidad Móvil visito la ciudad de cali de acuerdo al Convenio interadministrativo suscrito entre el Instituto Geográfico Agustín Codazzi-IGAC y el Departamento Administrativo Nacional de Estadística — DANE. N° 5013.</t>
  </si>
  <si>
    <t xml:space="preserve">Difundir la política de protección de datos personales en los diferentes canales de atención. </t>
  </si>
  <si>
    <t>No hay programación para el trimestre.</t>
  </si>
  <si>
    <t>De acuerdo a la CI 133 de 09/05/2018 se ha venido participando en mesas de trabajo de gobierno en línea (Política de Protección de Datos Personales). Con apoyo de comunicaciones se han difundido TIPS en las pantallas de la entidad.</t>
  </si>
  <si>
    <t>Se envía Circular interna 226 del 27 de agosto de 2018 donde se da entrega del aviso de protección de datos personales habeas data actualizada, en el cual se incluyó el correo electrónico protecióndedatos@igac.gov.co.
Se está actualizando el manual de procedimientos de peticiones, quejas, reclamos y denuncias incluyendo la información de politica de datos personales. 
Mesa de trabajo frente a la información publica reservada e información clasificada. 27-08-2018
Se diligencia la matriz de implementación de la política de gobierno digital y sus evidencias según decreto 1008 de 2018.(28-08-2018)
Se diligencia matriz para la implementación de la política de gobierno digital de acuerdo al memorando 287 en relación con los temas del proceso.</t>
  </si>
  <si>
    <t>OCTUBRE: se realiza el levantamiento de riesgos de seguridad de la información del GIT Servicio al ciudadano (02-10-2018)</t>
  </si>
  <si>
    <t>Diseñar y desarrollar la estrategia de Participación Ciudadana.</t>
  </si>
  <si>
    <t>Se adelantaron mesas de trabajo al interior del GIT para avanzar en el diseño de la estrategia de participación ciudadana.</t>
  </si>
  <si>
    <t>Se realizaron videoconferencias sobre la ley de transparencia y participación ciudadana para las Territoriales: Atlántico, Caldas, Caquetá, Cauca, Meta, Tolima, Bolívar, Boyacá, Cesar, Córdoba, Huila. Con el fin sensibilizar a los funcionarios en el compromiso por dar cumplimiento de estas políticas.
Mediante EE8238 de 13/06/2018 dirigido a la Dirección de Transparencia, participación y Servicio al Ciudadano del Departamento Advo de la Función Pública, se solicitó información y orientación. Se realizó mesa de trabajo con la Oficina Asesora Jurídica para definir lineamientos para el desarrollo de la estrategia de participación ciudadana, concluyendo convocar a todas las áreas para desarrollar la estrategia ya que es transversal a todas las dependencias del IGAC.
Se participó en el evento de Rendicón de Cuentas; en el 1er Encuentro de Servicio al Ciudadano se incluyó el tema de Participación Ciudadana – Rendición de Cuentas Control Social Racionalización de Trámites; con las Unidades Móviles se realizó visita al municipio de Agua de Dios, en el marco del proyecto de investigación “Propuesta Metodológica para el Barrido Predial Masivo con Enfoque Multipropósito” como ejercicio de participación ciudadana.</t>
  </si>
  <si>
    <t>Se asiste a taller sobre el manual único de rendición de cuentas con enfoque en derechos humanos y paz convocado por la Función Pública el día 13 de Julio de 2018. 
Mesa de trabajo estrategias publicitarios - ley de transparencia 17-07-2018
Se consolida la información frente la gestión del GIT Servicio al Ciudadano referente a todo el Video Conferencias a las DT  Nariño 12-09-2018; Caqueta 18-09-2018; Sucre 26-09-2018 frente a participación ciudadana, transparencia y protocolos de atención.</t>
  </si>
  <si>
    <t xml:space="preserve">Octubre: Video conferencia DT Valle con los temas de transparencia entre otros temas (18-10-2018). Video conferencia DT Sucre y Cordoba con temas de Corrupción y Transparencia, entre otros temas (30-10-2018 y 31-10-2018). Video Conferencia Huila  charla de tranparencia, participación (23-10-2018). Se presenta el informe trimestral del GIT Servicio al Ciudadano mediante radicado IE11327 del 19 de octubre para el Director encargado, de igual manera se remite mediante correo electrónico del 8 de octubre el informe de gestión a la encargada de consolidar la información de la Secretaría General, esta información recopila toda la participación que ha realizado el grupo durante el periodo comprendido entre el 1 de enero y el 30 de Septiembre. Así mismo con los formularios de encuestas de satisfacción y percepción se diseño parte de la estrategia para hacer participe a la ciudadanía y conocer las necesidades y/o expectativas de los usuarios para lo cual con la consolidación de los datos se focalizara la población objetivo y se desarrollara una estrategia para estos usuarios. En el primer semestre se realizo el primer informe de encuestas publicado en la página y en el segundo semestre se espera obtener toda la información que en este momento se esta consolidando en las Direcciones Territoriales con plazo 15 de diciembre para ser enviada a la oficina acorde a la circular interna 256 el día 01 de octubre de 2018.
Diciembre: Por parte de la contratista Shadia Gene Beltran se remite informe de participación ciudadano del GIT Servicio al Ciudadano mediante correo electrónico (13-12-2018) </t>
  </si>
  <si>
    <t>Realizar el primer encuetro de servicio al ciudadano del IGAC.</t>
  </si>
  <si>
    <t>Entre el 23 al 25 de mayo de 2018, en la Sede Central se llevó a cabo el 1er Encuentro Nacional de Servicio al Ciudadano con la finalidad de fortalecer competencias en los servidores públicos de cara al ciudadano y forjar la cultura del servicio en el IGAC, en reconocimiento a que el ciudadano es el EJE de la administración pública y que demanda cada día, servicios con oportunidad y calidad.
En el encuentro se compartieron experiencias exitosas de servicio de 7 Entidades y que contó con participación de 105 servidores públicos del IGAC a nivel nacional. La principales temáticas abordadas fueron: i) Calidad en la Atención al Ciudadano; ii) Herramientas de autogestión en el servicio al ciudadano; iii) Protección de Datos Personales, iv) Herramienta razonable y accesibilidad para personas sordas y ciegas; v) Protocolos de Atención y Comunicación Asertiva; vi) Participación Ciudadana – Rendición de Cuentas Control Social Racionalización de Trámites; vii) Peticiones, Quejas y Reclamos; viii) Transparencia y Anticorrupción.
Se anticipó a la programación por Agenda de las entidades participantes.</t>
  </si>
  <si>
    <t>Actividad cumplida al 100% y reportada en el trimestre anterior. Se complementa: Se envió Circular Interna 8002018CI182 del 04-07-2018 de las Memorias del I Encuentro Nacional de Servicio al Ciudadano a las personas que participaron de cada Dirección Territorial y Unidades Operativas de Catastro  y entrega de memorias en Cali 05-07-2018.</t>
  </si>
  <si>
    <t>Actividad cumplida al 100%. No hay programación en el trimestre.</t>
  </si>
  <si>
    <t>Implementar mecanismos de evaluación periódica del desempeño de los servidores en torno al servicio al ciudadano.</t>
  </si>
  <si>
    <t>Parte de los mecanismos que se realizan es la medición de los tiempos de respuesta de las PQRD vrs con los tiempos legales y se calcula el nivel de oportunidad en la respuesta, cuyos resultados muestran el desempeño de los funcionarios quienes tienen a cargo la respuesta de las mismas.
Otro mecanismo es la implementación de los asignadores de Turnos, y se inicio el análisis de la información que arroja dicho sistema, para conocer estadisticas y calificación del desempeño dada por el ciudadano al servidor que lo atendio.</t>
  </si>
  <si>
    <t>No hay programación en el trimestre.</t>
  </si>
  <si>
    <t>NOVIEMBRE: Se realizan encuestas a los servidores públicos mediante la herramienta de diagnóstico del DNP para el plan piloto realizado en Sede Central con el objeto de conocer y mejorar los canales de atención en el IGAC. Para esta actividad se realizaron 16 encuestas en las áreas de Servicio al ciudadano (recepción y GIT),  Oficina de Informática y Telecomunicaciones (personal de atención página web), Difusión y mercadeo (área de ventas y módulos de atención), Subdirección de Catastro (área de atención) y GIT Gestión Documental (área de Correspondencia en los módulos de radicación). De igual manera se digitaliza la información en la plataforma facilitada por el DNP y los resultados obtenidos fueron del 54% observando un nivel medio de atención al usuario a lo cual se reforzara para el año 2019 según las recomendaciones dadas, que se verán reflejadas en el plan de acción anual 2019.</t>
  </si>
  <si>
    <t>Medir de la satisfacción de los usuarios</t>
  </si>
  <si>
    <t>Se finalizo y entregó el Informe de las encuestas de satisfacción y percepción del Ciudadano del II Semestre de 2017 y se remitio para publicación en la página web.
Se rediseñaron los formularios de las encuestas y se actualizaron las fichas técnicas las cuales fueron avaladas por la Oficina de Planeación, lo anterior con el fin de aplicar semestrales i) en los canales de atención para conocer el nivel de satisfacción y percepción de los usuarios que acceden por el canal presencial, unidades móviles, el Telefónico y Virtual y ii) para conocer el nivel de satisfacción y percepción de los usuarios que interponen una Petición, Quejas, Reclamos, Denuncias y Sugerencias.</t>
  </si>
  <si>
    <t>Mediante CI 122 del 24 de abril de 2018 se comunica a las D.T. la implementación y aplicación semestral de los formularios de encuestas presenciales para conocer la satisfacción y percepción de los usuarios que acceden a los diferentes canales y su posterior análisis. Las Territoriales Caldas, Huila, Bolívar, Casanare, Santander, Guajira, Cesar, Caquetá, Meta, Atlántico y la Oficina de Difusión y Mercadeo de Medellín remitieron los formularios diligenciados de las encuestas realizadas en el canal presencial, para un total de 606 encuestas realizadas. En el canal telefónico y virtual también se realizaron encuestas a los usuarios para un total de 23 encuestas. Vía telefónica se realizó encuestas a 16 ciudadanos sobre la respuesta a sus PQRD.</t>
  </si>
  <si>
    <t>Se aplicó la encuesta de satisfacción y percepción del usuario que accede a la información del IGAC en los diferentes canales de atención y se presento el Informe de encuesta de Satisfacción y percepción al ciudadano con un porcentaje de satisfacción del I semestre del 2018 el cual arrojo un porcentje promedio del 75%, tomado a un promedio de 648 encuestas. https://www.igac.gov.co/sites/igac.gov.co/files/informe_i_semestre_2018_encuestas_-_servicio_al_ciudadano.pdf
Se envía correo adjuntando el primer informe de encuestas de satisfacción a las Direcciones Territoriales,  en el mes de agosto para el conocimiento, toma de decisiones y la oportunidad de implementar mejoras a los procesos de la entidad en busca de prestar un servicio de calidad a sus ciudadanos.
Mesa de trabajo para revisar los informes de encuesta 15-08-2018
Circular interna 256 para la aplicación de los formularios  de encuesta para el segundo semestre de 2018</t>
  </si>
  <si>
    <t xml:space="preserve">OCTUBRE: Se envía a las Direcciones territoriales mediante correo electrónico la circular interna 256 el día 01 de octubre de 2018 para diligenciar el formato de encuesta presencial por parte de los ciudadanos. Socialización mediante videoconferencia a Manizales de Encuestas de satisfacción, entre otros temas (17-10-2018). Se envía encuesta del DNP frente a la percepción ciudadana al área de talento humano, CIAF para que desde las oficina nos apoyen en diligenciar dicho formulario (03-10-2018)
DICIEMBRE: Se realiza segundo informe de Encuestas de Satisfacción y Percpeción Ciudadana el cual se obtuvo como resultado un 73% de Satisfacción. </t>
  </si>
  <si>
    <t>Elaborar y socializar la Caracterización usuarios y partes interesadas</t>
  </si>
  <si>
    <t>El GIT se Servicio al Ciudadano, revisa y actualiza la matriz de partes interesadas del proceso de Servicio al Ciudadano e identifica las necesidades y expectativas de los usuarios; ejercicio que hace parte del proceso de caracterización de usuarios, ya que aquí se conocen las necesidades y expectativas de los ciudadanos. Se esta a la espera de los resultados de la encuesta de satisfacción del I semestre  para identificar las necesidades de los usuarios.  Se analizan y se gestionan las Sugerencias, se clasifican y analizan las Quejas y Reclamos.</t>
  </si>
  <si>
    <t xml:space="preserve">Se elaboro el informe de encuestas que sirve de insumo para la caracterización de los usuarios.
Se realiza mesa de trabajo para revisar los informes de Encuesta de Satisfacción y Percepción al Ciudadano e Informe de Peticiones, quejas, reclamos y denuncias con el fin de elaborar la matriz de caracterización de usuarios y partes interesadas. 
Se proyecta circular 256 del 25 -09-2018 para la aplicación de las encuestas que servira como insumo para la elaboración de la caracterización de usuarios y partes interesadas.  </t>
  </si>
  <si>
    <t xml:space="preserve">OCTUBRE:  mesa de trabajo GIT Servicio al Ciudadano con el avance de la elaboración "Caracterización Usuarios y partes interesadas" (22-10-2018)
NOVIEMBRE: Se envia caracterización del GIT Servicio al Ciudadano a la Coordinadora del GIT Servicio al Ciudadano (27-11-2018).
DICIEMBRE: Se elabora y socializa la caracterización de usuarios y partes interesadas la cual se encuentra en la página web - transparencia ciudadana y se remite vía correo electrónico para conocimiento de las DT y Sede Central. </t>
  </si>
  <si>
    <t xml:space="preserve">•        Formulación del Plan Estratégico de Tecnologías de Información (PETI), de acuerdo con el marco de referencia de Arquitectura Empresarial del Estado. 
•        Elaboración del catálogo de servicios de TI actualizado
•        Desarrollo de ejercicios de arquitectura empresarial. 
•        Elaboración de metodología para la gestión de proyectos de TI. 
•        Definición de la arquitectura de software. 
•        Definición de la arquitectura de microservicios. 
•        Elaboración del catálogo de sistemas de información
•        Proyección plan de acción 2019. 
•        Proyección plan de atención al ciudadano vigencia 2019. 
•        Oficialización de los siguientes documentos: Custodia de contraseñas de administrador de servidores, Entrega de información geográfica, Desarrollo de Software y Formulario de entrega de información geográfica. 
•        Elaboración de la primera versión de los siguientes documentos: Gestión de cuentas de usuario, guía de re establecimiento de contraseñas y toma y restauración de copias de respaldo versión 2. 
</t>
  </si>
  <si>
    <t xml:space="preserve">•	Puesta en producción de la nueva versión de la herramienta GLPI. 
•	Se optimizó la plataforma de virtualización depurando las máquinas virtuales disponibles en la entidad, liberando recursos para ser asignados a nuevas iniciativas.
•	Montaje y estabilización de la plataforma ODA de ORACLE 
•	Migración a un nuevo servidor del DNS y DHCP para optimzación del servicio. 
•	Depuración del directorio activo: Retiro de privilegios de administrador a aproximadamente a 100 usuarios cuyos roles no requerían dicho perfil. Segmentación de acceso a la red para evitar el riesgo de escalada de privilegios. Configuración de dos servidores Windows 2016 como medida de respaldo para el directorio activo. 
•	Adquisición de 535 computadores de escritorio Core i5, 149 computadores de escritorio Core i7, 44 Estaciones de trabajo (Dell precision WS T5810), 27 Portátiles, 12 Portátiles Ultralivianos, 34 Impresoras (impresora blanco y negro productividad estándar), 195 Impresoras (impresora blanco y negro productividad avanzada), 72 Impresoras Multifuncionales, 104 escáneres (estándar), 37 escáneres con cama plana. 
•	Adecuaciones eléctricas a las sedes de: Magdalena, Cesar, Nariño, Ocaña, Aguachica, Curumaní, El Banco, Mompox, Riohacha, San Juan del Cesar, Edificio de Catastro, Primer piso (oficinas GIT Gestión financiera). 
•	Inicio del mantenimiento preventivo y correctivo del centro de datos donde se realizaron las siguientes tareas: Mantenimiento preventivo de los Aires LEONARDO 1 y 2 de 30 TR que soportan el área de servidores, mantenimiento preventivo de los Aires AMICO 1 y 2 de 5 TR que soportan el Área de Equipos Eléctricos, mantenimiento de un aire Piso a Techo de 4 TN, ubicado en el área de Operadores y mantenimiento de un Mini Split de 2 TN que se encuentra en el área de Preparación de Equipos, mantenimiento preventivo de las condensadoras de cada uno de ellos.
•	Mantenimiento preventivo y correctivo de equipos de cómputo a nivel nacional. 
•	Atención de incidencias a nivel nacional. 
•	Implementación del Bus de Servicios Compartidos (Convivencia)
•	Implementación JBPM para convivir en el SNC con WPS (Websphere Process Server), para las mutaciones tipo 1 y complementarias. 
•	Implementación de nueva infraestructura de almacenamiento, servidores y virtualización. 
•	Adquisición del licenciamiento: Oracle, Google, Antivirus, virtualización.
•	Generación de nueva orden de compra de conectividad hasta el 16 de agosto de 2020. 
</t>
  </si>
  <si>
    <t xml:space="preserve">•	Desarrollo del aplicativo para la Información de Clases Agrologicas, el cual se encuentra en pruebas por parte del usuario.
•	Mantenimiento del aplicativo: evaluación del desempeño.
•	Soporte y mantenimiento del sistema de información para la gestión agrologica (SIGA)
•	Desarrollo de los siguientes servicios web para interoperar con otras entidades del estado: Rinex, Infocatastral, Históricos catastrales, Generación de certificados catastrales, Descarga geográfica de predios, servicio a fuerzas militares, servicio geográfico predial. 
•	Mantenimiento y actualización del portal de datos abiertos institucional.
•	Desarrollo de la nueva versión del geoportal institucional. 
•	El Sistema Nacional Catastral encamina sus esfuerzos al soporte y mantenimiento cada funcionalidad y al desarrollo de nuevas opciones acorde a las necesidades de la Subdirección de Catastro, en cuanto al soporte y mantenimiento se ha garantizado la operación del sistema 7x24, se atendieron 5.501 incidencias a través de la mesa de ayuda, se han desplegado 64 controles de calidad de los 100 previstos, se brindó capacitación a Directores Territoriales, profesionales de gestión de la Subdirección, fortalecer competencias en el manejo del editor geográfico . En lo que respecta a la fase de desarrollo los objetivos se encaminaron a culminar las funcionalidades del módulo de conservación a través del despliegue de 20 nuevas tipologías correspondientes a 145 casos de uso y en cuanto al módulo de actualización se fortaleció la fase de cargue masivo tanto PH como NPH como instrumento que garantiza el cargue de los 85000 predios objeto de actualización catastral de Barranquilla y 16000 predios rurales del municipio de La Tebaida.
•	Implementación del nuevo sitio www.igac.gov.co.
•	Implementación del nuevo sitio igacnet.igac.gov.co.
•	Desarrollo del aplicativo fichas prediales. 
•	Desarrollo de visores geográficos: visor para visualización del cubrimiento de imágenes planetscope adquiridas por el instituto, visor para consulta de WMTS, visor geográfico con la información de "socios internacionales" del IGAC, visor "corine land cover", visor Indice Lineas De Vuelos Aerofotografías Blanco Y Negro, Visor de Vuelos Fotogramétricos tomados desde 1990 por el IGAC. 
•	Desarrollo de la primera versión del nuevo mapa de Relieve.
•	Desarrollo de la primera versión del mapa de imágenes ráster. 
•	Migración de los web services a nueva arquitectura: Se realizó cambio de JBOSS a Springframework, se cambió de JAVA 1.6 a JAVA 1.8  
•	Implementación de aplicación móvil del IGAC para sistema operativo Android. 
•	Implementación de la tienda virtual. 
•	Desarrollo de consumo para recaudos Davivienda. 
•	Soporte y mantenimiento del ERP de los módulos (Almacén, CORDIS, Personal, Nomina y Viáticos) 
•	Mantenimiento y soporte del aplicativo de trabaje con nosotros. 
•	Desarrollo del piloto de implementación de Microservicios con el web service FOP (Generación de formatos de certificados en PDF)
•	Publicación de nueva versión de la aplicación magna sirgas en el portal de datos abiertos del instituto.
•	Implementación de prototipo para sincronización de datos desde el datacenter local a Arcgis Online. 
•	Publicación de nuevo visor "Visor de Vuelos Fotogramétricos tomados desde 1990 por el IGAC". 
•	Inicio del desarrollo del nuevo visor descarga Rinex.
•	Inicio del desarrollo del nuevo visor alturas niveladas geodesia.
•	Especificación de requerimientos para el nuevo visor de datos abiertos de Agrología.
•	Generación de la primera versión del mapa de imágenes ráster utilizando datos del Sensor Sentinel 2. 
</t>
  </si>
  <si>
    <t xml:space="preserve">•	Levantamiento de activos de información e identificación de riesgos de seguridad de información en los procesos de: Gestión Financiera, Gestión Catastral, Gestión de difusión, Control Disciplinario, Gestión Documental, Cartografía, Direccionamiento Estratégico, Servicios Administrativos, Comunicaciones, mejora continua y control interno.
•	Levantamiento de activos de información en las DT de: Córdoba, Sucre, Boyacá, Cundinamarca, Norte de Santander, Guajira, Cesar, Valle, Magdalena, Nariño, Cauca, Quindío, Caldas y Risaralda, Caquetá, Casanare, Atlántico, Tolima, Risaralda. 
</t>
  </si>
  <si>
    <t xml:space="preserve">•	Integración de las políticas de seguridad de la información en el Manual del Sistema de Gestión Integrado. 
•	Consolidación del registro de activos de información de los 20 procesos y 22 territoriales de la entidad.
•	Análisis de los riesgos de seguridad de la información de los procesos Servicio al Ciudadano, comunicaciones, control interno, mejora continua, Geografía. 
•	Realización del informe de gestión de riesgos de seguridad de la información de los 20 procesos de la entidad.
•	Realización del documento del plan de tratamiento de riesgos de seguridad de la información de 20 procesos de la entidad
</t>
  </si>
  <si>
    <t>Seguimiento y control de las PQRD</t>
  </si>
  <si>
    <t xml:space="preserve">•	Realización de 39 jornadas de socialización en seguridad de la información a nivel nacional, para un total de 978 personas sensibilizadas.  </t>
  </si>
  <si>
    <t>Se realizo seguimiento al 100% de las PQRD radicadas en Cordis en el Trimestre I, esto es a 43.495, identificandose un porcentaje de gestión del 65% que corresponde a 28.301 solicitudes atendidas a nivel nacional; y seguimiento al 100% de las peticiones de vigencias anteriores, identificandose un saneamiento del 75% (11.510/15.420).</t>
  </si>
  <si>
    <t>Se realizo el seguimiento al 100% de las PQRD radicadas en el  segundo trimestre y las pendientes  de finalizar de trimestres y vigencias anteriores.
En el semestre I,  serecibieron 87.855 PQRD de las cuales se repondieron el 78,6% (69.023) y el 21,4% restante quedo en trámite en las sedes a nivel nacional. 
Se senearon a nivel nacional el 90% de las PQRD de vigencias anteriores (13.866/15420)</t>
  </si>
  <si>
    <t>Se realizo el seguimiento al 100% de las PQRD radicadas en los meses de julio y agosto y septiembre y las pendientes  de finalizar de trimestres y vigencias anteriores.
A corte 30 de Septiembre,  se recibieron 122.917 PQRD de las cuales se repondieron el 82% (100.830) y el 18% restante quedo en trámite en las sedes a nivel nacional. 
Se senearon a nivel nacional el 95% de las PQRD de vigencias anteriores (14.745/15420)</t>
  </si>
  <si>
    <t xml:space="preserve">Se realizo el seguimiento al 100% de las PQRD radicadas en los meses de octubre, noviembre y diciembre y las pendientes  de finalizar de trimestres y vigencias anteriores.
A corte 31 de Diciembre,  se recibieron 151.530 Peticiones de las cuales se repondieron el 90% (137.082) y el 20% restante quedo en trámite en las sedes a nivel nacional. 
</t>
  </si>
  <si>
    <t>Promover Buenas prácticas para mejorar la gestión de las PQRDS.</t>
  </si>
  <si>
    <t>Se realizaron 12 visitas de seguimiento para revisar e impulsar la gestión de las peticiones en la Sede Central, en 5 Direcciones Territoriales (Casanare, Huila, Tolima, Meta, Norte de Santander y en 4 Unidades Operativas de Catastro. Arauca, La Mesa, Pacho y Zipaquirá).
Se fortalecieron las competencias de 123 servidores públicos que interactúan con el ciudadano, en temas de Protocolos de Atención, Modelo de Gestión Pública de Atención al Usuario, la Figura del Defensor al Ciudadano, Manual y normatividad de PQRSD, comunicación asertiva y manejo de la herramienta CORDIS.
Socialización de Tips sobre el manejo de las PQRDS: "Procedimiento Quejas &amp; Reclamos" (12 de marzo); "pasos para presentar una PQRDS" (8 de Marzo); "que son las peticiones" (7 de marzo).  
Video Conferencia con las 22 Direcciones Territoriales para el saneamiento de las PQRD de años anteriores, y sensibilizar con casos prácticos frente el manejo del Derecho de Petición y las implicaciones legales”.
Se fortalecieron competencias de los profesionales del GIT Servicio al Ciudadano con capacitación en temas de procedimiento Disciplinario, Comunicación Asertiva y lineamientos de traducción e interpretación en lenguas nativas. Por otra parte, se desarrollaron jornadas de gestión del conocimiento interno al interior del GIT de Servicio al Ciudadano para unificar criterios frente a temas de Seguimiento de peticiones, informe de peticiones (13 de febrero); Plan de Acción, Página Web y Digiturnos (15 de febrero), digitalización y análisis de resultados de encuestas (13 de febrero).</t>
  </si>
  <si>
    <t>Van realizadas 20 visitas de seguimiento para fortalecer el modelo de servicio al ciudadano e impulsar la gestión y el saneamiento de las PQRD en S.C. y  las D.T.: Atlántico, Casanare, Huila, Meta, Norte de Santander, Tolima, Valle y en las UOC de Arauca, el Banco, La Mesa, Monpox, Pacho, Palmira, Puerto Boyacá, Zipaquirá.
Se desarrolló Video conferencia con las 22 Direcciones Territoriales para el saneamiento de las PQRD de años anteriores, y sensibilizar con casos prácticos frente el manejo del Derecho de Petición y las implicaciones legales”.
Se llevó a cabo el 1er Encuentro Nacional de Servicio al Ciudadano, con participación de 7 Entidades y asistencia de 105 servidores del IGAC.
Van desarrolladas 4 jornadas presenciales de Servicio al Ciudadano, con lo cual se acercó la oferta institucional a más de 900 ciudadanos de los mpios de Agua de Dios en Cundinamarca, Cesar en Valledupar y Magdalena en Santa Marta, y participación en la Feria del Libro en Bogotá.
Se fortalecieron competencias de 395 servidores públicos que interactúan con el ciudadano, en temas de Protocolos de Atención, Modelo de Gestión Pública de Atención al Usuario, la Figura del Defensor al Ciudadano, Manual y normatividad de PQRSD, #367, comunicación asertiva y manejo de la herramienta CORDIS; en S.C. y las D.T. de Bolívar, Huila, Guajira,   Meta, Norte de Santander, Santander, Boyacá y las UOC el Banco Magdalena y Mompox. 
Se gestionó con Talento Humano 1 curso virtual de Lenguaje Claro y 1 Taller de Actualización y Manejo en los Derechos de Petición, en éste último participaron 51 servidores públicos a nivel nacional. Se divulgaron Tips sobre el servicio al ciudadadano con apoyo de comunicaciones.
Se realizó seguimiento a las PQRDS radicadas en la vigencia y las de vigencias anteriores.
Se divulgaron TIPS en las pantallas y correos internos.
Se establecen recomendaciones en los informes trimestrales de seguimiento y se envian al GIT de Control Disciplinario los casos pertinentes, para el respectivo trámite disciplinario.</t>
  </si>
  <si>
    <t xml:space="preserve">Van realizadas 7 visitas de seguimiento para fortalecer el modelo de servicio al ciudadano e impulsar la gestión y el saneamiento de las PQRD en S.C. y  las D.T.: Valle, Norte de Santander, Magdalena, Tolima, Casanare, Risaralda, Cauca.
Plan de Trabajo GIT Servicio al Ciudadano de peticiones años anteriores Direcciones Territoriales (18-07-2018)
Socialización Paso a paso Aplicativo cordis con GIT Servicio al ciudadano (19-07-2018)
Plan de contingencia revisión año 2017 Subdirecciòn de Geografia y Cartografia (24-07-2018)
AGOSTO:  2 visitas de seguimiento para fortalecer el modelo de servicio al ciudadano e impulsar la gestión y el saneamiento de las PQRD en D.T.: Quindío y Risaralda ; asi mismo visitas a DT Norte de Santander, Cauca, Meta Cundinamarca y UOC Quibdo para revisión PQRDS  y seguimiento a los mecanismos de accesibilidad a través de los canales de atención.
 Publicación en IGACNET Paso a paso Aplicativo cordis con GIT Servicio al ciudadano en el link https://igacnet.igac.gov.co/es/contenido/guia-reporte-peticiones
Mesa de trabajo para verificar el estado de las PQRDS 03-09-2018;
Plan de contingenia DT Cundinamarca en el cual se establece un apoyo temporal para radicación de oficios 05-09-2018/06-09-2018/07-09-2018/12-09-2018/19-09-2018/21-09-2018
Reiteración semanal via correo electrónico a las D.T. para la finalización de PQRDS. 
</t>
  </si>
  <si>
    <t xml:space="preserve">OCTUBRE: video conferencia con direcciones territoriales Risaralda, Meta, Nariño. (03-10-2018). Se envía IE10961 (10-10-2018) de parte del coordinador del GIT Servicio al Ciudadano  al supervisor del contrato Forest para el correcto procedimineto de radicación en el nuevo Sistema de correspondencia. Video conferencia con DT Casanare y UOC Arauca para el seguimiento y control de las PQRDS (18-10-2018). Se envía a cada una de las DT un memorando para el seguimiento y control de las PQRDS (19-10-2018 y 22-10-2018).  Seguimiento y control a las peticiones pendientes en area de deslindes (19-10-2018). Inducción sistema de Radicación CORDIS (11-10-2018)a la DT Nariño via IP. Videoconferencia seguimiento PQRDS Teritorial Nariño (19-10-2018).Videoconferencia DT Manizales con temas de atención al ciudadano, peticiones, encuestas, Plan anticorrupción (17-10-2018). Videoconferencia PQRDS , seguimiento, control y protocolos de atención en DT de Nariño, Caldas , Caqueta, Casanare , Valle , Atlantico, Santander  (18-10-2018 y 19-10-2018). Plan de contingencia para las PQRDS del primer Trimestre del año 2018 (24-10-2018). Mesa de trabajo para Plan de contingencia de DT de Tolima, Meta, Bolivar, Huila, Santander, Cesar, Boyaca,Sucre, Cordoba (25-10-2018, 26-10-2018, 29-10-2018, 30-10-2018, 31-10-2018).  Plan contingencia DT Cundinamarca (05-10-2018 ,04-10-2018, 19-10-2018). Se entrega proyectos de respuesta a la DT Cundinamarca (29-10-2018) para disminuir el numero de peticiones. Seguimiento y control PQRSD pendientes de trámite en el GIT Fronteras y deslindes (26-10-2018). Se realiza mesa de trabajo con el grupo servicio al ciudadano para la propuesta del plan de contingencia primer trimestre Peticiones (24-10-2018). Mesa de trabajo en el GIT Servicio al Ciudadano para revisar alternativas juridicas para la depuración de peticiones que se encuentran pendientes entre el año 2003 al 2015 (10-10-2018)
NOVIEMBRE: Seguimiento y apoyo PQRDS pendientes de tramite año 2018 en sede Central (02-11-2018), PQRSD pendientes por resolver y descagar  del primer Trimestre de las DT Meta y Tolima (06-11-2018), Visita DT Tolima para seguimiento PQRDS (08 y 09 de noviembre) , Seguiimento y apoyo plan de contingencia PQRDS Dirección Territorial Santander (21-11-2018), Visita DT Meta para el seguimiento de PQRDS (19 y 20 de Noviembre) . correos electronicos del seguimiento a las PQRDS .  Plan de contingencia 30 de noviembre con la Territorial Cundinamarca para realizar el proceso de radicación de las peticiones recibidas y depurarlos en el aplicativo CORDIS.
DICIEMBRE: se realiza muestreo aleatorio frente a las peticiones pendientes (07-12-2018) y se envia el informe con los resultados (10-12-2018). Se remiten memorandos internos a las Direcciones Territoriales por parte de la Dirección General para el seguimiento y control de las peticiones (12-12-2018). </t>
  </si>
  <si>
    <t>Socializar y difundir la Figura del Defensor al Ciudadano.</t>
  </si>
  <si>
    <t>Secretaría General. GIT Gestión Financiera</t>
  </si>
  <si>
    <t>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Se realizó mesa de trabajo con el DNP y la Defensoría del Contribuyente y del Usuario Aduanero de la DIAN para identificar y apropiar buenas prácticas de atención al ciudadano.</t>
  </si>
  <si>
    <t>Se socializó y difundio a nivel interno y externo la Figura del Defensor al Ciudadano, en vigencia de la resolución No. 1252 de 2017 y la Resolución 560 de mayo de 2018, de modificación; a través de las pantallas de la entidad, IGACNET, página web y en las redes sociales, como Facebook, YouTube y Twitter. https://noticias.igac.gov.co/en/contenido/los-usuarios-del-igac-cuentan-con-un-defensor-del-ciudadano-0
https://www.youtube.com/watch?v=mCM8P-5U8hg</t>
  </si>
  <si>
    <t>Avance de implementación del Nuevo Marco Normativo</t>
  </si>
  <si>
    <t>Se envía a la Secretaría General el Informe del Defensor al ciudadano del Primer Semestre mediante memorando IE 8889 El 23 de agosto en el cual se incluye la gestión adelantada frente a los criterios mantenidos en sus apreciaciones como defensor, el número de solicitudes recibidas de acuerdo a su competencia, manejo dado a las solicitudes y estado de las mismas. 
Mesa de trabajo 28 y 29 -08-2018  sobre tips de la figura del defensor al ciudadano
Tip Defensor al Ciudadano mediante correo institucional 06-09-2018</t>
  </si>
  <si>
    <t>OCTUBRE : Se envía comunicación a la Dirección territorial Santander de parte del defensor al ciudadano con los derechos de peticiones de años anteriores IE10925 (10-10-2018). Tambien se envía comunicación  sobre una  queja de velez Santander IE10926(10-10-2018). El 10 de octubre de 2018 con IE 10953 se comunica la designación defensor al ciudadano en el GIT Servicio al ciudadano por parte de la Secretaría General.  
NOVIEMBRE: En el mes de noviembre redireccionan y se orientan las solicitudes que llegan por el correo electrónico defensoralciudadano@igac.gov.co, con el objetivo de fortalecer la atención y servcio al ciudadano y contribuir a la mejora en la calidad del servicio, la buena relacion entre la entidad y la ciudadanía. Asi mismo, el día 8 de noviembre se realizo sensibilizacion en temas de servicio al ciudadano mediante videoconferencia en la DT Huila  .</t>
  </si>
  <si>
    <t>Gestionar la viabilidad de implementar una aplicación para facilitar a los ciudadanos la radicación y consulta de las PQRDS por dispositivos moviles.</t>
  </si>
  <si>
    <t>Se presentaron los Estados Contables con corte a Marzo 30 acorde al nuevo marco Normativo.</t>
  </si>
  <si>
    <t>Se realiza adición con la empresa de Recursos Tecnológicos S.A. E.S.P y el IGAC para el desarrolo e implementación de una APP del IGAC donde el ciudadano pueda presentar peticiones, quejas, reclamos y denuncias desde su dispositivo movil. a demás la aplicación móvil del IGAC, permitirá al ciudadano acercarse a la entidad. Así mismo adquirir los productos, la interacción con mapas más directa para los sistemas apple store y google play."</t>
  </si>
  <si>
    <t>DICIEMBRE:Se implementar la aplicación para que el ciudadano presente peticiones, quejas, reclamos y denuncias en dispositivos moviles en sistema Android. El modulo de PQRD en la app esta en mantenimiento, toda vez que inicialmente se iba a integrar con el nuevo sistema de correspondencia FOREST, a lo cual a la fecha no fue posible. La aplicación IGAC permite al ciudadano acercarse a la entidad a través de los servicios e información. El ciudadano dispone de un modulo chat para consultas, consulta de documentación de normatividad referente al IGAC, consulta de trámites, Direcciones Territoriales, preguntas frecuentes y notificaciones push para enviar noticias especificas y/o eventos.</t>
  </si>
  <si>
    <t>3.9%</t>
  </si>
  <si>
    <t>Elaborar informes de control y seguimiento de las PQRDS.</t>
  </si>
  <si>
    <t>Nuevo Marco Normativo NICSP implementado</t>
  </si>
  <si>
    <t>Se elaboró el informe de control y seguimiento a las PQRSD del I Trimestre de 2018 el cual incluye  las estadísticas de las peticiones recibidas en la vigencia y el saneamiento de las de vigencias anteriores.</t>
  </si>
  <si>
    <t>Se elaboraron informes periodicos de control y seguimiento de las peticiones los cuales fueron enviados por correo electronico y se consolidó el informe de Gestión de las PQRSD del I Trimestre y II Trimestre de 2018, el cual fue enviados a las dependencias con radicado IE733 del 20/04/2018.</t>
  </si>
  <si>
    <t>Informe de Gestión de las PQRSD de II Trimestre de 2018, el cual fue enviados a las dependencias con radicado IE7348 del 18/07/2018.
Se remite informe del mes de julio mediante correo electrónico 21-08-2018 y del mes de agosto mediante correo electónico 10-09-2018</t>
  </si>
  <si>
    <t>OCTUBRE:  Informe de Gestión de las PQRSD de III Trimestre de 2018, el cual fue enviados a las dependencias con radicado IE11327 del 19/10/2018.
NOVIEMBRE: Se realiza informe para la directora del IGAC con corte 31 de octubre del GIT Servicio al Ciudadano 
DICIEMBRE: Informe de Gestión de las PQRDS con corte 30 de Noviembre remitido por correo electrónico (06-12-2018)</t>
  </si>
  <si>
    <t>Determinar los saldos Iniciales a 01/01/2018 bajo el nuevo marco normativo.</t>
  </si>
  <si>
    <t>Publicar en página web Informe Servicio al Ciudadano</t>
  </si>
  <si>
    <t>Se realizó el proceso de estructuración de lo saldos iniciales basados en el Nuevo Marco Normativo Contable para entidades de Gobierno, definido por la CGN en las Resoluciones 533 de 2015 y 484 de 2017, y el Instructivo 002 de 2015.</t>
  </si>
  <si>
    <t>Se publicó el informe de PQRSD del I trimestre del 2018 en la página web de la entidad, para conocimiento de todas las partes interesadas.Mediante radicado IE733 del 20/04/2018 se remitió a las dependencias en informe de seguimiento de las PQRSD del I trimestre de 2018.</t>
  </si>
  <si>
    <t>La Contaduría General de la Nación prorrogó el plazo de entrega a 30 de junio de 2018. a esta fecha se cumplió.</t>
  </si>
  <si>
    <t>Se publicó el informe de PQRSD del II trimestre del 2018 en la página web de la entidad, para conocimiento de todas las partes interesadas en el link https://www.igac.gov.co/sites/igac.gov.co/files/presentacion_informe_ii_trimestre_2018_-_ciudadano.pdf</t>
  </si>
  <si>
    <t>OCTUBRE: se publicó el informe de PQRDS del III Trimestre del 2018 en la página web de la entidad, para conocimiento de todas las partes interesadas en el link https://www.igac.gov.co/sites/igac.gov.co/files/presentacion_informe_iii_tirmestre_2018_-_ciudadano.pdf</t>
  </si>
  <si>
    <t>Identificar y gestionar los requerimientos  para adecuar los Módulos de los sistemas de información bajo el nuevo marco normativo. Fase I</t>
  </si>
  <si>
    <t>En los Módulos de Nómina y Almacén se realizaron las parametrizaciones de lasa cuentas de acuerdo al nuevo Marco Normativo de Contabilidad.</t>
  </si>
  <si>
    <t>Se continuó en los Módulos de Nómina y Almacén las parametrizaciones de las  cuentas de acuerdo al nuevo Marco Normativo de Contabilidad.</t>
  </si>
  <si>
    <t>Elaborar, presentar y publicar los Estados Financieros con el nuevo marco normativo.</t>
  </si>
  <si>
    <t xml:space="preserve">La Contaduría General de la Nación prorrogó el plazo de presentación de los Estados Contables por el CHIP a 30 de junio de 2018 del primer trimestre, los cuales fueron elaborados y presentados a la Contaduría bajo el nuevo marco normativo. </t>
  </si>
  <si>
    <t>Los Estados contables se encuentran elaborados acorde a las Normas Internacionales y publicados en la pagina web del IGAC https://www.igac.gov.co/es/contenido/estados-contables</t>
  </si>
  <si>
    <t xml:space="preserve">La encuesta tiene como objeto realizar un análisis a la opinión dada sobre el grado de satisfacción de los usuarios externos, con el propósito de determinar la mejora en el proceso de Servicio al Ciudadano de la entidad. Para tal fin se diseñaron formularios para cada canal de atención; telefónico, virtual y presencial. 
La medición de la satisfacción del ciudadano para el segundo semestre de 2018 fue del 71% en promedio, registrándose una disminución de 4 puntos porcentuales con respecto a la del primer semestre que fue del 75%. Como resultado se observa una satisfacción de los usuarios del 73%.
De los aspectos evaluados por los usuarios de la entidad, se concluye que el Instituto Geográfico Agustín Codazzi fue calificado con un bajo porcentaje y debe mejorar en los siguientes aspectos para la satisfacción al cliente:
1.	Estructura y Organización página web
2.	Fácil Accesibilidad
3.	Mejor orientación frente a los tramites que se realizan
4.	Los tiempos para un trámite son muy largos
5.	La línea telefónica demorada al momento de contestar
6.	Mayor personal para la atención al publico
</t>
  </si>
  <si>
    <t>El Instituto Geográfico Agustín Codazzi- IGAC viene fortaleciendo su modelo de atención y servicio al ciudadano, basado en la política de eficiencia administrativa al servicio del ciudadano establecida por el CONPES 3785 y siguiendo las pautas contenidas en el Programa Nacional del Servicio al Ciudadano el cual está en cabeza del Departamento Nacional de Planeación, a través de las diferentes socializaciones a nivel nacional para así promover dentro de sus funcionarios la correcta atención al usuario interno y externo. Se realizaron acciones encaminadas al desarrollo de las competencias y capacidades institucionales de los servidores públicos para generar un mayor valor al servicio que se presta al ciudadano. A razón de ellos se realizaron actividades de formación, capacitación y entrenamiento a los servidores públicos de la entidad.</t>
  </si>
  <si>
    <t xml:space="preserve">Para el fortalecimiento institucianal se realizo seguimiento y control a las petciones a nivel nacional donde, se recibieron un total de 152.975 solicitudes a corte 31 de diciembre. El 99,06% corresponde a Peticiones, el 0.63% Reclamos, el 0.23% Quejas, el 0.03% a Denuncias y el 0.05% a sugerencias. Del total de 152.899 PQRD recibidas a corte 31 de diciembre, se respondieron a nivel nacional el 90% (138.281) y el 10% paso en trámite en las diferentes sedes a nivel nacional. En el el año 2018 fueron presentadas 42 denuncias de las cuales el 41% están relacionadas a un indebido trámite catastral, el 38% a conductas de funcionarios, y el restante 21% a un incumplimiento al procedimiento administrativo. La información de estas denuncias fue trasladada  al GIT Control Disciplinario para el respectivo trámite. La vigencia 2018, inicio con un saldo de 15.420 PQRD en trámite correspondiente a años anteriores (2011 – 2017), de las cuales, con corte a diciembre 31, fueron saneadas el 96% que corresponden a 14.950 peticiones de vigencias anteriores. El 4% restante quedo en trámite de gestión en las diferentes Sedes a nivel nacional.  Esta información se ve reflejada, dado  el apoyo presentado por el GIT Servicio al Ciudadano y la disposición de las áreas en las dinamicas presentadas a continuación: Plan de contingencia en la Dirección Territorial Cundinamarca para la radicación y finalización de oficios en el aplicativo CORDIS que se encuentran en el área de conservación y están pendientes para la entrega y respuesta al ciudadano en esta actividad se logró sanear un total de 2307 peticiones. Por ultimo para promover las buenas prácticas y mejorar la gestión de las PQRDS, el GIT de Servicio al Ciudadano continuamente realizó acciones de seguimiento y control de las PQRDS a nivel nacional, que a su vez se ven reflejadas con las visitas de seguimiento a las Direcciones Territoriales (D.T.) y Unidades Operativas de Catastro (UOC) para revisar e impulsar la gestión de las peticiones a nivel nacional.
</t>
  </si>
  <si>
    <t>Porcentaje avance ejecución presupuestal en compromisos</t>
  </si>
  <si>
    <t>El avance de la ejecución presupuestal en registros presupuestales a nivel nacional con corte a 30 de junio de 2018 corresponde al 68.1%, siete puntos por encima del programado 61,5%, quedando en nivel satisfactorio</t>
  </si>
  <si>
    <t>Porcentaje avance ejecución presupuestal en obligaciones</t>
  </si>
  <si>
    <t>El avance de la ejecución presupuestal de obligaciones a nivel nacional con corte a 30 de junio de 2018, corresponde al 40.7%; 7,29 puntos por encima del programado, 33,443% quedando en nivel satisfactorio.</t>
  </si>
  <si>
    <t>Seguimiento al Presupuesto de Gastos en compromisos y obligaciones.</t>
  </si>
  <si>
    <t>Realizar el seguimiento a la Ejecución  del presupuesto total de gastos del IGAC en compromisos.</t>
  </si>
  <si>
    <t>El avance de la ejecución presupuestal en registros presupuestales a nivel nacional con corte a 31 de marzo de 2018 corresponde al 48.6%, tres puntos por encima del programado 45,6%, quedando en nivel satisfactorio</t>
  </si>
  <si>
    <t>El avance de la ejecución presupuestal en registros presupuestales a nivel nacional con corte a 30 de junio de 2018 corresponde al 68.1%, siete puntos por encima del programado 61,5%, quedando en nivel satisfactorio.</t>
  </si>
  <si>
    <t>El avance de la ejecución presupuestal en registros presupuestales a nivel nacional con corte a 30 de septiembre de 2018 corresponde al 83.06%, superando en 6.77%  la meta programada del 76.29%, quedando en nivel satisfactorio.</t>
  </si>
  <si>
    <t>El avance de la ejecución presupuestal en registros presupuestales a nivel nacional con corte a 31 de diciembre de 2018 corresponde al 93,94%, no se alcanzó la meta programada del 97,64%, pese a esto el indicador se encuentra en nivel satisfactorio.</t>
  </si>
  <si>
    <t>89.18%</t>
  </si>
  <si>
    <t>93.94%</t>
  </si>
  <si>
    <t>Realizar el seguimiento a la Ejecución  del presupuesto total de gastos del IGAC, en obligaciones.</t>
  </si>
  <si>
    <t>El avance de la ejecución presupuestal de obligaciones a nivel nacional con corte a 31 de marzo de 2018, corresponde al 15.7%, 8,44 puntos por encima del programado, quedando en nivel satisfactorio</t>
  </si>
  <si>
    <t>El avance de la ejecución presupuestal de obligaciones a nivel nacional con corte a 30 de junio de 2018, corresponde al 62.34%; 7,58 puntos por encima del programado, 54.76% quedando en nivel satisfactorio</t>
  </si>
  <si>
    <t>El avance de la ejecución presupuestal de obligaciones a nivel nacional con corte a 31 de diciembre de 2018, corresponde al 86,95%; 8,69 puntos por debajo de la meta programada del 95,64%, esto se explica ya que al cierre de la vigencia 2018 no se contó con el PAC necesario para obligar todos los compromisos adquiridos por el Instituto.</t>
  </si>
  <si>
    <t>76.25%</t>
  </si>
  <si>
    <t>86.95%</t>
  </si>
  <si>
    <t>Elaborar Informes de seguimiento a la ejecución presupuestal de la vigencia.</t>
  </si>
  <si>
    <t>Se realizaron los informes de ejecución presupuestal de cada uno de los meses de enero, febrero y marzo y se enviaron a los ordenadores del gasto mediante correo electrónico</t>
  </si>
  <si>
    <t>Se realizaron los informes de ejecución presupuestal de cada uno de los meses de abril, mayo y junio se enviaron a los ordenadores del gasto mediante correo electrónico.</t>
  </si>
  <si>
    <t>Se realizaron los informes de ejecución presupuestal de cada uno de los meses de julio, agosto y septiembre se enviaron a los ordenadores del gasto mediante correo electrónico con copia a la Oficina de Control Interno.</t>
  </si>
  <si>
    <t>Se realizaron los informes de ejecución presupuestal de cada uno de los meses de octubre, noviembre y diciembre se enviaron a los ordenadores del gasto mediante correo electrónico.</t>
  </si>
  <si>
    <t>8.34%</t>
  </si>
  <si>
    <t>OBSER VACIONES NOVIEMBRE</t>
  </si>
  <si>
    <t>Secretaría General - GIT Contratación</t>
  </si>
  <si>
    <t>Porcentaje de avance de los Procesos adelantados en Secop II.</t>
  </si>
  <si>
    <t>Se adelantaron a nivel nacional 1.283 procesos contractuales (1.271 contratación Directa y 12 Selección abreviada - Acuerdo Marco de Precios)  y se elaboraron 3.896 contratos, correspondiendo a la Sede Central el 33,9% y de las Direcciones Territoriales el 66,1%; de otra parte, se realizaron 4 análisis del Sector y 231 modificaciones a contratos.</t>
  </si>
  <si>
    <t>El 100% de los procesos contractuales en las diferentes modalidades, se adelantaron en el Secop II, esto es que para el II Trimestre, corresponde a 74 procesos contractuales (Concurso de meritos 1, Licitación Pública 1, Minima cuantia 35,  Selección abreviada - Acuerdo Marco de Precios 37)  y se elaboraron  74 contratos.</t>
  </si>
  <si>
    <t>El total de los procesos  realizados a nivel nacional por las  diferentes modalidades, fueron adelantados y publicados en la plataforma de Secop II, con corte al 30 de noviembr,  se realizarón  17 procesos contractuales (  (Minima cuantia 2,  Selección abreviada 2 Contratacion Directa 14)  y se elaboraron  1 contratos y  74</t>
  </si>
  <si>
    <t>El total de los procesos  realizados a nivel nacional por las  diferentes modalidades, fueron adelantados y publicados en la plataforma de Secop II, con corte al 31 de diciembre,  se realizarón  10 procesos contractuales ( Selección abreviada 13,  Contratacion Directa 6, Licitaión 1</t>
  </si>
  <si>
    <t>Procesos adelantados en Secop II</t>
  </si>
  <si>
    <t xml:space="preserve">Consollidar y publicar el Plan Anual de Adquisiciones </t>
  </si>
  <si>
    <t>Se consolidó a nivel nacional el Plan de Adquisiciones y sus respectivas modificaciones.
Se realizaron tres (3) modificaciones al Plan Anual de Adquisiciones, las cuales se encuentran debidamente publicadas en el SECOP II y en la página WEB del Instituto.</t>
  </si>
  <si>
    <t>Se consolidó a nivel nacional el Plan de Adquisiciones y sus respectivas modificaciones.
Se realizaron cinco (5) modificaciones al Plan Anual de Adquisiciones, las cuales se encuentran debidamente publicadas en el SECOP II y en la página WEB del Instituto.</t>
  </si>
  <si>
    <t>Se consolidó a nivel nacional el Plan de Adquisiciones con sus respectivas modificaciones.
A septiembre 30, van 14 modificaciones al Plan Anual de Adquisiciones, las cuales se encuentran debidamente publicadas en el SECOP II y en la página WEB del Instituto.</t>
  </si>
  <si>
    <t>Se consolidó a nivel nacional el Plan de Adquisiciones y sus respectivas modificaciones.
Entre el periodo del 1 al 30 de noviembre  se realizó una  (1) modifiación, la cual quedo  debidamente publicadas en el SECOP II y en la página WEB del Instituto.</t>
  </si>
  <si>
    <t>Se consolidó a nivel nacional el Plan de Adquisiciones y sus respectivas modificaciones.
Entre el periodo del 1 al 31 de diciembre  se realizarón tres  (3) modifiación, las cuales quedarón  debidamente publicadas en el SECOP II y en la página WEB del Instituto.</t>
  </si>
  <si>
    <t>Adelantar los procesos de contratación en las diferentes modalidades en la plataforma del secop II.</t>
  </si>
  <si>
    <t>Porcentaje de Seguimiento PAC</t>
  </si>
  <si>
    <t>En la Sede Central se adelantaron 752 procesos contractuales y se suscribieron 1.319 contratos en las modalidades de Contratación Directa y Selección abreviada – Acuerdo Marco de Precios. En las Direcciones Territoriales se adelantaron 531 procesos y se suscribieron 2.577 contratos.
Se realizaron a nivel nacional 231 modificaciones a contratos.
Los anteriores procesos se publicaron en la plataforma Secop II:</t>
  </si>
  <si>
    <t>Se adelantaron a nivel nacional 74 procesos contractuales (Concurso de meritos 1, Licitación Pública 1, Minima cuantia 35,  Selección abreviada - Acuerdo Marco de Precios 37)  y se elaboraron  74 contratos, correspondiendo a la Sede Central el 61% y de las Direcciones Territoriales el 39%; de otra parte, se realizaron 11 análisis del Sector y 346 modificaciones a contratos.</t>
  </si>
  <si>
    <t>En el trimestre se realizaron 324 procesos contractuale en las diferentes modalidades: 89 en S.C. y 235 en las D.T.
Contratación Directa: 293, Mínima cuantía: 18, Selección Abreviada: 10, Concurso de Méritos: 1 y Licitación Pública: 2.
Se elaboraron en el trimestre 522 contratos en las diferentes modalidades: 135 en la S.C. y 387 en las D.T. y 367 modificaciones a contratos a nivel nacional.</t>
  </si>
  <si>
    <t>En el mes de noviembre se realizaron a  nacional 17 procesos los cuales se detallan así; ( Mínima cuantía 2,  Selección abreviada 2, Contratación Directa 14)  y se elaboraron  17 contratos. Y 74  modificaciones a contratos</t>
  </si>
  <si>
    <t>Durante el mes de diciembre a nivel nacional se elaboraron  10 procesos de los cuales se generaron  20 contratos por diferentes modalidades de contratación asi: (licitación 1, Contratación Directa 6, Seleccion abreviada 13), todos los procesos fueon publicados en la plataforma de SECOP II.</t>
  </si>
  <si>
    <t>Se realizó la solicitud de programación del PAC a los ordenadores del Gasto, se realizo la consolidación y registro en el SIIF Nación y el respectivo seguimiento.</t>
  </si>
  <si>
    <t xml:space="preserve">Implementar la plataforma del secop II  para la ejecución de los contratos (supervisores)
</t>
  </si>
  <si>
    <t xml:space="preserve">No hay programación para el periódo. </t>
  </si>
  <si>
    <t>Se dio inicio en este proceso con la capacitacion a las personas del Grupo interno de Gestión Contractual, para realizar el cargue de documentos en la plataforma de SECOP II, para replicar a los supervisores.</t>
  </si>
  <si>
    <t>PAC con Seguimiento.</t>
  </si>
  <si>
    <t xml:space="preserve">Se continua con el proceso de cargue de actas de supervision en la plataforma de  SECOP II. Se elaboro plan de trabajo para implementar la plataforma de SECOP II. Asi mismo se realizarón observaciones a las Circulares expedidas por Colombia compra.
Se expidio la CI 191 del 23/07/2018 dirigida a supervisores y/o interventores de contratos sobre instrucciones para la liquidación de contratos u ordenes de compra.
</t>
  </si>
  <si>
    <t>Se continuo con capacitación de Colomba compra efeciiente para la configuracion de usuarios.</t>
  </si>
  <si>
    <t>Solicitar  programación de PAC a ordenadores del gasto del IGAC.</t>
  </si>
  <si>
    <t>Supervisores e Interventores sensibilizados en el manejo de la Plataforma SECOP II.</t>
  </si>
  <si>
    <t>Mediante correo electrónico se envió a los Ordenadores del Gasto la solicitud de programación de PAC atendiendo el calendario PAC del Ministerio de Hacienda y Crédito Público en cada uno de los meses de enero, febrero y marzo.</t>
  </si>
  <si>
    <t>No hay programación para el periódo.</t>
  </si>
  <si>
    <t>Se dio capacitacion a 2 funcionarios (Financiera e Informatica), para el ingreso y revisión e procesos en la plataforma de SECOP II. 
Por otra parte, en el marco del Plan de Capacitación, la entidad impartió capacitación a través de FYC Consultores, en temas de contratación Publica con enfoque Secop II, así: Taller Nuevos lineamientos en la contratación del estado (acuerdo marco); Modalidades de Selección con Énfasis en Licitación Pública; Fortalecimiento de Ejecución y Liquidación de los contratos; Talleres aplicados elaboración de estudios previos y aspectos prácticos para el manejo de los convenios”, con participación de 106 servidores.</t>
  </si>
  <si>
    <t>Mediante correo electrónico se envió a los Ordenadores del Gasto la solicitud de programación de PAC atendiendo el calendario PAC del Ministerio de Hacienda y Crédito Público en cada uno de los meses de abril, mayo y junio.</t>
  </si>
  <si>
    <t>Mediante correo electrónico se envió a los Ordenadores del Gasto la solicitud de programación de PAC atendiendo el calendario PAC del Ministerio de Hacienda y Crédito Público en cada uno de los meses de julio, agosto y septiembre.</t>
  </si>
  <si>
    <t>Mediante correo electrónico se envió a los Ordenadores del Gasto la solicitud de programación de PAC atendiendo el calendario PAC del Ministerio de Hacienda y Crédito Público en cada uno de los meses de octubre, noviembre y diciembre</t>
  </si>
  <si>
    <t>8.33%</t>
  </si>
  <si>
    <t>8.37%</t>
  </si>
  <si>
    <t>Consolidar el PAC y registrarlo en el SIIF Nación</t>
  </si>
  <si>
    <t>Los Ordenadores del Gasto enviaron la programación de PAC y se realizo el registro en el aplicativo SIIF Nación de acuerdo al cronograma PAC.</t>
  </si>
  <si>
    <t>Los Ordenadores del Gasto enviaron la programación de PAC, se consolido y se realizo el registro en el aplicativo SIIF Nación de acuerdo al cronograma PAC.</t>
  </si>
  <si>
    <t>Elaborar informes mensuales de seguimiento a la ejecución del PAC.</t>
  </si>
  <si>
    <t>Se realizó seguimiento de ejecución de PAC y se les informó a las áreas para que tomaran los correctivos necesarios.</t>
  </si>
  <si>
    <t>Se realizó la consolidación de la programación y seguimiento de ejecución de PAC y se les informó a las áreas para que tomen los correctivos necesarios.</t>
  </si>
  <si>
    <t>9.09%</t>
  </si>
  <si>
    <t>9.1%</t>
  </si>
  <si>
    <t>Se realizó el proceso de estructuración de lo saldos iniciales basados en el Nuevo Marco Normativo Contable para entidades de Gobierno, definido por la CGN en las Resoluciones 533 de 2015 y 484 de 2017, y el Instructivo 002 de 2015. Actividad que secumplio en los plazos establecidos en un 100%, además se presentaron los balances mensuales según la instrucción de la CGN.</t>
  </si>
  <si>
    <t>Servicios Administrativos</t>
  </si>
  <si>
    <t>Avance de las actividades para el mantenimiento del Sistema de Gestión Ambiental bajo la NTC ISO 14001 - 2015.</t>
  </si>
  <si>
    <t>Porcentaje avance automatización manejo de bienes de consumo y devolutivos</t>
  </si>
  <si>
    <t xml:space="preserve">Se realizaron los informes de ejecución presupuestal de cada uno de los meses de octubre, noviembre y diciembre se enviaron a los ordenadores del gasto mediante correo electrónico. </t>
  </si>
  <si>
    <t>El 08/03/2018 se presentaron en el Comité de Gestión y Desempeño  los siguientes Planes que contienen la programación de actividades para el mantenimiento del SGA bajo la NTC ISO 14001 - 2015: i) Plan General del Sistema de Gestión Ambiental; ii) Plan de Trabajo Ambiental Direcciones Territoriales; iii) Plan de Acción Sistema de Gestión Ambiental; iv) Plan de Gestión Integral de Residuos Peligrosos. Los citados Planes se encuentran en proceso de cargue de evidencias a nivel nacional; y de acuerdo a la CI 114 del 13/04/2018 se fijó como fecha límite el 07/05/2018 para actualización de avances.</t>
  </si>
  <si>
    <t xml:space="preserve"> i) Se realizó visita a las DT Bolívar, Boyacá, Huila, Nariño y Valle, como apoyo al fortalecimiento del SGA, así como el desarrollo de socializaciones del SGA a los procesos de Gestión Documental, Gestión Contractual, Servicios Administrativos, y al Personal de Aseo y Limpieza de la empresa Servilimpieza, 
ii) Inclusión de criterios ambientales en  26 contratos identificados de mayor interés ambiental a nivel nacional, como por ejemplo: Ejecución de obras de remodelación y/o mantenimiento de la infraestructura; mantenimiento de equipos, entre otros, según información suministrada por el GIT Gestión Contractual, equivalente al 100%.
iii) Identificación de la aplicabilidad de la  Resolución 222 de 2011 del Ministerio de Ambiente, de la cual se están adelantando las acciones a fin de lograr su cumplimiento a nivel nacional.
iv) Los Programas Ambientales registran a junio 30, un avance promedio de ejecución del 37,5%.
v)Revisión y actualización de matriz de identificación de aspectos y valoración de impactos ambientales a nivel central.
vi) Continuidad con el fortalecimiento del SGA a nivel nacional.
vii) Se gestionó el 100% de los RESPEL con gestores autorizados</t>
  </si>
  <si>
    <t>i) Se realizó la actualización, para la estandarización en el SGA de las fichas técnicas y de seguridad de los productos: luminarias - tóner - aceite usado - baterías de UPS - Pilas, teniendo en cuenta los lineamientos en en el libro purpura del Sistema Globalmente Armonizado.
ii) Revisión de la Política del SGI, remitida a la OAP el 30/07/2018.
iii) Inicio de proceso de revisión del Plan de Emergencias  remitido al proceso el 12/07/2018.
ulio:
iv) Presentación en Comité de Gestión y Desempeño Insttucional realizado el 23/07/2018 de la matriz de Identificación de aspectos y valoración de impactos ambientales; asi como de la matriz de Identificación del cumplimiento legal ambiental con un cumplimiento a nivel nacional del 99,8%; con la identificación y consolidación realizada en el 1er semestre.
lio:
v) Implementación a nivel nacional del 71,31% de los 5 Programas ambientales establecidos en el SGA.</t>
  </si>
  <si>
    <t xml:space="preserve">i) Oficialización de Circular CI254 del 20/09/2018 Buenas Prácticas Ambientales, derogando y actualizando la Directiva 03 de 2013. Esta actividad fue realizada en el mes de septiembre pero no se encuentra incluido.
ii) Actualización de matrices de seguimiento y cumplimiento legal ambiental relacionada con el cumplimiento de Gestión de Residuos Peligrosos, Publicidad Exterior Visual, Bifenilos Policlorados.
iii) Actrualización de Instructivo Gestión de Residuos Peligrosos y Especiales en cumplimiento a los lineamientos del proyecto PISA desarrollado con la Subdirección de Agrología.
iv) Se realizó la inclusión en la matriz legal ambiental del Decreto 1496 de 2018 "por el cual se adopta el Sistema Globalmente Armonizado de Clasificación y Etiquetado de Productos Químicos y se dictan otras disposiciones en materia de seguridad química"; así como su actualización en el aplicativo sofigac, herramienta oficial de consulta, así como solicitud a la oficina Gestión Jurídica de su inclusión en el normograma institucional. Esta actividad aunque no se encontraba programada, según el Manual de Procedimientos Identificación y evaluación del cumplimiento legal ambiental y otros requisitos que se suscriban cód. P20604-01,  se debe realizar actualización cada que se presente un cambio normativo.
v) Se realizó revisión del cumplimiento legal ambiental en revisión por la Dirección realizada el 29 de octubre en Dirección Principal. La información fue cargada en el aplicativo sofigac - Módulo Revisión por la Dirección, según los lineamientos establecidos por la Oficina Asesora de Planeación.
vi) Los programas ambientales a nivel nacional presentan un avance de 73%.
vii) Se realizó visita a la DT Huila, Boyacá y Cesar los días 01 al 03, 10 al 12 y 17 al 19 de octubre respectivamante; como apoyo a la preparación de la auditoría externa que se realizará en el mes de noviembre. </t>
  </si>
  <si>
    <t>Para la automatización manejo de bienes de consumo y devolutivos se avanza en el desarrollo de la supervisión del contrato y la evaluación del avance en la ejecución del mismo y para ello, se vienen tomando los correctivos para garantizar que el contratista cumpla con el objeto del contrato.</t>
  </si>
  <si>
    <t>El porcentakje avance va en el 66% (40% en la funcionalidad de Activos fijos y el 26% de avance en la funcionalidad de Consumibles).</t>
  </si>
  <si>
    <t>6.82%</t>
  </si>
  <si>
    <t>3.94%</t>
  </si>
  <si>
    <t xml:space="preserve">Automatizar el manejo de bienes de consumo y devolutivos. </t>
  </si>
  <si>
    <t>Kw</t>
  </si>
  <si>
    <t>Consumo de energia (Kwh) Sede Central</t>
  </si>
  <si>
    <t>Eficiencia</t>
  </si>
  <si>
    <t>Implementar y socializar el nuevo Módulo de Almacén General.</t>
  </si>
  <si>
    <t>No hay programación de meta para este periodo.</t>
  </si>
  <si>
    <t>Se reporta como ejecución un total de 148,80 KW/hora a Julio, que comparados contra la meta de 155,97 kw/hora arroja una disminución de 7,17 Kw/hora.
Se registra un incremento de 1,49 kw/hora con relación al periodo anterior reportado quefue de 147,31 Kw/h.</t>
  </si>
  <si>
    <t>Se adelantaron  reuniones entre el contratista y la supervison para evaluar el avance  de la ejecucion del contrato en virtud de que se han evidenciado retrazos en el cronograma.</t>
  </si>
  <si>
    <t>Se toma el promedio de las facturas correspondiente a los meses de julio a septiembre. 
El consumo reportado 153,6 Kw/h se encuentra dentro de la línea base establecida (155,97 Kw/h), encontrándose 2,37 Kw/h por debajo de la meta (Ahorro).</t>
  </si>
  <si>
    <t xml:space="preserve">Se realiza seguimiento a la ejecución del contrato para la implementación del Módulo de Alamcén. </t>
  </si>
  <si>
    <t>El contratista Innova Consulting Group S.A.S. contrato N°20235/2017  se encuentra en proceso por presunto incumplimiento  por parte de la oficina asesora  jurídica</t>
  </si>
  <si>
    <t xml:space="preserve">El contratista Innova Consulting Group S.A.S. contrato N°20235/2017  se encuentra en proceso por presunto </t>
  </si>
  <si>
    <t>155.97</t>
  </si>
  <si>
    <t>Depurar Inventarios, Propiedad, Planta y Equipo (apoyo a las NICSP)</t>
  </si>
  <si>
    <t>Se avanzo en la depuración de inventario, propiedad, planta y equipo (apoyo a las NICSP).</t>
  </si>
  <si>
    <t>Se avanzo en la depuración de inventario, propiedad, planta y equipo (apoyo a las NICSP), a la fecha falta que de la oficina Informatica realicen las actualizaciones solicitadas en el software ERP-SAI, como también nos envien las información de la depuración de licencias y software.</t>
  </si>
  <si>
    <t>Se avanzo en la depuración de inventario, propiedad, planta y equipo (apoyo a las NICSP),  la oficina Informatica realizó el desarrollo de funcionalidades  solicitadas en el software ERP-SAI, que corresponden a la actualización de información de valor reexpresado, homologación cuentas y depreciación s nivel nacional.</t>
  </si>
  <si>
    <t>Se está trabajando conjuntamente con oficina de Informática en el reproceso de los cierres mensuales de la vigencia y la ejecución del proceso de depreciación para la vigencia 2018.</t>
  </si>
  <si>
    <t>Se realizó conjuntamente con oficina de Informática en el reproceso de los cierres mensuales de la vigencia y la ejecución del proceso de depreciación para la vigencia 2018</t>
  </si>
  <si>
    <t>Evaluaciones de apropiación del SGA</t>
  </si>
  <si>
    <t>En mayo, se implementó encuesta de conocimiento del Sistema de Gestión Ambiental y preparación y respuesta ante emergencias a un total de 82 personas, de las cuales el 72% contestó satisfactoriamente la evaluación realizada.</t>
  </si>
  <si>
    <t>No hay programación en el trimestre</t>
  </si>
  <si>
    <t>Custodiar y controlar el ingreso y salida de elementos</t>
  </si>
  <si>
    <t xml:space="preserve">Se realizó la custodia y control de ingreso y salida de elementos del Almacén, así como el registro de los movimientos de inventarios en el aplicativo ERP del Almacén. </t>
  </si>
  <si>
    <t>Responsabilidad ambiental contractual</t>
  </si>
  <si>
    <t>A nivel nacional se adjudicaron con corte al mes de mayo, 26 contratos identificados con mayor impacto ambiental por las características de sus obligaciones contractuales, como por ejemplo: Ejecución de obras de remodelación y/o mantenimiento de la infraestructura; mantenimiento de equipos, entre otros, los cuales cuentan con criterios ambientales relacionados; según información suministrada por el GIT Gestión Contractual.</t>
  </si>
  <si>
    <t>m3</t>
  </si>
  <si>
    <t>Consumo de agua (m3) Sede Central</t>
  </si>
  <si>
    <t>Se tomó como base el promedio del consumo de agua en dos periodos de facturación, comprendidos en los meses de febrero a mayo. Se presentó un amento en el consumo de 109,8 m3 el cual se asocia al desarrollo de las obras de remodelación en la infraestructura que se realizan en la Sede Central.</t>
  </si>
  <si>
    <t>Este indicador no se reporta con corte a octubre, se realiza seguimiento en el mes de diciembre.</t>
  </si>
  <si>
    <t>Árboles</t>
  </si>
  <si>
    <t>Equivalente de árboles dejados de talar</t>
  </si>
  <si>
    <t>Con la gestion de 3.72 toneladas de material aprovechable en Sede Central (papel y cartón)se aporto a la compensación de la huella de carbono, con el equivalente a  evitar la tala de10 árboles.
Adicionalmente se generaron ingresos por $1.370.200 por la venta de material aprovechable.</t>
  </si>
  <si>
    <t>Se realizó la gestión de 1,064 Toneladas de material reciclable gestionados en Sede Central y en Direcciones Territoriales, para un equivalente a evitar la tala de 3 árboles, lo que significa que dismuyo el consumo de papel a nivel nacional atendiendo la Política de Cero papel a nivel nacional. 
Adicionalmente, en el trimestre se generaron ingresos de $427,950 y se reporta un ingreso adicional de 1´112.735 de material reciclable vendido en el primer trimeste el cual a la fecha de reporte no se contó con la información; Para un total de $1.540.685.</t>
  </si>
  <si>
    <t xml:space="preserve">Se realizó la gestión de 4,734 Toneladas de material reciclable gestionados en Sede Central y en Direcciones Territoriales, de los cuales 3.184 el resultado de la gestión de papel y carton a nivel nacional.  El equivalente en árboles evitados de talar es de 9 árboles.
Adicionalmente, en el trimestre se generaron ingresos de $1.868.780 por venta de material reciclado.  </t>
  </si>
  <si>
    <t>No hay programación  para este periodo, se realiza seguimiento en el mes de diciembre.</t>
  </si>
  <si>
    <t>Gestión de Residuos Peligrosos RESPEL con gestores autorizados</t>
  </si>
  <si>
    <t>Se realizó la gestión con empresas autorizadas por la autoridad ambiental de 6519,5 de Kilogramos así: 1. Programas Pos Consumo: 248,5 Kg, con la Gobernación de Cundinamarca. Ecoindustria S.A.S ESP y RECICLATÓN de la Secretaría Distrital de Ambiente; 2. Contrato Gestión de RESPEL Sede Central: 6271 kg gestionados con la empresa ECOENTORNO S.A.S ESP.</t>
  </si>
  <si>
    <t>Sistema de Gestión Ambiental mantenido bajo la NTC ISO 14001, versión 2015.</t>
  </si>
  <si>
    <t xml:space="preserve">Revisar y actualizar la documentación del SGA  </t>
  </si>
  <si>
    <t>Se actualizaron los Planes de trabajo de los 4 programas ambientales  y la información de los diagnósticos nivel nacional levantado en 2017 (inventarios, líneas base de consumo de agua y energía, generación de residuos, entre otros.)
Se oficializo la actualización de los programas ambientales: i) 
Ahorro y uso eficiente del agua (CI92 del 16/03/2018); Ahorro y uso eficiente de la energía (CI89 del 16/03/2018); Gestión integral de residuos (CI090 del 16/03/2018) y del de Implementación de Prácticas Sostenibles (CI091 del 16/03/2018).</t>
  </si>
  <si>
    <t>i) Oficialización del Programa Consumo Sostenible mediante Circular  CI 129 del 2 de Mayo de 2018.
ii) Actualización de la Cartilla del SGA, validada por la Oficina Asesora de Planeación el 24 de mayo. En espera de publicación en igacnet, por parte de Comunicaciones, posterior al proceso de diagramación.</t>
  </si>
  <si>
    <t>Porcentaje avance actualización manuales de Contratacion y supervisión.</t>
  </si>
  <si>
    <t>i)  Se realizó la actualización, para la estandarización en el SGA de las fichas técnicas y de seguridad de los productos: luminarias - tóner - aceite usado - baterías de UPS - Pilas, teniendo en cuenta los lineamientos en en el libro purpura del Sistema Globalmente Armonizado.
ii) Revisión de la Política del SGI, remitida a la OAP el 30/07/2018.
iii) Inicio de proceso de revisión del Plan de Emergencias  remitido al proceso el 12/07/2018.</t>
  </si>
  <si>
    <t>i) Oficialización de Circular CI254 del 20/09/2018 Buenas Prácticas Ambientales, derogando y actualizando la Directiva 03 de 2013. Esta actividad fue realizada en el mes de septiembre pero no se encuentra incluido.
ii) Actualización de matrices de seguimiento y cumplimiento legal ambiental relacionada con el cumplimiento de Gestión de Residuos Peligrosos, Publicidad Exterior Visual, Bifenilos Policlorados.
iii) Actualización de Instructivo Gestión de Residuos Peligrosos y Especiales en cumplimiento a los lineamientos del proyecto PISA desarrollado con la Subdirección de Agrología.</t>
  </si>
  <si>
    <t>El avance del indicadore del 68% esta representado en la revisión y elaboración de la version preliminar de actualización de Manuales de Contratacíon y el Supervisión e Interventoría, así como la divulgación de Tips y divulgación de la CI 128 del 30/04/2018.</t>
  </si>
  <si>
    <t>El porcentaje de avance del indicadore es del 92% representado en la actualización de los manuales de supervisión y de interventoría, los cuales se encuentran en revisión en la Oficina de Planeación.</t>
  </si>
  <si>
    <t>Actualizar la matriz de aspectos e impactos ambientales y la identificación del la normatividad legal ambiental.</t>
  </si>
  <si>
    <t>Actualizar los manuales de Contratacion y supervisión.</t>
  </si>
  <si>
    <t>En la identificación normativa realizada se identificó en 4 normas lo siguiente: Res. 222 de 2011 (Nueva);  Decreto 1609 de 2002, 
Ley 1259 de 2008 (/Modificaciòn Parcial) y la Ley 3695 de 2009 (Elimianda).</t>
  </si>
  <si>
    <t>se realizó la revisión de la matriz de aspectos e impactos ambientales con algunos procesos y oficinas como: Subdirección de Geografía y Cartografía,  Control Interno, Gestión Humana, Difusión y comercialización, Comunicaciones, Planeación, Control Disciplinario, Atención al Ciudadano, Jurídica y Adquisiciones.</t>
  </si>
  <si>
    <t>i)  Presentación en Comité de Gestión y Desempeño Institucional realizado el 23/07/2018 de la matriz de Identificación de aspectos y valoración de impactos ambientales; asi como de la matriz de Identificación del cumplimiento legal ambiental; con la identificación y consolidación realizada en el 1er semestre.</t>
  </si>
  <si>
    <t>i) Se realizó la inclusión en la matriz legal ambiental del Decreto 1496 de 2018 "por el cual se adopta el Sistema Globalmente Armonizado de Clasificación y Etiquetado de Productos Químicos y se dictan otras disposiciones en materia de seguridad química"; así como su actualización en el aplicativo sofigac, herramienta oficial de consulta, así como solicitud a la oficina Gestión Jurídica de su inclusión en el normograma institucional.
Esta actividad aunque no se encontraba programada, según el Manual de Procedimientos Identificación y evaluación del cumplimiento legal ambiental y otros requisitos que se suscriban cód. P20604-01,  se debe realizar actualización cada que se presente un cambio normativo.</t>
  </si>
  <si>
    <t>Revisión y actualización del Manual de Contratación</t>
  </si>
  <si>
    <t>Se revisó el Manual de Contratación código P20700-02/16.V3 y se creó la matriz para recopilar las sugerencias de modificaciones de los abogados de las 22 Direcciones Territoriales y se esta en proceso de recibo y análisis de los aportes para proceder a la respectiva actualización del Manual.</t>
  </si>
  <si>
    <t>Realizar seguimiento al cumplimiento legal ambiental a nivel nacional.</t>
  </si>
  <si>
    <t>Se elaboró la version de actualización del Manual de Contratación, la cual se encuentra en revisión y ajustes definitivos.</t>
  </si>
  <si>
    <t>El manual fue actualizado y se encuentra en revision por la Oficina de Planeacion.</t>
  </si>
  <si>
    <t>Mediante Circular No.CI322 del 30/11/2018, se oficializo el  manual de supervisión e interventoria.</t>
  </si>
  <si>
    <t>1) Resolución 222 de 2011 (Nueva ) se encuentra en proceso de cumplimiento, ya que se requiere realizar un diagnóstico a nivel nacional a fin de identificar si el IGAC es dueño de Transformadores y/o equipos dieléctricos. 
2) Decreto 1609 de 2002: Eliminación únicamente del artículo 9, el cual fue Derogado por el art. 10 del Decreto Nacional 198 de 2013. 
3) Ley 1259 de 2008 (/Modificaciòn Parcial): Eliminación únicamente del artículo 6, el cual fue Derogado por el art. 242 de la Ley 1801 del 29 de julio de 2016 - Código Nacional de Policía y Convivencia Ciudadana.
4) Ley 3695 de 2009 (Elimianda): Esta norma reglamenta a la Ley 1259, relacionada en el parágrafo anterior.
5) Cumplimiento Ley 140 de 1994: Consultas de aplicabilidad completas: 16 - Pendiente del envío de registro PEV por parte de la autoridad competente: 2 - Sede Central + Córdoba
En trámite de registro PEV: 1 - Pendiente de respuesta a la consulta PEV realizada: 7- Pendiente consulta de aplicabilidad de norma: 42.</t>
  </si>
  <si>
    <t>Se realizó seguimiento para verficar el cumplimiento de la normatividad legala ambiental. Se identificó la aplicabilidad normativa de la Resolución 222 de 2011 del Ministerio de Ambiente "Por la cual se establecen requisitos para la gestión ambiental integral de equipos y desechos que consisten, contienen o están contaminados con Bifenilos Policlorados (PCB)"; La cual aplica a nivel nacional y se están adelantando las acciones pertinentes a fin de lograr su cumplimiento.</t>
  </si>
  <si>
    <t>i)  Presentación en Comité de Gestión y Desempeño Institucional realizado el 23/07/2018 de la matriz de Identificación del cumplimiento legal ambiental, con un avance en el cumplimiento legal del 99,8% a nivel nacional.</t>
  </si>
  <si>
    <t>i) Se realizó la inclusión en la matriz legal ambiental del Decreto 1496 de 2018 "por el cual se adopta el Sistema Globalmente Armonizado de Clasificación y Etiquetado de Productos Químicos y se dictan otras disposiciones en materia de seguridad química"; así como su actualización en el aplicativo sofigac, herramienta oficial de consulta, así como solicitud a la oficina Gestión Jurídica de su inclusión en el normograma institucional.
Esta actividad aunque no se encontraba programada, según el Manual de Procedimientos Identificación y evaluación del cumplimiento legal ambiental y otros requisitos que se suscriban cód. P20604-01,  se debe realizar actualización cada que se presente un cambio normativo..</t>
  </si>
  <si>
    <t>Revisión y actualización del Manual de Supervisión e Interventoría</t>
  </si>
  <si>
    <t>Realizar seguimiento a los programas ambientales para el mantenimiento del SGA a nivel nacional.</t>
  </si>
  <si>
    <t xml:space="preserve">Se revisó el Manual de Supervisión e Interventoría código P20700-01/16.V7  y se creó la matriz para recopilar las sugerencias de modificaciones de los abogados de las 22 Direcciones Territoriales y se está en proceso de recibo y análisis de los aportes para proceder a la respectiva actualización del Manual.
</t>
  </si>
  <si>
    <t>Se elaboró la version de actualización del Manual de Manual de Supervisión e Interventoría, la cual se encuentra en revisión y ajustes definitivos.</t>
  </si>
  <si>
    <t>1. Aprobación en Comité de Desarrollo Administrativo realizado el 8 de marzo de 2018 de: Plan General del Sistema de Gestión Ambiental - Plan de Trabajo Ambiental Direcciones Territoriales.
Plan de Acción Sistema de Gestión Ambiental - Plan de Gestión Integral de Residuos Peligrosos.
Los planes de trabajo de los programas anteriormente mencionados, se encuentran en proceso de cargue de evidencias a nivel nacional; por lo que, para el I trimestre no se relaciona el porcentaje de ejecución. De acuerdo a la circular CI 114 del 13 de abril de 2018 se fijó como fecha límite para actualización de avances de los planes de trabajo hasta el 07 de mayo de 2018.</t>
  </si>
  <si>
    <t xml:space="preserve">Socializacion de los Manuales </t>
  </si>
  <si>
    <t xml:space="preserve"> Se realizó seguimiento a los planes de trabajo nivel central y territorial, mediante el aplicativo sofigac. Los Programas Ambientales registran a junio 30, un avance promedio de ejecución del 37,5%.</t>
  </si>
  <si>
    <t>i) Los programas ambientales a nivel nacional presentan un avance del 71,31%.</t>
  </si>
  <si>
    <t>Los programas ambientales a nivel nacional presentan un avance de 73%.</t>
  </si>
  <si>
    <t>No se programo actividad para el periodo</t>
  </si>
  <si>
    <t>Se han enviado tips socializando temas de supervisión, y se expidio y socializó la Circular CI128 del 30 de abril de 2018.</t>
  </si>
  <si>
    <t>Se realizaron charlas a supervisores en la Sede Central y videoconferencias en las Direcciones Territoriales, socializando temas de supervisión e interventoría.</t>
  </si>
  <si>
    <t>4.1%</t>
  </si>
  <si>
    <t>12.2%</t>
  </si>
  <si>
    <t>Realizar acompañamiento a nivel nacional en la preparación y desarrollo de auditorias internas y externas del SGA.</t>
  </si>
  <si>
    <t>Se realizaron 3 visitas a Direcciones Territoriales: 
1) Magdalena 05 y 07 de Marzo:  Apoyo para el mantenimiento del SGA y preparación para la atención de auditoría interna y apoyo a la verificación del cumplimiento legal ambiental de la obra que se desarrolla en la Dirección Territorial. 
2) Cesar 12 de Marzo y 3) Nariño 09 de Abril: Apoyo a la verificación del  cumplimiento legal ambiental de la obra que se desarrolla en las Direcciones Territoriales</t>
  </si>
  <si>
    <t>Se apoyaron los procesos de Gestión Documental, Gestión Contractual, Servicios Administrativos, y al Personal de Aseo y Limpieza de la empresa Servilimpieza ; así como el desarrollo de visitas a la DT Nariño el 09 de Abril y las DT Boyacá del 09 al 11 de mayo, Valle y Huila del 15 al 17 de mayo y a la DT Bolívar del 23 al 25 de mayo.</t>
  </si>
  <si>
    <t>i) Se apoyaron los procesos de:Servicios administrativos, Jurídica, Informática
Mejora continua y direccionamiento estratégico, Contratación,  Almacén general,  Adquisiciones, Documental y CIAF y Direcciones territoriales a nivel nacional.
ii) Se realizó visita de apoyo a las DT Bolívar y Magdalena del 24 al 26 y del 26 al 28 de septiembre respectivamente.</t>
  </si>
  <si>
    <t xml:space="preserve">i) Se realizó visita a la DT Huila, Boyacá y Cesar los días 01 al 03, 10 al 12 y 17 al 19 de octubre respectivamante; como apoyo a la preparación de la auditoría externa que se realizará en el mes de noviembre. 
ii)Apoyo en la atención de las audotirías externas realizadas por el Ente Certificador en las DT Bolívar - Magdalena - Boyacá - Cesar - Huila y Sede Central del 01 al 16 de diciembre; así como la creación de las acciones de mejora resultado del mismo en el apllicativo sofigac.. 
</t>
  </si>
  <si>
    <t>% de avance del  Plan de Infraestructura física</t>
  </si>
  <si>
    <t xml:space="preserve">Se encuentran en la etapa precontractual los procesos para la adecuación y mantenimiento de los proyectos (obras) de infraestructura programados. </t>
  </si>
  <si>
    <t>Se avanza en la ejecución del Plan de Infraestructura y se realiza seguimiento a las etapas precontractuales y de las obras en ejecución desde el punto de vista financiero, fisico y de inversión para la vigencia; al igual que de los proyectos en ejecución de la vigencia 2017.</t>
  </si>
  <si>
    <t>Se avanza en la ejecución del Plan de Infraestructura para 2018 y se realiza seguimiento a lo contratos suscritos para la adecuación y mantenimiento de las sedes, al igual que la contrucción de la sede para la DT Meta, al igual que los proyectos contratados en 2017 (reserva) y los recursos trasladados a las DT para el plan de mantenimiento de obras menores.</t>
  </si>
  <si>
    <t>4.8%</t>
  </si>
  <si>
    <t>11.8%</t>
  </si>
  <si>
    <t xml:space="preserve">Infraestructura  física mantenida y adecuada </t>
  </si>
  <si>
    <t>Gestionar la adecuación y/o ampliación de 4 Sedes a nivel nacional.</t>
  </si>
  <si>
    <t>A nivel nacional se elaboran 3.385 contratos; por las  diferentes modalidades de contratación.</t>
  </si>
  <si>
    <t>Se dadelantó la etapa preparatoria de los procesos: UOC Santander, Sede Central obra e interventoria, Boyaca, Guajira: Diagnostico, diseños, especificaciones tecnicas, estudio de mercado y sector, condiciones tecnicas.</t>
  </si>
  <si>
    <t>Se realizó la evaluación del proceso de UOC santander (vélez, Barbosa, socorro,San Gil) en las siguientes actividades: evalaución de siete oferentes, el proceso se va desierto ya que no cumplen en lo financiero, se realiza de nuevo la publicación en el SECOP II del proceso. 
Obra Sede Central edificio catastro : Se realiza la evalaución de 9 propuestas Secop I, se adjudica el proceso en audiencia. La interventoria se encuentra en proceso de evalaución por el Secop II.
La obra de la DT Boyacá: Se encuentra en proceso de entrega de propuestas y evaluación; y la de Guajira en gestión de los resepectivos permisos, ante las entidades competentes.</t>
  </si>
  <si>
    <t>•        Adecuación y Mantenimiento de las Unidades Operativas de Catastro de Santander (San Gil y Vélez y Ventanilla Única de Barbosa y Socorro): se suscribió el contrato de obra 21844 de 2018, por valor de $203.659.956 con término de ejecución de 2 meses.
•        Adecuación y Mantenimiento Edificio de Catastro: Se suscribió el Contrato de obra 21733 de 2018 pro valor: 2.751,5 millones y término de ejecución: 4 meses. Contrato de Interventoría No. 21738 de 2018 por valor de$231.090.800.
•        Adecuación y Mantenimiento de la Sede Boyacá: Se suscribió el Contrato de obra 21776 de 2018 por valor de $173,9 millones, con un término de ejecución de 4 meses.
•        Adecuación y Mantenimiento de la Sede Guajira: se realizó la etapa preparatoria (visita técnica de Diagnóstico, problemática y descripción de actividades a realizar y el Levantamiento arquitectónico, diseños, cantidades y especificaciones técnicas. Inversión estimada $1.800 millones.</t>
  </si>
  <si>
    <t xml:space="preserve">Se realizo seguimiento al los proyectos de Infraestructura ejecutados en el marco del Plan de Infraestructura Física de la vigencia 2018: 
Adecuación y Mantenimiento de las Unidades Operativas de Catastro de Santander (San Gil y Vélez y Ventanilla Única de Barbosa y Socorro). Contrato de obra 21844 de 2018. Avance de obra: 100 obra civil. Contrato en proceso de liquidación.
•        Adecuación y Mantenimiento Edificio de Catastro: Contrato de obra 21733 de 2018. vance de obra: 20%.
•        Adecuación y Mantenimiento de la Sede Boyacá: Contrato de obra 21776 de 2018. Avance obra 100%. Contrato en proceso de liquidación. Frentes de trabajo adecuación y mantenimiento de la Sede de la Territorial Boyacá y de la UOC SOATA.
•        Adecuación y Mantenimiento de la Sede Guajira: se realizó la etapa preparatoria (visita técnica de Diagnóstico, problemática y descripción de actividades a realizar y el Levantamiento arquitectónico, diseños, cantidades y especificaciones técnicas. Inversión estimada $1.800 millones.
Apoyo logístico al mantenimiento de las Sedes a nivel nacional:
D.T Nariño: se realizó el traslado e instalación de puestos de trabajo y archivo, a la sede alterna.
DT Santa Marta: se realizó el traslado e instalación de puestos de trabajo y archivo, a la sede alterna.
D.T. Cesar: se realizó el traslado e instalación de puestos de trabajo y archivo, a la sede alterna.
Sede Central: se realizó traslado de puestos de trabajo del área de catastro, geodesia y desmonte de museo de suelos.
D.T. Guajira y UOC de San Juan del Cesar: se realizó cambio de breaker y tablero de energía no regulada.
D.T. Cundinamarca: se celebró Comodato con el Municipio de Facatativá, creándose una nueva Unidad Operativa de Facatativá, se encuentra dotada de mobiliario, equipos de cómputo y conectividad. 
</t>
  </si>
  <si>
    <t>En este indicador se observa; que del peso programado solo se ejecuto un 23.88%; lo anterior en razón a que el contratista Innova Consulting Group S.A.S. con el cual se adquiriuo el Módulo del Almacén, incumplio con el objeto del contrato, el imcumplimineto se encuentra en el area de Juridica.</t>
  </si>
  <si>
    <t>Gestionar la continuidad del proyecto para la construcción de la II Etapa Sede Meta</t>
  </si>
  <si>
    <t>Se adelanto la preparatoria para la II Etapa de la construccion de sede meta ( especificaciones tecnicas y cantidades vos y datos, mobiliario).</t>
  </si>
  <si>
    <t>Se realiza el diagnostico y balance de las actividades ejecutadas en la obra de la primera etapa; se adiciona la fase de acabados y equipos, aires acondicionados, ventaneria, fachada.  Por parte de la red de voz y datos se realiza la consolidación de materiales de cableado para realizar la adquisición por parte de la entidad, en etapa de estudio de mercado. Con respecto al mobiliario se realiza consolidación para el estudio de mercado.</t>
  </si>
  <si>
    <t>Se realiza seguimiento a la construcción de la sede para el Meta.  I Etapa (Cimentación, estructura, redes hidrosanitarias, redes eléctricas) y II Etapa (Mampostería, Acabados, redes eléctricas, pisos). Avance 75%.
ara dar continuidad con la terminación de la Sede de la Territorial de Meta, se programó para la vigencia 2018, la contratación de la Red de voz y datos, cableado estructurado, equipos especiales mecanicos y dotación. Etapa que se encuentra en la fase preparatoria.</t>
  </si>
  <si>
    <t>Se cumplio al 100% con el indicar, los manuales se encuentran pubicados en el SGI - proceso de adquisicoiones link: http://igacnet2.igac.gov.co/intranet/contenidos/sgc_plantilla_otros.jsp?idDocumento=632</t>
  </si>
  <si>
    <t>Se realiza seguimiento a la construcción de la sede para el Meta.  I Etapa (Cimentación, estructura, redes hidrosanitarias, redes eléctricas) y II Etapa (Mampostería, Acabados, redes eléctricas, pisos). Avance 75%.
Para dar continuidad con la terminación de la Sede de la Territorial de Meta, se programó para la vigencia 2019, la contratación de la Red de voz y datos, cableado estructurado, equipos especiales mecanicos y dotación. Etapa que se encuentra en la fase preparatoria.</t>
  </si>
  <si>
    <t>Realizar seguimiento trimestral a la ejecución del Plan de Mantenimiento</t>
  </si>
  <si>
    <t>Se realizó la socialización mediante CI 13 de 2018 a las DT del plan de infraestructura fisica y se envia los recursos.</t>
  </si>
  <si>
    <t>En esta etapa se continua con el seguimiento a los recursos enviados a las DT: Bolivar, Atlantico y Cauca. 
Se envian las fichas tecnicas  a las DT, mediante las cuales se levantará la información de inventario de los Aires Acondicionados y equipos, con sus características técnicas.</t>
  </si>
  <si>
    <t>Se realiza seguimiento a los recursos traslados a las D.T. de Atlántico, Bolívar, Boyacá, Caldas, Cauca, Córdoba, Guajira, Huila, Magdalena, Nariño, Norte de Santander, Quindío, Risaralda, Santander, Sucre, Tolima para las obras menores de adecuación y mantenimiento de las Sedes.</t>
  </si>
  <si>
    <t>Se realiza seguimiento a los recursos traslados a las D.T. de Atlántico, Bolívar, Boyacá, Caldas, Cauca, Córdoba, Guajira, Huila, Magdalena, Nariño, Norte de Santander, Quindío, Risaralda, Santander, Sucre, Tolima para las obras menores de adecuación y mantenimiento de las Sedes, aires acondicionado y mantenimiento preventivo de vehículos.</t>
  </si>
  <si>
    <t>Avance del Plan de Recursos Físicos</t>
  </si>
  <si>
    <t>El plan de recursos fisicos (Seguridad Vial y de Servicios Generales)  registra avance del 5,62%.</t>
  </si>
  <si>
    <t>El plan de recursos fisicos (Seguridad Vial y de Servicios Generales)  registra avance del 40,74% de acuerdo a la programación en el Plan de Acción.</t>
  </si>
  <si>
    <t>De acuerdo al avance reportado por cada una de las actividades del periodo, el plan de recursos fisicos (Seguridad Vial y de Servicios Generales)  registra avance acumulado del 49,5%.</t>
  </si>
  <si>
    <t>De acuerdo al avance reportado por cada una de las actividades del periodo, el plan de recursos fisicos (Seguridad Vial y de Servicios Generales)  registra avance acumulado del 81.08%.</t>
  </si>
  <si>
    <t>18.93%</t>
  </si>
  <si>
    <t>Plan de recursos físicos con seguimiento</t>
  </si>
  <si>
    <t xml:space="preserve">Seguimiento al plan de seguridad  vial </t>
  </si>
  <si>
    <t>Se hizo  la autoliquidación de los impuestos  del parque automotor y se verifico el estado de  comparendos y licencias de transito de los conductores a nivel nacional.
Se gestionó la liberación del nit de la entidad por posibles embargos, se inició proceso de traspaso de un vehículo enajenado, así mismo se está adelantando  la demarcación  de las zonas requeridas  de acuerdo con plan de seguridad vial.</t>
  </si>
  <si>
    <t xml:space="preserve">Se avanza en la ejecución de las actividades programadas en el Plan de Seguridad Vial, en relación con la revisión de comparendos, seguimiento a siniestro de vehiculos, y consultas consultas en Simi Runt sobre el estado del Parque Automotor de la entidad y se realizo el mantenimiento preventivo y correctivo de vehiculos y se adelanta la fase preparatoria para la contratación del nuevo proceso de mantenimiento de vehículos. </t>
  </si>
  <si>
    <t xml:space="preserve">Se avanza en la ejecución de las actividades de acuerdo al cronograma; sin embargo, fue necesario reprogramar las activiades de: "La tarea de legalización de documentos, se traslada para el mes de septiembre debido a los tiempos de trámites de las entidades de tránsito",  debido a los trámites y tiempos establecidos por las entidades de tránsito.  En el mes de septiembre se reportará el resultado de la gestión de estas actividades.
Se reprograma la actividad "Consulta Ante Las Secretarias De Transito De Vehículos Cargados Al Nit Del Instituto" ya que no se puede realizar el trámite sin previamente legalizar la documentación. </t>
  </si>
  <si>
    <t>Se avanza en la ejecución de las actividades de acuerdo al cronograma; sin embargo, fue necesario reprogramar las activiades de: "La tarea de legalización de documentos, se traslada para el mes de septiembre debido a los tiempos de trámites de las entidades de tránsito",  debido a los trámites y tiempos establecidos por las entidades de tránsito.  En el mes de septiembre se reportará el resultado de la gestión de estas actividades.
Se reprograma la actividad "Consulta Ante Las Secretarias De Transito De Vehículos Cargados Al Nit Del Instituto" ya que no se puede realizar el trámite sin previamente legalizar la documentación.</t>
  </si>
  <si>
    <t>7.34%</t>
  </si>
  <si>
    <t>5.85%</t>
  </si>
  <si>
    <t>Realizar seguimiento al Plan de Servicios Generales</t>
  </si>
  <si>
    <t>Se realizó seguimiento al Plan de Servicios Generales en todos los rubros de mantenimiento, vigilancia, aseo, transporte aéreo y seguimiento y ejecución al presupuesto de Gastos Generales.</t>
  </si>
  <si>
    <t>Se realiza seguimiento en lo pertinente al Plan de servicios generales que comprende: la administración del plan de adquisiciones del proceso; el control presupuestal a los recursos de inversión y de funcionamiento administrados por la secretaría general; se moninoteran los contratos que suministran los servicios de aseo y cafetería, transporte terrestre y aéreo, mantenimiento y suministro de combustible a los vehículos de la sede central.  Igualmente, se atienden las solicitudes de transporte de las dependencias por los conductores del pool de transportes de la sede central, se gestiona y registran ante el GIT Financiera el pago de los servicios públicos de la sede central y DT Casanare.  Se administra, gestiona y apoyan a las áreas misionales con la disposición de la telefonía IP.</t>
  </si>
  <si>
    <t>Procedimientos de correspondencia Automatizados.</t>
  </si>
  <si>
    <t>Secretaría General - GIT Gestión Documental.</t>
  </si>
  <si>
    <t>Porcentaje de avance Automatización de los Procedimientos de correspondencia</t>
  </si>
  <si>
    <t>El avance de la automatización de los procedimientos de correspondencia según el contrato es del 46%.</t>
  </si>
  <si>
    <t>Se avance en la automatización de los procedimientos de correspondencia según el contrato sucrito, per éste, se prorrogó hasta el 22 de noviembre de 2018, por la complejidad de la información.
El proveedor entrego la renovación de la Licencia FOREST BPMS versión 5.0, se realizó el levantamiento de requerimientos y se aprobaron los documentos de especificaciones técnicas (DET) de los módulos de correspondencia y archivo, al igual que de los planes de pruebas de tablas paramétricas y planes de pruebas y el Plan de Gestión del cambio. En proceso de adquisición de certificados digitales (firmas).</t>
  </si>
  <si>
    <t>Actualmente el contrato se encuentra en proceso para declaratoria de incumplimiento.</t>
  </si>
  <si>
    <t>Se toma el promedio de las facturas correspondiente a los meses de julio a septiembre. 
El consumo reportado 153,6 Kw/h se encuentra dentro de la línea base establecida (155,97 Kw/h), encontrándose 2,37 Kw/h por debajo de la meta (Ahorro).</t>
  </si>
  <si>
    <t>Automatización de los Procedimientos de correspondencia.</t>
  </si>
  <si>
    <t>PLAN DE FORTALECIMIENTO INSTITUCIONAL SNARIV IGAC 2015-2018</t>
  </si>
  <si>
    <t>Aprobar el documento de especificaciones técnicas para la automatización de los procedimientos de correspondencia.</t>
  </si>
  <si>
    <t># OBJETIVO</t>
  </si>
  <si>
    <t>OBJETIVO</t>
  </si>
  <si>
    <t xml:space="preserve">Se revisó el documento de especificaciones tecnicas de correspondecia y archivo, se realizaron  observaciones las cuales fueron atendidas por el contratista (Macroproyectos), aprobandose el documento  los dias 27 y 28 de febrero del 2018. </t>
  </si>
  <si>
    <t>No hay programación a partir del  II trimestre</t>
  </si>
  <si>
    <t>No hay programación en el trimestre, sin embargo, los Documentos de especificaciones Técnicas DET de correspondencia y archivo fueron entregadas por el contratista y recibidos por el contratante; pero al conocer las funcionabilidades del sistema de identificaron ajustes que requirieron al contratista.</t>
  </si>
  <si>
    <t>ACTIVIDAD</t>
  </si>
  <si>
    <t>FECHA DE INICIO</t>
  </si>
  <si>
    <t>FECHA DE FIN</t>
  </si>
  <si>
    <t xml:space="preserve">Se realizó la gestión de 12 Toneladas de material reciclable gestionados en Sede Central y en Direcciones Territoriales, de los cuales el resultado de la gestión de papel y carton a nivel nacional.  El equivalente en árboles evitados de talar es de 39 árboles.
</t>
  </si>
  <si>
    <t>SOPORTE</t>
  </si>
  <si>
    <t>META
 UNIDAD DE MEDIDA</t>
  </si>
  <si>
    <t>META
 CANTIDAD</t>
  </si>
  <si>
    <t>INDICADOR
 NOMBRE</t>
  </si>
  <si>
    <t>INDICADOR
 FORMULA</t>
  </si>
  <si>
    <t>GRADUALIDAD DE LA PLANIFICACIÓN ESTABLECIDA</t>
  </si>
  <si>
    <t>Validación
 Meta</t>
  </si>
  <si>
    <t>Aprobar la propuesta de Análisis y diseño de la migración.</t>
  </si>
  <si>
    <t>OFICINAS RESPONSABLES</t>
  </si>
  <si>
    <t>AVANCE A 31 DICIEMBRE DE 2015
 Nota: tener en cuenta la unidad de medida</t>
  </si>
  <si>
    <t>Se avanzó en el análisis de la base de datos de cordis y homologacion con FOREST.</t>
  </si>
  <si>
    <t xml:space="preserve">De acuerdo al reporte de la supervisión del contrato: El contratista inició la migración de información y en ajuste documentos de plan de migración.El contrato se prorrogó hasta el 22 de noviembre de 2018, por la complejidad de la información. </t>
  </si>
  <si>
    <t>El IGAC aprobó el documento de Análisis y diseño de la migración entregado por el contratista.</t>
  </si>
  <si>
    <t>AVANCE CUANTITATIVO
 AVANCE A 30 DE JUNIO DE 2016.
 Tener en cuenta la unidad de medida</t>
  </si>
  <si>
    <t>AVANCE CUALITATIVO
 AVANCE A 30 DE JUNIO DE 2016</t>
  </si>
  <si>
    <t>OBSERVACIONES (Dificultades en el cumplimiento de la programación)</t>
  </si>
  <si>
    <t>AVANCE CUANTITATIVO
 DICIEMBRE 31 DE 2016.
 Tener en cuenta la unidad de medida</t>
  </si>
  <si>
    <t>AVANCE CUALITATIVO
 DICIEMBRE 31 DE 2016</t>
  </si>
  <si>
    <t>AVANCE CUANTITATIVO
 JUNIO 30 DE 2017
 Tener en cuenta la unidad de medida</t>
  </si>
  <si>
    <t xml:space="preserve">on el fin de cumplir con los objetivos propuestos en el Plan de Trabajo 2015-2018, mejorar infraestructura física tanto en la Sede Central como en las Direcciones Territoriales y Unidades Operativas de Catastro; para garantizar un ambiente sano y optimo, se recomienda lo siguiente:
Continuar con las visitas de seguimiento a las, Direcciones Territoriales y Unidades Operativas de Catastro con el fin de identificar las necesidades de mantenimiento, equipos y demás adecuaciones en los inmuebles con respecto a la infraestructura física.
Realizar el seguimiento al plan de infraestructura física de las DT
Se atienden los requerimientos de la DT
Gestionar recursos para la culminación de los procesos contractuales para la ejecución de las obras a realizar en las diferentes sedes.
Fortalecer el grupo de infraestructura física del instituto para así poder contribuir en el mejoramiento y modernización de las sedes del IGAC.
Fortalecimiento del mobiliario para los centros de información y ventas.
Fortalecimiento de recursos para obras para personas con movilidad reducida en la DT y UOC.
</t>
  </si>
  <si>
    <t>Acompañar el proceso de Migración de datos de Cordis a Forest.</t>
  </si>
  <si>
    <t>AVANCE CUALITATIVO
 JUNIO 30 DE 2017</t>
  </si>
  <si>
    <t>No se programo porcentaje para el trimestre</t>
  </si>
  <si>
    <t>La supervisión conjunta (OIT y GD)  ha venido acompàñando el proceso de migración. El contrato se prorrogó hasta el 22 de noviembre de 2018, por la complejidad de la información.</t>
  </si>
  <si>
    <t>Se han realizado migraciones parciales para la realización de pruebas de las funcionabilidades del sistema.</t>
  </si>
  <si>
    <t>AVANCE CUANTITATIVO
 DICIEMBRE 31 DE 2017
 Tener en cuenta la unidad de medida</t>
  </si>
  <si>
    <t>AVANCE CUALITATIVO
 DICIEMBRE 31 DE 2017</t>
  </si>
  <si>
    <t>AVANCE CUANTITATIVO
 JUNIO 30 DE 2018
 Tener en cuenta la unidad de medida</t>
  </si>
  <si>
    <t>AVANCE CUALITATIVO
 JUNIO 30 DE 2018</t>
  </si>
  <si>
    <t>SUBDIRECCION U OFICINA RESPONSABLE</t>
  </si>
  <si>
    <t>Acompañar la ejecución de Pruebas y la puesta en producción.</t>
  </si>
  <si>
    <t xml:space="preserve">   Se aprobó el plan de pruebas correspondiente al módulo de correspondencia y tablas de mantenimientos y se inicio la corrida, análisis y ajuste de las pruebas. El contrato se prorrogó hasta el 22 de noviembre de 2018, por la complejidad de la información.</t>
  </si>
  <si>
    <t>Se han ejecutado 6 de los 10 flujos de pruebas para correspondencia y de los Flujos de Archivo se encuentran en ajuste.</t>
  </si>
  <si>
    <t>META
 Segundo semestre 2015</t>
  </si>
  <si>
    <t>META
 Primer semestre 2016</t>
  </si>
  <si>
    <t>META
 Segundo semestre 2016</t>
  </si>
  <si>
    <t>META
 Primer semestre 2017</t>
  </si>
  <si>
    <t>META
 Segundo semestre 2017</t>
  </si>
  <si>
    <t>META
 Primer semestre 2018</t>
  </si>
  <si>
    <t>META
 Segundo semestre 2018</t>
  </si>
  <si>
    <t xml:space="preserve">Desarrollar la propuesta el Plan de gestión del cambio </t>
  </si>
  <si>
    <t>Macroproyectos envio diseño de campaña para revision y ajustes de los cambios del slogan para el 2018.</t>
  </si>
  <si>
    <t>Se cuenta con la propuesta de Gestión de Cambio, se ha realizado divulgación sobre la Gestión del Cambio. El contrato se prorrogó hasta el 22 de noviembre de 2018, por la complejidad de la información.</t>
  </si>
  <si>
    <t>Se generaron las piezas de comunicaciones para el lanzamiento de la campaña de expectiva y de gestión del cambio las cuales fueron aprobadas por comunicaciones. El contratista ha venido capacitando en el módulo de administración del sistema.</t>
  </si>
  <si>
    <t>Acompañar el Soporte en sitio para la implementación.</t>
  </si>
  <si>
    <t>Fortalecer el Proceso de Planeación, en el marco del Plan Nacional de Desarrollo 2015-2018 "Todos por un nuevo País" y el Plan de Atención y Reparación Integral a las Víctimas 2012-2021, en el ámbito de las competencias asignadas a la entidad sobre la materia</t>
  </si>
  <si>
    <t>Formular un plan de acción anual, definiendo indicadores y metas teniendo en cuenta los lineamientos anuales entregados por la Unidad para las víctimas en cada vigencia</t>
  </si>
  <si>
    <t>Macroproyectos ha realizado el acompañamiento y capacitación en las instalaciones del IGAC.</t>
  </si>
  <si>
    <t>PLAN DE ACCION</t>
  </si>
  <si>
    <t>Porcentaje de Avance del Plan de Acción</t>
  </si>
  <si>
    <t>Cumplimiento del plan de Accion Formulado</t>
  </si>
  <si>
    <t>porcentaje de ejecución/porcentaje programado</t>
  </si>
  <si>
    <t>Realizar seguimiento a la gestión y trámite de los documentos radicados en el sistema de correspondencia a nivel nacional.</t>
  </si>
  <si>
    <t>Se enviaron los correos de seguimiento a las diferentes dependencias de la Sede Central y Direcciones Territoriales.</t>
  </si>
  <si>
    <t>Se realizó seguimiento a la gestión y trámite de los documentos radicados en CORDIS a nivel nacional.</t>
  </si>
  <si>
    <t>Planeación</t>
  </si>
  <si>
    <t>Se realizó seguimiento a la gestión y trámite de los documentos radicados en CORDIS a nivel nacional. Se radica la correspondencia y se hace reparto de la correspondencia interna y externa.</t>
  </si>
  <si>
    <t>A 31 DE DICIEMBRE NO SE PROGRAMÓ ACTIVIDADES</t>
  </si>
  <si>
    <t>Al 30 de ENERO de 2016 se realizó la programacion del plan de accion 2016 y la solicitud de avance con corte a 30 de junio de 2016 del plan de accion y plan de fortalecimiento institucional a las oficinas, consolidacion de la informacion subida a la plataforma eSigna</t>
  </si>
  <si>
    <t>OK</t>
  </si>
  <si>
    <t>NO APLICA</t>
  </si>
  <si>
    <t>Al 30 de ENERO de 2017 se realizó la programacion del plan de accion 2017 y la solicitud de avance con corte a 31 de diciembre del plan de accion y plan de fortalecimiento institucional a las oficinas, consolidacion de la informacion subida a la plataforma eSigna</t>
  </si>
  <si>
    <t>ninguna</t>
  </si>
  <si>
    <t>En el mes de enero se realizó la consolidación del plan de accion 2018 con todas las areas responsables y se incluyó en la plataforma del SNARIV</t>
  </si>
  <si>
    <t>Oficina de Planeacion</t>
  </si>
  <si>
    <t>FINALIZADO</t>
  </si>
  <si>
    <t>Asignar Recursos presupuestales para la ejecución del Plan de acción, de acuerdo con las metas establecidas para la vigencia</t>
  </si>
  <si>
    <t>CIRCULAR DE DISTRIBUCIÓN ANUAL.</t>
  </si>
  <si>
    <t>CIRCULAR</t>
  </si>
  <si>
    <t>Asignacion de recursos</t>
  </si>
  <si>
    <t>Recursos distribuidos/recursos asignados*100</t>
  </si>
  <si>
    <t>Con la circular CI413 DE 01-09-2015 se realizó la asignacion o distribución de recursos del año 2016</t>
  </si>
  <si>
    <t>Con las circulares 413 y 472 de 2015 se realizo la distribucion de los recursos y de acuerdo al decreto de aplazamiento 378 de 4 de marzo de 2016 las areas ajustaron las asignaciones presupuestales</t>
  </si>
  <si>
    <t>no ha habido aplazamiento ni modificacion al presupuesto. Esta vigente la circular 281 de septiembre de 2016 donde se distribuyeron los recursos para el año 2017</t>
  </si>
  <si>
    <t>Circular 245 de 2017 se realizó la distribución de los recursos del 2018</t>
  </si>
  <si>
    <t>Fortalecer los procesos y procedimientos orientados a la ejecución de la política pública, en el modelo de operación por procesos y de acuerdo a las competencias de cada entidad</t>
  </si>
  <si>
    <t>Identificar si se requiere incorporar y/o ajustar procedimientos específicos para la ejecución de la politica pública en el modelo de operación por procesos de la entidad, de acuerdo con las competencias y funciones asignadas</t>
  </si>
  <si>
    <t>Documento Diagnóstico</t>
  </si>
  <si>
    <t>Documentación actualizada o incorporada en los procesos institucionales de apoyo a la política de tierras de acuerdo al diagnostico</t>
  </si>
  <si>
    <t>Documentación de procesos institucionales de apoyo a la política de tierras de acuerdo al diagnostico</t>
  </si>
  <si>
    <t>documentos incorporados o ajustados/documentos proyectados</t>
  </si>
  <si>
    <t>Todas las subdirecciones y Oficinas del IGAC y la Oficina Asesora de Planeacion como coordinadora</t>
  </si>
  <si>
    <t>NO HUBO DOCUMENTOS ACTUALIZADOS</t>
  </si>
  <si>
    <t>En el primer semestre de 2016, el GIT PRIV no ha evidenciado la necesidad de realizar ninguna actualización o complementación a los documentos expedidos por el Grupo de Trabajo de CATASTRO, CIAF, INFORMATICA, GIT SERVICIO AL CIUDADANO, PLANEACIÓN, NO HUBO DOCUMENTOS ACTUALIZADOS. CATASTRO:</t>
  </si>
  <si>
    <t>La Subdirección de Geografía y Cartografía no realizo ningun documento técnico para el proyecto Politica de Tierras para el año 2016. La subdirección de agrología no cuenta con procedimientos específicos para el cumplimiento misional relacionado con política de tierras . En consecuencia, no se ha realizado actualización alguna. CATASTRO: En el segundo semestre de 2016, el GIT PRIV no ha evidenciado la necesidad de realizar actualizaciones o complementaciones a los documentos expedidos por el GIT Política de Reparación Integral a Víctimas, de la Subdirección de Catastro. La Oficina CIAF no realizo ningun documento técnico ó actualización para el proyecto Politica de Tierras para el año 2016</t>
  </si>
  <si>
    <t>La Subdirección de Catastro actualizó el Manual de procedimiento denominado "ATENCIÓN DE REQUERIMIENTOS JUDICIALES DE JUECES Y/O MAGISTRADOS CIVILES ESPECIALIZADOS EN RESTITUCIÓN DE TIERRAS, EN EL MARCO DE LA LEY 1448 DE 2011". La última versión del documento ya se encuentra en la intranet para su consulta y adopción..El GIT Servicio al Ciudadano no realizo ningun documento técnico ó actualización para el proyecto Politica de Tierras para el año 2017</t>
  </si>
  <si>
    <t>GIT GESTION DOCUMENTAL</t>
  </si>
  <si>
    <t xml:space="preserve">Porcentaje avance de actualización Instrumentos Archivísticos y de Gestión de la Información </t>
  </si>
  <si>
    <t>La Oficina de Informática y Telecomunicaciones oficializo los siguientes documentos: Gestión de activos de información, Entrega de información geográfica, Inventario de activos de información, Fomulario de entrega de información geográfica. El GIT Servicio al Ciudadano no realizo ningun documento técnico ó actualización para el proyecto Politica de Tierras para el año 2017. En el segundo semestre de 2017 la Subdirección de Catastro a traves del GIT Proyectos Especiales Catstrales no evidencio la necesidad de realizar actualizaciones o complementaciones a los documentos expedidos por el GIT frente a la Política de Reparación Integral a Víctimas. La Subdirección de Geografía y Cartografía no realizó ningun documento técnico ni actualizaciones en los documentos existentes para el proyecto Politica de Tierras para el año 2017.</t>
  </si>
  <si>
    <t>La Subdirección de Catastro a traves del nuevo GIT de Tierras evidencio la necesidad de actualizar el Manual de procedimiento denominado "ATENCIÓN DE REQUERIMIENTOS JUDICIALES DE JUECES Y/O MAGISTRADOS CIVILES ESPECIALIZADOS EN RESTITUCIÓN DE TIERRAS, EN EL MARCO DE LA LEY 1448 DE 2011" el cual ya encuentra en proceso de firmas. Ademas como complementación de los documentos que se tienen dentro del Sistema Integrado de Gestión por parte del GIT, se evidencio la necesidad de crear y oficializar un documento denominado "Protocolo Para La Verificación De La Georreferenciación Realizada Por La URT; Y Ordenada Por La Rama Judicial Especializada En Restitución De Tierras", el cual ya se encuentra con la primera revisión por parte de la Oficina de Planeación y esta en revisión y analisis de las observaciones realizadas por parte del GIT de Tierras. El Centro de Investigación y desarrollo en información geográfica no ha realizado ningun documento para el proyecto Politica de Tierras durante el año 2018.</t>
  </si>
  <si>
    <t>Todas las oficinas y oficina de Planeacion como coordinadora</t>
  </si>
  <si>
    <t>Informar y capacitar a los funcionarios y contratistas de la entidad sobre los procesos y procedimientos internos para la ejecución de la política pública de prevención, protección, atención, asistencia y reparación integral a las víctimas</t>
  </si>
  <si>
    <t>Plan de capacitación</t>
  </si>
  <si>
    <t>Número de jornadas de Inducción y eventos de capacitación</t>
  </si>
  <si>
    <t>sesiones de inducción y capacitación en reparación integral de víctimas</t>
  </si>
  <si>
    <t>No. de jornadas realizadas/Total de jornadas programadas</t>
  </si>
  <si>
    <t>Secretaría General, GIT Talento Humano</t>
  </si>
  <si>
    <t>Se realizó una jornada de inducción el 18 de diciembre de 2015, en la cual la Subdirección de Catastro expuso, entre otros temas, la forma como en el IGAC se está aportando a la ejecución de la política pública de prevención, protección, atención, asistencia y reparación integral a las víctimas.</t>
  </si>
  <si>
    <t>El porcentaje de avance representado en el avance de la actualización de los instrumentos archivisticos y de información.</t>
  </si>
  <si>
    <t>En el primer semestre se realizó el curso en: “Primeras Jornadas Internacionales en Derecho de Tierras” a través del contrato suscrito con la Universidad Externado de Colombia, que se llevó a cabo los días 19 y 20 de mayo de 2016, en las instalaciones de la Universidad por un valor de $15.000.000, con una duración de 11 horas, a la que asistieron 21 servidores públicos. Dentro de los ejes temáticos planteados referentes a la política de Reparación de Víctimas y Restitución de Tierras se encontraban: Retos institucionales de tierras en el posconflicto, ordenamiento territorial y derecho de tierras, áreas protegidas y el proceso de restitución de tierras, planificación del ordenamiento social de la propiedad, restitución de tierras y adaptabilidad social, proceso de restitución de tierras en Colombia, entre otros. Cabe aclarar que la temática elegida es producto de un proceso de identificación de necesidades que se adelantó a principios de este año con las Dependencias de la Sede Central y las Direcciones Territoriales, para realización del Programa de Capacitación de este año, en el que se priorizo el tema de Ordenamiento y Desarrollo territorial en el cual se encuentra incluida dicha política. Para el 2 semestre del 2016 se planea poner en marcha la estrategia que plantea USAID del programa de formación de formadores, con lo cual lo que se va a hacer en primera instancia es fusionar las necesidades reportadas por las Dependencias y las Direcciones Territoriales del plan de Capacitación de este año respecto al tema de Reparación de Víctimas y Restitución de Tierras con respecto a las reportadas por USAID, como resultado de estas necesidades se va a organizar una jornada virtual de capacitaciones entre la sede central y las 16 D.T. (Bolívar, Cundinamarca, Nariño, Norte de Santander, Valle del Cauca, Magdalena, Santander, Sucre, Meta, Risaralda, Caldas, Tolima, Córdoba, Atlántico, Cesar y Cauca), para antes del 1 de septiembre de 2016. De esta forma se proyectara el Plan de capacitaciones específico en temas misionales aplicados al contexto de Victimas y Restitución de Tierras, para el periodo 2016 – 2017.</t>
  </si>
  <si>
    <t>Durante el segundo semestre del 2016 se organizaron dos eventos de capacitación desde el GIT Gestión de Talento Humano: 
 1. La Conferencia “XVII Jornadas Internacionales de Derecho Administrativo, el Derecho Administrativo para la Paz”, en las instalaciones de la Universidad Externado de Colombia el 31 de Agosto, 1 y 2 de Septiembre de 2016, en la que se abordaron temas de ordenamiento territorial, aplicación del Derecho en la restitución de tierras, el rol de la administración publica en el posconflicto, experiencias internacionales frente al tema, el Derecho Administrativo enfocado en la búsqueda de un país en paz entre otros. Para este evento se inscribieron 30 funcionarios de la Sede Central, pero se confirmó la asistencia de 24 funcionarios durante los tres días. Para esta conferencia se invirtió la suma de $6.000.000 de los recursos nación. 
 2. La Videoconferencia de Política de Reparación Integral de Victimas, Restitución de tierras y Post conflicto, realizada el día 11 de Noviembre de 2016 de 7:30 a 12:00 a.m., en conexión simultánea y trasmitiendo desde la sala de Videoconferencias de la Oficina de Informática y Telecomunicaciones al auditorio del salón H para funcionarios de las áreas misionales de la sede central y la D.T. Cundinamarca y a 14 D.T. Conto con la participación de 107 funcionarios en total incluyendo conferencistas. La información se detalla a continuación: Sede central y D.T. Cundinamarca 26, Conferencistas 7, Atlántico 3, Bolivar 5 ,Caldas 4, Cauca 8, Cesar 5, Magdalena 6, Meta 7, Nariño 5, Norte de Santander 5, Risaralda 5, Santander 6, Sucre 6, Tolima 6 y Valle del Cauca 3. Cabe aclarar que se había invitado a la D.T. Cordoba quienes no se pudieron conectar por temas climáticos que afectaron la red. 
 Se trataron temas de Ordenamiento Territorial y Catastro Multipropósito - Relación complementaria, Ley de Victimas y restitución de tierras, Balance 2016 del GIT Política de Reparación Integral de Víctimas, PND, Posconflicto y Consulta previa, Catastro Multipropósito Conpes 3859 de 2016 y Delegación.</t>
  </si>
  <si>
    <t>El 30 de marzo de 2017 se realizó la Jornada masiva de Inducción, en la cual la Subdirección de Catastro expuso, entre otros temas la política de reparación integral a víctimas. Con una participación de 191 Servidores Públicos de la Sede central y la Dirección Territorial Cundinamarca. Los días 18 y 19 de mayo de 2017 se realizaron las II Jornadas Internacionales en Derecho de Tierras a través del contrato suscrito con la Universidad Externado de Colombia, que se llevó a cabo, en las instalaciones de la Universidad por un valor de $17.000.000, con una duración de 14 horas, a la que asistieron 9 Directores Territoriales, 4 funcionarios líderes de las UOC y 24 servidores públicos de la sede central, en total 37 servidores públicos; 32 de ellos cumplieron con el 80% de asistencia al seminario, por lo cual se les otorgó certificado. Dentro de los ejes temáticos planteados referentes a la política de Reparación de Víctimas y Restitución de Tierras se encontraban: El papel del DNP en la Reforma Rural Integral y el Postconflicto, aspectos sustanciales de la Restitución de Tierras (Formalización del acceso a la tierra, Segundos Ocupantes: La otra cara de la Restitución, La Jurisdicción Especial para la Paz en la Reconciliación Rural), aspectos procedimentales de la Restitución de Tierras (Recuperación de baldíos indebidamente ocupados, Unidad Agrícola Familiar -UAF, Acumulación, acaparamiento y concentración de la propiedad rural, Reforma agraria: de la redistribución a la modificación de la estructura de la propiedad).</t>
  </si>
  <si>
    <t>El 8 y 9 de Noviembre de 2017 se llevaron a cabo las Jornadas de Re inducción en las que las dependencias de la Sede Central, presentaron los cambios estructurales y/o actualizaciones y reorientación de sus objetivos; La Subdirección de Catastro por su parte mostro entre otros, temas relacionados con la política de reparación integral a víctimas . Las Jornadas tuvieron una participación masiva de 503 servidores, entre funcionarios de planta y contratistas de la Sede Central y la D.T. Cundinamarca.</t>
  </si>
  <si>
    <t>NO APLICA PORQUE SE REALIZÓ EN EL PRIMER SEMESTRE PERO EJECUTARON</t>
  </si>
  <si>
    <t>NO APLICA. 
 Secretaría General, GIT Talento Humano</t>
  </si>
  <si>
    <t>3. Fortalecer la estrategia de comunicación institucional, orientada a la divulgación de las acciones para la ejecución de la política pública</t>
  </si>
  <si>
    <t>Instrumentos Archivísticos y de Gestión de la Información actualizados.</t>
  </si>
  <si>
    <t>Incluir en la estrategia de comunicación Institucional externa, la divulgación de las piezas de comunicación relacionadas con la implementación de la política pública</t>
  </si>
  <si>
    <t>Plan de Comunicaciones</t>
  </si>
  <si>
    <t>Acciones de Comunicación externa</t>
  </si>
  <si>
    <t>3 (costante)</t>
  </si>
  <si>
    <t>Acciones de comunicación externa implementadas</t>
  </si>
  <si>
    <t>No. De Acciones de comunicación ejecutadas / No. De acciones de comunicación programadas</t>
  </si>
  <si>
    <t>Oficina de Difusion y Mercadeo- Comunicaciones</t>
  </si>
  <si>
    <t>Durante el segundo semestre de 2015, desde el Equipo de Comunicaciones se adelantaron las siguientes acciones y herramientas externa através de las cuales se socializó y divulgó información relacionada con SNARIV: 1.Comunicados de Prensa: se realizarón 10 comunicados. 2. Página Web: se realizó la publicción de comunicados de Prensa a través del portal. 3. Redes Sociales: Se emitieron mensajes e información producidas por el IGAC sobre restitución de tierras, a través de las cuentas de Twitter, Facebook y Canal de You Tube. 4. Se realizó la producción de 3 videos institucionales a través de cápsulas de don Aguntín (Áreas Homogéneas de Tierras, Catastro Multipropósito y Apoyo del IGAC al proceso Restitución de Tierras). 5. Eventos: Se realizaron 3 eventos, dos cumbres catastrales 2015 y un Taller de formalización catastral en Colombia. 6. Botelín Interinstitucinoal Geomail, a través del cual se publicaron notas informativas relacionadas.</t>
  </si>
  <si>
    <t>3 acciones</t>
  </si>
  <si>
    <t>Actualizar el Programa de Gestión Documental - PGD.</t>
  </si>
  <si>
    <t>Durante el primer semestre de 2016, desde el Equipo de Comunicaciones se adelantaron las siguientes acciones y herramientas externa através de las cuales se socializó y divulgó información relacionada con SNARIV: 1.Comunicados de Prensa: se realizarón 10 comunicados. 2. Página Web: se realizó la publicción de 19 boletines de Prensa relacionados a través del portal de noticias institucional. 3. Redes Sociales: Se emitieron mensajes e información producidas por el IGAC sobre restitución de tierras, a través de las cuentas institucionales de Twitter y Facebook . 4. Se realizó la producción de 1 video institucional a través de cápsulas de don Aguntín (Áreas Homogéneas de Tierras). 5. Eventos: Se realizaron 5 eventos, firma de un convenio entre el IGAC y la Unidad de Víctimas y 4 eventos de socialización de la conceptualización del Catrastro Multipropósito.</t>
  </si>
  <si>
    <t>4 acciones</t>
  </si>
  <si>
    <t>Durante el segundo semestre de 2016, desde el Equipo de Comunicaciones se adelantaron las siguientes acciones y herramientas externa a través de las cuales se socializó y divulgó información relacionada con SNARIV: 1.Comunicados de Prensa: se realizaron 39 comunicados. 2. Página Web: se realizó la publicación de 39 boletines de Prensa relacionados a través del portal de noticias institucional. 3. Redes Sociales: Se emitieron mensajes e información producidas por el IGAC sobre restitución de tierras, poblaciones indígenas, postconflicto, entre otros a través de las cuentas institucionales de Twitter y Facebook 4. Eventos: Se realizaron 3 eventos, Foro “Retos, dilemas y perspectivas inherentes al uso del suelo del Caquetá como parte de la superación rural y ambiental en tiempos del posconflicto”, Foros Mapeando la Geografía de la Paz en Cúcuta y Caquetá.</t>
  </si>
  <si>
    <t>Durante el primer semestre de 2017, desde el GIT de Comunicaciones se realizaron las siguientes actividades en el marco de la estrategia de Comunicación Externa para SNARIV:  1. Se realizó la redacción de 5 comunicados de prensa: “Labor del IGAC es fundamental para sentar las bases del campo que queremos”: Juan Manuel Santos”, “Delegación y Catastro Multipropósito nuevas formas de administrar la tierra en Colombia: Director IGAC”, “IGAC pieza fundamental para la transformación del campo y la creación de un país en paz”: Juan Antonio Nieto Escalante, “Las cinco principales transformaciones que vivirá el campo colombiano” y “Nace nueva alianza para erradicar la inequitativa distribución de la tierra en las zonas rurales de Colombia”, 2. A través del portar de noticias institucional se realizó la publicación de 5 comunicados de prensa. 3, Se realizó la socialización y divulgación de mensajes temáticos a través de las redes sociales del IGAC relacionados con Delegación, Catastro multipropósito, transformación del campo, tierras, entre otros.</t>
  </si>
  <si>
    <t>Se ha recopilado la información actualizada del diagnóstico a nivel nacional para caracterizar las necesidades de las dependencias y se adelanta la actualización del PGD acorde al diagnostico y para incorporar la nueva politica de Gestión documental.</t>
  </si>
  <si>
    <t>Se actualizó el Plan e Gestión Documental PGD-, esta pendiente de surtirse los trámites de revisión formal.</t>
  </si>
  <si>
    <t>El documento fue enviado a la Oficina de Planeación, quienes sugirieron realizar ajustes los cuales se encuentran en proceso de elaboración.</t>
  </si>
  <si>
    <t xml:space="preserve"> Se solicitó que los documentos se armonizaran con el SIG y quedó pendiente revisión.</t>
  </si>
  <si>
    <t>Durante el segundo semestre de 2017, desde el GIT de Comunicaciones se realizaron las siguientes actividades en el marco de la estrategia de Comuniación Externa para SNARIV:  1. Se realizó la redacción de 3 comunicados de prensa: Atención al usuario, ordenamiento territorial y apoyo a las víctimas, principales logros del IGAC en el Atlántico, Nueva estación del IGAC en Ovejas (Sucre) mejorará la obtención de datos claves para el pos conflicto y La administración de la tierra en Colombia es crucial para el pos conflicto y la reforma rural”: Director del IGAC, 2. A través del portar de noticias institucional se realizó la publicación de los 3 comunicados de prensa relacionados. 3, Se realizó la socialización y divulgación de mensajes temáticos a través de las redes sociales del IGAC relacionados con victimas y pos conflicto.</t>
  </si>
  <si>
    <t>Durante el primer semestre de 2018, desde Equipo de Comunicaciones en el marco de las acciones de comunicación externa se realizaron las siguientes actividades para socializar y divulgar lo correspondiente al tema de SNARIV: I. Se realizó la redacción de 5 comunicados de prensa: 1. Discusión académica sobre restitución de tierras, un compromiso del IGAC. 2. “Catastro y registro son instrumentos esenciales para la gestión, políticas públicas y restitución de tierras”: IGAC. 3. IGAC y Cooperación Holandesa identifican 45 posibles nuevos predios en Vista Hermosa (Meta). 4. IGAC avanza en el cumplimiento de requerimientos en restitución de tierras. 5. IGAC Nariño socializó con jueces especializados proceso de restitución de tierras. 
  II. A través de la página erb se realizó la publicación de los boletines a través de los siguientes links: 
 1. http://noticias.igac.gov.co/es/contenido/discusion-academica-sobre-restitucion-de-tierras-un-compromiso-del-igac. 2. http://noticias.igac.gov.co/es/contenido/catastro-y-registro-son-instrumentos-esenciales-para-la-gestion-politicas-publicas-y 3.http://noticias.igac.gov.co/es/contenido/igac-y-cooperacion-holandesa-identifican-45-posibles-nuevos-predios-en-vista-hermosa-meta 4. http://noticias.igac.gov.co/es/contenido/igac-avanza-en-el-cumplimiento-de-requerimientos-en-restitucion-de-tierras y 5. http://noticias.igac.gov.co/es/contenido/igac-narino-socializo-con-jueces-especializados-proceso-de-restitucion-de-tierras-0 
 III. Divulgación en redes sociales: a través de las redes sociales del IGAC, se realizó la publicación de contenidos temáticos con información relacionada con SNARIV.
 IV. Monitoreo de Medios: Se geraron 13 notas informativa en diferentes medios de comunicación a nivel local y regional</t>
  </si>
  <si>
    <t>Actualizar el Plan Institucional de Archivos - PINAR.</t>
  </si>
  <si>
    <t>Difusion y mercadeo y Comunicaciones</t>
  </si>
  <si>
    <t>Incluir en la estrategia de comunicación Institucional interna, la divulgación de las piezas de comunicación relacionadas con la implementación de la política pública</t>
  </si>
  <si>
    <t>Acciones de Comunicación interna</t>
  </si>
  <si>
    <t>2 (constante)</t>
  </si>
  <si>
    <t>Se ha recopilado la información actualizada del diagnóstico a nivel nacional para caracterizar las necesidades de las dependencias y se adelanta la actualización del PINAR acorde al diagnostico y para incorporar la nueva politica de Gestión documental.</t>
  </si>
  <si>
    <t>Acciones de comunicación implementadas</t>
  </si>
  <si>
    <t>Se actualizó el Plan Institucional de Archivos - PINAR-, esta pendiente de surtirse los trámites de revisión formal.</t>
  </si>
  <si>
    <t>Durante el segundo semestre de 2015, desde el Equipo de Comunicaciones se adelantaron las siguientes acciones y herramientas de comunicación internas através de las cuales se socializó y divulgó información relacionada con SNARIV: 1. IGACNET: A través de esta herramienta se realizó la publicación de 37 notas informativas relacionadas con restitución de tierras, titulación de predios, catastro rural, post conflicto, adquisición de predios comunidades indígenas, entre otros. 2. PANTALLAS DIGITALES: Se publicaron 14 notas informativas entre diseños de piezas informativas, eventos realizados por el IGAC y notas con registros en medios de comunicación.</t>
  </si>
  <si>
    <t>2 acciones</t>
  </si>
  <si>
    <t>Durante el primer semestre de 2016, desde el Equipo de Comunicaciones se adelantaron las siguientes acciones y herramientas de comunicación internas através de las cuales se socializó y divulgó información relacionada con SNARIV: 1. IGACNET: A través de esta herramienta se realizó la publicación de 24 notas informativas relacionadas con restitución de tierras, avaluó de predios, predios comunidades indígenas, deslindes, entre otros. 2. PANTALLAS DIGITALES: Se publicaron 55 notas informativas entre diseños de piezas informativas, eventos realizados por el IGAC y notas con registros en medios de comunicación, relacionadas .</t>
  </si>
  <si>
    <t>Durante el segundo semestre de 2016, desde el Equipo de Comunicaciones se adelantaron las siguientes acciones y herramientas de comunicación internas a través de las cuales se socializó y divulgó información relacionada con SNARIV: 1. IGACNET: A través de esta herramienta se realizó la publicación de 30 notas informativas relacionadas con restitución de tierras, predios, postconflicto, titulaciones, entre otros 2. PANTALLAS DIGITALES: Se publicaron 30 notas informativas entre diseños de piezas informativas, eventos realizados por el IGAC y notas con registros en medios de comunicació, relacionadas. ​</t>
  </si>
  <si>
    <t>Durant el primer semestre en el marco de la estrategia de Comunicación Interna, se realizó la redacción y publicación de las siguientes notas a través de 1, PANTALLAS DIGITALES y 2. de la IGACNET: IGAC, una de las piezas claves para la titulación colectiva en la Isla de Tierrabomba, IGAC y Agencia Nacional de Tierras trabajan de la mano para adjudicar tierras a los campesinos, Afiche suelos y tierras de Colombia, IGAC y Gobernación del Magdalena socializaron proceso de titulación que beneficiará a 657 familias de Santa Marta, El IGAC acompaña a la Gobernación de Cundinamarca y a los municipios en procesos de Titulación, La Dirección Territorial del Tolima continua trabajando en pro de la restitución de tierras, Las cinco principales transformaciones que vivirá el campo colombiano, entre otros.</t>
  </si>
  <si>
    <t>Durante el segundo semestre en el marco de la estrategia de Comunicación Interna, se realizó la redacción y publicación de las siguientes notas a través de 1, PANTALLAS DIGITALES y 2.  IGACNET: Atención al usuario, ordenamiento territorial y apoyo a las víctimas, principales logros del IGAC en el Atlántico, Nueva estación del IGAC en Ovejas (Sucre) mejorará la obtención de datos claves para el pos conflicto y La administración de la tierra en Colombia es crucial para el pos conflicto y la reforma rural”: Director del IGAC</t>
  </si>
  <si>
    <t>Durante el primer semestre de 2018, desde Equipo de Comunicaciones en el marco de las acciones de comunicación interna se realizaron las siguientes actividades para socializar y divulgar lo correspondiente al tema de SNARIV: 
 I. PANTALLAS DIGITALES: a través de esta herramienta se ralizó la publicación de la siguiente información: 1. IGAC Nariño socializó con jueces especializados proceso de restitución de tierras (Scala) 2. IGAC Nariño socializó con jueces especializados proceso de restitución de tierras 3. Agustín Codazzi socializó avance del proceso de restitución de tierras en favor. 4. El Agustín Codazzi articula acciones en procesos de restitución de tierras en favor de las víctimas de la violencia
  y 2. IGACNET: A través de esta herramienta interna se realizó la socialización y publicación de los siguientes contenidos: El Agustín Codazzi aprobó avalúos para restitución de tierras, El Agustín Codazzi avanza en el cumplimiento de solicitudes de restitución de tierras, IGAC articula acciones con La Agencia Nacional de Tierras para la adquisición de predios, IGAC articula acciones con La Agencia Nacional de Tierras para la adquisición de predios, IGAC Nariño socializó con jueces especializados proceso de restitución de tierras, Agustín Codazzi socializó avance del proceso de restitución de tierras en favor de víctimas del conflicto armado, El Agustín Codazzi articula acciones en procesos de restitución de tierras en favor de las víctimas de la violencia, Articulación de acciones con la Unidad Departamental de Restitución de Tierras en beneficio de las víctimas, “Catastro y registro son instrumentos esenciales para la gestión, políticas públicas y restitución de tierras”: IGAC, IGAC continúa cumpliendo a víctimas del conflicto armado</t>
  </si>
  <si>
    <t>Articulacion de las acciones que ejecuta la entidad en el marco de la política pública, con la estrategia de comunicaciones del SNARIV liderada por la Oficina de comunicaciones de la Unidad</t>
  </si>
  <si>
    <t>Ayudas memoria reuniones-Archivo Of. Comunicaciones</t>
  </si>
  <si>
    <t>Participación del IGAC en al menos 7 reuniones de articulación con la estrategia de comunicaciones del SNARIV</t>
  </si>
  <si>
    <t>Actualizar el Sistema Integrado de Conservación.</t>
  </si>
  <si>
    <t>Reuniones de articulación entre Of. de comunicaciones IGAC y UARIV</t>
  </si>
  <si>
    <t>No. De participacion en reuniones / 7 reuniones programadas a participar</t>
  </si>
  <si>
    <t>En esta actividad se avanzara en el segundo semestre del 2016</t>
  </si>
  <si>
    <t>De acuerdo a la circular 44 del 2018 se ha venido realizando las sensibilizaciones del SIC en Sede Central, se han desarrollado los conceptos técnicos necesarios para el buen desarrollo de la conservación documental a nivel nacional. Participación en reunión con el GIT Desarrollo Organizacional para determinar los lineamientos para incluir el SIC y en el SGI.</t>
  </si>
  <si>
    <t>3 reuniones</t>
  </si>
  <si>
    <t>Durante el primer semestre de 2016, el Equipo de Comunicaciones asisitió a 3 reuniones realizadas, el 26 de febrero sobre lineamientos de comunicaciones SNARIV, el 04 de marzo sobre Nodo de tierras y el 16 de Junio sobre impactos organizacionales (IGAC - Nodo de tierras).</t>
  </si>
  <si>
    <t>2 reuniones</t>
  </si>
  <si>
    <t>Se actualizó el Sistema Integrado de Conservación SIC, esta pendiente de surtirse los trámites de revisión formal.</t>
  </si>
  <si>
    <t>Durante el segundo semestre de 2016, el Equipo de Comunicaciones asisitió a 2 reuniones realizadas, el 16 de junio y 13 de julio sobre proyecto nodo de tierras de la red nacional de información</t>
  </si>
  <si>
    <t>Durante el primer semestre de 2017, se gestionaron comunicados de prensa sobre el tema que fueron socializados en el portal de noticias del IGAC, así mismo la socialización de piezas a través de pantallas digitales e IGACNET, que han permitido dar cuenta de la gestión realizada sobre SNARIV</t>
  </si>
  <si>
    <t>Durante el segundo semestre de 2017, se gestionaron comunicados de prensa sobre el tema de victimas y pos conlicto, que fueron socializados en el portal de noticias del IGAC, así mismo en redes scciales y en comunicación interna.</t>
  </si>
  <si>
    <t>Durante el primer semestre de 2018, se gestionaron comunicados de prensa sobre el tema de victimas y pos conlicto, los cuales que fueron socializados en el portal de noticias del IGAC, así mismo en redes scciales y se registraron notas en medios de comunicación</t>
  </si>
  <si>
    <t>Divulgar los informes de rendición pública de cuentas sobre la gestión adelantada por la entidad, en el marco de sus competencias en la prevención, protección, atención, aisistencia y reparación integral a las víctimas</t>
  </si>
  <si>
    <t>Herramientas de Comunicación a través de las cuales se publica la información</t>
  </si>
  <si>
    <t>Plan de rendicion de cuentas anual</t>
  </si>
  <si>
    <t>7 (sumatoria)</t>
  </si>
  <si>
    <t>Informes de Rendición de cuenta Publicados</t>
  </si>
  <si>
    <t>Número de Informes de Rendición de Cuenta Publicados</t>
  </si>
  <si>
    <t>Actualizar el Inventario de Activos de Información</t>
  </si>
  <si>
    <t>La información generada desde el IGAC sobre el SNARIV, se publicó y divulgó de manera oportuna a través de las diferentes herramientas o conales de comunicación con que cuenta el Instituto: Comunicados de Prensa, página web, redes sociales, registro en medios de comunicación, eventos, realización de videos.</t>
  </si>
  <si>
    <t>La información generada desde el IGAC sobre el SNARIV, se publicó y divulgó de manera oportuna a través de las diferentes herramientas o canales de comunicación con que cuenta el Instituto: Comunicados de Prensa, página web, redes sociales, registro en medios de comunicación, eventos, realización de videos.</t>
  </si>
  <si>
    <t>La información que se ha generado sobre SNARIV ha sido debidamente apoyada por el Equipo de Comunicaciones a través de la elaboración de boletines de prensa, socialiación y divulgación a través de las diferentes herramientas de comunicación tanto internas como externas</t>
  </si>
  <si>
    <t>Durante el primer semestre de 2017, se socializó y publicó de manera oportuna através de las herramientas de comunicación interna y externa, la información que se ha generado sobre SNARIV</t>
  </si>
  <si>
    <t>Durante el segundo semestre de 2017, se socializó y publicó de manera oportuna através de las herramientas de comunicación interna y externa, la información que se ha generado sobre SNARIV</t>
  </si>
  <si>
    <t xml:space="preserve">Se esta relizando la actualizacion de acuerdo a los cambios generados en las TRD. </t>
  </si>
  <si>
    <t>Durante el primer semestre de 2018 se realizó la publicación del informe de Gestión del primer trimestre en el link https://www.igac.gov.co/sites/igac.gov.co/files/informe_de_gestion_i_trimestre_2018.pdf en donde en Gestión Catastral, Cartográfica, Agrológica, Gobierno y seguridad digital entre otros, se rinde información sobre lo correspondiente a política de tierras</t>
  </si>
  <si>
    <t>ok</t>
  </si>
  <si>
    <t xml:space="preserve">En el semestre, el GIT de Gestión Documental participó en mesas de trabajo conjuntas con la Oficina Jurídica, Informática y telecomunicaciones y las diferentes dependencias, para el levantamiento de activos de información, para lo cual se suministraron las Tablas de Retención Documental de cada proceso y viene brindando el apoyo técnico requerido en materia archivística: 
i) 02/02/2018 mesa con informática y Telecomunicaciones y la OP, en la que se definieron los roles y responsabilidades del proceso de Gestión Documental del Manual de Políticas de Seguridad de la Información; ii) 05/02/2018 capacitación activos de información dirigida a quienes apoyarían en el levantamiento de activos de información, e índice de información clasificada y reservada; iii) 13/02/2018 y 19/02/2018 mesa técnica levantamiento de activos de información del GIT DE GESTION DOCUMENTAL; iv) 13/03/2018 asistencia a la capacitación en riesgos de seguridad de la información a los 5 procesos de Gestión Financiera, Catastral, Control Disciplinario, Difusión y mercadeo y Gestión Documental; 25/04/2018 mesa técnica levantamiento de activos de información Direccionamiento Estratégico (Gestión Documental, Informática y la OP); 30/04/2018 mesa técnica levantamiento de activos de información Gestión Cartográfica; 16/02/2018 mesa técnica con Informática para clasificación de los activos de información del GIT de Gestión Documental. </t>
  </si>
  <si>
    <t>GIT de Gestión Documental participó en mesas de trabajo conjuntas con la Oficina Jurídica, Informática y telecomunicaciones y las diferentes dependencias, para el levantamiento de activos de información, para lo cual se suministraron las Tablas de Retención Documental de cada proceso y viene brindando el apoyo técnico requerido en materia archivística.</t>
  </si>
  <si>
    <t>Fortalecer los recursos humanos necesarios para desarrollar las acciones orientadas a la implementación de la política pública</t>
  </si>
  <si>
    <t>Incluir en el programa de bienestar social de la entidad, actividades especificas para mejorar la calidad de vida laboral de los funcionarios que trabajan en la implementacion de la política pública de atención y reparación integral a las víctimas. Fortalecer los recursos humanos necesarios para desarrolar las acciones orientadas a la implementación de la política pública</t>
  </si>
  <si>
    <t>Programa de Bienestar social de la entidad</t>
  </si>
  <si>
    <t>Actividad de bienestar direccionada a funcionarios y contratistas que trabajan en esta política</t>
  </si>
  <si>
    <t>Actividades desarrolladas</t>
  </si>
  <si>
    <t>actividades desarrolladas/actividades programadas</t>
  </si>
  <si>
    <t>Presentar  los instrumentos al Comité de Gestión y Desempaño institucional para la aprobación.</t>
  </si>
  <si>
    <t>Secretaria General - GIT de Talento Humano.</t>
  </si>
  <si>
    <t>De acuerdo con lo estipulado en la Resolución No. 1508 del 3 de diciembre de 2015, por medio de la cual se adoptó el Plan de Incentivos para dicha vigencia, mediante la Resolución No. 1637 del 24 de diciembre de 2015 se proclamaron los mejores funcionarios de carrera administrativa del IGAC, entre los cuales se encuentran 3 funcionarios del GIT Política Reparación Integral de Víctimas.
 En observaciones al 31 de diciembre colocaron: Se está gestionando con la ARL la ejecución de una actividad de tipo psico-social en el primer semestre del año 2016 al 2018, dirigida al grupo de servidores públicos que trabajan con el tema de restitución de tierras y reparación de víctimas en el IGAC.</t>
  </si>
  <si>
    <t>Se programó el desarrollo de un taller con la ARL Colmena, en el cual participarán los servidores públicos del Grupo Interno de Trabajo Reparación Integral a Víctimas de la Subdirección de Catastro (15 personas de la sede central y 3 por cada una de las direcciones territoriales Bolívar, Magdalena, Cundinamarca, Valle, Meta, Santander, Sucre, Nariño, Norte de Santander y Córdoba). El taller va dirigido a intervenir los factores de riesgo psicosocial para la mitigación de los efectos en la salud del grupo a intervenir. La fecha asignada es 22 de julio de 2016.</t>
  </si>
  <si>
    <t>La actividad está pendiente de realizarse en el segundo semestre del año 2016, por razones logísticas.
 OK</t>
  </si>
  <si>
    <t>Se realizó un taller con la ARL Colmena, en el cual participaron 8 servidores públicos del Grupo Interno de Trabajo Reparación Integral a Víctimas de la Subdirección de Catastro, sede central. Por otra parte, se convocaron a los servidores públicos de las direcciones territoriales Bolívar, Magdalena, Cundinamarca, Valle, Meta, Santander, Sucre, Nariño, Norte de Santander y Córdoba, se reportó la asistencia de 20 servidores públicos. El taller fue dirigido a intervenir los factores de riesgo psicosocial para la mitigación de los efectos en la salud del grupo.Se realizó el 22 de julio de 2016.</t>
  </si>
  <si>
    <t>El 30 de junio de 2017 se realizó una capacitación por parte de la ARL Positiva sobre estilos de afrontamiento, dirigida a los servidores públicos que están relacionados con el tema de reparación a víctimas y restitución de tierras.
 En la sede central se convocaron 7 servidores públicos. La capacitación se realizó de forma presencial.
 Por otra parte, se convocaron a servidores públicos de las Direcciones Territoriales Nariño, Cundinamarca, Cesar, Cauca, Bolívar, Santander, Boyacá, Valle, Meta, Casanare, Magdalena, Córdoba, Caldas, Norte de Santander, Risaralda y Tolima. La capacitación se realizó mediante videoconferencia.</t>
  </si>
  <si>
    <t>No se realizo programación para el trimestre.</t>
  </si>
  <si>
    <t>Se realizara una Conferencia sobre el tema del Posconficto y reparacion a Victimas en el Auditorio de la Sede Central para todos los servidores publicas el 18 de julio de 2018 la cual se socializara a cada una de las Direcciones Territoriales. Se ejecutara la capacitacion para el segundo semestre de 2018 sobre “Manejo de víctimas y población vulnerable” en acompañamiento de la ARL.</t>
  </si>
  <si>
    <t>Secretaria General. GIT de Talento Humano</t>
  </si>
  <si>
    <t>Incluir en el programa de incentivos actividades específicas para crear un ambiente laboral y reconocer el desempeño de los funcionarios que trabajan en la implementación de la política pública de atención y reparación integral a las victimas</t>
  </si>
  <si>
    <t>Socializar y publicar los instrumentos que se actualicen.</t>
  </si>
  <si>
    <t>OBLIGATORIO</t>
  </si>
  <si>
    <t>Programa de incentivos de la entidad (dirigidos a los funcionarios que trabajan en este tema)</t>
  </si>
  <si>
    <t>Diseñar y ejecutar un plan de actualización, formación y capacitación al recurso humano de la entidad, sobre la politica de atención, asistencia y reparación integral de las víctimas</t>
  </si>
  <si>
    <t>Plan de Actualización, formación y capacitación sobre la política de tierras</t>
  </si>
  <si>
    <t>Planes de capacitación</t>
  </si>
  <si>
    <t>Planes de capacitacion enpolitica de tierras</t>
  </si>
  <si>
    <t>Planes de capacitacion anual realizados/ 4 plan de capacitacion programado</t>
  </si>
  <si>
    <t>Se realizó una jornada de inducción el 18 de diciembre de 2015, en la cual la Subdirección de Catastro expuso, entre otros temas, la forma como en el IGAC se está aportando a la ejecución de la política pública de prevención, protección, atención, asistencia y reparación integral a las víctimas.
 En observaciones al 31 de diciembre colocaron: Teniendo en cuenta el Plan Institucional de Formación y Capacitación adoptado para el periodo 2015-2018, la restitución de tierras y reparación de víctimas se encuentra dentro de los temas de aprendizaje misionales priorizados para dicho periodo.</t>
  </si>
  <si>
    <t>En el primer semestre se realizó el curso en: “Primeras Jornadas Internacionales en Derecho de Tierras” a través del contrato suscrito con la Universidad Externado de Colombia, que se llevó a cabo los días 19 y 20 de mayo de 2016, en las instalaciones de la Universidad por un valor de $15.000.000, con una duración de 11 horas, a la que asistieron 21 servidores públicos. Dentro de los ejes temáticos planteados referentes a la política de Reparacion de Víctimas y Restitución de Tierras se encontraban: Retos institucionales de tierras en el posconflicto, ordenamiento territorial y derecho de tierras, áreas protegidas y el proceso de restitución de tierras, planificación del ordenamiento social de la propiedad, restitución de tierras y adaptabilidad social, proceso de restitución de tierras en Colombia, entre otros. Cabe aclarar que la temática elegida es producto de un proceso de identificación de necesidades que se adelantó a principios de este año con las Dependencias de la Sede Central y las Direcciones Territoriales, para realizacion del Programa de Capacitación de este año, en el que se priorizo el tema de Ordenamiento y Desarrollo territorial en el cual se encuentra incluida dicha política. Para el 2 semestre del 2016 se planea poner en marcha la estrategia que plantea USAID del programa de formación de formadores, con lo cual lo que se va a hacer en primera instancia es fusionar las necesidades reportadas por las Dependencias y las Direcciones Territoriales del plan de Capacitacion de este año respecto al tema de Reparación de Víctimas y Restitución de Tierras con respecto a las reportadas por USAID, como resultado de estas necesidades se va a organizar una jornada virtual de capacitaciones entre la sede central y las 16 D.T. (Bolívar, Cundinamarca, Nariño, Norte de Santander, Valle del Cauca, Magdalena, Santander, Sucre, Meta, Risaralda, Caldas, Tolima, Córdoba, Atlántico, Cesar y Cauca), para antes del 1 de septiembre de 2016. De esta forma se proyectara el Plan de capacitaciones específico en temas misionales aplicados al contexto de Victimas y Restitución de Tierras, para el periodo 2016 – 2017.</t>
  </si>
  <si>
    <t>La realización de las dos (2) capacitaciones: “XVII Jornadas Internacionales de Derecho Administrativo, el Derecho Administrativo para la Paz” y “Videoconferencia de Política de Reparación Integral de Victimas, Restitución de tierras y Post conflicto”, que se dictaron en el segundo semestre del 2016 arriba descritas, se organizaron con base a las temáticas de: 1. Ley de Victimas y Restitución de tierras, 2. Planes de Ordenamiento Territorial y 3. Plan Nacional de desarrollo y Post Conflicto. 
 Que sirvieron como ejes cardinales para orientar la elección de los respectivos contenidos, las cuales se obtuvieron como resultado del proceso de la priorización de identificación de necesidades que se realizó a inicio de año con el establecimiento del Plan de Capacitación Institucional general, de hecho la línea de Ordenamiento Territorial constituía uno de los ejes temáticos a abarcar.</t>
  </si>
  <si>
    <t>En el Plan Institucional de Capacitación aprobado para este año se establecieron dentro del componente de Planificación, Desarrollo Territorial y Nacional las temáticas de Ordenamiento y Desarrollo Territorial, Derecho de Tierras, Política de Reparación Integral de Victimas y Restitución de Tierras y Autodesarrollo local y regional. Para el 2 semestre del 2017 se proyecta hacer cursos y Diplomados con la Universidad Externado sobre Política de Reparación Integral de Victimas y Restitución de Tierras, Ordenamiento Territorial y obtener descuentos para los funcionarios en la Especialización en Derecho de Tierras, en este momento se están adelantando acciones para firma del convenio interinstitucional que va a permitir obtener beneficios en capacitación. Así mismo se va a solicitar el apoyo de un capacitador con el Sistema Nacional de Atención y Reparación integral a las Víctimas SNARIV, para que dicte una capacitación masiva en las instalaciones del instituto. Ya se solicitó una reunión con el GIT Política de Tierras para definir los temas.</t>
  </si>
  <si>
    <t>De las acciones programadas se cumplió con la realización del Curso de Capacitación en Asuntos Jurídicos y Geográficos de las Tierras en Colombia, que se organizó en cooperación con la Universidad Externado de Colombia, con una intensidad de 60 horas en las fechas: 9, 10, 18, 23, 24, 30, 31 de Octubre y 7, 14, 20, 21 y 27 de Noviembre de 2017, con la participación de 34 funcionarios de la Sede Central y las abogadas de las D.T. Boyacá y Meta. El curso se desenvolvió desde una perspectiva Jurídica y Geográfica que permitió entender la problemática que enfrenta el país alrededor de la Reforma Rural Integral, la Planificación y el Desarrollo Territorial, dentro de los siguientes ejes temáticos: El Registro de la Propiedad Rural, La Política de Reparación Integral de Víctimas, la Restitución de Tierras, el Acaparamiento y la Concentración de tierras, las Desigualdades Regionales y el Ordenamiento y Desarrollo Territorial. Desde el mes de junio se han adelantado acciones para celebrar el convenio Marco con la Universidad Externado de Colombia, se redactó en conjunto con la Oficina Jurídica de la Universidad, el Departamento de Derecho del Medio Ambiente y el programa de Geografía la minuta respectiva, la cual se encuentra en revisión por parte del CIAF, para proceder con la revisión en la oficina Jurídica y finalmente firmar el convenio. se contrató la participación de 11 funcionarios del IGAC en las XIX Jornadas Internacionales en Derecho del Medio Ambiente, que se llevaron a cabo en la Universidad Externado de Colombia del 25 al 27 de octubre de 2017, con contenidos enmarcados dentro de la Planificación ambiental y el ordenamiento territorial en Colombia; relacionados con la restitución de tierras.
 Del 5 al 7 de Diciembre de 2017 la Universidad de los Andes Organizó la Conferencia y Reunión anual de la Comisión 7 de la Federación Internacional de Geómetras (FIG)- “Catastro Multipropósito: retos y oportunidades en islas y costas” en la Ciudad de Cartagena, con una intensidad 27 Horas académicas, en la que participaron 11 funcionarios del IGAC; en este encuentro académico se abordaron dentro de otros temas: la importancia de la Administración de Tierras y el Catastro en el Desarrollo Socio-Económico, Tierra y paz en Colombia (metodología adecuada para la recopilación de datos de campo y el manejo de datos), caracterización social del territorio como modelo relacionado para la Administración de la Tierra, la Administración de Tierras en un contexto posterior a un desastre, el proyecto de Modernización de la Administración de Tierra en Colombia, entre otros; todos ellos relacionados con la Política de Victimas y Restitución de tierras en mención.</t>
  </si>
  <si>
    <t>1 Jornada de Inducción y 2 eventos de Capacitación</t>
  </si>
  <si>
    <t>El Plan Institucional de Capacitación del IGAC versión 2018, se constituyó en fundamento al Nuevo Plan Nacional de Formación y Capacitación que publico el Departamento Administrativo de la función pública el 30 de Mayo de 2017 y el nuevo Modelo Integral de Planeación y Gestión MIPG, que implemento el Departamento Nacional de Planeación el 13 de Octubre de 2017; dentro del que se incluyeron las temáticas de: Ordenamiento Territorial, Gobernanza y Desarrollo de Territorios de Paz y Derechos Humanos, referentes al tema en mención. 
 Durante el primer semestre del 2018 se organizaron tres eventos de capacitación desde el GIT Gestión de Talento Humano:
 Realización de la Jornada de Inducción que se dictó a 226 servidores públicos nuevos (ingresaron a partir del mes de mayo del 2017) el día 25 de abril de 2018, en la que se trató el trabajo que se realiza desde la Subdirección de Catastro referente al tema de víctimas, restitución de tierras y postconflicto. 
 El 24 y 25 de Mayo de 2018 se realizaron las III Jornadas Internacionales en Derecho de Tierras, de manera conjunta con la Universidad Externado de Colombia, en la que participaron 28 servidores públicos, dentro de los cuales se destaca la asistencia de 7 funcionarios del GIT Proyectos Catastrales que manejan la Política de Victimas y Restitución de Tierras, dos (2) funcionarios de la D.T. Cundinamarca y una (1) de la D.T. Meta. En los contenidos temáticos estaban: Ley de restitución de tierras , retos y oportunidades en los procesos de restitución de Tierras (análisis comparado situación en Colombia), ordenamiento Social de la Propiedad Rural, mecanismos de acción de restitución de tierras: Garantías para las víctimas y la reconciliación, Geopolítica interna: zonas de reserva campesina y construcción de paz, Gobernanza Territorial agropecuaria, Sustitución de cultivos ilícitos y desarrollo rural, por nombrar algunos de ellos. 
 El 18 de Mayo, 1, 15, 22, 29 de Junio y 6 y 13 de Julio de 2018, se desarrolló el “Curso de Capacitación en Asuntos Jurídicos y Geográficos de las Tierras en Colombia” II Versión en las instalaciones de la Universidad Externado de Colombia, el segundo ciclo del que se dictó en el segundo semestre de 2017, los funcionarios que cumplieron las primeras 60 horas de participación se certificaron como Diplomado al completar 120 horas. Contó con la participación de 40 servidores públicos dentro de los que se destacan 3 funcionarios de la D.T. Cundinamarca y 1 de la D.T. Meta. Dentro de los temas tratados se encuentran: Nueva Institucionalidad en materia de Tierras, Ley de Restitución de Tierras, Análisis y prospectiva luego de seis años de su expedición, Ordenamiento y desarrollo territorial, Política de Reparación Integral de Víctimas, Restitución de Tierras y posconflicto.</t>
  </si>
  <si>
    <t>Garantizar los recursos físicos y logísticos necesarios para cumplir con las competencias y responsabilidades de la entidad en el marco de la política pública</t>
  </si>
  <si>
    <t>Realizar los procesos de contratación necesarios para asignar y dotar a la entidad con los recursos físicos y logísticos necesarios.</t>
  </si>
  <si>
    <t>Contratos suscritos con contratistas, operadores y otros</t>
  </si>
  <si>
    <t>Porcentaje de contratos realizados destinados para cumplir con las metas estatrégicas establecidas en cumplimiento de las responsabilidades de la Entidad en el marco del SNARIV y de la LVYRT.</t>
  </si>
  <si>
    <t>Cumplimiento en la contratación destinados para cumplir con las metas estatrégicas establecidas en cumplimiento de las responsabilidades de la Entidad en el marco del SNARIV y de la LVYRT.</t>
  </si>
  <si>
    <t>No. Contratos realizados / No. Contratos solicitados</t>
  </si>
  <si>
    <t>Secretaría General. GIT Contratación</t>
  </si>
  <si>
    <t>El Git de Gestion Contractual trabaja a demanda con los procesos que ingresan de cada dependencia, para el segundo semestre de 2015 por lo rubros de politicas de tierras se registraron un total de 44 contratos discriminados por rubro presupuestal así:
 C-520-1003-1-0-2 = 7 contratos
 C-450-1003-3-0-2 = 20 contratos
 C-450-1003-6-0-2 = 12 contratos
 C-223-1000-2-0-3 = 4 contratos
 C-410-1000-4-0-4 = 1 contrato</t>
  </si>
  <si>
    <t>El Git de Gestion Contractual trabaja a demanda con los procesos que ingresan de cada dependencia, para el primero semestre de 2016 por lo rubros de politicas de tierras se registraron un total de 294 contratos discriminados por rubro presupuestal así: 
 C-450-1003-3-0-2-4001 = 129 contratos
 C-450-1003-6-0-2-3001 = 108 contratos
 C-410-1000-4-0-4-1401 = 21 contratos
 C-520-1003-1-0-6-5401 = 19 contratos
 C-520-1003-1-0-6-5201 = 14 contratos
 C-450-1003-3-0-2-4003 = 2 contratos
 C-450-1003-6-0-2-3003 = 1 contratos</t>
  </si>
  <si>
    <t>El Git de Gestion Contractual trabaja a demanda con los procesos que ingresan de cada dependencia, para el segundo semestre de 2016 a corte 15/12/2016 por lo rubros de politicas de tierras se registraron un total de 20 contratos discriminados por rubro presupuestal así: 
 C-223-1000-2-0-3-1503 = 1 contratos
 C-450-1003-3-0-2-4001 = 2 contratos
 C-450-1003-3-0-2-4003 = 1 contratos
 C-450-1003-3-0-2-4004 = 7 contratos
 C-450-1003-6-0-2-3001 = 3 contratos
 C-450-1003-6-0-2-3003 = 3 contratos
 C-450-1003-6-0-2-3004 = 1 contratos
 C-520-1003-1-0-6-5201 = 1 contratos
 C-520-1003-1-0-6-5203 = 1 contratos</t>
  </si>
  <si>
    <t>El Git de Gestion Contractual trabaja a demanda con los procesos que ingresan de cada dependencia, para el primer semestre de 2017 a corte 30/06/2017 por lo rubros de politicas de tierras se registraron un total de 153 contratos discriminados por rubro presupuestal así: 
 C-0402-1003-4-0-2-3004 = 1 contratos
 C-0403-1003-1-0-2-4003 = 1 contratos
 C-0402-1003-4-0-2-3003 = 1 contratos
 C-0405-1003-2-0-4-1401 = 4 contratos
 C-0402-1003-4-0-2-3001 = 39 contratos
 C-0404-1003-1-0-6-5201 = 46 contratos
 C-0403-1003-1-0-2-4001 = 61 contratos</t>
  </si>
  <si>
    <t>El GIT de Gestion Contractual trabaja a demanda con los procesos que ingresan de cada dependencia, para el segundo semestre de 2017 a corte 31/12/2017 por los rubros de política de tierras se registraron un total de 14 contratos discriminados por rubro presupuestal así: 
 C-0402-1003-4-0-2-3003 = 4 contratos
 C-0402-1003-4-0-2-3001 = 4 contratos
 C-0403-1003-1-0-2-4003 = 3 contratos
 C-0403-1003-1-0-2-4001 = 1 contratos
 C-0404-1003-1-0-6-5201 = 1 contratos
 C-0402-1003-4-0-2-3004 = 1 contratos"</t>
  </si>
  <si>
    <t>El GIT de Gestion Contractual trabaja a demanda con los procesos que ingresan de cada dependencia, para el primer semestre de 2018 a corte 30/06/2018 por los rubros de política de tierras se registraron un total de 104 contratos discriminados por rubro presupuestal así: 
 C-0402-1003-4-0-2-3001 = 55 contratos
 C-0402-1003-4-0-2-3003 = 1 contrato
 C-0403-1003-1-0-2-4001 = 34 contratos
 C-0404-1003-1-0-6-5201 = 13 contratos
 C-0405-1003-2-0-4-1401 = 1 contrato</t>
  </si>
  <si>
    <t>Secretaria General. GIT de Contratación</t>
  </si>
  <si>
    <t>Diseñar e implementar las estrategias de interoperabilidad y gobierno de datos necesarios para lograr la conectividad entre los sistemas de información de las entidades que conforman la red nacional de información en el marco de las competencias y funciones asignadas a cada una de ellas</t>
  </si>
  <si>
    <t>Proveer la información oportuna requerida en los diferentes sistemas de información del SNARIV, (MAARIV , vivanto, Sistema de seguimiento) Revisar cuales son las entidades a las que se requieren reportes</t>
  </si>
  <si>
    <t>Reporte expedido por los responsables de cada sistema o herramienta de información, de acuerdo con los protocolos o la perioricidad establecida para cada reporte</t>
  </si>
  <si>
    <t>Reportes registrados sobre los seguimientos del Plan de Accion y Plan de Fortalecimiento</t>
  </si>
  <si>
    <t>Reportes expedidos</t>
  </si>
  <si>
    <t>Reportes expedidos/reportes solicitados</t>
  </si>
  <si>
    <t>Planeacion- Solo lo relacionado a plan de accion y plan de fortalecimiento. GIT de Subdireccion de Catastro Politica de Tierras</t>
  </si>
  <si>
    <t>Primero se realiza la formulacion del plan de Accion y Plan de fortalecimiento y con corte al 31 de diciembre se realizó la solicitud a las diferentes oficinas del avance y se sube a la plataforma del SNARIV. Al 31 de diciembre, no ha sido solicitado por parte de UARIV (MAARIV , vivanto, Sistema de seguimiento) ningun reporte de suministro de información porque el convenio entre IGAC y UARIV se encuentra en etapa de elaboración</t>
  </si>
  <si>
    <t>Al 30 de junio de 2016 se realizó la solicitud de avance a las oficinas, consolidacion de la informacion y subida a la plataforma eSigna Y la UARIV no ha solicitado reportes (MAARIV , vivanto, Sistema de seguimiento)</t>
  </si>
  <si>
    <t>la UARIV no ha solicitado reportes (MAARIV , vivanto, Sistema de seguimiento). La Oficina de Planeación a través de correo electronico realizó las solicitudes de avance al segundo semestre a las oficinas y consolidó la informacion</t>
  </si>
  <si>
    <t>La Oficina Asesora de planeación realizo la solicitud de avance con corte al 31 de diciembre y acompañó en la realizacion del plan de accion 2017; tambien ha realizado la solicitud en junio del avance de las matrices de plan de accion y plan de fortalecimiento institucional. En el primer semestre la UARIV no ha solicitado información requerida por alguno de los diferentes sistemas de información del SNARIV, (MAARIV , vivanto, Sistema de seguimiento)</t>
  </si>
  <si>
    <t>Porcentaje avance documentación con procesos archivísticos aplicados.</t>
  </si>
  <si>
    <t>La Oficina Asesora de planeación realizo la solicitud de avance con corte al 31 de diciembre de 2017 a través de correo electrónico del 5 de diciembre</t>
  </si>
  <si>
    <t>La Oficina Asesora de planeación realizo la solicitud de avance con corte al 30 de junio de 2018 a través de correo electrónico de la jefe de la Oficina aesora de Planeacion el 22 de junio de 2018</t>
  </si>
  <si>
    <t>Oficina de Planeacion y Catastro</t>
  </si>
  <si>
    <t>Optimizar la atención y seguimiento a los procesos de recepción , atención y respuesta de las acciones judiciales y las peticiones, quejas y reclamos interpuestos por las víctimas en el marco de los principios de celeridad y eficiencia de la gestión pública</t>
  </si>
  <si>
    <t>Divulgar e institucionalizar en la entidad los lineamientos para atención respuesta y seguimiento de las acciones judiciales y las peticiones, quejas y reclamos. Articula con política de gestión de talento humano, componente capacitación y con la politica de transparencia y servicio al ciudadano , actividad optimización procedimientos</t>
  </si>
  <si>
    <t>Plan de capacitación . Correos electrónicos</t>
  </si>
  <si>
    <t>Circulares de lineamientos de atención a las acciones judiciales.</t>
  </si>
  <si>
    <t>Circulares de divulgación de lineamientos de atención a las acciones judiciales en el marco de la ley de victimas y restitucion de tierras.</t>
  </si>
  <si>
    <t>Circulares de divulgación de lineamientos realizadas/circulares de divulgacion programadas</t>
  </si>
  <si>
    <t>OFICINA JURÍDICA</t>
  </si>
  <si>
    <t>circular enviada en agosto 25 de 2015 CI389 por email a todos los directores territoriales y abogados.</t>
  </si>
  <si>
    <t>A través de correo electrónico se envió a los abogados de las Direcciones Territoriales Lineamientos de atención a las acciones judiciales por razon a la ley de reparacion de víctimas</t>
  </si>
  <si>
    <t>Correo enviado el 13 de octubre de 2016 por email a todos los directores territoriales y abogados dando lineamientos de atención a las accciones judiciales por razon de la ley de reparacion de víctimas</t>
  </si>
  <si>
    <t>Mediante circulares de abril 21 de junio 22 de 2017 remitida por correo electronico a los directores y abogados territoriales se recuerdan los lineamientos de atencion a las acciones judiciales por razon de la ley de reparacion de victimas</t>
  </si>
  <si>
    <t>Mediante circulares de septiembre 29 y de diciembre 04 de 2017 remitida por correo electronico a los directores y abogados territoriales se recuerdan los lineamientos de atencion a las acciones judiciales por razon de la ley de reparacion de victimas</t>
  </si>
  <si>
    <t xml:space="preserve">
Se avanzó en la  intervención archivística del archivo de gestión y fondos acumulados, en el punteo, organización y el control de calidad de fichas prediales adelantadas por USAID, y en el Archivo Central se atendieron las consultas de información  y se recibieron las transferencias documentales de dos (2) dependencias de la Sede Central.</t>
  </si>
  <si>
    <t>Se avanzo en la aplicación de procesos archivisticos a la documentación, así: se finalizó el control de calidad de las Fichas Prediales en el marco del contrato suscrito con USAID (finalizado) cuyo balance se reportó en la actividad correspondiente y de otra parte, se aplicaron procesos archivísticos a 804,2 ML de documentación, de los cuales, el 55% (441 ML) correspondió a la Sede Central y el 45% (363,2 ML) de las Direcciones Territoriales.</t>
  </si>
  <si>
    <t>Mediante circular de abril 05 remitida por correo electronico a los directores y abogados territoriales se recuerdan los lineamientos de atencion a las acciones judiciales por razon de la ley de reparacion de victimas</t>
  </si>
  <si>
    <t>OFICINA ASESORA JURIDICA</t>
  </si>
  <si>
    <t xml:space="preserve">El avance del indicador es del 84% sobre el total programado y dentro de los avances se destacan: el cumplimiento de la actividad de control de calidad de las fichas prediales en el marco del contrato con USAID, la aplicación de procesos archivisticos a 820 ML de documentación a nivel nacional, atención de 744 consultas de diferentes documentales, trasnferencias documentales primarias por 146,2 ML; 254 certificaciones de contratos de prestación de servicios; 22 sensibilizaciones realizadas; 9 Brigadas Documentales. </t>
  </si>
  <si>
    <t>Se adelantaron los procesos archivísticos a un total de 880 ML de documentación, de los cuales 501,8 ML correspondió a la Sede Central y 378,2 ML a Direcciones Territoriales, se realizaron 28 vistas de seguimiento para en la Sede Central y 10 Brigadas Documentales en las Direcciones Territoriales de Boyacá, Cesar, Guajira, Magdalena, Nariño, y Norte de Santander y en la Unidad Operativa de Catastro- UOC de Mariquita. Se realizaron transferencias documentales de acuerdo con el cronograma (Circular 42 de 2018), a la fecha 32 dependencias de la Sede Central han gestionado transferencias documentales primarias con un total de 176,8 ML..</t>
  </si>
  <si>
    <t>Adelantar informes semestrales para dar a conocer los avances al seguimiento realizado a la atención y respuesta de las acciones judiciales y de las peticiones, quejas y reclamos interpuestos por las víctimas, en el marco de sus competencias y de lo dispuesto en la Ley 1448 de 2011 y en sus decretos reglamentarios</t>
  </si>
  <si>
    <t>Informes</t>
  </si>
  <si>
    <t>Atender el 100% de las PQRs y acciones judiciales que se deriven de la gestión institucional en apoyo al SNARIV y en el marco de la LVy RT</t>
  </si>
  <si>
    <t>Atención de PQRs y de acciones judiciales</t>
  </si>
  <si>
    <t>No se solicitudes de PQR atendidas y/o acciones judiciales atendidas /No de solicitudes recibidas/procesos instaurados</t>
  </si>
  <si>
    <t>SECRETARIA GENERAL. Oficina de Servicio al Ciudadano y Oficina Asesora Jurídica</t>
  </si>
  <si>
    <t>El GIT de PQRS y servicio al ciudadano garantiza la oportunidad, confiabilidad, integralidad, trazabilidad de las PQR interpuestos por las víctimas, por lo tanto el IGAC no ha recibido peticiones, quejas ni reclamos durante la vigencia 2015</t>
  </si>
  <si>
    <t>El GIT de PQRS y servicio al ciudadano garantiza la oportunidad, confiabilidad, integralidad, trazabilidad de las PQR interpuestos por las víctimas, por lo tanto el IGAC no ha recibido peticiones, quejas ni reclamos durante la vigencia 2016</t>
  </si>
  <si>
    <t>El GIT de PQRS y servicio al ciudadano garantiza la oportunidad, confiabilidad, integralidad, trazabilidad de las PQR interpuestos por las víctimas, por lo tanto el IGAC no ha recibido peticiones, quejas ni reclamos durante la vigencia 2017</t>
  </si>
  <si>
    <t>Se coloca avance 1 aunque no se recibio ninguna PQRSD</t>
  </si>
  <si>
    <t>El GIT de PQRS y servicio al ciudadano garantiza la oportunidad, confiabilidad, integralidad, trazabilidad de las PQR interpuestos por las víctimas, por lo tanto el IGAC no recibió peticiones, quejas ni reclamos durante la vigencia 2017</t>
  </si>
  <si>
    <t>El GIT servicio al ciudadano garantiza la oportunidad, confiabilidad, integralidad, trazabilidad de las PQR interpuestos por las víctimas, por lo tanto el IGAC no recibió peticiones, quejas ni reclamos durante el primer semestre 2018</t>
  </si>
  <si>
    <t>E laborar e implementar el Plan estratégico de la Función Archivistica- PINAR, los cuadros de clasificación, las tablas de retención documental-TRD y el Programa de Gestión docuemntal -PGD</t>
  </si>
  <si>
    <t>Elaborar e implementar el plan estratégico de la función archivistica- PINAR</t>
  </si>
  <si>
    <t>Documento PINAR Publciación en página web</t>
  </si>
  <si>
    <t>Elaboracion y oficializacion del PINAR</t>
  </si>
  <si>
    <t>Porcentaje de implementación del PINAR</t>
  </si>
  <si>
    <t>Porcentaje de la elaboracion e implementacion del PINAR</t>
  </si>
  <si>
    <t>SECRETARIA GENERAL- GIT GESTION DOCUMENTAL</t>
  </si>
  <si>
    <t>Se está realizando Programa de Gestión Documental con un avance del 25%. Este Programa hace parte de la creación del PINAR</t>
  </si>
  <si>
    <t>Se continua con la elaboración del Programa de Gestión Documental con un avance del 50% y se elaboró y aprobó la Política de Gestión Documental, estos documentos hacen parte del PINAR</t>
  </si>
  <si>
    <t>90%. Se reporta el 70% para el snariv</t>
  </si>
  <si>
    <t>Elaboración de la metodología.
 Diagnostico.
 Lineamientos de los procesos del PGD.
 Definición de los programas específicos contenidos en el decreto 2609.
 Cronograma de implementación del PGD.
 Verificación de la normativa al interior del Igac.
 Proceso de correcciones al interior del GIT de Gestión Documental. 
 Para el Pinar se define la información estratégica a partir de los lineamientos del PGD.</t>
  </si>
  <si>
    <t>Mediante Resolucion 1154 del 6 de octubre del 2017, se adoptan los instrumentos archivisticos, Programa de Gestion Documental - PGD, Plan Institucional de Archivos - PINAR y el Documento del sistema integrado de conservacio - SIC.</t>
  </si>
  <si>
    <t>FINALIZADA</t>
  </si>
  <si>
    <t>SECRETARIA GENERAL. GIT Gestión Documental</t>
  </si>
  <si>
    <t>Elaborar, presentar, actualizar y aplicar los cuadros de clasificación de la entidad y las tablas de retención documental -TRS- de las oficinas y dependencias con funciones relacionadas con derechos humanos, sus graves y manifiestas violaciones y las infracciones al derecho internacional humanitario ocurridas con ocasion del conflicto armado interno</t>
  </si>
  <si>
    <t>Aprobación e implementacion de las Tablas de retención mediante acto administrativo respectivo y publicación en página web . Cuadros de clasificación publicado en página web</t>
  </si>
  <si>
    <t>Actualizar las tablas de retencion documental</t>
  </si>
  <si>
    <t>Porcentaje de actualizacion de tablas de Retencion Documental para politica de reparacion integral de victimas</t>
  </si>
  <si>
    <t>Numero de oficinas con actualización y oficializacion de TRD para politica de reparacion integral de victimas/ Numero total de oficinas que deben hacer actualización y ofcializacion de TRD para politica de reparacion integral de victimas</t>
  </si>
  <si>
    <t xml:space="preserve">Implementación del Programa de Gestión Documental.
</t>
  </si>
  <si>
    <t>Realizar el Control de calidad a la organización e inventario de fichas prediales de municipios priorizados.</t>
  </si>
  <si>
    <t>Con la Resolución 0475 de 2014 se modificó la estructura orgánica y funcional del IGAC, debido a ello y al cumplimiento de las normas archivísticas, se hizo necesaria la actualización de las Tablas de Retención Documental (Acuerdo 004 de 15 de marzo de 2013 AGN). Durante el 2015 y el primer semestre del presente año, se han actualizado 39 Tablas de Retención Documental pertenecientes a la Dirección General, Oficina Asesora de Planeación, Oficina de Control Interno, Oficina Centro de Investigación y Desarrollo en Información Geográfica, Oficina de Informática y Telecomunicaciones, Oficina de Difusión y Mercadeo de Información, Secretaria General, Subdirección de Catastro, dichas actualizaciones fueron aprobadas por la Resolución 850 de 2016 IGAC previo concepto favorable del Comité Institucional de Desarrollo Administrativo Acta No. 3 del 28 de abril.
 Se finalizó la caracterización de Subdirección de Geografía y Cartografía e ingresaron a codificación para posterior presentación a comité.</t>
  </si>
  <si>
    <t>Actualización de las TRD de la Subdirección de Agrología (GIT de Levantamiento agrologicos, GIT de áreas homogéneas de tierras, GIT de proyectos especiales agrologicos, GIT Geomática, Laboratorio nacional de suelos y GIT de Interpretación). Así como las de la Subdirección de Geografía y Cartografía (GIT Geodesia, GIT Fronteras y Límites de Entidades Territoriales, GIT Gestión de Proyectos Geográficos y Cartográficos, GIT Control Terrestre y Clasificación de Campo, GIT Imágenes Geoespaciales, GIT Generación de Datos Geoespaciales, GIT Productos Cartográficos, GIT Estudios Geográficos y GIT Ordenamiento Territorial.) Aprobadas en acta número 11 del Comité Institucional de Desarrollo Administrativo de 28 de noviembre 2016.</t>
  </si>
  <si>
    <t>FINALIZADO. 
 SECRETARIA GENERAL. GIT Gestión Documental</t>
  </si>
  <si>
    <t>Elaborar los inventarios correspondientes a las series documentales generadas en cumplimiento de las funciones del numeral 2</t>
  </si>
  <si>
    <t>Publicación en página web (tener en cuenta los lineamientos de la Ley 1712 de 2014 y el decreto 103 de 2015).</t>
  </si>
  <si>
    <t>Elaboracion de los inventarios correspondientes a las series documentales corrspondientes a la politica de reparacion integral de victimas</t>
  </si>
  <si>
    <t>Elaboracion de los inventarios de las series documentales corrspondientes a la politica de reparacion integral de victimas</t>
  </si>
  <si>
    <t>Numero de inventarios de las series documentales corrspondientes a la politica de reparacion integral de victimas</t>
  </si>
  <si>
    <t>Con la Resolución 0475 de 2014 se modificó la estructura orgánica y funcional del IGAC, donde se crearon los GIT :Politica de Reparación integral a victimas y Avaluos, con sus correspondientes series y subseries; de acuerdo a esta modificación se realizaron los siguientes inventarios.
 GIT AVALUOS PROYECTOS DE INFRAESTRUCTURA Serie: Avaluos Subserie de Políticas de Tierras Cantidad: 1 Inventario- 2016/ Registros: 328 GIT POLITICA DE REPARACION INTEGRAL A VICTIMAS Serie: Comité De Justicia Transicional , Informe De Gestión, Requerimientos Unidad de Restitución de Tierras, Cooperación Tecnica SNARIV Subserie Informes a jueces y/o magistrados civiles especializados en restitución de tierras Cantidad: 1 Inventario- 2016 / Registros: 102</t>
  </si>
  <si>
    <t>Se realizó el levantamiento de inventario de dos grupos de la Subdirección de Catastro: 
 GIT Gestión y Procesos Catastrales  Serie: Planes, Programas y Proyectos Cantidad: 13.8 ML. GIT Zonas Homogéneas Físicas y Geoeconómicas Serie: Estudios de Zonas Homogéneas Cantidad: 30 ML</t>
  </si>
  <si>
    <t>Relación de faltantes de información, docuemtnos y archivos públicos o que se encuentren en fondos acumulados relacionados con víctimas, derechos humanos y derecho internacional humanitario (incluyendo lo correspondiente a entidades fusionadas, liquidadas, suprimidas, escindidas que se encuentren en sus archivos)</t>
  </si>
  <si>
    <t>Aprobación e imlementaciónj de las tablas de valoración mediante acto administrativo respectivo y publicación en página web de los fondos acumulados, entidades fusionadas, liquidadas, suprimiidas, escindidas.</t>
  </si>
  <si>
    <t xml:space="preserve">Se aprobó el control de calidad para un total de 813.605 fichas prediales, equivalentes a 1.458 ML dispuestas en 6.481 cajas. El avance corresponde a 16 Municipios los cuales representan el 58% sobre el total, es decir, que cuentan con la información punteada, organizada y con control de calidad por parte del IGAC.
</t>
  </si>
  <si>
    <t>Relacionar y hacer seguimiento a fondos acumulados relacionados con víctimas, derechos humanos y derecho internacional humanitario a nivel Central y Territorial</t>
  </si>
  <si>
    <t>Seguimiento a fondos acumulados</t>
  </si>
  <si>
    <t>Porcentaje de Intervencion a fondos acumulados</t>
  </si>
  <si>
    <t>Intervención de Fondos Acumulados.
 GIT Zonas Homogéneas:Se realizó el proceso de clasificación documental y se da inicio a organización. I Trimestre: Clasificación 39,6 Metros lineales. II Trimestre: Organización 13 Metros lineales . GIT Gestión de Procesos Catastrales : Se realizó el proceso de clasificación, organización, retiro de material abrasivo, cambio de unidad de conservación. I Trimestre: Clasificación y organización de 4 Metros Lineales II Trimestre: Organización 7 Metros Lineales Dirección Territorial Atlantico: Se realizó el proceso de clasificación, organización, retiro de material abrasivo, cambio de unidad de conservación de las fichas prediales del municipio de Barranquilla de los sectores 1 al 16; para un total de 314,8 Metros Lineales.</t>
  </si>
  <si>
    <t>GIT Fronteras Deslinde de Entidades Territoriales: Finalización de intervención archivo de gestión 248 cajas x-200 con todos los procesos archivísticos. GIT Zonas Homogéneas: Clasificación Documental, Intervención documental con todos los procesos archivísticos para transferencia primaria 110 cajas (22 ml) GIT de Gestión y Procesos Catastrales: con clasificación, ordenación de 9,8 ML e inventario documental e inventario único documental 13.8 ML. Dirección Territorial Bolivar se realizó brigada con clasificación, ordenación, punteo y almacenamiento de 35.979 fichas prediales del Municipio de Magangue y se entregaron 50.2 ML. Dirección Territorial Cundinamarca se realizó proceso archivístico de la serie de Avalúos y Zonas Homogéneas con un total de 13.2 ML. Unidad Operativa de Quibdó se puntearon 60772 fichas prediales con un total de 74.20ML. Dirección Territorial Santander: Se realizó visita de seguimiento, brigada documental y aplicación TRD con un total de 1338 cajas (X-200) correspondientes a 267.6 M L. y punteo de fichas prediales a los municipios de Piedecuesta y Rionegro de sectores rural y urbano.Dirección Territorial Tolima se clasificó, ordenó cronológicamente, se realizó inventario documental y almacenamiento en cajas X200 y X300 un total de 35,4 ML. del Fondo Documental Acumulado.</t>
  </si>
  <si>
    <t xml:space="preserve">Se finalizó el control de calidad de las Fichas Prediales en el marco del contrato suscrito con USAID (finalizado), con el siguiente balance de ejecución total:  punteo de 2.824.453 fichas prediales, de los cuales organizadas archivística a un total de 2.284.758, equivalentes a 3.522,03 ML., de 7 Direcciones Territoriales: Bolívar, Casanare, Cauca, Cesar, Meta, Sucre y Tolima, con las respectivas Unidades Operativas de Catastro adscritas. </t>
  </si>
  <si>
    <t xml:space="preserve">Actvidad finalizada. </t>
  </si>
  <si>
    <t>80% acumulado semestre el 50% de avance</t>
  </si>
  <si>
    <t>Actualización de las tablas de retención documental de las Direcciones Territoriales Atlántico, Bolívar, Boyacá, Caldas, Cauca, Casanare, Caquetá, Cesar, Cordoba, Cundinamarca, Guajira, Huila, Magdalena, Nariño, Quindío, Norte De Santander, Risaralda, Santander, Sucre, Meta, Tolima, Valle. Socialización de cronograma para cada una de las Direcciones Territoriales mediante videoconferencias para actualizar cada una de las oficinas.</t>
  </si>
  <si>
    <t>Actualización de las tablas de retención documental de las Direcciones Territoriales Atlántico, Bolívar, Boyacá, Caldas, Cauca, Casanare, Caquetá, Cesar, Cordoba, Cundinamarca, Guajira, Huila, Magdalena, Nariño, Quindío, Norte De Santander, Risaralda, Santander, Sucre, Meta, Tolima, Valle. Socialización de cronograma para cada una de las Direcciones Territoriales mediante videoconferencias para actualizar cada una de las oficinas. Mediante Resolucion 1166 del 9 de cotubre del 2017, se adopta el Instrumento de Gestion " Registro de Activos de la Informacion" del Instituto Geografico Agustin Codazzi.</t>
  </si>
  <si>
    <t>Implementar un modelo de seguimiento, monitoreo y evaluación de las acciones y servicios dirigidos a la prevención, protección, atención, asistencia y reparación integral a las víctimas</t>
  </si>
  <si>
    <t>Realizar la intervención archivística a archivo de gestión y fondos acumulados.</t>
  </si>
  <si>
    <t>Evalúe si el modelo de seguimiento de su entidad, le proporciona las alertas para identificar las dificultades que se presentan en el cumplimiento de sus competencias, en la política pública de prevención, asistencia, atención y reparación integral a las víctimas</t>
  </si>
  <si>
    <t>Documento de evaluación</t>
  </si>
  <si>
    <t>Porcentaje de avance del diseño y aplicación del modelo de seguimiento y evaluación</t>
  </si>
  <si>
    <t>Avance en el diseño y aplicación de un modelo de seguimiento y evaluación</t>
  </si>
  <si>
    <t>Porcentaje de avance de actividades programadas para el diseño y aplicación del modelo</t>
  </si>
  <si>
    <t>Se han realizado procesos archivisticos de clasificacion, organización y descripción a 473,6 ML de documentación, de los cuales, el 92% (434,8 ML) correspondío a la Sede Central y el 8% (38,8 ML) de las Direcciones Territoriales.</t>
  </si>
  <si>
    <t>Se aplicaron procesos archivísticos a 804,2 ML de documentación, de los cuales, el 55% (441 ML) correspondió a la Sede Central y el 45% (363,2 ML) de las Direcciones Territoriales.</t>
  </si>
  <si>
    <t>A septiembre 30 se aplicaron procesos archivísticos a 820 ML de documentación, de los cuales, el 56% (456,8 ML) correspondió a la Sede Central y el 44% (363,2 ML) de las Direcciones Territoriales de Boyacá, Cesar, Guajira, Magdalena, Mariquita, Nariño, Norte de Santander.
Se realizó tambien, el traslado de fichas prediales de la DT Nariño de la sede alterna a la sede renovada.</t>
  </si>
  <si>
    <t>Se adelantaron los procesos archivísticos a un total de 880 ML de documentación, de los cuales 501,8  ML correspondió a la Sede Central y 378,2 ML a Direcciones Territoriales,</t>
  </si>
  <si>
    <t>OFICINA DE CONTROL INTERNO</t>
  </si>
  <si>
    <t>14%
 Mediante seguimiento realizado por la Oficina de Control Interno al cumplimiento del Plan de Acción y costos SNARIV a 30-06-2015 se avala el uso del modelo de seguimiento, el cual se ha ajustado a los cambios en las matrices como el de la integración de las acciones y costos en una sola matriz de tareas del SNARIV. Se ajustó el modelo de seguimiento del Plan de Fortalecimiento a 31-12-2015, de acuerdo al nuevo Plan.</t>
  </si>
  <si>
    <t>Dentro del Programa Anual de Auditorìas se incluye seguimiento a 30 d ejunio y 31 de diciembre de cada vigencia. Se hizo seguimiento a 31-12-2015, el cual fue enviado a la Oficina de Planeación a y los responsables de las actividades por correo electrónico el 6 de mayo del 2016.</t>
  </si>
  <si>
    <t>Atender las consultas de documentos del Archivo Central.</t>
  </si>
  <si>
    <t>Se ajustó el papel de trabajo para el seguimiento de la matriz y plan de acciòn , acorde a los cambios de la matriz construida para el cuatrienio 2015-2018. Este se usó en el seguimiento realizado a junio 30 de 2016 y que fue remitido a la Oficina de Planeación el 12-10-2016.</t>
  </si>
  <si>
    <t>Se adaptó un papel de trabajo para realizar el seguimiento en el que se incluyen las columnas para identificar las observaciones y alertas de cada actividad; el cual se utilizó en el seguimiento selectivo realizado con corte a 31-12-2016.</t>
  </si>
  <si>
    <t>Con base en la matriz de Fortalecimiento y Plan de Acciión enviada por la Oficina Asesora de Planeación a Junio 30 de 2017, se adaptó el papel de trabajo para hacer el seguimiento</t>
  </si>
  <si>
    <t>Con base en la matriz de Fortalecimiento y Plan de Acción enviada por la Oficina Asesora de Planeación a Diciembre 31 de 2017, se adaptó el papel de trabajo para hacer el seguimiento</t>
  </si>
  <si>
    <t>En el archivo Central se atendieron 333 consultas de historias laborales activas e inactivas.</t>
  </si>
  <si>
    <t>En el archivo Central se atendieron 607 consultas de historias laborales activas e inactivas.</t>
  </si>
  <si>
    <t>En el archivo Central se atendieron 744 consultas de historias laborales activas e inactivas y demás series documentales.</t>
  </si>
  <si>
    <t>Se atendieron 824 consultas en el Archivo Central.</t>
  </si>
  <si>
    <t>Planear y ejecutar las acciones correctivas necesarias para garantizar que el modelo de seguimiento contribuya al mejoramiento continuo de la prestación de acciones y/o servicios dirigidos a las víctimas, en el marco de sus competencias</t>
  </si>
  <si>
    <t>Plan de acciones correctivas formulado con el respectivo reporte de avance</t>
  </si>
  <si>
    <t>Porcentaje de Acciones Correctivas</t>
  </si>
  <si>
    <t>Acciones Correctivas</t>
  </si>
  <si>
    <t>Acciones correctivas implementadas / Acciones correctivas propuestas</t>
  </si>
  <si>
    <t>14%
 Del seguimiento realizado a 30-06-2015, se dejaron 6 alertas; correspondientes a las Subdirección de Agrología, CIAF y Subdirección de Catastro.</t>
  </si>
  <si>
    <t>En el seguimiento a 31-12-2015 se registraron 11 alertas al Plan de Acción y 1 alerta del Plan de Fortalecimiento, información que está incluida en los reportes consolidados y que fue comunicada a cada uno de los responsables.</t>
  </si>
  <si>
    <t>Se realizó seguimiento selectivo a 30-06-2016 del Plan de Fortalecimieno 2016 y Plan de acción 2016, del seguimiento se generó una alerta; el seguimiento consolidaod fué enviado a los responsables de proceso y a la Oficina Asesora de Planeación mediante correo electrónico del 12-10-2016 . A diciembre 31 se inicia el seguimiento con la informacion consolidada de la Oficina Asesora de Planeación</t>
  </si>
  <si>
    <t>Se realizó el seguimiento selectivo a 31-12-2016 de las actividades reportadas como avances por parte de los responsables de las áreas, el seguimiento consolidado fue enviado a los responsables y la Oficina Asesora de Planeación por correo electrónico del 22-06-2017, en este seguimiento se dejaron 7 alertas.</t>
  </si>
  <si>
    <t>Se realizó seguimiento al 100% a 30-06-2017 del Plan de Fortalecimiento y Plan de Acción 2017, del seguimiento se generaron tres (3) alertas una a la Subdirección de Geografía y Cartografía y dos a la Subdirección de Catastro; el seguimiento consolidado fué enviado a l los responsables de proceso y a la Oficina Asesora de Planeación, mediante correo electrónico el día 20 de diciembre de 2017.</t>
  </si>
  <si>
    <t>Se realizó seguimiento al 100% a 31-12-2017 del Plan de Fortalecimiento y Plan de Acción 2017, del seguimiento se generaron cuatro (4) alertas una a la Subdirección de Geografía, Cartografía y cuatro (4) a la Subdirección de Catastro, y una (1) para la Oficina de Informática; el seguimiento consolidado fué enviado a los responsables de proceso y a la Oficina Asesora de Planeación, mediante correo electrónico el día 11 de mayo de 2018.</t>
  </si>
  <si>
    <t>APROPIACIÓN PRESUPUESTAL 2018 IGAC</t>
  </si>
  <si>
    <t>Hacer seguimiento al cronograma de  Transferencias Documentales.</t>
  </si>
  <si>
    <t>Se da cumplimiento a la circular interna 42 del 2018 Transferencias documentales. En el Archivo Central se recibieron transferencias documentales por 30,6 ML para un total de 153 cajas, de los GIT de Avalúos y GIT Control Terrestre y Clasificación de Campo</t>
  </si>
  <si>
    <t>En cumplimiento de la CI 42 de 2018, se recibieron transferencias documentales primarias de 121,8 ML, (609 cajas) de 12 dependencias de la Sede Central: Avalúos, Control Terrestre y Clasificación de Campo, Contratación Egreso, Contabilidad, Comercialización, Fomento y Gestión del Conocimiento, Informática y Telecomunicaciones, Geomática, Percepción Remota y Aplicaciones Geográficas y de Tesorería.</t>
  </si>
  <si>
    <t>En cumplimiento de la CI 42 de 2018, se recibieron transferencias documentales primarias por 146,2 ML de 25 dependencias de la Sede Central.</t>
  </si>
  <si>
    <t>Las transferencias documentales se realizaron de acuerdo con el cronograma (Circular 42 de 2018), a la fecha 32 dependencias de la Sede Central han gestionado transferencias documentales primarias con un total de 176,8 ML.</t>
  </si>
  <si>
    <t>Código
BPIN</t>
  </si>
  <si>
    <t>Código
Presupuestal</t>
  </si>
  <si>
    <t>Proyectos
Inversión</t>
  </si>
  <si>
    <t>ASIGNACION DE INVERSIÓN 2018
SEGÚN DECRETO 2236 DE DICIEMBRE 27 DE 2017</t>
  </si>
  <si>
    <t>Recursos Corrientes
10
(1)</t>
  </si>
  <si>
    <t>Otros Recursos del Tesoro
11
(2)</t>
  </si>
  <si>
    <t>Sub Total
Recursos Nación
(3) = (1) + (2)</t>
  </si>
  <si>
    <t>Ingresos Corrientes
(Propios) 20
(4)</t>
  </si>
  <si>
    <t>Total
(5) = (3)+(4)</t>
  </si>
  <si>
    <t>1117000140000</t>
  </si>
  <si>
    <t>0402 1003 1</t>
  </si>
  <si>
    <t>Estudio e investigaciones geográficas para los procesos de planificación y ordenamiento territorial a nivel nacional (Subdirección de Geografía y Cartografía)</t>
  </si>
  <si>
    <t>1117000220000</t>
  </si>
  <si>
    <t>0402 1003 2</t>
  </si>
  <si>
    <t>Investigación y prestación de servicios de información geográfica (Convenios)</t>
  </si>
  <si>
    <t>1117000270000</t>
  </si>
  <si>
    <t>0402 1003 3</t>
  </si>
  <si>
    <t>Apoyo interinstitucional a la Cancillería para trabajos relacionados con la demarcación de fronteras, estudios técnicos afines y conservación de las cuencas hidrográficas internacionales (Subdirección de Geografía y Cartografía)</t>
  </si>
  <si>
    <t>10002950000</t>
  </si>
  <si>
    <t>0402 1003 4</t>
  </si>
  <si>
    <t xml:space="preserve">Levantamiento y actualización de la carta general del País (Subdirección de Geografía y Cartografía)  </t>
  </si>
  <si>
    <t>Gestión catastral misional</t>
  </si>
  <si>
    <t>Producción de Cartografía Básica para la Política de Tierras</t>
  </si>
  <si>
    <t>1117000589999</t>
  </si>
  <si>
    <t>0402 1003 6</t>
  </si>
  <si>
    <t>Proyecto Plan Nacional de Producción Geodésica Colombia (Subdirección de Geografía y Cartografía)</t>
  </si>
  <si>
    <t>1117000160000</t>
  </si>
  <si>
    <t>0403 1003 1</t>
  </si>
  <si>
    <t>Levantamiento de suelos, geomorfología y monitoreo de factores que afectan el recurso tierra en Colombia (Subdirección de Agrología)</t>
  </si>
  <si>
    <t>Gestión agrológica misional</t>
  </si>
  <si>
    <t>Elaboración de estudios  agrológicos para Política de Tierras</t>
  </si>
  <si>
    <t>2013011000180</t>
  </si>
  <si>
    <t>0404 1003 1</t>
  </si>
  <si>
    <t xml:space="preserve">Formación, actualización de la formación y conservación catastral a nivel nacional
(Subdirección de Catastro)    </t>
  </si>
  <si>
    <t>Información catastral para Política de Tierras</t>
  </si>
  <si>
    <t>1117000530000</t>
  </si>
  <si>
    <t>0405 1003 1</t>
  </si>
  <si>
    <t xml:space="preserve">Fortalecimiento Comisión Colombiana del Espacio a Nivel Nacional (Oficina CIAF) </t>
  </si>
  <si>
    <t>10003080000</t>
  </si>
  <si>
    <t>0405 1003 2</t>
  </si>
  <si>
    <t xml:space="preserve">Investigación en sensores remotos y sistemas de  en formación geográfica (Oficina CIAF)     </t>
  </si>
  <si>
    <t>Gestión del conocimiento misional</t>
  </si>
  <si>
    <t>Portal para Política de Tierras</t>
  </si>
  <si>
    <t>1117000280000</t>
  </si>
  <si>
    <t>0405 1003 3</t>
  </si>
  <si>
    <t xml:space="preserve">Construcción de la Infraestructura Colombiana de Datos Espaciales (Oficina CIAF) </t>
  </si>
  <si>
    <t>1117000230000</t>
  </si>
  <si>
    <t>0499 1003 1</t>
  </si>
  <si>
    <t xml:space="preserve">Conservación, mantenimiento y actualización de la infraestructura teleinformática a nivel nacional (Oficina de Informática y Telecomunicaciones) </t>
  </si>
  <si>
    <t>Gestión misional</t>
  </si>
  <si>
    <t>Política de tierras</t>
  </si>
  <si>
    <t>1117000240000</t>
  </si>
  <si>
    <t>0499 1003 2</t>
  </si>
  <si>
    <t xml:space="preserve">Renovación y mantenimiento de equipo e infraestructura física del IGAC a nivel nacional (Secretaría General) </t>
  </si>
  <si>
    <r>
      <t xml:space="preserve">Actualmente el contrato 19985 de 2017 suscrito entre IGAC y Macro Proyectos SAS., el cual tiene por objeto </t>
    </r>
    <r>
      <rPr>
        <i/>
        <sz val="11"/>
        <rFont val="Calibri"/>
      </rPr>
      <t>la Prestación de los servicios para la automatización de los procedimientos de gestión electrónica documental, archivos, tablas de retención documental TRD y migración sobre el sistema de gestión de procesos y documentos FOREST BPMS.</t>
    </r>
    <r>
      <rPr>
        <sz val="11"/>
        <color rgb="FF000000"/>
        <rFont val="Calibri"/>
      </rPr>
      <t>, se encuentra en proceso de declaración de incumplimiento.</t>
    </r>
  </si>
  <si>
    <t>2011011000235</t>
  </si>
  <si>
    <t>0499 1003 3</t>
  </si>
  <si>
    <t>Capacitación integral institucional de largo y mediano plazo y áreas de apoyo nacional</t>
  </si>
  <si>
    <t>10003140000</t>
  </si>
  <si>
    <t>0499 1003 4</t>
  </si>
  <si>
    <t xml:space="preserve">Edición de información geográfica a nivel nacional (Oficina de Difusión y Mercadeo)     </t>
  </si>
  <si>
    <t>TOTAL INVERSIÓN</t>
  </si>
  <si>
    <t>Los instrumentos archivisticos y  de la información (Programa de Gestión Documental, Plan Institucional de Archivos y Sistema Integrado de Conservación) fueron actualizados y está pendiente la revisión, aprobación  y publicación.</t>
  </si>
  <si>
    <t>Código Presupuestal</t>
  </si>
  <si>
    <t>Programa - Subprograma
Inversión</t>
  </si>
  <si>
    <t>Se adelantó la organización de los fondos documentales , se realizaron las tranferencias de las difernetes dependencias según cronograma establecido, se atendieron las consultas en el Archivo Central y se finalizó el proceso de organización de Fichas Prediales que se adelantó con el apoyo de USAID en las Direcciones Territoriales Bolívar, Cauca, Cesar, Casanare , Meta, Tolima y Sucre.</t>
  </si>
  <si>
    <t>Total
(5) = (3) + (4)</t>
  </si>
  <si>
    <t>0402 1003</t>
  </si>
  <si>
    <t>Levantamiento, actualización y acceso a información geográfica y cartográfica
- Planificación y estadística</t>
  </si>
  <si>
    <t>0403 1003</t>
  </si>
  <si>
    <t>Levantamiento, actualización y acceso a información agrológica
- Planificación y estadística</t>
  </si>
  <si>
    <t>0404 1003</t>
  </si>
  <si>
    <t>Levantamiento, actualización y administración de la información catastral
- Planificación y estadística</t>
  </si>
  <si>
    <t>0405 1003</t>
  </si>
  <si>
    <t>Desarrollo,innovación y transferencia de conocimiento geoespacial
- Planificación y estadística</t>
  </si>
  <si>
    <t>0499 1003</t>
  </si>
  <si>
    <t>Fortalecimiento de la gestión y dirección del sector Información Estadística
- Planificación y estadística</t>
  </si>
  <si>
    <t>A</t>
  </si>
  <si>
    <t>Funcionamiento</t>
  </si>
  <si>
    <t>Ingresos Corrientes + Otros Recursos de Tesorería
(Propios) 20 + 21
(4)</t>
  </si>
  <si>
    <t>A - 1</t>
  </si>
  <si>
    <t>Gastos de Personal</t>
  </si>
  <si>
    <t>A - 2</t>
  </si>
  <si>
    <t>Gastos Generales</t>
  </si>
  <si>
    <t xml:space="preserve">A - 2 - Rec 20 </t>
  </si>
  <si>
    <t xml:space="preserve">A - 2 - Rec 21 </t>
  </si>
  <si>
    <t>A - 3</t>
  </si>
  <si>
    <t>Transferencias</t>
  </si>
  <si>
    <t>TOTAL FUNCIONAMIENTO</t>
  </si>
  <si>
    <t>TOTAL PRESUPUESTO IGAC</t>
  </si>
  <si>
    <t>PLAN ANTICORRUPCIÓN, DE ATENCION AL CIUDADANO Y DE PARTICIPACIÓN 
"INSTITUTO GEOGRAFICO AGUSTIN CODAZZI"  AÑO 2018</t>
  </si>
  <si>
    <t>Versión No. 2</t>
  </si>
  <si>
    <t>COMPONENTES</t>
  </si>
  <si>
    <t>SUBCOMPONENTES</t>
  </si>
  <si>
    <t>RESPONSABLE</t>
  </si>
  <si>
    <t>PROGRAMACIÓN/AVANCES  - 2018</t>
  </si>
  <si>
    <t>PROGRAMACION/ AVANCE
TOTAL</t>
  </si>
  <si>
    <t>DESCRIPCIÓN DEL SEGUIMIENTO</t>
  </si>
  <si>
    <t>P
E</t>
  </si>
  <si>
    <t>I  CUATRIMESTRE DE 2018</t>
  </si>
  <si>
    <t>II  CUATRIMESTRE DE 2018</t>
  </si>
  <si>
    <t>III  CUATRIMESTRE DE 2018</t>
  </si>
  <si>
    <t xml:space="preserve">1. GESTIÓN DEL RIESGO DE CORRUPCIÓN - MAPA DE RIESGOS CORRUPCION 
   20%
</t>
  </si>
  <si>
    <t xml:space="preserve">1.1  Política de Administración de riesgos de Corrupción.                                       </t>
  </si>
  <si>
    <t xml:space="preserve">Política de Administración  Integral  de riesgos del IGAC </t>
  </si>
  <si>
    <t>SISTEMA NACIONAL DE ATENCIÓN Y REPARACION INTEGRAL A LAS VÍCTIMAS</t>
  </si>
  <si>
    <t>1.1  Revisar y  actualizar la política de Administración Integral  de riesgos, si hay lugar a ello.</t>
  </si>
  <si>
    <t>Enero</t>
  </si>
  <si>
    <t>Marzo</t>
  </si>
  <si>
    <t>PLAN DE ACCION ENTIDADES DEL NIVEL NACIONAL DEL SNARIV</t>
  </si>
  <si>
    <t>La Política de Administración Integral de Riesgos se revisó y actualizó finalizando el mes de marzo de 2018, y en el mes de abril se publicó internamente en el Listado Maestro de Documentos del proceso de Direccionamiento Estratégico, y externamente en la página del IGAC en el Link Transparencia Ciudadana.</t>
  </si>
  <si>
    <t>ENTIDAD:</t>
  </si>
  <si>
    <t>PROGRAMACION AÑO 2018</t>
  </si>
  <si>
    <t>EJECUCION A JUNIO DE 2018</t>
  </si>
  <si>
    <t>1.2 Socializar  la Política de Administración  Integral  de riesgos del IGAC.</t>
  </si>
  <si>
    <t>1. COMPONENTE</t>
  </si>
  <si>
    <t>Abril</t>
  </si>
  <si>
    <t>2. LÍNEA DE ACCIÓN</t>
  </si>
  <si>
    <t xml:space="preserve">La Socialización de la Política de Administración Integral de riesgos del IGAC, se realizó a nivel interno a funcionarios y contratistas utilizando el correo electrónico y el banner de la IGACNET, así mismo se socializó a nivel externo utilizando el banner de la página web institucional.    </t>
  </si>
  <si>
    <t>3. MEDIDA</t>
  </si>
  <si>
    <t>EJE TRANSVERSAL</t>
  </si>
  <si>
    <t>Competencia a la cual el programa, proyecto o servicio atiende</t>
  </si>
  <si>
    <t>5. Tipo de norma
 (número, artículo y año)</t>
  </si>
  <si>
    <t>6. FASE DE LA POLÍTICA</t>
  </si>
  <si>
    <t>4. OBJETIVO ESPECÍFICO (Corresponde al objetivo especifico de la medida)</t>
  </si>
  <si>
    <t>8. ACCIÓN ESTRATÉGICA (Corresponde a las acciones derivadas de la medida y el objetivo específico)</t>
  </si>
  <si>
    <t>9. Hechos victimizantes hacia el cual está enfocado el Programa, proyecto o servicio</t>
  </si>
  <si>
    <t>Grupo de Especial Protección hacia el cual está enfocado el Programa, proyecto o servicio</t>
  </si>
  <si>
    <t>1.2. Construcción del Mapa de Riesgos de Corrupción</t>
  </si>
  <si>
    <t>Mapas de Riesgos de Corrupción del IGAC</t>
  </si>
  <si>
    <t>10, Resultado esperado / Producto</t>
  </si>
  <si>
    <t>Meta</t>
  </si>
  <si>
    <t>1.3  Actualizar los mapas de riesgos de corrupción por procesos del IGAC.</t>
  </si>
  <si>
    <t>Día - Mes- Año</t>
  </si>
  <si>
    <t>Apropiación
 Presupuestal</t>
  </si>
  <si>
    <t xml:space="preserve">Enero </t>
  </si>
  <si>
    <t>7. Código BPIN</t>
  </si>
  <si>
    <t xml:space="preserve">El mapa de riesgos de corrupción de la entidad se empezó a revisar y actualizar desde el mes de diciembre de 2017 a través de mesas de trabajo, éstos fueron ajustados en el mes de enero de 2018 así como aprobados por los responsables de procesos y la versión 1 - 2018 del mapa de riesgos de corrupción de la entidad se generó en el módulo de riesgos del aplicativo SOFIGAC el 29 de enero de 2018. </t>
  </si>
  <si>
    <t>16. Cobertura Territorial</t>
  </si>
  <si>
    <t>AVANCE A JUNIO</t>
  </si>
  <si>
    <t xml:space="preserve">1.4 Realizar convocatoria o invitación  interna y externamente, para la actualización participativa  de los mapas de riesgos de corrupción del IGAC.  </t>
  </si>
  <si>
    <t>EJECUCION PRESUPUESTAL
 JUNIO</t>
  </si>
  <si>
    <t>Las convocatorias internas y externas para la actualización participativa se empezaron a hacer desde el mes de diciembre de 2017, mes en el cual se realizaron las mesas de trabajo de actualización del mapa de riesgos de corrupción. En el mes de enero de 2018 se vuelve a hacer la publicación de los mapas de Riesgos a nivel interno y externo con el propósito de hacer participativa la actualización del mapa de riesgos de corrupción del IGAC.</t>
  </si>
  <si>
    <t xml:space="preserve">1.3. Consulta y divulgación </t>
  </si>
  <si>
    <t xml:space="preserve">1.5 Publicar interna y externamente, los mapas de riesgos de corrupción por procesos del IGAC.  </t>
  </si>
  <si>
    <t xml:space="preserve">El 29 de enero de 2018, se generó a través del módulo de riesgos del aplicativo SOFIGAC, la versión 1 de 2018 del mapa de riesgos de corrupción de la entidad. Externamente se publicó en la página web del IGAC en el Link Transparencia Ciudadana - Atención al ciudadano - Plan Anticorrupción
</t>
  </si>
  <si>
    <t>11. Unidad de Medida</t>
  </si>
  <si>
    <t xml:space="preserve">1.6 Socializar interna y externamente, los mapas de riesgos de corrupción por procesos del IGAC, a través de diferentes medios o canales  </t>
  </si>
  <si>
    <t>La socialización de los mapas de riesgos de corrupción por proceso a nivel interno, se realizó a través de sensibilizaciones del tema administración del riesgo de manera virtual y presencial en las Direcciones Territoriales y procesos del IGAC, así mismo en la página del IGAC, IGACNET, y por correo electrónico a todos los funcionarios y contratistas del IGAC. Externamente el mapa de riesgos de corrupción se socializo a través del banner de la página web del IGAC.</t>
  </si>
  <si>
    <t>12. Cantidad</t>
  </si>
  <si>
    <t>13. Fuente de verificación</t>
  </si>
  <si>
    <t>14.Inicial programado</t>
  </si>
  <si>
    <t>15. Final programado</t>
  </si>
  <si>
    <t>16.Víctimas</t>
  </si>
  <si>
    <t>1.4. Monitoreo y revisión</t>
  </si>
  <si>
    <t xml:space="preserve">1.7  Desarrollar en Comité de mejoramiento el ítem relacionado con "Autoevaluación a la Administración del riesgo". </t>
  </si>
  <si>
    <t>Desplazados</t>
  </si>
  <si>
    <t>Responsables de procesos en la Sede Central y  Directores Territoriales.
Nota:  La Oficina Asesora de Planeaciòn - GIT Desarrollo Organizacional, consolida el seguimiento cuatrimestral al cumplimiento de la actividad.</t>
  </si>
  <si>
    <t>Diciembre</t>
  </si>
  <si>
    <t xml:space="preserve">La Oficina de Control Interno desarrolló en el primer cuatrimestre del año 2017, en el numeral 7 del primero y segundo Comité de Mejoramiento el ítem relacionado con "Autoevaluación a la Administración del riesgo", las cuales fueron realizadas el 07 de febrero y 30 de abril del año en curso respectivamente. La Subdirección de catastro, presentó en los dos Comité de mejoramiento realizados, el ítem relacionado con "Autoevaluación a la Administración del riesgo". 
DESARROLLO ORGANIZACIONAL PLANEACION: En los Comités de mejoramiento que se realizaron a nivel nacional  en el primer cuatrimestre del año 2018, se desarrolló el item relacionado con la autoevaluación de la administración del riesgo, como tema obligatorio en el desarrollo de los Comités de mejora ordinarios.  
La Subdirección de catastro, presentó en los dos Comité de mejoramiento realizados, el ítem relacionado con "Autoevaluación a la Administración del riesgo". </t>
  </si>
  <si>
    <t>Si</t>
  </si>
  <si>
    <t>No</t>
  </si>
  <si>
    <r>
      <rPr>
        <b/>
        <sz val="11"/>
        <rFont val="Calibri"/>
      </rPr>
      <t xml:space="preserve">CIAF: </t>
    </r>
    <r>
      <rPr>
        <sz val="11"/>
        <color rgb="FF000000"/>
        <rFont val="Calibri"/>
      </rPr>
      <t xml:space="preserve">En el comite de mejoramiento del día 30 de julio de 2018 se presentaron y evaluaron los avances con respecto a la "Autoevaluación a la Administración del riesgo".
</t>
    </r>
    <r>
      <rPr>
        <b/>
        <sz val="11"/>
        <rFont val="Calibri"/>
      </rPr>
      <t>CATASTRO:</t>
    </r>
    <r>
      <rPr>
        <sz val="11"/>
        <color rgb="FF000000"/>
        <rFont val="Calibri"/>
      </rPr>
      <t xml:space="preserve"> La Subdirección de Catastro, presentó en el tercer Comité de Mejoramiento realizado el 19 de julio de 2018, acta cargada en el SOFIGAC, el ítem relacionado con "Autoevaluación a la Administración del riesgo". 
</t>
    </r>
    <r>
      <rPr>
        <b/>
        <sz val="11"/>
        <rFont val="Calibri"/>
      </rPr>
      <t>OFICINA ASESORA DE PLANEACIÓN:</t>
    </r>
    <r>
      <rPr>
        <sz val="11"/>
        <color rgb="FF000000"/>
        <rFont val="Calibri"/>
      </rPr>
      <t xml:space="preserve"> A nivel nacional en los Comités de Mejoramiento, desarrollaron el ítem relacionado con la Autoevaluación de la Administración del Riesgo, teniendo en cuenta el apoyo y acompañamiento por parte de la Oficina Asesora de Planeación, para el desarrollo de esta actividad. Sin embargo, la DT Cundinamarca aunque realizó el comité de mejoramiento, no ha cargado el acta en SOFIGAC y la Dirección Territorial Cesar no realizó el Comité de mejoramiento correspondiente al segundo trimestre 2018. </t>
    </r>
  </si>
  <si>
    <r>
      <rPr>
        <b/>
        <sz val="11"/>
        <rFont val="Calibri"/>
      </rPr>
      <t>OFICINA ASESORA DE PLANEACIÓN:</t>
    </r>
    <r>
      <rPr>
        <sz val="11"/>
        <color rgb="FF000000"/>
        <rFont val="Calibri"/>
      </rPr>
      <t xml:space="preserve"> Durante el III Cuatrimestre de 2018, A nivel nacional en los Comités de Mejoramiento, desarrollaron el ítem relacionado con la Autoevaluación de la Administración del Riesgo, teniendo en cuenta el apoyo y acompañamiento por parte de la Oficina Asesora de Planeación, para el desarrollo de esta actividad. Sin embargo, las DT Risaralda, Atlántico, Meta y Caldas no cargaron las actas de comite de mejoramiento en SOFIGAC.</t>
    </r>
  </si>
  <si>
    <t>1.5. Seguimiento</t>
  </si>
  <si>
    <t xml:space="preserve">Informe de Auditoría Interna. </t>
  </si>
  <si>
    <t xml:space="preserve"> Realizar seguimiento a los riesgos de corrupción identificados para el año 2018</t>
  </si>
  <si>
    <t xml:space="preserve"> P</t>
  </si>
  <si>
    <t>Reparación_Integral</t>
  </si>
  <si>
    <t>Restitución</t>
  </si>
  <si>
    <t>Restitución de tierras</t>
  </si>
  <si>
    <t>Articulación Nación - Territorio</t>
  </si>
  <si>
    <t>Del acceso e intercambio de información con las instituciones. Para el cumplimiento de lo previsto en el artículo 76 de la Ley 1448 de 2011, en relación con la interoperabilidad de sistemas institucionales y el suministro de la información necesaria para los propósitos de inscripción en el Registro de tierras despojadas y abandonadas forzosamente, en particular para la plena identificación de las víctimas y otros potenciales interesados, del predio y sus antecedentes históricos y del contexto en el que se originaron los hechos de abandono o despojo de tierras, las entidades tendrán en cuenta los siguientes aspectos para atender los requerimientos de la Unidad, con oportunidad y eficacia:
 c. El Instituto Geográfico Agustín Codazzi -IGAC-y los catastros descentralizados pondrán a disposición de la Unidad, a través de sus sistemas, la información actual e histórica de los predios que contengan: los datos de los registros catastrales 1 y 2, o su equivalente, la cartografía digital predial y básica a escala detallada, las imágenes, fotografías aéreas u ortofotomapas.
 Para la determinación de las posibles compensaciones, la Unidad tendrá acceso a los estudios de usos y coberturas del suelo, actualización y multitemporales, usos potenciales de los suelos, clases agrológicas, zonificación ambiental y agro ecológica y áreas homogéneas de tierras y en general a toda la información de estas entidades, de conformidad con el artículo 76 de La Ley 1448 de 2011.</t>
  </si>
  <si>
    <t>Decreto 4829 2011 Art. 31 - c, Decreto 4633, Articulo 149</t>
  </si>
  <si>
    <t>Implementación</t>
  </si>
  <si>
    <t>Mantener actualizada la información de insumo para los procesos de formación y actualización catastral que realiza el instituto, así como, para actualizar la base de datos Cartográfica</t>
  </si>
  <si>
    <t>La Oficina de Control Interno realizó el seguimiento de los riesgos de corrupción, identificados para el año 2018 con corte a 30 de abril, el cual  se publicará en el mes de mayo dentro de los términos de ley, en el link de transparencia de la página web del Instituto respectivamente</t>
  </si>
  <si>
    <t>Elaborar y actualizar la cartografía básica, temática y catastral priorizando áreas de intervención de la URT.</t>
  </si>
  <si>
    <t>La Oficina de Control Interno realizó el seguimiento de los riesgos de corrupción, identificados para el año 2018 con corte a 31 de agosto , el cual  se publicará en el mes de septiembre  dentro de ltérminos de ley, en el link de transparencia de la página web del Instituto respectivamente</t>
  </si>
  <si>
    <t>Despojo o abandono forzado de tierras</t>
  </si>
  <si>
    <t>Ninguno</t>
  </si>
  <si>
    <t xml:space="preserve">Se realizó el seguimiento a los riesgos de corrupción identificados para el año 2018 con corte a 31 de diciembre de 2018 y se realizó la correspondiente publicación.
</t>
  </si>
  <si>
    <t>Cartografía básica vectorial actualizada a escala 1:25.000 de 2.500.000 has</t>
  </si>
  <si>
    <t>Hectáreas actualizadas</t>
  </si>
  <si>
    <t>Cartografía actualizada (área de Producción Subdireción de Cartografía)</t>
  </si>
  <si>
    <t>SUB TOTAL Actualización mapa de riesgos de corrupción</t>
  </si>
  <si>
    <t>$ 1.482.385.133</t>
  </si>
  <si>
    <t>$ -</t>
  </si>
  <si>
    <t>X</t>
  </si>
  <si>
    <t>$ 388.421.548</t>
  </si>
  <si>
    <t>SUBDIRECCION DE CARTOGRAFÍA</t>
  </si>
  <si>
    <t>SUBTOTAL GESTION DEL RIESGO DE CORRUPCIÓN-MAPA DE RIESGOS DE CORRUPCIÓN</t>
  </si>
  <si>
    <t>Atender las solicitudes de información cartográfica, realizadas por la Unidad de Restitución de Restitución de Tierras a la cual esa entiadad no pueda acceder por los medios sistematizados sisponibles para ello, o que no se encuentre disponible de manera electrónica</t>
  </si>
  <si>
    <t>Tramitar y dar respuesta a las solicitudes de información cartográfica, realizadas por la Unidad de Restitución de Restitución de Tierras a la cual esa entiadad no pueda acceder por los medios sistematizados sisponibles para ello, o que no se encuentre disponible de manera electrónica</t>
  </si>
  <si>
    <t>Atender el 100% de las solicitudes recibidas.</t>
  </si>
  <si>
    <t>Solicitudes atendidas de información cartográfica</t>
  </si>
  <si>
    <t>por demanda</t>
  </si>
  <si>
    <t>*Base inventario de información solicitada y su respuesta *Informes consolidado de gestión a las solicitudes *Archivo fisico con las solicitudes GIT proyectos-Subdirección de Cartografía</t>
  </si>
  <si>
    <t>$ 231.023.000</t>
  </si>
  <si>
    <t>x</t>
  </si>
  <si>
    <t>$ 61.365.222</t>
  </si>
  <si>
    <t>Con el fin de facilitar la acumulación procesal, el Consejo Superior de la Judicatura o quien haga sus veces, la Superintendencia de Notariado y Registro, el Instituto Geográfico Agustín Codazzi o el catastro descentralizado competente, el Instituto Colombiano de Desarrollo Rural o quien haga sus veces, deberán poner al tanto a los Jueces, a los Magistrados, a las Oficinas de Registro de Instrumentos Públicos, a las Notarías y a sus dependencias u oficinas territoriales, sobre las actuaciones o requerimientos del proceso de restitución. Para facilitar las comunicaciones, los intercambios de información, el aporte de pruebas, el cumplimiento de las órdenes judiciales en el ámbito de la acción de restitución, las instituciones anteriormente señaladas integrarán, a partir de protocolos previamente establecidos y estandarizados, sus sistemas de información con el de la Rama Judicial. Además de la agilidad en las comunicaciones entre las instituciones y los Jueces y los Magistrados, las instituciones deberán realizar los ajustes técnicos y humanos necesarios para facilitar el flujo interno de información que permita cumplir este propósito. Parágrafo. Mientras se implementa la articulación de los sistemas de información, las entidades cumplirán los objetivos del presente artículo por los medios más idóneos.</t>
  </si>
  <si>
    <t>Ley 1448 2011 Art. 96</t>
  </si>
  <si>
    <t>Atender los requerimientos de la rama judicial especializada en Restitución de Tierras relacionadas con procedimientos de georreferenciación y temas topográficos</t>
  </si>
  <si>
    <t>Apoyar desde el nivel central a las Direcciones Territoriales en la atención de requerimientos de la rama judicial especializada en Restitución de Tierras relacionadas con procedimientos de georreferenciación y temas topográficos.</t>
  </si>
  <si>
    <t>Atender el 100% de los requerimientos.</t>
  </si>
  <si>
    <t xml:space="preserve">2. RACIONALIZACIÓN DE TRÁMITES
    20%
</t>
  </si>
  <si>
    <t>Levantamientos Planimetricos ó Topográficos</t>
  </si>
  <si>
    <t xml:space="preserve"> Estrategia de Racionalización de Trámites . </t>
  </si>
  <si>
    <t>Levantamientos Planimetricos ó Topográficos realizados (área de Producción GIT Control Terrestre y Calsificación de campo)</t>
  </si>
  <si>
    <t>$ 361.236.766</t>
  </si>
  <si>
    <t>La entidad implementó la Estrategia de Racionalización de trámites para la vigencia 2018 que reducirán tiempos y pasos para el cliente en 4 Otros procedimientos administrativos-OPAS y un trámite, convirtiéndolos en trámites totalmente en línea. Para el primer cuatrimestre de 2018 la Oficina Asesora de Planeación realizó el monitoreo correspondiente en el aplicativo SUIT.</t>
  </si>
  <si>
    <t>3. RENDICION DE CUENTAS 
       20%</t>
  </si>
  <si>
    <t>1. Información de calidad y en lenguaje comprensible 40%</t>
  </si>
  <si>
    <t>$ 172.185.673</t>
  </si>
  <si>
    <t>3.1      Portal de datos abiertos</t>
  </si>
  <si>
    <t>Datos publicados</t>
  </si>
  <si>
    <t>Mantenimiento y Actualización del portal de datos Abiertos del IGAC</t>
  </si>
  <si>
    <t>Oficina de Informática y Telecomunicaciones publica la información que entreguen las áreas misionales</t>
  </si>
  <si>
    <t>El Instituto Geográfico Agustín Codazzi, una vez se haya actualizado el sistema de registro de que trata el Capítulo V del Título 11 de este Decreto, procederá a incluir en el mapa oficial del país y de las entidades territoriales los territorios de propiedad colectiva.</t>
  </si>
  <si>
    <t>Se realizaron las siguientes actividades :
1. Actualizar la base de datos geográfica de catastro en la página de datos abiertos del instituto, se actualizó la información en formatos filegeodatabase y postgis con corte a diciembre de 2017 y enero de 2018. 
2. Realizar mesas de trabajo con las áreas para revisión de casos de uso y requerimientos de la consulta geografica. 
CATASTRO: La Subdirección de Catastro, envío la información Alfanumérica y Graficade la base de datos actualizada a la Oficina de  de Informática a traves de las incidencias  en Redine No. 49399, 49400, 53365. Además, se publicó la información  en la GSUITE y se le envío correo electrónico al Ingeniero Juan Carlos Mendez el día 05 de Abril.</t>
  </si>
  <si>
    <t>Decreto 4635 2011 Art. 98</t>
  </si>
  <si>
    <t>Actualizar la base de datos cartográfica con los territorios de propiedad colectiva (comunidades negras y pueblos indígenas) constituidos oficialmente o incluidos en el RTDAF de La Unidad de Restitución de Tierras.</t>
  </si>
  <si>
    <t>Actualización de la base de datos de cartografía de Colombia con los territorios colectivos constituidos oficialmente o incluidos en el RTDAF de la Unidad de Restitución de Tierras.</t>
  </si>
  <si>
    <t>Actualizar la base de datos del sistema de consulta de los mapas de resguardos indigenas y de comunidades negras.</t>
  </si>
  <si>
    <t>Actualizaciones de la Base de datos.</t>
  </si>
  <si>
    <r>
      <rPr>
        <b/>
        <sz val="11"/>
        <rFont val="Calibri"/>
      </rPr>
      <t xml:space="preserve">COMUNICACIONES:  </t>
    </r>
    <r>
      <rPr>
        <sz val="11"/>
        <color rgb="FF000000"/>
        <rFont val="Calibri"/>
      </rPr>
      <t>La información relacionada con datos abiertos se encuentra publicada en el linl del portal de datos Abiertos del IGAC http://datos.igac.gov.co/</t>
    </r>
    <r>
      <rPr>
        <b/>
        <sz val="11"/>
        <rFont val="Calibri"/>
      </rPr>
      <t xml:space="preserve">
Catastro:</t>
    </r>
    <r>
      <rPr>
        <sz val="11"/>
        <color rgb="FF000000"/>
        <rFont val="Calibri"/>
      </rPr>
      <t xml:space="preserve"> Entrega la información Alfanumérica y Grafica de la base de datos actualizada a la Oficina de  de Informática a través de las incidencias  en Redine No. 70311 del 27072018 y en la GSUITE No. 67511 del 25062018
</t>
    </r>
    <r>
      <rPr>
        <b/>
        <sz val="11"/>
        <rFont val="Calibri"/>
      </rPr>
      <t>Informática</t>
    </r>
    <r>
      <rPr>
        <sz val="11"/>
        <color rgb="FF000000"/>
        <rFont val="Calibri"/>
      </rPr>
      <t xml:space="preserve">: Se atendió solicitud de MINTIC respecto a la adición de categorías en el data.json de integración con Socrata
Se actualizó documentación de datos abiertos de la subdirección de cartografía. Actualización de datos abiertos de: Catastro, Geodesia, </t>
    </r>
  </si>
  <si>
    <t>2 actualizaciones</t>
  </si>
  <si>
    <r>
      <rPr>
        <b/>
        <sz val="11"/>
        <rFont val="Calibri"/>
      </rPr>
      <t>Informática</t>
    </r>
    <r>
      <rPr>
        <sz val="11"/>
        <color rgb="FF000000"/>
        <rFont val="Calibri"/>
      </rPr>
      <t>: Se realizó la publicación de la información catastral de datos abiertos para el corte 2018-08 . Se realizó actualización de los archivos publicados para las planchas de escala 25.000. Se publicaron los metadatos para las capas catastrales de datos abiertos. Se publicó nueva versión de la aplicación magna sirgas en el portal de datos abiertos del instituto</t>
    </r>
  </si>
  <si>
    <t>Base de consulta (GIT Fronteras y Limites)</t>
  </si>
  <si>
    <t>$ 225.355.101</t>
  </si>
  <si>
    <t>3.2    Publicación mensual de la ejecución presupuestal de funcionamiento e inversiones.</t>
  </si>
  <si>
    <t>$ 110.626.714</t>
  </si>
  <si>
    <t xml:space="preserve">Elaborar y publicar mensualmente el presupuesto de Funcionamiento e Inversiones </t>
  </si>
  <si>
    <t>Oficina Asesora de Planeación consolida y el Equipo de comunicaciones publica</t>
  </si>
  <si>
    <t>diciembre</t>
  </si>
  <si>
    <t>Realizar los estudios de usos y coberturas del suelo, actualización y multitemporales, usos potenciales de los suelos, clases agrológicas, zonificación ambiental y agro ecológica que contribuyan a los procesos de reparación interal y la aplicación de la medida de restitución de tierras por parte de las entidades responsables</t>
  </si>
  <si>
    <t>Realizar los estudios agrologicos necesarios como insumo para los procesos de restitucióno o compensación con prioridad sobre las zonas macrofocalizadas por la URT</t>
  </si>
  <si>
    <t>Despojo o abandono forzado de Tierras</t>
  </si>
  <si>
    <t>Levantamientos de suelos en zonas priorizadas por la Unidad de Restitución de Tierras a escala semidetallada (1:25,000).</t>
  </si>
  <si>
    <t>Comunicaciones: Mensualmente se publica la información enviada por la Oficina Asesora de Planeación en  Transparencia Ciudadana / Gestión Institucional / Presupuesto. A la fecha está con corte a 30 de abril. Link: https://www.igac.gov.co/es/contenido/transparencia-ciudadana/presupuesto    Planeación: El informe se viene publicando mensualmente en la pagina igac e igacnet  https://www.igac.gov.co/es/contenido/transparencia-ciudadana/presupuesto  y http://igacnet./Igacnet+-+Gestion/Gestion/Presupuesto/</t>
  </si>
  <si>
    <t>Hectárea</t>
  </si>
  <si>
    <t>Comunicaciones: Mensualmente se publica la información enviada por la Oficina Asesora de Planeación en  Transparencia Ciudadana / Planeacion / Presupuesto. A la fecha está con corte a 30 de Agosto la información se encuentra publicada en el Link: https://www.igac.gov.co/es/contenido/presupuesto</t>
  </si>
  <si>
    <t>Comunicaciones: Mensualmente se publica la información enviada por la Oficina Asesora de Planeación en Transparencia Ciudadana y Acceso a la Información Pública / Presupuesto / Presupuesto General. A la fecha, está con corte a la fecha 30 de noviembre, la información correspondiente a diciembre, se carga en el mes de enero de 2019 https://www.igac.gov.co/es/contenido/presupuesto</t>
  </si>
  <si>
    <t>Archivo del Grupo Interno de Trabajo Levantamientos de suelos y Geomática- Subdirección de Agrología</t>
  </si>
  <si>
    <t>3.3   Estados Financieros Publicados</t>
  </si>
  <si>
    <t>$ 1.024.672.000</t>
  </si>
  <si>
    <t>Publicar los Estados Financieros de las dos últimas vigencias, con corte a diciembre del año respectivo.</t>
  </si>
  <si>
    <t>Secretaría General /GIT Contabilidad y el Equipo de comunicaciones publica</t>
  </si>
  <si>
    <t>Febrero</t>
  </si>
  <si>
    <t xml:space="preserve">Los Estados Financieros del IGAC, de las vigencias 2016 y 2017 fueron publicados en el siguiente en la página web de la entidad, en el Link 
https://www.igac.gov.co/es/contenido/estados-contables
</t>
  </si>
  <si>
    <t>No hay programación para el segundo cuatrimestre. Sin embargo, los Estados Financieros se encuentran publicados en la pagina web de la Entidad https://www.igac.gov.co/sites/igac.gov.co/files/estados_financieros_a_30_de_junio_de_2018.pdf
https://www.igac.gov.co/sites/igac.gov.co/files/estados_financieros_a_31_de_mayo_de_2018.pdf
https://www.igac.gov.co/sites/igac.gov.co/files/estados_financieros_a_30_de_abril_de_2018.pdf
https://www.igac.gov.co/sites/igac.gov.co/files/estados_financieros_a_31_de_marzo_de_2018.pdf
https://www.igac.gov.co/sites/igac.gov.co/files/estados_financieros_a_28_de_febrero_de_2018.pdf
https://www.igac.gov.co/sites/igac.gov.co/files/estados_financieros_a_31_de_enero_de_2018.pdf</t>
  </si>
  <si>
    <t>$ 486.584.947</t>
  </si>
  <si>
    <t>AGROLOGÍA</t>
  </si>
  <si>
    <t>3.4     Plan Accion Anual Publicado</t>
  </si>
  <si>
    <t>Plan Publicado</t>
  </si>
  <si>
    <t>Elaborar y publicar anualmente el Plan Acción Anual</t>
  </si>
  <si>
    <t>El Instituto formuló el Plan de Acción Anual para la vigencia 2018 teniendo como referentes los compromisos del plan nacional de desarrollo, lineamientos nacionales como la implementación de MIPG y temas de postconflicto, la asignación presupuestal de la vigencia y las prioridades del Instituto a partir de cada uno de los procesos. A la fecha se han publicado 2 versiones las cuales se encuentran publicadas en el siguiente link del portal Web -  Transparencia:  https://www.igac.gov.co/es/contenido/metas-objetivos-en-indicadores-de-gestion-yo-desempe%C3%B1o. Comunicaciones: Esta información fue publicada en la Web en el mes de enero en Transparencia Ciudadana / Gestión Institucional / Informes de empalme. Link: https://www.igac.gov.co/es/contenido/metas-objetivos-en-indicadores-de-gestion-yo-desempe%C3%B1o</t>
  </si>
  <si>
    <t>Actualizar las áreas homogéneas de tierras.</t>
  </si>
  <si>
    <t>Actualizar las áreas homogéneas de tierras con prioridad en Municipios microfocalizados por la Unidad de Restitución de Tierras.</t>
  </si>
  <si>
    <t>Áreas Homogéneas de Tierras actualizadas en Municipios microfocalizados por la Unidad de Restitución de Tierras.</t>
  </si>
  <si>
    <t>Municipio</t>
  </si>
  <si>
    <t>Archivo del GIT AHT y Geomática</t>
  </si>
  <si>
    <t>$ 144.094.500</t>
  </si>
  <si>
    <t>$ 68.426.008</t>
  </si>
  <si>
    <t>3.5   Seguimiento trimestral del Plan Accion Anual Publicado</t>
  </si>
  <si>
    <t>Seguimientos Publicados</t>
  </si>
  <si>
    <t>Elaborar y Publicar el seguimiento trimestral de PAA</t>
  </si>
  <si>
    <t>Julio, Octubre y Enero 2018</t>
  </si>
  <si>
    <t>Comunicaciones: Desde la Oficina de Informática se encuentran trabajando para subir el CONSOLIDADO FICHAS PLAN DE ACCIÓN ANUAL del IV trimestre de 2017, debido a que la persona de comunicaciones no tiene los permisos para subir esta información. A la fecha se ha publicado el Primer Informe de PQRD 2018 en Transparencia Ciudadana / Gestión Institucional / Informes de PQRD. Link: https://www.igac.gov.co/es/contenido/transparencia-ciudadana/informes-de-pqrdEl plan de accion 2018 esta publicado y a traves del DRIVE las oficinas suben su avance</t>
  </si>
  <si>
    <t>Decreto 4829 2011 Art. 31 - c</t>
  </si>
  <si>
    <t>Elaborar estudios agrológicos en las zonas priorizadas en procesos de posconflicto.</t>
  </si>
  <si>
    <t>Generar información de Geomorfología, Cobertura y Uso de la Tierra como insumo a la implementación de la política de tierras en Colombia.</t>
  </si>
  <si>
    <t>Zonas priorizadas para la implementación de los acuerdos de paz con estudios geomorfológicos de cobertura o usos de la tierra.</t>
  </si>
  <si>
    <t>Archivo GIT Interpretación - Geomática</t>
  </si>
  <si>
    <t>$ 416.273.000</t>
  </si>
  <si>
    <t>COMUNICACIONES: El seguimiento al PAA se encuentra publicado en la Página Web en Transparencia y Acceso a la Información Pública / Planeación / Plan de Gasto Público / Plan de Acción Anual PAA en el siguiente link: https://www.igac.gov.co/es/contenido/metas-objetivos-en-indicadores-de-gestion-yo-desempe%C3%B1o</t>
  </si>
  <si>
    <t>$ 197.675.135</t>
  </si>
  <si>
    <t>Comunicaciones: Actualmente se encuentra publicado el plan de gestión III trimestre con corte a octubre de 2018 en Transparencia Ciudadana y Acceso a la Información Pública / Planeación / Plan de Acción Anual. https://www.igac.gov.co/es/contenido/metas-objetivos-en-indicadores-de-gestion-yo-desempe%C3%B1o</t>
  </si>
  <si>
    <t>Atender las solicitudes de información agrológica que no este dispuesta en servicios web, realizadas por la Unidad de Restitución de Restitución de Tierras</t>
  </si>
  <si>
    <t>Tramitar y dar respuesta a las solicitudes de información agrológica que no este dispuesta en servicios web, realizadas por la Unidad de Restitución de Restitución de Tierras.</t>
  </si>
  <si>
    <t>Atender el 100% de las solicitudes y requerimientos recibidos.</t>
  </si>
  <si>
    <t>100% Solicitudes de información y/o Requerimientos judiciales</t>
  </si>
  <si>
    <t>Archivo del Grupo Interno de Trabajo Levantamientos de suelos, AHT y Geomática- Subdirección de Agrología</t>
  </si>
  <si>
    <t>$ 16.010.500</t>
  </si>
  <si>
    <t>$ 7.602.890</t>
  </si>
  <si>
    <t>3.6  Informe Ejecutivo  Institucional</t>
  </si>
  <si>
    <t>Un informe</t>
  </si>
  <si>
    <t>Recopilar y consolidar el informe de gestión 2017 para su publicación.</t>
  </si>
  <si>
    <t>Oficina Asesora de Planeación/ Toda la organización y el grupo de comunicaciones publica</t>
  </si>
  <si>
    <t xml:space="preserve">A partir de la información de avances y logros remitida por los lideres de cada proceso, el Instituto publico el informe de gestión del primer trimestre 2018, el cual puede consultarse en el siguiente Link de Transparencia del portal web:
https://www.igac.gov.co/es/contenido/metas-objetivos-en-indicadores-de-gestion-yo-desempe%C3%B1o
</t>
  </si>
  <si>
    <t>Sistemas de Información</t>
  </si>
  <si>
    <t>3.7   Informe de Gestión Institucional</t>
  </si>
  <si>
    <t>Recopilar y consolidar el informe al congreso 2017</t>
  </si>
  <si>
    <t>Oficina Asesora de Planeación (consolida) / Toda la organización y el equipo de comunicaciones publica</t>
  </si>
  <si>
    <t>Agosto</t>
  </si>
  <si>
    <t>Realizar labores de mantenimiento a las funcionalidades existentes del SIG - NODO para el apoyo a la política de Tierras</t>
  </si>
  <si>
    <t>Con corte a agosto el DANE no ha enviado el informe al congreso consolidado con el IGAC para su publicación, motivo por el cual no se ha enviado a comunicaciones</t>
  </si>
  <si>
    <t>La ejecución de labores de mantenimiento al SIG - NODO para el apoyo a la Política integral de Tierras, involucrará los mantenimientos correctivos y preventivos asociados a la aplicación existente y la exploración de las labores necesarias para la migración del visor geográfico y modulo administrador de servicios a nuevas herramientas de desarrollo</t>
  </si>
  <si>
    <t>Comunicaciones: El Informe al Congreso se encuentra en Transparencia Ciudadana y Acceso a la Información Pública / Control / Informe al Congreso de la República en el siguiente link: https://www.igac.gov.co/es/contenido/informe-al-congreso</t>
  </si>
  <si>
    <t>3.8   Relación de Procesos de Contratacion publicados</t>
  </si>
  <si>
    <t>Publicacion de los Procesos</t>
  </si>
  <si>
    <t>Relacionar el estado de los procesos de contratación y publicarlo</t>
  </si>
  <si>
    <t>SIG- NODO para el apoyo a la Política integral de Tierras, plenamente operando en la versión actual de la aplicación.</t>
  </si>
  <si>
    <t>Secretaría General /GIT Gestón Contractual</t>
  </si>
  <si>
    <t>Diciembre (mensualmente se publican)</t>
  </si>
  <si>
    <t>Número de mantenimientos</t>
  </si>
  <si>
    <t>En  SECOP II ,  nivel nacional se publicarion un toral de 2.576 procesos. Los cuales suman un total de $59.505'340.263</t>
  </si>
  <si>
    <t>El 100% de los procesos contractuales se adelantan en SECOPII. En SECOP II , nivel nacional se publicarion un toral de 362 procesos,  los procesos contractuales a nivel nacional y en las diferentes modalidades se adelantan y publican a través de la plataforma SECOP II.
En el link https://www.colombiacompra.gov.co/secop-ii</t>
  </si>
  <si>
    <t xml:space="preserve">En SECOP II , nivel nacional se publicarion un toral de 362 procesos,  los procesos contractuales a nivel nacional y en las diferentes modalidades se adelantan y publican a través de la plataforma SECOP II.
En el link https://www.colombiacompra.gov.co/secop-ii. Rendición de cuentas permanente a través de la publicación de información y contenidos temáticos relacionados con la gestión del IGAC en las redes sociales, página web institucional e IGACNET:
A través de las redes sociales se realizó durante el último trimestre la publicación de 777 mensajes, los contenidos publicados permitieron generar 73.689 interacciones entre los usuarios y sumar 7.118 nuevos seguidores a las redes. Así mismo a través de la página web se realizó la publicación permanente de información relacionada con la gestión del Instituto, servicio al ciudadano, trámites y servicios entre otros que permitieron 274.986 usuarios, 1.199.099 visitas a la página y 495.049 sesiones . Los temas publicados e interactuados corresponden a: Belén de Bajirá, lanzamiento SIGOT, Sistema de Información Geográfica para pueblos indígenas, celebración 83 años del IGAC, Colombia y Corea, unidos por el catastro y la geodesia, nueva versión magna sirgas pro 4.2, nueva herramienta para generar cartografía oficial de Colombia, convocatoria desarrollo de la red topográfica fluvial para Colombia, cómo se genera la topografía desde una nave no controlada. A través de la Igacnet se realizó la publicación de 112 contenidos temáticos que permitieron mantener informados a los servidores del IGAC.
</t>
  </si>
  <si>
    <t>-Tablas de retención Documental.
 - Organización digital de productos (repositorio documental)
 - URL del Micrositio y SIG.</t>
  </si>
  <si>
    <t> </t>
  </si>
  <si>
    <t>$ 61.500.000,00</t>
  </si>
  <si>
    <t>3.9 Publicaciones realizadas a través de la página web</t>
  </si>
  <si>
    <t>Publicaciones realizadas</t>
  </si>
  <si>
    <t xml:space="preserve">Publicar y comunicar los resultados de la gestión, actividades y  contenidos estratégicos de alto impacto producidos por el IGAC </t>
  </si>
  <si>
    <t>Equipo de Comunicaciones. 
Toda la entidad enviará al Equipo de Comunicaciones las novedades para su publicación en página web</t>
  </si>
  <si>
    <t>Comunicaciones: A través de la página web se realizó la publicación de 162  contenidos temáticos con información sobre la gestión del IGAC que permitieron mantener informados a los usuarios y ciudadanos en general. Contratación aporta imágenes de evidencias. Control Interno: Se  envió por parte de la Oficina de Control Interno al GIT de comunicaciones la gestión de la Oficina en cuanto a:  Seguimiento Plan Anticorrupción y Atención al Ciudadano el 15-01-2018,  seguimiento a los Riesgos de Gestión del 25-01-2018, el  Informe Pormenorizado del Sistema de Control Interno del 12-03-2018, entre otros.</t>
  </si>
  <si>
    <t xml:space="preserve">Comunicaciones: A través de la página web se realizó la publicación de 295 contenidos temáticos con información sobre la gestión, documentos y actividades realizadas por el IGAC, que permitieron manetener informados a los usuarios y ciudadanos en general. </t>
  </si>
  <si>
    <t xml:space="preserve">A través de la página web se realizó la publicación permanente de información relacionada con la gestión del Instituto, servicio al ciudadano, trámites y servicios entre otros, más de 110 contenidos temáticos publicados que permitieron 274.986 usuarios, 1.199.099 visitas a la página y 495.049 sesiones. </t>
  </si>
  <si>
    <t>3.10  Página Web e Igacnet actualizadas</t>
  </si>
  <si>
    <t>Número de mantenimientos 0.5</t>
  </si>
  <si>
    <t>informe de redes sociales y página web e Igacnete</t>
  </si>
  <si>
    <t xml:space="preserve"> Rendición de cuentas permanente a través de la publicación de información y contenidos temáticos relacionados con la gestión del IGAC en las redes sociales, página web institucional e IGACNET</t>
  </si>
  <si>
    <t xml:space="preserve">Equipo de Comunicaciones. 
Toda la entidad enviará al Equipo de Comunicaciones las novedades para su publicación en redes sociales,  página web e IGACNET </t>
  </si>
  <si>
    <t>Se realizó mantenimiento con la corrección del fallo en el sistema asociado con consultas hechas a partir de corredores de influencia (Buffer). Se entrega evidencia funcional en la URL propia del sistema http://172.17.3.5:8080/SIGTIERRAS/
 Adicionalmente, se realiza un barrido funcional donde se identifican 15 incidencias nuevas que entraran a ser verificadas en el segundo semestre de 2018</t>
  </si>
  <si>
    <t>Comunicaciones: De manera permanente se realiza la publicación de información, a través de la página web se realizó la publicación de 162  contenidos temáticos con información sobre la gestión del IGAC que permitieron mantener informados a los usuarios y ciudadanos en general. Así mismo a través de la IGACNET se realizó la publicación de 143 con información de interés para los servidores del IGAC tanto en sede central como en Direcciones Territoriales CONTROL INTERNO: Se  actualizó la página web con el envió por parte de la Oficina de Control Interno al GIT de comunicaciones, sobre la gestión de la Oficina en cuanto a:  Seguimiento Plan Anticorrupción y Atención al Ciudadano el 15-01-2018,  seguimiento a los Riesgos de Gestión del 25-01-2018, el  Informe Pormenorizado del Sistema de Control Interno del 12-03-2018, entre otros. CONTRATACION: Se han enviado tips, socializando temas de contratacion, supervision entre otros.</t>
  </si>
  <si>
    <t>Comunicaciones: De manera permanente se realiza la publicación de información, a través de la página web se realizó la publicación de 295  contenidos temáticos con información sobre la gestión del IGAC que permitieron mantener informados a los usuarios y ciudadanos en general. Así mismo a través de la IGACNET se realizó la publicación de 293 mesajes con información institucional y general de interés para los servidores del IGAC tanto en sede central como en Direcciones Territoriales, que permitieron estar informados sobre los asuntos del IGAC. 
Contractual: Se enviaron correos al area de comunicaciones, solicItando la publicación de contratos en la pagina web de la entidad, correos del 26/07/2018</t>
  </si>
  <si>
    <t>$ 24.933.333,00</t>
  </si>
  <si>
    <t xml:space="preserve">Se colocaron las incidencias en las areas enviaron correos al area de comunicaciones, solicItando la publicación de contratos en la pagina web de la entidad, correos del 26/07/2018. Publicar las noticias y boletines de prensa del IGAC, en el Portal de Noticias del sitio web www.igac.gov.co, en las redes sociales (Facebook y Twitter), Igacnet, pantallas. Hacer seguimiento permanente a los comentarios que realicen los usuarios en redes sociales
Durante este periodo se realizó la publicación de más de 47 boletines de prensa a través de la pagina web que permitieron socializar temas estratégicos como: Edificio Aquarela Cartagena, funcionario capturado presunto caso de corrupción, actualización catastral Ibagué, el 90% de los municipios del chocó no cuentan con historia catastral edificio, Congreso aprobó propuesta del Agustín Codazzi sobre límites entre Boyacá y Santander, entre otros. A través de las redes sociales se realizó la publicación de 777 contenidos temáticos. A través de la Igacnet se realizó la publicación de 112 contenidos temáticos que permitieron mantener informados a los servidores del IGAC y 222 contenidos publicados a través de las pantallas digitales
</t>
  </si>
  <si>
    <t>CIAF</t>
  </si>
  <si>
    <t>3.11   Publicaciones en el Portal de Noticias de la pagina web boletines de prensa, y atender en redes sociales (Twitter y Facebook) las respuestas a los usuarios de estas redes</t>
  </si>
  <si>
    <t>Noticias y Boletines publicados en el Portal de Noticias de la pagina web, redes sociales, igacnet y pantallas.
 Respuestas a los usuarios de redes (Twitter y Facebook)</t>
  </si>
  <si>
    <t xml:space="preserve"> Publicar las noticias y boletines de prensa del IGAC, en el Portal de Noticias del sitio web www.igac.gov.co, en las redes sociales (Facebook y Twitter), Igacnet, pantallas.                                                              Hacer seguimiento permanente a los comentarios que realicen los usuarios en redes sociales</t>
  </si>
  <si>
    <t>Oficina De Difusión y Mercadeo / GIT de Servicio al Ciudadano
Equipo de Comunicaciones publica la información correspondiente</t>
  </si>
  <si>
    <t xml:space="preserve">Comunicaciones: A través de la página web se realizó la publicación de 92 comunicados de prensa con información sobre la gestión del IGAC.  Así mismo a través de las redes sociales se realizó la publicación de 1.665 mensajes con contenidos temáticos que permitieron mantener informados a los usuarios y ciudadanos en general.
Contratación aporta imágenes de evidencias.https://mail.google.com/mail/u/0/#search/Comunicaci%C3%B3n+interna
https://mail.google.com/mail/u/0/#search/Comunicaci%C3%B3n+interna
https://mail.google.com/mail/u/0/#search/Comunicaci%C3%B3n+interna
https://www.igac.gov.co/es/contenido/servicio-al-ciudadano
https://www.igac.gov.co/es/contenido/carta-trato-digno-al-ciudadano
</t>
  </si>
  <si>
    <t>Comunicaciones: A través de la página web se realizó la publicación de 63 comunicados de prensa con información sobre la gestión del IGAC.  Así mismo a través de las redes sociales se realizó la publicación de 2.418 mensajes con contenidos temáticos que permitieron mantener informados a los usuarios y ciudadanos en general sobre la gestión realizada por el IGAC.
Contractual: e han enviado tips, socializando temas de contratacion, supervision entre otros. Correos del  19 de julio 12 de agosto</t>
  </si>
  <si>
    <t xml:space="preserve">GIT Servicio al Ciudadano:En el tercer cuatrimestre a través de la página web en compañía del área de comunicaciones se realizaron 9 comunicados frente a toda la temática del GIT Servicio al Ciudadano (03 de septiembre Datos Personales;5 de septiembre Acceso a la información pública;6 de Septiembre , 5 de octubre y 10 de Diciembre Defensor al Ciudadano; 8 de Octubre Servicio al Ciudadano; 17, 22 y 23 de Octubre Atención para personas condiscapacidas). A través de la página web en los siguientes link, de manera permanente se publicó información relacionada con los trámites y servicios del IGAC:
https://www.igac.gov.co/es/contenido/tramites-y-servicios
https://www.igac.gov.co/es/contenido/catalogo-de-productos
</t>
  </si>
  <si>
    <t>3.12    Publicaciones a través de los canales o herramientas de comunicación, información sobre trámites y servicios y publicaciones del IGAC</t>
  </si>
  <si>
    <t xml:space="preserve">Contenidos temáticos publicados </t>
  </si>
  <si>
    <t xml:space="preserve"> Informar permanentemente sobre los tramites y servicios, publicaciones y la gestión institucional del IGAC</t>
  </si>
  <si>
    <t>Oficina de Difusión y Mercadeo reporta al Equipo de Comunicaciones la información correspondiente para publicar a través de las herramientas de comunicación</t>
  </si>
  <si>
    <t>Preservar la información cartográfica que reside en las planchas históricas a escala 1:25,000 integrada al SIG - NODO para el apoyo a la política de Tierras</t>
  </si>
  <si>
    <t>Integrar en el SIG - NODO para el apoyo a la política de Tierras, el geoservicio de planchas históricas 1:25.000 para los siguientes departamentos: Atlántico, Bolívar, Cesar, Cundinamarca, Meta, Norte de Santander, Santander, Sucre y Tolima.</t>
  </si>
  <si>
    <t>marzo</t>
  </si>
  <si>
    <t>Geoservicio de planchas historicas a escala 1:25,000 integrado en el SIG - NODO para el apoyo a la política de Tierras</t>
  </si>
  <si>
    <t>Geoservicio</t>
  </si>
  <si>
    <t>URL del geoservicio operando
 URL del SIG</t>
  </si>
  <si>
    <t>se encuentra publicada la información de trámites y servicios a través de la PW 
https://www.igac.gov.co/es/contenido/tramites-y-servicios-0</t>
  </si>
  <si>
    <t>Se realizó la publicación de dos geoservicios correspondientes a las planchas históricas de los departamentos de Antioquía y Cesar con un total de 175 y 270 planchas para cada departamento, sobre las cuales se desarrollaron las siguientes tareas: * Conversión de los formatos * Georreferenciación * Recorte * Cambio de resolución radiométrica * Publicación final de geoservicios</t>
  </si>
  <si>
    <r>
      <rPr>
        <b/>
        <sz val="11"/>
        <rFont val="Calibri"/>
      </rPr>
      <t>COMUNICACIONES</t>
    </r>
    <r>
      <rPr>
        <sz val="11"/>
        <color rgb="FF000000"/>
        <rFont val="Calibri"/>
      </rPr>
      <t>: a través de la página web se realizó la publicación correspondiente en el link https://www.igac.gov.co/es/contenido/tramites-y-servicios-1 / https://www.igac.gov.co/es/contenido/catalogo-de-productos. Así mismo ser realizó la socialización de información a através de las redes sociales</t>
    </r>
  </si>
  <si>
    <t xml:space="preserve">Comunicaciones: se actualizó la información correspondiente sobre los trámites y las OPAS en la Página Web en Transparencia y Acceso a la Información Pública / Trámites y Servicios. Se publicó en pantallas piezas sobre trámites y servicios y fue enviados correos a nivel nacional. </t>
  </si>
  <si>
    <t>2. Dialogo de doble via con la ciudadanía y sus organizaciones
      40%</t>
  </si>
  <si>
    <t>3.13    Acciones de Dialogo lideradas por las áreas misionales, según plan de acción vigente (Mínimo 2 por cada área misional).</t>
  </si>
  <si>
    <t>Acciones de Dialogo con los Ciudadanos o grupos de interes, en temas misionales</t>
  </si>
  <si>
    <t>Generar capacidades a entidades que hacen parte de la ICDE para que estas puedan estandarizar sus datos con componente espacial deacuerdo a los lineamientos, políticas y estándares que se establecen en el marco de ICDE, para que dichos datos sean utilizados en el marco de interoperabilidad de datos que proveen información al SNARIV.</t>
  </si>
  <si>
    <t>Generar capacidades en en tematicas IDE, tendientes a estandarizar información geográfica en entidades que conforman la ICDE y queaportan información para la toma de decisiones en los procesos de reparación integral de las victimas.</t>
  </si>
  <si>
    <t>Adelantar jornadas de socialización y divulgación en temas misionales.</t>
  </si>
  <si>
    <t>Jornadas de capacitacion: Implementación de políticas, estándares y tecnologías de gestión de IG, y generación de documentos para la gestión de información.</t>
  </si>
  <si>
    <t>Número de personas capacitadas</t>
  </si>
  <si>
    <t>Todas las áreas misionales apoyado por  la Oficina de Comunicaciones</t>
  </si>
  <si>
    <t>-Tablas de retención Documental.
 - Registros de asistencia e informes de capacitación</t>
  </si>
  <si>
    <t xml:space="preserve">Comunicaciones: Desde Comunicaciones se realizaron dos foros virtuales: 1. Foro sobre el Atlas de mortalidad por cáncer en Colombia y 2. Foro El IGAC es tu casa "Geografía para niños"Agrología: Se realizó el 19-04-2018 la socialización del levantamiento semidetallado de suelos y evaluación biofísica de tierras de las zonas priorizadas por el Cerrejón, escala 1:25.000. Difusión y Mercadeo: La Oficina de Difusión y Mercadeo a través de la fuerza comercial de la Entidad a nivel nacional realizó  460 visitas a clientes y/o usuarios potenciales de la informacion geográfica. Adicionalmente el 23 de abril se realizó la socialización de la propuesta presentada a la RAP Pacifico en el Departamento que agrupa los departamentos del Valle del Cauca, Nariño, Cauca y Chocó, para consolidar un SIG (Sistema de Información Geográfica) que le permita a los departamentos contar con la información necesaria para sus proyectos de desarrollo Regional.  CIAF: Bajo el marco del proyecto de investigación  para la  Metologia de barrido predial masivo con enfoque a catastro multiproposito, donde el proyecto piloto se esta desarrollando en el Municipio de Agua de Dios se  dictaron dos talleres para la comuidad del municipio los cuales fueron:  Taller Nº 1: ¿Como obtener la titularidad de un predio? y Taller Nº 2 ¿Que hacer cuando tengo un conflicto de linderos?.
Así mimos se desarrollaron socializaciones del avance del proyecto Metodología de uso y aplicación de tecnológias geoespaciales para los estudios de riesgo en áreas urbanas que se esta desarrollando para  el municipio de Villavicencio, estas socializaciones se realizaron al personal de la alcaldia municipal. 
CATASTRO:  La Subdirección de  Catastro en el primer cuatrimestre, realizó Jornadas de divulgación  en los temas de Delegación de Competencias y Catastro Multipropósito:
Delegación:
A traves del pre comité técnico virtual realizados con Área Metropolitana de Bucaramanga  se definió  y socializó el Plan de Alistamiento de Delegación de Competencias Catastrales. Igualmente,  con el Área Metropolitana de Centro Occidente. 
Se realiza  el 26 de abril 2018, socialización  de la Resolución Conjunta SNR No.1731 – IGAC No.221 de 2018  a los representantes de los Catastros Descentralizados y Delegados.
Catastro Multipropósito:
La Subdirección,  acompaña activamente ejercicio de levantamiento planimétrico predial liderado por la Cooperación Holandesa en la Vereda Tamarindos Vista Hermosa, Meta utilizando tecnología innovadora, con enfoque en catastro multipropósito, que  dejó como primer resultado la identificación de 45 posibles nuevos polígonos,  el 2 de mayo, se entregó los resultados del ejercicio.
Actualmente el IGAC desarrolla al menos 10 pilotos base en el territorio colombiano, que empiezan a dar fruto en términos de la aplicación del catastro multipropósito en el país.AGROLOGIA: El 02/08/2018 Se participó en el evento Geographical Information System Mapping for Optimized Cacao Production in Colombia con la presentación Los levantamientos de suelos información edafológica básica para la planificación del cultivo de cacao
El 22/08/2018  se participó en el 3er encuentro de la plataforma de gobernanza multinivel en Nariño, con la presentación Los levantamientos de  suelos en la planificación del uso de la tierra
</t>
  </si>
  <si>
    <t>Se realizaron procesos de transferencia de conocimiento a 11 personas distribuidas entre ANT, La Agencia de Implementación y la URT, en temas de desarrollo de plugins para Qgis usando phyton y la ICDE en la temática de administración de tierras</t>
  </si>
  <si>
    <t xml:space="preserve">COMUNICACIONES: Desde comunicaciones se realizaron 2 transmisiones a traves del Facebook live 1. Transmisión sobre el Sistema de Información Geográfica para las comunidades indígenas y 2. Trasmisión sobre el Sistemea de Información Geográfica y Ordenamiento Territorial, que permitieron interactuar con los usuarios de la red. 
CIAF:  Bajo el marco del proyecto de investigación  para el desarrollo de la Metologia de barrido predial masivo con enfoque a catastro multiproposito, donde el proyecto piloto se está desarrollando en el Municipio de Agua de Dios se  dictó el tercer  taller para la comunidad del municipio el cual su tema fue "Conflictos frente a la tenencia de la tierra" el 6 de mayo del 2018. 
Así mismo  se desarrollaron dos jornadas técnico científicas donde participaron personas de diferentes entidades, la primera jornada se llevó a cabo el día 11 de mayo de 2018 con el tema "Tecnologías de la información geográfica para la gestión de incendios forestales, la segunda jornada se llevó a cabo el día 27 de junio de 2018 con el tema " Avances y tendencias en la investigación y desarrollo de la información geográfica".
De igual forma el día 2 de agosto de 2018 se llevó a cabo el lanzamiento del SIG Indígenas donde participaron personas de diferentes entidades y el día 17 de agosto de 2018 se llevó a cabo la conferencia de posicionamiento satelital diferencial, nuevas tecnologías y su impacto en los procesos catastrales y cartográficos. 
DIFUSIÓN Y MERCADEO DE LA INFORMACION: En este segundo cuatrimestre la ODM la ODM realizó 545 visitas a potenciales clientes de la entidad, ofertando todo el portafolio de bienes y servicios, también entregó la porpuesta para la impresión del Mapa denominado Ruta Libertadora en el Departamento del Meta, socializó la nueva version del Mapa Turistico del Departamento de Nariño y Putumayo. En el marco del programa pedagógico entrego 871 cartillas a estudiantes de basica primarica en diferentes instituciones educativas del pais; tembién realizó las visitas guiadas (1.545) durante el cuatrimestre a los diferentes públicos y/o ciudadania interesada en conocer los Museos de la Entidad. 
CATASTRO: La Subdirección de  Catastro en el  segundo cuatrimestre, realizó Jornadas de divulgación  en los temas:
Delegación de Competencias:
En el marco del Convenio de Delegación No. 4944/2017, se efectuaron 2  Comites Técnicos entre el IGAC y el Area Metropolitana de Bucaramanga,  en los cuales se realizo el seguimiento al estado y avance del plan de alistamiento de la Delegacion, y temas como la exposicion, revision y evaluacion de la nueva propuesta de dicho Convenio. 
En el marco del Convenio de Delegación No. 4921/2017, se efectuaron 2  Comites Técnicos entre el IGAC y el Area Metropolitana Centro Occidente, en los cuales se reviso y evaluo la modificacion del Convenio, la propuesta de costeo de la Conservación Dinamica y los Convenios Especificos.  Tambien se llevo a cabo el seguimiento al estado y avance del plan de alistamiento de la Delegaci{on. 
En el marco del Convenio de Delegación No. 4692/2016,  efectuó IGAC y Barranquilla ajuste al plan de seguimiento para la ejecución del suscrito convenio de delegación de competencias catastrales. Además, realizó una reunion preparatoria de Comité, un Comité Técnico y una reunión de Asistencia Técnica entre el IGAC y el Distrito de Barranquilla en los cuales se revisó y aprobó el Plan de Implementacion, se verificó lineamientos, documentos y cronograma del cargue al SNC sobre el proceso el proceso de Actualización y se resolvieron dudas a la Delegada relacionadas con este mismo proceso.
Catastro Multipropósito:
Realizó la tercera versión de las jornadas internacionales en derecho de tierras en la Universidad Externado de Colombia, dirigido por el asesor de la Subdirección de Catastro Gustavo Marulanda, con la asistencia de varios expertos de distintas entidades del orden nacional e internacional  para debatir sobre la Ley de restitución de tierras y los antecedentes normativos de la interrelación entre el catastro y registro, la política pública de Catastro Multipropósito y la nueva normatividad conjunta con la Superintendencia de Notariado y Registro (SNR) para rectificar los linderos y áreas, donde ambas entidades unieron esfuerzos para construir las especificaciones técnicas para la implementación del Catastro Multipropósito, las cuales han presentado avances reales hacia una efectiva articulación de los procesos catastrales y registrales. AGROLOGÍA:
El 02/08/2018 Se participó en el evento Geographical Information System Mapping for Optimized Cacao Production in Colombia con la presentación Los levantamientos de suelos información edafológica básica para la planificación del cultivo de cacao
El 22/08/2018  se participó en el 3er encuentro de la plataforma de gobernanza multinivel en Nariño, con la presentación Los levantamientos de  suelos en la planificación del uso de la tierra
</t>
  </si>
  <si>
    <t>. Acciones de dialogo generadas a través de las redes sociales del IGAC relacionadas con los contenidos publicados y socializados-
Durante este periodo el IGAC participó en los siguientes eventos, que permitieron generar acciones de diálogo con los asistentes e interactuar en temas de interés sobre la gestión del IGAC:
Semana Ambiental, Seminario Panamericano sobre paisajes agropecuarios y ordenamiento territorial, Exposición: "Este lado arriba 50/50 el antes y después de la capital", Simposio SIRGAS 2018, 49 reunión de consejo directivo del Instituto Panamericano de Geografía e Historia 2018, Red Interamericana Registro Catastro, día mundial de suelos, entre otros.  Así mismo a través de la redes sociales se generaron 73.689 interacciones entre los usuarios
.DT CALDAS: evento interinstitucional al que asistió de manera formal el IGAC, fue al Comité de Ordenamiento Territorial de Municipio de Manizales, en el cual el IGAC tiene participación activa y periódica en el estudio y formulación de POT municipal.  CORDOBA: La Territorial Córdoba realizó Reunión en las Instalaciones de la Cámara de Comercio del Municipio de Montería, con los Secretarios de Planeación Municipal del Departamento de Córdoba, para Enseñarles el Manejo de la Información Catastral, Cartografía y Geografía que la entidad ha colocado a disposición en nuestra Página Web- Datos Abiertos para todos los Usuarios de la misma y que sirven para Proyectos de Planificación y Ordenamiento Territorial de los diferentes Municipios. CASANARE: EVENTO: de Expocampo Arauca lugar:  Camara de comercio fechas: 6, 7  y 8 de abril. ciudad: Arauca; Evento: XVIII feria agropecuaria y micro empresarial TAURAMENA, LUGAR:  Municipio de TAURAMENA CASANARE: FECHAS: 3 , 4  y 5 de noviembre de 2018. Evento: II Feria agroindustrial LUGAR:  MUNICIPIO DE TRINIDAD FECHAS: 23 , 24  y 25 de noviembre de 2018. OFICINA CIAF: N.1-Los días 1 y 2 de Noviembre del presente año se realizó  la V jornada técnico científica un espacio para la difusión de la investigación y el conocimiento geográfico en el cual se presentaron ponencias sobre diversos proyectos de las subdirecciones  de Agrología y geografía y cartografía, CIAF y catastro. Se realizó en el auditorio de suelos del IGAC, asistieron  aproximadamente 200    personas de diferentes entidades y del IGAC.                                                                                                                                                                                                  N.2 -El 18 de diciembre se llevó acabo la conferencia magistral "Análisis de Deformación de la Superficie Terrestre a Través del Procesamiento Automático De Datos Sentinel - 1 Avances Recientes" por Msc. Fernado Monteroso,  ingeniero en Administración de Tierras por la Universidad de San Carlos de Guatemala. Asistieron en forma presencial 18 personas de diferentes entidades y del IGAC, virtualmente se conectaron 20 personas de los siguientes países, México, Italia y Colombia (Invemar).                                                                                                                   N.3- Los  días 22 y 23 de Noviembre  se realizaron  dos   talleres de socialización de los estudios  de amenaza  y riesgo del Municipio de Villavicencio  para la comunidad de dicho  municipio en el marco del contrato 4933  del IGAC. BOYACA:A.Convenios  Alcaldías de (Sogamoso, Paipa, Tibasosa y Garagoa) B. Participación en el Consejo Superior Ambiental de Boyacá, Mesa de Trabajo Interinstitucional PGIRS, Comité Departamental de Gestión del Riesgo. C. Reunión Oferta del IGAC en materia de Ordenamiento Territorial en la provincia de Oriente y Neira. CUNDINAMARCA: En el tercer cuatrimestre, de esta gestión se logró la continuidad de los convenios suscritos con el municipio de Mosquera y la suscripción de convenios con los municipios de Facatativá, Yacopí, Cota, Zipacón y San Francisco</t>
  </si>
  <si>
    <t>3.14  Publicaciones en la pagina web, Igacnet y/o lista de asistencia</t>
  </si>
  <si>
    <t>Estrategia Plan Anticorrupción Publicada</t>
  </si>
  <si>
    <t>Divulgar la estrategia del plan anticorrupción adoptado por el IGAC para el año 2018</t>
  </si>
  <si>
    <t>Comité Institucional de Gestión y Desempeño y Equipo de comunicaciones. Se debe enviar a Comunicaciones la información relacionada para su respectiva publicación en Página Web.</t>
  </si>
  <si>
    <t>abril</t>
  </si>
  <si>
    <t>Planeación: Se publico en su tiempo la estrategia del Plan Anticorrupción version 1 y version 2 en el Plan de accion Anual del año 2018. Comunicaciones: El documento se encuentra publicado en Transparencia Ciudadana / Atención al Usuario / Plan Anticorrupción y de Atención al Ciudadano del IGAC. Link: https://www.igac.gov.co/es/contenido/plan-anticorrupcion-y-de-atencion-al-ciudadano-del-igac</t>
  </si>
  <si>
    <t>3.15   Acciones de comunicación. Memorias de la audiencia publica
Informe de rendición de cuentas por redes sociales</t>
  </si>
  <si>
    <t>Audiencias Públicas realizadas</t>
  </si>
  <si>
    <t xml:space="preserve">Estrategia de comunicaciones para socializar y divulgar a la ciudadanía y públicos objetivos la audiencia de rendición de cuentas anual del IGAC. </t>
  </si>
  <si>
    <t>Comité Institucional de Gestión y Desempeño. Equipo de Comunicaciones</t>
  </si>
  <si>
    <t>Conservar, mantener y actualizar de la infraestructura teleinformatica a nivel nacional</t>
  </si>
  <si>
    <t>mayo</t>
  </si>
  <si>
    <t>Fortalecer los servicios web de consulta de información cartográfica, agrológica, geodesica y los servicios de descarga de la información catastral alfanumérica y gráfica de la base de datos catastral.</t>
  </si>
  <si>
    <t>julio</t>
  </si>
  <si>
    <r>
      <rPr>
        <b/>
        <sz val="11"/>
        <rFont val="Calibri"/>
      </rPr>
      <t>COMUNICACIONES:</t>
    </r>
    <r>
      <rPr>
        <sz val="11"/>
        <color rgb="FF000000"/>
        <rFont val="Calibri"/>
      </rPr>
      <t xml:space="preserve">  A través del link de Transparecia y acceso a la información pública / Control, se encuentra publicado el informe de Rendición de Cuentas 2018  https://www.igac.gov.co/es/contenido/rendicion-de-cuentas-permanente</t>
    </r>
  </si>
  <si>
    <t>Servicios de interoperabilidad para la consulta y descarga de la información catastral por parte de de las entidades que intervienen en el nodo de tierras. Asismismo, mantenimiento a la plataforma tecnológica de procesamiento, almacenamiento y conectividad que soporta estos servicios.</t>
  </si>
  <si>
    <t>100% Número de consultas de R1 y R2 y descargas de predios por parte de la URT y las Entidades que forman parte del Nodo de Tierras</t>
  </si>
  <si>
    <t>3.16  Plan de Comunicaciones del año 2018 aprobado</t>
  </si>
  <si>
    <t>Documento Plan de comunicaciones</t>
  </si>
  <si>
    <t>Crear o implementar herramientas que permitan la sensibilización de los servidores y la ciudadanía: Medios o Herramientas de comunicación internos implementados para divulgar información a los servidores del IGAC y a la ciudadanía en general.</t>
  </si>
  <si>
    <t>Equipo de Comunicaciones</t>
  </si>
  <si>
    <t>Mayo</t>
  </si>
  <si>
    <t>Julio</t>
  </si>
  <si>
    <t>Por demanda</t>
  </si>
  <si>
    <r>
      <rPr>
        <b/>
        <sz val="11"/>
        <rFont val="Calibri"/>
      </rPr>
      <t xml:space="preserve">COMUNICACIONES:  </t>
    </r>
    <r>
      <rPr>
        <sz val="11"/>
        <color rgb="FF000000"/>
        <rFont val="Calibri"/>
      </rPr>
      <t>A través del link de Transparencia y acceso a la información pública / Normomatividad / Normograma se encuentra publicada la Resolución No. 578 de 2016  "Por medio de la cual se establece el plan de comunicaciones 2016-2018 del IGAC"  a través del link : https://www.igac.gov.co/es/contenido/4-normatividad documento que define todo lo correspondiente a las comunicaciones tanto internas como externas en el IGAC.  Así mismo a través de la IGACNET en el link Cultuta IGAC / Estrategia de Comunicaicones  a través del link: https://igacnet.igac.gov.co/sites/igacnet.igac.gov.co/files/estrategia_comunicaciones_2018.pdf se encuentra publicada la estrategia de comunicaicones 2018 derivada del documento del Plan de Comunicaciones</t>
    </r>
  </si>
  <si>
    <t>Reporte de consultas de información alfanumérica y descarga de información geografica de predios por parte de la URT y las Entidades que forman parte del Nodo de Tierras</t>
  </si>
  <si>
    <t>$ 655.550.000,00</t>
  </si>
  <si>
    <t xml:space="preserve">3.17  Participación en 8 ferias a nivel Nacional y en algunas  del servicio y atención al ciudadano convocadas por el DNP. </t>
  </si>
  <si>
    <t>Número de ferias y eventos</t>
  </si>
  <si>
    <t xml:space="preserve">Participar en ferias y eventos nacionales como en algunas del servicio y atención al ciudadano convocadas por el DNP.
</t>
  </si>
  <si>
    <t>Oficina de Difusión y Mercadeo</t>
  </si>
  <si>
    <t xml:space="preserve">Octubre </t>
  </si>
  <si>
    <t>Difusion y Mercadeo: Durante el PRIMER cuatrimestre se ejecutó un 37.50% de esta actividad, con una participación de tres eventos descritos a continuación: A). Lanzamiento Características Geográficas del Departamento de Santander en la ciudad de Cúcuta el 13 de Febrero de 2018. B). Planificación del Ordenamiento Territorial en la Guajira durante los días 21 y 22 de marzo en la ciudad de Riohacha. C). Durante el periodo que comprende del 17 de abril al 02 de Mayo el IGAC participo en la Feria del Libro 2018.Se desarrollaron dos (2) jornadas presenciales de Servicio al Ciudadano, con lo cual se acercó la oferta institucional a través de las Unidades Móviles a 470 ciudadanos de los municipios de Cesar en Valledupar y Magdalena en Santa Marta. En esta oportunidad los ciudadanos recibieron orientación sobre los trámites y servicios y fueron expedidos 120 certificados catastrales; de otra parte, se realizó difusión de esta modalidad en las redes sociales</t>
  </si>
  <si>
    <r>
      <t xml:space="preserve">Difusion y Mercadeo: Durante el SEGUNDO cuatrimestre se ejecutó un 50% de esta actividad, con una participación de CUATRO eventos descritos a continuación: A). Congreso de Innovación Agroindustrial para el Crecimiento Socieconomico de Latinoamerica y el Caribe 2018 - CIACEL, en el mes de </t>
    </r>
    <r>
      <rPr>
        <b/>
        <sz val="11"/>
        <rFont val="Calibri"/>
      </rPr>
      <t>MAYO</t>
    </r>
    <r>
      <rPr>
        <sz val="11"/>
        <color rgb="FF000000"/>
        <rFont val="Calibri"/>
      </rPr>
      <t xml:space="preserve">. Se partició en el evento de Geomatica Andina realizado por Sofex Americas en las instalaciones del Hotel Sheraton, en donde se exhibió el stand a los participantes y demás expositores, allí se ofrecieron los productos y servicios del IGAC en el mes de </t>
    </r>
    <r>
      <rPr>
        <b/>
        <sz val="11"/>
        <rFont val="Calibri"/>
      </rPr>
      <t>JUNIO.</t>
    </r>
    <r>
      <rPr>
        <sz val="11"/>
        <color rgb="FF000000"/>
        <rFont val="Calibri"/>
      </rPr>
      <t xml:space="preserve"> Se participó en el Seminario Internacional para Gestion Integral de los Servicios Públicos Domiciliarios  que se llevó a cabo en la ciudad de Neiva, en las instalaciones del Hotel GHL. Allí se exhibió el stand con las publicaciones del IGAC y se ofrecieron a los asistentes los productos y servicios que se tienen, se enfoco en el tema del geoportal para dar a conocer los servicios gratuitos que se encuentran disponibles como en temas catastrales, agrologicos y cartograficos. Se contó con la participación de estudiantes y docentes de ingeniería ambiental, la corporación autónoma regional del Huila, Putumayo y Caquetá y el público en generaL en el mes de </t>
    </r>
    <r>
      <rPr>
        <b/>
        <sz val="11"/>
        <rFont val="Calibri"/>
      </rPr>
      <t>JULIO.</t>
    </r>
    <r>
      <rPr>
        <sz val="11"/>
        <color rgb="FF000000"/>
        <rFont val="Calibri"/>
      </rPr>
      <t xml:space="preserve"> </t>
    </r>
    <r>
      <rPr>
        <sz val="12"/>
        <rFont val="Calibri"/>
      </rPr>
      <t>Se participó en la Feria del Libro de la ciudad de Bucaramanga, U Libro, la cual se llevó a cabo en las instalaciones de la Universidad Autónoma de Bucaramanga -UNAB-. En dicho evento se exhibió el stand, con sus publicaciones y se ofrecieron los productos y servicios del IGAC en el mes de</t>
    </r>
    <r>
      <rPr>
        <b/>
        <sz val="12"/>
        <rFont val="Calibri"/>
      </rPr>
      <t xml:space="preserve"> AGOSTO. </t>
    </r>
  </si>
  <si>
    <t>Durante el primer semestre de 2018 se descargaron 351015 por parte de la URT y se consultaron 229194 registros R1 y R2</t>
  </si>
  <si>
    <r>
      <t xml:space="preserve">
</t>
    </r>
    <r>
      <rPr>
        <sz val="9"/>
        <rFont val="Calibri"/>
      </rPr>
      <t xml:space="preserve">En el mes de </t>
    </r>
    <r>
      <rPr>
        <b/>
        <sz val="9"/>
        <rFont val="Calibri"/>
      </rPr>
      <t>SEPTIEMBRE</t>
    </r>
    <r>
      <rPr>
        <sz val="9"/>
        <rFont val="Calibri"/>
      </rPr>
      <t xml:space="preserve"> se participó en Socialización sobre los suelos del Dpto. Huila (caso quebrada Barbillas) en las instalaciones de la Corporación Universitaria del Huila - CORHUILA. Durante el mes de </t>
    </r>
    <r>
      <rPr>
        <b/>
        <sz val="9"/>
        <rFont val="Calibri"/>
      </rPr>
      <t xml:space="preserve">OCTUBRE </t>
    </r>
    <r>
      <rPr>
        <sz val="9"/>
        <rFont val="Calibri"/>
      </rPr>
      <t xml:space="preserve">la Entidad participó en la Feria del Libro realizada en la ciudad del 18 al 28 de este mes. Durante el mes de </t>
    </r>
    <r>
      <rPr>
        <b/>
        <sz val="9"/>
        <rFont val="Calibri"/>
      </rPr>
      <t xml:space="preserve">NOVIEMBRE </t>
    </r>
    <r>
      <rPr>
        <sz val="9"/>
        <rFont val="Calibri"/>
      </rPr>
      <t>la Entidad participó en el evento denominado: 1er Congreso Plan de Ordenamiento Territorial y Desarrollo Sustentable, en la ciudad de Armenia.</t>
    </r>
    <r>
      <rPr>
        <sz val="12"/>
        <rFont val="Calibri"/>
      </rPr>
      <t xml:space="preserve">
</t>
    </r>
  </si>
  <si>
    <t>$ 316.744.232,00</t>
  </si>
  <si>
    <t>INFORMÁTICA</t>
  </si>
  <si>
    <t>3.18 Acciones de dialogo generadas en redes sociales</t>
  </si>
  <si>
    <t>Acciones de Dialogo</t>
  </si>
  <si>
    <t xml:space="preserve">Acciones de dialogo generadas a través de las redes sociales del IGAC relacionadas con los contenidos publicados y socializados </t>
  </si>
  <si>
    <t>Se puede evidenciar directamente en las redes las interacciones generadas, el administrador responde las preguntas que realizan los usuarios, sobre los contenidos que se publican. Durant este periodo se han generado mas de 389 acciones de diálogo a través de las redes.</t>
  </si>
  <si>
    <r>
      <rPr>
        <b/>
        <sz val="11"/>
        <rFont val="Calibri"/>
      </rPr>
      <t>COMUNICACIONES</t>
    </r>
    <r>
      <rPr>
        <sz val="11"/>
        <color rgb="FF000000"/>
        <rFont val="Calibri"/>
      </rPr>
      <t>: Desde comunicaciones se realizaron 2 transmisiones a traves del Facebook live 1. Transmisión sobre el Sistema de Información Geográfica para las comunidades indígenas y 2. Trasmisión sobre el Sistemea de Información Geográfica y Ordenamiento Territorial, que permitieron interactuar con los usuarios de la red.   Así mismo de manera permanente a través de los diferenes contenidos publicados del IGAC en las redes sociales, se generan interaciones con los usuarios, a través de las preguntas realizadas, las cuales son atendidas por el administrador de las redes,  durante este periodo se realizó la publicación de 2.418 mensajes con diferentes contenidos temáticos que permitieron gerar interacciones con los usuarios</t>
    </r>
  </si>
  <si>
    <t>3. Incentivos para motivar la cultura de la rendición y petición de cuentas.
     10%</t>
  </si>
  <si>
    <t xml:space="preserve">3.19  Informe anual consolidado de los resultados de la encuesta y presentarlo al Comité Institucional de Desarrollo Administrativo
 </t>
  </si>
  <si>
    <t>Aplicar semestralmente la encuesta de  satisfacción y percepción del usuario: Atención Centro de Información Geográfica CIG y Productos y/o Servicios.
 / consolidar y elaborar informe.</t>
  </si>
  <si>
    <t>Oficina de Difusión y Mercadeo/ Secretaria General/GIT servicio al ciudadano</t>
  </si>
  <si>
    <t xml:space="preserve">NO APLICA
Durante el primer cuatrimestre de 2018 se realizó la actualización de las Encuestas de satisfacción, las cuales fueron aplicadas en cada una de las 22 Direcciones Territoriales. Estas encuestas de satisfacción tienen por objetivo medir el grado de percepción de los usuarios frente a la atención recibida en los Centros de Información Geográfica a nivel nacional, así como medir la satisfacción de los usuarios de la información geográfica frente a los productos y servicios adquiridos. Se llevó también a cabo la capacitación de la fuerza comercial, quienes son los encargados de realizar las encuestas, producto de esta aplicación se tomó una muestra representativa de 3.000 encuestas por cada uno de los formatos. Las encuestas están siendo tabuladas y en el mes de Junio se entregará el primer informe consolidado. </t>
  </si>
  <si>
    <t>Atender solicitudes realizadas por la rama judicial especializada en Restitución de Tierras relacionadas con procedimientos de georreferenciación y temas topográficos</t>
  </si>
  <si>
    <t>Tramitar las solicitudes judiciales que requieren visita a terreno relacionadas con levantamientos topográficos con procedimientos de georreferenciación y temas topográficos</t>
  </si>
  <si>
    <t>Se entregó el primer informe de encuestas de satisfación de los clientes en Centros de Informacion Geográfia a nivel nacional y percepción de productos y servicios; alcanzando un porcentaje de satisfacción del 92,72% acumulado al primer semestre. 
Servicio al Ciudadano: Se elaboro el primer informe semetral de la encuesta de satisfacción y percepción al ciudadano que tiene como objetivo conocer el nivel de satisfacción y percepción de los usuarios que acceden a la información en los diferentes canales y quienes interponen Peticiones, Quejas, Reclamos, Denuncias y/o Sugerencias ante el Instituto Geográfico Agustín Codazzi. La medición de la satisfacción y percepción del usuario para el I semestre de 2018 ascendió al 75,25% en promedio de los canales. 
El informe esta publicado en la página web en el siguiente link: 
https://www.igac.gov.co/sites/igac.gov.co/files/informe_i_semestre_2018_encuestas_-_servicio_al_ciudadano.pdf</t>
  </si>
  <si>
    <r>
      <t xml:space="preserve">Se entregó el SEGUNDO INFORME de encuestas de satisfación de los clientes en Centros de Informacion Geográfia a nivel nacional y percepción de productos y servicios; alcanzando un porcentaje de satisfacción del 92,42% acumulado al SEGUNDO SEMESTRE. </t>
    </r>
    <r>
      <rPr>
        <sz val="9"/>
        <rFont val="Calibri"/>
      </rPr>
      <t>De acuerdo a los resultados obtenidos en la cual se hace un comparativo con el año anterior, se evidencia un aumento de satisfacción del 6.37%, lo cual indica que las inversiones realizadas por las diferentes subdirecciones y la Oficina de Difusión y Mercadeo para imprimir nuevas publicaciones o actualizarlas, están siendo efectivas de acuerdo a la demanda del mercado. </t>
    </r>
    <r>
      <rPr>
        <sz val="11"/>
        <color rgb="FF000000"/>
        <rFont val="Calibri"/>
      </rPr>
      <t xml:space="preserve"> 
</t>
    </r>
  </si>
  <si>
    <t>Atender todas las solicitudes recibidas que tengan que ver con procedimientos de georreferenciación y temas topográficos requeridos por los Juzgados y Tribunales especializados en Restitución de Tierras. Desde el nivel territorial</t>
  </si>
  <si>
    <t>Informe de peritazgo realizados</t>
  </si>
  <si>
    <t>Reporte consolidado de atención a solicitudes de actividades topográficas-Subdirección de Catastro</t>
  </si>
  <si>
    <t>4.Evaluacion y retroalimentacion
        10%</t>
  </si>
  <si>
    <t>3.20 Encuesta y presentacion de los resultados al Comité Institucional de Gestión y Desempeño</t>
  </si>
  <si>
    <t>Acta donde se encuentra los resultados</t>
  </si>
  <si>
    <t>Encuesta para la evaluación del Evento Público de la (las) audiencia publicas de rendición de cuentas.</t>
  </si>
  <si>
    <t>Comité Institucional de gestión y Desempeño/ Control Interno</t>
  </si>
  <si>
    <t>Se realizo la encuesta en la audiencia publica de rendicion y cuentras se encuentra publicada dentro de las memorias</t>
  </si>
  <si>
    <t>TOTAL MATRIZ DE RENDICION DE CUENTAS VIGENCIA 2017</t>
  </si>
  <si>
    <t>Para desarrollar avalúos dentro del marco de la ley 1448 de 2011 y con arreglo al presente decreto se consideran idóneas:
 a) Las autoridades catastrales competentes: El Instituto Geográfico Agustín Codazzi y Los catastros independientes de Bogotá, Cali, Medellín y Antioquia, de acuerdo a la respectiva jurisdicción de competencia.
 b) Las lonjas habilitadas de acuerdo a lo previsto en el presente decreto.</t>
  </si>
  <si>
    <t>Decreto 4829 2011 Art. 41</t>
  </si>
  <si>
    <t>Suministrar los avalúos comerciales solicitados por la URT y la Rama Judicial Especializada en Restitución de Tierras, como insumo para procesos de compensación.</t>
  </si>
  <si>
    <t>Atender las solicitudes realizadas por la URT y la Rama Judicial Especializada en Restitución de Tierras, sobre avalúos comerciales en el marco del respectivo convenio con recursos para tal fin, suscrito entre la URT y el IGAC</t>
  </si>
  <si>
    <t>Prestar los servicios técnicos para la realización de avalúos comerciales solicitados por los jueces y magistrados especializados en restitución de tierras de manera directa al IGAC o por medio de orden dada a la Unidad de Restitución de Tierras, en cualquier etapa de la acción de restitución, inclusive post fallo , así como de los predios que la Unidad de Restitución requiera avaluar y que sean necesarios para el cumplimiento de sus funciones para la restitución de tierras, de acuerdo a la ley 1448 y sus decretos reglamentarios.</t>
  </si>
  <si>
    <t>Informe de avalúo. 100% de solicitudes de avalúo atendidas</t>
  </si>
  <si>
    <t>SUBTOTAL RENDICION DE CUENTAS</t>
  </si>
  <si>
    <t>Reporte de avalúos realizados por el GIT de Avalúos de la Subdirección de Catastro</t>
  </si>
  <si>
    <t>Con el fin de implementar la Política de Restitución de Tierras, el Congreso de la República aprobó en la Ley 1448 de 2011, llamada de víctimas y restitución de tierras - un proceso de justicia transicional, ágil y específico para atender las reclamaciones de restitución de tierras y territorios. Este proceso mixto comprende una primera etapa de carácter administrativa y una etapa de carácter judicial.
 El objetivo de la etapa administrativa es proporcionar a las víctimas reclamantes el apoyo jurídico para construir el expediente probatorio que será objeto de fallo judicial. Durante esta etapa la Unidad de Restitución atiende a las víctimas, recibe las solicitudes de restitución, adelanta el análisis previo y determina mediante acto administrativo el ingreso o exclusión del solicitante y del predio presuntamente despojado o abandonado en el Registro de Tierras Despojadas y abandonadas forzosamente. Para ello debe identificar el predio y recopilar toda la información requerida sobre el mismo y sobre el solicitante, que posteriormente constituirá parte del acervo probatorio para los casos de restitución.
 Entidades como el Instituto Geográfico Agustín Codazzi – IGAC, los catastros descentralizados, el Instituto Colombiano de Desarrollo Rural – ANT, la Superintendencia de Notariado y Registro – SNR, y el Consejo Superior de la Judicatura, poseen información sobre los predios presuntamente despojados y abandonados, que resulta determinante para que la Unidad de Restitución adelante análisis de contexto, efectúe la identificación física y jurídica del predio y estudie las oposiciones que puedan existir a la pretensión del solicitante.</t>
  </si>
  <si>
    <t>ANEXO CONPES 3726 - Titulo 3 - Reparación Integral - Reparación Individual - Ruta del componente de restitución, Decreto 4829 2011 Art. 31 - c, Decreto 4633, Articulo 149</t>
  </si>
  <si>
    <t>Suministrar información catastral requerida por parte de la URT por medios diferentes a los canales electrónicos habilitados.</t>
  </si>
  <si>
    <t>Atender las solicitudes de la Unidad de Tierras - por medios diferentes a los canales electrónicos habilitados</t>
  </si>
  <si>
    <t>Atender el 100% de las solicitudes de información catastral por medios diferentes a los canales electrónicos habilitados para la URT</t>
  </si>
  <si>
    <t>Solicitudes de información atendidas 100%</t>
  </si>
  <si>
    <t>Reporte consolidado de atención a solicitudes de información URT-Subdirección de Catastro</t>
  </si>
  <si>
    <t>$ 1.264.798.000,00</t>
  </si>
  <si>
    <t>$ 682.931.862,00</t>
  </si>
  <si>
    <t>Mantener actualizada la información catastral mediante procesos de conservación catastral</t>
  </si>
  <si>
    <t>Realizar las inscripciones catastrales derivadas de procesos de conservación catastral a nivel nacional.</t>
  </si>
  <si>
    <t>Realizar todas las mutaciones catastrales programadas.</t>
  </si>
  <si>
    <t>Número de mutaciones realizadas</t>
  </si>
  <si>
    <t>Reporte de avance en las incripciones catastrales</t>
  </si>
  <si>
    <t>RUTA DE PROTECCiÓN DE DERECHOS TERRITORIALES ÉTNICOS. Realizar la determinación del área del territorio a titular, ampliar, sanear o si corresponde, clarificar</t>
  </si>
  <si>
    <t>Decreto 4633 de
 2011, Artículo 149. Decreto 4635 de 2011</t>
  </si>
  <si>
    <t>Prestar atención y acompañamiento permanente a todas las convocatorias recibidas por el IGAC desde sus competencias y observando la actuación previa de las entidades responsables de los temas étnicos como URT, ANT Y MININTERIOR, respecto de derechos territoriales de comunidades negras y pueblos indígenas, para aportar a la implementación de la protección patrimonial de derechos territoriales</t>
  </si>
  <si>
    <t>Acompañar los procesos que emprendan la URT, ANT y MININTERIOR para diseñar e implementar las rutas de protección de derechos territoriales étnicos.</t>
  </si>
  <si>
    <t>Participación del IGAC en las reuniones y escenarios a nivel nacional en donde sea convocado, que tengan como fin el diseño e implementación de las rutas de protección de derechos territoriales étnicos.</t>
  </si>
  <si>
    <t>Documentos (actas, ayudas memoria, listados de asistencia)</t>
  </si>
  <si>
    <t>Archivo del GIT Proyectos Especiales Catastrales de la Subdirección de Catastro.</t>
  </si>
  <si>
    <t>Decreto 4633 de
 2011,Decreto 4635 de 2011, Ley 1448 de 2011</t>
  </si>
  <si>
    <t>Acompañar desde la misionalidad del IGAC, los procesos que emprendan la URT, ANT en materia de Víctimas Ley 1448 de 2011, en el marco de convenios suscritos con dichas entidades.</t>
  </si>
  <si>
    <t>Sostener, en el marco de los convenios suscritos con las entidades URT y ANT, reuniones de articulación y coordinación en temas prediales, en el contexto de la atención y reparación a víctimas</t>
  </si>
  <si>
    <t>Participación del IGAC en las reuniones y escenarios en donde sea convocado por URT y ANT que tengan como fin la articulación y coordinación en temas prediales, en el contexto de la atención y reparación a víctimas Ley 1448 de 2011, todo en el marco de los convenios suscritos.</t>
  </si>
  <si>
    <t>4. MECANISMOS PARA MEJORAR LA ATENCIÓN AL CIUDADANO 
                 20%</t>
  </si>
  <si>
    <t>1. ESTRUCTURA ADMINISTRATIVA Y DIRECCIONAMIENTO ESTRATEGICO</t>
  </si>
  <si>
    <t>4.1  Dar a conocer a la  ciudadanía el rol del Defensor al Ciudadano</t>
  </si>
  <si>
    <t xml:space="preserve">
Socialización y difusión del Defensor al Ciudadano
</t>
  </si>
  <si>
    <t>Eje_transversal</t>
  </si>
  <si>
    <t>Sistemas_de_Información</t>
  </si>
  <si>
    <t>Protección de bienes patrimoniales</t>
  </si>
  <si>
    <t>Secretaría General. GIT Servicio al Ciudadano. 
GIT Comunicaciones</t>
  </si>
  <si>
    <t>Decreto 4829 2011 Art. 31 - c, Decreto 4633 de
 2011, Artículo 150</t>
  </si>
  <si>
    <t>lograr la interoperabilidad con los sistemas de información de otras entidades para el intercambio de información</t>
  </si>
  <si>
    <t>Participar en la construcción de la plataforma de intercambio de información denominada NODO DE TIERRAS</t>
  </si>
  <si>
    <t>Participación del IGAC en las reuniones y escenarios a nivel nacional en donde sea convocado, que tengan como fin el diseño e implementación del NODO DE TIERRAS u otro mecanismo de interoperabilidad de sistemas de información</t>
  </si>
  <si>
    <t>Actas, ayudas de memoria, documentos</t>
  </si>
  <si>
    <t>compartir con oficina de informatica y tekecomunicaciones</t>
  </si>
  <si>
    <t>Difusión y Mercadeo: 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En las visitas realizadas a territoriales Huila, Meta y Norte de Santander se socializó sobre el tema.
Servicio al Ciudadano: Se realizaron publicaciones en los medios internos y externos de la entidad informando sobre el rol del Defensor al ciudadano. En las visitas realizadas a territoriales Huila, Meta y Norte de Santander se socializo sobre el tema.Comunicaciones:  En enero se publicó un comunicado sobre el defensor al ciudadano (Link: http://noticias.igac.gov.co/es/contenido/los-usuarios-del-igac-cuentan-con-un-defensor-del-ciudadano-0). Asimismo se realizó una cápsula de Agustín, la cual se publicó en youtube (Link: https://www.youtube.com/watch?v=mCM8P-5U8hg). Se agregó el correo en el pie de página de la Web.Servicio al ciudadano: 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En las visitas realizadas a territoriales Huila, Meta y Norte de Santander se socializó sobre el tema.
Servicio al Ciudadano: Se realizaron publicaciones en los medios internos y externos de la entidad informando sobre el rol del Defensor al ciudadano. En las visitas realizadas a territoriales Huila, Meta y Norte de Santander se socializo sobre el tema.</t>
  </si>
  <si>
    <t>Servicio al Ciudadano: El 28 de mayo de la vigencia se publica la Resolución 560 de 2018 “Por la cual se crea la figura del Defensor del Ciudadano del Instituto Geográfico Agustín Codazzi y se deroga la Resolución No. 1252 de 2017”.  A demás se socializa en la IGACNET en el link:
https://igacnet.igac.gov.co/es/contenido/defensor-al-ciudadano-del-igac-en-continuo-fortalecimiento</t>
  </si>
  <si>
    <r>
      <t xml:space="preserve">COMUNICACIONES: se publicó a traves de la página web comun icado de prensa sobre Defensor al ciudadano https://noticias.igac.gov.co/es/contenido/defensor-del-ciudadano-del-igac-el-vocero-de-los-usuarios-y-ciudadanos-ante-la-entidad.  Así mismo en el link de transparencia y acceso a la información pública, se encuentra publicada la información relacionada con el coreo de defensor al ciudadano https://www.igac.gov.co/es/contenido/canales-de-atencion
</t>
    </r>
    <r>
      <rPr>
        <b/>
        <sz val="11"/>
        <rFont val="Calibri"/>
      </rPr>
      <t>SERVICIO AL CIUDADANO:</t>
    </r>
    <r>
      <rPr>
        <sz val="11"/>
        <color rgb="FF000000"/>
        <rFont val="Calibri"/>
      </rPr>
      <t xml:space="preserve">Para la socialización de la Figura del defensor al ciudadano, se envía piezas comunicativa en los correos institucionales los días 06 de septiembre, 05 de Octubre y 10 de Diciembre con las funciones, el fin por el cual fue implementada y el medio por el cual la ciudadanía puede comunicarse con el defensor al ciudadano.
Así mismo, se envía comunicación a la Dirección territorial Santander de parte del defensor al ciudadano con los derechos de peticiones de años anteriores IE10925 (10-10-2018) y una  queja de Velez Santander IE10926 (10-10-2018).  Por último, el 10 de octubre de 2018 con IE 10953 se comunica la designación defensor al ciudadano en el GIT Servicio al ciudadano por parte de la Secretaría General.  
En el mes de noviembre se re direccionan y se orientan las solicitudes que llegan por el correo electrónico defensoralciudadano@igac.gov.co, con el objetivo de fortalecer la atención y servicio al ciudadano y contribuir a la mejora en la calidad del servicio, la buena relación entre la entidad y la ciudadanía. Así mismo, el día 8 de noviembre se realizó sensibilización en temas de servicio al ciudadano donde se socializo la figura del defensor al ciudadanomediante videoconferencia en la DT Huila.
</t>
    </r>
  </si>
  <si>
    <t>Fortalecer la estrategia para la superación del Estado de cosas Inconstitucional - ECI - en materia de desplazamiento forzado</t>
  </si>
  <si>
    <t>a. Realización del balance actualizado de cumplimiento de órdenes y superación de falencias asociados al goce efectivo de derechos de la población víctima de desplazamiento forzado
 b. Suministro y flujo de información para la medicion de IGED. 
 C. Articulación con entidades del SNARIV para la superación del Estado de Cosas Inconstitucional y elaboración de informes a la Corte Constitucional, con énfasis en los componentes de Vivienda, trabajo y Generación de Ingresos, Protección de predios, tierras, territorios abandonados y derechos territoriales</t>
  </si>
  <si>
    <t>Entrega de la información y evidencias en el cumplimiento de órdenes y superación de falencias en la política pública, que sea solicitada por la UARIV como coordinadora de la Estrategia para la Superación del Estado de Cosas Inconstitucionales.</t>
  </si>
  <si>
    <t>Documentación y/o informes</t>
  </si>
  <si>
    <t>Archivo del GIT Proyectos Especiales Catastrales de la Subdirección de Catastro</t>
  </si>
  <si>
    <t>2. FORTALECIMIENTO DE LOS CANALES DE ATENCION
           70%</t>
  </si>
  <si>
    <t>4.2 Adecuación de espacios físicos de acuerdo a normatividad vigente  en materia de accesibilidad y señalización</t>
  </si>
  <si>
    <t xml:space="preserve">Porcentaje de ejecución del Plan de Infraestructura 2018 </t>
  </si>
  <si>
    <t>Incluir condiciones de  accesibilidad  a  los  ciudadanos, de tecnologías amigables con el planeta y señalización, en las sedes priorizadas e incluidas en el Plan de Infraestructura IGAC 2018</t>
  </si>
  <si>
    <t>Git de Gestión de Servicios Administrativos</t>
  </si>
  <si>
    <t>Se adelantó la etapa precontractual para las obras de adecuación de las DT (Sede central -Edificio Catastro/UOC Santancer (Velez, Sangil. Barbosa, Socorro) / DT Boyaca. Adecuaciones a zonas de atención al usuario, Accesibilidad, redes, acabados para asi dar cumplimiento a la normatividad. En esta etapa se realizaron actividades de (Diagnosticos, levantamiento Arquitectonico, Diseños Arquitectonicos, cantidades, especificaciones tecnicas, estudio de mercado , condiciones tecnicas. 
En relación con las tecnologías amigables con el Planeta, se presentaron para aprobación del Comité de Gestión y Desempeño los Planes de trabajo para el mantenimiento del Sistema de Gestión Ambiental bajo la NTC ISO 14001 – 2015, se actualizaron los Planes de Trabajo de los Programas Ambientales y la información de los diagnósticos a nivel nacional a vigencia 2017 (inventarios, líneas base de consumo de agua y energía, generación de residuos, entre otros)</t>
  </si>
  <si>
    <t>Se realizaron las evaluaciones de ofertas y se adjudicó el contrato cuyo objeto es obras de adecuación de las DT (Sede central -Edificio Catastro/UOC Santancer (Velez, Sangil. Barbosa, Socorro) / DT Boyaca.
Adecuaciones a zonas de atención al usuario, Accesibilidad, redes, acabados para asi dar cumplimiento a la normatividad. Se da incio a realizar las actas correspondientes para inicio de obras.</t>
  </si>
  <si>
    <t>mantenimiento y renovacion, Sede Central: cuarto piso edificio principal entregado, primer piso sede central obra civil y red electrica terminada, Cancha deportiva terminada, caseta de vigilancia terminada. DT. Magdalena terminada y en funcionamiento en proceso de liquidacion, DT. Cesar terminada y en funcionamiento en proceso liquidacion, DT. Nariño obra liquidada, mantenimiento DT Boyaca en proceso de liquidacion con las UOC, DT santander ;y atencion de la auditoria externa realizada por Bureau Veritas para el mantenimiento del SGA ISO 14001:2015</t>
  </si>
  <si>
    <t>4.3 Aplicación de PQRDS</t>
  </si>
  <si>
    <t>Gestionar la  viabilidad de implementar una aplicación para que el ciudadano presente peticiones, quejas, reclamos y denuncias en dispositivos moviles</t>
  </si>
  <si>
    <t xml:space="preserve">        Secretaría General. 
GIT Servicio al Ciudadano.
  Oficina informatica      </t>
  </si>
  <si>
    <t xml:space="preserve">Mayo </t>
  </si>
  <si>
    <t>Servicio al Ciudadano: Se adicionó el contrato 19947 de 2017 con la empresa de Recursos Tecnológicos S.A. E.S.P y el IGAC para el desarrollo e implementación de una APP del IGAC donde el ciudadano pueda presentar peticiones, quejas, reclamos y denuncias desde su dispositivo movil. Además la aplicación móvil del IGAC, permitirá al ciudadano acercarse a la entidad. Así mismo adquirir los productos, la interacción con mapas más directa para los sistemas apple store y google play."</t>
  </si>
  <si>
    <r>
      <rPr>
        <b/>
        <sz val="11"/>
        <rFont val="Calibri"/>
      </rPr>
      <t>Servicio al Ciudadano:</t>
    </r>
    <r>
      <rPr>
        <sz val="11"/>
        <color rgb="FF000000"/>
        <rFont val="Calibri"/>
      </rPr>
      <t>Se implementar la aplicación para que el ciudadano presente peticiones, quejas, reclamos y denuncias en dispositivos moviles en sistema Android. El modulo de PQRD en la app esta en mantenimiento, toda vez que inicialmente se iba a integrar con el nuevo sistema de correspondencia FOREST, a lo cual a la fecha no fue posible. La aplicación IGAC permite al ciudadano acercarse a la entidad a través de los servicios e información. El ciudadano dispone de un modulo chat para consultas, consulta de documentación de normatividad referente al IGAC, consulta de trámites, Direcciones Territoriales, preguntas frecuentes y notificaciones push para enviar noticias especificas y/o eventos.</t>
    </r>
  </si>
  <si>
    <t>4.4 Lineamiento elaborado de grupos étnicos o culturales</t>
  </si>
  <si>
    <t xml:space="preserve">
Definir lineamientos para la traducción de información pública frente a peticiones de grupos étnicos o culturales.</t>
  </si>
  <si>
    <t>Git Servicio al Ciudadano</t>
  </si>
  <si>
    <t xml:space="preserve">Servicio al Ciudadano: Se realiza mesa de trabajo para definir los lineamientos para la traducción de información pública frente a peticiones de grupos étnicos en la fecha 13-07-2018. A demás se presenta el procedimiento el cual se incluye en el manual  de peticiones, quejas, reclamos, denuncias y sugerencias el cual esta por revisión de planeación para publicación en el mes de septiembre. </t>
  </si>
  <si>
    <t>Se defininen los lineamientos para la traducción de información pública frente a peticiones de grupos étnicos o culturales en el manual de procedimiento de las Peticiones, Quejas, Reclamos, Denuncias y Sugerencias el cual esta por revisión por la nueva Secretaria General. De igual manera en el Plan de Acción 2019 del GIT Servicio al Ciudadano se incluyen actividades para poder traducir información del IGAC por parte de grupos étnicos (misión, visión y valores institucionales).</t>
  </si>
  <si>
    <t>4.5 Dar a conocer a los funcionarios la guía de atención incluyente</t>
  </si>
  <si>
    <t>Socializacion de la guia de atencion incluyente del DNP a los funcionarios de la entidad.</t>
  </si>
  <si>
    <t>Git Servicio al Ciudadano  
 GIT comunicaciones</t>
  </si>
  <si>
    <t>Servicio al Ciudadano:Se llevó a cabo el I Encuentro Nacional de Servicio al Ciudadano en la ciudad de Bogotá del 23 al 25 de mayo del 2018, con el objetivo de   crear una nueva cultura para mejorar los deseos de servir, con una atención incluyente, dando respuesta a los trámites y servicios de manera efectiva y eficiente acorde a los procesos, procedimientos y normatividad vigente Se capacitaron 105 servidores públicos de las 22 Direcciones Territoriales, 25 Unidades Operativas de Catastro y las diferentes áreas de la Sede Central.
Durante todo el año se ha venido socializando los protocolos de atención en Sede Central y a nivel nacional:
Norte de Santander: 1 y 2 febrero/ Huila: 15 y 16 febrero/ Meta : 22 y 23 febrero / Bolivar : 19  abril/ Guajira. 17 y 18 de mayo / Santander : 1 junio / Boyaca: 15  junio / Valle: 5 y 6 julio / Magdalena: 11 de julio / Tolima: 25 julio / Casanare: 26 de julio / Risaralda: 31 de julio y 1 de agosto / Quindio 3 de agosto. 
Se actualiza Guía de Protocolo de Atención y Servicio al ciudadano el 29 de agosto de 2018.</t>
  </si>
  <si>
    <t>4.6 Plataforma tecnológica para el funcionamiento del centro de relevo en direcciones territoriales</t>
  </si>
  <si>
    <t>N° de equipos</t>
  </si>
  <si>
    <t>Dotación de plataforma tecnológica para el funcionamiento del centro de relevo en direcciones territoriales</t>
  </si>
  <si>
    <t>Oficina de Informática y Telecomunicaciones/GIT Servicio al ciudadano</t>
  </si>
  <si>
    <t>Se entregaron 5 equipos de computo a cada DT y 14 equipos a la DT de Cauca para un total de 119. Se entregaron 3 equipos de computo a cada UOC para un total de 138 equipos. En total se entregaron 257 equipos a las DT y UOC. Secretaria General: Se remitio memorando a Informática para  que se adelante la gestion pertinente para la adecuacion tecnologica.</t>
  </si>
  <si>
    <t xml:space="preserve">Servicio al Ciudadano:Mediante CI221 del 22 de Agosto se informa  la prestación de un interpretación de lengua de señas para el fortaleciomiento de una atención incluyente, a demás se reitera la instalación del convertic en las direcciones territoriales  (centro de relevos) y establecer una mejor comunicación con las personas con discapacidad. 
Informática: Se envío memorando a las direcciones territoriales solicitando el estado de instalación del software para el centro de relevo y se realizo seguimiento con los ingenieros territoriales para verificar la instalación del mismo. </t>
  </si>
  <si>
    <r>
      <rPr>
        <b/>
        <sz val="11"/>
        <rFont val="Calibri"/>
      </rPr>
      <t>Servicio al Ciudadano:</t>
    </r>
    <r>
      <rPr>
        <sz val="11"/>
        <color rgb="FF000000"/>
        <rFont val="Calibri"/>
      </rPr>
      <t xml:space="preserve"> se realizo seguimiento con el área de informática sobre la infraestructura tecnológica en las direcciones territoriales para el montaje de los centros de relevo. esta área remitió los correos enviados a las territoriales. A la fecha solo quedan las siguientes DT por instalar el servicio: Atlántico, Casanare, N. Santander, Pasto, Santander, Boyaca. El día 22 de noviembre de 2018 la coordinación del GIT Servicio al Ciudadano remitera a estas DT la necesidad y el apoyo para la instalación de esta herramienta. En las DT que estan instaladas se realiza una socialización por parte de la contratista interprete de señas del GIT con el objetivo de mejorar el servicio a personas condiscapacidad (10 y 22 de noviembre)
De acuerdo a lo anterior se realiza mesa de trabajo en el GIT Servicio al Ciudadano (10 de Diciembre) en el cual se verifica la gestión realizada con la implementación del programa convertic en las DT , a demás ofreciendo el servicio de interprete de lengua de señas desde sede central. Por ultimo, como compromiso se incluye en el plan de compras el mejorar este servicio, como tambien socializar a nivel nacional esta inclusión.</t>
    </r>
  </si>
  <si>
    <t xml:space="preserve">4.7 Canal presencial: Apoyo en la implementación del sistema de asignación de turnos </t>
  </si>
  <si>
    <t xml:space="preserve">N° de sedes donde se realizo la instalación </t>
  </si>
  <si>
    <t xml:space="preserve">Acompañamiento en la implementación del sistema de asignación de turnos </t>
  </si>
  <si>
    <t xml:space="preserve">Oficina de Informática y Telecomunicaciones/ GIT Servicio al ciudadano </t>
  </si>
  <si>
    <t>Informatica: El proyecto de implementación de digiturnos se encuentra suspendido desde el 08 de febrero  hasta que se finalicen las adecuaciones en las direcciones territoriales incluidas dentro del alcance para implementación. Secretaria General:  Se realizo seguimiento por medio de correo electrónico a las territoriales que cuentan con el sistema de turno. Se realizaron reuniones con el operador para realizar algunas mejoras al sistema. En las visitas realizadas a las territoriales (Huila y Norte de Santander) se realizaron ejercicios de ciudadano incognito, para evaluar la funcionalidad de los sistemas de turnos, al  igual que en el Centro de información Geografico en la Sede Central.</t>
  </si>
  <si>
    <t xml:space="preserve">Servicio al Ciudadano: Con el fin de continuar con una atención más humana, ágil, efectiva y dispuesta a satisfacer las necesidades de nuestros usuarios, en los meses de julio y agosto el Instituto Geográfico Agustín Codazzi (IGAC) implementó en las siguientes Direcciones Territoriales el sistema de atención por turnos. Cesar, Magdalena,Nariño Casanare. 
A demás en el mes de Julio se partició en la grabación del videoclip ¿como se hace con agustin? atención inteligente. el cual tuvo como objeto sensibilizar a la ciudadanía y funcionarios de la entidad. Este fue difundido en el mes de agosto en redes socialiales, pantallas internas e IGACNET. </t>
  </si>
  <si>
    <r>
      <rPr>
        <b/>
        <sz val="11"/>
        <rFont val="Calibri"/>
      </rPr>
      <t>Servicio al Ciudadano:</t>
    </r>
    <r>
      <rPr>
        <sz val="11"/>
        <color rgb="FF000000"/>
        <rFont val="Calibri"/>
      </rPr>
      <t>Video Conferencia con las DT Caldas, Huila, Santander, Atlantico, Cesar, Caqueta, Nariño, Magdalena y  Tolima para aclaración de dudas frente al manejo del Digiturno 11-09-2018
 Verificación y Seguimiento a los canales de atención en la Sede Central 27-09-2018.
Mesa de trabajo para el diagnostico y acompañamiento del DNP para el fortalecimiento en los canales de atención 18-09-2018.
Mesa de trabajo para diligenciar el formato de buenas practicas referente a la inclusión de la ciudadanía con discapacidad 28-09-2018.
Envio de rollos de papel para Digiturnos en DT Cundinamarca, Cesar, Nariño, Huila, Norte de Santander, Magdalena, Boyacá, Tolima, Caquetá,  Caldas, Meta, Santander, Atlántico (16-11-2018) 
Visita por parte del grupo servicio al Ciudadano a la DT Tolima y Meta (8 y 9 noviembre tolima; 19 y 20 meta)
Presentación de Digiturnso por parte de la empresa CIEL Ingenieria en el cual realizan explicación frente a los beneficios del digiturno, esto con el objetivo de instalar la herramienta de atención inteligente en las DT faltantes.</t>
    </r>
  </si>
  <si>
    <t xml:space="preserve">4.8 Tienda Virtual en funcionamiento como un canal de venta online de  quince (15) publicaciones de  la Entidad. </t>
  </si>
  <si>
    <t>Diseño, implementación y ejecución de la tienda vitual</t>
  </si>
  <si>
    <t>Oficina de Difusión y Mercadeo/Oficina Informática</t>
  </si>
  <si>
    <t>Durante el primer cuatrimestre de 2018, se avanzó en la elaboración del plan de acción para integrar los requerimientos técnicos propios de un desarrollo tecnológico con los trámites de orden particular de la Entidad, como lo son el procedimiento, la priorización de los productos a comercializar on-line, el cálculo de los valores de envíos con la empresa 4-72, imágenes y diseño de las publicaciones, cumpliendo con un 20% del total de avance de la meta para esta actividad. Esta actividad se llevó en conjunto con la Oficina de Informática y el GIT de Correspondencia</t>
  </si>
  <si>
    <t xml:space="preserve">Durante el segundo cuatrimestre se realizaron las pruebas técnicas de funcionamiento de la Tienda Virtual, enviando la plataforma a producción por parte del área informatica; asi mismo se elaboró el procedimiento de Tienda Virtual en el marco del Sistema INtegrado de Gestión, teniendo un avance del 62.5% de esta actividad al corte del mes de agosto de 2018. </t>
  </si>
  <si>
    <r>
      <t xml:space="preserve">A partir del 01 de noviembre de 2018 se encuentra en producción la tienda virtual de la Entidad Y partir del 19 de Noviembre en total funcionamiento a través del link: </t>
    </r>
    <r>
      <rPr>
        <sz val="11"/>
        <color rgb="FF1155CC"/>
        <rFont val="Calibri"/>
      </rPr>
      <t>www.igav.gov.co/tiendavirtual</t>
    </r>
    <r>
      <rPr>
        <sz val="11"/>
        <color rgb="FF000000"/>
        <rFont val="Calibri"/>
      </rPr>
      <t>.</t>
    </r>
  </si>
  <si>
    <t xml:space="preserve">4.9 Canal Telefónico: Soporte y mantenimiento de la red de comunicaciones unificadas (Lync) </t>
  </si>
  <si>
    <t xml:space="preserve">Mantenimientos realizados </t>
  </si>
  <si>
    <t>Atención de incidencias y requerimientos relacionados con la plataforma Lync</t>
  </si>
  <si>
    <t xml:space="preserve">Se realizaron las siguientes actividades: Actualización del software de los equipos audicodest. Soporte a la plataforma. Actualización de servidores exchange. Actualización de la base de datos de lync. </t>
  </si>
  <si>
    <t>Se realizaron las siguientes actividades: Actualización del software de los equipos audicodest. Soporte a la plataforma. Actualización de servidores exchange. Actualización de la base de datos de lync. Actualización de firmware de los equipos. Actualización de los certificados</t>
  </si>
  <si>
    <t xml:space="preserve">4.10 Socializar y divulgar a través de las herramientas de comunicación del IGAC información relacionada con los canales de atención </t>
  </si>
  <si>
    <t>piezas comunicativas o mensajes divulgados</t>
  </si>
  <si>
    <t>Publicar mensajes y contenidos sobre canales de atención al ciudadano</t>
  </si>
  <si>
    <t>Comunicaciones: En la Página Web se encuentra publicado los canales de atención en Transparencia Ciudadana / Atención al Usuario / mecanismos para la atención al ciudadano. Link: https://www.igac.gov.co/es/contenido/canales-de-atencion.  En marzo se envío por correo los canales de atención para las peticiones y se pusieron en pantallas. Asimismo, en marzo se envió información sobre quejas y reclamos. En abril se envió por correo ¿cómo interponer una denuncia? el cual también fue publicado en pantallas.</t>
  </si>
  <si>
    <t>COMUNICACIONES: A través de las redes sociales se ha realizado la divulgación de canales de atención al ciudadano.  Así mismo através de la página web en el link de Transparencia y acceso a la información públca / mecanismos de contacto, en el link: https://www.igac.gov.co/es/contenido/canales-de-atencion se ha realizado la publicación de información sobre canales de atención. A través de las pantallas institucionales del IGAC tanto en sede central como en Direcciones territoriales.   Así mismo en el link de Transparencia y acceso a la inforamción pública en Mecanismos de contacto con el sijeto obligado se encuentran publicdas las oficinas de atención al ciudadano, direcciones, teléfonos de contacto, correos electrónicos, en el link: https://www.igac.gov.co/es/oficinas-de-atencion</t>
  </si>
  <si>
    <t>COMUNICACIONES: A través de las redes sociales se ha realizado la divulgación de canales de atención al ciudadano.  Así mismo através de la página web en el link de Transparencia y acceso a la información públca / mecanismos de contacto, en el link: https://www.igac.gov.co/es/contenido/canales-de-atencion se ha realizado la publicación de información sobre canales de atención. A través de las pantallas institucionales del IGAC tanto en sede central como en Direcciones territoriales.   Así mismo en el link de Transparencia y acceso a la inforamción pública en Mecanismos de contacto con el sijeto obligado se encuentran publicdas las oficinas de atención al ciudadano, direcciones, teléfonos de contacto, correos electrónicos, en el link: https://www.igac.gov.co/es/oficinas-de-atencion</t>
  </si>
  <si>
    <t>GRAN TOTAL</t>
  </si>
  <si>
    <t>$ 5.882.898.000,00</t>
  </si>
  <si>
    <t>4.11 Publicación en Página Web y correo Institucional</t>
  </si>
  <si>
    <t>$ 2.517.497.563,00</t>
  </si>
  <si>
    <t>Campañas realizadas</t>
  </si>
  <si>
    <t>Realizar actividades de socialización y/o campañas educativas, dirigida a los ciudadanos y funcionarios con el fin de promover los trámites del IGAC.</t>
  </si>
  <si>
    <t>Git Servicio al Ciudadano/ Equipo de Comunicaciones</t>
  </si>
  <si>
    <t>Comunicaciones:  Se realizó una cápsula de Agustín sobre el certificado catastral en línea, se encuentra publicado en Youtube. Link: https://www.youtube.com/watch?v=hFN3a453CLM  Servicio al ciudadano: Se vienen realizando tips  semanalmente, los cuales se publican en los medios internos de la entidad. En temas relacionados con PQRDS.
En las jornadas presenciales de atención al ciudadano llevadas a cabo en el trimestre se promovieron los trámites del IGAC.
En la página web se publicaron los mecanismos para atención al ciudadadno, en el siguiente link  https://www.igac.gov.co/contenido/canales-de-atencion.
https://www.igac.gov.co/es/contenido/unidades-moviles (</t>
  </si>
  <si>
    <r>
      <rPr>
        <b/>
        <sz val="11"/>
        <rFont val="Calibri"/>
      </rPr>
      <t>COMUNICACIONES</t>
    </r>
    <r>
      <rPr>
        <sz val="11"/>
        <color rgb="FF000000"/>
        <rFont val="Calibri"/>
      </rPr>
      <t>: Se ha realizado el diseño de piezas informativas que han sido publicadas y socializadas a través de las herramientas de comunicación con que cuenta el Instituto en temas relacionados con canales de atención, trámites, peticiones, entre otras.
Servicio al ciudadano: Se vienen realizando tips, los cuales se publican en los medios internos de la entidad; en temas  como: fortalecimiento del canal telefónico, como realizar un trámite ante el IGAC y cómo hacer reportes de peticiones en el sistema de correpondencia de la entidad.</t>
    </r>
  </si>
  <si>
    <r>
      <rPr>
        <b/>
        <sz val="11"/>
        <rFont val="Calibri"/>
      </rPr>
      <t>GIT Servicio al Ciudadano</t>
    </r>
    <r>
      <rPr>
        <sz val="11"/>
        <color rgb="FF000000"/>
        <rFont val="Calibri"/>
      </rPr>
      <t>:En el tercer cuatrimestre a través de la página web en compañía del área de comunicaciones se realizaron 9 comunicados frente a toda la temática del GIT Servicio al Ciudadano (03 de septiembre Datos Personales;5 de septiembre Acceso a la información pública;6 de Septiembre , 5 de octubre y 10 de Diciembre Defensor al Ciudadano; 8 de Octubre Servicio al Ciudadano; 17, 22 y 23 de Octubre Atención para personas condiscapacidas)</t>
    </r>
  </si>
  <si>
    <t>4.12  Publicación en Página Web y herramientas de comunicación</t>
  </si>
  <si>
    <t>Documento publicado</t>
  </si>
  <si>
    <t>Socializar el Protocolo de Atención y carta de trato digno al usuario</t>
  </si>
  <si>
    <t>Catastro</t>
  </si>
  <si>
    <t>NO APLICA 
En la Página Web se encuentra publicada la Carta de Trato Digno. En Transparencia Ciudadana / Atención al Usuario / Carta de Trato Digno a la Ciudadanía. Link: https://www.igac.gov.co/es/contenido/carta-trato-digno-al-ciudadano</t>
  </si>
  <si>
    <r>
      <rPr>
        <b/>
        <sz val="11"/>
        <rFont val="Calibri"/>
      </rPr>
      <t>COMUNICACIONES:</t>
    </r>
    <r>
      <rPr>
        <sz val="11"/>
        <color rgb="FF000000"/>
        <rFont val="Calibri"/>
      </rPr>
      <t xml:space="preserve">  A través de la página web en el link de Transparencia y Acceso a la Información Pública / Mecanismos de contacto con el sujeto obligado / Información de interés en link: https://www.igac.gov.co/es/contenido/carta-trato-digno-al-ciudadano se encuentra publicada la carta de trato digo. 
Servicio al Ciudadano: Durante todo el año se ha venido socializando los protocolos de atención en Sede Central y a nivel nacional:
Norte de Santander: 1 y 2 febrero/ Huila: 15 y 16 febrero/ Meta : 22 y 23 febrero / Bolivar : 19  abril/ Guajira. 17 y 18 de mayo / Santander : 1 junio / Boyaca: 15  junio / Valle: 5 y 6 julio / Magdalena: 11 de julio / Tolima: 25 julio / Casanare: 26 de julio / Risaralda: 31 de julio y 1 de agosto / Quindio 3 de agosto. 
Se actualiza Guía de Protocolo de Atención y Servicio al ciudadano el 29 de agosto de 2018</t>
    </r>
  </si>
  <si>
    <t>3. TALENTO HUMANO
          15%</t>
  </si>
  <si>
    <t>Cartografía</t>
  </si>
  <si>
    <t>4.13  Informe Trimestral  de los procesos disciplinarios</t>
  </si>
  <si>
    <t>$ 2.300.000.000,00</t>
  </si>
  <si>
    <t>Informe de los procesos disciplinarios</t>
  </si>
  <si>
    <t>$ 732.599.157,00</t>
  </si>
  <si>
    <t>Adelantar el 100%  de los procesos disciplinarios en la Sede Central.</t>
  </si>
  <si>
    <t xml:space="preserve">GIT Control Disciplinario </t>
  </si>
  <si>
    <t xml:space="preserve">Se adelantaron el Sede Central un total de 418 investigaciones disciplinarias, de las cuales en 382 procesos los investigados son funcionarios de las Direcciones Territoriales y 36 de la Sede Central. 
Fueron terminados 47 procesos de la siguiente forma: 1) 46 investigaciones archivas definitivamente, decision que paso en trámite de ejecutoria y ii) y en una (1) de ellas, se profirio Auto Inhibitorio. 
Pasaron en curso un total de 371 investigaciones dentro de las diferentes etapas procesales. </t>
  </si>
  <si>
    <t xml:space="preserve">Se  sustanció el 100% de las investigaciones disciplinarias de acuerdo a las etapas procesales: Se adelantaron con corte a Julio en Sede Central un total de 456 investigaciones disciplinarias, de las cuales en 419 procesos los investigados son funcionarios de las Direcciones Territoriales y 37 funcionarios de la Sede Central. 
Fueron terminados 82 procesos de la siguiente forma: 1) 28 investigaciones archivas definitivamente, 51 archivos en trámite de ejecutoria, un (1) inhibitorio y 2 fallos.
Pasaron en curso un total de 374 investigaciones dentro de las diferentes etapas procesales. </t>
  </si>
  <si>
    <t>$ 1.601.050.000,00</t>
  </si>
  <si>
    <t>$ 760.288.979,00</t>
  </si>
  <si>
    <t>Se  adelantó el 100% de los procesos disciplinarios de competencia de la Entidad, que corresponden a un total de 468 procesos en curso, de los cuales el 97% cursa en la Sede Central y el 3% restante en algunas Direcciones Territoriales. A la fecha hay dos procesos en ejecución de sanción disciplinaria y 69 en trámite de ejecutoria.</t>
  </si>
  <si>
    <t>Informatica</t>
  </si>
  <si>
    <t>4.14 Informe Trimestral  de los procesos disciplinarios adelantados en las D.T.</t>
  </si>
  <si>
    <t>Promover la sustanciación del  100% de las indagaciones o Investigaciones disciplinarias que adelantan por competencia las DT.</t>
  </si>
  <si>
    <t xml:space="preserve">Se realizó seguimiento a los 46 investigaciones  adelantadas en las Direcciones Territoriales, de las cuales se terminaron 10 procesos y pasaron en curso 36, y con relación a éstas, 9 investigaciones quedaron en tramite de  ejecutoria o reporte de la decisión de fondo (archivo).
Para promover el impulso procesal se enviaron comunicaciones físicas, correos electrónicos a las Direcciones Territoriales y se practicaron vistas de seguimiento a los procesos que se adelantan en la Territorial de Norte de Santander. </t>
  </si>
  <si>
    <t xml:space="preserve">Se realizó seguimiento a las 46 investigaciones adelantadas en las Direcciones Territoriales, de las cuales pasaron en curso 9 investigaciones y las restantes fueron terminadas. Para promover el impulso procesal se enviaron comunicaciones físicas, correos electrónicos a las Direcciones Territoriales y se practicaron vistas de seguimiento.
</t>
  </si>
  <si>
    <t>Por parte del GIT Control Discplinario de la Sede Central se hizo seguimiento a los procesos disciplinarios de competencia de las  Direcciones Territoriales, corresponientes a 13 procesos, de los cuales 4 están en trámite de ejecutoria y los restantes están en curso.</t>
  </si>
  <si>
    <t>4.15 Funcionarios y contratistas sensibilizados</t>
  </si>
  <si>
    <t>listados de asistencia</t>
  </si>
  <si>
    <t>Sensibilizacion a funcionarios y contratistas frente a cumplimiento de Código Unico Disciplinario, en temas anticorrupcion.</t>
  </si>
  <si>
    <t>GIT Control Disciplinario - GIT Talento Humano</t>
  </si>
  <si>
    <t>El 27 de febrero de 2018 se realizó en conjunto con el GIT de Servicio al Ciudadano la conferencia: “Capacitación Derecho Disciplinario Términos, Etapas, Procesos y Relación de CASOS”, que dictó la Dra. Nadia Martinez del GIT Control Disciplinario a 13 servidores del GIT de Servicio al Ciudadano.GIT control Disciplinario: se realizó sensibilización sobre el Código Único Disciplinario, las conductas más recurrentes generadoras de faltas disciplinarias, en temas anticorrupción y en principios y valores, en la Dirección Territorial de Norte de Santander y en la Unidad Operativa de Catastro de Soacha, la Mesa y Girardot, a 27 servidores publicos.
El 27/02/2018 se realizó la conferencia: “Capacitación Derecho Disciplinario Términos, Etapas, Procesos y Relación de CASOS”, que dictó la Dra. Nadia Martinez del GIT Control Disciplinario a 13 servidores del GIT de Servicio al Ciudadano.</t>
  </si>
  <si>
    <t>Se publico pieza de comunicaciones sobre Control Disciplinario prohibiciones y que esta permitido por Ley a los servidores publicos la cual se ha divulgado en las pantallas de la entidad y por el correo interno  https://drive.google.com/file/d/1aEMG7O0SNxJ4j31freE7AB5bu9SMGMlR/view</t>
  </si>
  <si>
    <t xml:space="preserve">En el tercer cuatrimestre del año 2018 se llevaron a cabo cuatro activiades dirigidas a Servidores Públicos y Contratistas vinculados al Instituto, tendientes a sensibilizarlos acerca del contenido del Código Único Disciplinario, con el fin de evitar la comisión de faltas disciplinarias. </t>
  </si>
  <si>
    <t>4. NORMATIVO Y PREOCEDIMENTAL</t>
  </si>
  <si>
    <t>4.16 Servicios de interoperabilidad con entidades de gobierno</t>
  </si>
  <si>
    <t>N° de Servicios implementados y mantenidos</t>
  </si>
  <si>
    <t xml:space="preserve">Oficina de Informatica y Telecomunicaciones </t>
  </si>
  <si>
    <t xml:space="preserve">Se realizaron las siguientes actividades:  1. Mejoras al Servicio Web Geográfico - Nodo de Tierras 2. Mejoras a la consulta Histórica Catastral 3. Migración de datos históricos - Catastro. 4. Ajustes y mantenimiento al sistema de Información para seguimiento a la Intervención del IGAC en el Proceso de Restitución de Tierras y Post fallo. </t>
  </si>
  <si>
    <t xml:space="preserve"> Puesta en produccion de 5 servicios para ser consumodos por las entidaes externas, actualmente se esta trabajando la segunda fase la cual esta siendo definida por la URT para el consumo por parte del IGAC</t>
  </si>
  <si>
    <t xml:space="preserve">Se modifican los web services: Generación de certificados, Información catastral para actualizar estandares de datos básicos (tipos de documento, municipios, departamentos). web service de archivos rinex: se adiciona campo de ID de estacion. Optimización de los tiempos de respuesta del web service histórico catastral. Mejoras en el acceso a base de datos de los web service en esquema de alta disponibilidad (ODA). 
</t>
  </si>
  <si>
    <t>5. RELACIONAMIENTO CON EL CIUDADANO</t>
  </si>
  <si>
    <t>4.17 Mensajes o contenidos de socializacion de la cuenta de correo</t>
  </si>
  <si>
    <t>Contenidos socializados</t>
  </si>
  <si>
    <t>Socializar la cuenta de correo electronico  para la denuncia por parte de los ciudadanos</t>
  </si>
  <si>
    <t>Secretaria General- GIT Control Disciplinario- Equipo de Comunicaciones socializa y publica</t>
  </si>
  <si>
    <t xml:space="preserve">Mensajes de contenido:
https://www.igac.gov.co/contenido/canales-de-atencion
https://www.igac.gov.co/es/contenido/peticiones-quejas-y-reclamos
</t>
  </si>
  <si>
    <t>COMUNICACIONES: En el pie de página de la Web www.igac.gov.co se encuentra publicado el correo electrónico :  defensoralciudadano@igac.gov.co
Secreataría General: 
Se publico pieza de comunicaciones sobre Control Disciplinario prohibiciones y que esta permitido por Ley a los servidores publicos.https://drive.google.com/file/d/1aEMG7O0SNxJ4j31freE7AB5bu9SMGMlR/view
Mensajes de contenido:
https://www.igac.gov.co/contenido/canales-de-atencion
En el siguiente link se dispone en el numeral e. del formulario electronico de solicitudes, peticiones, quejas, reclamos y DENUNCIAS https://www.igac.gov.co/es/contenido/peticiones-quejas-y-reclamos
El el siguiente link se dipone en la pagina web de los correos electronicos de las sedes del IGAC para facilitar la interposición de las Denuncias  y demas solicitudes: https://www.igac.gov.co/es/oficinas-de-atencion</t>
  </si>
  <si>
    <t>COMUNICACIONES: A través de la página web se publicó un comunicado de prensa relacionada con el tema en el siguiene link: https://noticias.igac.gov.co/es/contenido/igac-alerta-la-ciudadania-para-que-no-se-deje-enganar.  Así mismo a através de las redes sociales se realizó la publicación relacionada con Defensor al ciudadano en Facebook el día 10 de diciembre.</t>
  </si>
  <si>
    <t>TOTAL MECANISMOS PARA MEJORAR LA ATENCIÓN AL CIUDADANO VIGENCIA 2017</t>
  </si>
  <si>
    <t>SUBTOTAL MECANISMOS DE ATENCIÓN AL CIUDADANO</t>
  </si>
  <si>
    <t>5. MECANISMOS PARA LA TRANSPARENCIA Y ACCESO A LA INFORMACION 20%</t>
  </si>
  <si>
    <t>1. TRANSPARENCIA ACTIVA 
  40%</t>
  </si>
  <si>
    <t>5.1  Registrar en el SUIT los requisitos de los trámites y OPA definidos en el Instituto según resolución No. 1495 de 17 de noviembre de 2016</t>
  </si>
  <si>
    <t>Todas las áreas misionales del IGAC</t>
  </si>
  <si>
    <t>Registro SUIT actualizado</t>
  </si>
  <si>
    <t>Los requisitos de las OPAS de la Subdirección de Agrología se encuentran actualizados en el SUIT, en revisión por el DAFP, por lo que el cumplimiento es del 100%.  Catastro: Se revisaron y ajustaron en el SUIT los requisitos de cada uno de los trámites los trámites y OPA definidos por la Subdirección de Catastro, según resolución No. 1495 de 17 de noviembre de 2016. Pero, de acuerdo a la capacitación realizada por parte del DAFP el 25 de abril del presente, nos dieron unos nuevas directrices para tener en cuenta en esta revisión  la cual se nos dio un tiempo limite de una nueva revisión y ajuste hasta el 18 de mayo/18, por lo tanto estamos en este proceso. PLANEACION: . Para el primer cuatrimestre de 2018 la Oficina Asesora de Planeación realizó el monitoreo correspondiente en el aplicativo SUIT. CIAF: Se realizo la actualización del registro SUIT de los tramites y servicios según los requerimientos, adicionalmente se esta evaluando propuesta de actualización de los tramites que ya se encuentran vigentes.
CATASTRO: Se reviasaron y ajustaron en el SUIT los requisitos de cada uno de los trámites los trámites y OPA definidos por la Subdirección de Catastro, según resolución No. 1495 de 17 de noviembre de 2016.
Pero, de acuerdo a la capacitación realizada por parte del DAFP el 25 de abril del presente, nos dieron unos nuevas directrices para tener en cuenta en esta revisión  la cual se nos dio un tiempo limite de una nueva revisión y ajuste hasta el 18 de mayo/18, por lo tanto estamoe en este proceso.</t>
  </si>
  <si>
    <t>Mercadeo y Difusión de la Información: Se encuentran actualizados en el SUIT, las OPAS desde la Oficina de Difusión y Mercadeo de la Información.   Agrología : Los requisitos de las OPAS de la Subdirección de Agrología se encuentran actualizados en el SUIT, en revisión por el DAFP, por lo que el cumplimiento es del 100%. 
Catastro: Se encuentra actualizada la información de los trámites catastrales y OPAS en el SUIT.</t>
  </si>
  <si>
    <t xml:space="preserve"> 5.2 Garantizar el registro de los contratos que adelante el Instituto en el SECOP</t>
  </si>
  <si>
    <t>Publicacion actualizada de los contratos</t>
  </si>
  <si>
    <t>SECOP actualizado</t>
  </si>
  <si>
    <t>GIT DE Contrataciòn</t>
  </si>
  <si>
    <t>enero</t>
  </si>
  <si>
    <t>En  SECOP II ,  nivel nacional se publicarion un toral de 2.576 procesos. Los cuales suman un total de $59.505'340.263.
El 100% de los procesos contractuales a nivel nacional y en las diferentes modalidades se adelantan y publican a través de la plataforma SECOP II.
En el link https://www.colombiacompra.gov.co/secop-ii</t>
  </si>
  <si>
    <t>En SECOP II , nivel nacional se publicarion un toral de 384procesos, los procesos contractuales a nivel nacional y en las diferentes modalidades se adelantan y publican a través de la plataforma SECOP II.
 En el link https://www.colombiacompra.gov.co/secop-ii</t>
  </si>
  <si>
    <t>5.3 Plan Anual de Adquisiciones publicado</t>
  </si>
  <si>
    <t>Publicar el Plan Anual de Adquisiciones y sus diferentes modificaciones durante la vigencia.</t>
  </si>
  <si>
    <t>Oficina Asesora Juridica 
GIT Contratación</t>
  </si>
  <si>
    <t>En este cuatrimestre  se han publicado en el secop y en la pagina igacnet las versiones del PAA, a abril 30 va en la version.
Se puede consultan en la pagina web de la entidad,  en el lin k de tranparencia - contratacion podemos encontrar el sisguiente :  https://community.secop.gov.co/Public/App/AnnualPurchasingPlanEditPublic/View?id=4203
Se puede consultan en la pagina web de la entidad,  en el link de tranparencia - contratacion podemos encontrar el sisguiente :  https://www.igac.gov.co/es/contenido/plan-anual-de-adquisiciones.</t>
  </si>
  <si>
    <t>En estos meses se publcaron las modificacionel del PAA, las cuales  se puede consultan en la pagina web de la entidad,  en el link de tranparencia - contratacion podemos encontrar el sisguiente :  https://www.igac.gov.co/es/contenido/plan-anual-de-adquisiciones</t>
  </si>
  <si>
    <t>En estos meses se realizaron las modificacionel al PAA, estas fueron publicadasa en la pagina web de la entidad, y en el link de tranparencia - contratacion podemos encontrar el sisguiente : https://www.igac.gov.co/es/contenido/plan-anual-de-adquisiciones</t>
  </si>
  <si>
    <t>5.4 Plan anticorrupción publicado y Información cuatrimestral consolidada y enviada a la Oficina de Control Interno</t>
  </si>
  <si>
    <t>Plan Publicado e informes consolidados</t>
  </si>
  <si>
    <t>Recopilar y consolidar la información de la matriz del plan anticorrupción y reportar a la oficina de comunicaciones; solicitar los avances cuatrimestrales y enviar a la oficina de Control interno  para su seguimiento.</t>
  </si>
  <si>
    <t xml:space="preserve">Oficina Asesora de Planeación </t>
  </si>
  <si>
    <t>El plan anticorrupcion ha sido publicado y a finales del mes de abril se solicitan mediante correo electronico los avances del I cuatrimestre para ser enviado a la Oficina de Control Interno para su seguimiento</t>
  </si>
  <si>
    <t>Para el segundo cuatrimestre la Oficina Asesora de Planeacion solicitó mediante correo electronico la incorporacion de la informacion en el driver e informo a la oficina de control interno que de alli puede tomar la informacion para el seguimiento</t>
  </si>
  <si>
    <t>Para el tercer cuatrimestre, la oficina asesora de planeación realizo la solicitud de cargue de la informacion a traves del driver para la realizacion del seguimiento por parte de la oficina de control interno</t>
  </si>
  <si>
    <t>5.5 Rediseño de la página web de acuerdo con los requerimientos normativos y necesidades de publicación de información del IGAC</t>
  </si>
  <si>
    <t>Pagina web rediseñada</t>
  </si>
  <si>
    <t>Rediseñar la página web del Instituto el link "Transparencia" a los requerimientos normativos de "Transparencia y acceso a la información pública".</t>
  </si>
  <si>
    <t>Oficina de Informatica y Telecomunicaciones
Oficina de difusión y Mercadeo 
Equipo de Comunicaciones</t>
  </si>
  <si>
    <r>
      <rPr>
        <b/>
        <sz val="11"/>
        <rFont val="Calibri"/>
      </rPr>
      <t>COMUNICACIONES:</t>
    </r>
    <r>
      <rPr>
        <sz val="11"/>
        <color rgb="FF000000"/>
        <rFont val="Calibri"/>
      </rPr>
      <t xml:space="preserve"> Desde el Equipo de Comunicaciones se participó en las mesas de trabajo correspondientes al rediseño de la página web, así mismo se ha realizado el acompañamiento a la oficina encargada del tema de  "Transparencia y acceso a la información pública" - Oficina Asesora de Planeación y a la fecha la página web cumple con los requisitos normativos.  </t>
    </r>
  </si>
  <si>
    <t>Desde el periodo anterior se ajustó la pagina y se incorporó la informacion de acuerdo a los requerimientos</t>
  </si>
  <si>
    <t>5.6 Publicación de contenidos temáticos adicionales a los requeridos por la normatividad vigente</t>
  </si>
  <si>
    <t>Relación de tematicas a publicados</t>
  </si>
  <si>
    <t xml:space="preserve"> Identificar información institucional de interés a los ciudadanos o grupos de interes, adicional a la mínima requerida por la normatividad vigente.</t>
  </si>
  <si>
    <t>Oficina de Comunicaciones</t>
  </si>
  <si>
    <t>COMUNICACIONES: Durante este periodo se ha realizado la publicación de 295 contenidos a través de la página web, relacionados con comunicacos de prensa con temáticas relacionadas con actualización catastral. deslindes, restitución de tierras, catastro multipropósito, rendición de cuentas, suelos, insumos catastrales, natalicio de Agustín Codazzi, gestión de la información geográfica, Sistema de Información Geográfica para Comunidades Indígenas, inusmos para la construcción de un nuevo país, Centro de Investigación del IGAC, Ordenamento Territorial, Revisión catastral, información relacionada con servicio al ciudadano, trámites, servicos, SIGOT,  Resoluciones, entre otros temas estratégicos sobre los cuales se han generado contenidos y se ha publicado información a través de la página web, redes sociales y herramientas de comunicación interna con que cuenta el IGAC, para mantener informados a los ciudadanos en general y  sevidores del IGAC.</t>
  </si>
  <si>
    <t>5.7 Socializar a través de las herramientas de comunicación del IGAC la política de datos personales</t>
  </si>
  <si>
    <t>Registros de socialización y publicación</t>
  </si>
  <si>
    <t xml:space="preserve">Socialización de política de datos personales. </t>
  </si>
  <si>
    <t xml:space="preserve">Secretaria General
Servicio al Ciudadano
Oficina de Informática
</t>
  </si>
  <si>
    <t>agosto</t>
  </si>
  <si>
    <t xml:space="preserve">Servicio al Ciudadano: De acuerdo con la circular Intrna 133 del 9 de mayo de 2018 se conforma mesa de trabajo gobierno digital. La encargada por parte del GIT asistío a mesas de trabajo el 21 de mayo, 31 de mayo y 6 de junio de la vigencia. Asi mismo, por ciurcular interna 226 del 27 de agosto de 2018 se da entrega del aviso de protección de datos personales habeas data actualizada, en donde se incluyó el correo electrónico protecióndedatos@igac.gov.co.
https://drive.google.com/file/d/1K88XUlgV3QC-mQqMY2J68OvNbF3Sa2pm/view
Se está actualizando el manual de procedimientos de peticiones, quejas, reclamos y denuncias incluyendo la información de politica de datos personales. </t>
  </si>
  <si>
    <t>2. TRANSPARENCIA PASIVA</t>
  </si>
  <si>
    <t>5.8 Personal capacitados en la atencion a solicitudes de acceso a información pública</t>
  </si>
  <si>
    <t>capacitaciones realizadas /registros de asistencia</t>
  </si>
  <si>
    <t xml:space="preserve"> Realizar capacitaciones a las dependencias, GIT, o áreas del Insituto que tengan a su cargo elaborar respuestas a las solicitudes de acceso a la información públilca, que permitan generar estándares del contenido y oportunidad en las respuestas a las solicitudes de información </t>
  </si>
  <si>
    <t xml:space="preserve">Secretaría General / GIT.Servicio al ciudadano / GIT.Talento Humano </t>
  </si>
  <si>
    <t xml:space="preserve">                                                                                                NO APLICA
En el mes de Mayo de 2018, se tiene prevista la realización del taller: “Aspectos prácticos para el manejo de los Derecho de Petición” dictado por F&amp;C Consultores, con intensidad de 5 horas para 80 funcionarios; hasta el momento se están adelantando las inscripciones con los funcionarios interesados y el trámite para trasladar al personal que da respuesta a las Peticiones, Quejas, Reclamos y Denuncias en las Direcciones Territoriales. 
Así mismo se brindó el apoyo al GIT Servicio al Ciudadano, con la organización del I Encuentro Nacional de Servicio al Ciudadano, que se realizará en el mismo mes. 
</t>
  </si>
  <si>
    <t>Servicio al Ciudadano:El IGAC tiene como compromiso el   fortalecimiento constante de las competencias de sus servidores públicos y la necesidad de potenciar la vocación de servicio creando una nueva cultura para mejorar los deseos de servir, con una atención incluyente, dando respuesta a los trámites y servicios de manera efectiva y eficiente acorde a los procesos, procedimientos y normatividad vigente, con el objetivo de reconocer al ciudadano como eje estratégico; para ello se llevó a cabo el I Encuentro Nacional de Servicio al Ciudadano en la ciudad de Bogotá del 23 al 25 de mayo del 2018.
Se capacitaron 105 servidores públicos de las 22 Direcciones Territoriales, 25 Unidades Operativas de Catastro y las diferentes áreas de la Sede Central.
A demás por parte del GIT Servicio al Ciudadano se realizaron visitas durante segundo cuatrimestre a las siguientes Territoriales Atlántico, Valle, Monpox, Norte de Santamder, Risaralda, Bolivar y Santander, entre otras, para revisar e impulsar la gestión de las peticiones a nivel nacional.</t>
  </si>
  <si>
    <r>
      <rPr>
        <b/>
        <sz val="11"/>
        <rFont val="Calibri"/>
      </rPr>
      <t>Servicio al Ciudadano:</t>
    </r>
    <r>
      <rPr>
        <sz val="11"/>
        <color rgb="FF000000"/>
        <rFont val="Calibri"/>
      </rPr>
      <t>Parte del GIT Servicio al Ciudadano se realizaron visitas durante el tercer cuatrimestre a las siguientes Territoriales Atlántico Tolima y Meta con el objetivo de impulsar la gestión de las peticiones a nivel nacional. A demás mediante videoconferencias en sede central, DT  Atlántico,  Boyacá, Casanare, Cauca, Cordoba, Huila,  Nariño,  Valle,  Santander y al funcionario del Centro Integrado y al equipo de trabajo servilimpieza.</t>
    </r>
  </si>
  <si>
    <t>3. ELABORACION DE LOS INSTRUMENTOS DE GESTIÓN DE LA INFORMACIÓN
               40%</t>
  </si>
  <si>
    <t>5.9 Acto Administrativo para publicar</t>
  </si>
  <si>
    <t>Resolucion de precios publicada</t>
  </si>
  <si>
    <t>Actualizar los costos de reproducción de los productos y servicios del Instituto.</t>
  </si>
  <si>
    <t>Oficina de Difusión y Mercadeo Secretaria General / Equipo de Comunicaciones Publica</t>
  </si>
  <si>
    <r>
      <t xml:space="preserve">  Comunicaciones: Se encuentra publicado en Transparencia Ciudadana /  Atención al Usuario / Costos de Reproducción. Link: </t>
    </r>
    <r>
      <rPr>
        <sz val="11"/>
        <color rgb="FF1155CC"/>
        <rFont val="Calibri"/>
      </rPr>
      <t>https://www.igac.gov.co/es/contenido/lista-de-precios</t>
    </r>
    <r>
      <rPr>
        <sz val="11"/>
        <color rgb="FF000000"/>
        <rFont val="Calibri"/>
      </rPr>
      <t>. </t>
    </r>
    <r>
      <rPr>
        <sz val="9"/>
        <rFont val="Calibri"/>
      </rPr>
      <t>Resolusión N° 249 del 01 de Marzo de 2018.</t>
    </r>
  </si>
  <si>
    <r>
      <t xml:space="preserve">Se realizaron las actualizaciones de las nuevas publicaciones del IGAC a través de las resolusiones Resolución 1635 de Octubre 2018: La altillanura Colombiana Aspectos Biofísicos (2201) - Detección Zonas Mineras a Cielo Abierto (2202).Resolución 1528 de Septiembre de 2018: Bolívar Características Geográficas -2018  (2202) Mapas de Ruta Argollados (2199).Resolución 1052 de Julio de 2018: Estudios Multitemporales hasta 5 años. (2197) (2190).Resolución 963 Julio de 2018: Tolima Características Geográficas (2193)Resolución 938 Julio de 2018: Estudio General de Suelos Departamento de Arauca (2192).Resolución 803 de Junio de 2018: Estudio General de Suelos Cesar (2191)Resolución 194 Febrero de 2018: Norte de Santander - Características Geográficas (2180).De la misma manera, es necesario hacer de su conocimiento que a través del grupo de diseñadores y grupo de marketing estratégico de esta dependencia se realizan las diagramaciones respectivas sobre catálogo de la entidad en versión, disponible en: </t>
    </r>
    <r>
      <rPr>
        <u/>
        <sz val="11"/>
        <color rgb="FF1155CC"/>
        <rFont val="Calibri"/>
      </rPr>
      <t>https://www.igac.gov.co/es/</t>
    </r>
    <r>
      <rPr>
        <sz val="11"/>
        <color rgb="FF1155CC"/>
        <rFont val="Calibri"/>
      </rPr>
      <t>contenido/catalogo-de-productos</t>
    </r>
    <r>
      <rPr>
        <sz val="11"/>
        <color rgb="FF222222"/>
        <rFont val="Calibri"/>
      </rPr>
      <t xml:space="preserve">. </t>
    </r>
  </si>
  <si>
    <t>5.10 Activos de información identificados</t>
  </si>
  <si>
    <t xml:space="preserve">N° de procesos priorizados para realizar el levantamiento de activos de información </t>
  </si>
  <si>
    <t>Realizar el levantamiento de activos de información de 15 procesos de la entidad</t>
  </si>
  <si>
    <t>Se ha realizado el levantamiento de activos de información de los procesos: Gestión financiera, control disciplinario, gestión catastral, gestión documental, difusión y comercialización</t>
  </si>
  <si>
    <t>Se realizaron mesas de trabajo para  el levantamiento, identificación y clasificación de activos de información de los procesos Cartografía, Direccionamiento Estratégico, Gestión Contractual, Gestión Jurídica y Servicios Administrativos.
Se realizó levantamiento y clasificación de activos de información en las territoriales; Caquetá, Casanaré, Atlántico, Tolima,Risaralda, Quíndio, Caldas.
Se realizó levantamiento y clasificación de activos de información en las territoriales; Nariño, Cauca, Quíndio, Caldas y Risaralda</t>
  </si>
  <si>
    <t>Se realizó la consolidación del registro de activos de información de los 20 procesos y 22 territoriales de la entidad.
Se realizó informe de gestion de Clasificacion de Datos a partir del inventario de activos de los 20 procesos de la entidad.
Se realizó informe de gestion de Activos a partir del inventario de activos de los 20 procesos de la entidad.</t>
  </si>
  <si>
    <t>5.11 Indice de información clasificada y reservada</t>
  </si>
  <si>
    <t xml:space="preserve">N° de procesos con indice de información clasificada y reservada </t>
  </si>
  <si>
    <t>Elaborar el instrumento Indice de Información Clasificada y reservada  en formato de hoja de cálculo de acuerdo al Decreto 1081 de 2015.</t>
  </si>
  <si>
    <t>Oficina de Informática y Telecomunicaciones liderando la Oficina Asesora juridica</t>
  </si>
  <si>
    <t>Se ha realizado el indice de información clasificada y reservada para los procesos: Gestión financiera, control disciplinario, gestión catastral, gestión documental, difusión y comercialización</t>
  </si>
  <si>
    <t xml:space="preserve">Se ha realizado el indice de información clasificada y reservada para los procesos de: Cartografía, Direccionamiento Estratégico, Gestión Jurídica, Gestión financiera, control disciplinario, gestión catastral, gestión documental, difusión y comercialización. </t>
  </si>
  <si>
    <t>En la actualidad se está revisando la Resolución  de activos de información y la matriz diligenciada por la Oficina de Informática y Telecomunicaciones, cumpla con los li9neamientos de Min TIC. de los 20 proceso del IGAC solo remitieron información de 15 procesos.</t>
  </si>
  <si>
    <t>5.12 TRD actualizadas y publicadas</t>
  </si>
  <si>
    <t>Publicaciones de las TRD</t>
  </si>
  <si>
    <t>Mantener actualizadas las TRD y publicadas.</t>
  </si>
  <si>
    <t>GIT de Gestion Documental/ Comunicaciones publica</t>
  </si>
  <si>
    <t>Se encuentran ajustadas y en proceso de firma por parte de la Secretaría General las TRD de las Direcciones Territoriales V4, Oficinas de la Sede Central V5 para su posterior publicación en la página web de la entidad. Están pendientes las TRD de la Subdirección de Catastro y sus Grupos Internos de Trabajo, que están a la espera de la resolución de codificación por parte de la Oficina de Planeación.</t>
  </si>
  <si>
    <r>
      <rPr>
        <b/>
        <sz val="11"/>
        <rFont val="Calibri"/>
      </rPr>
      <t>COMUNICACIONES:</t>
    </r>
    <r>
      <rPr>
        <sz val="11"/>
        <color rgb="FF000000"/>
        <rFont val="Calibri"/>
      </rPr>
      <t xml:space="preserve">  A través del Link de transparencia y acceso a la información pública  / Instrumentos de gestión de información pública / tablas de retención documental, se encuentra publicada la versión 4 de las TRD del Instituto. https://www.igac.gov.co/es/contenido/programa-de-gestion-documental.
Gestión Documental: Aún no se cuenta con el nuevo proceso de rediseño organizacional, surgirá la necesidad de actualizar de nuevo las TRD a nivel nacional para su posterior convalidación ante el AGN. </t>
    </r>
  </si>
  <si>
    <t>En Link de transparencia y acceso a la información pública / Instrumentos de gestión de información pública / tablas de retención documental, se encuentra publicada la versión 4 de las TRD del Instituto. https://www.igac.gov.co/es/contenido/programa-de-gestion-documental. Gestión Documental: Aún no se cuenta con el nuevo proceso de rediseño organizacional, surgirá la necesidad de actualizar de nuevo las TRD a nivel nacional para su posterior convalidación ante el AGN.</t>
  </si>
  <si>
    <t>5.13 Inventario Actualizado</t>
  </si>
  <si>
    <t>Instrumento Inventario de activos</t>
  </si>
  <si>
    <t>Mantener actualizado el instrumento Inventario de activos de información  en formato de hoja de cálculo de acuerdo al Decreto 1081 de 2015.</t>
  </si>
  <si>
    <t>GIT de Gestion Documental</t>
  </si>
  <si>
    <t>El GIT de Gestión Documental viene participando en las mesas técnicas con la Oficina Asesora Jurídica, Oficina de Informática y las áreas convocadas, con el objeto de revisar, calificar e inventarear los activos de la información teniendo como primer insumo las Tablas de Retención Documental.</t>
  </si>
  <si>
    <t>Gestion Documental viene trabajando en las mesas de gobierno digital que lidera la oficina de informática, en la cual se vienen trabajando todos los temas de la ley de transparencia, en esas mesas tambienparticipa jurídica</t>
  </si>
  <si>
    <t>5.14 Instrumento Indice de informacion actualizado</t>
  </si>
  <si>
    <t>Instrumento Indice Actualizado</t>
  </si>
  <si>
    <t xml:space="preserve"> Mantener actualizado el instrumento Indice de Información Clasificada y reservada  en formato de hoja de cálculo de acuerdo al Decreto 1081 de 2015.</t>
  </si>
  <si>
    <t>Secretaría General - GIT de Gestión Documental - Oficina de Informatica y Telecomunicaciones
Oficina Asesora Jurídica</t>
  </si>
  <si>
    <t>Se adelantan mesas de trabajo con la Oficina Jurídica, dependencia que a partir del registro de Inventario de Información vrs la normatividad legal vigente, adelanta el análisis e identificación de la información reservada y clasificada.</t>
  </si>
  <si>
    <t>Se continua trabajando en la actualizacion de la información</t>
  </si>
  <si>
    <t>5.15 Actos Administrativos para publicar</t>
  </si>
  <si>
    <t>Acto Administrativo adoptado</t>
  </si>
  <si>
    <t xml:space="preserve"> Adoptar mediante Acto Administrativo los  siguientes instrumentos de Gestión de la Información: El Registro o  inventario de activos de información y el  Indice de Información Clasificada y Reservada. </t>
  </si>
  <si>
    <t xml:space="preserve">Reportado por el GIT Gestión Documental: en proceso de consolidación de la información, para posterior revisión de la Oficina Jurídica, previo a elaborar el acto administrativo mediante el cual se adopten El Registro o  inventario de activos de información y el  Indice de Información Clasificada y Reservada. 
Complementar con respuesta que aporte la Oficina Juridica.
</t>
  </si>
  <si>
    <t>Se continua con el seguimiento de esta actividad.</t>
  </si>
  <si>
    <t>4. CRITERIO DIFERENCIAL DE ACCESO A LA INFORMACIÓN PÚBLICA</t>
  </si>
  <si>
    <t>5.16 Adecuaciones electricas en las sedes de la entidad</t>
  </si>
  <si>
    <t>Realizar adecuaciones electricas de la infraestructura fisica de la Entidad</t>
  </si>
  <si>
    <t>Adecuaciones eléctricas en las sedes de: Magdalena, Nariño, Leticia, Caldas, Risaralda, Quindío.</t>
  </si>
  <si>
    <t>Adecuaciones electricas en las sedes de: Leticia, Simiti, Mompox, Duitama, Sogamoso, Malaga, Santander De Quilichao, Buenaventura, Buga, Tulua, Cartago, Ubate, La Mesa, Pacho, Pereira, Manizales, Armenia, Santa Martha, Valledupar, Pasto</t>
  </si>
  <si>
    <t>Seguimiento a las obras civiles en lo concerniente a infraestructura eléctrica regulada y cableado estructurado en las direcciones territoriales de Magdalena y Cesar.
Adecuaciones electricas en el edificio de Catastro y en el primer piso del área de finaniciera de la sede central</t>
  </si>
  <si>
    <t>5. MONITOREO DEL ACCESO A LA INFORMACIÓN PÚBLICA</t>
  </si>
  <si>
    <t>5.17 Publicación en página web</t>
  </si>
  <si>
    <t>Informe Publicado en PW</t>
  </si>
  <si>
    <t xml:space="preserve"> Publicar en la página web el informe de solicitudes de acceso a la información recibidas a través de la página web institucional</t>
  </si>
  <si>
    <t>Equipo de comunicaciones publica el informe entregado por el GIT de servicio al ciudadano</t>
  </si>
  <si>
    <t>Abrll</t>
  </si>
  <si>
    <t>Servicio al Ciudadano: En el siguiente link se encuentra los informes realizados por esta Oficina para conocimiento de la ciudadanía
https://www.igac.gov.co/es/contenido/informes-de-pqrd</t>
  </si>
  <si>
    <r>
      <rPr>
        <b/>
        <sz val="11"/>
        <rFont val="Calibri"/>
      </rPr>
      <t>Servicio al Ciudadano:</t>
    </r>
    <r>
      <rPr>
        <sz val="11"/>
        <color rgb="FF000000"/>
        <rFont val="Calibri"/>
      </rPr>
      <t xml:space="preserve"> En el siguiente link se encuentra los informes realizados por esta Oficina para conocimiento de la ciudadanía
https://www.igac.gov.co/es/contenido/informes-de-pqrd</t>
    </r>
  </si>
  <si>
    <t>TOTAL SUBCOMPONENTE  MECANISMOS PARA LA TRANSPARENCIA Y ACCESO A LA INFORMACION  VIGENCIA 2017</t>
  </si>
  <si>
    <t xml:space="preserve">SUBTOTAL    MECANISMOS PARA LA TRANSPARENCIA Y ACCESO A LA INFORMACION </t>
  </si>
  <si>
    <t>AVANCE TOTAL PLAN ANTICORRUPCION AL 30 DE ABRIL DE 2017</t>
  </si>
  <si>
    <t>PORCENTAJE DE AVANCE PRIMER CUATRIMESTRE</t>
  </si>
  <si>
    <t>PORCENTAJE TOTAL  20%  POR COMPONENTE</t>
  </si>
  <si>
    <t>PORCENTAJE DE AVANCE  SEGUNDO CUATRIMESTRE</t>
  </si>
  <si>
    <t>PORCENTAJE TOTAL SEGUNDO CUATRIMESTRE 20%  POR COMPONENTE</t>
  </si>
  <si>
    <t>PORCENTAJE DE AVANCE  TERCER CUATRIMESTRE</t>
  </si>
  <si>
    <t>PORCENTAJE TOTAL  TERCER CUATRIMESTRE 20%  POR COMPONENTE</t>
  </si>
  <si>
    <t xml:space="preserve">1. GESTIÓN DEL RIESGO DE CORRUPCIÓN - MAPA DE RIESGOS CORRUPCION </t>
  </si>
  <si>
    <t>2. RACIONALIZACION DE TRAMITES</t>
  </si>
  <si>
    <t>3. RENDICION DE CUENTAS VIGENCIA 2018</t>
  </si>
  <si>
    <t>4. MECANISMOS PARA MEJORAR LA ATENCIÓN AL CIUDADANO VIGENCIA 2017</t>
  </si>
  <si>
    <t>5. MECANISMOS PARA LA TRANSPARENCIA Y ACCESO A LA INFORMACION  VIGENCIA 2018</t>
  </si>
  <si>
    <t>TOTAL CUATRIMESTRE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</si>
</sst>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164" formatCode="mmmm\ d&quot; de &quot;yyyy"/>
    <numFmt numFmtId="165" formatCode="0.0"/>
    <numFmt numFmtId="166" formatCode="&quot;$&quot;\ #,##0"/>
    <numFmt numFmtId="167" formatCode="#,##0.0"/>
    <numFmt numFmtId="168" formatCode="0.000"/>
    <numFmt numFmtId="169" formatCode="0.0%"/>
    <numFmt numFmtId="170" formatCode="#,##0.000"/>
    <numFmt numFmtId="171" formatCode="#,##0.0000"/>
    <numFmt numFmtId="172" formatCode="0.000%"/>
    <numFmt numFmtId="173" formatCode="_(* #,##0_);_(* \(#,##0\);_(* &quot;-&quot;??_);_(@_)"/>
    <numFmt numFmtId="174" formatCode="_(* #,##0.00_);_(* \(#,##0.00\);_(* &quot;-&quot;??.00_);_(@_)"/>
    <numFmt numFmtId="175" formatCode="_(* #,##0.0_);_(* \(#,##0.0\);_(* &quot;-&quot;??.0_);_(@_)"/>
    <numFmt numFmtId="176" formatCode="yyyy&quot;-&quot;mm&quot;-&quot;dd"/>
    <numFmt numFmtId="177" formatCode="mmmm&quot; de &quot;yyyy"/>
    <numFmt numFmtId="178" formatCode="d\.m"/>
    <numFmt numFmtId="179" formatCode="_-* #,##0_-;\-* #,##0_-;_-* &quot;-&quot;_-;_-@"/>
    <numFmt numFmtId="180" formatCode="d/m/yyyy"/>
  </numFmts>
  <fonts count="136">
    <font>
      <sz val="11"/>
      <color rgb="FF000000"/>
      <name val="Calibri"/>
    </font>
    <font>
      <b/>
      <sz val="14"/>
      <color rgb="FF000000"/>
      <name val="Calibri"/>
    </font>
    <font>
      <b/>
      <sz val="12"/>
      <color rgb="FFFF0000"/>
      <name val="Calibri"/>
    </font>
    <font>
      <b/>
      <sz val="12"/>
      <name val="Calibri"/>
    </font>
    <font>
      <b/>
      <sz val="11"/>
      <color rgb="FF000000"/>
      <name val="Roboto"/>
    </font>
    <font>
      <b/>
      <sz val="12"/>
      <color rgb="FF0000FF"/>
      <name val="Calibri"/>
    </font>
    <font>
      <b/>
      <sz val="11"/>
      <color rgb="FF0000FF"/>
      <name val="Calibri"/>
    </font>
    <font>
      <b/>
      <sz val="11"/>
      <color rgb="FFFF0000"/>
      <name val="Calibri"/>
    </font>
    <font>
      <b/>
      <sz val="11"/>
      <color rgb="FFFF0000"/>
      <name val="Calibri"/>
    </font>
    <font>
      <sz val="11"/>
      <name val="Calibri"/>
    </font>
    <font>
      <b/>
      <sz val="11"/>
      <name val="Calibri"/>
    </font>
    <font>
      <b/>
      <sz val="20"/>
      <color rgb="FF000000"/>
      <name val="Arial"/>
    </font>
    <font>
      <b/>
      <sz val="18"/>
      <color rgb="FF000000"/>
      <name val="Arial"/>
    </font>
    <font>
      <sz val="12"/>
      <color rgb="FF000000"/>
      <name val="Arial"/>
    </font>
    <font>
      <sz val="12"/>
      <color rgb="FFBFBFBF"/>
      <name val="Arial"/>
    </font>
    <font>
      <b/>
      <sz val="18"/>
      <name val="Arial"/>
    </font>
    <font>
      <b/>
      <sz val="12"/>
      <name val="Arial"/>
    </font>
    <font>
      <b/>
      <sz val="12"/>
      <color rgb="FF000000"/>
      <name val="Arial"/>
    </font>
    <font>
      <b/>
      <u/>
      <sz val="12"/>
      <color rgb="FF0563C1"/>
      <name val="Arial"/>
    </font>
    <font>
      <sz val="12"/>
      <name val="Arial"/>
    </font>
    <font>
      <sz val="12"/>
      <name val="Calibri"/>
    </font>
    <font>
      <b/>
      <sz val="11"/>
      <color rgb="FF000000"/>
      <name val="Calibri"/>
    </font>
    <font>
      <b/>
      <u/>
      <sz val="12"/>
      <color rgb="FF0563C1"/>
      <name val="Arial"/>
    </font>
    <font>
      <b/>
      <sz val="18"/>
      <color rgb="FF000000"/>
      <name val="Calibri"/>
    </font>
    <font>
      <b/>
      <sz val="11"/>
      <name val="Calibri"/>
    </font>
    <font>
      <sz val="9"/>
      <name val="Arial"/>
    </font>
    <font>
      <b/>
      <sz val="11"/>
      <color rgb="FF000000"/>
      <name val="Calibri"/>
    </font>
    <font>
      <b/>
      <u/>
      <sz val="12"/>
      <color rgb="FF0563C1"/>
      <name val="Arial"/>
    </font>
    <font>
      <sz val="11"/>
      <name val="Calibri"/>
    </font>
    <font>
      <b/>
      <sz val="11"/>
      <name val="Calibri"/>
    </font>
    <font>
      <sz val="11"/>
      <color rgb="FF0000FF"/>
      <name val="Calibri"/>
    </font>
    <font>
      <b/>
      <sz val="11"/>
      <color rgb="FF0000FF"/>
      <name val="Calibri"/>
    </font>
    <font>
      <b/>
      <sz val="14"/>
      <name val="Calibri"/>
    </font>
    <font>
      <b/>
      <sz val="14"/>
      <color rgb="FF0000FF"/>
      <name val="Calibri"/>
    </font>
    <font>
      <b/>
      <sz val="14"/>
      <color rgb="FFFF0000"/>
      <name val="Calibri"/>
    </font>
    <font>
      <sz val="14"/>
      <name val="Calibri"/>
    </font>
    <font>
      <b/>
      <sz val="18"/>
      <color rgb="FF0000FF"/>
      <name val="Calibri"/>
    </font>
    <font>
      <b/>
      <sz val="18"/>
      <color rgb="FFFF0000"/>
      <name val="Calibri"/>
    </font>
    <font>
      <b/>
      <sz val="18"/>
      <name val="Calibri"/>
    </font>
    <font>
      <sz val="18"/>
      <color rgb="FFFF0000"/>
      <name val="Calibri"/>
    </font>
    <font>
      <b/>
      <sz val="18"/>
      <color rgb="FFFF0000"/>
      <name val="Calibri"/>
    </font>
    <font>
      <b/>
      <sz val="14"/>
      <color rgb="FF000000"/>
      <name val="Calibri"/>
    </font>
    <font>
      <b/>
      <u/>
      <sz val="12"/>
      <color rgb="FF0563C1"/>
      <name val="Arial"/>
    </font>
    <font>
      <sz val="10"/>
      <name val="Arial"/>
    </font>
    <font>
      <b/>
      <sz val="10"/>
      <name val="Arial"/>
    </font>
    <font>
      <sz val="10"/>
      <color rgb="FFFF0000"/>
      <name val="Arial"/>
    </font>
    <font>
      <b/>
      <sz val="9"/>
      <name val="Arial"/>
    </font>
    <font>
      <sz val="9"/>
      <color rgb="FFFF0000"/>
      <name val="Arial"/>
    </font>
    <font>
      <b/>
      <u/>
      <sz val="12"/>
      <color rgb="FF0563C1"/>
      <name val="Arial"/>
    </font>
    <font>
      <b/>
      <sz val="9"/>
      <color rgb="FFFF0000"/>
      <name val="Arial"/>
    </font>
    <font>
      <sz val="9"/>
      <color rgb="FF000000"/>
      <name val="Arial"/>
    </font>
    <font>
      <b/>
      <sz val="9"/>
      <color rgb="FF000000"/>
      <name val="Arial"/>
    </font>
    <font>
      <b/>
      <u/>
      <sz val="12"/>
      <color rgb="FF0563C1"/>
      <name val="Arial"/>
    </font>
    <font>
      <b/>
      <sz val="12"/>
      <name val="Calibri"/>
    </font>
    <font>
      <sz val="9"/>
      <name val="Calibri"/>
    </font>
    <font>
      <b/>
      <sz val="9"/>
      <name val="Calibri"/>
    </font>
    <font>
      <b/>
      <u/>
      <sz val="12"/>
      <color rgb="FF0563C1"/>
      <name val="Arial"/>
    </font>
    <font>
      <sz val="9"/>
      <color rgb="FF000000"/>
      <name val="Calibri"/>
    </font>
    <font>
      <sz val="9"/>
      <color rgb="FFFF0000"/>
      <name val="Calibri"/>
    </font>
    <font>
      <b/>
      <u/>
      <sz val="12"/>
      <color rgb="FF0563C1"/>
      <name val="Arial"/>
    </font>
    <font>
      <b/>
      <sz val="12"/>
      <color rgb="FF0563C1"/>
      <name val="Arial"/>
    </font>
    <font>
      <b/>
      <u/>
      <sz val="12"/>
      <color rgb="FF0563C1"/>
      <name val="Arial"/>
    </font>
    <font>
      <b/>
      <u/>
      <sz val="11"/>
      <color rgb="FF0563C1"/>
      <name val="Calibri"/>
    </font>
    <font>
      <sz val="11"/>
      <name val="Arial"/>
    </font>
    <font>
      <b/>
      <sz val="10"/>
      <color rgb="FFFF0000"/>
      <name val="Arial"/>
    </font>
    <font>
      <sz val="8"/>
      <name val="Arial"/>
    </font>
    <font>
      <b/>
      <sz val="10"/>
      <name val="Calibri"/>
    </font>
    <font>
      <sz val="9"/>
      <color rgb="FFBFBFBF"/>
      <name val="Arial"/>
    </font>
    <font>
      <b/>
      <sz val="9"/>
      <color rgb="FF000000"/>
      <name val="Calibri"/>
    </font>
    <font>
      <sz val="9"/>
      <color rgb="FF0000FF"/>
      <name val="Calibri"/>
    </font>
    <font>
      <b/>
      <u/>
      <sz val="10"/>
      <name val="Arial"/>
    </font>
    <font>
      <b/>
      <u/>
      <sz val="10"/>
      <name val="Arial"/>
    </font>
    <font>
      <sz val="8"/>
      <color rgb="FF000000"/>
      <name val="Arial"/>
    </font>
    <font>
      <sz val="8"/>
      <color rgb="FFBFBFBF"/>
      <name val="Arial"/>
    </font>
    <font>
      <sz val="10"/>
      <color rgb="FF0070C0"/>
      <name val="Times New Roman"/>
    </font>
    <font>
      <sz val="8"/>
      <color rgb="FFFF0000"/>
      <name val="Arial"/>
    </font>
    <font>
      <sz val="9"/>
      <name val="&quot;Arial&quot;"/>
    </font>
    <font>
      <b/>
      <sz val="16"/>
      <color rgb="FF000000"/>
      <name val="Arial"/>
    </font>
    <font>
      <sz val="11"/>
      <color rgb="FFFF0000"/>
      <name val="Arial"/>
    </font>
    <font>
      <sz val="9"/>
      <color rgb="FF333333"/>
      <name val="Arial"/>
    </font>
    <font>
      <sz val="10"/>
      <color rgb="FF000000"/>
      <name val="Calibri"/>
    </font>
    <font>
      <sz val="12"/>
      <name val="&quot;Times New Roman&quot;"/>
    </font>
    <font>
      <sz val="9"/>
      <color rgb="FF002060"/>
      <name val="Arial"/>
    </font>
    <font>
      <sz val="9"/>
      <color rgb="FFC00000"/>
      <name val="Arial"/>
    </font>
    <font>
      <sz val="11"/>
      <color rgb="FFF3F3F3"/>
      <name val="Calibri"/>
    </font>
    <font>
      <sz val="11"/>
      <color rgb="FFFF0000"/>
      <name val="Calibri"/>
    </font>
    <font>
      <sz val="24"/>
      <color rgb="FF000000"/>
      <name val="Arial"/>
    </font>
    <font>
      <sz val="16"/>
      <color rgb="FF000000"/>
      <name val="Arial"/>
    </font>
    <font>
      <b/>
      <sz val="11"/>
      <color rgb="FF000000"/>
      <name val="&quot;Century Gothic&quot;"/>
    </font>
    <font>
      <b/>
      <sz val="11"/>
      <color rgb="FFFF0000"/>
      <name val="&quot;Century Gothic&quot;"/>
    </font>
    <font>
      <sz val="16"/>
      <color rgb="FF000000"/>
      <name val="Calibri"/>
    </font>
    <font>
      <b/>
      <sz val="14"/>
      <color rgb="FF000000"/>
      <name val="&quot;Century Gothic&quot;"/>
    </font>
    <font>
      <sz val="11"/>
      <color rgb="FF000000"/>
      <name val="&quot;Century Gothic&quot;"/>
    </font>
    <font>
      <u/>
      <sz val="11"/>
      <color rgb="FFFF0000"/>
      <name val="Calibri"/>
    </font>
    <font>
      <sz val="11"/>
      <name val="&quot;Century Gothic&quot;"/>
    </font>
    <font>
      <sz val="11"/>
      <color rgb="FF7030A0"/>
      <name val="Calibri"/>
    </font>
    <font>
      <b/>
      <sz val="11"/>
      <color rgb="FF000000"/>
      <name val="&quot;Century Gothic&quot;"/>
    </font>
    <font>
      <sz val="11"/>
      <color rgb="FF000000"/>
      <name val="Arial"/>
    </font>
    <font>
      <b/>
      <i/>
      <sz val="16"/>
      <color rgb="FF000000"/>
      <name val="Calibri"/>
    </font>
    <font>
      <b/>
      <sz val="11"/>
      <color rgb="FFFFFFFF"/>
      <name val="Arial"/>
    </font>
    <font>
      <b/>
      <sz val="14"/>
      <color rgb="FFFFFFFF"/>
      <name val="Calibri"/>
    </font>
    <font>
      <sz val="9"/>
      <color rgb="FF00B050"/>
      <name val="Arial"/>
    </font>
    <font>
      <b/>
      <sz val="11"/>
      <name val="Arial"/>
    </font>
    <font>
      <b/>
      <i/>
      <sz val="11"/>
      <name val="Arial"/>
    </font>
    <font>
      <i/>
      <sz val="11"/>
      <name val="Arial"/>
    </font>
    <font>
      <b/>
      <i/>
      <sz val="11"/>
      <color rgb="FFFFFFFF"/>
      <name val="Arial"/>
    </font>
    <font>
      <sz val="11"/>
      <color rgb="FF000000"/>
      <name val="Arial"/>
    </font>
    <font>
      <b/>
      <sz val="21"/>
      <color rgb="FF000000"/>
      <name val="Arial"/>
    </font>
    <font>
      <b/>
      <sz val="16"/>
      <color rgb="FFFFFFFF"/>
      <name val="Arial"/>
    </font>
    <font>
      <b/>
      <sz val="15"/>
      <color rgb="FFFFFFFF"/>
      <name val="Arial"/>
    </font>
    <font>
      <sz val="16"/>
      <color rgb="FFFFFFFF"/>
      <name val="Arial"/>
    </font>
    <font>
      <sz val="11"/>
      <name val="Arial"/>
    </font>
    <font>
      <b/>
      <sz val="14"/>
      <name val="Arial"/>
    </font>
    <font>
      <sz val="14"/>
      <name val="Arial"/>
    </font>
    <font>
      <b/>
      <sz val="14"/>
      <color rgb="FF000000"/>
      <name val="Arial"/>
    </font>
    <font>
      <sz val="14"/>
      <color rgb="FF000000"/>
      <name val="Calibri"/>
    </font>
    <font>
      <b/>
      <sz val="20"/>
      <color rgb="FF000000"/>
      <name val="Calibri"/>
    </font>
    <font>
      <b/>
      <sz val="16"/>
      <name val="Arial"/>
    </font>
    <font>
      <sz val="16"/>
      <name val="Arial"/>
    </font>
    <font>
      <b/>
      <sz val="20"/>
      <name val="Arial"/>
    </font>
    <font>
      <b/>
      <sz val="11"/>
      <color rgb="FF000000"/>
      <name val="Arial"/>
    </font>
    <font>
      <b/>
      <sz val="36"/>
      <color rgb="FF000000"/>
      <name val="Calibri"/>
    </font>
    <font>
      <sz val="11"/>
      <color rgb="FF434343"/>
      <name val="Arial"/>
    </font>
    <font>
      <sz val="11"/>
      <color rgb="FF000000"/>
      <name val="Calibri"/>
    </font>
    <font>
      <b/>
      <sz val="24"/>
      <color rgb="FF000000"/>
      <name val="Calibri"/>
    </font>
    <font>
      <u/>
      <sz val="11"/>
      <color rgb="FF0563C1"/>
      <name val="Calibri"/>
    </font>
    <font>
      <sz val="11"/>
      <color rgb="FFFFFFFF"/>
      <name val="Arial"/>
    </font>
    <font>
      <sz val="14"/>
      <color rgb="FF000000"/>
      <name val="Arial"/>
    </font>
    <font>
      <sz val="14"/>
      <name val="Calibri"/>
    </font>
    <font>
      <sz val="11"/>
      <name val="Calibri"/>
    </font>
    <font>
      <sz val="12"/>
      <color rgb="FF000000"/>
      <name val="Calibri"/>
    </font>
    <font>
      <i/>
      <sz val="11"/>
      <name val="Calibri"/>
    </font>
    <font>
      <sz val="11"/>
      <color rgb="FF1155CC"/>
      <name val="Calibri"/>
    </font>
    <font>
      <u/>
      <sz val="11"/>
      <color rgb="FF1155CC"/>
      <name val="Calibri"/>
    </font>
    <font>
      <sz val="11"/>
      <color rgb="FF222222"/>
      <name val="Calibri"/>
    </font>
    <font>
      <b/>
      <sz val="9"/>
      <color rgb="FF000000"/>
      <name val="Calibri"/>
      <family val="2"/>
    </font>
  </fonts>
  <fills count="67">
    <fill>
      <patternFill patternType="none"/>
    </fill>
    <fill>
      <patternFill patternType="gray125"/>
    </fill>
    <fill>
      <patternFill patternType="solid">
        <fgColor rgb="FFFFFFFF"/>
        <bgColor rgb="FFFFFFFF"/>
      </patternFill>
    </fill>
    <fill>
      <patternFill patternType="solid">
        <fgColor rgb="FFDEEAF6"/>
        <bgColor rgb="FFDEEAF6"/>
      </patternFill>
    </fill>
    <fill>
      <patternFill patternType="solid">
        <fgColor rgb="FFA8D08D"/>
        <bgColor rgb="FFA8D08D"/>
      </patternFill>
    </fill>
    <fill>
      <patternFill patternType="solid">
        <fgColor rgb="FF9CC2E5"/>
        <bgColor rgb="FF9CC2E5"/>
      </patternFill>
    </fill>
    <fill>
      <patternFill patternType="solid">
        <fgColor rgb="FF2E75B5"/>
        <bgColor rgb="FF2E75B5"/>
      </patternFill>
    </fill>
    <fill>
      <patternFill patternType="solid">
        <fgColor rgb="FF93C47D"/>
        <bgColor rgb="FF93C47D"/>
      </patternFill>
    </fill>
    <fill>
      <patternFill patternType="solid">
        <fgColor rgb="FFA4C2F4"/>
        <bgColor rgb="FFA4C2F4"/>
      </patternFill>
    </fill>
    <fill>
      <patternFill patternType="solid">
        <fgColor rgb="FFFFF2CC"/>
        <bgColor rgb="FFFFF2CC"/>
      </patternFill>
    </fill>
    <fill>
      <patternFill patternType="solid">
        <fgColor rgb="FF9FC5E8"/>
        <bgColor rgb="FF9FC5E8"/>
      </patternFill>
    </fill>
    <fill>
      <patternFill patternType="solid">
        <fgColor rgb="FF6D9EEB"/>
        <bgColor rgb="FF6D9EEB"/>
      </patternFill>
    </fill>
    <fill>
      <patternFill patternType="solid">
        <fgColor rgb="FFBDBDBD"/>
        <bgColor rgb="FFBDBDBD"/>
      </patternFill>
    </fill>
    <fill>
      <patternFill patternType="solid">
        <fgColor rgb="FFF3F3F3"/>
        <bgColor rgb="FFF3F3F3"/>
      </patternFill>
    </fill>
    <fill>
      <patternFill patternType="solid">
        <fgColor rgb="FFB7B7B7"/>
        <bgColor rgb="FFB7B7B7"/>
      </patternFill>
    </fill>
    <fill>
      <patternFill patternType="solid">
        <fgColor rgb="FFC5E0B3"/>
        <bgColor rgb="FFC5E0B3"/>
      </patternFill>
    </fill>
    <fill>
      <patternFill patternType="solid">
        <fgColor rgb="FFFEF2CB"/>
        <bgColor rgb="FFFEF2CB"/>
      </patternFill>
    </fill>
    <fill>
      <patternFill patternType="solid">
        <fgColor rgb="FFDDEBF7"/>
        <bgColor rgb="FFDDEBF7"/>
      </patternFill>
    </fill>
    <fill>
      <patternFill patternType="solid">
        <fgColor rgb="FFFF0000"/>
        <bgColor rgb="FFFF0000"/>
      </patternFill>
    </fill>
    <fill>
      <patternFill patternType="solid">
        <fgColor rgb="FFD0E0E3"/>
        <bgColor rgb="FFD0E0E3"/>
      </patternFill>
    </fill>
    <fill>
      <patternFill patternType="solid">
        <fgColor rgb="FFCFE2F3"/>
        <bgColor rgb="FFCFE2F3"/>
      </patternFill>
    </fill>
    <fill>
      <patternFill patternType="solid">
        <fgColor rgb="FFA5A5A5"/>
        <bgColor rgb="FFA5A5A5"/>
      </patternFill>
    </fill>
    <fill>
      <patternFill patternType="solid">
        <fgColor rgb="FF9BC2E6"/>
        <bgColor rgb="FF9BC2E6"/>
      </patternFill>
    </fill>
    <fill>
      <patternFill patternType="solid">
        <fgColor rgb="FFEA9999"/>
        <bgColor rgb="FFEA9999"/>
      </patternFill>
    </fill>
    <fill>
      <patternFill patternType="solid">
        <fgColor rgb="FFC6E0B4"/>
        <bgColor rgb="FFC6E0B4"/>
      </patternFill>
    </fill>
    <fill>
      <patternFill patternType="solid">
        <fgColor rgb="FFDDF1F7"/>
        <bgColor rgb="FFDDF1F7"/>
      </patternFill>
    </fill>
    <fill>
      <patternFill patternType="solid">
        <fgColor rgb="FFFFFF00"/>
        <bgColor rgb="FFFFFF00"/>
      </patternFill>
    </fill>
    <fill>
      <patternFill patternType="solid">
        <fgColor rgb="FFB6D7A8"/>
        <bgColor rgb="FFB6D7A8"/>
      </patternFill>
    </fill>
    <fill>
      <patternFill patternType="solid">
        <fgColor rgb="FFD9D9D9"/>
        <bgColor rgb="FFD9D9D9"/>
      </patternFill>
    </fill>
    <fill>
      <patternFill patternType="solid">
        <fgColor rgb="FFCCCCCC"/>
        <bgColor rgb="FFCCCCCC"/>
      </patternFill>
    </fill>
    <fill>
      <patternFill patternType="solid">
        <fgColor rgb="FFFCFFF3"/>
        <bgColor rgb="FFFCFFF3"/>
      </patternFill>
    </fill>
    <fill>
      <patternFill patternType="solid">
        <fgColor rgb="FF00CC00"/>
        <bgColor rgb="FF00CC00"/>
      </patternFill>
    </fill>
    <fill>
      <patternFill patternType="solid">
        <fgColor rgb="FFFF9900"/>
        <bgColor rgb="FFFF9900"/>
      </patternFill>
    </fill>
    <fill>
      <patternFill patternType="solid">
        <fgColor rgb="FFFCE4D6"/>
        <bgColor rgb="FFFCE4D6"/>
      </patternFill>
    </fill>
    <fill>
      <patternFill patternType="solid">
        <fgColor rgb="FFF8CBAD"/>
        <bgColor rgb="FFF8CBAD"/>
      </patternFill>
    </fill>
    <fill>
      <patternFill patternType="solid">
        <fgColor rgb="FFB4C6E7"/>
        <bgColor rgb="FFB4C6E7"/>
      </patternFill>
    </fill>
    <fill>
      <patternFill patternType="solid">
        <fgColor rgb="FFFFD966"/>
        <bgColor rgb="FFFFD966"/>
      </patternFill>
    </fill>
    <fill>
      <patternFill patternType="solid">
        <fgColor rgb="FF00B0F0"/>
        <bgColor rgb="FF00B0F0"/>
      </patternFill>
    </fill>
    <fill>
      <patternFill patternType="solid">
        <fgColor rgb="FFF4B084"/>
        <bgColor rgb="FFF4B084"/>
      </patternFill>
    </fill>
    <fill>
      <patternFill patternType="solid">
        <fgColor rgb="FFBDD7EE"/>
        <bgColor rgb="FFBDD7EE"/>
      </patternFill>
    </fill>
    <fill>
      <patternFill patternType="solid">
        <fgColor rgb="FFC65911"/>
        <bgColor rgb="FFC65911"/>
      </patternFill>
    </fill>
    <fill>
      <patternFill patternType="solid">
        <fgColor rgb="FFA9D08E"/>
        <bgColor rgb="FFA9D08E"/>
      </patternFill>
    </fill>
    <fill>
      <patternFill patternType="solid">
        <fgColor rgb="FF8497B0"/>
        <bgColor rgb="FF8497B0"/>
      </patternFill>
    </fill>
    <fill>
      <patternFill patternType="solid">
        <fgColor rgb="FFACB9CA"/>
        <bgColor rgb="FFACB9CA"/>
      </patternFill>
    </fill>
    <fill>
      <patternFill patternType="solid">
        <fgColor rgb="FF333F4F"/>
        <bgColor rgb="FF333F4F"/>
      </patternFill>
    </fill>
    <fill>
      <patternFill patternType="solid">
        <fgColor rgb="FFD6DCE4"/>
        <bgColor rgb="FFD6DCE4"/>
      </patternFill>
    </fill>
    <fill>
      <patternFill patternType="solid">
        <fgColor rgb="FFD8D8D8"/>
        <bgColor rgb="FFD8D8D8"/>
      </patternFill>
    </fill>
    <fill>
      <patternFill patternType="solid">
        <fgColor rgb="FF00B050"/>
        <bgColor rgb="FF00B050"/>
      </patternFill>
    </fill>
    <fill>
      <patternFill patternType="solid">
        <fgColor rgb="FFE2EFD9"/>
        <bgColor rgb="FFE2EFD9"/>
      </patternFill>
    </fill>
    <fill>
      <patternFill patternType="solid">
        <fgColor rgb="FFBFBFBF"/>
        <bgColor rgb="FFBFBFBF"/>
      </patternFill>
    </fill>
    <fill>
      <patternFill patternType="solid">
        <fgColor rgb="FFFABF8F"/>
        <bgColor rgb="FFFABF8F"/>
      </patternFill>
    </fill>
    <fill>
      <patternFill patternType="solid">
        <fgColor rgb="FFFFC000"/>
        <bgColor rgb="FFFFC000"/>
      </patternFill>
    </fill>
    <fill>
      <patternFill patternType="solid">
        <fgColor rgb="FFDA9694"/>
        <bgColor rgb="FFDA9694"/>
      </patternFill>
    </fill>
    <fill>
      <patternFill patternType="solid">
        <fgColor rgb="FFC4D79B"/>
        <bgColor rgb="FFC4D79B"/>
      </patternFill>
    </fill>
    <fill>
      <patternFill patternType="solid">
        <fgColor rgb="FFB8CCE4"/>
        <bgColor rgb="FFB8CCE4"/>
      </patternFill>
    </fill>
    <fill>
      <patternFill patternType="solid">
        <fgColor rgb="FFE6B8B7"/>
        <bgColor rgb="FFE6B8B7"/>
      </patternFill>
    </fill>
    <fill>
      <patternFill patternType="solid">
        <fgColor rgb="FF92D050"/>
        <bgColor rgb="FF92D050"/>
      </patternFill>
    </fill>
    <fill>
      <patternFill patternType="solid">
        <fgColor rgb="FFFDE9D9"/>
        <bgColor rgb="FFFDE9D9"/>
      </patternFill>
    </fill>
    <fill>
      <patternFill patternType="solid">
        <fgColor rgb="FFEFEFEF"/>
        <bgColor rgb="FFEFEFEF"/>
      </patternFill>
    </fill>
    <fill>
      <patternFill patternType="solid">
        <fgColor rgb="FF7DFBBF"/>
        <bgColor rgb="FF7DFBBF"/>
      </patternFill>
    </fill>
    <fill>
      <patternFill patternType="solid">
        <fgColor rgb="FF92CDDC"/>
        <bgColor rgb="FF92CDDC"/>
      </patternFill>
    </fill>
    <fill>
      <patternFill patternType="solid">
        <fgColor rgb="FFF7CAAC"/>
        <bgColor rgb="FFF7CAAC"/>
      </patternFill>
    </fill>
    <fill>
      <patternFill patternType="solid">
        <fgColor rgb="FFF2F2F2"/>
        <bgColor rgb="FFF2F2F2"/>
      </patternFill>
    </fill>
    <fill>
      <patternFill patternType="solid">
        <fgColor rgb="FFE26B0A"/>
        <bgColor rgb="FFE26B0A"/>
      </patternFill>
    </fill>
    <fill>
      <patternFill patternType="solid">
        <fgColor rgb="FFBDD6EE"/>
        <bgColor rgb="FFBDD6EE"/>
      </patternFill>
    </fill>
    <fill>
      <patternFill patternType="solid">
        <fgColor rgb="FFFFD965"/>
        <bgColor rgb="FFFFD965"/>
      </patternFill>
    </fill>
    <fill>
      <patternFill patternType="solid">
        <fgColor rgb="FFF4B083"/>
        <bgColor rgb="FFF4B083"/>
      </patternFill>
    </fill>
  </fills>
  <borders count="28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style="thin">
        <color rgb="FF000000"/>
      </left>
      <right/>
      <top/>
      <bottom/>
      <diagonal/>
    </border>
    <border>
      <left style="medium">
        <color rgb="FF000000"/>
      </left>
      <right style="thin">
        <color rgb="FF000000"/>
      </right>
      <top/>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bottom/>
      <diagonal/>
    </border>
    <border>
      <left style="thin">
        <color rgb="FF000000"/>
      </left>
      <right/>
      <top/>
      <bottom/>
      <diagonal/>
    </border>
    <border>
      <left style="thin">
        <color rgb="FF000000"/>
      </left>
      <right/>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hair">
        <color rgb="FF000000"/>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hair">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medium">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style="double">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style="medium">
        <color rgb="FF000000"/>
      </bottom>
      <diagonal/>
    </border>
    <border>
      <left style="medium">
        <color rgb="FF000000"/>
      </left>
      <right/>
      <top/>
      <bottom/>
      <diagonal/>
    </border>
    <border>
      <left/>
      <right style="thin">
        <color rgb="FF000000"/>
      </right>
      <top style="thin">
        <color rgb="FF000000"/>
      </top>
      <bottom/>
      <diagonal/>
    </border>
    <border>
      <left style="medium">
        <color rgb="FF000000"/>
      </left>
      <right style="medium">
        <color rgb="FF000000"/>
      </right>
      <top/>
      <bottom/>
      <diagonal/>
    </border>
    <border>
      <left style="thin">
        <color rgb="FF000000"/>
      </left>
      <right style="thin">
        <color rgb="FF000000"/>
      </right>
      <top/>
      <bottom style="hair">
        <color rgb="FF000000"/>
      </bottom>
      <diagonal/>
    </border>
    <border>
      <left/>
      <right style="medium">
        <color rgb="FF000000"/>
      </right>
      <top/>
      <bottom/>
      <diagonal/>
    </border>
    <border>
      <left style="thin">
        <color rgb="FF000000"/>
      </left>
      <right style="double">
        <color rgb="FF000000"/>
      </right>
      <top/>
      <bottom/>
      <diagonal/>
    </border>
    <border>
      <left/>
      <right/>
      <top style="medium">
        <color rgb="FF000000"/>
      </top>
      <bottom/>
      <diagonal/>
    </border>
    <border>
      <left/>
      <right/>
      <top/>
      <bottom/>
      <diagonal/>
    </border>
    <border>
      <left style="double">
        <color rgb="FF000000"/>
      </left>
      <right style="thin">
        <color rgb="FF000000"/>
      </right>
      <top/>
      <bottom style="double">
        <color rgb="FF000000"/>
      </bottom>
      <diagonal/>
    </border>
    <border>
      <left/>
      <right style="thin">
        <color rgb="FF000000"/>
      </right>
      <top style="thin">
        <color rgb="FF000000"/>
      </top>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bottom style="double">
        <color rgb="FF000000"/>
      </bottom>
      <diagonal/>
    </border>
    <border>
      <left/>
      <right style="thin">
        <color rgb="FF000000"/>
      </right>
      <top style="medium">
        <color rgb="FF000000"/>
      </top>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double">
        <color rgb="FF000000"/>
      </right>
      <top style="medium">
        <color rgb="FF000000"/>
      </top>
      <bottom style="thin">
        <color rgb="FF000000"/>
      </bottom>
      <diagonal/>
    </border>
    <border>
      <left/>
      <right style="thin">
        <color rgb="FF000000"/>
      </right>
      <top/>
      <bottom style="medium">
        <color rgb="FF000000"/>
      </bottom>
      <diagonal/>
    </border>
    <border>
      <left/>
      <right style="double">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style="double">
        <color rgb="FF000000"/>
      </right>
      <top/>
      <bottom style="thin">
        <color rgb="FF000000"/>
      </bottom>
      <diagonal/>
    </border>
    <border>
      <left/>
      <right style="thin">
        <color rgb="FF000000"/>
      </right>
      <top style="double">
        <color rgb="FF000000"/>
      </top>
      <bottom style="thin">
        <color rgb="FF000000"/>
      </bottom>
      <diagonal/>
    </border>
    <border>
      <left/>
      <right style="thin">
        <color rgb="FF000000"/>
      </right>
      <top style="double">
        <color rgb="FF000000"/>
      </top>
      <bottom/>
      <diagonal/>
    </border>
    <border>
      <left/>
      <right style="double">
        <color rgb="FF000000"/>
      </right>
      <top style="double">
        <color rgb="FF000000"/>
      </top>
      <bottom style="thin">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top/>
      <bottom/>
      <diagonal/>
    </border>
    <border>
      <left/>
      <right style="thin">
        <color rgb="FF000000"/>
      </right>
      <top/>
      <bottom/>
      <diagonal/>
    </border>
    <border>
      <left/>
      <right style="hair">
        <color rgb="FF000000"/>
      </right>
      <top style="thin">
        <color rgb="FF000000"/>
      </top>
      <bottom/>
      <diagonal/>
    </border>
    <border>
      <left style="hair">
        <color rgb="FF000000"/>
      </left>
      <right/>
      <top style="thin">
        <color rgb="FF000000"/>
      </top>
      <bottom/>
      <diagonal/>
    </border>
    <border>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bottom style="thin">
        <color rgb="FF000000"/>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medium">
        <color rgb="FF000000"/>
      </right>
      <top/>
      <bottom style="thin">
        <color rgb="FF000000"/>
      </bottom>
      <diagonal/>
    </border>
    <border>
      <left/>
      <right style="hair">
        <color rgb="FF000000"/>
      </right>
      <top/>
      <bottom/>
      <diagonal/>
    </border>
    <border>
      <left style="hair">
        <color rgb="FF000000"/>
      </left>
      <right/>
      <top/>
      <bottom/>
      <diagonal/>
    </border>
    <border>
      <left/>
      <right style="hair">
        <color rgb="FF000000"/>
      </right>
      <top style="hair">
        <color rgb="FF000000"/>
      </top>
      <bottom/>
      <diagonal/>
    </border>
    <border>
      <left style="thin">
        <color rgb="FF000000"/>
      </left>
      <right style="thin">
        <color rgb="FF000000"/>
      </right>
      <top/>
      <bottom style="hair">
        <color rgb="FF000000"/>
      </bottom>
      <diagonal/>
    </border>
    <border>
      <left style="hair">
        <color rgb="FF000000"/>
      </left>
      <right style="thin">
        <color rgb="FF000000"/>
      </right>
      <top style="hair">
        <color rgb="FF000000"/>
      </top>
      <bottom/>
      <diagonal/>
    </border>
    <border>
      <left style="medium">
        <color rgb="FF000000"/>
      </left>
      <right style="thin">
        <color rgb="FF000000"/>
      </right>
      <top style="thin">
        <color rgb="FF000000"/>
      </top>
      <bottom/>
      <diagonal/>
    </border>
    <border>
      <left style="medium">
        <color rgb="FF000000"/>
      </left>
      <right/>
      <top/>
      <bottom style="thin">
        <color rgb="FF000000"/>
      </bottom>
      <diagonal/>
    </border>
    <border>
      <left style="thin">
        <color rgb="FF000000"/>
      </left>
      <right style="hair">
        <color rgb="FF000000"/>
      </right>
      <top style="thin">
        <color rgb="FF000000"/>
      </top>
      <bottom/>
      <diagonal/>
    </border>
    <border>
      <left style="thin">
        <color rgb="FF000000"/>
      </left>
      <right style="hair">
        <color rgb="FF000000"/>
      </right>
      <top/>
      <bottom style="thin">
        <color rgb="FF000000"/>
      </bottom>
      <diagonal/>
    </border>
    <border>
      <left style="double">
        <color rgb="FF000000"/>
      </left>
      <right/>
      <top style="double">
        <color rgb="FF000000"/>
      </top>
      <bottom/>
      <diagonal/>
    </border>
    <border>
      <left style="double">
        <color rgb="FF000000"/>
      </left>
      <right/>
      <top/>
      <bottom/>
      <diagonal/>
    </border>
    <border>
      <left style="double">
        <color rgb="FF000000"/>
      </left>
      <right/>
      <top/>
      <bottom style="double">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style="hair">
        <color rgb="FF000000"/>
      </bottom>
      <diagonal/>
    </border>
    <border>
      <left/>
      <right/>
      <top style="hair">
        <color rgb="FF000000"/>
      </top>
      <bottom style="thin">
        <color rgb="FF000000"/>
      </bottom>
      <diagonal/>
    </border>
    <border>
      <left style="thin">
        <color rgb="FF000000"/>
      </left>
      <right style="medium">
        <color rgb="FF000000"/>
      </right>
      <top style="thin">
        <color rgb="FF000000"/>
      </top>
      <bottom/>
      <diagonal/>
    </border>
    <border>
      <left/>
      <right style="hair">
        <color rgb="FF000000"/>
      </right>
      <top style="thin">
        <color rgb="FF000000"/>
      </top>
      <bottom/>
      <diagonal/>
    </border>
    <border>
      <left/>
      <right style="thin">
        <color rgb="FF000000"/>
      </right>
      <top style="thin">
        <color rgb="FF000000"/>
      </top>
      <bottom/>
      <diagonal/>
    </border>
    <border>
      <left style="thin">
        <color rgb="FF000000"/>
      </left>
      <right/>
      <top style="medium">
        <color rgb="FF000000"/>
      </top>
      <bottom style="medium">
        <color rgb="FF000000"/>
      </bottom>
      <diagonal/>
    </border>
    <border>
      <left style="thin">
        <color rgb="FF000000"/>
      </left>
      <right style="thin">
        <color rgb="FF000000"/>
      </right>
      <top/>
      <bottom/>
      <diagonal/>
    </border>
    <border>
      <left/>
      <right style="thin">
        <color rgb="FF000000"/>
      </right>
      <top/>
      <bottom/>
      <diagonal/>
    </border>
    <border>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double">
        <color rgb="FF000000"/>
      </right>
      <top style="thin">
        <color rgb="FF000000"/>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medium">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n">
        <color rgb="FF000000"/>
      </right>
      <top style="thick">
        <color rgb="FF000000"/>
      </top>
      <bottom/>
      <diagonal/>
    </border>
    <border>
      <left/>
      <right style="thick">
        <color rgb="FF000000"/>
      </right>
      <top style="thick">
        <color rgb="FF000000"/>
      </top>
      <bottom style="thin">
        <color rgb="FF000000"/>
      </bottom>
      <diagonal/>
    </border>
    <border>
      <left style="thick">
        <color rgb="FF000000"/>
      </left>
      <right style="thin">
        <color rgb="FF000000"/>
      </right>
      <top/>
      <bottom/>
      <diagonal/>
    </border>
    <border>
      <left/>
      <right style="thick">
        <color rgb="FF000000"/>
      </right>
      <top/>
      <bottom style="thin">
        <color rgb="FF000000"/>
      </bottom>
      <diagonal/>
    </border>
    <border>
      <left style="thin">
        <color rgb="FF000000"/>
      </left>
      <right style="thick">
        <color rgb="FF000000"/>
      </right>
      <top style="thin">
        <color rgb="FF000000"/>
      </top>
      <bottom style="medium">
        <color rgb="FF000000"/>
      </bottom>
      <diagonal/>
    </border>
    <border>
      <left/>
      <right style="thick">
        <color rgb="FF000000"/>
      </right>
      <top style="medium">
        <color rgb="FF000000"/>
      </top>
      <bottom style="thin">
        <color rgb="FF000000"/>
      </bottom>
      <diagonal/>
    </border>
    <border>
      <left style="thin">
        <color rgb="FF000000"/>
      </left>
      <right style="thick">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thick">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bottom style="hair">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style="thin">
        <color rgb="FF000000"/>
      </top>
      <bottom style="hair">
        <color rgb="FF000000"/>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bottom style="thin">
        <color rgb="FF000000"/>
      </bottom>
      <diagonal/>
    </border>
    <border>
      <left/>
      <right/>
      <top style="medium">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thin">
        <color rgb="FF000000"/>
      </top>
      <bottom style="hair">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thin">
        <color rgb="FF000000"/>
      </right>
      <top style="hair">
        <color rgb="FF000000"/>
      </top>
      <bottom style="medium">
        <color rgb="FF000000"/>
      </bottom>
      <diagonal/>
    </border>
    <border>
      <left style="hair">
        <color rgb="FF000000"/>
      </left>
      <right style="thin">
        <color rgb="FF000000"/>
      </right>
      <top style="thin">
        <color rgb="FF000000"/>
      </top>
      <bottom/>
      <diagonal/>
    </border>
    <border>
      <left style="hair">
        <color rgb="FF000000"/>
      </left>
      <right style="thin">
        <color rgb="FF000000"/>
      </right>
      <top/>
      <bottom style="thin">
        <color rgb="FF000000"/>
      </bottom>
      <diagonal/>
    </border>
    <border>
      <left style="thin">
        <color rgb="FF000000"/>
      </left>
      <right/>
      <top/>
      <bottom/>
      <diagonal/>
    </border>
    <border>
      <left/>
      <right/>
      <top/>
      <bottom/>
      <diagonal/>
    </border>
    <border>
      <left/>
      <right style="medium">
        <color rgb="FF000000"/>
      </right>
      <top/>
      <bottom/>
      <diagonal/>
    </border>
    <border>
      <left style="thin">
        <color rgb="FFCCCCCC"/>
      </left>
      <right style="thin">
        <color rgb="FF000000"/>
      </right>
      <top style="thin">
        <color rgb="FF000000"/>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right style="thin">
        <color rgb="FF000000"/>
      </right>
      <top style="thin">
        <color rgb="FF000000"/>
      </top>
      <bottom style="hair">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thin">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style="thin">
        <color rgb="FF000000"/>
      </right>
      <top style="hair">
        <color rgb="FF000000"/>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right style="hair">
        <color rgb="FF000000"/>
      </right>
      <top/>
      <bottom/>
      <diagonal/>
    </border>
    <border>
      <left style="hair">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top/>
      <bottom style="hair">
        <color rgb="FF000000"/>
      </bottom>
      <diagonal/>
    </border>
    <border>
      <left style="thin">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top style="thin">
        <color rgb="FF000000"/>
      </top>
      <bottom/>
      <diagonal/>
    </border>
    <border>
      <left style="hair">
        <color rgb="FF000000"/>
      </left>
      <right/>
      <top/>
      <bottom style="thin">
        <color rgb="FF000000"/>
      </bottom>
      <diagonal/>
    </border>
    <border>
      <left/>
      <right/>
      <top style="medium">
        <color rgb="FF000000"/>
      </top>
      <bottom/>
      <diagonal/>
    </border>
    <border>
      <left/>
      <right/>
      <top/>
      <bottom/>
      <diagonal/>
    </border>
    <border>
      <left/>
      <right/>
      <top/>
      <bottom style="thin">
        <color rgb="FF000000"/>
      </bottom>
      <diagonal/>
    </border>
    <border>
      <left/>
      <right/>
      <top/>
      <bottom style="thin">
        <color rgb="FF000000"/>
      </bottom>
      <diagonal/>
    </border>
    <border>
      <left style="hair">
        <color rgb="FF000000"/>
      </left>
      <right style="thin">
        <color rgb="FF000000"/>
      </right>
      <top/>
      <bottom/>
      <diagonal/>
    </border>
    <border>
      <left style="thin">
        <color rgb="FF000000"/>
      </left>
      <right style="hair">
        <color rgb="FF000000"/>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medium">
        <color rgb="FF000000"/>
      </left>
      <right/>
      <top style="medium">
        <color rgb="FF000000"/>
      </top>
      <bottom style="thin">
        <color rgb="FF000000"/>
      </bottom>
      <diagonal/>
    </border>
    <border>
      <left/>
      <right/>
      <top/>
      <bottom/>
      <diagonal/>
    </border>
    <border>
      <left style="hair">
        <color rgb="FF000000"/>
      </left>
      <right style="hair">
        <color rgb="FF000000"/>
      </right>
      <top/>
      <bottom/>
      <diagonal/>
    </border>
    <border>
      <left/>
      <right style="medium">
        <color rgb="FF000000"/>
      </right>
      <top/>
      <bottom/>
      <diagonal/>
    </border>
    <border>
      <left style="medium">
        <color rgb="FF000000"/>
      </left>
      <right style="thin">
        <color rgb="FF000000"/>
      </right>
      <top/>
      <bottom/>
      <diagonal/>
    </border>
    <border>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hair">
        <color rgb="FFFFFFFF"/>
      </bottom>
      <diagonal/>
    </border>
    <border>
      <left/>
      <right/>
      <top style="thin">
        <color rgb="FFFFFFFF"/>
      </top>
      <bottom style="hair">
        <color rgb="FFFFFFFF"/>
      </bottom>
      <diagonal/>
    </border>
    <border>
      <left/>
      <right style="thin">
        <color rgb="FFFFFFFF"/>
      </right>
      <top style="thin">
        <color rgb="FFFFFFFF"/>
      </top>
      <bottom style="hair">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hair">
        <color rgb="FFFFFFFF"/>
      </top>
      <bottom style="thin">
        <color rgb="FFFFFFFF"/>
      </bottom>
      <diagonal/>
    </border>
    <border>
      <left style="thin">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medium">
        <color rgb="FF000000"/>
      </left>
      <right style="thin">
        <color rgb="FF000000"/>
      </right>
      <top/>
      <bottom/>
      <diagonal/>
    </border>
    <border>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000000"/>
      </left>
      <right style="thin">
        <color rgb="FF000000"/>
      </right>
      <top/>
      <bottom style="thin">
        <color rgb="FF000000"/>
      </bottom>
      <diagonal/>
    </border>
    <border>
      <left/>
      <right style="thin">
        <color rgb="FF000000"/>
      </right>
      <top style="hair">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hair">
        <color rgb="FF000000"/>
      </right>
      <top style="thin">
        <color rgb="FF000000"/>
      </top>
      <bottom/>
      <diagonal/>
    </border>
    <border>
      <left style="thin">
        <color rgb="FF000000"/>
      </left>
      <right style="thin">
        <color rgb="FF000000"/>
      </right>
      <top style="hair">
        <color rgb="FF000000"/>
      </top>
      <bottom style="hair">
        <color rgb="FF000000"/>
      </bottom>
      <diagonal/>
    </border>
    <border>
      <left/>
      <right/>
      <top/>
      <bottom/>
      <diagonal/>
    </border>
    <border>
      <left/>
      <right style="thin">
        <color rgb="FF000000"/>
      </right>
      <top/>
      <bottom/>
      <diagonal/>
    </border>
    <border>
      <left/>
      <right/>
      <top/>
      <bottom/>
      <diagonal/>
    </border>
  </borders>
  <cellStyleXfs count="1">
    <xf numFmtId="0" fontId="0" fillId="0" borderId="0"/>
  </cellStyleXfs>
  <cellXfs count="2449">
    <xf numFmtId="0" fontId="0" fillId="0" borderId="0" xfId="0" applyFont="1" applyAlignment="1"/>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10" fontId="6" fillId="0" borderId="1" xfId="0" applyNumberFormat="1" applyFont="1" applyBorder="1" applyAlignment="1">
      <alignment horizontal="center" vertical="center" wrapText="1"/>
    </xf>
    <xf numFmtId="10" fontId="7"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9" fontId="10" fillId="0" borderId="1" xfId="0" applyNumberFormat="1" applyFont="1" applyBorder="1" applyAlignment="1">
      <alignment horizontal="center" vertical="center" wrapText="1"/>
    </xf>
    <xf numFmtId="3" fontId="9" fillId="0" borderId="1" xfId="0" applyNumberFormat="1" applyFont="1" applyBorder="1" applyAlignment="1">
      <alignment vertical="center" wrapText="1"/>
    </xf>
    <xf numFmtId="3" fontId="9" fillId="0" borderId="1" xfId="0" applyNumberFormat="1" applyFont="1" applyBorder="1" applyAlignment="1">
      <alignment horizontal="center" vertical="center" wrapText="1"/>
    </xf>
    <xf numFmtId="10" fontId="9" fillId="0" borderId="1" xfId="0" applyNumberFormat="1" applyFont="1" applyBorder="1" applyAlignment="1">
      <alignment horizontal="center" vertical="center" wrapText="1"/>
    </xf>
    <xf numFmtId="0" fontId="9" fillId="0" borderId="1" xfId="0" applyFont="1" applyBorder="1" applyAlignment="1">
      <alignment vertical="center" wrapText="1"/>
    </xf>
    <xf numFmtId="2" fontId="9"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0" fontId="13" fillId="0" borderId="0" xfId="0" applyFont="1"/>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6" fillId="0" borderId="18" xfId="0" applyFont="1" applyBorder="1" applyAlignment="1">
      <alignment horizontal="right" vertical="center" wrapText="1"/>
    </xf>
    <xf numFmtId="49" fontId="9" fillId="0" borderId="1" xfId="0" applyNumberFormat="1" applyFont="1" applyBorder="1" applyAlignment="1">
      <alignment horizontal="center" vertical="center" wrapText="1"/>
    </xf>
    <xf numFmtId="0" fontId="17" fillId="0" borderId="16" xfId="0" applyFont="1" applyBorder="1" applyAlignment="1">
      <alignment horizontal="center" vertical="center" wrapText="1"/>
    </xf>
    <xf numFmtId="4" fontId="9" fillId="0" borderId="1" xfId="0" applyNumberFormat="1" applyFont="1" applyBorder="1" applyAlignment="1">
      <alignment horizontal="center" vertical="center" wrapText="1"/>
    </xf>
    <xf numFmtId="0" fontId="13" fillId="0" borderId="0" xfId="0" applyFont="1" applyAlignment="1">
      <alignment vertical="center"/>
    </xf>
    <xf numFmtId="165" fontId="9" fillId="0" borderId="1" xfId="0" applyNumberFormat="1" applyFont="1" applyBorder="1" applyAlignment="1">
      <alignment horizontal="center" vertical="center" wrapText="1"/>
    </xf>
    <xf numFmtId="0" fontId="16" fillId="3" borderId="22" xfId="0" applyFont="1" applyFill="1" applyBorder="1" applyAlignment="1">
      <alignment horizontal="center" vertical="center" wrapText="1"/>
    </xf>
    <xf numFmtId="0" fontId="17" fillId="0" borderId="0" xfId="0" applyFont="1" applyAlignment="1">
      <alignment horizontal="center" vertical="center"/>
    </xf>
    <xf numFmtId="0" fontId="16" fillId="3" borderId="27" xfId="0" applyFont="1" applyFill="1" applyBorder="1" applyAlignment="1">
      <alignment horizontal="center" vertical="center" wrapText="1"/>
    </xf>
    <xf numFmtId="17" fontId="16" fillId="3" borderId="27" xfId="0" applyNumberFormat="1" applyFont="1" applyFill="1" applyBorder="1" applyAlignment="1">
      <alignment horizontal="center" vertical="center" wrapText="1"/>
    </xf>
    <xf numFmtId="0" fontId="17" fillId="3" borderId="27" xfId="0" applyFont="1" applyFill="1" applyBorder="1" applyAlignment="1">
      <alignment horizontal="center" vertical="center"/>
    </xf>
    <xf numFmtId="0" fontId="17" fillId="3" borderId="28" xfId="0" applyFont="1" applyFill="1" applyBorder="1" applyAlignment="1">
      <alignment horizontal="center" vertical="center" wrapText="1"/>
    </xf>
    <xf numFmtId="9" fontId="9" fillId="0" borderId="1" xfId="0" applyNumberFormat="1" applyFont="1" applyBorder="1" applyAlignment="1">
      <alignment horizontal="center" vertical="center" wrapText="1"/>
    </xf>
    <xf numFmtId="49" fontId="9" fillId="0" borderId="1" xfId="0" applyNumberFormat="1" applyFont="1" applyBorder="1" applyAlignment="1">
      <alignment vertical="center" wrapText="1"/>
    </xf>
    <xf numFmtId="10" fontId="19" fillId="2" borderId="32" xfId="0" applyNumberFormat="1" applyFont="1" applyFill="1" applyBorder="1" applyAlignment="1">
      <alignment horizontal="center" vertical="center" wrapText="1"/>
    </xf>
    <xf numFmtId="10" fontId="13" fillId="2" borderId="22" xfId="0" applyNumberFormat="1" applyFont="1" applyFill="1" applyBorder="1" applyAlignment="1">
      <alignment horizontal="center" vertical="center"/>
    </xf>
    <xf numFmtId="10" fontId="13" fillId="2" borderId="33" xfId="0" applyNumberFormat="1" applyFont="1" applyFill="1" applyBorder="1" applyAlignment="1">
      <alignment horizontal="center" vertical="center" wrapText="1"/>
    </xf>
    <xf numFmtId="10" fontId="19" fillId="2" borderId="38" xfId="0" applyNumberFormat="1" applyFont="1" applyFill="1" applyBorder="1" applyAlignment="1">
      <alignment horizontal="center" vertical="center" wrapText="1"/>
    </xf>
    <xf numFmtId="10" fontId="13" fillId="2" borderId="1" xfId="0" applyNumberFormat="1" applyFont="1" applyFill="1" applyBorder="1" applyAlignment="1">
      <alignment horizontal="center" vertical="center"/>
    </xf>
    <xf numFmtId="10" fontId="13" fillId="2" borderId="39" xfId="0" applyNumberFormat="1" applyFont="1" applyFill="1" applyBorder="1" applyAlignment="1">
      <alignment horizontal="center" vertical="center" wrapText="1"/>
    </xf>
    <xf numFmtId="10" fontId="19" fillId="2" borderId="1" xfId="0" applyNumberFormat="1" applyFont="1" applyFill="1" applyBorder="1" applyAlignment="1">
      <alignment horizontal="center" vertical="center" wrapText="1"/>
    </xf>
    <xf numFmtId="10" fontId="13" fillId="2" borderId="40" xfId="0" applyNumberFormat="1" applyFont="1" applyFill="1" applyBorder="1" applyAlignment="1">
      <alignment horizontal="center" vertical="center"/>
    </xf>
    <xf numFmtId="10" fontId="13" fillId="2" borderId="41" xfId="0" applyNumberFormat="1" applyFont="1" applyFill="1" applyBorder="1" applyAlignment="1">
      <alignment horizontal="center" vertical="center" wrapText="1"/>
    </xf>
    <xf numFmtId="10" fontId="19" fillId="2" borderId="45" xfId="0" applyNumberFormat="1" applyFont="1" applyFill="1" applyBorder="1" applyAlignment="1">
      <alignment horizontal="center" vertical="center" wrapText="1"/>
    </xf>
    <xf numFmtId="10" fontId="13" fillId="2" borderId="45" xfId="0" applyNumberFormat="1" applyFont="1" applyFill="1" applyBorder="1" applyAlignment="1">
      <alignment horizontal="center" vertical="center"/>
    </xf>
    <xf numFmtId="10" fontId="13" fillId="2" borderId="46" xfId="0" applyNumberFormat="1" applyFont="1" applyFill="1" applyBorder="1" applyAlignment="1">
      <alignment horizontal="center" vertical="center" wrapText="1"/>
    </xf>
    <xf numFmtId="10" fontId="13" fillId="2" borderId="32" xfId="0" applyNumberFormat="1" applyFont="1" applyFill="1" applyBorder="1" applyAlignment="1">
      <alignment horizontal="center" vertical="center"/>
    </xf>
    <xf numFmtId="10" fontId="10" fillId="0" borderId="1" xfId="0" applyNumberFormat="1" applyFont="1" applyBorder="1" applyAlignment="1">
      <alignment vertical="center" wrapText="1"/>
    </xf>
    <xf numFmtId="166" fontId="9" fillId="0" borderId="1" xfId="0" applyNumberFormat="1" applyFont="1" applyBorder="1" applyAlignment="1">
      <alignment horizontal="center" vertical="center" wrapText="1"/>
    </xf>
    <xf numFmtId="166" fontId="9" fillId="0" borderId="1" xfId="0" applyNumberFormat="1" applyFont="1" applyBorder="1" applyAlignment="1">
      <alignment vertical="center" wrapText="1"/>
    </xf>
    <xf numFmtId="10" fontId="19" fillId="2" borderId="47" xfId="0" applyNumberFormat="1" applyFont="1" applyFill="1" applyBorder="1" applyAlignment="1">
      <alignment horizontal="center" vertical="center" wrapText="1"/>
    </xf>
    <xf numFmtId="10" fontId="19" fillId="2" borderId="48" xfId="0" applyNumberFormat="1" applyFont="1" applyFill="1" applyBorder="1" applyAlignment="1">
      <alignment horizontal="center" vertical="center" wrapText="1"/>
    </xf>
    <xf numFmtId="10" fontId="9" fillId="0" borderId="1" xfId="0" applyNumberFormat="1" applyFont="1" applyBorder="1" applyAlignment="1">
      <alignment vertical="center" wrapText="1"/>
    </xf>
    <xf numFmtId="10" fontId="19" fillId="2" borderId="27" xfId="0" applyNumberFormat="1" applyFont="1" applyFill="1" applyBorder="1" applyAlignment="1">
      <alignment horizontal="center" vertical="center" wrapText="1"/>
    </xf>
    <xf numFmtId="0" fontId="7" fillId="0" borderId="1" xfId="0" applyFont="1" applyBorder="1" applyAlignment="1">
      <alignment horizontal="center" vertical="center"/>
    </xf>
    <xf numFmtId="10" fontId="13" fillId="2" borderId="28" xfId="0" applyNumberFormat="1" applyFont="1" applyFill="1" applyBorder="1" applyAlignment="1">
      <alignment horizontal="center" vertical="center" wrapText="1"/>
    </xf>
    <xf numFmtId="1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0" fontId="6" fillId="0" borderId="1" xfId="0" applyNumberFormat="1" applyFont="1" applyBorder="1" applyAlignment="1">
      <alignment horizontal="center" vertical="center"/>
    </xf>
    <xf numFmtId="10" fontId="7" fillId="0" borderId="1" xfId="0" applyNumberFormat="1" applyFont="1" applyBorder="1" applyAlignment="1">
      <alignment horizontal="center" vertical="center"/>
    </xf>
    <xf numFmtId="0" fontId="20" fillId="0" borderId="32" xfId="0" applyFont="1" applyBorder="1" applyAlignment="1">
      <alignment horizontal="center" vertical="center"/>
    </xf>
    <xf numFmtId="10" fontId="20" fillId="0" borderId="32" xfId="0" applyNumberFormat="1" applyFont="1" applyBorder="1" applyAlignment="1">
      <alignment horizontal="center" vertical="center"/>
    </xf>
    <xf numFmtId="10" fontId="19" fillId="2" borderId="22" xfId="0" applyNumberFormat="1" applyFont="1" applyFill="1" applyBorder="1" applyAlignment="1">
      <alignment horizontal="center" vertical="center" wrapText="1"/>
    </xf>
    <xf numFmtId="0" fontId="20" fillId="0" borderId="45" xfId="0" applyFont="1" applyBorder="1" applyAlignment="1">
      <alignment horizontal="center" vertical="center"/>
    </xf>
    <xf numFmtId="10" fontId="20" fillId="0" borderId="45" xfId="0" applyNumberFormat="1" applyFont="1" applyBorder="1" applyAlignment="1">
      <alignment horizontal="center" vertical="center"/>
    </xf>
    <xf numFmtId="0" fontId="17" fillId="5" borderId="53" xfId="0" applyFont="1" applyFill="1" applyBorder="1" applyAlignment="1">
      <alignment horizontal="center" vertical="center"/>
    </xf>
    <xf numFmtId="10" fontId="21" fillId="0" borderId="1" xfId="0" applyNumberFormat="1" applyFont="1" applyBorder="1" applyAlignment="1">
      <alignment vertical="center" wrapText="1"/>
    </xf>
    <xf numFmtId="10" fontId="13" fillId="5" borderId="56" xfId="0" applyNumberFormat="1" applyFont="1" applyFill="1" applyBorder="1" applyAlignment="1">
      <alignment horizontal="center" vertical="center"/>
    </xf>
    <xf numFmtId="0" fontId="13" fillId="0" borderId="49" xfId="0" applyFont="1" applyBorder="1" applyAlignment="1">
      <alignment horizontal="center" vertical="center"/>
    </xf>
    <xf numFmtId="0" fontId="7" fillId="0" borderId="1" xfId="0" applyFont="1" applyBorder="1" applyAlignment="1">
      <alignment horizontal="center" vertical="center" wrapText="1"/>
    </xf>
    <xf numFmtId="164" fontId="17" fillId="5" borderId="58" xfId="0" applyNumberFormat="1" applyFont="1" applyFill="1" applyBorder="1" applyAlignment="1">
      <alignment horizontal="center" vertical="center"/>
    </xf>
    <xf numFmtId="0" fontId="9" fillId="0" borderId="1" xfId="0" applyFont="1" applyBorder="1" applyAlignment="1">
      <alignment horizontal="center" vertical="center" wrapText="1"/>
    </xf>
    <xf numFmtId="10" fontId="13" fillId="5" borderId="61" xfId="0" applyNumberFormat="1" applyFont="1" applyFill="1" applyBorder="1" applyAlignment="1">
      <alignment horizontal="center" vertical="center"/>
    </xf>
    <xf numFmtId="10" fontId="13" fillId="6" borderId="61" xfId="0" applyNumberFormat="1" applyFont="1" applyFill="1" applyBorder="1" applyAlignment="1">
      <alignment horizontal="center" vertical="center"/>
    </xf>
    <xf numFmtId="10" fontId="6" fillId="0" borderId="1" xfId="0" applyNumberFormat="1" applyFont="1" applyBorder="1" applyAlignment="1">
      <alignment horizontal="center" vertical="center" wrapText="1"/>
    </xf>
    <xf numFmtId="10" fontId="7" fillId="0" borderId="1" xfId="0" applyNumberFormat="1" applyFont="1" applyBorder="1" applyAlignment="1">
      <alignment horizontal="center" vertical="center" wrapText="1"/>
    </xf>
    <xf numFmtId="0" fontId="13" fillId="0" borderId="0" xfId="0" applyFont="1" applyAlignment="1">
      <alignment horizontal="center" vertical="center"/>
    </xf>
    <xf numFmtId="9" fontId="9" fillId="0" borderId="1" xfId="0" applyNumberFormat="1" applyFont="1" applyBorder="1" applyAlignment="1">
      <alignment vertical="center" wrapText="1"/>
    </xf>
    <xf numFmtId="10" fontId="13" fillId="2" borderId="27" xfId="0" applyNumberFormat="1" applyFont="1" applyFill="1" applyBorder="1" applyAlignment="1">
      <alignment horizontal="center" vertical="center"/>
    </xf>
    <xf numFmtId="10" fontId="13" fillId="2" borderId="65" xfId="0" applyNumberFormat="1" applyFont="1" applyFill="1" applyBorder="1" applyAlignment="1">
      <alignment horizontal="center" vertical="center"/>
    </xf>
    <xf numFmtId="0" fontId="0" fillId="0" borderId="6" xfId="0" applyFont="1" applyBorder="1" applyAlignment="1">
      <alignment horizontal="center"/>
    </xf>
    <xf numFmtId="0" fontId="9" fillId="0" borderId="0" xfId="0" applyFont="1" applyAlignment="1">
      <alignment horizontal="center"/>
    </xf>
    <xf numFmtId="0" fontId="24" fillId="0" borderId="0" xfId="0" applyFont="1" applyAlignment="1">
      <alignment horizontal="center"/>
    </xf>
    <xf numFmtId="0" fontId="25" fillId="0" borderId="0" xfId="0" applyFont="1"/>
    <xf numFmtId="0" fontId="0" fillId="0" borderId="9" xfId="0" applyFont="1" applyBorder="1" applyAlignment="1">
      <alignment horizontal="center"/>
    </xf>
    <xf numFmtId="0" fontId="0" fillId="0" borderId="0" xfId="0" applyFont="1" applyAlignment="1">
      <alignment horizontal="center"/>
    </xf>
    <xf numFmtId="164" fontId="0" fillId="0" borderId="13" xfId="0" applyNumberFormat="1" applyFont="1" applyBorder="1" applyAlignment="1">
      <alignment horizontal="center"/>
    </xf>
    <xf numFmtId="0" fontId="0" fillId="0" borderId="13" xfId="0" applyFont="1" applyBorder="1"/>
    <xf numFmtId="0" fontId="0" fillId="0" borderId="62" xfId="0" applyFont="1" applyBorder="1" applyAlignment="1">
      <alignment horizontal="center"/>
    </xf>
    <xf numFmtId="0" fontId="26" fillId="5" borderId="37"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64" xfId="0" applyFont="1" applyFill="1" applyBorder="1" applyAlignment="1">
      <alignment horizontal="center" vertical="center"/>
    </xf>
    <xf numFmtId="0" fontId="26" fillId="5" borderId="64"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6" fillId="5" borderId="2" xfId="0" applyFont="1" applyFill="1" applyBorder="1" applyAlignment="1">
      <alignment horizontal="center" vertical="center" wrapText="1"/>
    </xf>
    <xf numFmtId="2" fontId="0" fillId="2" borderId="68" xfId="0" applyNumberFormat="1" applyFont="1" applyFill="1" applyBorder="1" applyAlignment="1">
      <alignment horizontal="center" vertical="center" wrapText="1"/>
    </xf>
    <xf numFmtId="2" fontId="28" fillId="2" borderId="69" xfId="0" applyNumberFormat="1" applyFont="1" applyFill="1" applyBorder="1" applyAlignment="1">
      <alignment horizontal="center" vertical="center" wrapText="1"/>
    </xf>
    <xf numFmtId="3" fontId="28" fillId="2" borderId="69" xfId="0" applyNumberFormat="1" applyFont="1" applyFill="1" applyBorder="1" applyAlignment="1">
      <alignment horizontal="center" vertical="center" wrapText="1"/>
    </xf>
    <xf numFmtId="3" fontId="28" fillId="0" borderId="69" xfId="0" applyNumberFormat="1" applyFont="1" applyBorder="1" applyAlignment="1">
      <alignment horizontal="center" vertical="center" wrapText="1"/>
    </xf>
    <xf numFmtId="3" fontId="29" fillId="0" borderId="69" xfId="0" applyNumberFormat="1" applyFont="1" applyBorder="1" applyAlignment="1">
      <alignment horizontal="center" vertical="center" wrapText="1"/>
    </xf>
    <xf numFmtId="10" fontId="29" fillId="0" borderId="70" xfId="0" applyNumberFormat="1" applyFont="1" applyBorder="1" applyAlignment="1">
      <alignment horizontal="center" vertical="center" wrapText="1"/>
    </xf>
    <xf numFmtId="3" fontId="0" fillId="2" borderId="72" xfId="0" applyNumberFormat="1" applyFont="1" applyFill="1" applyBorder="1" applyAlignment="1">
      <alignment horizontal="center" vertical="center" wrapText="1"/>
    </xf>
    <xf numFmtId="3" fontId="30" fillId="0" borderId="1" xfId="0" applyNumberFormat="1" applyFont="1" applyBorder="1" applyAlignment="1">
      <alignment horizontal="center" vertical="center" wrapText="1"/>
    </xf>
    <xf numFmtId="3" fontId="30" fillId="0" borderId="1" xfId="0" applyNumberFormat="1" applyFont="1" applyBorder="1" applyAlignment="1">
      <alignment horizontal="center" vertical="center" wrapText="1"/>
    </xf>
    <xf numFmtId="3" fontId="31" fillId="0" borderId="1" xfId="0" applyNumberFormat="1" applyFont="1" applyBorder="1" applyAlignment="1">
      <alignment horizontal="center" vertical="center" wrapText="1"/>
    </xf>
    <xf numFmtId="10" fontId="29" fillId="0" borderId="73" xfId="0" applyNumberFormat="1" applyFont="1" applyBorder="1" applyAlignment="1">
      <alignment horizontal="center" vertical="center" wrapText="1"/>
    </xf>
    <xf numFmtId="2" fontId="0" fillId="2" borderId="74" xfId="0" applyNumberFormat="1" applyFont="1" applyFill="1" applyBorder="1" applyAlignment="1">
      <alignment horizontal="center" vertical="center" wrapText="1"/>
    </xf>
    <xf numFmtId="10" fontId="28" fillId="2" borderId="45" xfId="0" applyNumberFormat="1" applyFont="1" applyFill="1" applyBorder="1" applyAlignment="1">
      <alignment horizontal="center" vertical="center" wrapText="1"/>
    </xf>
    <xf numFmtId="10" fontId="29" fillId="0" borderId="45" xfId="0" applyNumberFormat="1" applyFont="1" applyBorder="1" applyAlignment="1">
      <alignment horizontal="center" vertical="center" wrapText="1"/>
    </xf>
    <xf numFmtId="10" fontId="28" fillId="2" borderId="75" xfId="0" applyNumberFormat="1" applyFont="1" applyFill="1" applyBorder="1" applyAlignment="1">
      <alignment horizontal="center" vertical="center" wrapText="1"/>
    </xf>
    <xf numFmtId="0" fontId="9" fillId="0" borderId="1" xfId="0" applyFont="1" applyBorder="1" applyAlignment="1">
      <alignment wrapText="1"/>
    </xf>
    <xf numFmtId="2" fontId="0" fillId="2" borderId="76" xfId="0" applyNumberFormat="1" applyFont="1" applyFill="1" applyBorder="1" applyAlignment="1">
      <alignment horizontal="center" vertical="center" wrapText="1"/>
    </xf>
    <xf numFmtId="0" fontId="28" fillId="2" borderId="4" xfId="0" applyFont="1" applyFill="1" applyBorder="1" applyAlignment="1">
      <alignment horizontal="center" vertical="center" wrapText="1"/>
    </xf>
    <xf numFmtId="1" fontId="28" fillId="2" borderId="4" xfId="0" applyNumberFormat="1" applyFont="1" applyFill="1" applyBorder="1" applyAlignment="1">
      <alignment horizontal="center" vertical="center" wrapText="1"/>
    </xf>
    <xf numFmtId="0" fontId="7" fillId="0" borderId="0" xfId="0" applyFont="1"/>
    <xf numFmtId="10" fontId="32" fillId="0" borderId="0" xfId="0" applyNumberFormat="1" applyFont="1" applyAlignment="1">
      <alignment horizont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wrapText="1"/>
    </xf>
    <xf numFmtId="0" fontId="9" fillId="0" borderId="0" xfId="0" applyFont="1" applyAlignment="1">
      <alignment vertical="center" wrapText="1"/>
    </xf>
    <xf numFmtId="10" fontId="33" fillId="0" borderId="0" xfId="0" applyNumberFormat="1" applyFont="1" applyAlignment="1">
      <alignment horizontal="center"/>
    </xf>
    <xf numFmtId="10" fontId="34" fillId="0" borderId="0" xfId="0" applyNumberFormat="1" applyFont="1" applyAlignment="1">
      <alignment horizontal="center"/>
    </xf>
    <xf numFmtId="0" fontId="29" fillId="0" borderId="4" xfId="0" applyFont="1" applyBorder="1" applyAlignment="1">
      <alignment horizontal="center" vertical="center" wrapText="1"/>
    </xf>
    <xf numFmtId="10" fontId="6" fillId="0" borderId="0" xfId="0" applyNumberFormat="1" applyFont="1"/>
    <xf numFmtId="10" fontId="7" fillId="0" borderId="0" xfId="0" applyNumberFormat="1" applyFont="1"/>
    <xf numFmtId="10" fontId="29" fillId="0" borderId="77" xfId="0" applyNumberFormat="1" applyFont="1" applyBorder="1" applyAlignment="1">
      <alignment horizontal="center" vertical="center" wrapText="1"/>
    </xf>
    <xf numFmtId="0" fontId="21" fillId="0" borderId="1" xfId="0" applyFont="1" applyBorder="1" applyAlignment="1">
      <alignment horizontal="center" vertical="center" wrapText="1"/>
    </xf>
    <xf numFmtId="3" fontId="0" fillId="2" borderId="78"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30" fillId="2" borderId="1" xfId="0" applyFont="1" applyFill="1" applyBorder="1" applyAlignment="1">
      <alignment horizontal="center" vertical="center" wrapText="1"/>
    </xf>
    <xf numFmtId="10"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1" fontId="30" fillId="2"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2" fontId="30" fillId="2" borderId="1" xfId="0" applyNumberFormat="1" applyFont="1" applyFill="1" applyBorder="1" applyAlignment="1">
      <alignment horizontal="center" vertical="center" wrapText="1"/>
    </xf>
    <xf numFmtId="0" fontId="31" fillId="0" borderId="1" xfId="0" applyFont="1" applyBorder="1" applyAlignment="1">
      <alignment horizontal="center" vertical="center" wrapText="1"/>
    </xf>
    <xf numFmtId="10" fontId="13" fillId="2" borderId="32" xfId="0" applyNumberFormat="1" applyFont="1" applyFill="1" applyBorder="1" applyAlignment="1">
      <alignment horizontal="center" vertical="center" wrapText="1"/>
    </xf>
    <xf numFmtId="10" fontId="29" fillId="0" borderId="2" xfId="0" applyNumberFormat="1" applyFont="1" applyBorder="1" applyAlignment="1">
      <alignment horizontal="center" vertical="center" wrapText="1"/>
    </xf>
    <xf numFmtId="10" fontId="13" fillId="2" borderId="1" xfId="0" applyNumberFormat="1" applyFont="1" applyFill="1" applyBorder="1" applyAlignment="1">
      <alignment horizontal="center" vertical="center" wrapText="1"/>
    </xf>
    <xf numFmtId="2" fontId="0" fillId="2" borderId="78" xfId="0"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17" fontId="19" fillId="0" borderId="2" xfId="0" applyNumberFormat="1" applyFont="1" applyBorder="1" applyAlignment="1">
      <alignment horizontal="center" vertical="center" wrapText="1"/>
    </xf>
    <xf numFmtId="10" fontId="1" fillId="0" borderId="0" xfId="0" applyNumberFormat="1" applyFont="1" applyAlignment="1">
      <alignment vertical="center" wrapText="1"/>
    </xf>
    <xf numFmtId="3" fontId="34" fillId="0" borderId="0" xfId="0" applyNumberFormat="1" applyFont="1" applyAlignment="1">
      <alignment horizontal="center" vertical="center" wrapText="1"/>
    </xf>
    <xf numFmtId="10" fontId="34" fillId="0" borderId="0" xfId="0" applyNumberFormat="1" applyFont="1" applyAlignment="1">
      <alignment vertical="center" wrapText="1"/>
    </xf>
    <xf numFmtId="0" fontId="29" fillId="0" borderId="1" xfId="0" applyFont="1" applyBorder="1" applyAlignment="1">
      <alignment horizontal="center" vertical="center" wrapText="1"/>
    </xf>
    <xf numFmtId="0" fontId="7" fillId="0" borderId="1" xfId="0" applyFont="1" applyBorder="1" applyAlignment="1">
      <alignment vertical="center" wrapText="1"/>
    </xf>
    <xf numFmtId="10" fontId="10" fillId="0" borderId="1" xfId="0" applyNumberFormat="1" applyFont="1" applyBorder="1" applyAlignment="1">
      <alignment horizontal="center" vertical="center" wrapText="1"/>
    </xf>
    <xf numFmtId="0" fontId="10" fillId="0" borderId="1" xfId="0" applyFont="1" applyBorder="1" applyAlignment="1">
      <alignment vertical="center" wrapText="1"/>
    </xf>
    <xf numFmtId="10" fontId="30" fillId="2"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10" fontId="1" fillId="0" borderId="0" xfId="0" applyNumberFormat="1" applyFont="1" applyAlignment="1">
      <alignment horizontal="center" vertical="center" wrapText="1"/>
    </xf>
    <xf numFmtId="0" fontId="34" fillId="0" borderId="0" xfId="0" applyFont="1" applyAlignment="1">
      <alignment horizontal="center" vertical="center" wrapText="1"/>
    </xf>
    <xf numFmtId="10" fontId="34" fillId="0" borderId="0" xfId="0" applyNumberFormat="1" applyFont="1" applyAlignment="1">
      <alignment horizontal="center" vertical="center" wrapText="1"/>
    </xf>
    <xf numFmtId="2" fontId="28" fillId="2" borderId="1" xfId="0" applyNumberFormat="1" applyFont="1" applyFill="1" applyBorder="1" applyAlignment="1">
      <alignment horizontal="center" vertical="center" wrapText="1"/>
    </xf>
    <xf numFmtId="10" fontId="28" fillId="2" borderId="1" xfId="0" applyNumberFormat="1" applyFont="1" applyFill="1" applyBorder="1" applyAlignment="1">
      <alignment horizontal="center" vertical="center" wrapText="1"/>
    </xf>
    <xf numFmtId="10" fontId="29" fillId="0" borderId="1" xfId="0" applyNumberFormat="1" applyFont="1" applyBorder="1" applyAlignment="1">
      <alignment horizontal="center" vertical="center" wrapText="1"/>
    </xf>
    <xf numFmtId="10" fontId="31" fillId="0" borderId="1" xfId="0" applyNumberFormat="1" applyFont="1" applyBorder="1" applyAlignment="1">
      <alignment horizontal="center" vertical="center" wrapText="1"/>
    </xf>
    <xf numFmtId="0" fontId="7" fillId="0" borderId="0" xfId="0" applyFont="1" applyAlignment="1">
      <alignment horizontal="center" vertical="center" wrapText="1"/>
    </xf>
    <xf numFmtId="10" fontId="35" fillId="0" borderId="0" xfId="0" applyNumberFormat="1"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wrapText="1"/>
    </xf>
    <xf numFmtId="0" fontId="34" fillId="7" borderId="1" xfId="0" applyFont="1" applyFill="1" applyBorder="1" applyAlignment="1">
      <alignment horizontal="center" vertical="center" wrapText="1"/>
    </xf>
    <xf numFmtId="0" fontId="32" fillId="7" borderId="1" xfId="0" applyFont="1" applyFill="1" applyBorder="1" applyAlignment="1">
      <alignment horizontal="center" vertical="center" wrapText="1"/>
    </xf>
    <xf numFmtId="3" fontId="29" fillId="0" borderId="1" xfId="0" applyNumberFormat="1" applyFont="1" applyBorder="1" applyAlignment="1">
      <alignment horizontal="center" vertical="center" wrapText="1"/>
    </xf>
    <xf numFmtId="0" fontId="34" fillId="8" borderId="1" xfId="0" applyFont="1" applyFill="1" applyBorder="1" applyAlignment="1">
      <alignment horizontal="left" vertical="center" wrapText="1"/>
    </xf>
    <xf numFmtId="3" fontId="35" fillId="8" borderId="1" xfId="0" applyNumberFormat="1" applyFont="1" applyFill="1" applyBorder="1" applyAlignment="1">
      <alignment horizontal="center" vertical="center" wrapText="1"/>
    </xf>
    <xf numFmtId="10" fontId="35" fillId="8" borderId="1" xfId="0" applyNumberFormat="1" applyFont="1" applyFill="1" applyBorder="1" applyAlignment="1">
      <alignment horizontal="center" vertical="center" wrapText="1"/>
    </xf>
    <xf numFmtId="10" fontId="32" fillId="9" borderId="1" xfId="0" applyNumberFormat="1" applyFont="1" applyFill="1" applyBorder="1" applyAlignment="1">
      <alignment horizontal="center" vertical="center" wrapText="1"/>
    </xf>
    <xf numFmtId="0" fontId="35" fillId="8" borderId="1" xfId="0" applyFont="1" applyFill="1" applyBorder="1" applyAlignment="1">
      <alignment horizontal="center" vertical="center" wrapText="1"/>
    </xf>
    <xf numFmtId="3" fontId="32" fillId="7" borderId="1" xfId="0" applyNumberFormat="1" applyFont="1" applyFill="1" applyBorder="1" applyAlignment="1">
      <alignment horizontal="center" vertical="center" wrapText="1"/>
    </xf>
    <xf numFmtId="10" fontId="32" fillId="7" borderId="1" xfId="0" applyNumberFormat="1" applyFont="1" applyFill="1" applyBorder="1" applyAlignment="1">
      <alignment horizontal="center" vertical="center" wrapText="1"/>
    </xf>
    <xf numFmtId="10" fontId="7" fillId="0" borderId="0" xfId="0" applyNumberFormat="1" applyFont="1" applyAlignment="1">
      <alignment horizontal="center" vertical="center" wrapText="1"/>
    </xf>
    <xf numFmtId="0" fontId="38" fillId="11" borderId="1" xfId="0" applyFont="1" applyFill="1" applyBorder="1" applyAlignment="1">
      <alignment horizontal="center" vertical="center" wrapText="1"/>
    </xf>
    <xf numFmtId="10" fontId="19" fillId="2" borderId="80" xfId="0" applyNumberFormat="1" applyFont="1" applyFill="1" applyBorder="1" applyAlignment="1">
      <alignment horizontal="center" vertical="center" wrapText="1"/>
    </xf>
    <xf numFmtId="10" fontId="13" fillId="2" borderId="45" xfId="0" applyNumberFormat="1" applyFont="1" applyFill="1" applyBorder="1" applyAlignment="1">
      <alignment horizontal="center" vertical="center" wrapText="1"/>
    </xf>
    <xf numFmtId="0" fontId="38" fillId="11" borderId="1" xfId="0" applyFont="1" applyFill="1" applyBorder="1" applyAlignment="1">
      <alignment horizontal="center" vertical="center" wrapText="1"/>
    </xf>
    <xf numFmtId="2" fontId="0" fillId="12" borderId="74" xfId="0" applyNumberFormat="1" applyFont="1" applyFill="1" applyBorder="1" applyAlignment="1">
      <alignment horizontal="center" vertical="center" wrapText="1"/>
    </xf>
    <xf numFmtId="10" fontId="38" fillId="11" borderId="1" xfId="0" applyNumberFormat="1" applyFont="1" applyFill="1" applyBorder="1" applyAlignment="1">
      <alignment horizontal="center" vertical="center" wrapText="1"/>
    </xf>
    <xf numFmtId="10" fontId="38" fillId="9" borderId="1" xfId="0" applyNumberFormat="1" applyFont="1" applyFill="1" applyBorder="1" applyAlignment="1">
      <alignment horizontal="center" vertical="center" wrapText="1"/>
    </xf>
    <xf numFmtId="10" fontId="28" fillId="12" borderId="45" xfId="0" applyNumberFormat="1" applyFont="1" applyFill="1" applyBorder="1" applyAlignment="1">
      <alignment horizontal="center" vertical="center" wrapText="1"/>
    </xf>
    <xf numFmtId="10" fontId="29" fillId="12" borderId="45" xfId="0" applyNumberFormat="1" applyFont="1" applyFill="1" applyBorder="1" applyAlignment="1">
      <alignment horizontal="center" vertical="center" wrapText="1"/>
    </xf>
    <xf numFmtId="10" fontId="28" fillId="12" borderId="75" xfId="0" applyNumberFormat="1" applyFont="1" applyFill="1" applyBorder="1" applyAlignment="1">
      <alignment horizontal="center" vertical="center" wrapText="1"/>
    </xf>
    <xf numFmtId="0" fontId="10" fillId="0" borderId="1" xfId="0" applyFont="1" applyBorder="1" applyAlignment="1">
      <alignment horizontal="center" vertical="center"/>
    </xf>
    <xf numFmtId="0" fontId="1" fillId="0" borderId="1" xfId="0" applyFont="1" applyBorder="1" applyAlignment="1">
      <alignment horizontal="center" vertical="center" wrapText="1"/>
    </xf>
    <xf numFmtId="0" fontId="17" fillId="5" borderId="83" xfId="0" applyFont="1" applyFill="1" applyBorder="1" applyAlignment="1">
      <alignment horizontal="center" vertical="center"/>
    </xf>
    <xf numFmtId="2" fontId="26" fillId="8" borderId="78" xfId="0" applyNumberFormat="1" applyFont="1" applyFill="1" applyBorder="1" applyAlignment="1">
      <alignment horizontal="center" vertical="center" wrapText="1"/>
    </xf>
    <xf numFmtId="10" fontId="21" fillId="0" borderId="1" xfId="0" applyNumberFormat="1" applyFont="1" applyBorder="1" applyAlignment="1">
      <alignment horizontal="center"/>
    </xf>
    <xf numFmtId="0" fontId="9" fillId="0" borderId="0" xfId="0" applyFont="1" applyAlignment="1">
      <alignment horizontal="center" vertical="center" wrapText="1"/>
    </xf>
    <xf numFmtId="10" fontId="13" fillId="5" borderId="86" xfId="0" applyNumberFormat="1" applyFont="1" applyFill="1" applyBorder="1" applyAlignment="1">
      <alignment horizontal="center" vertical="center"/>
    </xf>
    <xf numFmtId="10" fontId="26" fillId="8" borderId="2" xfId="0" applyNumberFormat="1" applyFont="1" applyFill="1" applyBorder="1" applyAlignment="1">
      <alignment horizontal="center" vertical="center" wrapText="1"/>
    </xf>
    <xf numFmtId="0" fontId="13" fillId="0" borderId="35" xfId="0" applyFont="1" applyBorder="1" applyAlignment="1">
      <alignment horizontal="center" vertical="center"/>
    </xf>
    <xf numFmtId="10" fontId="29" fillId="8" borderId="1" xfId="0" applyNumberFormat="1" applyFont="1" applyFill="1" applyBorder="1" applyAlignment="1">
      <alignment horizontal="center" vertical="center" wrapText="1"/>
    </xf>
    <xf numFmtId="3" fontId="26" fillId="8" borderId="78" xfId="0" applyNumberFormat="1" applyFont="1" applyFill="1" applyBorder="1" applyAlignment="1">
      <alignment horizontal="center" vertical="center" wrapText="1"/>
    </xf>
    <xf numFmtId="10" fontId="19" fillId="2" borderId="92" xfId="0" applyNumberFormat="1" applyFont="1" applyFill="1" applyBorder="1" applyAlignment="1">
      <alignment horizontal="center" vertical="center" wrapText="1"/>
    </xf>
    <xf numFmtId="2" fontId="0" fillId="2" borderId="97" xfId="0" applyNumberFormat="1" applyFont="1" applyFill="1" applyBorder="1" applyAlignment="1">
      <alignment horizontal="center" vertical="center" wrapText="1"/>
    </xf>
    <xf numFmtId="10" fontId="28" fillId="2" borderId="98" xfId="0" applyNumberFormat="1" applyFont="1" applyFill="1" applyBorder="1" applyAlignment="1">
      <alignment horizontal="center" vertical="center" wrapText="1"/>
    </xf>
    <xf numFmtId="3" fontId="0" fillId="13" borderId="67" xfId="0" applyNumberFormat="1" applyFont="1" applyFill="1" applyBorder="1" applyAlignment="1">
      <alignment horizontal="center" vertical="center" wrapText="1"/>
    </xf>
    <xf numFmtId="10" fontId="29" fillId="13" borderId="70" xfId="0" applyNumberFormat="1" applyFont="1" applyFill="1" applyBorder="1" applyAlignment="1">
      <alignment horizontal="center" vertical="center" wrapText="1"/>
    </xf>
    <xf numFmtId="17" fontId="19" fillId="0" borderId="3" xfId="0" applyNumberFormat="1" applyFont="1" applyBorder="1" applyAlignment="1">
      <alignment horizontal="center" vertical="center" wrapText="1"/>
    </xf>
    <xf numFmtId="3" fontId="30" fillId="2" borderId="1" xfId="0" applyNumberFormat="1" applyFont="1" applyFill="1" applyBorder="1" applyAlignment="1">
      <alignment horizontal="center" vertical="center" wrapText="1"/>
    </xf>
    <xf numFmtId="10" fontId="29" fillId="2" borderId="73" xfId="0" applyNumberFormat="1" applyFont="1" applyFill="1" applyBorder="1" applyAlignment="1">
      <alignment horizontal="center" vertical="center" wrapText="1"/>
    </xf>
    <xf numFmtId="2" fontId="0" fillId="14" borderId="74" xfId="0" applyNumberFormat="1" applyFont="1" applyFill="1" applyBorder="1" applyAlignment="1">
      <alignment horizontal="center" vertical="center" wrapText="1"/>
    </xf>
    <xf numFmtId="10" fontId="28" fillId="13" borderId="45" xfId="0" applyNumberFormat="1" applyFont="1" applyFill="1" applyBorder="1" applyAlignment="1">
      <alignment horizontal="center" vertical="center" wrapText="1"/>
    </xf>
    <xf numFmtId="10" fontId="29" fillId="14" borderId="45" xfId="0" applyNumberFormat="1" applyFont="1" applyFill="1" applyBorder="1" applyAlignment="1">
      <alignment horizontal="center" vertical="center" wrapText="1"/>
    </xf>
    <xf numFmtId="10" fontId="28" fillId="13" borderId="75" xfId="0" applyNumberFormat="1" applyFont="1" applyFill="1" applyBorder="1" applyAlignment="1">
      <alignment horizontal="center" vertical="center" wrapText="1"/>
    </xf>
    <xf numFmtId="2" fontId="0" fillId="2" borderId="102" xfId="0" applyNumberFormat="1" applyFont="1" applyFill="1" applyBorder="1" applyAlignment="1">
      <alignment horizontal="center" vertical="center" wrapText="1"/>
    </xf>
    <xf numFmtId="1" fontId="28" fillId="2" borderId="32" xfId="0" applyNumberFormat="1" applyFont="1" applyFill="1" applyBorder="1" applyAlignment="1">
      <alignment horizontal="center" vertical="center" wrapText="1"/>
    </xf>
    <xf numFmtId="3" fontId="28" fillId="2" borderId="32" xfId="0" applyNumberFormat="1" applyFont="1" applyFill="1" applyBorder="1" applyAlignment="1">
      <alignment horizontal="center" vertical="center" wrapText="1"/>
    </xf>
    <xf numFmtId="10" fontId="29" fillId="2" borderId="103" xfId="0" applyNumberFormat="1" applyFont="1" applyFill="1" applyBorder="1" applyAlignment="1">
      <alignment horizontal="center" vertical="center" wrapText="1"/>
    </xf>
    <xf numFmtId="3" fontId="30" fillId="13" borderId="1" xfId="0" applyNumberFormat="1" applyFont="1" applyFill="1" applyBorder="1" applyAlignment="1">
      <alignment horizontal="center" vertical="center" wrapText="1"/>
    </xf>
    <xf numFmtId="10" fontId="29" fillId="13" borderId="73" xfId="0" applyNumberFormat="1" applyFont="1" applyFill="1" applyBorder="1" applyAlignment="1">
      <alignment horizontal="center" vertical="center" wrapText="1"/>
    </xf>
    <xf numFmtId="10" fontId="9" fillId="0" borderId="0" xfId="0" applyNumberFormat="1" applyFont="1"/>
    <xf numFmtId="10" fontId="28" fillId="2" borderId="45" xfId="0" applyNumberFormat="1" applyFont="1" applyFill="1" applyBorder="1" applyAlignment="1">
      <alignment horizontal="center" vertical="center" wrapText="1"/>
    </xf>
    <xf numFmtId="10" fontId="28" fillId="2" borderId="75" xfId="0" applyNumberFormat="1" applyFont="1" applyFill="1" applyBorder="1" applyAlignment="1">
      <alignment horizontal="center" vertical="center" wrapText="1"/>
    </xf>
    <xf numFmtId="2" fontId="0" fillId="13" borderId="102" xfId="0" applyNumberFormat="1" applyFont="1" applyFill="1" applyBorder="1" applyAlignment="1">
      <alignment horizontal="center" wrapText="1"/>
    </xf>
    <xf numFmtId="0" fontId="28" fillId="13" borderId="24" xfId="0" applyFont="1" applyFill="1" applyBorder="1" applyAlignment="1">
      <alignment horizontal="center"/>
    </xf>
    <xf numFmtId="1" fontId="28" fillId="13" borderId="24" xfId="0" applyNumberFormat="1" applyFont="1" applyFill="1" applyBorder="1" applyAlignment="1">
      <alignment horizontal="center"/>
    </xf>
    <xf numFmtId="4" fontId="28" fillId="13" borderId="24" xfId="0" applyNumberFormat="1" applyFont="1" applyFill="1" applyBorder="1" applyAlignment="1">
      <alignment horizontal="center"/>
    </xf>
    <xf numFmtId="10" fontId="29" fillId="13" borderId="105" xfId="0" applyNumberFormat="1" applyFont="1" applyFill="1" applyBorder="1" applyAlignment="1">
      <alignment horizontal="center" wrapText="1"/>
    </xf>
    <xf numFmtId="3" fontId="0" fillId="2" borderId="106" xfId="0" applyNumberFormat="1" applyFont="1" applyFill="1" applyBorder="1" applyAlignment="1">
      <alignment horizontal="center" wrapText="1"/>
    </xf>
    <xf numFmtId="3" fontId="30" fillId="2" borderId="76" xfId="0" applyNumberFormat="1" applyFont="1" applyFill="1" applyBorder="1" applyAlignment="1">
      <alignment horizontal="center"/>
    </xf>
    <xf numFmtId="10" fontId="29" fillId="2" borderId="107" xfId="0" applyNumberFormat="1" applyFont="1" applyFill="1" applyBorder="1" applyAlignment="1">
      <alignment horizontal="center" wrapText="1"/>
    </xf>
    <xf numFmtId="10" fontId="29" fillId="14" borderId="44" xfId="0" applyNumberFormat="1" applyFont="1" applyFill="1" applyBorder="1" applyAlignment="1">
      <alignment horizontal="center" vertical="center" wrapText="1"/>
    </xf>
    <xf numFmtId="2" fontId="0" fillId="2" borderId="102" xfId="0" applyNumberFormat="1" applyFont="1" applyFill="1" applyBorder="1" applyAlignment="1">
      <alignment horizontal="center" wrapText="1"/>
    </xf>
    <xf numFmtId="9" fontId="28" fillId="2" borderId="24" xfId="0" applyNumberFormat="1" applyFont="1" applyFill="1" applyBorder="1" applyAlignment="1">
      <alignment horizontal="center"/>
    </xf>
    <xf numFmtId="1" fontId="28" fillId="2" borderId="24" xfId="0" applyNumberFormat="1" applyFont="1" applyFill="1" applyBorder="1" applyAlignment="1">
      <alignment horizontal="center"/>
    </xf>
    <xf numFmtId="3" fontId="28" fillId="2" borderId="24" xfId="0" applyNumberFormat="1" applyFont="1" applyFill="1" applyBorder="1" applyAlignment="1">
      <alignment horizontal="center"/>
    </xf>
    <xf numFmtId="10" fontId="29" fillId="2" borderId="105" xfId="0" applyNumberFormat="1" applyFont="1" applyFill="1" applyBorder="1" applyAlignment="1">
      <alignment horizontal="center" wrapText="1"/>
    </xf>
    <xf numFmtId="3" fontId="0" fillId="13" borderId="106" xfId="0" applyNumberFormat="1" applyFont="1" applyFill="1" applyBorder="1" applyAlignment="1">
      <alignment horizontal="center" wrapText="1"/>
    </xf>
    <xf numFmtId="3" fontId="30" fillId="13" borderId="76" xfId="0" applyNumberFormat="1" applyFont="1" applyFill="1" applyBorder="1" applyAlignment="1">
      <alignment horizontal="center"/>
    </xf>
    <xf numFmtId="10" fontId="29" fillId="13" borderId="107" xfId="0" applyNumberFormat="1" applyFont="1" applyFill="1" applyBorder="1" applyAlignment="1">
      <alignment horizontal="center" wrapText="1"/>
    </xf>
    <xf numFmtId="0" fontId="28" fillId="13" borderId="24" xfId="0" applyFont="1" applyFill="1" applyBorder="1" applyAlignment="1">
      <alignment horizontal="center"/>
    </xf>
    <xf numFmtId="2" fontId="28" fillId="13" borderId="24" xfId="0" applyNumberFormat="1" applyFont="1" applyFill="1" applyBorder="1" applyAlignment="1">
      <alignment horizontal="center"/>
    </xf>
    <xf numFmtId="4" fontId="28" fillId="13" borderId="24" xfId="0" applyNumberFormat="1" applyFont="1" applyFill="1" applyBorder="1" applyAlignment="1">
      <alignment horizontal="center"/>
    </xf>
    <xf numFmtId="0" fontId="30" fillId="2" borderId="76" xfId="0" applyFont="1" applyFill="1" applyBorder="1" applyAlignment="1">
      <alignment horizontal="center"/>
    </xf>
    <xf numFmtId="2" fontId="30" fillId="2" borderId="76" xfId="0" applyNumberFormat="1" applyFont="1" applyFill="1" applyBorder="1" applyAlignment="1">
      <alignment horizontal="center"/>
    </xf>
    <xf numFmtId="4" fontId="30" fillId="2" borderId="76" xfId="0" applyNumberFormat="1" applyFont="1" applyFill="1" applyBorder="1" applyAlignment="1">
      <alignment horizontal="center"/>
    </xf>
    <xf numFmtId="0" fontId="28" fillId="2" borderId="24" xfId="0" applyFont="1" applyFill="1" applyBorder="1" applyAlignment="1">
      <alignment horizontal="center"/>
    </xf>
    <xf numFmtId="4" fontId="28" fillId="2" borderId="24" xfId="0" applyNumberFormat="1" applyFont="1" applyFill="1" applyBorder="1" applyAlignment="1">
      <alignment horizontal="center"/>
    </xf>
    <xf numFmtId="0" fontId="17" fillId="0" borderId="0" xfId="0" applyFont="1" applyAlignment="1">
      <alignment horizontal="center" vertical="center" wrapText="1"/>
    </xf>
    <xf numFmtId="167" fontId="28" fillId="2" borderId="24" xfId="0" applyNumberFormat="1" applyFont="1" applyFill="1" applyBorder="1" applyAlignment="1">
      <alignment horizontal="center"/>
    </xf>
    <xf numFmtId="0" fontId="30" fillId="13" borderId="76" xfId="0" applyFont="1" applyFill="1" applyBorder="1" applyAlignment="1">
      <alignment horizontal="center"/>
    </xf>
    <xf numFmtId="168" fontId="30" fillId="13" borderId="76" xfId="0" applyNumberFormat="1" applyFont="1" applyFill="1" applyBorder="1" applyAlignment="1">
      <alignment horizontal="center"/>
    </xf>
    <xf numFmtId="165" fontId="30" fillId="13" borderId="76" xfId="0" applyNumberFormat="1" applyFont="1" applyFill="1" applyBorder="1" applyAlignment="1">
      <alignment horizontal="center"/>
    </xf>
    <xf numFmtId="2" fontId="0" fillId="13" borderId="97" xfId="0" applyNumberFormat="1" applyFont="1" applyFill="1" applyBorder="1" applyAlignment="1">
      <alignment horizontal="center" vertical="center" wrapText="1"/>
    </xf>
    <xf numFmtId="10" fontId="28" fillId="13" borderId="98" xfId="0" applyNumberFormat="1" applyFont="1" applyFill="1" applyBorder="1" applyAlignment="1">
      <alignment horizontal="center" vertical="center" wrapText="1"/>
    </xf>
    <xf numFmtId="2" fontId="0" fillId="2" borderId="68" xfId="0" applyNumberFormat="1" applyFont="1" applyFill="1" applyBorder="1" applyAlignment="1">
      <alignment horizontal="center" wrapText="1"/>
    </xf>
    <xf numFmtId="10" fontId="28" fillId="2" borderId="108" xfId="0" applyNumberFormat="1" applyFont="1" applyFill="1" applyBorder="1" applyAlignment="1">
      <alignment horizontal="center"/>
    </xf>
    <xf numFmtId="0" fontId="28" fillId="2" borderId="108" xfId="0" applyFont="1" applyFill="1" applyBorder="1" applyAlignment="1">
      <alignment horizontal="center"/>
    </xf>
    <xf numFmtId="4" fontId="28" fillId="2" borderId="108" xfId="0" applyNumberFormat="1" applyFont="1" applyFill="1" applyBorder="1" applyAlignment="1">
      <alignment horizontal="center"/>
    </xf>
    <xf numFmtId="10" fontId="29" fillId="2" borderId="110" xfId="0" applyNumberFormat="1" applyFont="1" applyFill="1" applyBorder="1" applyAlignment="1">
      <alignment horizontal="center" wrapText="1"/>
    </xf>
    <xf numFmtId="0" fontId="17" fillId="0" borderId="23" xfId="0" applyFont="1" applyBorder="1" applyAlignment="1">
      <alignment horizontal="center" vertical="center"/>
    </xf>
    <xf numFmtId="2" fontId="30" fillId="13" borderId="76" xfId="0" applyNumberFormat="1" applyFont="1" applyFill="1" applyBorder="1" applyAlignment="1">
      <alignment horizontal="center"/>
    </xf>
    <xf numFmtId="0" fontId="43" fillId="0" borderId="0" xfId="0" applyFont="1" applyAlignment="1">
      <alignment vertical="center"/>
    </xf>
    <xf numFmtId="0" fontId="43" fillId="3" borderId="1" xfId="0" applyFont="1" applyFill="1" applyBorder="1" applyAlignment="1">
      <alignment horizontal="center" vertical="center"/>
    </xf>
    <xf numFmtId="10" fontId="43" fillId="3" borderId="1" xfId="0" applyNumberFormat="1" applyFont="1" applyFill="1" applyBorder="1" applyAlignment="1">
      <alignment vertical="center"/>
    </xf>
    <xf numFmtId="0" fontId="43" fillId="0" borderId="30" xfId="0" applyFont="1" applyBorder="1" applyAlignment="1">
      <alignment horizontal="center" vertical="center"/>
    </xf>
    <xf numFmtId="0" fontId="43" fillId="3" borderId="45" xfId="0" applyFont="1" applyFill="1" applyBorder="1" applyAlignment="1">
      <alignment horizontal="center" vertical="center"/>
    </xf>
    <xf numFmtId="10" fontId="45" fillId="3" borderId="45" xfId="0" applyNumberFormat="1" applyFont="1" applyFill="1" applyBorder="1" applyAlignment="1">
      <alignment vertical="center"/>
    </xf>
    <xf numFmtId="0" fontId="46" fillId="15" borderId="32" xfId="0" applyFont="1" applyFill="1" applyBorder="1" applyAlignment="1">
      <alignment horizontal="center" vertical="center" wrapText="1"/>
    </xf>
    <xf numFmtId="0" fontId="46" fillId="15" borderId="113" xfId="0" applyFont="1" applyFill="1" applyBorder="1" applyAlignment="1">
      <alignment horizontal="center" vertical="center" wrapText="1"/>
    </xf>
    <xf numFmtId="0" fontId="46" fillId="15" borderId="114" xfId="0" applyFont="1" applyFill="1" applyBorder="1" applyAlignment="1">
      <alignment horizontal="center" vertical="center" wrapText="1"/>
    </xf>
    <xf numFmtId="0" fontId="46" fillId="15" borderId="40" xfId="0" applyFont="1" applyFill="1" applyBorder="1" applyAlignment="1">
      <alignment horizontal="center" vertical="center" wrapText="1"/>
    </xf>
    <xf numFmtId="0" fontId="46" fillId="15" borderId="114" xfId="0" applyFont="1" applyFill="1" applyBorder="1" applyAlignment="1">
      <alignment horizontal="center" vertical="center" wrapText="1"/>
    </xf>
    <xf numFmtId="0" fontId="46" fillId="15" borderId="40" xfId="0" applyFont="1" applyFill="1" applyBorder="1" applyAlignment="1">
      <alignment horizontal="center" vertical="center" wrapText="1"/>
    </xf>
    <xf numFmtId="0" fontId="25" fillId="0" borderId="0" xfId="0" applyFont="1" applyAlignment="1">
      <alignment vertical="center"/>
    </xf>
    <xf numFmtId="0" fontId="25" fillId="0" borderId="0" xfId="0" applyFont="1" applyAlignment="1">
      <alignment vertical="center" wrapText="1"/>
    </xf>
    <xf numFmtId="168" fontId="30" fillId="2" borderId="76" xfId="0" applyNumberFormat="1" applyFont="1" applyFill="1" applyBorder="1" applyAlignment="1">
      <alignment horizontal="center"/>
    </xf>
    <xf numFmtId="2" fontId="25" fillId="2" borderId="113" xfId="0" applyNumberFormat="1" applyFont="1" applyFill="1" applyBorder="1" applyAlignment="1">
      <alignment horizontal="center" vertical="center" wrapText="1"/>
    </xf>
    <xf numFmtId="3" fontId="25" fillId="0" borderId="76" xfId="0" applyNumberFormat="1" applyFont="1" applyBorder="1" applyAlignment="1">
      <alignment horizontal="center" vertical="center" wrapText="1"/>
    </xf>
    <xf numFmtId="3" fontId="46" fillId="0" borderId="79" xfId="0" applyNumberFormat="1" applyFont="1" applyBorder="1" applyAlignment="1">
      <alignment horizontal="center" vertical="center" wrapText="1"/>
    </xf>
    <xf numFmtId="10" fontId="46" fillId="0" borderId="1" xfId="0" applyNumberFormat="1" applyFont="1" applyBorder="1" applyAlignment="1">
      <alignment horizontal="center" vertical="center" wrapText="1"/>
    </xf>
    <xf numFmtId="0" fontId="17" fillId="5" borderId="50" xfId="0" applyFont="1" applyFill="1" applyBorder="1" applyAlignment="1">
      <alignment horizontal="center" vertical="center"/>
    </xf>
    <xf numFmtId="10" fontId="25" fillId="0" borderId="0" xfId="0" applyNumberFormat="1" applyFont="1" applyAlignment="1">
      <alignment vertical="center"/>
    </xf>
    <xf numFmtId="2" fontId="0" fillId="2" borderId="102" xfId="0" applyNumberFormat="1" applyFont="1" applyFill="1" applyBorder="1" applyAlignment="1">
      <alignment horizontal="center" wrapText="1"/>
    </xf>
    <xf numFmtId="3" fontId="47" fillId="2" borderId="1" xfId="0" applyNumberFormat="1" applyFont="1" applyFill="1" applyBorder="1" applyAlignment="1">
      <alignment vertical="center" wrapText="1"/>
    </xf>
    <xf numFmtId="0" fontId="28" fillId="2" borderId="24" xfId="0" applyFont="1" applyFill="1" applyBorder="1" applyAlignment="1">
      <alignment horizontal="center"/>
    </xf>
    <xf numFmtId="3" fontId="47" fillId="0" borderId="76" xfId="0" applyNumberFormat="1" applyFont="1" applyBorder="1" applyAlignment="1">
      <alignment horizontal="center" vertical="center" wrapText="1"/>
    </xf>
    <xf numFmtId="3" fontId="47" fillId="0" borderId="1" xfId="0" applyNumberFormat="1" applyFont="1" applyBorder="1" applyAlignment="1">
      <alignment horizontal="center" vertical="center" wrapText="1"/>
    </xf>
    <xf numFmtId="3" fontId="47" fillId="0" borderId="1" xfId="0" applyNumberFormat="1" applyFont="1" applyBorder="1" applyAlignment="1">
      <alignment vertical="center" wrapText="1"/>
    </xf>
    <xf numFmtId="3" fontId="49" fillId="0" borderId="30" xfId="0" applyNumberFormat="1" applyFont="1" applyBorder="1" applyAlignment="1">
      <alignment horizontal="center" vertical="center" wrapText="1"/>
    </xf>
    <xf numFmtId="3" fontId="28" fillId="2" borderId="24" xfId="0" applyNumberFormat="1" applyFont="1" applyFill="1" applyBorder="1" applyAlignment="1">
      <alignment horizontal="center"/>
    </xf>
    <xf numFmtId="10" fontId="29" fillId="2" borderId="105" xfId="0" applyNumberFormat="1" applyFont="1" applyFill="1" applyBorder="1" applyAlignment="1">
      <alignment horizontal="center" wrapText="1"/>
    </xf>
    <xf numFmtId="3" fontId="0" fillId="13" borderId="106" xfId="0" applyNumberFormat="1" applyFont="1" applyFill="1" applyBorder="1" applyAlignment="1">
      <alignment horizontal="center" wrapText="1"/>
    </xf>
    <xf numFmtId="49" fontId="25" fillId="0" borderId="123" xfId="0" applyNumberFormat="1" applyFont="1" applyBorder="1" applyAlignment="1">
      <alignment horizontal="center" vertical="center" wrapText="1"/>
    </xf>
    <xf numFmtId="0" fontId="30" fillId="13" borderId="76" xfId="0" applyFont="1" applyFill="1" applyBorder="1" applyAlignment="1">
      <alignment horizontal="center"/>
    </xf>
    <xf numFmtId="10" fontId="25" fillId="2" borderId="1" xfId="0" applyNumberFormat="1" applyFont="1" applyFill="1" applyBorder="1" applyAlignment="1">
      <alignment horizontal="center" vertical="center" wrapText="1"/>
    </xf>
    <xf numFmtId="10" fontId="25" fillId="3" borderId="124" xfId="0" applyNumberFormat="1" applyFont="1" applyFill="1" applyBorder="1" applyAlignment="1">
      <alignment vertical="center" wrapText="1"/>
    </xf>
    <xf numFmtId="10" fontId="25" fillId="3" borderId="125" xfId="0" applyNumberFormat="1" applyFont="1" applyFill="1" applyBorder="1" applyAlignment="1">
      <alignment vertical="center" wrapText="1"/>
    </xf>
    <xf numFmtId="3" fontId="30" fillId="13" borderId="76" xfId="0" applyNumberFormat="1" applyFont="1" applyFill="1" applyBorder="1" applyAlignment="1">
      <alignment horizontal="center"/>
    </xf>
    <xf numFmtId="10" fontId="29" fillId="13" borderId="107" xfId="0" applyNumberFormat="1" applyFont="1" applyFill="1" applyBorder="1" applyAlignment="1">
      <alignment horizontal="center" wrapText="1"/>
    </xf>
    <xf numFmtId="49" fontId="25" fillId="0" borderId="129" xfId="0" applyNumberFormat="1" applyFont="1" applyBorder="1" applyAlignment="1">
      <alignment horizontal="center" vertical="center" wrapText="1"/>
    </xf>
    <xf numFmtId="10" fontId="47" fillId="2" borderId="1" xfId="0" applyNumberFormat="1" applyFont="1" applyFill="1" applyBorder="1" applyAlignment="1">
      <alignment horizontal="center" vertical="center" wrapText="1"/>
    </xf>
    <xf numFmtId="10" fontId="47" fillId="2" borderId="1" xfId="0" applyNumberFormat="1" applyFont="1" applyFill="1" applyBorder="1" applyAlignment="1">
      <alignment horizontal="center" vertical="center" wrapText="1"/>
    </xf>
    <xf numFmtId="10" fontId="47" fillId="3" borderId="130" xfId="0" applyNumberFormat="1" applyFont="1" applyFill="1" applyBorder="1" applyAlignment="1">
      <alignment vertical="center" wrapText="1"/>
    </xf>
    <xf numFmtId="10" fontId="25" fillId="3" borderId="131" xfId="0" applyNumberFormat="1" applyFont="1" applyFill="1" applyBorder="1" applyAlignment="1">
      <alignment vertical="center" wrapText="1"/>
    </xf>
    <xf numFmtId="2" fontId="0" fillId="13" borderId="102" xfId="0" applyNumberFormat="1" applyFont="1" applyFill="1" applyBorder="1" applyAlignment="1">
      <alignment horizontal="center" wrapText="1"/>
    </xf>
    <xf numFmtId="169" fontId="28" fillId="13" borderId="24" xfId="0" applyNumberFormat="1" applyFont="1" applyFill="1" applyBorder="1" applyAlignment="1">
      <alignment horizontal="center"/>
    </xf>
    <xf numFmtId="0" fontId="28" fillId="13" borderId="24" xfId="0" applyFont="1" applyFill="1" applyBorder="1" applyAlignment="1">
      <alignment horizontal="center"/>
    </xf>
    <xf numFmtId="4" fontId="28" fillId="13" borderId="24" xfId="0" applyNumberFormat="1" applyFont="1" applyFill="1" applyBorder="1" applyAlignment="1">
      <alignment horizontal="center"/>
    </xf>
    <xf numFmtId="10" fontId="29" fillId="13" borderId="105" xfId="0" applyNumberFormat="1" applyFont="1" applyFill="1" applyBorder="1" applyAlignment="1">
      <alignment horizontal="center" wrapText="1"/>
    </xf>
    <xf numFmtId="3" fontId="0" fillId="2" borderId="106" xfId="0" applyNumberFormat="1" applyFont="1" applyFill="1" applyBorder="1" applyAlignment="1">
      <alignment horizontal="center" wrapText="1"/>
    </xf>
    <xf numFmtId="2" fontId="30" fillId="2" borderId="76" xfId="0" applyNumberFormat="1" applyFont="1" applyFill="1" applyBorder="1" applyAlignment="1">
      <alignment horizontal="center"/>
    </xf>
    <xf numFmtId="10" fontId="29" fillId="2" borderId="107" xfId="0" applyNumberFormat="1" applyFont="1" applyFill="1" applyBorder="1" applyAlignment="1">
      <alignment horizontal="center" wrapText="1"/>
    </xf>
    <xf numFmtId="10" fontId="30" fillId="13" borderId="45" xfId="0" applyNumberFormat="1" applyFont="1" applyFill="1" applyBorder="1" applyAlignment="1">
      <alignment horizontal="center" vertical="center" wrapText="1"/>
    </xf>
    <xf numFmtId="0" fontId="19" fillId="0" borderId="32" xfId="0" applyFont="1" applyBorder="1" applyAlignment="1">
      <alignment horizontal="center" vertical="center" wrapText="1"/>
    </xf>
    <xf numFmtId="10" fontId="13" fillId="0" borderId="32" xfId="0" applyNumberFormat="1" applyFont="1" applyBorder="1" applyAlignment="1">
      <alignment horizontal="center" vertical="center"/>
    </xf>
    <xf numFmtId="10" fontId="13" fillId="0" borderId="8" xfId="0" applyNumberFormat="1" applyFont="1" applyBorder="1" applyAlignment="1">
      <alignment horizontal="center" vertical="center"/>
    </xf>
    <xf numFmtId="0" fontId="19" fillId="0" borderId="1" xfId="0" applyFont="1" applyBorder="1" applyAlignment="1">
      <alignment horizontal="center" vertical="center" wrapText="1"/>
    </xf>
    <xf numFmtId="10" fontId="25" fillId="2" borderId="1" xfId="0" applyNumberFormat="1" applyFont="1" applyFill="1" applyBorder="1" applyAlignment="1">
      <alignment horizontal="center" vertical="center" wrapText="1"/>
    </xf>
    <xf numFmtId="10" fontId="13" fillId="0" borderId="1" xfId="0" applyNumberFormat="1" applyFont="1" applyBorder="1" applyAlignment="1">
      <alignment horizontal="center" vertical="center"/>
    </xf>
    <xf numFmtId="10" fontId="25" fillId="3" borderId="130" xfId="0" applyNumberFormat="1" applyFont="1" applyFill="1" applyBorder="1" applyAlignment="1">
      <alignment vertical="center" wrapText="1"/>
    </xf>
    <xf numFmtId="10" fontId="13" fillId="0" borderId="11" xfId="0" applyNumberFormat="1" applyFont="1" applyBorder="1" applyAlignment="1">
      <alignment horizontal="center" vertical="center"/>
    </xf>
    <xf numFmtId="10" fontId="28" fillId="2" borderId="24" xfId="0" applyNumberFormat="1" applyFont="1" applyFill="1" applyBorder="1" applyAlignment="1">
      <alignment horizontal="center"/>
    </xf>
    <xf numFmtId="10" fontId="25" fillId="14" borderId="1" xfId="0" applyNumberFormat="1" applyFont="1" applyFill="1" applyBorder="1" applyAlignment="1">
      <alignment horizontal="center" vertical="center" wrapText="1"/>
    </xf>
    <xf numFmtId="10" fontId="25" fillId="0" borderId="2" xfId="0" applyNumberFormat="1" applyFont="1" applyBorder="1" applyAlignment="1">
      <alignment horizontal="center" vertical="center" wrapText="1"/>
    </xf>
    <xf numFmtId="0" fontId="25" fillId="0" borderId="1" xfId="0" applyFont="1" applyBorder="1" applyAlignment="1">
      <alignment horizontal="center" vertical="center"/>
    </xf>
    <xf numFmtId="0" fontId="25" fillId="0" borderId="79" xfId="0" applyFont="1" applyBorder="1" applyAlignment="1">
      <alignment horizontal="center" vertical="center"/>
    </xf>
    <xf numFmtId="10" fontId="30" fillId="13" borderId="76" xfId="0" applyNumberFormat="1" applyFont="1" applyFill="1" applyBorder="1" applyAlignment="1">
      <alignment horizontal="center"/>
    </xf>
    <xf numFmtId="49" fontId="25" fillId="0" borderId="134" xfId="0" applyNumberFormat="1" applyFont="1" applyBorder="1" applyAlignment="1">
      <alignment horizontal="center" vertical="center" wrapText="1"/>
    </xf>
    <xf numFmtId="10" fontId="25" fillId="3" borderId="135" xfId="0" applyNumberFormat="1" applyFont="1" applyFill="1" applyBorder="1" applyAlignment="1">
      <alignment vertical="center" wrapText="1"/>
    </xf>
    <xf numFmtId="10" fontId="25" fillId="3" borderId="137" xfId="0" applyNumberFormat="1" applyFont="1" applyFill="1" applyBorder="1" applyAlignment="1">
      <alignment vertical="center" wrapText="1"/>
    </xf>
    <xf numFmtId="0" fontId="19" fillId="0" borderId="45" xfId="0" applyFont="1" applyBorder="1" applyAlignment="1">
      <alignment horizontal="center" vertical="center" wrapText="1"/>
    </xf>
    <xf numFmtId="10" fontId="13" fillId="0" borderId="45" xfId="0" applyNumberFormat="1" applyFont="1" applyBorder="1" applyAlignment="1">
      <alignment horizontal="center" vertical="center"/>
    </xf>
    <xf numFmtId="49" fontId="25" fillId="3" borderId="1" xfId="0" applyNumberFormat="1" applyFont="1" applyFill="1" applyBorder="1" applyAlignment="1">
      <alignment horizontal="center" vertical="center" wrapText="1"/>
    </xf>
    <xf numFmtId="10" fontId="13" fillId="0" borderId="112" xfId="0" applyNumberFormat="1" applyFont="1" applyBorder="1" applyAlignment="1">
      <alignment horizontal="center" vertical="center"/>
    </xf>
    <xf numFmtId="10" fontId="30" fillId="2" borderId="45" xfId="0" applyNumberFormat="1" applyFont="1" applyFill="1" applyBorder="1" applyAlignment="1">
      <alignment horizontal="center" vertical="center" wrapText="1"/>
    </xf>
    <xf numFmtId="169" fontId="25" fillId="3" borderId="1" xfId="0" applyNumberFormat="1" applyFont="1" applyFill="1" applyBorder="1" applyAlignment="1">
      <alignment horizontal="center" vertical="center" wrapText="1"/>
    </xf>
    <xf numFmtId="9" fontId="25" fillId="3" borderId="1" xfId="0" applyNumberFormat="1" applyFont="1" applyFill="1" applyBorder="1" applyAlignment="1">
      <alignment vertical="center" wrapText="1"/>
    </xf>
    <xf numFmtId="10" fontId="25" fillId="3" borderId="1" xfId="0" applyNumberFormat="1" applyFont="1" applyFill="1" applyBorder="1" applyAlignment="1">
      <alignment vertical="center" wrapText="1"/>
    </xf>
    <xf numFmtId="0" fontId="25" fillId="0" borderId="0" xfId="0" applyFont="1" applyAlignment="1">
      <alignment horizontal="center" vertical="center" wrapText="1"/>
    </xf>
    <xf numFmtId="9" fontId="28" fillId="13" borderId="24" xfId="0" applyNumberFormat="1" applyFont="1" applyFill="1" applyBorder="1" applyAlignment="1">
      <alignment horizontal="center"/>
    </xf>
    <xf numFmtId="49" fontId="25" fillId="3" borderId="45" xfId="0" applyNumberFormat="1" applyFont="1" applyFill="1" applyBorder="1" applyAlignment="1">
      <alignment horizontal="center" vertical="center" wrapText="1"/>
    </xf>
    <xf numFmtId="10" fontId="25" fillId="3" borderId="45" xfId="0" applyNumberFormat="1" applyFont="1" applyFill="1" applyBorder="1" applyAlignment="1">
      <alignment horizontal="center" vertical="center" wrapText="1"/>
    </xf>
    <xf numFmtId="10" fontId="25" fillId="3" borderId="45" xfId="0" applyNumberFormat="1" applyFont="1" applyFill="1" applyBorder="1" applyAlignment="1">
      <alignment vertical="center" wrapText="1"/>
    </xf>
    <xf numFmtId="4" fontId="30" fillId="2" borderId="76" xfId="0" applyNumberFormat="1" applyFont="1" applyFill="1" applyBorder="1" applyAlignment="1">
      <alignment horizontal="center"/>
    </xf>
    <xf numFmtId="10" fontId="25" fillId="5" borderId="45" xfId="0" applyNumberFormat="1" applyFont="1" applyFill="1" applyBorder="1" applyAlignment="1">
      <alignment vertical="center" wrapText="1"/>
    </xf>
    <xf numFmtId="170" fontId="30" fillId="2" borderId="76" xfId="0" applyNumberFormat="1" applyFont="1" applyFill="1" applyBorder="1" applyAlignment="1">
      <alignment horizontal="center"/>
    </xf>
    <xf numFmtId="0" fontId="46" fillId="15" borderId="47" xfId="0" applyFont="1" applyFill="1" applyBorder="1" applyAlignment="1">
      <alignment horizontal="center" vertical="center" wrapText="1"/>
    </xf>
    <xf numFmtId="171" fontId="30" fillId="2" borderId="76" xfId="0" applyNumberFormat="1" applyFont="1" applyFill="1" applyBorder="1" applyAlignment="1">
      <alignment horizontal="center"/>
    </xf>
    <xf numFmtId="9" fontId="30" fillId="2" borderId="76" xfId="0" applyNumberFormat="1" applyFont="1" applyFill="1" applyBorder="1" applyAlignment="1">
      <alignment horizontal="center"/>
    </xf>
    <xf numFmtId="0" fontId="46" fillId="0" borderId="1" xfId="0" applyFont="1" applyBorder="1" applyAlignment="1">
      <alignment vertical="center" wrapText="1"/>
    </xf>
    <xf numFmtId="1" fontId="25" fillId="0" borderId="76" xfId="0" applyNumberFormat="1" applyFont="1" applyBorder="1" applyAlignment="1">
      <alignment horizontal="center" vertical="center" wrapText="1"/>
    </xf>
    <xf numFmtId="1" fontId="25" fillId="2" borderId="113" xfId="0" applyNumberFormat="1" applyFont="1" applyFill="1" applyBorder="1" applyAlignment="1">
      <alignment horizontal="center" vertical="center" wrapText="1"/>
    </xf>
    <xf numFmtId="0" fontId="49" fillId="0" borderId="4" xfId="0" applyFont="1" applyBorder="1" applyAlignment="1">
      <alignment vertical="center" wrapText="1"/>
    </xf>
    <xf numFmtId="1" fontId="47" fillId="0" borderId="76" xfId="0" applyNumberFormat="1" applyFont="1" applyBorder="1" applyAlignment="1">
      <alignment horizontal="center" vertical="center" wrapText="1"/>
    </xf>
    <xf numFmtId="2" fontId="47" fillId="0" borderId="76" xfId="0" applyNumberFormat="1" applyFont="1" applyBorder="1" applyAlignment="1">
      <alignment horizontal="center" vertical="center" wrapText="1"/>
    </xf>
    <xf numFmtId="1" fontId="47" fillId="2" borderId="113" xfId="0" applyNumberFormat="1" applyFont="1" applyFill="1" applyBorder="1" applyAlignment="1">
      <alignment horizontal="center" vertical="center" wrapText="1"/>
    </xf>
    <xf numFmtId="0" fontId="28" fillId="2" borderId="24" xfId="0" applyFont="1" applyFill="1" applyBorder="1" applyAlignment="1">
      <alignment horizontal="center"/>
    </xf>
    <xf numFmtId="167" fontId="49" fillId="0" borderId="30" xfId="0" applyNumberFormat="1" applyFont="1" applyBorder="1" applyAlignment="1">
      <alignment horizontal="center" vertical="center" wrapText="1"/>
    </xf>
    <xf numFmtId="0" fontId="30" fillId="2" borderId="76" xfId="0" applyFont="1" applyFill="1" applyBorder="1" applyAlignment="1">
      <alignment horizontal="center"/>
    </xf>
    <xf numFmtId="9" fontId="25" fillId="3" borderId="1" xfId="0" applyNumberFormat="1" applyFont="1" applyFill="1" applyBorder="1" applyAlignment="1">
      <alignment horizontal="center" vertical="center" wrapText="1"/>
    </xf>
    <xf numFmtId="10" fontId="25" fillId="3" borderId="1" xfId="0" applyNumberFormat="1" applyFont="1" applyFill="1" applyBorder="1" applyAlignment="1">
      <alignment horizontal="center" vertical="center" wrapText="1"/>
    </xf>
    <xf numFmtId="0" fontId="25" fillId="2" borderId="1" xfId="0" applyFont="1" applyFill="1" applyBorder="1" applyAlignment="1">
      <alignment vertical="center" wrapText="1"/>
    </xf>
    <xf numFmtId="0" fontId="25" fillId="0" borderId="76" xfId="0" applyFont="1" applyBorder="1" applyAlignment="1">
      <alignment horizontal="center" vertical="center" wrapText="1"/>
    </xf>
    <xf numFmtId="10" fontId="47" fillId="2" borderId="40" xfId="0" applyNumberFormat="1" applyFont="1" applyFill="1" applyBorder="1" applyAlignment="1">
      <alignment vertical="center" wrapText="1"/>
    </xf>
    <xf numFmtId="0" fontId="47" fillId="0" borderId="76" xfId="0" applyFont="1" applyBorder="1" applyAlignment="1">
      <alignment horizontal="center" vertical="center" wrapText="1"/>
    </xf>
    <xf numFmtId="0" fontId="47" fillId="0" borderId="76" xfId="0" applyFont="1" applyBorder="1" applyAlignment="1">
      <alignment horizontal="center" vertical="center" wrapText="1"/>
    </xf>
    <xf numFmtId="17" fontId="19" fillId="0" borderId="32" xfId="0" applyNumberFormat="1" applyFont="1" applyBorder="1" applyAlignment="1">
      <alignment horizontal="center" vertical="center" wrapText="1"/>
    </xf>
    <xf numFmtId="10" fontId="17" fillId="0" borderId="8" xfId="0" applyNumberFormat="1" applyFont="1" applyBorder="1" applyAlignment="1">
      <alignment horizontal="center" vertical="center"/>
    </xf>
    <xf numFmtId="17" fontId="19" fillId="0" borderId="1" xfId="0" applyNumberFormat="1" applyFont="1" applyBorder="1" applyAlignment="1">
      <alignment horizontal="center" vertical="center" wrapText="1"/>
    </xf>
    <xf numFmtId="10" fontId="17" fillId="0" borderId="11" xfId="0" applyNumberFormat="1" applyFont="1" applyBorder="1" applyAlignment="1">
      <alignment horizontal="center" vertical="center"/>
    </xf>
    <xf numFmtId="2" fontId="0" fillId="2" borderId="68" xfId="0" applyNumberFormat="1" applyFont="1" applyFill="1" applyBorder="1" applyAlignment="1">
      <alignment horizontal="center" wrapText="1"/>
    </xf>
    <xf numFmtId="3" fontId="28" fillId="2" borderId="108" xfId="0" applyNumberFormat="1" applyFont="1" applyFill="1" applyBorder="1" applyAlignment="1">
      <alignment horizontal="center"/>
    </xf>
    <xf numFmtId="10" fontId="29" fillId="2" borderId="110" xfId="0" applyNumberFormat="1" applyFont="1" applyFill="1" applyBorder="1" applyAlignment="1">
      <alignment horizontal="center" wrapText="1"/>
    </xf>
    <xf numFmtId="17" fontId="19" fillId="0" borderId="45" xfId="0" applyNumberFormat="1" applyFont="1" applyBorder="1" applyAlignment="1">
      <alignment horizontal="center" vertical="center" wrapText="1"/>
    </xf>
    <xf numFmtId="10" fontId="17" fillId="0" borderId="112" xfId="0" applyNumberFormat="1" applyFont="1" applyBorder="1" applyAlignment="1">
      <alignment horizontal="center" vertical="center"/>
    </xf>
    <xf numFmtId="10" fontId="28" fillId="13" borderId="24" xfId="0" applyNumberFormat="1" applyFont="1" applyFill="1" applyBorder="1" applyAlignment="1">
      <alignment horizontal="center"/>
    </xf>
    <xf numFmtId="10" fontId="30" fillId="2" borderId="76" xfId="0" applyNumberFormat="1" applyFont="1" applyFill="1" applyBorder="1" applyAlignment="1">
      <alignment horizontal="center"/>
    </xf>
    <xf numFmtId="10" fontId="25" fillId="0" borderId="78" xfId="0" applyNumberFormat="1" applyFont="1" applyBorder="1" applyAlignment="1">
      <alignment horizontal="center" vertical="center" wrapText="1"/>
    </xf>
    <xf numFmtId="9" fontId="46" fillId="0" borderId="79" xfId="0" applyNumberFormat="1" applyFont="1" applyBorder="1" applyAlignment="1">
      <alignment horizontal="center" vertical="center" wrapText="1"/>
    </xf>
    <xf numFmtId="10" fontId="49" fillId="0" borderId="76" xfId="0" applyNumberFormat="1" applyFont="1" applyBorder="1" applyAlignment="1">
      <alignment horizontal="center" vertical="center" wrapText="1"/>
    </xf>
    <xf numFmtId="10" fontId="49" fillId="0" borderId="4" xfId="0" applyNumberFormat="1" applyFont="1" applyBorder="1" applyAlignment="1">
      <alignment horizontal="center" vertical="center" wrapText="1"/>
    </xf>
    <xf numFmtId="10" fontId="49" fillId="0" borderId="79" xfId="0" applyNumberFormat="1" applyFont="1" applyBorder="1" applyAlignment="1">
      <alignment horizontal="center" vertical="center" wrapText="1"/>
    </xf>
    <xf numFmtId="10" fontId="25" fillId="0" borderId="1" xfId="0" applyNumberFormat="1" applyFont="1" applyBorder="1" applyAlignment="1">
      <alignment horizontal="center" vertical="center" wrapText="1"/>
    </xf>
    <xf numFmtId="3" fontId="28" fillId="13" borderId="24" xfId="0" applyNumberFormat="1" applyFont="1" applyFill="1" applyBorder="1" applyAlignment="1">
      <alignment horizontal="center"/>
    </xf>
    <xf numFmtId="10" fontId="47" fillId="0" borderId="1" xfId="0" applyNumberFormat="1" applyFont="1" applyBorder="1" applyAlignment="1">
      <alignment horizontal="center" vertical="center" wrapText="1"/>
    </xf>
    <xf numFmtId="10" fontId="47" fillId="0" borderId="1" xfId="0" applyNumberFormat="1" applyFont="1" applyBorder="1" applyAlignment="1">
      <alignment horizontal="center" vertical="center" wrapText="1"/>
    </xf>
    <xf numFmtId="3" fontId="30" fillId="2" borderId="76" xfId="0" applyNumberFormat="1" applyFont="1" applyFill="1" applyBorder="1" applyAlignment="1">
      <alignment horizontal="center"/>
    </xf>
    <xf numFmtId="172" fontId="25" fillId="3" borderId="1" xfId="0" applyNumberFormat="1" applyFont="1" applyFill="1" applyBorder="1" applyAlignment="1">
      <alignment horizontal="center" vertical="center" wrapText="1"/>
    </xf>
    <xf numFmtId="0" fontId="46" fillId="2" borderId="1" xfId="0" applyFont="1" applyFill="1" applyBorder="1" applyAlignment="1">
      <alignment horizontal="center" vertical="center" wrapText="1"/>
    </xf>
    <xf numFmtId="0" fontId="50" fillId="0" borderId="1" xfId="0" applyFont="1" applyBorder="1" applyAlignment="1">
      <alignment horizontal="center"/>
    </xf>
    <xf numFmtId="0" fontId="49" fillId="2" borderId="1" xfId="0" applyFont="1" applyFill="1" applyBorder="1" applyAlignment="1">
      <alignment horizontal="center" vertical="center" wrapText="1"/>
    </xf>
    <xf numFmtId="0" fontId="47" fillId="0" borderId="1" xfId="0" applyFont="1" applyBorder="1" applyAlignment="1">
      <alignment horizontal="center"/>
    </xf>
    <xf numFmtId="10" fontId="28" fillId="2" borderId="108" xfId="0" applyNumberFormat="1" applyFont="1" applyFill="1" applyBorder="1" applyAlignment="1">
      <alignment horizontal="center"/>
    </xf>
    <xf numFmtId="49" fontId="25" fillId="0" borderId="2"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10" fontId="50" fillId="0" borderId="1" xfId="0" applyNumberFormat="1" applyFont="1" applyBorder="1"/>
    <xf numFmtId="9" fontId="50" fillId="17" borderId="1" xfId="0" applyNumberFormat="1" applyFont="1" applyFill="1" applyBorder="1" applyAlignment="1">
      <alignment horizontal="right"/>
    </xf>
    <xf numFmtId="0" fontId="49" fillId="0" borderId="1" xfId="0" applyFont="1" applyBorder="1" applyAlignment="1">
      <alignment vertical="center" wrapText="1"/>
    </xf>
    <xf numFmtId="9" fontId="50" fillId="17" borderId="1" xfId="0" applyNumberFormat="1" applyFont="1" applyFill="1" applyBorder="1"/>
    <xf numFmtId="10" fontId="13" fillId="0" borderId="32" xfId="0" applyNumberFormat="1" applyFont="1" applyBorder="1" applyAlignment="1">
      <alignment horizontal="center" vertical="center" wrapText="1"/>
    </xf>
    <xf numFmtId="10" fontId="13" fillId="0" borderId="45" xfId="0" applyNumberFormat="1" applyFont="1" applyBorder="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xf>
    <xf numFmtId="0" fontId="50" fillId="17" borderId="1" xfId="0" applyFont="1" applyFill="1" applyBorder="1"/>
    <xf numFmtId="0" fontId="13" fillId="0" borderId="0" xfId="0" applyFont="1" applyAlignment="1">
      <alignment horizontal="left"/>
    </xf>
    <xf numFmtId="3" fontId="13" fillId="0" borderId="0" xfId="0" applyNumberFormat="1" applyFont="1" applyAlignment="1">
      <alignment horizontal="center"/>
    </xf>
    <xf numFmtId="17" fontId="13" fillId="0" borderId="0" xfId="0" applyNumberFormat="1" applyFont="1"/>
    <xf numFmtId="17" fontId="13" fillId="0" borderId="0" xfId="0" applyNumberFormat="1" applyFont="1" applyAlignment="1">
      <alignment horizontal="center" vertical="center"/>
    </xf>
    <xf numFmtId="10" fontId="50" fillId="17" borderId="1" xfId="0" applyNumberFormat="1" applyFont="1" applyFill="1" applyBorder="1"/>
    <xf numFmtId="9" fontId="25" fillId="5" borderId="45" xfId="0" applyNumberFormat="1" applyFont="1" applyFill="1" applyBorder="1" applyAlignment="1">
      <alignment vertical="center" wrapText="1"/>
    </xf>
    <xf numFmtId="0" fontId="46" fillId="15" borderId="1" xfId="0" applyFont="1" applyFill="1" applyBorder="1" applyAlignment="1">
      <alignment horizontal="center" vertical="center" wrapText="1"/>
    </xf>
    <xf numFmtId="0" fontId="46" fillId="2" borderId="1" xfId="0" applyFont="1" applyFill="1" applyBorder="1" applyAlignment="1">
      <alignment vertical="center" wrapText="1"/>
    </xf>
    <xf numFmtId="10" fontId="50" fillId="0" borderId="1" xfId="0" applyNumberFormat="1" applyFont="1" applyBorder="1" applyAlignment="1">
      <alignment horizontal="center"/>
    </xf>
    <xf numFmtId="0" fontId="49" fillId="2" borderId="1" xfId="0" applyFont="1" applyFill="1" applyBorder="1" applyAlignment="1">
      <alignment vertical="center" wrapText="1"/>
    </xf>
    <xf numFmtId="10" fontId="47" fillId="0" borderId="1" xfId="0" applyNumberFormat="1" applyFont="1" applyBorder="1" applyAlignment="1"/>
    <xf numFmtId="10" fontId="17" fillId="0" borderId="33" xfId="0" applyNumberFormat="1" applyFont="1" applyBorder="1" applyAlignment="1">
      <alignment horizontal="center" vertical="center"/>
    </xf>
    <xf numFmtId="10" fontId="17" fillId="0" borderId="41" xfId="0" applyNumberFormat="1" applyFont="1" applyBorder="1" applyAlignment="1">
      <alignment horizontal="center" vertical="center"/>
    </xf>
    <xf numFmtId="0" fontId="50" fillId="0" borderId="1" xfId="0" applyFont="1" applyBorder="1"/>
    <xf numFmtId="10" fontId="50" fillId="0" borderId="1" xfId="0" applyNumberFormat="1" applyFont="1" applyBorder="1" applyAlignment="1">
      <alignment vertical="center"/>
    </xf>
    <xf numFmtId="10" fontId="47" fillId="0" borderId="1" xfId="0" applyNumberFormat="1" applyFont="1" applyBorder="1" applyAlignment="1">
      <alignment horizontal="right" vertical="center" wrapText="1"/>
    </xf>
    <xf numFmtId="10" fontId="47" fillId="17" borderId="1" xfId="0" applyNumberFormat="1" applyFont="1" applyFill="1" applyBorder="1" applyAlignment="1">
      <alignment horizontal="center" vertical="center"/>
    </xf>
    <xf numFmtId="10" fontId="25" fillId="0" borderId="0" xfId="0" applyNumberFormat="1" applyFont="1" applyAlignment="1">
      <alignment vertical="center"/>
    </xf>
    <xf numFmtId="0" fontId="25" fillId="0" borderId="0" xfId="0" applyFont="1" applyAlignment="1">
      <alignment horizontal="center" vertical="center"/>
    </xf>
    <xf numFmtId="0" fontId="54" fillId="0" borderId="0" xfId="0" applyFont="1"/>
    <xf numFmtId="0" fontId="54" fillId="19" borderId="1" xfId="0" applyFont="1" applyFill="1" applyBorder="1" applyAlignment="1">
      <alignment horizontal="center" vertical="center" wrapText="1"/>
    </xf>
    <xf numFmtId="0" fontId="54" fillId="19" borderId="79" xfId="0" applyFont="1" applyFill="1" applyBorder="1" applyAlignment="1">
      <alignment horizontal="center" vertical="center" wrapText="1"/>
    </xf>
    <xf numFmtId="0" fontId="54" fillId="0" borderId="1" xfId="0" applyFont="1" applyBorder="1" applyAlignment="1">
      <alignment horizontal="center" vertical="center" wrapText="1"/>
    </xf>
    <xf numFmtId="3" fontId="54" fillId="0" borderId="1" xfId="0" applyNumberFormat="1" applyFont="1" applyBorder="1" applyAlignment="1">
      <alignment horizontal="center" vertical="center" wrapText="1"/>
    </xf>
    <xf numFmtId="3" fontId="54" fillId="0" borderId="79" xfId="0" applyNumberFormat="1" applyFont="1" applyBorder="1" applyAlignment="1">
      <alignment horizontal="center" vertical="center" wrapText="1"/>
    </xf>
    <xf numFmtId="10" fontId="54" fillId="0" borderId="1" xfId="0" applyNumberFormat="1" applyFont="1" applyBorder="1" applyAlignment="1">
      <alignment vertical="center" wrapText="1"/>
    </xf>
    <xf numFmtId="10" fontId="54" fillId="0" borderId="1" xfId="0" applyNumberFormat="1" applyFont="1" applyBorder="1" applyAlignment="1">
      <alignment horizontal="center" vertical="center" wrapText="1"/>
    </xf>
    <xf numFmtId="0" fontId="54" fillId="0" borderId="0" xfId="0" applyFont="1" applyAlignment="1">
      <alignment vertical="center" wrapText="1"/>
    </xf>
    <xf numFmtId="167" fontId="54" fillId="0" borderId="78" xfId="0" applyNumberFormat="1" applyFont="1" applyBorder="1" applyAlignment="1">
      <alignment horizontal="center" vertical="center" wrapText="1"/>
    </xf>
    <xf numFmtId="10" fontId="17" fillId="0" borderId="46" xfId="0" applyNumberFormat="1" applyFont="1" applyBorder="1" applyAlignment="1">
      <alignment horizontal="center" vertical="center"/>
    </xf>
    <xf numFmtId="9" fontId="54" fillId="0" borderId="1" xfId="0" applyNumberFormat="1" applyFont="1" applyBorder="1" applyAlignment="1">
      <alignment horizontal="center" vertical="center" wrapText="1"/>
    </xf>
    <xf numFmtId="10" fontId="54" fillId="0" borderId="79" xfId="0" applyNumberFormat="1" applyFont="1" applyBorder="1" applyAlignment="1">
      <alignment horizontal="center" vertical="center" wrapText="1"/>
    </xf>
    <xf numFmtId="167" fontId="54" fillId="0" borderId="79" xfId="0" applyNumberFormat="1" applyFont="1" applyBorder="1" applyAlignment="1">
      <alignment horizontal="center" vertical="center" wrapText="1"/>
    </xf>
    <xf numFmtId="10" fontId="55" fillId="20" borderId="1" xfId="0" applyNumberFormat="1" applyFont="1" applyFill="1" applyBorder="1" applyAlignment="1">
      <alignment horizontal="center" vertical="center" wrapText="1"/>
    </xf>
    <xf numFmtId="0" fontId="55" fillId="20" borderId="79" xfId="0" applyFont="1" applyFill="1" applyBorder="1" applyAlignment="1">
      <alignment vertical="center" wrapText="1"/>
    </xf>
    <xf numFmtId="10" fontId="55" fillId="20" borderId="1" xfId="0" applyNumberFormat="1" applyFont="1" applyFill="1" applyBorder="1" applyAlignment="1">
      <alignment vertical="center" wrapText="1"/>
    </xf>
    <xf numFmtId="2" fontId="0" fillId="13" borderId="68" xfId="0" applyNumberFormat="1" applyFont="1" applyFill="1" applyBorder="1" applyAlignment="1">
      <alignment horizontal="center" wrapText="1"/>
    </xf>
    <xf numFmtId="10" fontId="28" fillId="13" borderId="108" xfId="0" applyNumberFormat="1" applyFont="1" applyFill="1" applyBorder="1" applyAlignment="1">
      <alignment horizontal="center"/>
    </xf>
    <xf numFmtId="4" fontId="28" fillId="13" borderId="108" xfId="0" applyNumberFormat="1" applyFont="1" applyFill="1" applyBorder="1" applyAlignment="1">
      <alignment horizontal="center"/>
    </xf>
    <xf numFmtId="10" fontId="29" fillId="13" borderId="110" xfId="0" applyNumberFormat="1" applyFont="1" applyFill="1" applyBorder="1" applyAlignment="1">
      <alignment horizontal="center" wrapText="1"/>
    </xf>
    <xf numFmtId="10" fontId="25" fillId="21" borderId="1" xfId="0" applyNumberFormat="1" applyFont="1" applyFill="1" applyBorder="1" applyAlignment="1">
      <alignment horizontal="center" vertical="center" wrapText="1"/>
    </xf>
    <xf numFmtId="1" fontId="47" fillId="0" borderId="4" xfId="0" applyNumberFormat="1" applyFont="1" applyBorder="1" applyAlignment="1">
      <alignment horizontal="center" vertical="center" wrapText="1"/>
    </xf>
    <xf numFmtId="1" fontId="47" fillId="0" borderId="4" xfId="0" applyNumberFormat="1" applyFont="1" applyBorder="1" applyAlignment="1">
      <alignment vertical="center" wrapText="1"/>
    </xf>
    <xf numFmtId="10" fontId="50" fillId="0" borderId="1" xfId="0" applyNumberFormat="1" applyFont="1" applyBorder="1" applyAlignment="1">
      <alignment horizontal="center" vertical="center" wrapText="1"/>
    </xf>
    <xf numFmtId="0" fontId="25" fillId="2" borderId="1" xfId="0" applyFont="1" applyFill="1" applyBorder="1" applyAlignment="1">
      <alignment horizontal="center" vertical="center" wrapText="1"/>
    </xf>
    <xf numFmtId="0" fontId="25" fillId="2" borderId="48" xfId="0" applyFont="1" applyFill="1" applyBorder="1" applyAlignment="1">
      <alignment horizontal="center" vertical="center" wrapText="1"/>
    </xf>
    <xf numFmtId="4" fontId="46" fillId="0" borderId="79" xfId="0" applyNumberFormat="1" applyFont="1" applyBorder="1" applyAlignment="1">
      <alignment horizontal="center" vertical="center" wrapText="1"/>
    </xf>
    <xf numFmtId="0" fontId="49" fillId="2" borderId="40" xfId="0" applyFont="1" applyFill="1" applyBorder="1" applyAlignment="1">
      <alignment vertical="center" wrapText="1"/>
    </xf>
    <xf numFmtId="0" fontId="49" fillId="2" borderId="113" xfId="0" applyFont="1" applyFill="1" applyBorder="1" applyAlignment="1">
      <alignment vertical="center" wrapText="1"/>
    </xf>
    <xf numFmtId="4" fontId="49" fillId="0" borderId="30" xfId="0" applyNumberFormat="1" applyFont="1" applyBorder="1" applyAlignment="1">
      <alignment horizontal="center" vertical="center" wrapText="1"/>
    </xf>
    <xf numFmtId="1" fontId="28" fillId="13" borderId="24" xfId="0" applyNumberFormat="1" applyFont="1" applyFill="1" applyBorder="1" applyAlignment="1">
      <alignment horizontal="center"/>
    </xf>
    <xf numFmtId="1" fontId="30" fillId="2" borderId="76" xfId="0" applyNumberFormat="1" applyFont="1" applyFill="1" applyBorder="1" applyAlignment="1">
      <alignment horizontal="center"/>
    </xf>
    <xf numFmtId="17" fontId="19" fillId="0" borderId="4" xfId="0" applyNumberFormat="1" applyFont="1" applyBorder="1" applyAlignment="1">
      <alignment horizontal="center" vertical="center" wrapText="1"/>
    </xf>
    <xf numFmtId="10" fontId="13" fillId="0" borderId="4" xfId="0" applyNumberFormat="1" applyFont="1" applyBorder="1" applyAlignment="1">
      <alignment horizontal="center" vertical="center"/>
    </xf>
    <xf numFmtId="10" fontId="17" fillId="0" borderId="145" xfId="0" applyNumberFormat="1" applyFont="1" applyBorder="1" applyAlignment="1">
      <alignment horizontal="center" vertical="center"/>
    </xf>
    <xf numFmtId="9" fontId="46" fillId="2" borderId="48" xfId="0" applyNumberFormat="1" applyFont="1" applyFill="1" applyBorder="1" applyAlignment="1">
      <alignment vertical="center" wrapText="1"/>
    </xf>
    <xf numFmtId="0" fontId="28" fillId="0" borderId="87" xfId="0" applyFont="1" applyBorder="1"/>
    <xf numFmtId="0" fontId="28" fillId="0" borderId="52" xfId="0" applyFont="1" applyBorder="1"/>
    <xf numFmtId="0" fontId="28" fillId="0" borderId="13" xfId="0" applyFont="1" applyBorder="1"/>
    <xf numFmtId="0" fontId="28" fillId="0" borderId="62" xfId="0" applyFont="1" applyBorder="1"/>
    <xf numFmtId="0" fontId="46" fillId="2" borderId="40" xfId="0" applyFont="1" applyFill="1" applyBorder="1" applyAlignment="1">
      <alignment vertical="center" wrapText="1"/>
    </xf>
    <xf numFmtId="2" fontId="25" fillId="0" borderId="76" xfId="0" applyNumberFormat="1" applyFont="1" applyBorder="1" applyAlignment="1">
      <alignment horizontal="center" vertical="center" wrapText="1"/>
    </xf>
    <xf numFmtId="0" fontId="25" fillId="0" borderId="76" xfId="0" applyFont="1" applyBorder="1" applyAlignment="1">
      <alignment horizontal="center" vertical="center" wrapText="1"/>
    </xf>
    <xf numFmtId="2" fontId="25" fillId="0" borderId="76" xfId="0" applyNumberFormat="1" applyFont="1" applyBorder="1" applyAlignment="1">
      <alignment horizontal="center" vertical="center" wrapText="1"/>
    </xf>
    <xf numFmtId="10" fontId="50" fillId="17" borderId="1" xfId="0" applyNumberFormat="1" applyFont="1" applyFill="1" applyBorder="1" applyAlignment="1">
      <alignment horizontal="center"/>
    </xf>
    <xf numFmtId="10" fontId="25" fillId="3" borderId="149" xfId="0" applyNumberFormat="1" applyFont="1" applyFill="1" applyBorder="1" applyAlignment="1">
      <alignment vertical="center" wrapText="1"/>
    </xf>
    <xf numFmtId="10" fontId="47" fillId="3" borderId="150" xfId="0" applyNumberFormat="1" applyFont="1" applyFill="1" applyBorder="1" applyAlignment="1">
      <alignment vertical="center" wrapText="1"/>
    </xf>
    <xf numFmtId="10" fontId="13" fillId="0" borderId="2" xfId="0" applyNumberFormat="1" applyFont="1" applyBorder="1" applyAlignment="1">
      <alignment horizontal="center" vertical="center"/>
    </xf>
    <xf numFmtId="10" fontId="17" fillId="0" borderId="151" xfId="0" applyNumberFormat="1" applyFont="1" applyBorder="1" applyAlignment="1">
      <alignment horizontal="center" vertical="center"/>
    </xf>
    <xf numFmtId="0" fontId="0" fillId="0" borderId="6" xfId="0" applyFont="1" applyBorder="1"/>
    <xf numFmtId="0" fontId="28" fillId="0" borderId="57" xfId="0" applyFont="1" applyBorder="1"/>
    <xf numFmtId="0" fontId="57" fillId="17" borderId="1" xfId="0" applyFont="1" applyFill="1" applyBorder="1" applyAlignment="1">
      <alignment horizontal="center"/>
    </xf>
    <xf numFmtId="10" fontId="25" fillId="3" borderId="152" xfId="0" applyNumberFormat="1" applyFont="1" applyFill="1" applyBorder="1" applyAlignment="1">
      <alignment vertical="center" wrapText="1"/>
    </xf>
    <xf numFmtId="0" fontId="13" fillId="0" borderId="32" xfId="0" applyFont="1" applyBorder="1" applyAlignment="1">
      <alignment horizontal="center" vertical="center"/>
    </xf>
    <xf numFmtId="10" fontId="50" fillId="22" borderId="1" xfId="0" applyNumberFormat="1" applyFont="1" applyFill="1" applyBorder="1" applyAlignment="1">
      <alignment horizontal="center"/>
    </xf>
    <xf numFmtId="4" fontId="25" fillId="0" borderId="76" xfId="0" applyNumberFormat="1" applyFont="1" applyBorder="1" applyAlignment="1">
      <alignment horizontal="center" vertical="center" wrapText="1"/>
    </xf>
    <xf numFmtId="167" fontId="46" fillId="0" borderId="79" xfId="0" applyNumberFormat="1" applyFont="1" applyBorder="1" applyAlignment="1">
      <alignment horizontal="center" vertical="center" wrapText="1"/>
    </xf>
    <xf numFmtId="168" fontId="47" fillId="0" borderId="1" xfId="0" applyNumberFormat="1" applyFont="1" applyBorder="1" applyAlignment="1">
      <alignment horizontal="center" vertical="center" wrapText="1"/>
    </xf>
    <xf numFmtId="165" fontId="49" fillId="0" borderId="30" xfId="0" applyNumberFormat="1" applyFont="1" applyBorder="1" applyAlignment="1">
      <alignment horizontal="center" vertical="center" wrapText="1"/>
    </xf>
    <xf numFmtId="10" fontId="51" fillId="0" borderId="1" xfId="0" applyNumberFormat="1" applyFont="1" applyBorder="1" applyAlignment="1">
      <alignment horizontal="center" vertical="center"/>
    </xf>
    <xf numFmtId="0" fontId="50" fillId="0" borderId="1" xfId="0" applyFont="1" applyBorder="1" applyAlignment="1">
      <alignment vertical="center"/>
    </xf>
    <xf numFmtId="0" fontId="57" fillId="2" borderId="1" xfId="0" applyFont="1" applyFill="1" applyBorder="1"/>
    <xf numFmtId="10" fontId="50" fillId="17" borderId="1" xfId="0" applyNumberFormat="1" applyFont="1" applyFill="1" applyBorder="1" applyAlignment="1">
      <alignment horizontal="center" vertical="center"/>
    </xf>
    <xf numFmtId="0" fontId="58" fillId="2" borderId="1" xfId="0" applyFont="1" applyFill="1" applyBorder="1"/>
    <xf numFmtId="2" fontId="0" fillId="13" borderId="106" xfId="0" applyNumberFormat="1" applyFont="1" applyFill="1" applyBorder="1" applyAlignment="1">
      <alignment horizontal="center" wrapText="1"/>
    </xf>
    <xf numFmtId="10" fontId="28" fillId="13" borderId="76" xfId="0" applyNumberFormat="1" applyFont="1" applyFill="1" applyBorder="1" applyAlignment="1">
      <alignment horizontal="center"/>
    </xf>
    <xf numFmtId="0" fontId="50" fillId="17" borderId="1" xfId="0" applyFont="1" applyFill="1" applyBorder="1" applyAlignment="1">
      <alignment vertical="center"/>
    </xf>
    <xf numFmtId="10" fontId="29" fillId="13" borderId="132" xfId="0" applyNumberFormat="1" applyFont="1" applyFill="1" applyBorder="1" applyAlignment="1">
      <alignment horizontal="center" wrapText="1"/>
    </xf>
    <xf numFmtId="10" fontId="25" fillId="3" borderId="150" xfId="0" applyNumberFormat="1" applyFont="1" applyFill="1" applyBorder="1" applyAlignment="1">
      <alignment vertical="center" wrapText="1"/>
    </xf>
    <xf numFmtId="10" fontId="50" fillId="10" borderId="1" xfId="0" applyNumberFormat="1" applyFont="1" applyFill="1" applyBorder="1" applyAlignment="1">
      <alignment horizontal="center" vertical="center"/>
    </xf>
    <xf numFmtId="10" fontId="29" fillId="2" borderId="132" xfId="0" applyNumberFormat="1" applyFont="1" applyFill="1" applyBorder="1" applyAlignment="1">
      <alignment horizontal="center" wrapText="1"/>
    </xf>
    <xf numFmtId="3" fontId="54" fillId="0" borderId="78" xfId="0" applyNumberFormat="1" applyFont="1" applyBorder="1" applyAlignment="1">
      <alignment horizontal="center" vertical="center" wrapText="1"/>
    </xf>
    <xf numFmtId="10" fontId="28" fillId="13" borderId="46" xfId="0" applyNumberFormat="1" applyFont="1" applyFill="1" applyBorder="1" applyAlignment="1">
      <alignment horizontal="center" vertical="center" wrapText="1"/>
    </xf>
    <xf numFmtId="4" fontId="54" fillId="0" borderId="79" xfId="0" applyNumberFormat="1" applyFont="1" applyBorder="1" applyAlignment="1">
      <alignment horizontal="center" vertical="center" wrapText="1"/>
    </xf>
    <xf numFmtId="4" fontId="54" fillId="0" borderId="78" xfId="0" applyNumberFormat="1" applyFont="1" applyBorder="1" applyAlignment="1">
      <alignment horizontal="center" vertical="center" wrapText="1"/>
    </xf>
    <xf numFmtId="10" fontId="29" fillId="2" borderId="8" xfId="0" applyNumberFormat="1" applyFont="1" applyFill="1" applyBorder="1" applyAlignment="1">
      <alignment horizontal="center" wrapText="1"/>
    </xf>
    <xf numFmtId="165" fontId="54" fillId="0" borderId="79" xfId="0" applyNumberFormat="1" applyFont="1" applyBorder="1" applyAlignment="1">
      <alignment horizontal="center" vertical="center" wrapText="1"/>
    </xf>
    <xf numFmtId="10" fontId="28" fillId="2" borderId="46" xfId="0" applyNumberFormat="1" applyFont="1" applyFill="1" applyBorder="1" applyAlignment="1">
      <alignment horizontal="center" vertical="center" wrapText="1"/>
    </xf>
    <xf numFmtId="0" fontId="13" fillId="0" borderId="154" xfId="0" applyFont="1" applyBorder="1" applyAlignment="1">
      <alignment horizontal="center" vertical="center" wrapText="1"/>
    </xf>
    <xf numFmtId="10" fontId="43" fillId="3" borderId="45" xfId="0" applyNumberFormat="1" applyFont="1" applyFill="1" applyBorder="1" applyAlignment="1">
      <alignment horizontal="center" vertical="center"/>
    </xf>
    <xf numFmtId="0" fontId="46" fillId="15" borderId="155" xfId="0" applyFont="1" applyFill="1" applyBorder="1" applyAlignment="1">
      <alignment horizontal="center" vertical="center" wrapText="1"/>
    </xf>
    <xf numFmtId="10" fontId="46" fillId="0" borderId="78" xfId="0" applyNumberFormat="1" applyFont="1" applyBorder="1" applyAlignment="1">
      <alignment horizontal="center" vertical="center" wrapText="1"/>
    </xf>
    <xf numFmtId="4" fontId="46" fillId="2" borderId="38" xfId="0" applyNumberFormat="1" applyFont="1" applyFill="1" applyBorder="1" applyAlignment="1">
      <alignment horizontal="center" vertical="center" wrapText="1"/>
    </xf>
    <xf numFmtId="10" fontId="46" fillId="0" borderId="1" xfId="0" applyNumberFormat="1" applyFont="1" applyBorder="1" applyAlignment="1">
      <alignment horizontal="center" vertical="center" wrapText="1"/>
    </xf>
    <xf numFmtId="0" fontId="49" fillId="2" borderId="155" xfId="0" applyFont="1" applyFill="1" applyBorder="1" applyAlignment="1">
      <alignment horizontal="center" vertical="center" wrapText="1"/>
    </xf>
    <xf numFmtId="0" fontId="47" fillId="2" borderId="156" xfId="0" applyFont="1" applyFill="1" applyBorder="1" applyAlignment="1">
      <alignment horizontal="center" vertical="center" wrapText="1"/>
    </xf>
    <xf numFmtId="2" fontId="47" fillId="2" borderId="156" xfId="0" applyNumberFormat="1" applyFont="1" applyFill="1" applyBorder="1" applyAlignment="1">
      <alignment horizontal="center" vertical="center" wrapText="1"/>
    </xf>
    <xf numFmtId="0" fontId="49" fillId="0" borderId="30" xfId="0" applyFont="1" applyBorder="1" applyAlignment="1">
      <alignment horizontal="center" vertical="center" wrapText="1"/>
    </xf>
    <xf numFmtId="10" fontId="25" fillId="0" borderId="4" xfId="0" applyNumberFormat="1" applyFont="1" applyBorder="1" applyAlignment="1">
      <alignment horizontal="center" vertical="center" wrapText="1"/>
    </xf>
    <xf numFmtId="10" fontId="25" fillId="3" borderId="157" xfId="0" applyNumberFormat="1" applyFont="1" applyFill="1" applyBorder="1" applyAlignment="1">
      <alignment horizontal="center" vertical="center" wrapText="1"/>
    </xf>
    <xf numFmtId="10" fontId="25" fillId="3" borderId="158" xfId="0" applyNumberFormat="1" applyFont="1" applyFill="1" applyBorder="1" applyAlignment="1">
      <alignment horizontal="center" vertical="center" wrapText="1"/>
    </xf>
    <xf numFmtId="10" fontId="47" fillId="3" borderId="130" xfId="0" applyNumberFormat="1" applyFont="1" applyFill="1" applyBorder="1" applyAlignment="1">
      <alignment horizontal="center" vertical="center" wrapText="1"/>
    </xf>
    <xf numFmtId="10" fontId="25" fillId="3" borderId="131" xfId="0" applyNumberFormat="1" applyFont="1" applyFill="1" applyBorder="1" applyAlignment="1">
      <alignment horizontal="center" vertical="center" wrapText="1"/>
    </xf>
    <xf numFmtId="10" fontId="25" fillId="3" borderId="124" xfId="0" applyNumberFormat="1" applyFont="1" applyFill="1" applyBorder="1" applyAlignment="1">
      <alignment horizontal="center" vertical="center" wrapText="1"/>
    </xf>
    <xf numFmtId="10" fontId="25" fillId="3" borderId="125" xfId="0" applyNumberFormat="1" applyFont="1" applyFill="1" applyBorder="1" applyAlignment="1">
      <alignment horizontal="center" vertical="center" wrapText="1"/>
    </xf>
    <xf numFmtId="3" fontId="13" fillId="0" borderId="32" xfId="0" applyNumberFormat="1" applyFont="1" applyBorder="1" applyAlignment="1">
      <alignment horizontal="center" vertical="center" wrapText="1"/>
    </xf>
    <xf numFmtId="0" fontId="13" fillId="0" borderId="45" xfId="0" applyFont="1" applyBorder="1" applyAlignment="1">
      <alignment horizontal="center" vertical="center"/>
    </xf>
    <xf numFmtId="3" fontId="13" fillId="0" borderId="45" xfId="0" applyNumberFormat="1" applyFont="1" applyBorder="1" applyAlignment="1">
      <alignment horizontal="center" vertical="center" wrapText="1"/>
    </xf>
    <xf numFmtId="10" fontId="25" fillId="3" borderId="135" xfId="0" applyNumberFormat="1" applyFont="1" applyFill="1" applyBorder="1" applyAlignment="1">
      <alignment horizontal="center" vertical="center" wrapText="1"/>
    </xf>
    <xf numFmtId="10" fontId="25" fillId="3" borderId="137" xfId="0" applyNumberFormat="1" applyFont="1" applyFill="1" applyBorder="1" applyAlignment="1">
      <alignment horizontal="center" vertical="center" wrapText="1"/>
    </xf>
    <xf numFmtId="10" fontId="25" fillId="5" borderId="45" xfId="0" applyNumberFormat="1" applyFont="1" applyFill="1" applyBorder="1" applyAlignment="1">
      <alignment horizontal="center" vertical="center" wrapText="1"/>
    </xf>
    <xf numFmtId="0" fontId="25" fillId="2" borderId="40" xfId="0" applyFont="1" applyFill="1" applyBorder="1" applyAlignment="1">
      <alignment horizontal="center" vertical="center" wrapText="1"/>
    </xf>
    <xf numFmtId="4" fontId="0" fillId="0" borderId="78" xfId="0" applyNumberFormat="1" applyFont="1" applyBorder="1"/>
    <xf numFmtId="0" fontId="46" fillId="2" borderId="38" xfId="0" applyFont="1" applyFill="1" applyBorder="1" applyAlignment="1">
      <alignment horizontal="center" vertical="center" wrapText="1"/>
    </xf>
    <xf numFmtId="168" fontId="47" fillId="2" borderId="40" xfId="0" applyNumberFormat="1" applyFont="1" applyFill="1" applyBorder="1" applyAlignment="1">
      <alignment horizontal="center" vertical="center" wrapText="1"/>
    </xf>
    <xf numFmtId="2" fontId="49" fillId="0" borderId="30" xfId="0" applyNumberFormat="1" applyFont="1" applyBorder="1" applyAlignment="1">
      <alignment horizontal="center" vertical="center" wrapText="1"/>
    </xf>
    <xf numFmtId="10" fontId="50" fillId="2" borderId="1" xfId="0" applyNumberFormat="1" applyFont="1" applyFill="1" applyBorder="1" applyAlignment="1">
      <alignment horizontal="center" vertical="center"/>
    </xf>
    <xf numFmtId="10" fontId="47" fillId="2" borderId="1" xfId="0" applyNumberFormat="1" applyFont="1" applyFill="1" applyBorder="1" applyAlignment="1">
      <alignment horizontal="center" vertical="center"/>
    </xf>
    <xf numFmtId="10" fontId="47" fillId="2" borderId="1" xfId="0" applyNumberFormat="1" applyFont="1" applyFill="1" applyBorder="1" applyAlignment="1">
      <alignment horizontal="center" vertical="center"/>
    </xf>
    <xf numFmtId="10" fontId="13" fillId="0" borderId="1" xfId="0" applyNumberFormat="1" applyFont="1" applyBorder="1" applyAlignment="1">
      <alignment horizontal="center" vertical="center" wrapText="1"/>
    </xf>
    <xf numFmtId="9" fontId="13" fillId="0" borderId="1" xfId="0" applyNumberFormat="1" applyFont="1" applyBorder="1" applyAlignment="1">
      <alignment horizontal="center" vertical="center" wrapText="1"/>
    </xf>
    <xf numFmtId="9" fontId="13" fillId="0" borderId="45" xfId="0" applyNumberFormat="1" applyFont="1" applyBorder="1" applyAlignment="1">
      <alignment horizontal="center" vertical="center" wrapText="1"/>
    </xf>
    <xf numFmtId="10" fontId="25" fillId="3" borderId="130" xfId="0" applyNumberFormat="1" applyFont="1" applyFill="1" applyBorder="1" applyAlignment="1">
      <alignment horizontal="center" vertical="center" wrapText="1"/>
    </xf>
    <xf numFmtId="2" fontId="0" fillId="14" borderId="138" xfId="0" applyNumberFormat="1" applyFont="1" applyFill="1" applyBorder="1" applyAlignment="1">
      <alignment horizontal="center" vertical="center" wrapText="1"/>
    </xf>
    <xf numFmtId="10" fontId="28" fillId="13" borderId="2" xfId="0" applyNumberFormat="1" applyFont="1" applyFill="1" applyBorder="1" applyAlignment="1">
      <alignment horizontal="center" vertical="center" wrapText="1"/>
    </xf>
    <xf numFmtId="10" fontId="29" fillId="14" borderId="3" xfId="0" applyNumberFormat="1" applyFont="1" applyFill="1" applyBorder="1" applyAlignment="1">
      <alignment horizontal="center" vertical="center" wrapText="1"/>
    </xf>
    <xf numFmtId="0" fontId="25" fillId="0" borderId="78" xfId="0" applyFont="1" applyBorder="1" applyAlignment="1">
      <alignment horizontal="center" vertical="center" wrapText="1"/>
    </xf>
    <xf numFmtId="0" fontId="25" fillId="2" borderId="113" xfId="0" applyFont="1" applyFill="1" applyBorder="1" applyAlignment="1">
      <alignment horizontal="center" vertical="center" wrapText="1"/>
    </xf>
    <xf numFmtId="10" fontId="28" fillId="13" borderId="162" xfId="0" applyNumberFormat="1" applyFont="1" applyFill="1" applyBorder="1" applyAlignment="1">
      <alignment horizontal="center" vertical="center" wrapText="1"/>
    </xf>
    <xf numFmtId="0" fontId="49" fillId="0" borderId="4" xfId="0" applyFont="1" applyBorder="1" applyAlignment="1">
      <alignment horizontal="center" vertical="center" wrapText="1"/>
    </xf>
    <xf numFmtId="2" fontId="0" fillId="2" borderId="165" xfId="0" applyNumberFormat="1" applyFont="1" applyFill="1" applyBorder="1" applyAlignment="1">
      <alignment horizontal="center" wrapText="1"/>
    </xf>
    <xf numFmtId="10" fontId="28" fillId="2" borderId="166" xfId="0" applyNumberFormat="1" applyFont="1" applyFill="1" applyBorder="1" applyAlignment="1">
      <alignment horizontal="center"/>
    </xf>
    <xf numFmtId="10" fontId="29" fillId="2" borderId="168" xfId="0" applyNumberFormat="1" applyFont="1" applyFill="1" applyBorder="1" applyAlignment="1">
      <alignment horizontal="center" wrapText="1"/>
    </xf>
    <xf numFmtId="10" fontId="29" fillId="13" borderId="170" xfId="0" applyNumberFormat="1" applyFont="1" applyFill="1" applyBorder="1" applyAlignment="1">
      <alignment horizontal="center" wrapText="1"/>
    </xf>
    <xf numFmtId="10" fontId="28" fillId="2" borderId="171" xfId="0" applyNumberFormat="1" applyFont="1" applyFill="1" applyBorder="1" applyAlignment="1">
      <alignment horizontal="center" vertical="center" wrapText="1"/>
    </xf>
    <xf numFmtId="10" fontId="29" fillId="13" borderId="172" xfId="0" applyNumberFormat="1" applyFont="1" applyFill="1" applyBorder="1" applyAlignment="1">
      <alignment horizontal="center" wrapText="1"/>
    </xf>
    <xf numFmtId="10" fontId="29" fillId="2" borderId="170" xfId="0" applyNumberFormat="1" applyFont="1" applyFill="1" applyBorder="1" applyAlignment="1">
      <alignment horizontal="center" wrapText="1"/>
    </xf>
    <xf numFmtId="10" fontId="28" fillId="13" borderId="173" xfId="0" applyNumberFormat="1" applyFont="1" applyFill="1" applyBorder="1" applyAlignment="1">
      <alignment horizontal="center" vertical="center" wrapText="1"/>
    </xf>
    <xf numFmtId="2" fontId="0" fillId="2" borderId="1" xfId="0" applyNumberFormat="1" applyFont="1" applyFill="1" applyBorder="1" applyAlignment="1">
      <alignment horizontal="center" wrapText="1"/>
    </xf>
    <xf numFmtId="10" fontId="28" fillId="2" borderId="1" xfId="0" applyNumberFormat="1" applyFont="1" applyFill="1" applyBorder="1" applyAlignment="1">
      <alignment horizontal="center"/>
    </xf>
    <xf numFmtId="10" fontId="29" fillId="2" borderId="174" xfId="0" applyNumberFormat="1" applyFont="1" applyFill="1" applyBorder="1" applyAlignment="1">
      <alignment horizontal="center" wrapText="1"/>
    </xf>
    <xf numFmtId="0" fontId="28" fillId="0" borderId="0" xfId="0" applyFont="1"/>
    <xf numFmtId="3" fontId="0" fillId="13" borderId="1" xfId="0" applyNumberFormat="1" applyFont="1" applyFill="1" applyBorder="1" applyAlignment="1">
      <alignment horizontal="center" wrapText="1"/>
    </xf>
    <xf numFmtId="169" fontId="25" fillId="0" borderId="78" xfId="0" applyNumberFormat="1" applyFont="1" applyBorder="1" applyAlignment="1">
      <alignment horizontal="center" vertical="center" wrapText="1"/>
    </xf>
    <xf numFmtId="10" fontId="30" fillId="13" borderId="1" xfId="0" applyNumberFormat="1" applyFont="1" applyFill="1" applyBorder="1" applyAlignment="1">
      <alignment horizontal="center"/>
    </xf>
    <xf numFmtId="0" fontId="25" fillId="0" borderId="4" xfId="0" applyFont="1" applyBorder="1" applyAlignment="1">
      <alignment horizontal="center" vertical="center" wrapText="1"/>
    </xf>
    <xf numFmtId="2" fontId="49" fillId="0" borderId="4" xfId="0" applyNumberFormat="1" applyFont="1" applyBorder="1" applyAlignment="1">
      <alignment horizontal="center" vertical="center" wrapText="1"/>
    </xf>
    <xf numFmtId="2" fontId="47" fillId="0" borderId="4" xfId="0" applyNumberFormat="1" applyFont="1" applyBorder="1" applyAlignment="1">
      <alignment horizontal="center" vertical="center" wrapText="1"/>
    </xf>
    <xf numFmtId="10" fontId="29" fillId="13" borderId="174" xfId="0" applyNumberFormat="1" applyFont="1" applyFill="1" applyBorder="1" applyAlignment="1">
      <alignment horizontal="center" wrapText="1"/>
    </xf>
    <xf numFmtId="2" fontId="0" fillId="14" borderId="1" xfId="0" applyNumberFormat="1" applyFont="1" applyFill="1" applyBorder="1" applyAlignment="1">
      <alignment horizontal="center" vertical="center" wrapText="1"/>
    </xf>
    <xf numFmtId="10" fontId="29" fillId="14" borderId="1" xfId="0" applyNumberFormat="1" applyFont="1" applyFill="1" applyBorder="1" applyAlignment="1">
      <alignment horizontal="center" vertical="center" wrapText="1"/>
    </xf>
    <xf numFmtId="10" fontId="28" fillId="2" borderId="174" xfId="0" applyNumberFormat="1" applyFont="1" applyFill="1" applyBorder="1" applyAlignment="1">
      <alignment horizontal="center" vertical="center" wrapText="1"/>
    </xf>
    <xf numFmtId="2" fontId="26" fillId="8" borderId="1" xfId="0" applyNumberFormat="1" applyFont="1" applyFill="1" applyBorder="1" applyAlignment="1">
      <alignment horizontal="center" vertical="center" wrapText="1"/>
    </xf>
    <xf numFmtId="10" fontId="26" fillId="8" borderId="1" xfId="0" applyNumberFormat="1" applyFont="1" applyFill="1" applyBorder="1" applyAlignment="1">
      <alignment horizontal="center" vertical="center" wrapText="1"/>
    </xf>
    <xf numFmtId="3" fontId="26" fillId="8" borderId="1" xfId="0" applyNumberFormat="1" applyFont="1" applyFill="1" applyBorder="1" applyAlignment="1">
      <alignment horizontal="center" vertical="center" wrapText="1"/>
    </xf>
    <xf numFmtId="2" fontId="0" fillId="13" borderId="180" xfId="0" applyNumberFormat="1" applyFont="1" applyFill="1" applyBorder="1" applyAlignment="1">
      <alignment horizontal="center" vertical="center" wrapText="1"/>
    </xf>
    <xf numFmtId="10" fontId="28" fillId="13" borderId="180" xfId="0" applyNumberFormat="1" applyFont="1" applyFill="1" applyBorder="1" applyAlignment="1">
      <alignment horizontal="center" vertical="center" wrapText="1"/>
    </xf>
    <xf numFmtId="2" fontId="0" fillId="2" borderId="106" xfId="0" applyNumberFormat="1" applyFont="1" applyFill="1" applyBorder="1" applyAlignment="1">
      <alignment horizontal="center" wrapText="1"/>
    </xf>
    <xf numFmtId="10" fontId="28" fillId="2" borderId="76" xfId="0" applyNumberFormat="1" applyFont="1" applyFill="1" applyBorder="1" applyAlignment="1">
      <alignment horizontal="center"/>
    </xf>
    <xf numFmtId="0" fontId="19" fillId="2"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17" fontId="13" fillId="0" borderId="32" xfId="0" applyNumberFormat="1" applyFont="1" applyBorder="1" applyAlignment="1">
      <alignment horizontal="center" vertical="center" wrapText="1"/>
    </xf>
    <xf numFmtId="17" fontId="13" fillId="0" borderId="32" xfId="0" applyNumberFormat="1" applyFont="1" applyBorder="1" applyAlignment="1">
      <alignment horizontal="center" vertical="center"/>
    </xf>
    <xf numFmtId="0" fontId="13" fillId="0" borderId="32" xfId="0" applyFont="1" applyBorder="1"/>
    <xf numFmtId="0" fontId="13" fillId="0" borderId="33" xfId="0" applyFont="1" applyBorder="1"/>
    <xf numFmtId="0" fontId="19"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17"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xf>
    <xf numFmtId="0" fontId="13" fillId="0" borderId="1" xfId="0" applyFont="1" applyBorder="1"/>
    <xf numFmtId="0" fontId="13" fillId="0" borderId="41" xfId="0" applyFont="1" applyBorder="1"/>
    <xf numFmtId="10" fontId="29" fillId="13" borderId="8" xfId="0" applyNumberFormat="1" applyFont="1" applyFill="1" applyBorder="1" applyAlignment="1">
      <alignment horizontal="center" wrapText="1"/>
    </xf>
    <xf numFmtId="10" fontId="25" fillId="0" borderId="78" xfId="0" applyNumberFormat="1" applyFont="1" applyBorder="1" applyAlignment="1">
      <alignment vertical="center" wrapText="1"/>
    </xf>
    <xf numFmtId="10" fontId="46" fillId="0" borderId="79" xfId="0" applyNumberFormat="1" applyFont="1" applyBorder="1" applyAlignment="1">
      <alignment horizontal="center" vertical="center" wrapText="1"/>
    </xf>
    <xf numFmtId="10" fontId="49" fillId="0" borderId="4" xfId="0" applyNumberFormat="1" applyFont="1" applyBorder="1" applyAlignment="1">
      <alignment vertical="center" wrapText="1"/>
    </xf>
    <xf numFmtId="10" fontId="49" fillId="0" borderId="76" xfId="0" applyNumberFormat="1" applyFont="1" applyBorder="1" applyAlignment="1">
      <alignment vertical="center" wrapText="1"/>
    </xf>
    <xf numFmtId="10" fontId="49" fillId="0" borderId="4" xfId="0" applyNumberFormat="1" applyFont="1" applyBorder="1" applyAlignment="1">
      <alignment vertical="center" wrapText="1"/>
    </xf>
    <xf numFmtId="10" fontId="49" fillId="0" borderId="76" xfId="0" applyNumberFormat="1" applyFont="1" applyBorder="1" applyAlignment="1">
      <alignment vertical="center" wrapText="1"/>
    </xf>
    <xf numFmtId="10" fontId="49" fillId="0" borderId="30" xfId="0" applyNumberFormat="1" applyFont="1" applyBorder="1" applyAlignment="1">
      <alignment horizontal="center" vertical="center" wrapText="1"/>
    </xf>
    <xf numFmtId="2" fontId="0" fillId="2" borderId="180" xfId="0" applyNumberFormat="1" applyFont="1" applyFill="1" applyBorder="1" applyAlignment="1">
      <alignment horizontal="center" vertical="center" wrapText="1"/>
    </xf>
    <xf numFmtId="10" fontId="28" fillId="2" borderId="180" xfId="0" applyNumberFormat="1" applyFont="1" applyFill="1" applyBorder="1" applyAlignment="1">
      <alignment horizontal="center" vertical="center" wrapText="1"/>
    </xf>
    <xf numFmtId="2" fontId="0" fillId="13" borderId="165" xfId="0" applyNumberFormat="1" applyFont="1" applyFill="1" applyBorder="1" applyAlignment="1">
      <alignment horizontal="center" wrapText="1"/>
    </xf>
    <xf numFmtId="10" fontId="28" fillId="13" borderId="166" xfId="0" applyNumberFormat="1" applyFont="1" applyFill="1" applyBorder="1" applyAlignment="1">
      <alignment horizontal="center"/>
    </xf>
    <xf numFmtId="10" fontId="29" fillId="13" borderId="168" xfId="0" applyNumberFormat="1" applyFont="1" applyFill="1" applyBorder="1" applyAlignment="1">
      <alignment horizontal="center" wrapText="1"/>
    </xf>
    <xf numFmtId="2" fontId="0" fillId="14" borderId="182" xfId="0" applyNumberFormat="1" applyFont="1" applyFill="1" applyBorder="1" applyAlignment="1">
      <alignment horizontal="center" vertical="center" wrapText="1"/>
    </xf>
    <xf numFmtId="10" fontId="29" fillId="14" borderId="177" xfId="0" applyNumberFormat="1" applyFont="1" applyFill="1" applyBorder="1" applyAlignment="1">
      <alignment horizontal="center" vertical="center" wrapText="1"/>
    </xf>
    <xf numFmtId="10" fontId="28" fillId="13" borderId="183" xfId="0" applyNumberFormat="1" applyFont="1" applyFill="1" applyBorder="1" applyAlignment="1">
      <alignment horizontal="center" vertical="center" wrapText="1"/>
    </xf>
    <xf numFmtId="0" fontId="46" fillId="15" borderId="1" xfId="0" applyFont="1" applyFill="1" applyBorder="1" applyAlignment="1">
      <alignment horizontal="center" vertical="center" wrapText="1"/>
    </xf>
    <xf numFmtId="0" fontId="50" fillId="24" borderId="1" xfId="0" applyFont="1" applyFill="1" applyBorder="1" applyAlignment="1">
      <alignment horizontal="center" vertical="center"/>
    </xf>
    <xf numFmtId="4" fontId="25" fillId="0" borderId="4" xfId="0" applyNumberFormat="1" applyFont="1" applyBorder="1" applyAlignment="1">
      <alignment horizontal="center" vertical="center" wrapText="1"/>
    </xf>
    <xf numFmtId="9" fontId="46" fillId="2" borderId="1" xfId="0" applyNumberFormat="1" applyFont="1" applyFill="1" applyBorder="1" applyAlignment="1">
      <alignment horizontal="center" vertical="center" wrapText="1"/>
    </xf>
    <xf numFmtId="4" fontId="47" fillId="0" borderId="4" xfId="0" applyNumberFormat="1" applyFont="1" applyBorder="1" applyAlignment="1">
      <alignment horizontal="center" vertical="center" wrapText="1"/>
    </xf>
    <xf numFmtId="4" fontId="47" fillId="0" borderId="1" xfId="0" applyNumberFormat="1" applyFont="1" applyBorder="1" applyAlignment="1">
      <alignment horizontal="center" vertical="center" wrapText="1"/>
    </xf>
    <xf numFmtId="170" fontId="47" fillId="0" borderId="1" xfId="0" applyNumberFormat="1" applyFont="1" applyBorder="1" applyAlignment="1">
      <alignment horizontal="center" vertical="center" wrapText="1"/>
    </xf>
    <xf numFmtId="171" fontId="47" fillId="0" borderId="1" xfId="0" applyNumberFormat="1" applyFont="1" applyBorder="1" applyAlignment="1">
      <alignment horizontal="center" vertical="center" wrapText="1"/>
    </xf>
    <xf numFmtId="9" fontId="49" fillId="2" borderId="1" xfId="0" applyNumberFormat="1" applyFont="1" applyFill="1" applyBorder="1" applyAlignment="1">
      <alignment horizontal="center" vertical="center" wrapText="1"/>
    </xf>
    <xf numFmtId="4" fontId="49" fillId="0" borderId="79" xfId="0" applyNumberFormat="1" applyFont="1" applyBorder="1" applyAlignment="1">
      <alignment horizontal="center" vertical="center" wrapText="1"/>
    </xf>
    <xf numFmtId="10" fontId="50" fillId="2" borderId="1" xfId="0" applyNumberFormat="1" applyFont="1" applyFill="1" applyBorder="1" applyAlignment="1">
      <alignment horizontal="center"/>
    </xf>
    <xf numFmtId="10" fontId="47" fillId="2" borderId="1" xfId="0" applyNumberFormat="1" applyFont="1" applyFill="1" applyBorder="1" applyAlignment="1">
      <alignment horizontal="center"/>
    </xf>
    <xf numFmtId="10" fontId="28" fillId="13" borderId="171" xfId="0" applyNumberFormat="1" applyFont="1" applyFill="1" applyBorder="1" applyAlignment="1">
      <alignment horizontal="center" vertical="center" wrapText="1"/>
    </xf>
    <xf numFmtId="10" fontId="47" fillId="3" borderId="1" xfId="0" applyNumberFormat="1" applyFont="1" applyFill="1" applyBorder="1" applyAlignment="1">
      <alignment horizontal="center" vertical="center" wrapText="1"/>
    </xf>
    <xf numFmtId="10" fontId="47" fillId="2" borderId="1" xfId="0" applyNumberFormat="1" applyFont="1" applyFill="1" applyBorder="1" applyAlignment="1">
      <alignment horizontal="center"/>
    </xf>
    <xf numFmtId="173" fontId="30" fillId="2" borderId="76" xfId="0" applyNumberFormat="1" applyFont="1" applyFill="1" applyBorder="1" applyAlignment="1">
      <alignment horizontal="center"/>
    </xf>
    <xf numFmtId="0" fontId="50" fillId="25" borderId="1" xfId="0" applyFont="1" applyFill="1" applyBorder="1"/>
    <xf numFmtId="10" fontId="29" fillId="2" borderId="172" xfId="0" applyNumberFormat="1" applyFont="1" applyFill="1" applyBorder="1" applyAlignment="1">
      <alignment horizontal="center" wrapText="1"/>
    </xf>
    <xf numFmtId="173" fontId="30" fillId="13" borderId="76" xfId="0" applyNumberFormat="1" applyFont="1" applyFill="1" applyBorder="1" applyAlignment="1">
      <alignment horizontal="center"/>
    </xf>
    <xf numFmtId="3" fontId="51" fillId="0" borderId="1" xfId="0" applyNumberFormat="1" applyFont="1" applyBorder="1" applyAlignment="1">
      <alignment horizontal="center" vertical="center"/>
    </xf>
    <xf numFmtId="0" fontId="47" fillId="0" borderId="1" xfId="0" applyFont="1" applyBorder="1" applyAlignment="1">
      <alignment horizontal="center" vertical="center"/>
    </xf>
    <xf numFmtId="0" fontId="47" fillId="0" borderId="1" xfId="0" applyFont="1" applyBorder="1" applyAlignment="1">
      <alignment horizontal="center" vertical="center"/>
    </xf>
    <xf numFmtId="3" fontId="49" fillId="0" borderId="1" xfId="0" applyNumberFormat="1" applyFont="1" applyBorder="1" applyAlignment="1">
      <alignment horizontal="center" vertical="center"/>
    </xf>
    <xf numFmtId="3" fontId="13" fillId="2" borderId="1" xfId="0" applyNumberFormat="1" applyFont="1" applyFill="1" applyBorder="1" applyAlignment="1">
      <alignment horizontal="center" vertical="center" wrapText="1"/>
    </xf>
    <xf numFmtId="0" fontId="50" fillId="2" borderId="1" xfId="0" applyFont="1" applyFill="1" applyBorder="1"/>
    <xf numFmtId="3" fontId="13" fillId="2" borderId="27" xfId="0" applyNumberFormat="1" applyFont="1" applyFill="1" applyBorder="1" applyAlignment="1">
      <alignment horizontal="center" vertical="center" wrapText="1"/>
    </xf>
    <xf numFmtId="10" fontId="13" fillId="2" borderId="27" xfId="0" applyNumberFormat="1" applyFont="1" applyFill="1" applyBorder="1" applyAlignment="1">
      <alignment horizontal="center" vertical="center" wrapText="1"/>
    </xf>
    <xf numFmtId="0" fontId="47" fillId="2" borderId="1" xfId="0" applyFont="1" applyFill="1" applyBorder="1" applyAlignment="1">
      <alignment vertical="center"/>
    </xf>
    <xf numFmtId="0" fontId="47" fillId="2" borderId="1" xfId="0" applyFont="1" applyFill="1" applyBorder="1"/>
    <xf numFmtId="49" fontId="25" fillId="3" borderId="27" xfId="0" applyNumberFormat="1" applyFont="1" applyFill="1" applyBorder="1" applyAlignment="1">
      <alignment horizontal="center" vertical="center" wrapText="1"/>
    </xf>
    <xf numFmtId="0" fontId="50" fillId="24" borderId="40" xfId="0" applyFont="1" applyFill="1" applyBorder="1" applyAlignment="1">
      <alignment horizontal="center" vertical="center"/>
    </xf>
    <xf numFmtId="4" fontId="51" fillId="0" borderId="1" xfId="0" applyNumberFormat="1" applyFont="1" applyBorder="1" applyAlignment="1">
      <alignment horizontal="center" vertical="center"/>
    </xf>
    <xf numFmtId="4" fontId="47" fillId="2" borderId="1" xfId="0" applyNumberFormat="1" applyFont="1" applyFill="1" applyBorder="1" applyAlignment="1">
      <alignment horizontal="center" vertical="center"/>
    </xf>
    <xf numFmtId="4" fontId="47" fillId="0" borderId="1" xfId="0" applyNumberFormat="1" applyFont="1" applyBorder="1" applyAlignment="1">
      <alignment horizontal="center" vertical="center"/>
    </xf>
    <xf numFmtId="4" fontId="49" fillId="0" borderId="1" xfId="0" applyNumberFormat="1" applyFont="1" applyBorder="1" applyAlignment="1">
      <alignment horizontal="center" vertical="center"/>
    </xf>
    <xf numFmtId="10" fontId="13" fillId="0" borderId="21" xfId="0" applyNumberFormat="1" applyFont="1" applyBorder="1" applyAlignment="1">
      <alignment horizontal="center" vertical="center"/>
    </xf>
    <xf numFmtId="0" fontId="50" fillId="24" borderId="1" xfId="0" applyFont="1" applyFill="1" applyBorder="1"/>
    <xf numFmtId="0" fontId="50" fillId="24" borderId="1" xfId="0" applyFont="1" applyFill="1" applyBorder="1" applyAlignment="1">
      <alignment horizontal="center"/>
    </xf>
    <xf numFmtId="4" fontId="19" fillId="2" borderId="1" xfId="0" applyNumberFormat="1" applyFont="1" applyFill="1" applyBorder="1" applyAlignment="1">
      <alignment horizontal="center" vertical="center" wrapText="1"/>
    </xf>
    <xf numFmtId="10" fontId="46" fillId="2" borderId="1" xfId="0" applyNumberFormat="1" applyFont="1" applyFill="1" applyBorder="1" applyAlignment="1">
      <alignment horizontal="center" vertical="center" wrapText="1"/>
    </xf>
    <xf numFmtId="10" fontId="49" fillId="2" borderId="1" xfId="0" applyNumberFormat="1" applyFont="1" applyFill="1" applyBorder="1" applyAlignment="1">
      <alignment horizontal="center" vertical="center" wrapText="1"/>
    </xf>
    <xf numFmtId="10" fontId="47" fillId="0" borderId="1" xfId="0" applyNumberFormat="1" applyFont="1" applyBorder="1" applyAlignment="1">
      <alignment vertical="center"/>
    </xf>
    <xf numFmtId="10" fontId="17" fillId="0" borderId="2" xfId="0" applyNumberFormat="1" applyFont="1" applyBorder="1" applyAlignment="1">
      <alignment horizontal="center" vertical="center"/>
    </xf>
    <xf numFmtId="10" fontId="17" fillId="0" borderId="1" xfId="0" applyNumberFormat="1" applyFont="1" applyBorder="1" applyAlignment="1">
      <alignment horizontal="center" vertical="center"/>
    </xf>
    <xf numFmtId="0" fontId="25" fillId="0" borderId="0" xfId="0" applyFont="1" applyAlignment="1">
      <alignment horizontal="center"/>
    </xf>
    <xf numFmtId="0" fontId="54" fillId="0" borderId="79" xfId="0" applyFont="1" applyBorder="1" applyAlignment="1">
      <alignment horizontal="center" vertical="center" wrapText="1"/>
    </xf>
    <xf numFmtId="2" fontId="54" fillId="0" borderId="78" xfId="0" applyNumberFormat="1" applyFont="1" applyBorder="1" applyAlignment="1">
      <alignment horizontal="center" vertical="center" wrapText="1"/>
    </xf>
    <xf numFmtId="10" fontId="54" fillId="0" borderId="78" xfId="0" applyNumberFormat="1" applyFont="1" applyBorder="1" applyAlignment="1">
      <alignment horizontal="center" vertical="center" wrapText="1"/>
    </xf>
    <xf numFmtId="17" fontId="19" fillId="0" borderId="79" xfId="0" applyNumberFormat="1" applyFont="1" applyBorder="1" applyAlignment="1">
      <alignment horizontal="center" vertical="center" wrapText="1"/>
    </xf>
    <xf numFmtId="0" fontId="63" fillId="0" borderId="0" xfId="0" applyFont="1"/>
    <xf numFmtId="0" fontId="63" fillId="0" borderId="0" xfId="0" applyFont="1" applyAlignment="1">
      <alignment horizontal="center"/>
    </xf>
    <xf numFmtId="0" fontId="28" fillId="0" borderId="0" xfId="0" applyFont="1" applyAlignment="1">
      <alignment horizontal="center"/>
    </xf>
    <xf numFmtId="17" fontId="19" fillId="0" borderId="111" xfId="0" applyNumberFormat="1" applyFont="1" applyBorder="1" applyAlignment="1">
      <alignment horizontal="center" vertical="center" wrapText="1"/>
    </xf>
    <xf numFmtId="10" fontId="30" fillId="13" borderId="24" xfId="0" applyNumberFormat="1" applyFont="1" applyFill="1" applyBorder="1" applyAlignment="1">
      <alignment horizontal="center"/>
    </xf>
    <xf numFmtId="0" fontId="30" fillId="13" borderId="24" xfId="0" applyFont="1" applyFill="1" applyBorder="1" applyAlignment="1">
      <alignment horizontal="center"/>
    </xf>
    <xf numFmtId="17" fontId="19" fillId="0" borderId="23" xfId="0" applyNumberFormat="1" applyFont="1" applyBorder="1" applyAlignment="1">
      <alignment horizontal="center" vertical="center" wrapText="1"/>
    </xf>
    <xf numFmtId="10" fontId="43" fillId="3" borderId="1" xfId="0" applyNumberFormat="1" applyFont="1" applyFill="1" applyBorder="1" applyAlignment="1">
      <alignment horizontal="center" vertical="center"/>
    </xf>
    <xf numFmtId="10" fontId="64" fillId="3" borderId="45" xfId="0" applyNumberFormat="1" applyFont="1" applyFill="1" applyBorder="1" applyAlignment="1">
      <alignment horizontal="center" vertical="center"/>
    </xf>
    <xf numFmtId="0" fontId="28" fillId="13" borderId="24" xfId="0" applyFont="1" applyFill="1" applyBorder="1" applyAlignment="1">
      <alignment horizontal="center"/>
    </xf>
    <xf numFmtId="49" fontId="25" fillId="0" borderId="187" xfId="0" applyNumberFormat="1" applyFont="1" applyBorder="1" applyAlignment="1">
      <alignment horizontal="center" vertical="center" wrapText="1"/>
    </xf>
    <xf numFmtId="3" fontId="25" fillId="0" borderId="4" xfId="0" applyNumberFormat="1" applyFont="1" applyBorder="1" applyAlignment="1">
      <alignment horizontal="center" vertical="center" wrapText="1"/>
    </xf>
    <xf numFmtId="173" fontId="28" fillId="2" borderId="24" xfId="0" applyNumberFormat="1" applyFont="1" applyFill="1" applyBorder="1" applyAlignment="1">
      <alignment horizontal="center"/>
    </xf>
    <xf numFmtId="174" fontId="28" fillId="2" borderId="24" xfId="0" applyNumberFormat="1" applyFont="1" applyFill="1" applyBorder="1" applyAlignment="1">
      <alignment horizontal="center"/>
    </xf>
    <xf numFmtId="3" fontId="47" fillId="0" borderId="4"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175" fontId="28" fillId="2" borderId="24" xfId="0" applyNumberFormat="1" applyFont="1" applyFill="1" applyBorder="1" applyAlignment="1">
      <alignment horizontal="center"/>
    </xf>
    <xf numFmtId="49" fontId="25" fillId="0" borderId="189" xfId="0" applyNumberFormat="1" applyFont="1" applyBorder="1" applyAlignment="1">
      <alignment horizontal="center" vertical="center" wrapText="1"/>
    </xf>
    <xf numFmtId="10" fontId="25" fillId="2" borderId="190" xfId="0" applyNumberFormat="1" applyFont="1" applyFill="1" applyBorder="1" applyAlignment="1">
      <alignment horizontal="center" vertical="center" wrapText="1"/>
    </xf>
    <xf numFmtId="10" fontId="25" fillId="3" borderId="191" xfId="0" applyNumberFormat="1" applyFont="1" applyFill="1" applyBorder="1" applyAlignment="1">
      <alignment vertical="center" wrapText="1"/>
    </xf>
    <xf numFmtId="10" fontId="25" fillId="0" borderId="189" xfId="0" applyNumberFormat="1" applyFont="1" applyBorder="1" applyAlignment="1">
      <alignment horizontal="center" vertical="center" wrapText="1"/>
    </xf>
    <xf numFmtId="10" fontId="25" fillId="3" borderId="158" xfId="0" applyNumberFormat="1" applyFont="1" applyFill="1" applyBorder="1" applyAlignment="1">
      <alignment vertical="center" wrapText="1"/>
    </xf>
    <xf numFmtId="49" fontId="25" fillId="0" borderId="188" xfId="0" applyNumberFormat="1" applyFont="1" applyBorder="1" applyAlignment="1">
      <alignment horizontal="center" vertical="center" wrapText="1"/>
    </xf>
    <xf numFmtId="10" fontId="47" fillId="0" borderId="192" xfId="0" applyNumberFormat="1" applyFont="1" applyBorder="1" applyAlignment="1">
      <alignment horizontal="center" vertical="center" wrapText="1"/>
    </xf>
    <xf numFmtId="10" fontId="47" fillId="0" borderId="193" xfId="0" applyNumberFormat="1" applyFont="1" applyBorder="1" applyAlignment="1">
      <alignment horizontal="center" vertical="center" wrapText="1"/>
    </xf>
    <xf numFmtId="10" fontId="47" fillId="0" borderId="193" xfId="0" applyNumberFormat="1" applyFont="1" applyBorder="1" applyAlignment="1">
      <alignment horizontal="center" vertical="center" wrapText="1"/>
    </xf>
    <xf numFmtId="10" fontId="47" fillId="3" borderId="193" xfId="0" applyNumberFormat="1" applyFont="1" applyFill="1" applyBorder="1" applyAlignment="1">
      <alignment vertical="center" wrapText="1"/>
    </xf>
    <xf numFmtId="10" fontId="25" fillId="2" borderId="193" xfId="0" applyNumberFormat="1" applyFont="1" applyFill="1" applyBorder="1" applyAlignment="1">
      <alignment horizontal="center" vertical="center" wrapText="1"/>
    </xf>
    <xf numFmtId="10" fontId="25" fillId="3" borderId="194" xfId="0" applyNumberFormat="1" applyFont="1" applyFill="1" applyBorder="1" applyAlignment="1">
      <alignment vertical="center" wrapText="1"/>
    </xf>
    <xf numFmtId="10" fontId="25" fillId="0" borderId="187" xfId="0" applyNumberFormat="1" applyFont="1" applyBorder="1" applyAlignment="1">
      <alignment horizontal="center" vertical="center" wrapText="1"/>
    </xf>
    <xf numFmtId="173" fontId="28" fillId="13" borderId="24" xfId="0" applyNumberFormat="1" applyFont="1" applyFill="1" applyBorder="1" applyAlignment="1">
      <alignment horizontal="center"/>
    </xf>
    <xf numFmtId="10" fontId="25" fillId="0" borderId="193" xfId="0" applyNumberFormat="1" applyFont="1" applyBorder="1" applyAlignment="1">
      <alignment horizontal="center" vertical="center" wrapText="1"/>
    </xf>
    <xf numFmtId="10" fontId="25" fillId="0" borderId="194" xfId="0" applyNumberFormat="1" applyFont="1" applyBorder="1" applyAlignment="1">
      <alignment horizontal="center" vertical="center" wrapText="1"/>
    </xf>
    <xf numFmtId="49" fontId="25" fillId="3" borderId="196" xfId="0" applyNumberFormat="1" applyFont="1" applyFill="1" applyBorder="1" applyAlignment="1">
      <alignment horizontal="center" vertical="center" wrapText="1"/>
    </xf>
    <xf numFmtId="10" fontId="25" fillId="3" borderId="194" xfId="0" applyNumberFormat="1" applyFont="1" applyFill="1" applyBorder="1" applyAlignment="1">
      <alignment horizontal="center" vertical="center" wrapText="1"/>
    </xf>
    <xf numFmtId="49" fontId="25" fillId="3" borderId="190" xfId="0" applyNumberFormat="1" applyFont="1" applyFill="1" applyBorder="1" applyAlignment="1">
      <alignment horizontal="center" vertical="center" wrapText="1"/>
    </xf>
    <xf numFmtId="10" fontId="25" fillId="3" borderId="193" xfId="0" applyNumberFormat="1" applyFont="1" applyFill="1" applyBorder="1" applyAlignment="1">
      <alignment horizontal="center" vertical="center" wrapText="1"/>
    </xf>
    <xf numFmtId="10" fontId="25" fillId="5" borderId="131" xfId="0" applyNumberFormat="1" applyFont="1" applyFill="1" applyBorder="1" applyAlignment="1">
      <alignment vertical="center" wrapText="1"/>
    </xf>
    <xf numFmtId="9" fontId="28" fillId="2" borderId="24" xfId="0" applyNumberFormat="1" applyFont="1" applyFill="1" applyBorder="1" applyAlignment="1">
      <alignment horizontal="center"/>
    </xf>
    <xf numFmtId="0" fontId="35" fillId="0" borderId="0" xfId="0" applyFont="1"/>
    <xf numFmtId="10" fontId="47" fillId="0" borderId="4" xfId="0" applyNumberFormat="1" applyFont="1" applyBorder="1" applyAlignment="1">
      <alignment horizontal="center" vertical="center" wrapText="1"/>
    </xf>
    <xf numFmtId="10" fontId="47" fillId="0" borderId="4" xfId="0" applyNumberFormat="1" applyFont="1" applyBorder="1" applyAlignment="1">
      <alignment horizontal="center" vertical="center" wrapText="1"/>
    </xf>
    <xf numFmtId="4" fontId="28" fillId="2" borderId="24" xfId="0" applyNumberFormat="1" applyFont="1" applyFill="1" applyBorder="1" applyAlignment="1">
      <alignment horizontal="center"/>
    </xf>
    <xf numFmtId="175" fontId="28" fillId="13" borderId="24" xfId="0" applyNumberFormat="1" applyFont="1" applyFill="1" applyBorder="1" applyAlignment="1">
      <alignment horizontal="center"/>
    </xf>
    <xf numFmtId="173" fontId="28" fillId="2" borderId="24" xfId="0" applyNumberFormat="1" applyFont="1" applyFill="1" applyBorder="1" applyAlignment="1">
      <alignment horizontal="center" vertical="center"/>
    </xf>
    <xf numFmtId="2" fontId="54" fillId="0" borderId="79" xfId="0" applyNumberFormat="1" applyFont="1" applyBorder="1" applyAlignment="1">
      <alignment horizontal="center" vertical="center" wrapText="1"/>
    </xf>
    <xf numFmtId="10" fontId="25" fillId="0" borderId="188" xfId="0" applyNumberFormat="1" applyFont="1" applyBorder="1" applyAlignment="1">
      <alignment horizontal="center" vertical="center" wrapText="1"/>
    </xf>
    <xf numFmtId="0" fontId="28" fillId="2" borderId="76" xfId="0" applyFont="1" applyFill="1" applyBorder="1" applyAlignment="1">
      <alignment horizontal="center"/>
    </xf>
    <xf numFmtId="165" fontId="54" fillId="0" borderId="78" xfId="0" applyNumberFormat="1" applyFont="1" applyBorder="1" applyAlignment="1">
      <alignment horizontal="center" vertical="center" wrapText="1"/>
    </xf>
    <xf numFmtId="0" fontId="28" fillId="13" borderId="76" xfId="0" applyFont="1" applyFill="1" applyBorder="1" applyAlignment="1">
      <alignment horizontal="center"/>
    </xf>
    <xf numFmtId="49" fontId="54" fillId="0" borderId="1" xfId="0" applyNumberFormat="1" applyFont="1" applyBorder="1" applyAlignment="1">
      <alignment horizontal="center" vertical="center" wrapText="1"/>
    </xf>
    <xf numFmtId="10" fontId="25" fillId="0" borderId="1" xfId="0" applyNumberFormat="1" applyFont="1" applyBorder="1" applyAlignment="1">
      <alignment horizontal="center" vertical="center"/>
    </xf>
    <xf numFmtId="10" fontId="47" fillId="0" borderId="1" xfId="0" applyNumberFormat="1" applyFont="1" applyBorder="1" applyAlignment="1">
      <alignment horizontal="center" vertical="center"/>
    </xf>
    <xf numFmtId="9" fontId="9" fillId="0" borderId="1" xfId="0" applyNumberFormat="1" applyFont="1" applyBorder="1" applyAlignment="1">
      <alignment horizontal="center" vertical="center"/>
    </xf>
    <xf numFmtId="4" fontId="54" fillId="0" borderId="1" xfId="0" applyNumberFormat="1" applyFont="1" applyBorder="1" applyAlignment="1">
      <alignment horizontal="center" vertical="center" wrapText="1"/>
    </xf>
    <xf numFmtId="10" fontId="25" fillId="3" borderId="193" xfId="0" applyNumberFormat="1" applyFont="1" applyFill="1" applyBorder="1" applyAlignment="1">
      <alignment vertical="center" wrapText="1"/>
    </xf>
    <xf numFmtId="9" fontId="54" fillId="0" borderId="78" xfId="0" applyNumberFormat="1" applyFont="1" applyBorder="1" applyAlignment="1">
      <alignment horizontal="center" vertical="center" wrapText="1"/>
    </xf>
    <xf numFmtId="172" fontId="25" fillId="3" borderId="194" xfId="0" applyNumberFormat="1" applyFont="1" applyFill="1" applyBorder="1" applyAlignment="1">
      <alignment horizontal="center" vertical="center" wrapText="1"/>
    </xf>
    <xf numFmtId="169" fontId="25" fillId="3" borderId="194" xfId="0" applyNumberFormat="1" applyFont="1" applyFill="1" applyBorder="1" applyAlignment="1">
      <alignment horizontal="center" vertical="center" wrapText="1"/>
    </xf>
    <xf numFmtId="169" fontId="25" fillId="3" borderId="193" xfId="0" applyNumberFormat="1" applyFont="1" applyFill="1" applyBorder="1" applyAlignment="1">
      <alignment horizontal="center" vertical="center" wrapText="1"/>
    </xf>
    <xf numFmtId="0" fontId="50" fillId="0" borderId="0" xfId="0" applyFont="1"/>
    <xf numFmtId="10" fontId="28" fillId="2" borderId="183" xfId="0" applyNumberFormat="1" applyFont="1" applyFill="1" applyBorder="1" applyAlignment="1">
      <alignment horizontal="center" vertical="center" wrapText="1"/>
    </xf>
    <xf numFmtId="0" fontId="0" fillId="0" borderId="0" xfId="0" applyFont="1" applyAlignment="1">
      <alignment horizontal="center" vertical="center"/>
    </xf>
    <xf numFmtId="0" fontId="26" fillId="26" borderId="27" xfId="0" applyFont="1" applyFill="1" applyBorder="1" applyAlignment="1">
      <alignment horizontal="center" vertical="center"/>
    </xf>
    <xf numFmtId="0" fontId="28" fillId="0" borderId="0" xfId="0" applyFont="1" applyAlignment="1">
      <alignment horizontal="center" vertical="center"/>
    </xf>
    <xf numFmtId="164" fontId="26" fillId="26" borderId="40" xfId="0" applyNumberFormat="1" applyFont="1" applyFill="1" applyBorder="1" applyAlignment="1">
      <alignment horizontal="center"/>
    </xf>
    <xf numFmtId="0" fontId="29" fillId="0" borderId="1" xfId="0" applyFont="1" applyBorder="1" applyAlignment="1">
      <alignment horizontal="center"/>
    </xf>
    <xf numFmtId="0" fontId="29" fillId="0" borderId="1" xfId="0" applyFont="1" applyBorder="1" applyAlignment="1">
      <alignment horizontal="center"/>
    </xf>
    <xf numFmtId="0" fontId="66" fillId="0" borderId="1" xfId="0" applyFont="1" applyBorder="1" applyAlignment="1">
      <alignment horizontal="center" vertical="center" wrapText="1"/>
    </xf>
    <xf numFmtId="0" fontId="28" fillId="0" borderId="1" xfId="0" applyFont="1" applyBorder="1"/>
    <xf numFmtId="10" fontId="28" fillId="0" borderId="1" xfId="0" applyNumberFormat="1" applyFont="1" applyBorder="1"/>
    <xf numFmtId="10" fontId="30" fillId="2" borderId="1" xfId="0" applyNumberFormat="1" applyFont="1" applyFill="1" applyBorder="1"/>
    <xf numFmtId="0" fontId="30" fillId="0" borderId="0" xfId="0" applyFont="1" applyAlignment="1">
      <alignment horizontal="left"/>
    </xf>
    <xf numFmtId="10" fontId="30" fillId="0" borderId="1" xfId="0" applyNumberFormat="1" applyFont="1" applyBorder="1"/>
    <xf numFmtId="0" fontId="30" fillId="0" borderId="0" xfId="0" applyFont="1"/>
    <xf numFmtId="0" fontId="28" fillId="0" borderId="1" xfId="0" applyFont="1" applyBorder="1" applyAlignment="1">
      <alignment wrapText="1"/>
    </xf>
    <xf numFmtId="0" fontId="29" fillId="26" borderId="1" xfId="0" applyFont="1" applyFill="1" applyBorder="1" applyAlignment="1">
      <alignment horizontal="center" vertical="center" wrapText="1"/>
    </xf>
    <xf numFmtId="10" fontId="29" fillId="26" borderId="1" xfId="0" applyNumberFormat="1" applyFont="1" applyFill="1" applyBorder="1" applyAlignment="1">
      <alignment vertical="center"/>
    </xf>
    <xf numFmtId="0" fontId="28" fillId="0" borderId="1" xfId="0" applyFont="1" applyBorder="1" applyAlignment="1">
      <alignment vertical="center"/>
    </xf>
    <xf numFmtId="10" fontId="28" fillId="0" borderId="1" xfId="0" applyNumberFormat="1" applyFont="1" applyBorder="1" applyAlignment="1">
      <alignment vertical="center"/>
    </xf>
    <xf numFmtId="10" fontId="30" fillId="2" borderId="1" xfId="0" applyNumberFormat="1" applyFont="1" applyFill="1" applyBorder="1" applyAlignment="1">
      <alignment vertical="center"/>
    </xf>
    <xf numFmtId="10" fontId="30" fillId="0" borderId="0" xfId="0" applyNumberFormat="1" applyFont="1" applyAlignment="1">
      <alignment horizontal="left" vertical="center"/>
    </xf>
    <xf numFmtId="10" fontId="30" fillId="0" borderId="1" xfId="0" applyNumberFormat="1" applyFont="1" applyBorder="1" applyAlignment="1">
      <alignment vertical="center"/>
    </xf>
    <xf numFmtId="0" fontId="28" fillId="0" borderId="1" xfId="0" applyFont="1" applyBorder="1" applyAlignment="1">
      <alignment vertical="center" wrapText="1"/>
    </xf>
    <xf numFmtId="10" fontId="25" fillId="0" borderId="194" xfId="0" applyNumberFormat="1" applyFont="1" applyBorder="1" applyAlignment="1">
      <alignment horizontal="center" vertical="center" wrapText="1"/>
    </xf>
    <xf numFmtId="10" fontId="25" fillId="0" borderId="125" xfId="0" applyNumberFormat="1" applyFont="1" applyBorder="1" applyAlignment="1">
      <alignment horizontal="center" vertical="center" wrapText="1"/>
    </xf>
    <xf numFmtId="10" fontId="46" fillId="3" borderId="1" xfId="0" applyNumberFormat="1" applyFont="1" applyFill="1" applyBorder="1" applyAlignment="1">
      <alignment horizontal="center" vertical="center" wrapText="1"/>
    </xf>
    <xf numFmtId="10" fontId="50" fillId="0" borderId="193" xfId="0" applyNumberFormat="1" applyFont="1" applyBorder="1" applyAlignment="1">
      <alignment horizontal="center" vertical="center" wrapText="1"/>
    </xf>
    <xf numFmtId="10" fontId="47" fillId="0" borderId="131" xfId="0" applyNumberFormat="1" applyFont="1" applyBorder="1" applyAlignment="1">
      <alignment horizontal="center" vertical="center" wrapText="1"/>
    </xf>
    <xf numFmtId="10" fontId="49" fillId="3" borderId="1" xfId="0" applyNumberFormat="1" applyFont="1" applyFill="1" applyBorder="1" applyAlignment="1">
      <alignment horizontal="center" vertical="center" wrapText="1"/>
    </xf>
    <xf numFmtId="10" fontId="25" fillId="0" borderId="203" xfId="0" applyNumberFormat="1" applyFont="1" applyBorder="1" applyAlignment="1">
      <alignment horizontal="center" vertical="center" wrapText="1"/>
    </xf>
    <xf numFmtId="9" fontId="30" fillId="2" borderId="0" xfId="0" applyNumberFormat="1" applyFont="1" applyFill="1" applyAlignment="1">
      <alignment horizontal="left" vertical="center"/>
    </xf>
    <xf numFmtId="0" fontId="54" fillId="0" borderId="78" xfId="0" applyFont="1" applyBorder="1" applyAlignment="1">
      <alignment horizontal="center" vertical="center" wrapText="1"/>
    </xf>
    <xf numFmtId="0" fontId="25" fillId="0" borderId="41" xfId="0" applyFont="1" applyBorder="1" applyAlignment="1">
      <alignment horizontal="center" vertical="center"/>
    </xf>
    <xf numFmtId="10" fontId="25" fillId="0" borderId="192" xfId="0" applyNumberFormat="1" applyFont="1" applyBorder="1" applyAlignment="1">
      <alignment horizontal="center" vertical="center" wrapText="1"/>
    </xf>
    <xf numFmtId="49" fontId="25" fillId="3" borderId="152" xfId="0" applyNumberFormat="1" applyFont="1" applyFill="1" applyBorder="1" applyAlignment="1">
      <alignment horizontal="center" vertical="center" wrapText="1"/>
    </xf>
    <xf numFmtId="49" fontId="25" fillId="3" borderId="204" xfId="0" applyNumberFormat="1" applyFont="1" applyFill="1" applyBorder="1" applyAlignment="1">
      <alignment horizontal="center" vertical="center" wrapText="1"/>
    </xf>
    <xf numFmtId="49" fontId="25" fillId="3" borderId="205" xfId="0" applyNumberFormat="1" applyFont="1" applyFill="1" applyBorder="1" applyAlignment="1">
      <alignment horizontal="center" vertical="center" wrapText="1"/>
    </xf>
    <xf numFmtId="10" fontId="25" fillId="3" borderId="206" xfId="0" applyNumberFormat="1" applyFont="1" applyFill="1" applyBorder="1" applyAlignment="1">
      <alignment horizontal="center" vertical="center" wrapText="1"/>
    </xf>
    <xf numFmtId="10" fontId="30" fillId="2" borderId="0" xfId="0" applyNumberFormat="1" applyFont="1" applyFill="1" applyAlignment="1">
      <alignment horizontal="left" vertical="center"/>
    </xf>
    <xf numFmtId="10" fontId="25" fillId="3" borderId="206" xfId="0" applyNumberFormat="1" applyFont="1" applyFill="1" applyBorder="1" applyAlignment="1">
      <alignment vertical="center" wrapText="1"/>
    </xf>
    <xf numFmtId="10" fontId="25" fillId="5" borderId="207" xfId="0" applyNumberFormat="1" applyFont="1" applyFill="1" applyBorder="1" applyAlignment="1">
      <alignment vertical="center" wrapText="1"/>
    </xf>
    <xf numFmtId="174" fontId="54" fillId="0" borderId="78" xfId="0" applyNumberFormat="1" applyFont="1" applyBorder="1" applyAlignment="1">
      <alignment horizontal="center" vertical="center" wrapText="1"/>
    </xf>
    <xf numFmtId="175" fontId="54" fillId="0" borderId="78" xfId="0" applyNumberFormat="1" applyFont="1" applyBorder="1" applyAlignment="1">
      <alignment horizontal="center" vertical="center" wrapText="1"/>
    </xf>
    <xf numFmtId="0" fontId="30" fillId="2" borderId="0" xfId="0" applyFont="1" applyFill="1" applyAlignment="1">
      <alignment horizontal="left" vertical="center"/>
    </xf>
    <xf numFmtId="10" fontId="47" fillId="0" borderId="192" xfId="0" applyNumberFormat="1" applyFont="1" applyBorder="1" applyAlignment="1">
      <alignment horizontal="center" vertical="center" wrapText="1"/>
    </xf>
    <xf numFmtId="0" fontId="68" fillId="0" borderId="1" xfId="0" applyFont="1" applyBorder="1" applyAlignment="1">
      <alignment horizontal="center"/>
    </xf>
    <xf numFmtId="0" fontId="68" fillId="0" borderId="213" xfId="0" applyFont="1" applyBorder="1" applyAlignment="1">
      <alignment horizontal="center"/>
    </xf>
    <xf numFmtId="0" fontId="68" fillId="0" borderId="213" xfId="0" applyFont="1" applyBorder="1" applyAlignment="1">
      <alignment horizontal="center" wrapText="1"/>
    </xf>
    <xf numFmtId="0" fontId="57" fillId="0" borderId="214" xfId="0" applyFont="1" applyBorder="1" applyAlignment="1"/>
    <xf numFmtId="10" fontId="57" fillId="0" borderId="215" xfId="0" applyNumberFormat="1" applyFont="1" applyBorder="1" applyAlignment="1">
      <alignment horizontal="right"/>
    </xf>
    <xf numFmtId="10" fontId="69" fillId="2" borderId="215" xfId="0" applyNumberFormat="1" applyFont="1" applyFill="1" applyBorder="1" applyAlignment="1">
      <alignment horizontal="center"/>
    </xf>
    <xf numFmtId="10" fontId="69" fillId="0" borderId="215" xfId="0" applyNumberFormat="1" applyFont="1" applyBorder="1" applyAlignment="1">
      <alignment horizontal="center"/>
    </xf>
    <xf numFmtId="0" fontId="57" fillId="0" borderId="214" xfId="0" applyFont="1" applyBorder="1" applyAlignment="1">
      <alignment wrapText="1"/>
    </xf>
    <xf numFmtId="0" fontId="68" fillId="26" borderId="214" xfId="0" applyFont="1" applyFill="1" applyBorder="1" applyAlignment="1">
      <alignment horizontal="center" wrapText="1"/>
    </xf>
    <xf numFmtId="10" fontId="68" fillId="26" borderId="215" xfId="0" applyNumberFormat="1" applyFont="1" applyFill="1" applyBorder="1" applyAlignment="1">
      <alignment horizontal="right"/>
    </xf>
    <xf numFmtId="0" fontId="57" fillId="26" borderId="215" xfId="0" applyFont="1" applyFill="1" applyBorder="1" applyAlignment="1">
      <alignment horizontal="center"/>
    </xf>
    <xf numFmtId="0" fontId="55" fillId="0" borderId="0" xfId="0" applyFont="1" applyAlignment="1">
      <alignment horizontal="center" vertical="center" wrapText="1"/>
    </xf>
    <xf numFmtId="0" fontId="54" fillId="2" borderId="0" xfId="0" applyFont="1" applyFill="1" applyAlignment="1">
      <alignment horizontal="center" vertical="center" wrapText="1"/>
    </xf>
    <xf numFmtId="3" fontId="25" fillId="0" borderId="194" xfId="0" applyNumberFormat="1" applyFont="1" applyBorder="1" applyAlignment="1">
      <alignment horizontal="center" vertical="center" wrapText="1"/>
    </xf>
    <xf numFmtId="3" fontId="46" fillId="3" borderId="1" xfId="0" applyNumberFormat="1" applyFont="1" applyFill="1" applyBorder="1" applyAlignment="1">
      <alignment horizontal="center" vertical="center" wrapText="1"/>
    </xf>
    <xf numFmtId="3" fontId="47" fillId="0" borderId="193" xfId="0" applyNumberFormat="1" applyFont="1" applyBorder="1" applyAlignment="1">
      <alignment horizontal="center" vertical="center" wrapText="1"/>
    </xf>
    <xf numFmtId="3" fontId="47" fillId="0" borderId="131" xfId="0" applyNumberFormat="1" applyFont="1" applyBorder="1" applyAlignment="1">
      <alignment horizontal="center" vertical="center" wrapText="1"/>
    </xf>
    <xf numFmtId="3" fontId="49" fillId="3" borderId="1" xfId="0" applyNumberFormat="1" applyFont="1" applyFill="1" applyBorder="1" applyAlignment="1">
      <alignment horizontal="center" vertical="center" wrapText="1"/>
    </xf>
    <xf numFmtId="3" fontId="25" fillId="0" borderId="125" xfId="0" applyNumberFormat="1" applyFont="1" applyBorder="1" applyAlignment="1">
      <alignment horizontal="center" vertical="center" wrapText="1"/>
    </xf>
    <xf numFmtId="3" fontId="47" fillId="0" borderId="193" xfId="0" applyNumberFormat="1" applyFont="1" applyBorder="1" applyAlignment="1">
      <alignment horizontal="center" vertical="center" wrapText="1"/>
    </xf>
    <xf numFmtId="9" fontId="46" fillId="15" borderId="32" xfId="0" applyNumberFormat="1" applyFont="1" applyFill="1" applyBorder="1" applyAlignment="1">
      <alignment horizontal="center" vertical="center" wrapText="1"/>
    </xf>
    <xf numFmtId="4" fontId="25" fillId="0" borderId="1" xfId="0" applyNumberFormat="1" applyFont="1" applyBorder="1" applyAlignment="1">
      <alignment horizontal="center" vertical="center" wrapText="1"/>
    </xf>
    <xf numFmtId="4" fontId="25" fillId="0" borderId="79" xfId="0" applyNumberFormat="1" applyFont="1" applyBorder="1" applyAlignment="1">
      <alignment horizontal="center" vertical="center" wrapText="1"/>
    </xf>
    <xf numFmtId="10" fontId="47" fillId="2" borderId="40" xfId="0" applyNumberFormat="1" applyFont="1" applyFill="1" applyBorder="1" applyAlignment="1">
      <alignment horizontal="center" vertical="center" wrapText="1"/>
    </xf>
    <xf numFmtId="3" fontId="25" fillId="0" borderId="192" xfId="0" applyNumberFormat="1" applyFont="1" applyBorder="1" applyAlignment="1">
      <alignment horizontal="center" vertical="center" wrapText="1"/>
    </xf>
    <xf numFmtId="4" fontId="25" fillId="0" borderId="79" xfId="0" applyNumberFormat="1" applyFont="1" applyBorder="1" applyAlignment="1">
      <alignment horizontal="center" vertical="center" wrapText="1"/>
    </xf>
    <xf numFmtId="10" fontId="46" fillId="0" borderId="4" xfId="0" applyNumberFormat="1" applyFont="1" applyBorder="1" applyAlignment="1">
      <alignment horizontal="center" vertical="center" wrapText="1"/>
    </xf>
    <xf numFmtId="3" fontId="47" fillId="0" borderId="192" xfId="0" applyNumberFormat="1" applyFont="1" applyBorder="1" applyAlignment="1">
      <alignment horizontal="center" vertical="center" wrapText="1"/>
    </xf>
    <xf numFmtId="9" fontId="25" fillId="3" borderId="124" xfId="0" applyNumberFormat="1" applyFont="1" applyFill="1" applyBorder="1" applyAlignment="1">
      <alignment horizontal="center" vertical="center" wrapText="1"/>
    </xf>
    <xf numFmtId="9" fontId="25" fillId="3" borderId="130" xfId="0" applyNumberFormat="1" applyFont="1" applyFill="1" applyBorder="1" applyAlignment="1">
      <alignment horizontal="center" vertical="center" wrapText="1"/>
    </xf>
    <xf numFmtId="9" fontId="47" fillId="3" borderId="130" xfId="0" applyNumberFormat="1" applyFont="1" applyFill="1" applyBorder="1" applyAlignment="1">
      <alignment horizontal="center" vertical="center" wrapText="1"/>
    </xf>
    <xf numFmtId="9" fontId="47" fillId="0" borderId="193" xfId="0" applyNumberFormat="1" applyFont="1" applyBorder="1" applyAlignment="1">
      <alignment horizontal="center" vertical="center" wrapText="1"/>
    </xf>
    <xf numFmtId="10" fontId="25" fillId="3" borderId="218" xfId="0" applyNumberFormat="1" applyFont="1" applyFill="1" applyBorder="1" applyAlignment="1">
      <alignment horizontal="center" vertical="center" wrapText="1"/>
    </xf>
    <xf numFmtId="10" fontId="25" fillId="3" borderId="219" xfId="0" applyNumberFormat="1" applyFont="1" applyFill="1" applyBorder="1" applyAlignment="1">
      <alignment horizontal="center" vertical="center" wrapText="1"/>
    </xf>
    <xf numFmtId="49" fontId="25" fillId="0" borderId="4" xfId="0" applyNumberFormat="1" applyFont="1" applyBorder="1" applyAlignment="1">
      <alignment horizontal="center" vertical="center" wrapText="1"/>
    </xf>
    <xf numFmtId="9" fontId="25" fillId="3" borderId="220"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45" xfId="0" applyFont="1" applyFill="1" applyBorder="1" applyAlignment="1">
      <alignment horizontal="center" vertical="center" wrapText="1"/>
    </xf>
    <xf numFmtId="10" fontId="47" fillId="3" borderId="45" xfId="0" applyNumberFormat="1" applyFont="1" applyFill="1" applyBorder="1" applyAlignment="1">
      <alignment horizontal="center" vertical="center" wrapText="1"/>
    </xf>
    <xf numFmtId="10" fontId="50" fillId="0" borderId="203" xfId="0" applyNumberFormat="1" applyFont="1" applyBorder="1" applyAlignment="1">
      <alignment horizontal="center" vertical="center" wrapText="1"/>
    </xf>
    <xf numFmtId="10" fontId="50" fillId="0" borderId="194" xfId="0" applyNumberFormat="1" applyFont="1" applyBorder="1" applyAlignment="1">
      <alignment horizontal="center" vertical="center" wrapText="1"/>
    </xf>
    <xf numFmtId="10" fontId="51" fillId="3" borderId="1" xfId="0" applyNumberFormat="1" applyFont="1" applyFill="1" applyBorder="1" applyAlignment="1">
      <alignment horizontal="center" vertical="center" wrapText="1"/>
    </xf>
    <xf numFmtId="0" fontId="46" fillId="27" borderId="32" xfId="0" applyFont="1" applyFill="1" applyBorder="1" applyAlignment="1">
      <alignment horizontal="center" vertical="center" wrapText="1"/>
    </xf>
    <xf numFmtId="0" fontId="46" fillId="7" borderId="32" xfId="0" applyFont="1" applyFill="1" applyBorder="1" applyAlignment="1">
      <alignment horizontal="center" vertical="center" wrapText="1"/>
    </xf>
    <xf numFmtId="10" fontId="25" fillId="0" borderId="221" xfId="0" applyNumberFormat="1" applyFont="1" applyBorder="1" applyAlignment="1">
      <alignment horizontal="center" vertical="center" wrapText="1"/>
    </xf>
    <xf numFmtId="10" fontId="25" fillId="2" borderId="221" xfId="0" applyNumberFormat="1" applyFont="1" applyFill="1" applyBorder="1" applyAlignment="1">
      <alignment horizontal="center" vertical="center" wrapText="1"/>
    </xf>
    <xf numFmtId="9" fontId="25" fillId="3" borderId="86" xfId="0" applyNumberFormat="1" applyFont="1" applyFill="1" applyBorder="1" applyAlignment="1">
      <alignment horizontal="center" vertical="center" wrapText="1"/>
    </xf>
    <xf numFmtId="10" fontId="47" fillId="0" borderId="206" xfId="0" applyNumberFormat="1" applyFont="1" applyBorder="1" applyAlignment="1">
      <alignment horizontal="center" vertical="center" wrapText="1"/>
    </xf>
    <xf numFmtId="10" fontId="47" fillId="28" borderId="206" xfId="0" applyNumberFormat="1" applyFont="1" applyFill="1" applyBorder="1" applyAlignment="1">
      <alignment horizontal="center" vertical="center" wrapText="1"/>
    </xf>
    <xf numFmtId="10" fontId="47" fillId="2" borderId="27" xfId="0" applyNumberFormat="1" applyFont="1" applyFill="1" applyBorder="1" applyAlignment="1">
      <alignment horizontal="center" vertical="center" wrapText="1"/>
    </xf>
    <xf numFmtId="10" fontId="47" fillId="2" borderId="206" xfId="0" applyNumberFormat="1" applyFont="1" applyFill="1" applyBorder="1" applyAlignment="1">
      <alignment horizontal="center" vertical="center" wrapText="1"/>
    </xf>
    <xf numFmtId="10" fontId="47" fillId="0" borderId="206" xfId="0" applyNumberFormat="1" applyFont="1" applyBorder="1" applyAlignment="1">
      <alignment horizontal="center" vertical="center" wrapText="1"/>
    </xf>
    <xf numFmtId="10" fontId="47" fillId="0" borderId="207" xfId="0" applyNumberFormat="1" applyFont="1" applyBorder="1" applyAlignment="1">
      <alignment horizontal="center" vertical="center" wrapText="1"/>
    </xf>
    <xf numFmtId="10" fontId="25" fillId="2" borderId="194" xfId="0" applyNumberFormat="1" applyFont="1" applyFill="1" applyBorder="1" applyAlignment="1">
      <alignment horizontal="center" vertical="center" wrapText="1"/>
    </xf>
    <xf numFmtId="10" fontId="47" fillId="2" borderId="193" xfId="0" applyNumberFormat="1" applyFont="1" applyFill="1" applyBorder="1" applyAlignment="1">
      <alignment horizontal="center" vertical="center" wrapText="1"/>
    </xf>
    <xf numFmtId="10" fontId="47" fillId="2" borderId="193" xfId="0" applyNumberFormat="1" applyFont="1" applyFill="1" applyBorder="1" applyAlignment="1">
      <alignment horizontal="center" vertical="center" wrapText="1"/>
    </xf>
    <xf numFmtId="10" fontId="47" fillId="28" borderId="193" xfId="0" applyNumberFormat="1" applyFont="1" applyFill="1" applyBorder="1" applyAlignment="1">
      <alignment horizontal="center" vertical="center" wrapText="1"/>
    </xf>
    <xf numFmtId="3" fontId="25" fillId="2" borderId="1" xfId="0" applyNumberFormat="1" applyFont="1" applyFill="1" applyBorder="1" applyAlignment="1">
      <alignment horizontal="center" vertical="center" wrapText="1"/>
    </xf>
    <xf numFmtId="3" fontId="25" fillId="0" borderId="79" xfId="0" applyNumberFormat="1" applyFont="1" applyBorder="1" applyAlignment="1">
      <alignment horizontal="center" vertical="center" wrapText="1"/>
    </xf>
    <xf numFmtId="3" fontId="47" fillId="2" borderId="40" xfId="0" applyNumberFormat="1" applyFont="1" applyFill="1" applyBorder="1" applyAlignment="1">
      <alignment horizontal="center" vertical="center" wrapText="1"/>
    </xf>
    <xf numFmtId="3" fontId="47" fillId="2" borderId="40" xfId="0" applyNumberFormat="1" applyFont="1" applyFill="1" applyBorder="1" applyAlignment="1">
      <alignment horizontal="center" vertical="center" wrapText="1"/>
    </xf>
    <xf numFmtId="3" fontId="47" fillId="0" borderId="126" xfId="0" applyNumberFormat="1" applyFont="1" applyBorder="1" applyAlignment="1">
      <alignment horizontal="center" vertical="center" wrapText="1"/>
    </xf>
    <xf numFmtId="0" fontId="25" fillId="0" borderId="0" xfId="0" applyFont="1" applyAlignment="1">
      <alignment vertical="center"/>
    </xf>
    <xf numFmtId="10" fontId="25" fillId="2" borderId="206" xfId="0" applyNumberFormat="1" applyFont="1" applyFill="1" applyBorder="1" applyAlignment="1">
      <alignment horizontal="center" vertical="center" wrapText="1"/>
    </xf>
    <xf numFmtId="0" fontId="46" fillId="27" borderId="40" xfId="0" applyFont="1" applyFill="1" applyBorder="1" applyAlignment="1">
      <alignment horizontal="center" vertical="center" wrapText="1"/>
    </xf>
    <xf numFmtId="10" fontId="25" fillId="0" borderId="221" xfId="0" applyNumberFormat="1" applyFont="1" applyBorder="1" applyAlignment="1">
      <alignment horizontal="center" vertical="center" wrapText="1"/>
    </xf>
    <xf numFmtId="10" fontId="25" fillId="0" borderId="125" xfId="0" applyNumberFormat="1" applyFont="1" applyBorder="1" applyAlignment="1">
      <alignment horizontal="center" vertical="center" wrapText="1"/>
    </xf>
    <xf numFmtId="10" fontId="47" fillId="29" borderId="221" xfId="0" applyNumberFormat="1" applyFont="1" applyFill="1" applyBorder="1" applyAlignment="1">
      <alignment horizontal="center" vertical="center" wrapText="1"/>
    </xf>
    <xf numFmtId="10" fontId="47" fillId="0" borderId="221" xfId="0" applyNumberFormat="1" applyFont="1" applyBorder="1" applyAlignment="1">
      <alignment horizontal="center" vertical="center" wrapText="1"/>
    </xf>
    <xf numFmtId="9" fontId="25" fillId="3" borderId="135" xfId="0" applyNumberFormat="1" applyFont="1" applyFill="1" applyBorder="1" applyAlignment="1">
      <alignment horizontal="center" vertical="center" wrapText="1"/>
    </xf>
    <xf numFmtId="10" fontId="47" fillId="0" borderId="225" xfId="0" applyNumberFormat="1" applyFont="1" applyBorder="1" applyAlignment="1">
      <alignment horizontal="center" vertical="center" wrapText="1"/>
    </xf>
    <xf numFmtId="10" fontId="25" fillId="0" borderId="226" xfId="0" applyNumberFormat="1" applyFont="1" applyBorder="1" applyAlignment="1">
      <alignment horizontal="center" vertical="center" wrapText="1"/>
    </xf>
    <xf numFmtId="10" fontId="25" fillId="0" borderId="227" xfId="0" applyNumberFormat="1" applyFont="1" applyBorder="1" applyAlignment="1">
      <alignment horizontal="center" vertical="center" wrapText="1"/>
    </xf>
    <xf numFmtId="10" fontId="25" fillId="2" borderId="227" xfId="0" applyNumberFormat="1" applyFont="1" applyFill="1" applyBorder="1" applyAlignment="1">
      <alignment horizontal="center" vertical="center" wrapText="1"/>
    </xf>
    <xf numFmtId="10" fontId="47" fillId="29" borderId="193" xfId="0" applyNumberFormat="1" applyFont="1" applyFill="1" applyBorder="1" applyAlignment="1">
      <alignment horizontal="center" vertical="center" wrapText="1"/>
    </xf>
    <xf numFmtId="10" fontId="47" fillId="13" borderId="193" xfId="0" applyNumberFormat="1" applyFont="1" applyFill="1" applyBorder="1" applyAlignment="1">
      <alignment horizontal="center" vertical="center" wrapText="1"/>
    </xf>
    <xf numFmtId="9" fontId="25" fillId="3" borderId="45" xfId="0" applyNumberFormat="1" applyFont="1" applyFill="1" applyBorder="1" applyAlignment="1">
      <alignment horizontal="center" vertical="center" wrapText="1"/>
    </xf>
    <xf numFmtId="10" fontId="25" fillId="0" borderId="193" xfId="0" applyNumberFormat="1" applyFont="1" applyBorder="1" applyAlignment="1">
      <alignment horizontal="center" vertical="center" wrapText="1"/>
    </xf>
    <xf numFmtId="3" fontId="25" fillId="0" borderId="1" xfId="0" applyNumberFormat="1" applyFont="1" applyBorder="1" applyAlignment="1">
      <alignment horizontal="center" vertical="center" wrapText="1"/>
    </xf>
    <xf numFmtId="10" fontId="47" fillId="29" borderId="192" xfId="0" applyNumberFormat="1" applyFont="1" applyFill="1" applyBorder="1" applyAlignment="1">
      <alignment horizontal="center" vertical="center" wrapText="1"/>
    </xf>
    <xf numFmtId="0" fontId="25" fillId="15" borderId="47" xfId="0" applyFont="1" applyFill="1" applyBorder="1" applyAlignment="1">
      <alignment horizontal="center" vertical="center" wrapText="1"/>
    </xf>
    <xf numFmtId="10" fontId="47" fillId="28" borderId="193" xfId="0" applyNumberFormat="1" applyFont="1" applyFill="1" applyBorder="1" applyAlignment="1">
      <alignment horizontal="center" vertical="center" wrapText="1"/>
    </xf>
    <xf numFmtId="10" fontId="47" fillId="0" borderId="194" xfId="0" applyNumberFormat="1" applyFont="1" applyBorder="1" applyAlignment="1">
      <alignment horizontal="center" vertical="center" wrapText="1"/>
    </xf>
    <xf numFmtId="10" fontId="47" fillId="14" borderId="193" xfId="0" applyNumberFormat="1" applyFont="1" applyFill="1" applyBorder="1" applyAlignment="1">
      <alignment horizontal="center" vertical="center" wrapText="1"/>
    </xf>
    <xf numFmtId="10" fontId="47" fillId="0" borderId="194" xfId="0" applyNumberFormat="1" applyFont="1" applyBorder="1" applyAlignment="1">
      <alignment horizontal="center" vertical="center" wrapText="1"/>
    </xf>
    <xf numFmtId="169" fontId="25" fillId="3" borderId="45" xfId="0" applyNumberFormat="1" applyFont="1" applyFill="1" applyBorder="1" applyAlignment="1">
      <alignment horizontal="center" vertical="center" wrapText="1"/>
    </xf>
    <xf numFmtId="3" fontId="25" fillId="2" borderId="194" xfId="0" applyNumberFormat="1" applyFont="1" applyFill="1" applyBorder="1" applyAlignment="1">
      <alignment horizontal="center" vertical="center" wrapText="1"/>
    </xf>
    <xf numFmtId="10" fontId="46" fillId="3" borderId="194" xfId="0" applyNumberFormat="1" applyFont="1" applyFill="1" applyBorder="1" applyAlignment="1">
      <alignment horizontal="center" vertical="center" wrapText="1"/>
    </xf>
    <xf numFmtId="4" fontId="25" fillId="2" borderId="1" xfId="0" applyNumberFormat="1" applyFont="1" applyFill="1" applyBorder="1" applyAlignment="1">
      <alignment horizontal="center" vertical="center" wrapText="1"/>
    </xf>
    <xf numFmtId="3" fontId="47" fillId="14" borderId="193" xfId="0" applyNumberFormat="1" applyFont="1" applyFill="1" applyBorder="1" applyAlignment="1">
      <alignment horizontal="center" vertical="center" wrapText="1"/>
    </xf>
    <xf numFmtId="4" fontId="25" fillId="0" borderId="1" xfId="0" applyNumberFormat="1" applyFont="1" applyBorder="1" applyAlignment="1">
      <alignment horizontal="center" vertical="center" wrapText="1"/>
    </xf>
    <xf numFmtId="4" fontId="47" fillId="0" borderId="4" xfId="0" applyNumberFormat="1" applyFont="1" applyBorder="1" applyAlignment="1">
      <alignment horizontal="center" vertical="center" wrapText="1"/>
    </xf>
    <xf numFmtId="10" fontId="25" fillId="0" borderId="1" xfId="0" applyNumberFormat="1" applyFont="1" applyBorder="1" applyAlignment="1">
      <alignment horizontal="center"/>
    </xf>
    <xf numFmtId="10" fontId="47" fillId="14" borderId="192" xfId="0" applyNumberFormat="1" applyFont="1" applyFill="1" applyBorder="1" applyAlignment="1">
      <alignment horizontal="center" vertical="center" wrapText="1"/>
    </xf>
    <xf numFmtId="10" fontId="25" fillId="0" borderId="1" xfId="0" applyNumberFormat="1" applyFont="1" applyBorder="1" applyAlignment="1">
      <alignment horizontal="center"/>
    </xf>
    <xf numFmtId="10" fontId="49" fillId="0" borderId="1" xfId="0" applyNumberFormat="1" applyFont="1" applyBorder="1" applyAlignment="1">
      <alignment horizontal="center"/>
    </xf>
    <xf numFmtId="10" fontId="55" fillId="20" borderId="79" xfId="0" applyNumberFormat="1" applyFont="1" applyFill="1" applyBorder="1" applyAlignment="1">
      <alignment horizontal="center" vertical="center" wrapText="1"/>
    </xf>
    <xf numFmtId="10" fontId="47" fillId="2" borderId="206" xfId="0" applyNumberFormat="1" applyFont="1" applyFill="1" applyBorder="1" applyAlignment="1">
      <alignment horizontal="center" vertical="center" wrapText="1"/>
    </xf>
    <xf numFmtId="0" fontId="65" fillId="3" borderId="1" xfId="0" applyFont="1" applyFill="1" applyBorder="1" applyAlignment="1">
      <alignment horizontal="center" vertical="center"/>
    </xf>
    <xf numFmtId="10" fontId="47" fillId="28" borderId="194" xfId="0" applyNumberFormat="1" applyFont="1" applyFill="1" applyBorder="1" applyAlignment="1">
      <alignment horizontal="center" vertical="center" wrapText="1"/>
    </xf>
    <xf numFmtId="10" fontId="65" fillId="3" borderId="1" xfId="0" applyNumberFormat="1" applyFont="1" applyFill="1" applyBorder="1" applyAlignment="1">
      <alignment horizontal="center" vertical="center"/>
    </xf>
    <xf numFmtId="0" fontId="65" fillId="3" borderId="45" xfId="0" applyFont="1" applyFill="1" applyBorder="1" applyAlignment="1">
      <alignment horizontal="center" vertical="center"/>
    </xf>
    <xf numFmtId="10" fontId="75" fillId="3" borderId="45" xfId="0" applyNumberFormat="1" applyFont="1" applyFill="1" applyBorder="1" applyAlignment="1">
      <alignment horizontal="center" vertical="center"/>
    </xf>
    <xf numFmtId="0" fontId="44" fillId="15" borderId="32" xfId="0" applyFont="1" applyFill="1" applyBorder="1" applyAlignment="1">
      <alignment horizontal="center" vertical="center" wrapText="1"/>
    </xf>
    <xf numFmtId="10" fontId="44" fillId="3" borderId="1" xfId="0" applyNumberFormat="1" applyFont="1" applyFill="1" applyBorder="1" applyAlignment="1">
      <alignment horizontal="center" vertical="center" wrapText="1"/>
    </xf>
    <xf numFmtId="10" fontId="47" fillId="2" borderId="221" xfId="0" applyNumberFormat="1" applyFont="1" applyFill="1" applyBorder="1" applyAlignment="1">
      <alignment horizontal="center" vertical="center" wrapText="1"/>
    </xf>
    <xf numFmtId="10" fontId="64" fillId="2" borderId="1" xfId="0" applyNumberFormat="1" applyFont="1" applyFill="1" applyBorder="1" applyAlignment="1">
      <alignment horizontal="center" vertical="center" wrapText="1"/>
    </xf>
    <xf numFmtId="10" fontId="47" fillId="3" borderId="193" xfId="0" applyNumberFormat="1" applyFont="1" applyFill="1" applyBorder="1" applyAlignment="1">
      <alignment horizontal="right" vertical="center" wrapText="1"/>
    </xf>
    <xf numFmtId="10" fontId="25" fillId="0" borderId="0" xfId="0" applyNumberFormat="1" applyFont="1" applyAlignment="1">
      <alignment horizontal="center"/>
    </xf>
    <xf numFmtId="0" fontId="25" fillId="2" borderId="0" xfId="0" applyFont="1" applyFill="1" applyAlignment="1">
      <alignment vertical="center"/>
    </xf>
    <xf numFmtId="10" fontId="47" fillId="2" borderId="193" xfId="0" applyNumberFormat="1" applyFont="1" applyFill="1" applyBorder="1" applyAlignment="1">
      <alignment vertical="center" wrapText="1"/>
    </xf>
    <xf numFmtId="0" fontId="25" fillId="2" borderId="0" xfId="0" applyFont="1" applyFill="1"/>
    <xf numFmtId="10" fontId="47" fillId="30" borderId="193" xfId="0" applyNumberFormat="1" applyFont="1" applyFill="1" applyBorder="1" applyAlignment="1">
      <alignment vertical="center" wrapText="1"/>
    </xf>
    <xf numFmtId="0" fontId="54" fillId="2" borderId="0" xfId="0" applyFont="1" applyFill="1"/>
    <xf numFmtId="0" fontId="9" fillId="2" borderId="0" xfId="0" applyFont="1" applyFill="1"/>
    <xf numFmtId="9" fontId="51" fillId="15" borderId="32" xfId="0" applyNumberFormat="1" applyFont="1" applyFill="1" applyBorder="1" applyAlignment="1">
      <alignment horizontal="center" vertical="center" wrapText="1"/>
    </xf>
    <xf numFmtId="9" fontId="25" fillId="0" borderId="1" xfId="0" applyNumberFormat="1" applyFont="1" applyBorder="1" applyAlignment="1">
      <alignment horizontal="center" vertical="center" wrapText="1"/>
    </xf>
    <xf numFmtId="9" fontId="47" fillId="0" borderId="4" xfId="0" applyNumberFormat="1" applyFont="1" applyBorder="1" applyAlignment="1">
      <alignment horizontal="center" vertical="center" wrapText="1"/>
    </xf>
    <xf numFmtId="0" fontId="63" fillId="3" borderId="1" xfId="0" applyFont="1" applyFill="1" applyBorder="1" applyAlignment="1">
      <alignment horizontal="center" vertical="center"/>
    </xf>
    <xf numFmtId="10" fontId="63" fillId="3" borderId="1" xfId="0" applyNumberFormat="1" applyFont="1" applyFill="1" applyBorder="1" applyAlignment="1">
      <alignment horizontal="center" vertical="center"/>
    </xf>
    <xf numFmtId="0" fontId="63" fillId="3" borderId="45" xfId="0" applyFont="1" applyFill="1" applyBorder="1" applyAlignment="1">
      <alignment horizontal="center" vertical="center"/>
    </xf>
    <xf numFmtId="10" fontId="78" fillId="3" borderId="45" xfId="0" applyNumberFormat="1" applyFont="1" applyFill="1" applyBorder="1" applyAlignment="1">
      <alignment horizontal="center" vertical="center"/>
    </xf>
    <xf numFmtId="10" fontId="25" fillId="0" borderId="3" xfId="0" applyNumberFormat="1" applyFont="1" applyBorder="1" applyAlignment="1">
      <alignment horizontal="center"/>
    </xf>
    <xf numFmtId="10" fontId="25" fillId="0" borderId="81" xfId="0" applyNumberFormat="1" applyFont="1" applyBorder="1" applyAlignment="1">
      <alignment horizontal="center"/>
    </xf>
    <xf numFmtId="10" fontId="49" fillId="0" borderId="81" xfId="0" applyNumberFormat="1" applyFont="1" applyBorder="1" applyAlignment="1">
      <alignment horizontal="center"/>
    </xf>
    <xf numFmtId="9" fontId="47" fillId="3" borderId="135" xfId="0" applyNumberFormat="1" applyFont="1" applyFill="1" applyBorder="1" applyAlignment="1">
      <alignment horizontal="center" vertical="center" wrapText="1"/>
    </xf>
    <xf numFmtId="49" fontId="25" fillId="0" borderId="194" xfId="0" applyNumberFormat="1" applyFont="1" applyBorder="1" applyAlignment="1">
      <alignment horizontal="center" vertical="center" wrapText="1"/>
    </xf>
    <xf numFmtId="10" fontId="25" fillId="2" borderId="194" xfId="0" applyNumberFormat="1" applyFont="1" applyFill="1" applyBorder="1" applyAlignment="1">
      <alignment horizontal="center" vertical="center" wrapText="1"/>
    </xf>
    <xf numFmtId="49" fontId="25" fillId="0" borderId="232" xfId="0" applyNumberFormat="1" applyFont="1" applyBorder="1" applyAlignment="1">
      <alignment horizontal="center" vertical="center" wrapText="1"/>
    </xf>
    <xf numFmtId="10" fontId="47" fillId="2" borderId="232" xfId="0" applyNumberFormat="1" applyFont="1" applyFill="1" applyBorder="1" applyAlignment="1">
      <alignment horizontal="center" vertical="center" wrapText="1"/>
    </xf>
    <xf numFmtId="10" fontId="47" fillId="2" borderId="232" xfId="0" applyNumberFormat="1" applyFont="1" applyFill="1" applyBorder="1" applyAlignment="1">
      <alignment horizontal="center" vertical="center" wrapText="1"/>
    </xf>
    <xf numFmtId="10" fontId="25" fillId="2" borderId="232" xfId="0" applyNumberFormat="1" applyFont="1" applyFill="1" applyBorder="1" applyAlignment="1">
      <alignment horizontal="center" vertical="center" wrapText="1"/>
    </xf>
    <xf numFmtId="10" fontId="25" fillId="2" borderId="232" xfId="0" applyNumberFormat="1" applyFont="1" applyFill="1" applyBorder="1" applyAlignment="1">
      <alignment horizontal="center" vertical="center" wrapText="1"/>
    </xf>
    <xf numFmtId="3" fontId="47" fillId="2" borderId="1" xfId="0" applyNumberFormat="1" applyFont="1" applyFill="1" applyBorder="1" applyAlignment="1">
      <alignment horizontal="center" vertical="center" wrapText="1"/>
    </xf>
    <xf numFmtId="10" fontId="46" fillId="0" borderId="1" xfId="0" applyNumberFormat="1" applyFont="1" applyBorder="1" applyAlignment="1">
      <alignment horizontal="center"/>
    </xf>
    <xf numFmtId="49" fontId="25" fillId="0" borderId="193" xfId="0" applyNumberFormat="1" applyFont="1" applyBorder="1" applyAlignment="1">
      <alignment horizontal="center" vertical="center" wrapText="1"/>
    </xf>
    <xf numFmtId="10" fontId="25" fillId="29" borderId="1" xfId="0" applyNumberFormat="1" applyFont="1" applyFill="1" applyBorder="1" applyAlignment="1">
      <alignment horizontal="center" vertical="center" wrapText="1"/>
    </xf>
    <xf numFmtId="10" fontId="25" fillId="5" borderId="131" xfId="0" applyNumberFormat="1" applyFont="1" applyFill="1" applyBorder="1" applyAlignment="1">
      <alignment horizontal="center" vertical="center" wrapText="1"/>
    </xf>
    <xf numFmtId="10" fontId="47" fillId="0" borderId="232" xfId="0" applyNumberFormat="1" applyFont="1" applyBorder="1" applyAlignment="1">
      <alignment horizontal="center" vertical="center" wrapText="1"/>
    </xf>
    <xf numFmtId="10" fontId="47" fillId="0" borderId="232" xfId="0" applyNumberFormat="1" applyFont="1" applyBorder="1" applyAlignment="1">
      <alignment horizontal="center" vertical="center" wrapText="1"/>
    </xf>
    <xf numFmtId="1" fontId="25" fillId="2" borderId="1" xfId="0" applyNumberFormat="1" applyFont="1" applyFill="1" applyBorder="1" applyAlignment="1">
      <alignment horizontal="center" vertical="center" wrapText="1"/>
    </xf>
    <xf numFmtId="10" fontId="47" fillId="0" borderId="233" xfId="0" applyNumberFormat="1" applyFont="1" applyBorder="1" applyAlignment="1">
      <alignment horizontal="center" vertical="center" wrapText="1"/>
    </xf>
    <xf numFmtId="1" fontId="25" fillId="0" borderId="1" xfId="0" applyNumberFormat="1" applyFont="1" applyBorder="1" applyAlignment="1">
      <alignment horizontal="center" vertical="center" wrapText="1"/>
    </xf>
    <xf numFmtId="10" fontId="25" fillId="0" borderId="232" xfId="0" applyNumberFormat="1" applyFont="1" applyBorder="1" applyAlignment="1">
      <alignment horizontal="center" vertical="center" wrapText="1"/>
    </xf>
    <xf numFmtId="10" fontId="25" fillId="0" borderId="233" xfId="0" applyNumberFormat="1" applyFont="1" applyBorder="1" applyAlignment="1">
      <alignment horizontal="center" vertical="center" wrapText="1"/>
    </xf>
    <xf numFmtId="4" fontId="47" fillId="2" borderId="40" xfId="0" applyNumberFormat="1" applyFont="1" applyFill="1" applyBorder="1" applyAlignment="1">
      <alignment horizontal="center" vertical="center" wrapText="1"/>
    </xf>
    <xf numFmtId="1" fontId="47" fillId="2" borderId="40" xfId="0" applyNumberFormat="1" applyFont="1" applyFill="1" applyBorder="1" applyAlignment="1">
      <alignment horizontal="center" vertical="center" wrapText="1"/>
    </xf>
    <xf numFmtId="10" fontId="25" fillId="0" borderId="122" xfId="0" applyNumberFormat="1" applyFont="1" applyBorder="1" applyAlignment="1">
      <alignment horizontal="center" vertical="center" wrapText="1"/>
    </xf>
    <xf numFmtId="10" fontId="25" fillId="0" borderId="232" xfId="0" applyNumberFormat="1" applyFont="1" applyBorder="1" applyAlignment="1">
      <alignment horizontal="center" vertical="center" wrapText="1"/>
    </xf>
    <xf numFmtId="10" fontId="47" fillId="0" borderId="221" xfId="0" applyNumberFormat="1" applyFont="1" applyBorder="1" applyAlignment="1">
      <alignment horizontal="center" vertical="center" wrapText="1"/>
    </xf>
    <xf numFmtId="10" fontId="47" fillId="0" borderId="225" xfId="0" applyNumberFormat="1" applyFont="1" applyBorder="1" applyAlignment="1">
      <alignment horizontal="center" vertical="center" wrapText="1"/>
    </xf>
    <xf numFmtId="10" fontId="47" fillId="0" borderId="1" xfId="0" applyNumberFormat="1" applyFont="1" applyBorder="1" applyAlignment="1">
      <alignment horizontal="center"/>
    </xf>
    <xf numFmtId="10" fontId="46" fillId="3" borderId="194" xfId="0" applyNumberFormat="1" applyFont="1" applyFill="1" applyBorder="1" applyAlignment="1">
      <alignment horizontal="center" vertical="center" wrapText="1"/>
    </xf>
    <xf numFmtId="10" fontId="46" fillId="3" borderId="194" xfId="0" applyNumberFormat="1" applyFont="1" applyFill="1" applyBorder="1" applyAlignment="1">
      <alignment vertical="center" wrapText="1"/>
    </xf>
    <xf numFmtId="10" fontId="46" fillId="3" borderId="125" xfId="0" applyNumberFormat="1" applyFont="1" applyFill="1" applyBorder="1" applyAlignment="1">
      <alignment horizontal="center" vertical="center" wrapText="1"/>
    </xf>
    <xf numFmtId="10" fontId="50" fillId="0" borderId="81" xfId="0" applyNumberFormat="1" applyFont="1" applyBorder="1"/>
    <xf numFmtId="10" fontId="46" fillId="3" borderId="193" xfId="0" applyNumberFormat="1" applyFont="1" applyFill="1" applyBorder="1" applyAlignment="1">
      <alignment vertical="center" wrapText="1"/>
    </xf>
    <xf numFmtId="10" fontId="46" fillId="5" borderId="131" xfId="0" applyNumberFormat="1" applyFont="1" applyFill="1" applyBorder="1" applyAlignment="1">
      <alignment horizontal="center" vertical="center" wrapText="1"/>
    </xf>
    <xf numFmtId="49" fontId="25" fillId="3" borderId="237" xfId="0" applyNumberFormat="1" applyFont="1" applyFill="1" applyBorder="1" applyAlignment="1">
      <alignment horizontal="center" vertical="center" wrapText="1"/>
    </xf>
    <xf numFmtId="10" fontId="25" fillId="3" borderId="238" xfId="0" applyNumberFormat="1" applyFont="1" applyFill="1" applyBorder="1" applyAlignment="1">
      <alignment horizontal="center" vertical="center" wrapText="1"/>
    </xf>
    <xf numFmtId="10" fontId="25" fillId="3" borderId="238" xfId="0" applyNumberFormat="1" applyFont="1" applyFill="1" applyBorder="1" applyAlignment="1">
      <alignment vertical="center" wrapText="1"/>
    </xf>
    <xf numFmtId="10" fontId="25" fillId="5" borderId="137" xfId="0" applyNumberFormat="1" applyFont="1" applyFill="1" applyBorder="1" applyAlignment="1">
      <alignment vertical="center" wrapText="1"/>
    </xf>
    <xf numFmtId="3" fontId="47" fillId="2" borderId="1" xfId="0" applyNumberFormat="1" applyFont="1" applyFill="1" applyBorder="1" applyAlignment="1">
      <alignment horizontal="center" vertical="center" wrapText="1"/>
    </xf>
    <xf numFmtId="3" fontId="47" fillId="0" borderId="1" xfId="0" applyNumberFormat="1" applyFont="1" applyBorder="1" applyAlignment="1">
      <alignment horizontal="center" vertical="center" wrapText="1"/>
    </xf>
    <xf numFmtId="0" fontId="25" fillId="0" borderId="0" xfId="0" applyFont="1" applyAlignment="1">
      <alignment horizontal="left" vertical="center"/>
    </xf>
    <xf numFmtId="0" fontId="54" fillId="0" borderId="0" xfId="0" applyFont="1" applyAlignment="1">
      <alignment horizontal="left"/>
    </xf>
    <xf numFmtId="0" fontId="9" fillId="0" borderId="0" xfId="0" applyFont="1" applyAlignment="1">
      <alignment horizontal="left"/>
    </xf>
    <xf numFmtId="3" fontId="25" fillId="2" borderId="48" xfId="0" applyNumberFormat="1" applyFont="1" applyFill="1" applyBorder="1" applyAlignment="1">
      <alignment horizontal="center" vertical="center" wrapText="1"/>
    </xf>
    <xf numFmtId="3" fontId="47" fillId="2" borderId="113" xfId="0" applyNumberFormat="1" applyFont="1" applyFill="1" applyBorder="1" applyAlignment="1">
      <alignment horizontal="center" vertical="center" wrapText="1"/>
    </xf>
    <xf numFmtId="3" fontId="47" fillId="2" borderId="113" xfId="0" applyNumberFormat="1" applyFont="1" applyFill="1" applyBorder="1" applyAlignment="1">
      <alignment horizontal="center" vertical="center" wrapText="1"/>
    </xf>
    <xf numFmtId="9" fontId="47" fillId="3" borderId="130" xfId="0" applyNumberFormat="1" applyFont="1" applyFill="1" applyBorder="1" applyAlignment="1">
      <alignment horizontal="center" vertical="center" wrapText="1"/>
    </xf>
    <xf numFmtId="0" fontId="25" fillId="3" borderId="131" xfId="0" applyFont="1" applyFill="1" applyBorder="1" applyAlignment="1">
      <alignment horizontal="center" vertical="center" wrapText="1"/>
    </xf>
    <xf numFmtId="10" fontId="50" fillId="0" borderId="1" xfId="0" applyNumberFormat="1" applyFont="1" applyBorder="1" applyAlignment="1">
      <alignment horizontal="center" vertical="center"/>
    </xf>
    <xf numFmtId="10" fontId="25" fillId="2" borderId="240" xfId="0" applyNumberFormat="1" applyFont="1" applyFill="1" applyBorder="1" applyAlignment="1">
      <alignment horizontal="center" vertical="center" wrapText="1"/>
    </xf>
    <xf numFmtId="10" fontId="47" fillId="2" borderId="241" xfId="0" applyNumberFormat="1" applyFont="1" applyFill="1" applyBorder="1" applyAlignment="1">
      <alignment horizontal="center" vertical="center" wrapText="1"/>
    </xf>
    <xf numFmtId="10" fontId="25" fillId="2" borderId="241" xfId="0" applyNumberFormat="1" applyFont="1" applyFill="1" applyBorder="1" applyAlignment="1">
      <alignment horizontal="center" vertical="center" wrapText="1"/>
    </xf>
    <xf numFmtId="10" fontId="47" fillId="2" borderId="241" xfId="0" applyNumberFormat="1" applyFont="1" applyFill="1" applyBorder="1" applyAlignment="1">
      <alignment horizontal="center" vertical="center" wrapText="1"/>
    </xf>
    <xf numFmtId="0" fontId="25" fillId="3" borderId="45" xfId="0" applyFont="1" applyFill="1" applyBorder="1" applyAlignment="1">
      <alignment horizontal="center" vertical="center" wrapText="1"/>
    </xf>
    <xf numFmtId="9" fontId="25" fillId="3" borderId="45" xfId="0" applyNumberFormat="1" applyFont="1" applyFill="1" applyBorder="1" applyAlignment="1">
      <alignment horizontal="center" vertical="center" wrapText="1"/>
    </xf>
    <xf numFmtId="0" fontId="25" fillId="5" borderId="45" xfId="0" applyFont="1" applyFill="1" applyBorder="1" applyAlignment="1">
      <alignment horizontal="center" vertical="center" wrapText="1"/>
    </xf>
    <xf numFmtId="9" fontId="25" fillId="0" borderId="0" xfId="0" applyNumberFormat="1" applyFont="1" applyAlignment="1">
      <alignment horizontal="center" vertical="center"/>
    </xf>
    <xf numFmtId="0" fontId="46" fillId="19" borderId="1" xfId="0" applyFont="1" applyFill="1" applyBorder="1" applyAlignment="1">
      <alignment horizontal="center" vertical="center" wrapText="1"/>
    </xf>
    <xf numFmtId="0" fontId="46" fillId="19" borderId="79" xfId="0" applyFont="1" applyFill="1" applyBorder="1" applyAlignment="1">
      <alignment horizontal="center" vertical="center" wrapText="1"/>
    </xf>
    <xf numFmtId="9" fontId="25" fillId="0" borderId="1" xfId="0" applyNumberFormat="1" applyFont="1" applyBorder="1" applyAlignment="1">
      <alignment horizontal="center" vertical="center"/>
    </xf>
    <xf numFmtId="0" fontId="25" fillId="0" borderId="1" xfId="0" applyFont="1" applyBorder="1" applyAlignment="1">
      <alignment horizontal="center" vertical="center" wrapText="1"/>
    </xf>
    <xf numFmtId="4" fontId="25" fillId="0" borderId="78" xfId="0" applyNumberFormat="1" applyFont="1" applyBorder="1" applyAlignment="1">
      <alignment horizontal="center" vertical="center" wrapText="1"/>
    </xf>
    <xf numFmtId="10" fontId="25" fillId="0" borderId="1" xfId="0" applyNumberFormat="1" applyFont="1" applyBorder="1" applyAlignment="1">
      <alignment vertical="center" wrapText="1"/>
    </xf>
    <xf numFmtId="10" fontId="47" fillId="0" borderId="241" xfId="0" applyNumberFormat="1" applyFont="1" applyBorder="1" applyAlignment="1">
      <alignment horizontal="center" vertical="center" wrapText="1"/>
    </xf>
    <xf numFmtId="49" fontId="25" fillId="3" borderId="242" xfId="0" applyNumberFormat="1" applyFont="1" applyFill="1" applyBorder="1" applyAlignment="1">
      <alignment horizontal="center" vertical="center" wrapText="1"/>
    </xf>
    <xf numFmtId="10" fontId="25" fillId="3" borderId="240" xfId="0" applyNumberFormat="1" applyFont="1" applyFill="1" applyBorder="1" applyAlignment="1">
      <alignment horizontal="center" vertical="center" wrapText="1"/>
    </xf>
    <xf numFmtId="3" fontId="25" fillId="0" borderId="78" xfId="0" applyNumberFormat="1" applyFont="1" applyBorder="1" applyAlignment="1">
      <alignment horizontal="center" vertical="center" wrapText="1"/>
    </xf>
    <xf numFmtId="49" fontId="25" fillId="3" borderId="243" xfId="0" applyNumberFormat="1" applyFont="1" applyFill="1" applyBorder="1" applyAlignment="1">
      <alignment horizontal="center" vertical="center" wrapText="1"/>
    </xf>
    <xf numFmtId="10" fontId="25" fillId="3" borderId="241" xfId="0" applyNumberFormat="1" applyFont="1" applyFill="1" applyBorder="1" applyAlignment="1">
      <alignment horizontal="center" vertical="center" wrapText="1"/>
    </xf>
    <xf numFmtId="9" fontId="25" fillId="0" borderId="78" xfId="0" applyNumberFormat="1" applyFont="1" applyBorder="1" applyAlignment="1">
      <alignment horizontal="center" vertical="center" wrapText="1"/>
    </xf>
    <xf numFmtId="10" fontId="25" fillId="0" borderId="1" xfId="0" applyNumberFormat="1" applyFont="1" applyBorder="1" applyAlignment="1">
      <alignment horizontal="center" vertical="center"/>
    </xf>
    <xf numFmtId="10" fontId="46" fillId="20" borderId="1" xfId="0" applyNumberFormat="1" applyFont="1" applyFill="1" applyBorder="1" applyAlignment="1">
      <alignment horizontal="center" vertical="center" wrapText="1"/>
    </xf>
    <xf numFmtId="0" fontId="46" fillId="20" borderId="79" xfId="0" applyFont="1" applyFill="1" applyBorder="1" applyAlignment="1">
      <alignment vertical="center" wrapText="1"/>
    </xf>
    <xf numFmtId="10" fontId="46" fillId="20" borderId="1" xfId="0" applyNumberFormat="1" applyFont="1" applyFill="1" applyBorder="1" applyAlignment="1">
      <alignment vertical="center" wrapText="1"/>
    </xf>
    <xf numFmtId="0" fontId="63" fillId="0" borderId="0" xfId="0" applyFont="1" applyAlignment="1">
      <alignment horizontal="center" vertical="center"/>
    </xf>
    <xf numFmtId="9" fontId="63" fillId="0" borderId="0" xfId="0" applyNumberFormat="1" applyFont="1" applyAlignment="1">
      <alignment horizontal="center" vertical="center"/>
    </xf>
    <xf numFmtId="10" fontId="47" fillId="0" borderId="4" xfId="0" applyNumberFormat="1" applyFont="1" applyBorder="1" applyAlignment="1">
      <alignment vertical="center" wrapText="1"/>
    </xf>
    <xf numFmtId="10" fontId="47" fillId="0" borderId="76" xfId="0" applyNumberFormat="1" applyFont="1" applyBorder="1" applyAlignment="1">
      <alignment vertical="center" wrapText="1"/>
    </xf>
    <xf numFmtId="10" fontId="47" fillId="0" borderId="76" xfId="0" applyNumberFormat="1" applyFont="1" applyBorder="1" applyAlignment="1">
      <alignment vertical="center" wrapText="1"/>
    </xf>
    <xf numFmtId="10" fontId="47" fillId="0" borderId="4" xfId="0" applyNumberFormat="1" applyFont="1" applyBorder="1" applyAlignment="1">
      <alignment vertical="center" wrapText="1"/>
    </xf>
    <xf numFmtId="0" fontId="25" fillId="0" borderId="126" xfId="0" applyFont="1" applyBorder="1" applyAlignment="1">
      <alignment horizontal="center" vertical="center"/>
    </xf>
    <xf numFmtId="0" fontId="25" fillId="0" borderId="127" xfId="0" applyFont="1" applyBorder="1" applyAlignment="1">
      <alignment horizontal="center" vertical="center"/>
    </xf>
    <xf numFmtId="0" fontId="25" fillId="0" borderId="76" xfId="0" applyFont="1" applyBorder="1" applyAlignment="1">
      <alignment horizontal="center" vertical="center"/>
    </xf>
    <xf numFmtId="0" fontId="47" fillId="0" borderId="193" xfId="0" applyFont="1" applyBorder="1" applyAlignment="1">
      <alignment horizontal="center" vertical="center" wrapText="1"/>
    </xf>
    <xf numFmtId="10" fontId="25" fillId="3" borderId="193" xfId="0" applyNumberFormat="1" applyFont="1" applyFill="1" applyBorder="1" applyAlignment="1">
      <alignment horizontal="center" vertical="center" wrapText="1"/>
    </xf>
    <xf numFmtId="0" fontId="9" fillId="0" borderId="0" xfId="0" applyFont="1" applyAlignment="1"/>
    <xf numFmtId="0" fontId="54" fillId="2" borderId="10" xfId="0" applyFont="1" applyFill="1" applyBorder="1" applyAlignment="1">
      <alignment horizontal="left" vertical="center" wrapText="1"/>
    </xf>
    <xf numFmtId="10" fontId="45" fillId="3" borderId="45" xfId="0" applyNumberFormat="1" applyFont="1" applyFill="1" applyBorder="1" applyAlignment="1">
      <alignment horizontal="center" vertical="center"/>
    </xf>
    <xf numFmtId="0" fontId="54" fillId="2" borderId="78" xfId="0" applyFont="1" applyFill="1" applyBorder="1" applyAlignment="1">
      <alignment horizontal="left" vertical="center" wrapText="1"/>
    </xf>
    <xf numFmtId="0" fontId="80" fillId="0" borderId="0" xfId="0" applyFont="1"/>
    <xf numFmtId="0" fontId="25" fillId="0" borderId="35" xfId="0" applyFont="1" applyBorder="1"/>
    <xf numFmtId="0" fontId="25" fillId="0" borderId="133" xfId="0" applyFont="1" applyBorder="1"/>
    <xf numFmtId="10" fontId="25" fillId="0" borderId="133" xfId="0" applyNumberFormat="1" applyFont="1" applyBorder="1" applyAlignment="1">
      <alignment horizontal="center" vertical="center" wrapText="1"/>
    </xf>
    <xf numFmtId="10" fontId="25" fillId="3" borderId="237" xfId="0" applyNumberFormat="1" applyFont="1" applyFill="1" applyBorder="1" applyAlignment="1">
      <alignment horizontal="center" vertical="center" wrapText="1"/>
    </xf>
    <xf numFmtId="0" fontId="25" fillId="0" borderId="189" xfId="0" applyFont="1" applyBorder="1"/>
    <xf numFmtId="10" fontId="25" fillId="3" borderId="248" xfId="0" applyNumberFormat="1" applyFont="1" applyFill="1" applyBorder="1" applyAlignment="1">
      <alignment vertical="center" wrapText="1"/>
    </xf>
    <xf numFmtId="0" fontId="25" fillId="0" borderId="81" xfId="0" applyFont="1" applyBorder="1"/>
    <xf numFmtId="0" fontId="25" fillId="0" borderId="87" xfId="0" applyFont="1" applyBorder="1"/>
    <xf numFmtId="49" fontId="46" fillId="0" borderId="1" xfId="0" applyNumberFormat="1" applyFont="1" applyBorder="1" applyAlignment="1">
      <alignment horizontal="center" vertical="center" wrapText="1"/>
    </xf>
    <xf numFmtId="10" fontId="25" fillId="2" borderId="1" xfId="0" applyNumberFormat="1" applyFont="1" applyFill="1" applyBorder="1" applyAlignment="1">
      <alignment horizontal="center" vertical="center" wrapText="1"/>
    </xf>
    <xf numFmtId="10" fontId="47" fillId="0" borderId="1" xfId="0" applyNumberFormat="1" applyFont="1" applyBorder="1" applyAlignment="1">
      <alignment horizontal="center" vertical="center" wrapText="1"/>
    </xf>
    <xf numFmtId="10" fontId="25" fillId="0" borderId="1" xfId="0" applyNumberFormat="1" applyFont="1" applyBorder="1" applyAlignment="1">
      <alignment horizontal="center" vertical="center" wrapText="1"/>
    </xf>
    <xf numFmtId="10" fontId="25" fillId="0" borderId="189" xfId="0" applyNumberFormat="1" applyFont="1" applyBorder="1" applyAlignment="1">
      <alignment horizontal="center" vertical="center" wrapText="1"/>
    </xf>
    <xf numFmtId="10" fontId="25" fillId="0" borderId="1" xfId="0" applyNumberFormat="1" applyFont="1" applyBorder="1" applyAlignment="1">
      <alignment horizontal="center" vertical="center" wrapText="1"/>
    </xf>
    <xf numFmtId="10" fontId="25" fillId="0" borderId="1" xfId="0" applyNumberFormat="1" applyFont="1" applyBorder="1" applyAlignment="1">
      <alignment horizontal="center" vertical="center" wrapText="1"/>
    </xf>
    <xf numFmtId="10" fontId="47" fillId="0" borderId="1" xfId="0" applyNumberFormat="1" applyFont="1" applyBorder="1" applyAlignment="1">
      <alignment horizontal="center" vertical="center" wrapText="1"/>
    </xf>
    <xf numFmtId="0" fontId="81" fillId="0" borderId="0" xfId="0" applyFont="1" applyAlignment="1"/>
    <xf numFmtId="10" fontId="47" fillId="3" borderId="194" xfId="0" applyNumberFormat="1" applyFont="1" applyFill="1" applyBorder="1" applyAlignment="1">
      <alignment vertical="center" wrapText="1"/>
    </xf>
    <xf numFmtId="10" fontId="47" fillId="3" borderId="206" xfId="0" applyNumberFormat="1" applyFont="1" applyFill="1" applyBorder="1" applyAlignment="1">
      <alignment horizontal="center" vertical="center" wrapText="1"/>
    </xf>
    <xf numFmtId="3" fontId="47" fillId="0" borderId="76" xfId="0" applyNumberFormat="1" applyFont="1" applyBorder="1" applyAlignment="1">
      <alignment horizontal="center" vertical="center" wrapText="1"/>
    </xf>
    <xf numFmtId="0" fontId="54" fillId="0" borderId="0" xfId="0" applyFont="1" applyAlignment="1">
      <alignment horizontal="center"/>
    </xf>
    <xf numFmtId="49" fontId="80" fillId="0" borderId="0" xfId="0" applyNumberFormat="1" applyFont="1"/>
    <xf numFmtId="173" fontId="47" fillId="0" borderId="193" xfId="0" applyNumberFormat="1" applyFont="1" applyBorder="1" applyAlignment="1">
      <alignment horizontal="center" vertical="center" wrapText="1"/>
    </xf>
    <xf numFmtId="10" fontId="25" fillId="0" borderId="227" xfId="0" applyNumberFormat="1" applyFont="1" applyBorder="1" applyAlignment="1">
      <alignment horizontal="center" vertical="center" wrapText="1"/>
    </xf>
    <xf numFmtId="10" fontId="25" fillId="0" borderId="189" xfId="0" applyNumberFormat="1" applyFont="1" applyBorder="1" applyAlignment="1">
      <alignment horizontal="center" vertical="center" wrapText="1"/>
    </xf>
    <xf numFmtId="173" fontId="47" fillId="0" borderId="206" xfId="0" applyNumberFormat="1" applyFont="1" applyBorder="1" applyAlignment="1">
      <alignment horizontal="center" vertical="center" wrapText="1"/>
    </xf>
    <xf numFmtId="10" fontId="47" fillId="0" borderId="189" xfId="0" applyNumberFormat="1" applyFont="1" applyBorder="1" applyAlignment="1">
      <alignment horizontal="center" vertical="center" wrapText="1"/>
    </xf>
    <xf numFmtId="3" fontId="47" fillId="0" borderId="4" xfId="0" applyNumberFormat="1" applyFont="1" applyBorder="1" applyAlignment="1">
      <alignment vertical="center" wrapText="1"/>
    </xf>
    <xf numFmtId="3" fontId="47" fillId="0" borderId="76" xfId="0" applyNumberFormat="1" applyFont="1" applyBorder="1" applyAlignment="1">
      <alignment vertical="center" wrapText="1"/>
    </xf>
    <xf numFmtId="3" fontId="47" fillId="0" borderId="4" xfId="0" applyNumberFormat="1" applyFont="1" applyBorder="1" applyAlignment="1">
      <alignment vertical="center" wrapText="1"/>
    </xf>
    <xf numFmtId="3" fontId="49" fillId="3" borderId="1" xfId="0" applyNumberFormat="1" applyFont="1" applyFill="1" applyBorder="1" applyAlignment="1">
      <alignment horizontal="center" vertical="center" wrapText="1"/>
    </xf>
    <xf numFmtId="10" fontId="50" fillId="0" borderId="232" xfId="0" applyNumberFormat="1" applyFont="1" applyBorder="1" applyAlignment="1">
      <alignment horizontal="center" vertical="center" wrapText="1"/>
    </xf>
    <xf numFmtId="10" fontId="47" fillId="3" borderId="206" xfId="0" applyNumberFormat="1" applyFont="1" applyFill="1" applyBorder="1" applyAlignment="1">
      <alignment vertical="center" wrapText="1"/>
    </xf>
    <xf numFmtId="0" fontId="47" fillId="0" borderId="207" xfId="0" applyFont="1" applyBorder="1" applyAlignment="1">
      <alignment horizontal="center" vertical="center" wrapText="1"/>
    </xf>
    <xf numFmtId="10" fontId="47" fillId="3" borderId="193" xfId="0" applyNumberFormat="1" applyFont="1" applyFill="1" applyBorder="1" applyAlignment="1">
      <alignment horizontal="center" vertical="center" wrapText="1"/>
    </xf>
    <xf numFmtId="0" fontId="25" fillId="3" borderId="1" xfId="0" applyFont="1" applyFill="1" applyBorder="1" applyAlignment="1">
      <alignment horizontal="center" vertical="center"/>
    </xf>
    <xf numFmtId="10" fontId="25" fillId="3" borderId="1" xfId="0" applyNumberFormat="1" applyFont="1" applyFill="1" applyBorder="1" applyAlignment="1">
      <alignment horizontal="center" vertical="center"/>
    </xf>
    <xf numFmtId="10" fontId="50" fillId="0" borderId="194" xfId="0" applyNumberFormat="1" applyFont="1" applyBorder="1" applyAlignment="1">
      <alignment horizontal="center" vertical="center" wrapText="1"/>
    </xf>
    <xf numFmtId="0" fontId="25" fillId="3" borderId="45" xfId="0" applyFont="1" applyFill="1" applyBorder="1" applyAlignment="1">
      <alignment horizontal="center" vertical="center"/>
    </xf>
    <xf numFmtId="10" fontId="43" fillId="0" borderId="0" xfId="0" applyNumberFormat="1" applyFont="1" applyAlignment="1">
      <alignment vertical="center"/>
    </xf>
    <xf numFmtId="10" fontId="47" fillId="3" borderId="45" xfId="0" applyNumberFormat="1" applyFont="1" applyFill="1" applyBorder="1" applyAlignment="1">
      <alignment horizontal="center" vertical="center"/>
    </xf>
    <xf numFmtId="0" fontId="43" fillId="0" borderId="111" xfId="0" applyFont="1" applyBorder="1" applyAlignment="1">
      <alignment horizontal="center" vertical="center"/>
    </xf>
    <xf numFmtId="0" fontId="46" fillId="15" borderId="23" xfId="0" applyFont="1" applyFill="1" applyBorder="1" applyAlignment="1">
      <alignment horizontal="center" vertical="center" wrapText="1"/>
    </xf>
    <xf numFmtId="49" fontId="25" fillId="3" borderId="187" xfId="0" applyNumberFormat="1" applyFont="1" applyFill="1" applyBorder="1" applyAlignment="1">
      <alignment horizontal="center" vertical="center" wrapText="1"/>
    </xf>
    <xf numFmtId="10" fontId="84" fillId="0" borderId="0" xfId="0" applyNumberFormat="1" applyFont="1" applyAlignment="1">
      <alignment horizontal="right"/>
    </xf>
    <xf numFmtId="0" fontId="25" fillId="3" borderId="14" xfId="0" applyFont="1" applyFill="1" applyBorder="1" applyAlignment="1">
      <alignment horizontal="center" vertical="center"/>
    </xf>
    <xf numFmtId="0" fontId="25" fillId="3" borderId="84" xfId="0" applyFont="1" applyFill="1" applyBorder="1" applyAlignment="1">
      <alignment horizontal="center" vertical="center"/>
    </xf>
    <xf numFmtId="49" fontId="25" fillId="3" borderId="206" xfId="0" applyNumberFormat="1" applyFont="1" applyFill="1" applyBorder="1" applyAlignment="1">
      <alignment horizontal="center" vertical="center" wrapText="1"/>
    </xf>
    <xf numFmtId="10" fontId="25" fillId="0" borderId="224" xfId="0" applyNumberFormat="1" applyFont="1" applyBorder="1" applyAlignment="1">
      <alignment horizontal="center" vertical="center" wrapText="1"/>
    </xf>
    <xf numFmtId="0" fontId="25" fillId="3" borderId="52" xfId="0" applyFont="1" applyFill="1" applyBorder="1" applyAlignment="1">
      <alignment horizontal="center" vertical="center"/>
    </xf>
    <xf numFmtId="0" fontId="25" fillId="3" borderId="13" xfId="0" applyFont="1" applyFill="1" applyBorder="1" applyAlignment="1">
      <alignment horizontal="center" vertical="center"/>
    </xf>
    <xf numFmtId="0" fontId="25" fillId="3" borderId="60" xfId="0" applyFont="1" applyFill="1" applyBorder="1" applyAlignment="1">
      <alignment horizontal="center" vertical="center"/>
    </xf>
    <xf numFmtId="0" fontId="47" fillId="0" borderId="221" xfId="0" applyFont="1" applyBorder="1" applyAlignment="1">
      <alignment horizontal="center" vertical="center" wrapText="1"/>
    </xf>
    <xf numFmtId="9" fontId="54" fillId="0" borderId="78" xfId="0" applyNumberFormat="1" applyFont="1" applyBorder="1" applyAlignment="1">
      <alignment horizontal="center" vertical="center" wrapText="1"/>
    </xf>
    <xf numFmtId="0" fontId="25" fillId="3" borderId="111" xfId="0" applyFont="1" applyFill="1" applyBorder="1" applyAlignment="1">
      <alignment horizontal="center" vertical="center"/>
    </xf>
    <xf numFmtId="0" fontId="54" fillId="0" borderId="78" xfId="0" applyFont="1" applyBorder="1" applyAlignment="1">
      <alignment horizontal="center" vertical="center" wrapText="1"/>
    </xf>
    <xf numFmtId="10" fontId="54" fillId="0" borderId="78" xfId="0" applyNumberFormat="1" applyFont="1" applyBorder="1" applyAlignment="1">
      <alignment horizontal="center" vertical="center" wrapText="1"/>
    </xf>
    <xf numFmtId="0" fontId="47" fillId="0" borderId="232" xfId="0" applyFont="1" applyBorder="1" applyAlignment="1">
      <alignment horizontal="center" vertical="center" wrapText="1"/>
    </xf>
    <xf numFmtId="0" fontId="43" fillId="0" borderId="0" xfId="0" applyFont="1" applyAlignment="1">
      <alignment horizontal="center" vertical="center"/>
    </xf>
    <xf numFmtId="0" fontId="25" fillId="0" borderId="232" xfId="0" applyFont="1" applyBorder="1" applyAlignment="1">
      <alignment horizontal="center" vertical="center" wrapText="1"/>
    </xf>
    <xf numFmtId="4" fontId="46" fillId="3" borderId="1" xfId="0" applyNumberFormat="1" applyFont="1" applyFill="1" applyBorder="1" applyAlignment="1">
      <alignment horizontal="center" vertical="center" wrapText="1"/>
    </xf>
    <xf numFmtId="173" fontId="47" fillId="0" borderId="232" xfId="0" applyNumberFormat="1" applyFont="1" applyBorder="1" applyAlignment="1">
      <alignment horizontal="center" vertical="center" wrapText="1"/>
    </xf>
    <xf numFmtId="174" fontId="47" fillId="0" borderId="232" xfId="0" applyNumberFormat="1" applyFont="1" applyBorder="1" applyAlignment="1">
      <alignment horizontal="center" vertical="center" wrapText="1"/>
    </xf>
    <xf numFmtId="175" fontId="47" fillId="0" borderId="232" xfId="0" applyNumberFormat="1" applyFont="1" applyBorder="1" applyAlignment="1">
      <alignment horizontal="center" vertical="center" wrapText="1"/>
    </xf>
    <xf numFmtId="173" fontId="47" fillId="0" borderId="233" xfId="0" applyNumberFormat="1" applyFont="1" applyBorder="1" applyAlignment="1">
      <alignment horizontal="center" vertical="center" wrapText="1"/>
    </xf>
    <xf numFmtId="174" fontId="49" fillId="32" borderId="1" xfId="0" applyNumberFormat="1" applyFont="1" applyFill="1" applyBorder="1" applyAlignment="1">
      <alignment horizontal="center" vertical="center" wrapText="1"/>
    </xf>
    <xf numFmtId="9" fontId="47" fillId="0" borderId="232" xfId="0" applyNumberFormat="1" applyFont="1" applyBorder="1" applyAlignment="1">
      <alignment horizontal="center" vertical="center" wrapText="1"/>
    </xf>
    <xf numFmtId="173" fontId="47" fillId="0" borderId="233" xfId="0" applyNumberFormat="1" applyFont="1" applyBorder="1" applyAlignment="1">
      <alignment horizontal="center" vertical="center" wrapText="1"/>
    </xf>
    <xf numFmtId="0" fontId="47" fillId="0" borderId="233" xfId="0" applyFont="1" applyBorder="1" applyAlignment="1">
      <alignment horizontal="center" vertical="center" wrapText="1"/>
    </xf>
    <xf numFmtId="175" fontId="49" fillId="3" borderId="1" xfId="0" applyNumberFormat="1" applyFont="1" applyFill="1" applyBorder="1" applyAlignment="1">
      <alignment horizontal="center" vertical="center" wrapText="1"/>
    </xf>
    <xf numFmtId="173" fontId="47" fillId="0" borderId="232" xfId="0" applyNumberFormat="1" applyFont="1" applyBorder="1" applyAlignment="1">
      <alignment horizontal="center" vertical="center" wrapText="1"/>
    </xf>
    <xf numFmtId="10" fontId="46" fillId="3" borderId="1" xfId="0" applyNumberFormat="1" applyFont="1" applyFill="1" applyBorder="1" applyAlignment="1">
      <alignment horizontal="center" vertical="center" wrapText="1"/>
    </xf>
    <xf numFmtId="49" fontId="25" fillId="0" borderId="194" xfId="0" applyNumberFormat="1" applyFont="1" applyBorder="1" applyAlignment="1">
      <alignment horizontal="left" vertical="center" wrapText="1"/>
    </xf>
    <xf numFmtId="10" fontId="0" fillId="0" borderId="194" xfId="0" applyNumberFormat="1" applyFont="1" applyBorder="1" applyAlignment="1">
      <alignment horizontal="center" vertical="center" wrapText="1"/>
    </xf>
    <xf numFmtId="10" fontId="0" fillId="0" borderId="194" xfId="0" applyNumberFormat="1" applyFont="1" applyBorder="1" applyAlignment="1">
      <alignment horizontal="center" vertical="center" wrapText="1"/>
    </xf>
    <xf numFmtId="10" fontId="0" fillId="0" borderId="125" xfId="0" applyNumberFormat="1" applyFont="1" applyBorder="1" applyAlignment="1">
      <alignment horizontal="center" vertical="center" wrapText="1"/>
    </xf>
    <xf numFmtId="0" fontId="25" fillId="0" borderId="0" xfId="0" applyFont="1" applyAlignment="1">
      <alignment horizontal="left" vertical="center" wrapText="1"/>
    </xf>
    <xf numFmtId="49" fontId="25" fillId="0" borderId="232" xfId="0" applyNumberFormat="1" applyFont="1" applyBorder="1" applyAlignment="1">
      <alignment horizontal="left" vertical="center" wrapText="1"/>
    </xf>
    <xf numFmtId="10" fontId="85" fillId="0" borderId="232" xfId="0" applyNumberFormat="1" applyFont="1" applyBorder="1" applyAlignment="1">
      <alignment horizontal="center" vertical="center" wrapText="1"/>
    </xf>
    <xf numFmtId="10" fontId="85" fillId="0" borderId="232" xfId="0" applyNumberFormat="1" applyFont="1" applyBorder="1" applyAlignment="1">
      <alignment horizontal="center" vertical="center" wrapText="1"/>
    </xf>
    <xf numFmtId="10" fontId="85" fillId="0" borderId="233" xfId="0" applyNumberFormat="1" applyFont="1" applyBorder="1" applyAlignment="1">
      <alignment horizontal="center" vertical="center" wrapText="1"/>
    </xf>
    <xf numFmtId="10" fontId="49" fillId="0" borderId="193" xfId="0" applyNumberFormat="1" applyFont="1" applyBorder="1" applyAlignment="1">
      <alignment horizontal="center" vertical="center" wrapText="1"/>
    </xf>
    <xf numFmtId="10" fontId="0" fillId="0" borderId="232" xfId="0" applyNumberFormat="1" applyFont="1" applyBorder="1" applyAlignment="1">
      <alignment horizontal="center" vertical="center"/>
    </xf>
    <xf numFmtId="10" fontId="0" fillId="0" borderId="232" xfId="0" applyNumberFormat="1" applyFont="1" applyBorder="1" applyAlignment="1">
      <alignment horizontal="center" vertical="center"/>
    </xf>
    <xf numFmtId="10" fontId="0" fillId="0" borderId="233" xfId="0" applyNumberFormat="1" applyFont="1" applyBorder="1" applyAlignment="1">
      <alignment horizontal="center" vertical="center"/>
    </xf>
    <xf numFmtId="10" fontId="85" fillId="0" borderId="232" xfId="0" applyNumberFormat="1" applyFont="1" applyBorder="1" applyAlignment="1">
      <alignment horizontal="center" vertical="center"/>
    </xf>
    <xf numFmtId="10" fontId="85" fillId="0" borderId="232" xfId="0" applyNumberFormat="1" applyFont="1" applyBorder="1" applyAlignment="1">
      <alignment horizontal="center" vertical="center"/>
    </xf>
    <xf numFmtId="10" fontId="85" fillId="0" borderId="233" xfId="0" applyNumberFormat="1" applyFont="1" applyBorder="1" applyAlignment="1">
      <alignment horizontal="center" vertical="center"/>
    </xf>
    <xf numFmtId="10" fontId="0" fillId="0" borderId="233" xfId="0" applyNumberFormat="1" applyFont="1" applyBorder="1" applyAlignment="1">
      <alignment horizontal="center" vertical="center"/>
    </xf>
    <xf numFmtId="169" fontId="0" fillId="0" borderId="232" xfId="0" applyNumberFormat="1" applyFont="1" applyBorder="1" applyAlignment="1">
      <alignment horizontal="center" vertical="center"/>
    </xf>
    <xf numFmtId="169" fontId="0" fillId="0" borderId="233" xfId="0" applyNumberFormat="1" applyFont="1" applyBorder="1" applyAlignment="1">
      <alignment horizontal="center" vertical="center"/>
    </xf>
    <xf numFmtId="10" fontId="47" fillId="3" borderId="193" xfId="0" applyNumberFormat="1" applyFont="1" applyFill="1" applyBorder="1" applyAlignment="1">
      <alignment horizontal="center" vertical="center" wrapText="1"/>
    </xf>
    <xf numFmtId="49" fontId="25" fillId="3" borderId="232" xfId="0" applyNumberFormat="1" applyFont="1" applyFill="1" applyBorder="1" applyAlignment="1">
      <alignment horizontal="center" vertical="center" wrapText="1"/>
    </xf>
    <xf numFmtId="10" fontId="25" fillId="3" borderId="232" xfId="0" applyNumberFormat="1" applyFont="1" applyFill="1" applyBorder="1" applyAlignment="1">
      <alignment horizontal="center" vertical="center" wrapText="1"/>
    </xf>
    <xf numFmtId="10" fontId="25" fillId="5" borderId="207" xfId="0" applyNumberFormat="1" applyFont="1" applyFill="1" applyBorder="1" applyAlignment="1">
      <alignment horizontal="center" vertical="center" wrapText="1"/>
    </xf>
    <xf numFmtId="0" fontId="57" fillId="0" borderId="0" xfId="0" applyFont="1"/>
    <xf numFmtId="10" fontId="0" fillId="0" borderId="194" xfId="0" applyNumberFormat="1" applyFont="1" applyBorder="1" applyAlignment="1">
      <alignment horizontal="center" vertical="center"/>
    </xf>
    <xf numFmtId="10" fontId="0" fillId="0" borderId="194" xfId="0" applyNumberFormat="1" applyFont="1" applyBorder="1" applyAlignment="1">
      <alignment horizontal="center" vertical="center"/>
    </xf>
    <xf numFmtId="10" fontId="0" fillId="0" borderId="125" xfId="0" applyNumberFormat="1" applyFont="1" applyBorder="1" applyAlignment="1">
      <alignment horizontal="center" vertical="center"/>
    </xf>
    <xf numFmtId="10" fontId="85" fillId="0" borderId="233" xfId="0" applyNumberFormat="1" applyFont="1" applyBorder="1" applyAlignment="1">
      <alignment horizontal="center" vertical="center"/>
    </xf>
    <xf numFmtId="0" fontId="0" fillId="0" borderId="0" xfId="0" applyFont="1"/>
    <xf numFmtId="10" fontId="47" fillId="0" borderId="251" xfId="0" applyNumberFormat="1" applyFont="1" applyBorder="1" applyAlignment="1">
      <alignment horizontal="center" vertical="center" wrapText="1"/>
    </xf>
    <xf numFmtId="10" fontId="47" fillId="0" borderId="251" xfId="0" applyNumberFormat="1" applyFont="1" applyBorder="1" applyAlignment="1">
      <alignment horizontal="center" vertical="center" wrapText="1"/>
    </xf>
    <xf numFmtId="9" fontId="50" fillId="0" borderId="0" xfId="0" applyNumberFormat="1" applyFont="1" applyAlignment="1">
      <alignment horizontal="center"/>
    </xf>
    <xf numFmtId="0" fontId="0" fillId="0" borderId="0" xfId="0" applyFont="1" applyAlignment="1"/>
    <xf numFmtId="0" fontId="87" fillId="0" borderId="0" xfId="0" applyFont="1" applyAlignment="1"/>
    <xf numFmtId="0" fontId="50" fillId="0" borderId="0" xfId="0" applyFont="1" applyAlignment="1">
      <alignment horizontal="center"/>
    </xf>
    <xf numFmtId="0" fontId="88" fillId="33" borderId="76" xfId="0" applyFont="1" applyFill="1" applyBorder="1" applyAlignment="1">
      <alignment horizontal="center"/>
    </xf>
    <xf numFmtId="0" fontId="88" fillId="26" borderId="76" xfId="0" applyFont="1" applyFill="1" applyBorder="1" applyAlignment="1">
      <alignment horizontal="center"/>
    </xf>
    <xf numFmtId="0" fontId="87" fillId="2" borderId="0" xfId="0" applyFont="1" applyFill="1" applyAlignment="1">
      <alignment horizontal="center"/>
    </xf>
    <xf numFmtId="0" fontId="90" fillId="0" borderId="1" xfId="0" applyFont="1" applyBorder="1" applyAlignment="1">
      <alignment horizontal="center"/>
    </xf>
    <xf numFmtId="0" fontId="92" fillId="0" borderId="76" xfId="0" applyFont="1" applyBorder="1" applyAlignment="1">
      <alignment horizontal="center"/>
    </xf>
    <xf numFmtId="0" fontId="92" fillId="24" borderId="76" xfId="0" applyFont="1" applyFill="1" applyBorder="1" applyAlignment="1">
      <alignment vertical="center" wrapText="1"/>
    </xf>
    <xf numFmtId="177" fontId="92" fillId="24" borderId="76" xfId="0" applyNumberFormat="1" applyFont="1" applyFill="1" applyBorder="1" applyAlignment="1">
      <alignment vertical="center" wrapText="1"/>
    </xf>
    <xf numFmtId="0" fontId="92" fillId="24" borderId="1" xfId="0" applyFont="1" applyFill="1" applyBorder="1" applyAlignment="1">
      <alignment horizontal="center"/>
    </xf>
    <xf numFmtId="0" fontId="92" fillId="36" borderId="1" xfId="0" applyFont="1" applyFill="1" applyBorder="1" applyAlignment="1">
      <alignment horizontal="center"/>
    </xf>
    <xf numFmtId="0" fontId="92" fillId="24" borderId="76" xfId="0" applyFont="1" applyFill="1" applyBorder="1" applyAlignment="1">
      <alignment horizontal="center"/>
    </xf>
    <xf numFmtId="0" fontId="13" fillId="24" borderId="1" xfId="0" applyFont="1" applyFill="1" applyBorder="1" applyAlignment="1">
      <alignment horizontal="center"/>
    </xf>
    <xf numFmtId="0" fontId="0" fillId="24" borderId="1" xfId="0" applyFont="1" applyFill="1" applyBorder="1" applyAlignment="1"/>
    <xf numFmtId="0" fontId="0" fillId="35" borderId="1" xfId="0" applyFont="1" applyFill="1" applyBorder="1" applyAlignment="1">
      <alignment horizontal="center"/>
    </xf>
    <xf numFmtId="0" fontId="0" fillId="35" borderId="1" xfId="0" applyFont="1" applyFill="1" applyBorder="1" applyAlignment="1"/>
    <xf numFmtId="0" fontId="0" fillId="34" borderId="1" xfId="0" applyFont="1" applyFill="1" applyBorder="1" applyAlignment="1">
      <alignment horizontal="center"/>
    </xf>
    <xf numFmtId="0" fontId="0" fillId="9" borderId="1" xfId="0" applyFont="1" applyFill="1" applyBorder="1" applyAlignment="1">
      <alignment horizontal="center"/>
    </xf>
    <xf numFmtId="0" fontId="0" fillId="9" borderId="1" xfId="0" applyFont="1" applyFill="1" applyBorder="1" applyAlignment="1"/>
    <xf numFmtId="0" fontId="0" fillId="9" borderId="1" xfId="0" applyFont="1" applyFill="1" applyBorder="1" applyAlignment="1">
      <alignment horizontal="center"/>
    </xf>
    <xf numFmtId="0" fontId="0" fillId="9" borderId="1" xfId="0" applyFont="1" applyFill="1" applyBorder="1" applyAlignment="1">
      <alignment horizontal="center"/>
    </xf>
    <xf numFmtId="0" fontId="0" fillId="26" borderId="1" xfId="0" applyFont="1" applyFill="1" applyBorder="1" applyAlignment="1">
      <alignment horizontal="center"/>
    </xf>
    <xf numFmtId="0" fontId="0" fillId="9" borderId="1" xfId="0" applyFont="1" applyFill="1" applyBorder="1" applyAlignment="1">
      <alignment horizontal="center"/>
    </xf>
    <xf numFmtId="0" fontId="87" fillId="18" borderId="0" xfId="0" applyFont="1" applyFill="1" applyAlignment="1">
      <alignment horizontal="center"/>
    </xf>
    <xf numFmtId="0" fontId="0" fillId="2" borderId="0" xfId="0" applyFont="1" applyFill="1" applyAlignment="1"/>
    <xf numFmtId="0" fontId="92" fillId="24" borderId="1" xfId="0" applyFont="1" applyFill="1" applyBorder="1" applyAlignment="1">
      <alignment vertical="center" wrapText="1"/>
    </xf>
    <xf numFmtId="0" fontId="92" fillId="37" borderId="1" xfId="0" applyFont="1" applyFill="1" applyBorder="1" applyAlignment="1">
      <alignment horizontal="center"/>
    </xf>
    <xf numFmtId="0" fontId="0" fillId="18" borderId="1" xfId="0" applyFont="1" applyFill="1" applyBorder="1" applyAlignment="1"/>
    <xf numFmtId="178" fontId="87" fillId="18" borderId="0" xfId="0" applyNumberFormat="1" applyFont="1" applyFill="1" applyAlignment="1">
      <alignment horizontal="center"/>
    </xf>
    <xf numFmtId="0" fontId="92" fillId="0" borderId="78" xfId="0" applyFont="1" applyBorder="1" applyAlignment="1">
      <alignment horizontal="center"/>
    </xf>
    <xf numFmtId="0" fontId="92" fillId="24" borderId="78" xfId="0" applyFont="1" applyFill="1" applyBorder="1" applyAlignment="1">
      <alignment vertical="center" wrapText="1"/>
    </xf>
    <xf numFmtId="0" fontId="85" fillId="35" borderId="1" xfId="0" applyFont="1" applyFill="1" applyBorder="1" applyAlignment="1">
      <alignment horizontal="center"/>
    </xf>
    <xf numFmtId="0" fontId="85" fillId="35" borderId="1" xfId="0" applyFont="1" applyFill="1" applyBorder="1" applyAlignment="1"/>
    <xf numFmtId="0" fontId="93" fillId="35" borderId="1" xfId="0" applyFont="1" applyFill="1" applyBorder="1" applyAlignment="1">
      <alignment vertical="top"/>
    </xf>
    <xf numFmtId="0" fontId="85" fillId="9" borderId="1" xfId="0" applyFont="1" applyFill="1" applyBorder="1" applyAlignment="1">
      <alignment horizontal="center"/>
    </xf>
    <xf numFmtId="0" fontId="85" fillId="9" borderId="1" xfId="0" applyFont="1" applyFill="1" applyBorder="1" applyAlignment="1">
      <alignment vertical="top"/>
    </xf>
    <xf numFmtId="0" fontId="0" fillId="9" borderId="1" xfId="0" applyFont="1" applyFill="1" applyBorder="1" applyAlignment="1">
      <alignment horizontal="left" vertical="top"/>
    </xf>
    <xf numFmtId="0" fontId="90" fillId="0" borderId="1" xfId="0" applyFont="1" applyBorder="1" applyAlignment="1">
      <alignment horizontal="center"/>
    </xf>
    <xf numFmtId="0" fontId="92" fillId="36" borderId="1" xfId="0" applyFont="1" applyFill="1" applyBorder="1" applyAlignment="1">
      <alignment horizontal="right"/>
    </xf>
    <xf numFmtId="0" fontId="0" fillId="35" borderId="1" xfId="0" applyFont="1" applyFill="1" applyBorder="1" applyAlignment="1">
      <alignment vertical="top"/>
    </xf>
    <xf numFmtId="0" fontId="0" fillId="35" borderId="1" xfId="0" applyFont="1" applyFill="1" applyBorder="1" applyAlignment="1">
      <alignment horizontal="left" vertical="top"/>
    </xf>
    <xf numFmtId="0" fontId="0" fillId="38" borderId="1" xfId="0" applyFont="1" applyFill="1" applyBorder="1" applyAlignment="1">
      <alignment horizontal="center"/>
    </xf>
    <xf numFmtId="0" fontId="0" fillId="2" borderId="1" xfId="0" applyFont="1" applyFill="1" applyBorder="1" applyAlignment="1">
      <alignment horizontal="center"/>
    </xf>
    <xf numFmtId="10" fontId="47" fillId="0" borderId="231" xfId="0" applyNumberFormat="1" applyFont="1" applyBorder="1" applyAlignment="1">
      <alignment horizontal="center" vertical="center" wrapText="1"/>
    </xf>
    <xf numFmtId="0" fontId="0" fillId="26" borderId="1" xfId="0" applyFont="1" applyFill="1" applyBorder="1" applyAlignment="1">
      <alignment horizontal="center"/>
    </xf>
    <xf numFmtId="0" fontId="0" fillId="2" borderId="1" xfId="0" applyFont="1" applyFill="1" applyBorder="1" applyAlignment="1">
      <alignment horizontal="center"/>
    </xf>
    <xf numFmtId="0" fontId="0" fillId="2" borderId="1" xfId="0" applyFont="1" applyFill="1" applyBorder="1" applyAlignment="1">
      <alignment horizontal="center"/>
    </xf>
    <xf numFmtId="0" fontId="94" fillId="24" borderId="1" xfId="0" applyFont="1" applyFill="1" applyBorder="1" applyAlignment="1">
      <alignment vertical="center" wrapText="1"/>
    </xf>
    <xf numFmtId="0" fontId="94" fillId="24" borderId="1" xfId="0" applyFont="1" applyFill="1" applyBorder="1" applyAlignment="1">
      <alignment horizontal="center"/>
    </xf>
    <xf numFmtId="0" fontId="94" fillId="37" borderId="76" xfId="0" applyFont="1" applyFill="1" applyBorder="1" applyAlignment="1">
      <alignment horizontal="center"/>
    </xf>
    <xf numFmtId="0" fontId="94" fillId="36" borderId="76" xfId="0" applyFont="1" applyFill="1" applyBorder="1" applyAlignment="1">
      <alignment horizontal="center"/>
    </xf>
    <xf numFmtId="0" fontId="94" fillId="24" borderId="76" xfId="0" applyFont="1" applyFill="1" applyBorder="1" applyAlignment="1">
      <alignment horizontal="center"/>
    </xf>
    <xf numFmtId="0" fontId="28" fillId="24" borderId="76" xfId="0" applyFont="1" applyFill="1" applyBorder="1" applyAlignment="1"/>
    <xf numFmtId="0" fontId="28" fillId="35" borderId="76" xfId="0" applyFont="1" applyFill="1" applyBorder="1" applyAlignment="1">
      <alignment horizontal="center"/>
    </xf>
    <xf numFmtId="0" fontId="85" fillId="35" borderId="76" xfId="0" applyFont="1" applyFill="1" applyBorder="1" applyAlignment="1">
      <alignment horizontal="center"/>
    </xf>
    <xf numFmtId="0" fontId="85" fillId="35" borderId="1" xfId="0" applyFont="1" applyFill="1" applyBorder="1" applyAlignment="1">
      <alignment vertical="top"/>
    </xf>
    <xf numFmtId="0" fontId="85" fillId="39" borderId="76" xfId="0" applyFont="1" applyFill="1" applyBorder="1" applyAlignment="1">
      <alignment horizontal="center"/>
    </xf>
    <xf numFmtId="0" fontId="95" fillId="39" borderId="76" xfId="0" applyFont="1" applyFill="1" applyBorder="1" applyAlignment="1">
      <alignment horizontal="left" vertical="top"/>
    </xf>
    <xf numFmtId="0" fontId="0" fillId="39" borderId="1" xfId="0" applyFont="1" applyFill="1" applyBorder="1" applyAlignment="1">
      <alignment horizontal="center"/>
    </xf>
    <xf numFmtId="0" fontId="0" fillId="39" borderId="1" xfId="0" applyFont="1" applyFill="1" applyBorder="1" applyAlignment="1">
      <alignment horizontal="center"/>
    </xf>
    <xf numFmtId="0" fontId="0" fillId="39" borderId="1" xfId="0" applyFont="1" applyFill="1" applyBorder="1" applyAlignment="1">
      <alignment horizontal="left" vertical="top"/>
    </xf>
    <xf numFmtId="0" fontId="0" fillId="39" borderId="1" xfId="0" applyFont="1" applyFill="1" applyBorder="1" applyAlignment="1">
      <alignment horizontal="center"/>
    </xf>
    <xf numFmtId="0" fontId="28" fillId="35" borderId="76" xfId="0" applyFont="1" applyFill="1" applyBorder="1" applyAlignment="1"/>
    <xf numFmtId="0" fontId="28" fillId="39" borderId="76" xfId="0" applyFont="1" applyFill="1" applyBorder="1" applyAlignment="1">
      <alignment horizontal="center"/>
    </xf>
    <xf numFmtId="0" fontId="0" fillId="18" borderId="0" xfId="0" applyFont="1" applyFill="1" applyAlignment="1">
      <alignment horizontal="center"/>
    </xf>
    <xf numFmtId="0" fontId="92" fillId="24" borderId="1" xfId="0" applyFont="1" applyFill="1" applyBorder="1" applyAlignment="1">
      <alignment horizontal="right"/>
    </xf>
    <xf numFmtId="0" fontId="92" fillId="24" borderId="76" xfId="0" applyFont="1" applyFill="1" applyBorder="1" applyAlignment="1">
      <alignment horizontal="left"/>
    </xf>
    <xf numFmtId="0" fontId="28" fillId="39" borderId="1" xfId="0" applyFont="1" applyFill="1" applyBorder="1" applyAlignment="1">
      <alignment horizontal="center"/>
    </xf>
    <xf numFmtId="177" fontId="94" fillId="24" borderId="76" xfId="0" applyNumberFormat="1" applyFont="1" applyFill="1" applyBorder="1" applyAlignment="1">
      <alignment vertical="center" wrapText="1"/>
    </xf>
    <xf numFmtId="0" fontId="94" fillId="24" borderId="76" xfId="0" applyFont="1" applyFill="1" applyBorder="1" applyAlignment="1">
      <alignment vertical="center" wrapText="1"/>
    </xf>
    <xf numFmtId="0" fontId="94" fillId="37" borderId="1" xfId="0" applyFont="1" applyFill="1" applyBorder="1" applyAlignment="1">
      <alignment horizontal="center"/>
    </xf>
    <xf numFmtId="0" fontId="94" fillId="36" borderId="1" xfId="0" applyFont="1" applyFill="1" applyBorder="1" applyAlignment="1">
      <alignment horizontal="center"/>
    </xf>
    <xf numFmtId="0" fontId="85" fillId="35" borderId="76" xfId="0" applyFont="1" applyFill="1" applyBorder="1" applyAlignment="1"/>
    <xf numFmtId="0" fontId="28" fillId="39" borderId="76" xfId="0" applyFont="1" applyFill="1" applyBorder="1" applyAlignment="1"/>
    <xf numFmtId="0" fontId="85" fillId="39" borderId="1" xfId="0" applyFont="1" applyFill="1" applyBorder="1" applyAlignment="1">
      <alignment horizontal="center"/>
    </xf>
    <xf numFmtId="0" fontId="92" fillId="24" borderId="78" xfId="0" applyFont="1" applyFill="1" applyBorder="1" applyAlignment="1">
      <alignment horizontal="center"/>
    </xf>
    <xf numFmtId="0" fontId="92" fillId="24" borderId="78" xfId="0" applyFont="1" applyFill="1" applyBorder="1" applyAlignment="1">
      <alignment horizontal="right"/>
    </xf>
    <xf numFmtId="0" fontId="92" fillId="37" borderId="78" xfId="0" applyFont="1" applyFill="1" applyBorder="1" applyAlignment="1">
      <alignment horizontal="center"/>
    </xf>
    <xf numFmtId="0" fontId="92" fillId="36" borderId="78" xfId="0" applyFont="1" applyFill="1" applyBorder="1" applyAlignment="1">
      <alignment horizontal="center"/>
    </xf>
    <xf numFmtId="0" fontId="0" fillId="24" borderId="1" xfId="0" applyFont="1" applyFill="1" applyBorder="1" applyAlignment="1">
      <alignment vertical="top"/>
    </xf>
    <xf numFmtId="0" fontId="0" fillId="34" borderId="1" xfId="0" applyFont="1" applyFill="1" applyBorder="1" applyAlignment="1">
      <alignment vertical="top"/>
    </xf>
    <xf numFmtId="0" fontId="0" fillId="38" borderId="1" xfId="0" applyFont="1" applyFill="1" applyBorder="1" applyAlignment="1">
      <alignment vertical="top"/>
    </xf>
    <xf numFmtId="0" fontId="0" fillId="38" borderId="1" xfId="0" applyFont="1" applyFill="1" applyBorder="1" applyAlignment="1">
      <alignment vertical="top"/>
    </xf>
    <xf numFmtId="0" fontId="0" fillId="38" borderId="1" xfId="0" applyFont="1" applyFill="1" applyBorder="1" applyAlignment="1"/>
    <xf numFmtId="0" fontId="0" fillId="18" borderId="0" xfId="0" applyFont="1" applyFill="1" applyAlignment="1"/>
    <xf numFmtId="0" fontId="92" fillId="40" borderId="1" xfId="0" applyFont="1" applyFill="1" applyBorder="1" applyAlignment="1">
      <alignment horizontal="center"/>
    </xf>
    <xf numFmtId="0" fontId="92" fillId="40" borderId="1" xfId="0" applyFont="1" applyFill="1" applyBorder="1" applyAlignment="1">
      <alignment vertical="center" wrapText="1"/>
    </xf>
    <xf numFmtId="0" fontId="92" fillId="40" borderId="76" xfId="0" applyFont="1" applyFill="1" applyBorder="1" applyAlignment="1">
      <alignment vertical="center" wrapText="1"/>
    </xf>
    <xf numFmtId="0" fontId="92" fillId="40" borderId="78" xfId="0" applyFont="1" applyFill="1" applyBorder="1" applyAlignment="1">
      <alignment vertical="center" wrapText="1"/>
    </xf>
    <xf numFmtId="0" fontId="92" fillId="40" borderId="1" xfId="0" applyFont="1" applyFill="1" applyBorder="1" applyAlignment="1">
      <alignment vertical="center" wrapText="1"/>
    </xf>
    <xf numFmtId="0" fontId="92" fillId="40" borderId="1" xfId="0" applyFont="1" applyFill="1" applyBorder="1"/>
    <xf numFmtId="0" fontId="92" fillId="36" borderId="1" xfId="0" applyFont="1" applyFill="1" applyBorder="1" applyAlignment="1">
      <alignment horizontal="center"/>
    </xf>
    <xf numFmtId="0" fontId="92" fillId="40" borderId="1" xfId="0" applyFont="1" applyFill="1" applyBorder="1" applyAlignment="1">
      <alignment horizontal="center"/>
    </xf>
    <xf numFmtId="9" fontId="92" fillId="40" borderId="76" xfId="0" applyNumberFormat="1" applyFont="1" applyFill="1" applyBorder="1" applyAlignment="1">
      <alignment horizontal="left"/>
    </xf>
    <xf numFmtId="0" fontId="0" fillId="24" borderId="1" xfId="0" applyFont="1" applyFill="1" applyBorder="1"/>
    <xf numFmtId="0" fontId="0" fillId="24" borderId="1" xfId="0" applyFont="1" applyFill="1" applyBorder="1" applyAlignment="1">
      <alignment vertical="top"/>
    </xf>
    <xf numFmtId="0" fontId="0" fillId="35" borderId="1" xfId="0" applyFont="1" applyFill="1" applyBorder="1" applyAlignment="1">
      <alignment vertical="top"/>
    </xf>
    <xf numFmtId="0" fontId="87" fillId="2" borderId="0" xfId="0" applyFont="1" applyFill="1" applyAlignment="1">
      <alignment horizontal="center"/>
    </xf>
    <xf numFmtId="0" fontId="0" fillId="2" borderId="0" xfId="0" applyFont="1" applyFill="1" applyAlignment="1"/>
    <xf numFmtId="0" fontId="92" fillId="24" borderId="1" xfId="0" applyFont="1" applyFill="1" applyBorder="1" applyAlignment="1">
      <alignment horizontal="center"/>
    </xf>
    <xf numFmtId="0" fontId="92" fillId="24" borderId="76" xfId="0" applyFont="1" applyFill="1" applyBorder="1" applyAlignment="1">
      <alignment horizontal="left"/>
    </xf>
    <xf numFmtId="0" fontId="0" fillId="35" borderId="1" xfId="0" applyFont="1" applyFill="1" applyBorder="1" applyAlignment="1">
      <alignment vertical="top"/>
    </xf>
    <xf numFmtId="0" fontId="0" fillId="35" borderId="1" xfId="0" applyFont="1" applyFill="1" applyBorder="1" applyAlignment="1">
      <alignment horizontal="left"/>
    </xf>
    <xf numFmtId="0" fontId="0" fillId="2" borderId="1" xfId="0" applyFont="1" applyFill="1" applyBorder="1" applyAlignment="1">
      <alignment horizontal="left" vertical="top"/>
    </xf>
    <xf numFmtId="0" fontId="0" fillId="41" borderId="1" xfId="0" applyFont="1" applyFill="1" applyBorder="1" applyAlignment="1">
      <alignment horizontal="center"/>
    </xf>
    <xf numFmtId="0" fontId="0" fillId="41" borderId="1" xfId="0" applyFont="1" applyFill="1" applyBorder="1" applyAlignment="1">
      <alignment horizontal="left" vertical="top"/>
    </xf>
    <xf numFmtId="0" fontId="0" fillId="18" borderId="0" xfId="0" applyFont="1" applyFill="1" applyAlignment="1"/>
    <xf numFmtId="0" fontId="91" fillId="0" borderId="81" xfId="0" applyFont="1" applyBorder="1" applyAlignment="1">
      <alignment horizontal="center"/>
    </xf>
    <xf numFmtId="0" fontId="96" fillId="26" borderId="81" xfId="0" applyFont="1" applyFill="1" applyBorder="1" applyAlignment="1">
      <alignment horizontal="center" vertical="center" wrapText="1"/>
    </xf>
    <xf numFmtId="0" fontId="92" fillId="41" borderId="1" xfId="0" applyFont="1" applyFill="1" applyBorder="1" applyAlignment="1">
      <alignment horizontal="center"/>
    </xf>
    <xf numFmtId="0" fontId="92" fillId="41" borderId="1" xfId="0" applyFont="1" applyFill="1" applyBorder="1" applyAlignment="1">
      <alignment vertical="center" wrapText="1"/>
    </xf>
    <xf numFmtId="177" fontId="92" fillId="41" borderId="76" xfId="0" applyNumberFormat="1" applyFont="1" applyFill="1" applyBorder="1" applyAlignment="1">
      <alignment vertical="center" wrapText="1"/>
    </xf>
    <xf numFmtId="9" fontId="92" fillId="41" borderId="1" xfId="0" applyNumberFormat="1" applyFont="1" applyFill="1" applyBorder="1" applyAlignment="1">
      <alignment horizontal="right"/>
    </xf>
    <xf numFmtId="9" fontId="94" fillId="37" borderId="76" xfId="0" applyNumberFormat="1" applyFont="1" applyFill="1" applyBorder="1" applyAlignment="1">
      <alignment horizontal="center"/>
    </xf>
    <xf numFmtId="9" fontId="94" fillId="36" borderId="76" xfId="0" applyNumberFormat="1" applyFont="1" applyFill="1" applyBorder="1" applyAlignment="1">
      <alignment horizontal="center"/>
    </xf>
    <xf numFmtId="9" fontId="94" fillId="41" borderId="76" xfId="0" applyNumberFormat="1" applyFont="1" applyFill="1" applyBorder="1" applyAlignment="1">
      <alignment horizontal="center"/>
    </xf>
    <xf numFmtId="9" fontId="92" fillId="41" borderId="76" xfId="0" applyNumberFormat="1" applyFont="1" applyFill="1" applyBorder="1" applyAlignment="1">
      <alignment horizontal="left"/>
    </xf>
    <xf numFmtId="0" fontId="13" fillId="41" borderId="1" xfId="0" applyFont="1" applyFill="1" applyBorder="1" applyAlignment="1">
      <alignment horizontal="center"/>
    </xf>
    <xf numFmtId="0" fontId="0" fillId="24" borderId="1" xfId="0" applyFont="1" applyFill="1" applyBorder="1" applyAlignment="1"/>
    <xf numFmtId="9" fontId="0" fillId="35" borderId="1" xfId="0" applyNumberFormat="1" applyFont="1" applyFill="1" applyBorder="1" applyAlignment="1">
      <alignment horizontal="center"/>
    </xf>
    <xf numFmtId="0" fontId="0" fillId="35" borderId="1" xfId="0" applyFont="1" applyFill="1" applyBorder="1" applyAlignment="1"/>
    <xf numFmtId="0" fontId="0" fillId="35" borderId="1" xfId="0" applyFont="1" applyFill="1" applyBorder="1" applyAlignment="1">
      <alignment horizontal="center" vertical="top"/>
    </xf>
    <xf numFmtId="9" fontId="0" fillId="38" borderId="1" xfId="0" applyNumberFormat="1" applyFont="1" applyFill="1" applyBorder="1" applyAlignment="1">
      <alignment horizontal="center"/>
    </xf>
    <xf numFmtId="0" fontId="0" fillId="2" borderId="0" xfId="0" applyFont="1" applyFill="1" applyAlignment="1">
      <alignment horizontal="center"/>
    </xf>
    <xf numFmtId="0" fontId="91" fillId="0" borderId="10" xfId="0" applyFont="1" applyBorder="1" applyAlignment="1">
      <alignment horizontal="center"/>
    </xf>
    <xf numFmtId="0" fontId="92" fillId="26" borderId="1" xfId="0" applyFont="1" applyFill="1" applyBorder="1" applyAlignment="1">
      <alignment horizontal="center" vertical="center" wrapText="1"/>
    </xf>
    <xf numFmtId="0" fontId="92" fillId="41" borderId="78" xfId="0" applyFont="1" applyFill="1" applyBorder="1" applyAlignment="1">
      <alignment horizontal="center"/>
    </xf>
    <xf numFmtId="0" fontId="92" fillId="41" borderId="78" xfId="0" applyFont="1" applyFill="1" applyBorder="1" applyAlignment="1">
      <alignment vertical="center" wrapText="1"/>
    </xf>
    <xf numFmtId="9" fontId="92" fillId="41" borderId="78" xfId="0" applyNumberFormat="1" applyFont="1" applyFill="1" applyBorder="1" applyAlignment="1">
      <alignment horizontal="right"/>
    </xf>
    <xf numFmtId="9" fontId="0" fillId="9" borderId="1" xfId="0" applyNumberFormat="1" applyFont="1" applyFill="1" applyBorder="1" applyAlignment="1">
      <alignment horizontal="center"/>
    </xf>
    <xf numFmtId="9" fontId="0" fillId="9" borderId="1" xfId="0" applyNumberFormat="1" applyFont="1" applyFill="1" applyBorder="1" applyAlignment="1">
      <alignment horizontal="center"/>
    </xf>
    <xf numFmtId="0" fontId="0" fillId="38" borderId="1" xfId="0" applyFont="1" applyFill="1" applyBorder="1" applyAlignment="1">
      <alignment horizontal="center"/>
    </xf>
    <xf numFmtId="0" fontId="0" fillId="38" borderId="1" xfId="0" applyFont="1" applyFill="1" applyBorder="1" applyAlignment="1">
      <alignment horizontal="center"/>
    </xf>
    <xf numFmtId="178" fontId="87" fillId="2" borderId="0" xfId="0" applyNumberFormat="1" applyFont="1" applyFill="1" applyAlignment="1">
      <alignment horizontal="center"/>
    </xf>
    <xf numFmtId="0" fontId="92" fillId="41" borderId="76" xfId="0" applyFont="1" applyFill="1" applyBorder="1" applyAlignment="1">
      <alignment horizontal="center"/>
    </xf>
    <xf numFmtId="9" fontId="92" fillId="24" borderId="1" xfId="0" applyNumberFormat="1" applyFont="1" applyFill="1" applyBorder="1" applyAlignment="1">
      <alignment horizontal="right"/>
    </xf>
    <xf numFmtId="0" fontId="0" fillId="38" borderId="1" xfId="0" applyFont="1" applyFill="1" applyBorder="1" applyAlignment="1">
      <alignment horizontal="center"/>
    </xf>
    <xf numFmtId="14" fontId="92" fillId="24" borderId="76" xfId="0" applyNumberFormat="1" applyFont="1" applyFill="1" applyBorder="1" applyAlignment="1">
      <alignment horizontal="right" vertical="center" wrapText="1"/>
    </xf>
    <xf numFmtId="9" fontId="92" fillId="24" borderId="78" xfId="0" applyNumberFormat="1" applyFont="1" applyFill="1" applyBorder="1" applyAlignment="1">
      <alignment horizontal="right"/>
    </xf>
    <xf numFmtId="0" fontId="25" fillId="0" borderId="9" xfId="0" applyFont="1" applyBorder="1"/>
    <xf numFmtId="0" fontId="92" fillId="24" borderId="78" xfId="0" applyFont="1" applyFill="1" applyBorder="1" applyAlignment="1">
      <alignment horizontal="center"/>
    </xf>
    <xf numFmtId="9" fontId="92" fillId="36" borderId="78" xfId="0" applyNumberFormat="1" applyFont="1" applyFill="1" applyBorder="1" applyAlignment="1">
      <alignment horizontal="center"/>
    </xf>
    <xf numFmtId="9" fontId="92" fillId="24" borderId="78" xfId="0" applyNumberFormat="1" applyFont="1" applyFill="1" applyBorder="1" applyAlignment="1">
      <alignment horizontal="center"/>
    </xf>
    <xf numFmtId="9" fontId="92" fillId="24" borderId="76" xfId="0" applyNumberFormat="1" applyFont="1" applyFill="1" applyBorder="1" applyAlignment="1">
      <alignment horizontal="left"/>
    </xf>
    <xf numFmtId="0" fontId="92" fillId="0" borderId="1" xfId="0" applyFont="1" applyBorder="1" applyAlignment="1">
      <alignment horizontal="center"/>
    </xf>
    <xf numFmtId="9" fontId="92" fillId="36" borderId="1" xfId="0" applyNumberFormat="1" applyFont="1" applyFill="1" applyBorder="1" applyAlignment="1">
      <alignment horizontal="center"/>
    </xf>
    <xf numFmtId="9" fontId="92" fillId="24" borderId="1" xfId="0" applyNumberFormat="1" applyFont="1" applyFill="1" applyBorder="1" applyAlignment="1">
      <alignment horizontal="center"/>
    </xf>
    <xf numFmtId="0" fontId="0" fillId="2" borderId="1" xfId="0" applyFont="1" applyFill="1" applyBorder="1"/>
    <xf numFmtId="0" fontId="26" fillId="35" borderId="1" xfId="0" applyFont="1" applyFill="1" applyBorder="1" applyAlignment="1">
      <alignment vertical="top"/>
    </xf>
    <xf numFmtId="0" fontId="0" fillId="26" borderId="1" xfId="0" applyFont="1" applyFill="1" applyBorder="1" applyAlignment="1">
      <alignment horizontal="center"/>
    </xf>
    <xf numFmtId="10" fontId="92" fillId="24" borderId="78" xfId="0" applyNumberFormat="1" applyFont="1" applyFill="1" applyBorder="1" applyAlignment="1">
      <alignment horizontal="center"/>
    </xf>
    <xf numFmtId="10" fontId="92" fillId="36" borderId="78" xfId="0" applyNumberFormat="1" applyFont="1" applyFill="1" applyBorder="1" applyAlignment="1">
      <alignment horizontal="center"/>
    </xf>
    <xf numFmtId="0" fontId="0" fillId="24" borderId="1" xfId="0" applyFont="1" applyFill="1" applyBorder="1" applyAlignment="1">
      <alignment horizontal="center"/>
    </xf>
    <xf numFmtId="9" fontId="0" fillId="35" borderId="1" xfId="0" applyNumberFormat="1" applyFont="1" applyFill="1" applyBorder="1" applyAlignment="1">
      <alignment horizontal="center"/>
    </xf>
    <xf numFmtId="0" fontId="0" fillId="35" borderId="1" xfId="0" applyFont="1" applyFill="1" applyBorder="1" applyAlignment="1"/>
    <xf numFmtId="0" fontId="0" fillId="34" borderId="1" xfId="0" applyFont="1" applyFill="1" applyBorder="1" applyAlignment="1"/>
    <xf numFmtId="9" fontId="0" fillId="42" borderId="1" xfId="0" applyNumberFormat="1" applyFont="1" applyFill="1" applyBorder="1" applyAlignment="1">
      <alignment horizontal="center"/>
    </xf>
    <xf numFmtId="0" fontId="0" fillId="42" borderId="1" xfId="0" applyFont="1" applyFill="1" applyBorder="1" applyAlignment="1"/>
    <xf numFmtId="0" fontId="0" fillId="42" borderId="1" xfId="0" applyFont="1" applyFill="1" applyBorder="1" applyAlignment="1"/>
    <xf numFmtId="0" fontId="97" fillId="43" borderId="1" xfId="0" applyFont="1" applyFill="1" applyBorder="1" applyAlignment="1"/>
    <xf numFmtId="0" fontId="0" fillId="42" borderId="1" xfId="0" applyFont="1" applyFill="1" applyBorder="1" applyAlignment="1"/>
    <xf numFmtId="178" fontId="87" fillId="18" borderId="0" xfId="0" applyNumberFormat="1" applyFont="1" applyFill="1" applyAlignment="1">
      <alignment horizontal="center"/>
    </xf>
    <xf numFmtId="0" fontId="0" fillId="0" borderId="0" xfId="0" applyFont="1" applyAlignment="1">
      <alignment vertical="center"/>
    </xf>
    <xf numFmtId="0" fontId="90" fillId="0" borderId="0" xfId="0" applyFont="1" applyAlignment="1">
      <alignment horizontal="center"/>
    </xf>
    <xf numFmtId="0" fontId="92" fillId="24" borderId="1" xfId="0" applyFont="1" applyFill="1" applyBorder="1" applyAlignment="1">
      <alignment vertical="center" wrapText="1"/>
    </xf>
    <xf numFmtId="0" fontId="92" fillId="24" borderId="1" xfId="0" applyFont="1" applyFill="1" applyBorder="1"/>
    <xf numFmtId="0" fontId="92" fillId="24" borderId="1" xfId="0" applyFont="1" applyFill="1" applyBorder="1" applyAlignment="1">
      <alignment horizontal="left"/>
    </xf>
    <xf numFmtId="0" fontId="0" fillId="24" borderId="1" xfId="0" applyFont="1" applyFill="1" applyBorder="1" applyAlignment="1"/>
    <xf numFmtId="0" fontId="92" fillId="24" borderId="76" xfId="0" applyFont="1" applyFill="1" applyBorder="1" applyAlignment="1">
      <alignment vertical="center" wrapText="1"/>
    </xf>
    <xf numFmtId="0" fontId="92" fillId="24" borderId="76" xfId="0" applyFont="1" applyFill="1" applyBorder="1"/>
    <xf numFmtId="0" fontId="92" fillId="24" borderId="76" xfId="0" applyFont="1" applyFill="1" applyBorder="1" applyAlignment="1">
      <alignment horizontal="center"/>
    </xf>
    <xf numFmtId="0" fontId="99" fillId="44" borderId="265" xfId="0" applyFont="1" applyFill="1" applyBorder="1" applyAlignment="1">
      <alignment horizontal="center" vertical="center" wrapText="1"/>
    </xf>
    <xf numFmtId="0" fontId="63" fillId="45" borderId="266" xfId="0" quotePrefix="1" applyFont="1" applyFill="1" applyBorder="1" applyAlignment="1">
      <alignment horizontal="center" vertical="center" wrapText="1"/>
    </xf>
    <xf numFmtId="0" fontId="63" fillId="45" borderId="267" xfId="0" applyFont="1" applyFill="1" applyBorder="1" applyAlignment="1">
      <alignment horizontal="left" vertical="center" wrapText="1"/>
    </xf>
    <xf numFmtId="179" fontId="63" fillId="46" borderId="266" xfId="0" applyNumberFormat="1" applyFont="1" applyFill="1" applyBorder="1" applyAlignment="1">
      <alignment horizontal="left" vertical="center" wrapText="1"/>
    </xf>
    <xf numFmtId="179" fontId="63" fillId="46" borderId="267" xfId="0" applyNumberFormat="1" applyFont="1" applyFill="1" applyBorder="1" applyAlignment="1">
      <alignment horizontal="left" vertical="center" wrapText="1"/>
    </xf>
    <xf numFmtId="179" fontId="102" fillId="0" borderId="127" xfId="0" applyNumberFormat="1" applyFont="1" applyBorder="1" applyAlignment="1">
      <alignment horizontal="left" vertical="center" wrapText="1"/>
    </xf>
    <xf numFmtId="179" fontId="63" fillId="46" borderId="40" xfId="0" applyNumberFormat="1" applyFont="1" applyFill="1" applyBorder="1" applyAlignment="1">
      <alignment horizontal="left" vertical="center" wrapText="1"/>
    </xf>
    <xf numFmtId="179" fontId="103" fillId="0" borderId="76" xfId="0" applyNumberFormat="1" applyFont="1" applyBorder="1" applyAlignment="1">
      <alignment horizontal="left" vertical="center" wrapText="1"/>
    </xf>
    <xf numFmtId="0" fontId="63" fillId="45" borderId="268" xfId="0" quotePrefix="1" applyFont="1" applyFill="1" applyBorder="1" applyAlignment="1">
      <alignment horizontal="center" vertical="center" wrapText="1"/>
    </xf>
    <xf numFmtId="0" fontId="63" fillId="45" borderId="269" xfId="0" applyFont="1" applyFill="1" applyBorder="1" applyAlignment="1">
      <alignment horizontal="left" vertical="center" wrapText="1"/>
    </xf>
    <xf numFmtId="179" fontId="63" fillId="46" borderId="268" xfId="0" applyNumberFormat="1" applyFont="1" applyFill="1" applyBorder="1" applyAlignment="1">
      <alignment horizontal="left" vertical="center" wrapText="1"/>
    </xf>
    <xf numFmtId="179" fontId="63" fillId="46" borderId="269" xfId="0" applyNumberFormat="1" applyFont="1" applyFill="1" applyBorder="1" applyAlignment="1">
      <alignment horizontal="left" vertical="center" wrapText="1"/>
    </xf>
    <xf numFmtId="179" fontId="102" fillId="0" borderId="10" xfId="0" applyNumberFormat="1" applyFont="1" applyBorder="1" applyAlignment="1">
      <alignment horizontal="left" vertical="center" wrapText="1"/>
    </xf>
    <xf numFmtId="179" fontId="63" fillId="46" borderId="1" xfId="0" applyNumberFormat="1" applyFont="1" applyFill="1" applyBorder="1" applyAlignment="1">
      <alignment horizontal="left" vertical="center" wrapText="1"/>
    </xf>
    <xf numFmtId="179" fontId="103" fillId="0" borderId="78" xfId="0" applyNumberFormat="1" applyFont="1" applyBorder="1" applyAlignment="1">
      <alignment horizontal="left" vertical="center" wrapText="1"/>
    </xf>
    <xf numFmtId="0" fontId="47" fillId="2" borderId="270" xfId="0" applyFont="1" applyFill="1" applyBorder="1" applyAlignment="1">
      <alignment vertical="center" wrapText="1"/>
    </xf>
    <xf numFmtId="0" fontId="63" fillId="0" borderId="268" xfId="0" applyFont="1" applyBorder="1" applyAlignment="1">
      <alignment horizontal="center" vertical="center" wrapText="1"/>
    </xf>
    <xf numFmtId="0" fontId="63" fillId="0" borderId="240" xfId="0" applyFont="1" applyBorder="1" applyAlignment="1">
      <alignment horizontal="center" vertical="center" wrapText="1"/>
    </xf>
    <xf numFmtId="0" fontId="104" fillId="0" borderId="125" xfId="0" applyFont="1" applyBorder="1" applyAlignment="1">
      <alignment horizontal="left" vertical="center" wrapText="1"/>
    </xf>
    <xf numFmtId="179" fontId="104" fillId="0" borderId="240" xfId="0" applyNumberFormat="1" applyFont="1" applyBorder="1" applyAlignment="1">
      <alignment horizontal="left" vertical="center" wrapText="1"/>
    </xf>
    <xf numFmtId="179" fontId="104" fillId="0" borderId="125" xfId="0" applyNumberFormat="1" applyFont="1" applyBorder="1" applyAlignment="1">
      <alignment horizontal="left" vertical="center" wrapText="1"/>
    </xf>
    <xf numFmtId="179" fontId="103" fillId="0" borderId="200" xfId="0" applyNumberFormat="1" applyFont="1" applyBorder="1" applyAlignment="1">
      <alignment horizontal="left" vertical="center" wrapText="1"/>
    </xf>
    <xf numFmtId="179" fontId="104" fillId="0" borderId="220" xfId="0" applyNumberFormat="1" applyFont="1" applyBorder="1" applyAlignment="1">
      <alignment horizontal="left" vertical="center" wrapText="1"/>
    </xf>
    <xf numFmtId="179" fontId="103" fillId="0" borderId="271" xfId="0" applyNumberFormat="1" applyFont="1" applyBorder="1" applyAlignment="1">
      <alignment horizontal="left" vertical="center" wrapText="1"/>
    </xf>
    <xf numFmtId="0" fontId="63" fillId="0" borderId="241" xfId="0" applyFont="1" applyBorder="1" applyAlignment="1">
      <alignment horizontal="center" vertical="center" wrapText="1"/>
    </xf>
    <xf numFmtId="0" fontId="104" fillId="0" borderId="131" xfId="0" applyFont="1" applyBorder="1" applyAlignment="1">
      <alignment horizontal="left" vertical="center" wrapText="1"/>
    </xf>
    <xf numFmtId="179" fontId="104" fillId="0" borderId="241" xfId="0" applyNumberFormat="1" applyFont="1" applyBorder="1" applyAlignment="1">
      <alignment horizontal="left" vertical="center" wrapText="1"/>
    </xf>
    <xf numFmtId="179" fontId="104" fillId="0" borderId="131" xfId="0" applyNumberFormat="1" applyFont="1" applyBorder="1" applyAlignment="1">
      <alignment horizontal="left" vertical="center" wrapText="1"/>
    </xf>
    <xf numFmtId="179" fontId="103" fillId="0" borderId="202" xfId="0" applyNumberFormat="1" applyFont="1" applyBorder="1" applyAlignment="1">
      <alignment horizontal="left" vertical="center" wrapText="1"/>
    </xf>
    <xf numFmtId="179" fontId="104" fillId="0" borderId="272" xfId="0" applyNumberFormat="1" applyFont="1" applyBorder="1" applyAlignment="1">
      <alignment horizontal="left" vertical="center" wrapText="1"/>
    </xf>
    <xf numFmtId="0" fontId="47" fillId="2" borderId="273" xfId="0" applyFont="1" applyFill="1" applyBorder="1" applyAlignment="1">
      <alignment vertical="center" wrapText="1"/>
    </xf>
    <xf numFmtId="179" fontId="103" fillId="0" borderId="274" xfId="0" applyNumberFormat="1" applyFont="1" applyBorder="1" applyAlignment="1">
      <alignment horizontal="left" vertical="center" wrapText="1"/>
    </xf>
    <xf numFmtId="179" fontId="105" fillId="44" borderId="268" xfId="0" applyNumberFormat="1" applyFont="1" applyFill="1" applyBorder="1" applyAlignment="1">
      <alignment horizontal="center" vertical="center"/>
    </xf>
    <xf numFmtId="179" fontId="105" fillId="44" borderId="1" xfId="0" applyNumberFormat="1" applyFont="1" applyFill="1" applyBorder="1" applyAlignment="1">
      <alignment horizontal="center" vertical="center"/>
    </xf>
    <xf numFmtId="41" fontId="99" fillId="44" borderId="268" xfId="0" applyNumberFormat="1" applyFont="1" applyFill="1" applyBorder="1" applyAlignment="1">
      <alignment horizontal="center" vertical="center"/>
    </xf>
    <xf numFmtId="41" fontId="99" fillId="44" borderId="269" xfId="0" applyNumberFormat="1" applyFont="1" applyFill="1" applyBorder="1" applyAlignment="1">
      <alignment horizontal="center" vertical="center" wrapText="1"/>
    </xf>
    <xf numFmtId="0" fontId="99" fillId="44" borderId="268" xfId="0" applyFont="1" applyFill="1" applyBorder="1" applyAlignment="1">
      <alignment horizontal="center" vertical="center" wrapText="1"/>
    </xf>
    <xf numFmtId="0" fontId="99" fillId="44" borderId="269" xfId="0" applyFont="1" applyFill="1" applyBorder="1" applyAlignment="1">
      <alignment horizontal="center" vertical="center" wrapText="1"/>
    </xf>
    <xf numFmtId="0" fontId="99" fillId="44" borderId="276" xfId="0" applyFont="1" applyFill="1" applyBorder="1" applyAlignment="1">
      <alignment horizontal="center" vertical="center" wrapText="1"/>
    </xf>
    <xf numFmtId="0" fontId="99" fillId="44" borderId="1" xfId="0" applyFont="1" applyFill="1" applyBorder="1" applyAlignment="1">
      <alignment horizontal="center" vertical="center" wrapText="1"/>
    </xf>
    <xf numFmtId="0" fontId="99" fillId="44" borderId="48" xfId="0" applyFont="1" applyFill="1" applyBorder="1" applyAlignment="1">
      <alignment horizontal="center" vertical="center" wrapText="1"/>
    </xf>
    <xf numFmtId="0" fontId="63" fillId="45" borderId="269" xfId="0" quotePrefix="1" applyFont="1" applyFill="1" applyBorder="1" applyAlignment="1">
      <alignment horizontal="left" vertical="center" wrapText="1"/>
    </xf>
    <xf numFmtId="41" fontId="99" fillId="44" borderId="266" xfId="0" applyNumberFormat="1" applyFont="1" applyFill="1" applyBorder="1" applyAlignment="1">
      <alignment vertical="center"/>
    </xf>
    <xf numFmtId="0" fontId="99" fillId="44" borderId="277" xfId="0" applyFont="1" applyFill="1" applyBorder="1" applyAlignment="1">
      <alignment horizontal="center" vertical="center"/>
    </xf>
    <xf numFmtId="0" fontId="63" fillId="45" borderId="220" xfId="0" applyFont="1" applyFill="1" applyBorder="1" applyAlignment="1">
      <alignment horizontal="center" vertical="center" wrapText="1"/>
    </xf>
    <xf numFmtId="0" fontId="63" fillId="45" borderId="220" xfId="0" applyFont="1" applyFill="1" applyBorder="1" applyAlignment="1">
      <alignment horizontal="left" vertical="center" wrapText="1"/>
    </xf>
    <xf numFmtId="0" fontId="63" fillId="45" borderId="278" xfId="0" applyFont="1" applyFill="1" applyBorder="1" applyAlignment="1">
      <alignment horizontal="center" vertical="center" wrapText="1"/>
    </xf>
    <xf numFmtId="0" fontId="63" fillId="45" borderId="278" xfId="0" applyFont="1" applyFill="1" applyBorder="1" applyAlignment="1">
      <alignment horizontal="left" vertical="center" wrapText="1"/>
    </xf>
    <xf numFmtId="0" fontId="63" fillId="45" borderId="272" xfId="0" applyFont="1" applyFill="1" applyBorder="1" applyAlignment="1">
      <alignment horizontal="center" vertical="center" wrapText="1"/>
    </xf>
    <xf numFmtId="0" fontId="63" fillId="45" borderId="272" xfId="0" applyFont="1" applyFill="1" applyBorder="1" applyAlignment="1">
      <alignment horizontal="left" vertical="center" wrapText="1"/>
    </xf>
    <xf numFmtId="0" fontId="106" fillId="0" borderId="0" xfId="0" applyFont="1" applyAlignment="1">
      <alignment horizontal="left" vertical="center" wrapText="1"/>
    </xf>
    <xf numFmtId="41" fontId="99" fillId="0" borderId="0" xfId="0" applyNumberFormat="1" applyFont="1" applyAlignment="1">
      <alignment horizontal="center" vertical="center"/>
    </xf>
    <xf numFmtId="0" fontId="63" fillId="0" borderId="0" xfId="0" applyFont="1" applyAlignment="1">
      <alignment horizontal="center" vertical="center" wrapText="1"/>
    </xf>
    <xf numFmtId="0" fontId="63" fillId="0" borderId="0" xfId="0" applyFont="1" applyAlignment="1">
      <alignment horizontal="left" vertical="center" wrapText="1"/>
    </xf>
    <xf numFmtId="0" fontId="102" fillId="0" borderId="0" xfId="0" applyFont="1" applyAlignment="1">
      <alignment horizontal="center" vertical="center" wrapText="1"/>
    </xf>
    <xf numFmtId="0" fontId="102" fillId="0" borderId="0" xfId="0" applyFont="1" applyAlignment="1">
      <alignment horizontal="left" vertical="center" wrapText="1"/>
    </xf>
    <xf numFmtId="0" fontId="28" fillId="0" borderId="0" xfId="0" applyFont="1" applyAlignment="1">
      <alignment vertical="center" wrapText="1"/>
    </xf>
    <xf numFmtId="0" fontId="28" fillId="0" borderId="0" xfId="0" applyFont="1" applyAlignment="1"/>
    <xf numFmtId="0" fontId="28" fillId="0" borderId="0" xfId="0" applyFont="1" applyAlignment="1">
      <alignment vertical="center"/>
    </xf>
    <xf numFmtId="0" fontId="28" fillId="0" borderId="12" xfId="0" applyFont="1" applyBorder="1" applyAlignment="1">
      <alignment vertical="center" wrapText="1"/>
    </xf>
    <xf numFmtId="0" fontId="28" fillId="0" borderId="13" xfId="0" applyFont="1" applyBorder="1" applyAlignment="1">
      <alignment horizontal="center" vertical="center" wrapText="1"/>
    </xf>
    <xf numFmtId="0" fontId="28" fillId="0" borderId="13" xfId="0" applyFont="1" applyBorder="1" applyAlignment="1"/>
    <xf numFmtId="0" fontId="28" fillId="0" borderId="13" xfId="0" applyFont="1" applyBorder="1" applyAlignment="1">
      <alignment vertical="center" wrapText="1"/>
    </xf>
    <xf numFmtId="0" fontId="28" fillId="0" borderId="13" xfId="0" applyFont="1" applyBorder="1" applyAlignment="1">
      <alignment vertical="center"/>
    </xf>
    <xf numFmtId="0" fontId="28" fillId="0" borderId="127" xfId="0" applyFont="1" applyBorder="1" applyAlignment="1">
      <alignment vertical="center" wrapText="1"/>
    </xf>
    <xf numFmtId="0" fontId="28" fillId="48" borderId="76" xfId="0" applyFont="1" applyFill="1" applyBorder="1" applyAlignment="1">
      <alignment vertical="center"/>
    </xf>
    <xf numFmtId="0" fontId="12" fillId="26" borderId="76" xfId="0" applyFont="1" applyFill="1" applyBorder="1" applyAlignment="1">
      <alignment horizontal="center" vertical="center" wrapText="1"/>
    </xf>
    <xf numFmtId="0" fontId="108" fillId="47" borderId="60" xfId="0" applyFont="1" applyFill="1" applyBorder="1" applyAlignment="1">
      <alignment horizontal="center" vertical="center" wrapText="1"/>
    </xf>
    <xf numFmtId="0" fontId="108" fillId="47" borderId="62" xfId="0" applyFont="1" applyFill="1" applyBorder="1" applyAlignment="1">
      <alignment horizontal="center" vertical="center" wrapText="1"/>
    </xf>
    <xf numFmtId="0" fontId="111" fillId="48" borderId="76" xfId="0" applyFont="1" applyFill="1" applyBorder="1" applyAlignment="1">
      <alignment horizontal="center" vertical="center" wrapText="1"/>
    </xf>
    <xf numFmtId="16" fontId="111" fillId="48" borderId="76" xfId="0" applyNumberFormat="1" applyFont="1" applyFill="1" applyBorder="1" applyAlignment="1">
      <alignment horizontal="center" vertical="center" wrapText="1"/>
    </xf>
    <xf numFmtId="0" fontId="12" fillId="26" borderId="76" xfId="0" applyFont="1" applyFill="1" applyBorder="1" applyAlignment="1">
      <alignment horizontal="center" vertical="center" wrapText="1"/>
    </xf>
    <xf numFmtId="10" fontId="28" fillId="0" borderId="253" xfId="0" applyNumberFormat="1" applyFont="1" applyBorder="1" applyAlignment="1"/>
    <xf numFmtId="0" fontId="28" fillId="0" borderId="253" xfId="0" applyFont="1" applyBorder="1" applyAlignment="1"/>
    <xf numFmtId="0" fontId="112" fillId="2" borderId="43" xfId="0" applyFont="1" applyFill="1" applyBorder="1" applyAlignment="1">
      <alignment horizontal="center" vertical="center" wrapText="1"/>
    </xf>
    <xf numFmtId="9" fontId="113" fillId="2" borderId="60" xfId="0" applyNumberFormat="1" applyFont="1" applyFill="1" applyBorder="1" applyAlignment="1">
      <alignment horizontal="center" vertical="center" wrapText="1"/>
    </xf>
    <xf numFmtId="169" fontId="113" fillId="2" borderId="60" xfId="0" applyNumberFormat="1" applyFont="1" applyFill="1" applyBorder="1" applyAlignment="1">
      <alignment horizontal="center"/>
    </xf>
    <xf numFmtId="0" fontId="19" fillId="2" borderId="60" xfId="0" applyFont="1" applyFill="1" applyBorder="1" applyAlignment="1">
      <alignment horizontal="center" vertical="center" wrapText="1"/>
    </xf>
    <xf numFmtId="49" fontId="19" fillId="2" borderId="60" xfId="0" applyNumberFormat="1" applyFont="1" applyFill="1" applyBorder="1" applyAlignment="1">
      <alignment vertical="center" wrapText="1"/>
    </xf>
    <xf numFmtId="49" fontId="19" fillId="2" borderId="60" xfId="0" applyNumberFormat="1" applyFont="1" applyFill="1" applyBorder="1" applyAlignment="1">
      <alignment horizontal="center" vertical="center" wrapText="1"/>
    </xf>
    <xf numFmtId="0" fontId="19" fillId="2" borderId="62" xfId="0" applyFont="1" applyFill="1" applyBorder="1" applyAlignment="1">
      <alignment horizontal="center" vertical="center" wrapText="1"/>
    </xf>
    <xf numFmtId="0" fontId="63" fillId="2" borderId="76" xfId="0" applyFont="1" applyFill="1" applyBorder="1" applyAlignment="1">
      <alignment horizontal="center" vertical="center" wrapText="1"/>
    </xf>
    <xf numFmtId="10" fontId="63" fillId="2" borderId="76" xfId="0" applyNumberFormat="1" applyFont="1" applyFill="1" applyBorder="1" applyAlignment="1">
      <alignment horizontal="center" vertical="center"/>
    </xf>
    <xf numFmtId="10" fontId="63" fillId="2" borderId="87" xfId="0" applyNumberFormat="1" applyFont="1" applyFill="1" applyBorder="1" applyAlignment="1">
      <alignment horizontal="center" vertical="center"/>
    </xf>
    <xf numFmtId="0" fontId="106" fillId="15" borderId="76" xfId="0" applyFont="1" applyFill="1" applyBorder="1" applyAlignment="1">
      <alignment vertical="center" wrapText="1"/>
    </xf>
    <xf numFmtId="0" fontId="28" fillId="2" borderId="253" xfId="0" applyFont="1" applyFill="1" applyBorder="1" applyAlignment="1"/>
    <xf numFmtId="0" fontId="0" fillId="0" borderId="0" xfId="0" applyFont="1" applyAlignment="1">
      <alignment horizontal="left" vertical="center" wrapText="1"/>
    </xf>
    <xf numFmtId="0" fontId="0" fillId="2" borderId="84" xfId="0" applyFont="1" applyFill="1" applyBorder="1" applyAlignment="1">
      <alignment vertical="center" wrapText="1"/>
    </xf>
    <xf numFmtId="0" fontId="0" fillId="2" borderId="35" xfId="0" applyFont="1" applyFill="1" applyBorder="1" applyAlignment="1">
      <alignment vertical="center" wrapText="1"/>
    </xf>
    <xf numFmtId="0" fontId="0" fillId="2" borderId="81" xfId="0" applyFont="1" applyFill="1" applyBorder="1" applyAlignment="1">
      <alignment vertical="center" wrapText="1"/>
    </xf>
    <xf numFmtId="10" fontId="63" fillId="2" borderId="132" xfId="0" applyNumberFormat="1" applyFont="1" applyFill="1" applyBorder="1" applyAlignment="1">
      <alignment horizontal="center" vertical="center"/>
    </xf>
    <xf numFmtId="0" fontId="0" fillId="2" borderId="126" xfId="0" applyFont="1" applyFill="1" applyBorder="1" applyAlignment="1">
      <alignment vertical="center" wrapText="1"/>
    </xf>
    <xf numFmtId="0" fontId="0" fillId="2" borderId="76" xfId="0" applyFont="1" applyFill="1" applyBorder="1" applyAlignment="1">
      <alignment vertical="center" wrapText="1"/>
    </xf>
    <xf numFmtId="0" fontId="28" fillId="2" borderId="281" xfId="0" applyFont="1" applyFill="1" applyBorder="1" applyAlignment="1"/>
    <xf numFmtId="0" fontId="26" fillId="55" borderId="1" xfId="0" applyFont="1" applyFill="1" applyBorder="1" applyAlignment="1">
      <alignment horizontal="center"/>
    </xf>
    <xf numFmtId="0" fontId="26" fillId="26" borderId="1" xfId="0" applyFont="1" applyFill="1" applyBorder="1" applyAlignment="1">
      <alignment horizontal="center" vertical="center" wrapText="1"/>
    </xf>
    <xf numFmtId="0" fontId="26" fillId="26" borderId="76" xfId="0" applyFont="1" applyFill="1" applyBorder="1" applyAlignment="1">
      <alignment horizontal="center"/>
    </xf>
    <xf numFmtId="0" fontId="26" fillId="26" borderId="76" xfId="0" applyFont="1" applyFill="1" applyBorder="1" applyAlignment="1">
      <alignment horizontal="center"/>
    </xf>
    <xf numFmtId="0" fontId="26" fillId="55" borderId="76" xfId="0" applyFont="1" applyFill="1" applyBorder="1" applyAlignment="1"/>
    <xf numFmtId="0" fontId="26" fillId="54" borderId="1" xfId="0" applyFont="1" applyFill="1" applyBorder="1" applyAlignment="1">
      <alignment horizontal="center"/>
    </xf>
    <xf numFmtId="0" fontId="26" fillId="26" borderId="1" xfId="0" applyFont="1" applyFill="1" applyBorder="1" applyAlignment="1">
      <alignment horizontal="center"/>
    </xf>
    <xf numFmtId="0" fontId="26" fillId="26" borderId="1" xfId="0" applyFont="1" applyFill="1" applyBorder="1" applyAlignment="1">
      <alignment horizontal="center"/>
    </xf>
    <xf numFmtId="10" fontId="63" fillId="2" borderId="76" xfId="0" applyNumberFormat="1" applyFont="1" applyFill="1" applyBorder="1" applyAlignment="1">
      <alignment horizontal="center" vertical="center"/>
    </xf>
    <xf numFmtId="0" fontId="0" fillId="51" borderId="0" xfId="0" applyFont="1" applyFill="1" applyAlignment="1"/>
    <xf numFmtId="0" fontId="97" fillId="2" borderId="76" xfId="0" applyFont="1" applyFill="1" applyBorder="1" applyAlignment="1">
      <alignment horizontal="center" vertical="center" wrapText="1"/>
    </xf>
    <xf numFmtId="0" fontId="0" fillId="51" borderId="1" xfId="0" applyFont="1" applyFill="1" applyBorder="1" applyAlignment="1">
      <alignment horizontal="left" vertical="center" wrapText="1"/>
    </xf>
    <xf numFmtId="0" fontId="0" fillId="51" borderId="78" xfId="0" applyFont="1" applyFill="1" applyBorder="1" applyAlignment="1">
      <alignment horizontal="left" vertical="center" wrapText="1"/>
    </xf>
    <xf numFmtId="0" fontId="0" fillId="51" borderId="127" xfId="0" applyFont="1" applyFill="1" applyBorder="1" applyAlignment="1">
      <alignment horizontal="left" vertical="center" wrapText="1"/>
    </xf>
    <xf numFmtId="9" fontId="97" fillId="2" borderId="76" xfId="0" applyNumberFormat="1" applyFont="1" applyFill="1" applyBorder="1" applyAlignment="1">
      <alignment horizontal="center" vertical="center"/>
    </xf>
    <xf numFmtId="0" fontId="0" fillId="51" borderId="1" xfId="0" applyFont="1" applyFill="1" applyBorder="1" applyAlignment="1">
      <alignment horizontal="center" vertical="center" wrapText="1"/>
    </xf>
    <xf numFmtId="0" fontId="0" fillId="51" borderId="78" xfId="0" applyFont="1" applyFill="1" applyBorder="1" applyAlignment="1">
      <alignment horizontal="center" vertical="center" wrapText="1"/>
    </xf>
    <xf numFmtId="0" fontId="0" fillId="51" borderId="127" xfId="0" applyFont="1" applyFill="1" applyBorder="1" applyAlignment="1">
      <alignment horizontal="center" vertical="center" wrapText="1"/>
    </xf>
    <xf numFmtId="0" fontId="0" fillId="51" borderId="4" xfId="0" applyFont="1" applyFill="1" applyBorder="1" applyAlignment="1">
      <alignment vertical="center" wrapText="1"/>
    </xf>
    <xf numFmtId="0" fontId="0" fillId="51" borderId="76" xfId="0" applyFont="1" applyFill="1" applyBorder="1" applyAlignment="1">
      <alignment vertical="center" wrapText="1"/>
    </xf>
    <xf numFmtId="0" fontId="0" fillId="51" borderId="76" xfId="0" applyFont="1" applyFill="1" applyBorder="1" applyAlignment="1">
      <alignment horizontal="center" vertical="center" wrapText="1"/>
    </xf>
    <xf numFmtId="0" fontId="0" fillId="2" borderId="76" xfId="0" applyFont="1" applyFill="1" applyBorder="1" applyAlignment="1">
      <alignment vertical="center" wrapText="1"/>
    </xf>
    <xf numFmtId="3" fontId="0" fillId="2" borderId="76" xfId="0" applyNumberFormat="1" applyFont="1" applyFill="1" applyBorder="1" applyAlignment="1">
      <alignment horizontal="center" vertical="center" wrapText="1"/>
    </xf>
    <xf numFmtId="0" fontId="97" fillId="2" borderId="76" xfId="0" applyFont="1" applyFill="1" applyBorder="1" applyAlignment="1">
      <alignment horizontal="center" vertical="center"/>
    </xf>
    <xf numFmtId="0" fontId="0" fillId="2" borderId="76" xfId="0" applyFont="1" applyFill="1" applyBorder="1" applyAlignment="1">
      <alignment horizontal="center" vertical="center" wrapText="1"/>
    </xf>
    <xf numFmtId="9" fontId="0" fillId="2" borderId="76" xfId="0" applyNumberFormat="1" applyFont="1" applyFill="1" applyBorder="1" applyAlignment="1">
      <alignment vertical="center"/>
    </xf>
    <xf numFmtId="14" fontId="0" fillId="2" borderId="1" xfId="0" applyNumberFormat="1" applyFont="1" applyFill="1" applyBorder="1" applyAlignment="1">
      <alignment horizontal="center"/>
    </xf>
    <xf numFmtId="9" fontId="28" fillId="2" borderId="76" xfId="0" applyNumberFormat="1" applyFont="1" applyFill="1" applyBorder="1" applyAlignment="1">
      <alignment vertical="center"/>
    </xf>
    <xf numFmtId="180" fontId="0" fillId="2" borderId="1" xfId="0" applyNumberFormat="1" applyFont="1" applyFill="1" applyBorder="1" applyAlignment="1">
      <alignment horizontal="center"/>
    </xf>
    <xf numFmtId="0" fontId="53" fillId="2" borderId="76" xfId="0" applyFont="1" applyFill="1" applyBorder="1" applyAlignment="1"/>
    <xf numFmtId="0" fontId="0" fillId="2" borderId="76" xfId="0" applyFont="1" applyFill="1" applyBorder="1" applyAlignment="1"/>
    <xf numFmtId="0" fontId="0" fillId="2" borderId="76" xfId="0" applyFont="1" applyFill="1" applyBorder="1" applyAlignment="1">
      <alignment horizontal="left"/>
    </xf>
    <xf numFmtId="0" fontId="28" fillId="2" borderId="281" xfId="0" applyFont="1" applyFill="1" applyBorder="1" applyAlignment="1">
      <alignment vertical="center"/>
    </xf>
    <xf numFmtId="9" fontId="28" fillId="2" borderId="281" xfId="0" applyNumberFormat="1" applyFont="1" applyFill="1" applyBorder="1" applyAlignment="1">
      <alignment vertical="center"/>
    </xf>
    <xf numFmtId="0" fontId="0" fillId="2" borderId="78" xfId="0" applyFont="1" applyFill="1" applyBorder="1" applyAlignment="1">
      <alignment horizontal="center"/>
    </xf>
    <xf numFmtId="0" fontId="115" fillId="2" borderId="10" xfId="0" applyFont="1" applyFill="1" applyBorder="1" applyAlignment="1">
      <alignment horizontal="center"/>
    </xf>
    <xf numFmtId="0" fontId="28" fillId="2" borderId="281" xfId="0" applyFont="1" applyFill="1" applyBorder="1" applyAlignment="1">
      <alignment vertical="center"/>
    </xf>
    <xf numFmtId="0" fontId="0" fillId="2" borderId="4" xfId="0" applyFont="1" applyFill="1" applyBorder="1" applyAlignment="1"/>
    <xf numFmtId="3" fontId="28" fillId="56" borderId="81" xfId="0" applyNumberFormat="1" applyFont="1" applyFill="1" applyBorder="1" applyAlignment="1">
      <alignment horizontal="center"/>
    </xf>
    <xf numFmtId="0" fontId="28" fillId="2" borderId="121" xfId="0" applyFont="1" applyFill="1" applyBorder="1" applyAlignment="1">
      <alignment vertical="center"/>
    </xf>
    <xf numFmtId="0" fontId="0" fillId="2" borderId="76" xfId="0" applyFont="1" applyFill="1" applyBorder="1" applyAlignment="1">
      <alignment horizontal="center"/>
    </xf>
    <xf numFmtId="0" fontId="53" fillId="57" borderId="76" xfId="0" applyFont="1" applyFill="1" applyBorder="1" applyAlignment="1"/>
    <xf numFmtId="0" fontId="28" fillId="2" borderId="76" xfId="0" applyFont="1" applyFill="1" applyBorder="1" applyAlignment="1">
      <alignment horizontal="left" vertical="center" wrapText="1"/>
    </xf>
    <xf numFmtId="0" fontId="28" fillId="2" borderId="76" xfId="0" applyFont="1" applyFill="1" applyBorder="1" applyAlignment="1">
      <alignment vertical="center" wrapText="1"/>
    </xf>
    <xf numFmtId="0" fontId="28" fillId="2" borderId="247" xfId="0" applyFont="1" applyFill="1" applyBorder="1" applyAlignment="1">
      <alignment vertical="center"/>
    </xf>
    <xf numFmtId="10" fontId="28" fillId="2" borderId="247" xfId="0" applyNumberFormat="1" applyFont="1" applyFill="1" applyBorder="1" applyAlignment="1">
      <alignment vertical="center"/>
    </xf>
    <xf numFmtId="0" fontId="0" fillId="51" borderId="4" xfId="0" applyFont="1" applyFill="1" applyBorder="1" applyAlignment="1">
      <alignment horizontal="left" vertical="center" wrapText="1"/>
    </xf>
    <xf numFmtId="9" fontId="28" fillId="2" borderId="76" xfId="0" applyNumberFormat="1" applyFont="1" applyFill="1" applyBorder="1" applyAlignment="1">
      <alignment vertical="center"/>
    </xf>
    <xf numFmtId="0" fontId="0" fillId="51" borderId="76" xfId="0" applyFont="1" applyFill="1" applyBorder="1" applyAlignment="1">
      <alignment horizontal="left" vertical="center" wrapText="1"/>
    </xf>
    <xf numFmtId="0" fontId="28" fillId="2" borderId="76" xfId="0" applyFont="1" applyFill="1" applyBorder="1" applyAlignment="1">
      <alignment horizontal="left" vertical="center" wrapText="1"/>
    </xf>
    <xf numFmtId="0" fontId="0" fillId="51" borderId="10" xfId="0" applyFont="1" applyFill="1" applyBorder="1" applyAlignment="1">
      <alignment horizontal="left" vertical="center" wrapText="1"/>
    </xf>
    <xf numFmtId="0" fontId="28" fillId="2" borderId="76" xfId="0" applyFont="1" applyFill="1" applyBorder="1" applyAlignment="1">
      <alignment vertical="center" wrapText="1"/>
    </xf>
    <xf numFmtId="0" fontId="0" fillId="51" borderId="4" xfId="0" applyFont="1" applyFill="1" applyBorder="1" applyAlignment="1">
      <alignment horizontal="center" vertical="center" wrapText="1"/>
    </xf>
    <xf numFmtId="0" fontId="0" fillId="51" borderId="10" xfId="0" applyFont="1" applyFill="1" applyBorder="1" applyAlignment="1">
      <alignment horizontal="center" vertical="center" wrapText="1"/>
    </xf>
    <xf numFmtId="0" fontId="0" fillId="2" borderId="1" xfId="0" applyFont="1" applyFill="1" applyBorder="1" applyAlignment="1">
      <alignment vertical="center" wrapText="1"/>
    </xf>
    <xf numFmtId="0" fontId="0" fillId="0" borderId="1" xfId="0" applyFont="1" applyBorder="1" applyAlignment="1">
      <alignment vertical="center" wrapText="1"/>
    </xf>
    <xf numFmtId="0" fontId="0" fillId="2" borderId="1" xfId="0" applyFont="1" applyFill="1" applyBorder="1" applyAlignment="1">
      <alignment horizontal="center" vertical="center" wrapText="1"/>
    </xf>
    <xf numFmtId="10" fontId="63" fillId="15" borderId="76" xfId="0" applyNumberFormat="1" applyFont="1" applyFill="1" applyBorder="1" applyAlignment="1">
      <alignment horizontal="center" vertical="center"/>
    </xf>
    <xf numFmtId="0" fontId="53" fillId="2" borderId="1" xfId="0" applyFont="1" applyFill="1" applyBorder="1" applyAlignment="1"/>
    <xf numFmtId="0" fontId="20" fillId="2" borderId="1" xfId="0" applyFont="1" applyFill="1" applyBorder="1" applyAlignment="1"/>
    <xf numFmtId="9" fontId="97" fillId="15" borderId="76" xfId="0" applyNumberFormat="1" applyFont="1" applyFill="1" applyBorder="1" applyAlignment="1">
      <alignment horizontal="center" vertical="center"/>
    </xf>
    <xf numFmtId="0" fontId="0" fillId="2" borderId="1" xfId="0" applyFont="1" applyFill="1" applyBorder="1" applyAlignment="1">
      <alignment horizontal="left"/>
    </xf>
    <xf numFmtId="0" fontId="115" fillId="2" borderId="127" xfId="0" applyFont="1" applyFill="1" applyBorder="1" applyAlignment="1">
      <alignment horizontal="center"/>
    </xf>
    <xf numFmtId="0" fontId="0" fillId="0" borderId="1" xfId="0" applyFont="1" applyBorder="1" applyAlignment="1"/>
    <xf numFmtId="0" fontId="28" fillId="56" borderId="1" xfId="0" applyFont="1" applyFill="1" applyBorder="1" applyAlignment="1">
      <alignment horizontal="center"/>
    </xf>
    <xf numFmtId="0" fontId="53" fillId="57" borderId="1" xfId="0" applyFont="1" applyFill="1" applyBorder="1" applyAlignment="1"/>
    <xf numFmtId="0" fontId="0" fillId="51" borderId="1" xfId="0" applyFont="1" applyFill="1" applyBorder="1" applyAlignment="1">
      <alignment vertical="center" wrapText="1"/>
    </xf>
    <xf numFmtId="10" fontId="97" fillId="15" borderId="76" xfId="0" applyNumberFormat="1" applyFont="1" applyFill="1" applyBorder="1" applyAlignment="1">
      <alignment horizontal="right" vertical="center"/>
    </xf>
    <xf numFmtId="0" fontId="0" fillId="2" borderId="81" xfId="0" applyFont="1" applyFill="1" applyBorder="1" applyAlignment="1">
      <alignment vertical="center" wrapText="1"/>
    </xf>
    <xf numFmtId="0" fontId="16" fillId="2" borderId="43" xfId="0" applyFont="1" applyFill="1" applyBorder="1" applyAlignment="1">
      <alignment horizontal="center" vertical="center" wrapText="1"/>
    </xf>
    <xf numFmtId="0" fontId="0" fillId="2" borderId="81" xfId="0" applyFont="1" applyFill="1" applyBorder="1" applyAlignment="1">
      <alignment horizontal="center" vertical="center" wrapText="1"/>
    </xf>
    <xf numFmtId="0" fontId="53" fillId="2" borderId="81" xfId="0" applyFont="1" applyFill="1" applyBorder="1" applyAlignment="1"/>
    <xf numFmtId="10" fontId="28" fillId="2" borderId="76" xfId="0" applyNumberFormat="1" applyFont="1" applyFill="1" applyBorder="1" applyAlignment="1">
      <alignment vertical="center"/>
    </xf>
    <xf numFmtId="0" fontId="106" fillId="15" borderId="76" xfId="0" applyFont="1" applyFill="1" applyBorder="1" applyAlignment="1">
      <alignment horizontal="left" vertical="center" wrapText="1"/>
    </xf>
    <xf numFmtId="0" fontId="20" fillId="2" borderId="81" xfId="0" applyFont="1" applyFill="1" applyBorder="1" applyAlignment="1"/>
    <xf numFmtId="0" fontId="0" fillId="2" borderId="81" xfId="0" applyFont="1" applyFill="1" applyBorder="1" applyAlignment="1">
      <alignment horizontal="left"/>
    </xf>
    <xf numFmtId="0" fontId="0" fillId="2" borderId="3" xfId="0" applyFont="1" applyFill="1" applyBorder="1" applyAlignment="1"/>
    <xf numFmtId="0" fontId="0" fillId="2" borderId="81" xfId="0" applyFont="1" applyFill="1" applyBorder="1" applyAlignment="1">
      <alignment horizontal="center"/>
    </xf>
    <xf numFmtId="0" fontId="53" fillId="57" borderId="81" xfId="0" applyFont="1" applyFill="1" applyBorder="1" applyAlignment="1"/>
    <xf numFmtId="0" fontId="28" fillId="51" borderId="1" xfId="0" applyFont="1" applyFill="1" applyBorder="1" applyAlignment="1">
      <alignment horizontal="left" vertical="center" wrapText="1"/>
    </xf>
    <xf numFmtId="0" fontId="0" fillId="2" borderId="78" xfId="0" applyFont="1" applyFill="1" applyBorder="1" applyAlignment="1">
      <alignment vertical="center" wrapText="1"/>
    </xf>
    <xf numFmtId="0" fontId="0" fillId="2" borderId="78" xfId="0" applyFont="1" applyFill="1" applyBorder="1" applyAlignment="1">
      <alignment horizontal="center" vertical="center" wrapText="1"/>
    </xf>
    <xf numFmtId="10" fontId="28" fillId="2" borderId="281" xfId="0" applyNumberFormat="1" applyFont="1" applyFill="1" applyBorder="1" applyAlignment="1"/>
    <xf numFmtId="0" fontId="53" fillId="2" borderId="78" xfId="0" applyFont="1" applyFill="1" applyBorder="1" applyAlignment="1"/>
    <xf numFmtId="0" fontId="20" fillId="2" borderId="78" xfId="0" applyFont="1" applyFill="1" applyBorder="1" applyAlignment="1"/>
    <xf numFmtId="0" fontId="0" fillId="2" borderId="78" xfId="0" applyFont="1" applyFill="1" applyBorder="1" applyAlignment="1">
      <alignment horizontal="left"/>
    </xf>
    <xf numFmtId="0" fontId="0" fillId="2" borderId="1" xfId="0" applyFont="1" applyFill="1" applyBorder="1" applyAlignment="1"/>
    <xf numFmtId="0" fontId="28" fillId="56" borderId="78" xfId="0" applyFont="1" applyFill="1" applyBorder="1" applyAlignment="1">
      <alignment horizontal="center"/>
    </xf>
    <xf numFmtId="0" fontId="0" fillId="2" borderId="78" xfId="0" applyFont="1" applyFill="1" applyBorder="1" applyAlignment="1">
      <alignment horizontal="center"/>
    </xf>
    <xf numFmtId="0" fontId="53" fillId="57" borderId="78" xfId="0" applyFont="1" applyFill="1" applyBorder="1" applyAlignment="1"/>
    <xf numFmtId="10" fontId="106" fillId="2" borderId="76" xfId="0" applyNumberFormat="1" applyFont="1" applyFill="1" applyBorder="1" applyAlignment="1">
      <alignment horizontal="center" vertical="center"/>
    </xf>
    <xf numFmtId="0" fontId="0" fillId="37" borderId="1" xfId="0" applyFont="1" applyFill="1" applyBorder="1" applyAlignment="1">
      <alignment horizontal="left" vertical="center" wrapText="1"/>
    </xf>
    <xf numFmtId="0" fontId="0" fillId="37" borderId="1" xfId="0" applyFont="1" applyFill="1" applyBorder="1" applyAlignment="1">
      <alignment horizontal="center" vertical="center" wrapText="1"/>
    </xf>
    <xf numFmtId="3" fontId="0" fillId="37" borderId="1" xfId="0" applyNumberFormat="1" applyFont="1" applyFill="1" applyBorder="1" applyAlignment="1">
      <alignment horizontal="center" vertical="center" wrapText="1"/>
    </xf>
    <xf numFmtId="14" fontId="0" fillId="37" borderId="1" xfId="0" applyNumberFormat="1" applyFont="1" applyFill="1" applyBorder="1" applyAlignment="1">
      <alignment horizontal="center"/>
    </xf>
    <xf numFmtId="180" fontId="0" fillId="37" borderId="1" xfId="0" applyNumberFormat="1" applyFont="1" applyFill="1" applyBorder="1" applyAlignment="1">
      <alignment horizontal="center"/>
    </xf>
    <xf numFmtId="0" fontId="0" fillId="37" borderId="1" xfId="0" applyFont="1" applyFill="1" applyBorder="1" applyAlignment="1"/>
    <xf numFmtId="0" fontId="0" fillId="37" borderId="1" xfId="0" applyFont="1" applyFill="1" applyBorder="1" applyAlignment="1">
      <alignment horizontal="center"/>
    </xf>
    <xf numFmtId="0" fontId="0" fillId="37" borderId="1" xfId="0" applyFont="1" applyFill="1" applyBorder="1" applyAlignment="1">
      <alignment horizontal="center"/>
    </xf>
    <xf numFmtId="0" fontId="0" fillId="2" borderId="127" xfId="0" applyFont="1" applyFill="1" applyBorder="1" applyAlignment="1">
      <alignment horizontal="center"/>
    </xf>
    <xf numFmtId="3" fontId="0" fillId="56" borderId="1" xfId="0" applyNumberFormat="1" applyFont="1" applyFill="1" applyBorder="1" applyAlignment="1">
      <alignment horizontal="center"/>
    </xf>
    <xf numFmtId="0" fontId="0" fillId="56" borderId="1" xfId="0" applyFont="1" applyFill="1" applyBorder="1" applyAlignment="1">
      <alignment horizontal="center"/>
    </xf>
    <xf numFmtId="10" fontId="63" fillId="58" borderId="76" xfId="0" applyNumberFormat="1" applyFont="1" applyFill="1" applyBorder="1" applyAlignment="1">
      <alignment horizontal="center" vertical="center"/>
    </xf>
    <xf numFmtId="10" fontId="63" fillId="58" borderId="76" xfId="0" applyNumberFormat="1" applyFont="1" applyFill="1" applyBorder="1" applyAlignment="1">
      <alignment horizontal="center" vertical="center"/>
    </xf>
    <xf numFmtId="0" fontId="0" fillId="59" borderId="4" xfId="0" applyFont="1" applyFill="1" applyBorder="1" applyAlignment="1">
      <alignment horizontal="left" vertical="center" wrapText="1"/>
    </xf>
    <xf numFmtId="0" fontId="0" fillId="59" borderId="1" xfId="0" applyFont="1" applyFill="1" applyBorder="1" applyAlignment="1">
      <alignment horizontal="left" vertical="center" wrapText="1"/>
    </xf>
    <xf numFmtId="0" fontId="0" fillId="59" borderId="76" xfId="0" applyFont="1" applyFill="1" applyBorder="1" applyAlignment="1">
      <alignment horizontal="left" vertical="center" wrapText="1"/>
    </xf>
    <xf numFmtId="0" fontId="28" fillId="59" borderId="4" xfId="0" applyFont="1" applyFill="1" applyBorder="1" applyAlignment="1">
      <alignment horizontal="left" vertical="center" wrapText="1"/>
    </xf>
    <xf numFmtId="0" fontId="28" fillId="59" borderId="76" xfId="0" applyFont="1" applyFill="1" applyBorder="1" applyAlignment="1">
      <alignment horizontal="center" vertical="center" wrapText="1"/>
    </xf>
    <xf numFmtId="0" fontId="0" fillId="59" borderId="78" xfId="0" applyFont="1" applyFill="1" applyBorder="1" applyAlignment="1">
      <alignment horizontal="center" vertical="center" wrapText="1"/>
    </xf>
    <xf numFmtId="0" fontId="28" fillId="59" borderId="76" xfId="0" applyFont="1" applyFill="1" applyBorder="1" applyAlignment="1">
      <alignment vertical="center" wrapText="1"/>
    </xf>
    <xf numFmtId="0" fontId="28" fillId="59" borderId="4" xfId="0" applyFont="1" applyFill="1" applyBorder="1" applyAlignment="1">
      <alignment vertical="center" wrapText="1"/>
    </xf>
    <xf numFmtId="0" fontId="28" fillId="59" borderId="127" xfId="0" applyFont="1" applyFill="1" applyBorder="1" applyAlignment="1">
      <alignment vertical="center" wrapText="1"/>
    </xf>
    <xf numFmtId="0" fontId="28" fillId="59" borderId="126" xfId="0" applyFont="1" applyFill="1" applyBorder="1" applyAlignment="1">
      <alignment vertical="center" wrapText="1"/>
    </xf>
    <xf numFmtId="0" fontId="28" fillId="26" borderId="4" xfId="0" applyFont="1" applyFill="1" applyBorder="1" applyAlignment="1">
      <alignment vertical="center" wrapText="1"/>
    </xf>
    <xf numFmtId="0" fontId="28" fillId="59" borderId="76" xfId="0" applyFont="1" applyFill="1" applyBorder="1" applyAlignment="1">
      <alignment horizontal="left" vertical="center" wrapText="1"/>
    </xf>
    <xf numFmtId="0" fontId="28" fillId="59" borderId="1" xfId="0" applyFont="1" applyFill="1" applyBorder="1" applyAlignment="1">
      <alignment vertical="center" wrapText="1"/>
    </xf>
    <xf numFmtId="0" fontId="28" fillId="2" borderId="281" xfId="0" applyFont="1" applyFill="1" applyBorder="1" applyAlignment="1"/>
    <xf numFmtId="0" fontId="0" fillId="59" borderId="76" xfId="0" applyFont="1" applyFill="1" applyBorder="1" applyAlignment="1">
      <alignment horizontal="left" vertical="top"/>
    </xf>
    <xf numFmtId="10" fontId="63" fillId="13" borderId="76" xfId="0" applyNumberFormat="1" applyFont="1" applyFill="1" applyBorder="1" applyAlignment="1">
      <alignment horizontal="center" vertical="center"/>
    </xf>
    <xf numFmtId="0" fontId="0" fillId="59" borderId="78" xfId="0" applyFont="1" applyFill="1" applyBorder="1" applyAlignment="1">
      <alignment horizontal="left"/>
    </xf>
    <xf numFmtId="0" fontId="0" fillId="59" borderId="76" xfId="0" applyFont="1" applyFill="1" applyBorder="1" applyAlignment="1">
      <alignment horizontal="center"/>
    </xf>
    <xf numFmtId="0" fontId="0" fillId="2" borderId="76" xfId="0" applyFont="1" applyFill="1" applyBorder="1" applyAlignment="1">
      <alignment horizontal="center"/>
    </xf>
    <xf numFmtId="0" fontId="28" fillId="56" borderId="76" xfId="0" applyFont="1" applyFill="1" applyBorder="1" applyAlignment="1">
      <alignment horizontal="left"/>
    </xf>
    <xf numFmtId="0" fontId="28" fillId="59" borderId="1" xfId="0" applyFont="1" applyFill="1" applyBorder="1" applyAlignment="1">
      <alignment horizontal="left"/>
    </xf>
    <xf numFmtId="10" fontId="106" fillId="13" borderId="76" xfId="0" applyNumberFormat="1" applyFont="1" applyFill="1" applyBorder="1" applyAlignment="1">
      <alignment horizontal="center" vertical="center"/>
    </xf>
    <xf numFmtId="0" fontId="28" fillId="59" borderId="76" xfId="0" applyFont="1" applyFill="1" applyBorder="1" applyAlignment="1"/>
    <xf numFmtId="10" fontId="122" fillId="2" borderId="76" xfId="0" applyNumberFormat="1" applyFont="1" applyFill="1" applyBorder="1" applyAlignment="1">
      <alignment horizontal="center" vertical="center"/>
    </xf>
    <xf numFmtId="0" fontId="0" fillId="59" borderId="76" xfId="0" applyFont="1" applyFill="1" applyBorder="1" applyAlignment="1">
      <alignment horizontal="left" vertical="center" wrapText="1"/>
    </xf>
    <xf numFmtId="0" fontId="0" fillId="59" borderId="76" xfId="0" applyFont="1" applyFill="1" applyBorder="1" applyAlignment="1">
      <alignment horizontal="center" vertical="center" wrapText="1"/>
    </xf>
    <xf numFmtId="0" fontId="28" fillId="59" borderId="1" xfId="0" applyFont="1" applyFill="1" applyBorder="1" applyAlignment="1"/>
    <xf numFmtId="0" fontId="0" fillId="59" borderId="76" xfId="0" applyFont="1" applyFill="1" applyBorder="1" applyAlignment="1">
      <alignment horizontal="left"/>
    </xf>
    <xf numFmtId="0" fontId="0" fillId="26" borderId="0" xfId="0" applyFont="1" applyFill="1" applyAlignment="1"/>
    <xf numFmtId="0" fontId="0" fillId="26" borderId="4" xfId="0" applyFont="1" applyFill="1" applyBorder="1" applyAlignment="1">
      <alignment horizontal="left" vertical="center" wrapText="1"/>
    </xf>
    <xf numFmtId="0" fontId="0" fillId="26" borderId="1" xfId="0" applyFont="1" applyFill="1" applyBorder="1" applyAlignment="1">
      <alignment horizontal="left" vertical="center" wrapText="1"/>
    </xf>
    <xf numFmtId="0" fontId="0" fillId="26" borderId="76" xfId="0" applyFont="1" applyFill="1" applyBorder="1" applyAlignment="1">
      <alignment horizontal="left" vertical="center" wrapText="1"/>
    </xf>
    <xf numFmtId="0" fontId="123" fillId="26" borderId="1" xfId="0" applyFont="1" applyFill="1" applyBorder="1" applyAlignment="1">
      <alignment horizontal="left" vertical="center" wrapText="1"/>
    </xf>
    <xf numFmtId="0" fontId="0" fillId="26" borderId="78" xfId="0" applyFont="1" applyFill="1" applyBorder="1" applyAlignment="1">
      <alignment horizontal="center" vertical="center" wrapText="1"/>
    </xf>
    <xf numFmtId="0" fontId="0" fillId="26" borderId="127" xfId="0" applyFont="1" applyFill="1" applyBorder="1" applyAlignment="1">
      <alignment horizontal="center" vertical="center" wrapText="1"/>
    </xf>
    <xf numFmtId="0" fontId="0" fillId="26" borderId="78" xfId="0" applyFont="1" applyFill="1" applyBorder="1" applyAlignment="1">
      <alignment horizontal="left" vertical="center" wrapText="1"/>
    </xf>
    <xf numFmtId="0" fontId="0" fillId="26" borderId="10" xfId="0" applyFont="1" applyFill="1" applyBorder="1" applyAlignment="1">
      <alignment horizontal="left" vertical="center" wrapText="1"/>
    </xf>
    <xf numFmtId="0" fontId="0" fillId="26" borderId="79" xfId="0" applyFont="1" applyFill="1" applyBorder="1" applyAlignment="1">
      <alignment horizontal="left" vertical="center" wrapText="1"/>
    </xf>
    <xf numFmtId="0" fontId="0" fillId="26" borderId="1" xfId="0" applyFont="1" applyFill="1" applyBorder="1" applyAlignment="1">
      <alignment vertical="center" wrapText="1"/>
    </xf>
    <xf numFmtId="0" fontId="0" fillId="56" borderId="78" xfId="0" applyFont="1" applyFill="1" applyBorder="1" applyAlignment="1">
      <alignment horizontal="center" vertical="center" wrapText="1"/>
    </xf>
    <xf numFmtId="0" fontId="0" fillId="26" borderId="10" xfId="0" applyFont="1" applyFill="1" applyBorder="1" applyAlignment="1">
      <alignment horizontal="center" vertical="center" wrapText="1"/>
    </xf>
    <xf numFmtId="0" fontId="0" fillId="26" borderId="1" xfId="0" applyFont="1" applyFill="1" applyBorder="1" applyAlignment="1">
      <alignment horizontal="center" vertical="center" wrapText="1"/>
    </xf>
    <xf numFmtId="0" fontId="0" fillId="26" borderId="76" xfId="0" applyFont="1" applyFill="1" applyBorder="1" applyAlignment="1">
      <alignment horizontal="center"/>
    </xf>
    <xf numFmtId="0" fontId="0" fillId="26" borderId="78" xfId="0" applyFont="1" applyFill="1" applyBorder="1" applyAlignment="1">
      <alignment horizontal="center"/>
    </xf>
    <xf numFmtId="0" fontId="0" fillId="26" borderId="78" xfId="0" applyFont="1" applyFill="1" applyBorder="1" applyAlignment="1">
      <alignment horizontal="left"/>
    </xf>
    <xf numFmtId="0" fontId="0" fillId="26" borderId="76" xfId="0" applyFont="1" applyFill="1" applyBorder="1" applyAlignment="1">
      <alignment horizontal="center"/>
    </xf>
    <xf numFmtId="0" fontId="0" fillId="56" borderId="78" xfId="0" applyFont="1" applyFill="1" applyBorder="1" applyAlignment="1">
      <alignment horizontal="center"/>
    </xf>
    <xf numFmtId="0" fontId="0" fillId="26" borderId="10" xfId="0" applyFont="1" applyFill="1" applyBorder="1" applyAlignment="1">
      <alignment horizontal="center"/>
    </xf>
    <xf numFmtId="0" fontId="0" fillId="50" borderId="0" xfId="0" applyFont="1" applyFill="1" applyAlignment="1"/>
    <xf numFmtId="0" fontId="0" fillId="60" borderId="1" xfId="0" applyFont="1" applyFill="1" applyBorder="1" applyAlignment="1">
      <alignment horizontal="left" vertical="center" wrapText="1"/>
    </xf>
    <xf numFmtId="0" fontId="0" fillId="60" borderId="1" xfId="0" applyFont="1" applyFill="1" applyBorder="1" applyAlignment="1">
      <alignment horizontal="center" vertical="center" wrapText="1"/>
    </xf>
    <xf numFmtId="0" fontId="0" fillId="60" borderId="76" xfId="0" applyFont="1" applyFill="1" applyBorder="1" applyAlignment="1">
      <alignment horizontal="left" vertical="center" wrapText="1"/>
    </xf>
    <xf numFmtId="0" fontId="0" fillId="60" borderId="76" xfId="0" applyFont="1" applyFill="1" applyBorder="1" applyAlignment="1">
      <alignment horizontal="center" vertical="center" wrapText="1"/>
    </xf>
    <xf numFmtId="0" fontId="0" fillId="56" borderId="76" xfId="0" applyFont="1" applyFill="1" applyBorder="1" applyAlignment="1">
      <alignment horizontal="left" vertical="center" wrapText="1"/>
    </xf>
    <xf numFmtId="0" fontId="0" fillId="60" borderId="76" xfId="0" applyFont="1" applyFill="1" applyBorder="1" applyAlignment="1">
      <alignment horizontal="center"/>
    </xf>
    <xf numFmtId="0" fontId="0" fillId="60" borderId="76" xfId="0" applyFont="1" applyFill="1" applyBorder="1" applyAlignment="1">
      <alignment horizontal="left" vertical="top"/>
    </xf>
    <xf numFmtId="0" fontId="0" fillId="60" borderId="76" xfId="0" applyFont="1" applyFill="1" applyBorder="1" applyAlignment="1">
      <alignment horizontal="left"/>
    </xf>
    <xf numFmtId="0" fontId="0" fillId="2" borderId="127" xfId="0" applyFont="1" applyFill="1" applyBorder="1" applyAlignment="1">
      <alignment horizontal="center"/>
    </xf>
    <xf numFmtId="0" fontId="0" fillId="56" borderId="4" xfId="0" applyFont="1" applyFill="1" applyBorder="1" applyAlignment="1">
      <alignment horizontal="left"/>
    </xf>
    <xf numFmtId="0" fontId="0" fillId="60" borderId="76" xfId="0" applyFont="1" applyFill="1" applyBorder="1" applyAlignment="1">
      <alignment horizontal="center"/>
    </xf>
    <xf numFmtId="10" fontId="28" fillId="2" borderId="281" xfId="0" applyNumberFormat="1" applyFont="1" applyFill="1" applyBorder="1" applyAlignment="1">
      <alignment vertical="center"/>
    </xf>
    <xf numFmtId="10" fontId="28" fillId="2" borderId="121" xfId="0" applyNumberFormat="1" applyFont="1" applyFill="1" applyBorder="1" applyAlignment="1">
      <alignment vertical="center"/>
    </xf>
    <xf numFmtId="0" fontId="0" fillId="56" borderId="1" xfId="0" applyFont="1" applyFill="1" applyBorder="1" applyAlignment="1">
      <alignment horizontal="left" vertical="center" wrapText="1"/>
    </xf>
    <xf numFmtId="0" fontId="0" fillId="60" borderId="1" xfId="0" applyFont="1" applyFill="1" applyBorder="1" applyAlignment="1">
      <alignment horizontal="center"/>
    </xf>
    <xf numFmtId="0" fontId="0" fillId="60" borderId="1" xfId="0" applyFont="1" applyFill="1" applyBorder="1" applyAlignment="1">
      <alignment horizontal="left" vertical="top"/>
    </xf>
    <xf numFmtId="0" fontId="0" fillId="60" borderId="1" xfId="0" applyFont="1" applyFill="1" applyBorder="1" applyAlignment="1">
      <alignment horizontal="left"/>
    </xf>
    <xf numFmtId="0" fontId="0" fillId="56" borderId="1" xfId="0" applyFont="1" applyFill="1" applyBorder="1" applyAlignment="1">
      <alignment horizontal="left"/>
    </xf>
    <xf numFmtId="0" fontId="0" fillId="60" borderId="1" xfId="0" applyFont="1" applyFill="1" applyBorder="1" applyAlignment="1">
      <alignment horizontal="center"/>
    </xf>
    <xf numFmtId="10" fontId="63" fillId="61" borderId="76" xfId="0" applyNumberFormat="1" applyFont="1" applyFill="1" applyBorder="1" applyAlignment="1">
      <alignment horizontal="center" vertical="center"/>
    </xf>
    <xf numFmtId="0" fontId="0" fillId="60" borderId="1" xfId="0" applyFont="1" applyFill="1" applyBorder="1" applyAlignment="1">
      <alignment horizontal="center"/>
    </xf>
    <xf numFmtId="0" fontId="0" fillId="54" borderId="1" xfId="0" applyFont="1" applyFill="1" applyBorder="1" applyAlignment="1">
      <alignment horizontal="center"/>
    </xf>
    <xf numFmtId="10" fontId="63" fillId="61" borderId="132" xfId="0" applyNumberFormat="1" applyFont="1" applyFill="1" applyBorder="1" applyAlignment="1">
      <alignment horizontal="center" vertical="center"/>
    </xf>
    <xf numFmtId="0" fontId="0" fillId="60" borderId="1" xfId="0" applyFont="1" applyFill="1" applyBorder="1" applyAlignment="1">
      <alignment horizontal="center"/>
    </xf>
    <xf numFmtId="0" fontId="0" fillId="60" borderId="1" xfId="0" applyFont="1" applyFill="1" applyBorder="1" applyAlignment="1">
      <alignment horizontal="left"/>
    </xf>
    <xf numFmtId="0" fontId="0" fillId="56" borderId="1" xfId="0" applyFont="1" applyFill="1" applyBorder="1" applyAlignment="1">
      <alignment horizontal="left" vertical="top"/>
    </xf>
    <xf numFmtId="0" fontId="0" fillId="60" borderId="1" xfId="0" applyFont="1" applyFill="1" applyBorder="1" applyAlignment="1">
      <alignment horizontal="left" vertical="top"/>
    </xf>
    <xf numFmtId="0" fontId="0" fillId="60" borderId="127" xfId="0" applyFont="1" applyFill="1" applyBorder="1" applyAlignment="1">
      <alignment horizontal="center"/>
    </xf>
    <xf numFmtId="0" fontId="0" fillId="0" borderId="4" xfId="0" applyFont="1" applyBorder="1" applyAlignment="1">
      <alignment horizontal="left" vertical="center" wrapText="1"/>
    </xf>
    <xf numFmtId="0" fontId="0" fillId="0" borderId="1" xfId="0" applyFont="1" applyBorder="1" applyAlignment="1">
      <alignment horizontal="left" vertical="center" wrapText="1"/>
    </xf>
    <xf numFmtId="0" fontId="0" fillId="2" borderId="76" xfId="0" applyFont="1" applyFill="1" applyBorder="1" applyAlignment="1">
      <alignment horizontal="left" vertical="center" wrapText="1"/>
    </xf>
    <xf numFmtId="0" fontId="0" fillId="0" borderId="10" xfId="0" applyFont="1" applyBorder="1" applyAlignment="1">
      <alignment horizontal="left" vertical="center" wrapText="1"/>
    </xf>
    <xf numFmtId="0" fontId="0" fillId="0" borderId="76" xfId="0" applyFont="1" applyBorder="1" applyAlignment="1">
      <alignment horizontal="center" vertical="center" wrapText="1"/>
    </xf>
    <xf numFmtId="0" fontId="0" fillId="0" borderId="127" xfId="0" applyFont="1" applyBorder="1" applyAlignment="1">
      <alignment horizontal="center" vertical="center" wrapText="1"/>
    </xf>
    <xf numFmtId="0" fontId="0" fillId="0" borderId="3" xfId="0" applyFont="1" applyBorder="1" applyAlignment="1">
      <alignment horizontal="left" vertical="center" wrapText="1"/>
    </xf>
    <xf numFmtId="0" fontId="0" fillId="0" borderId="127" xfId="0" applyFont="1" applyBorder="1" applyAlignment="1">
      <alignment horizontal="left" vertical="center" wrapText="1"/>
    </xf>
    <xf numFmtId="0" fontId="0" fillId="62" borderId="1" xfId="0" applyFont="1" applyFill="1" applyBorder="1" applyAlignment="1">
      <alignment horizontal="center" vertical="center" wrapText="1"/>
    </xf>
    <xf numFmtId="0" fontId="0" fillId="0" borderId="76" xfId="0" applyFont="1" applyBorder="1" applyAlignment="1">
      <alignment horizontal="left" vertical="center" wrapText="1"/>
    </xf>
    <xf numFmtId="0" fontId="0" fillId="0" borderId="4" xfId="0" applyFont="1" applyBorder="1" applyAlignment="1">
      <alignment horizontal="center" vertical="center" wrapText="1"/>
    </xf>
    <xf numFmtId="0" fontId="0" fillId="0" borderId="76" xfId="0" applyFont="1" applyBorder="1" applyAlignment="1">
      <alignment horizontal="center"/>
    </xf>
    <xf numFmtId="0" fontId="0" fillId="0" borderId="76" xfId="0" applyFont="1" applyBorder="1" applyAlignment="1">
      <alignment horizontal="left" vertical="top"/>
    </xf>
    <xf numFmtId="0" fontId="0" fillId="2" borderId="78" xfId="0" applyFont="1" applyFill="1" applyBorder="1" applyAlignment="1">
      <alignment horizontal="left"/>
    </xf>
    <xf numFmtId="0" fontId="0" fillId="0" borderId="127" xfId="0" applyFont="1" applyBorder="1" applyAlignment="1">
      <alignment horizontal="left" vertical="top"/>
    </xf>
    <xf numFmtId="0" fontId="0" fillId="0" borderId="4" xfId="0" applyFont="1" applyBorder="1" applyAlignment="1">
      <alignment horizontal="center"/>
    </xf>
    <xf numFmtId="0" fontId="0" fillId="0" borderId="81" xfId="0" applyFont="1" applyBorder="1" applyAlignment="1">
      <alignment horizontal="left" vertical="center" wrapText="1"/>
    </xf>
    <xf numFmtId="0" fontId="0" fillId="2" borderId="127" xfId="0" applyFont="1" applyFill="1" applyBorder="1" applyAlignment="1">
      <alignment horizontal="left" vertical="center" wrapText="1"/>
    </xf>
    <xf numFmtId="0" fontId="0" fillId="2" borderId="4" xfId="0" applyFont="1" applyFill="1" applyBorder="1" applyAlignment="1">
      <alignment horizontal="center" vertical="center" wrapText="1"/>
    </xf>
    <xf numFmtId="0" fontId="0" fillId="2" borderId="76" xfId="0" applyFont="1" applyFill="1" applyBorder="1" applyAlignment="1">
      <alignment horizontal="left"/>
    </xf>
    <xf numFmtId="0" fontId="0" fillId="2" borderId="127" xfId="0" applyFont="1" applyFill="1" applyBorder="1" applyAlignment="1">
      <alignment horizontal="left"/>
    </xf>
    <xf numFmtId="0" fontId="0" fillId="2" borderId="4" xfId="0" applyFont="1" applyFill="1" applyBorder="1" applyAlignment="1">
      <alignment horizontal="center"/>
    </xf>
    <xf numFmtId="0" fontId="0" fillId="0" borderId="10" xfId="0" applyFont="1" applyBorder="1" applyAlignment="1">
      <alignment horizontal="left" vertical="center" wrapText="1"/>
    </xf>
    <xf numFmtId="0" fontId="0" fillId="0" borderId="0" xfId="0" applyFont="1" applyAlignment="1">
      <alignment vertical="center" wrapText="1"/>
    </xf>
    <xf numFmtId="0" fontId="0" fillId="0" borderId="126" xfId="0" applyFont="1" applyBorder="1" applyAlignment="1">
      <alignment horizontal="left" vertical="center" wrapText="1"/>
    </xf>
    <xf numFmtId="0" fontId="0" fillId="62" borderId="1" xfId="0" applyFont="1" applyFill="1" applyBorder="1" applyAlignment="1">
      <alignment horizontal="center" vertical="center" wrapText="1"/>
    </xf>
    <xf numFmtId="0" fontId="0" fillId="0" borderId="4" xfId="0" applyFont="1" applyBorder="1" applyAlignment="1">
      <alignment horizontal="center"/>
    </xf>
    <xf numFmtId="0" fontId="0" fillId="0" borderId="76" xfId="0" applyFont="1" applyBorder="1" applyAlignment="1">
      <alignment horizontal="center"/>
    </xf>
    <xf numFmtId="0" fontId="0" fillId="63" borderId="76" xfId="0" applyFont="1" applyFill="1" applyBorder="1" applyAlignment="1">
      <alignment horizontal="center"/>
    </xf>
    <xf numFmtId="0" fontId="0" fillId="37" borderId="76" xfId="0" applyFont="1" applyFill="1" applyBorder="1" applyAlignment="1">
      <alignment horizontal="center"/>
    </xf>
    <xf numFmtId="0" fontId="0" fillId="2" borderId="0" xfId="0" applyFont="1" applyFill="1" applyAlignment="1">
      <alignment vertical="center" wrapText="1"/>
    </xf>
    <xf numFmtId="10" fontId="63" fillId="64" borderId="76" xfId="0" applyNumberFormat="1" applyFont="1" applyFill="1" applyBorder="1" applyAlignment="1">
      <alignment horizontal="center" vertical="center"/>
    </xf>
    <xf numFmtId="10" fontId="63" fillId="64" borderId="132" xfId="0" applyNumberFormat="1" applyFont="1" applyFill="1" applyBorder="1" applyAlignment="1">
      <alignment horizontal="center" vertical="center"/>
    </xf>
    <xf numFmtId="10" fontId="106" fillId="2" borderId="76" xfId="0" applyNumberFormat="1" applyFont="1" applyFill="1" applyBorder="1" applyAlignment="1">
      <alignment horizontal="center" vertical="center"/>
    </xf>
    <xf numFmtId="10" fontId="126" fillId="13" borderId="76" xfId="0" applyNumberFormat="1" applyFont="1" applyFill="1" applyBorder="1" applyAlignment="1">
      <alignment horizontal="center" vertical="center"/>
    </xf>
    <xf numFmtId="0" fontId="63" fillId="2" borderId="76" xfId="0" applyFont="1" applyFill="1" applyBorder="1" applyAlignment="1">
      <alignment horizontal="center" vertical="center" wrapText="1"/>
    </xf>
    <xf numFmtId="10" fontId="78" fillId="2" borderId="76" xfId="0" applyNumberFormat="1" applyFont="1" applyFill="1" applyBorder="1" applyAlignment="1">
      <alignment horizontal="center" vertical="center"/>
    </xf>
    <xf numFmtId="0" fontId="28" fillId="0" borderId="81" xfId="0" applyFont="1" applyBorder="1" applyAlignment="1">
      <alignment vertical="center"/>
    </xf>
    <xf numFmtId="0" fontId="28" fillId="0" borderId="76" xfId="0" applyFont="1" applyBorder="1" applyAlignment="1">
      <alignment horizontal="left" vertical="center" wrapText="1"/>
    </xf>
    <xf numFmtId="0" fontId="28" fillId="0" borderId="76" xfId="0" applyFont="1" applyBorder="1" applyAlignment="1">
      <alignment vertical="center" wrapText="1"/>
    </xf>
    <xf numFmtId="0" fontId="28" fillId="0" borderId="127" xfId="0" applyFont="1" applyBorder="1" applyAlignment="1">
      <alignment vertical="center"/>
    </xf>
    <xf numFmtId="0" fontId="28" fillId="0" borderId="253" xfId="0" applyFont="1" applyBorder="1" applyAlignment="1">
      <alignment vertical="center"/>
    </xf>
    <xf numFmtId="0" fontId="28" fillId="0" borderId="76" xfId="0" applyFont="1" applyBorder="1" applyAlignment="1">
      <alignment vertical="center"/>
    </xf>
    <xf numFmtId="10" fontId="63" fillId="2" borderId="76" xfId="0" applyNumberFormat="1" applyFont="1" applyFill="1" applyBorder="1" applyAlignment="1">
      <alignment horizontal="center" vertical="center" wrapText="1"/>
    </xf>
    <xf numFmtId="10" fontId="111" fillId="15" borderId="76" xfId="0" applyNumberFormat="1" applyFont="1" applyFill="1" applyBorder="1" applyAlignment="1">
      <alignment horizontal="center" vertical="center"/>
    </xf>
    <xf numFmtId="10" fontId="63" fillId="15" borderId="132" xfId="0" applyNumberFormat="1" applyFont="1" applyFill="1" applyBorder="1" applyAlignment="1">
      <alignment horizontal="center" vertical="center"/>
    </xf>
    <xf numFmtId="0" fontId="28" fillId="0" borderId="9" xfId="0" applyFont="1" applyBorder="1" applyAlignment="1">
      <alignment vertical="center" wrapText="1"/>
    </xf>
    <xf numFmtId="0" fontId="28" fillId="0" borderId="0" xfId="0" applyFont="1" applyAlignment="1">
      <alignment horizontal="center" vertical="center" wrapText="1"/>
    </xf>
    <xf numFmtId="0" fontId="28" fillId="0" borderId="0" xfId="0" applyFont="1" applyAlignment="1"/>
    <xf numFmtId="10" fontId="28" fillId="0" borderId="253" xfId="0" applyNumberFormat="1" applyFont="1" applyBorder="1" applyAlignment="1">
      <alignment vertical="center" wrapText="1"/>
    </xf>
    <xf numFmtId="10" fontId="28" fillId="0" borderId="90" xfId="0" applyNumberFormat="1" applyFont="1" applyBorder="1" applyAlignment="1">
      <alignment vertical="center" wrapText="1"/>
    </xf>
    <xf numFmtId="10" fontId="28" fillId="2" borderId="281" xfId="0" applyNumberFormat="1" applyFont="1" applyFill="1" applyBorder="1" applyAlignment="1">
      <alignment vertical="center" wrapText="1"/>
    </xf>
    <xf numFmtId="10" fontId="28" fillId="0" borderId="0" xfId="0" applyNumberFormat="1" applyFont="1" applyAlignment="1">
      <alignment vertical="center"/>
    </xf>
    <xf numFmtId="0" fontId="28" fillId="0" borderId="0" xfId="0" applyFont="1" applyAlignment="1">
      <alignment horizontal="left" vertical="center" wrapText="1"/>
    </xf>
    <xf numFmtId="0" fontId="28" fillId="0" borderId="90" xfId="0" applyFont="1" applyBorder="1" applyAlignment="1"/>
    <xf numFmtId="10" fontId="127" fillId="2" borderId="281" xfId="0" applyNumberFormat="1" applyFont="1" applyFill="1" applyBorder="1" applyAlignment="1">
      <alignment horizontal="center" vertical="center" wrapText="1"/>
    </xf>
    <xf numFmtId="0" fontId="127" fillId="0" borderId="0" xfId="0" applyFont="1" applyAlignment="1">
      <alignment horizontal="center" vertical="center" wrapText="1"/>
    </xf>
    <xf numFmtId="0" fontId="28" fillId="0" borderId="253" xfId="0" applyFont="1" applyBorder="1" applyAlignment="1"/>
    <xf numFmtId="10" fontId="28" fillId="0" borderId="0" xfId="0" applyNumberFormat="1" applyFont="1" applyAlignment="1">
      <alignment vertical="center" wrapText="1"/>
    </xf>
    <xf numFmtId="0" fontId="28" fillId="0" borderId="253" xfId="0" applyFont="1" applyBorder="1" applyAlignment="1">
      <alignment vertical="center" wrapText="1"/>
    </xf>
    <xf numFmtId="0" fontId="28" fillId="0" borderId="9" xfId="0" applyFont="1" applyBorder="1" applyAlignment="1">
      <alignment vertical="center" wrapText="1"/>
    </xf>
    <xf numFmtId="0" fontId="28" fillId="0" borderId="90" xfId="0" applyFont="1" applyBorder="1" applyAlignment="1">
      <alignment horizontal="center" vertical="center" wrapText="1"/>
    </xf>
    <xf numFmtId="0" fontId="28" fillId="2" borderId="281" xfId="0" applyFont="1" applyFill="1" applyBorder="1" applyAlignment="1">
      <alignment vertical="top"/>
    </xf>
    <xf numFmtId="0" fontId="28" fillId="0" borderId="90" xfId="0" applyFont="1" applyBorder="1" applyAlignment="1">
      <alignment vertical="center" wrapText="1"/>
    </xf>
    <xf numFmtId="10" fontId="127" fillId="0" borderId="90" xfId="0" applyNumberFormat="1" applyFont="1" applyBorder="1" applyAlignment="1">
      <alignment horizontal="center" vertical="center" wrapText="1"/>
    </xf>
    <xf numFmtId="0" fontId="127" fillId="0" borderId="0" xfId="0" applyFont="1" applyAlignment="1">
      <alignment vertical="center" wrapText="1"/>
    </xf>
    <xf numFmtId="0" fontId="127" fillId="0" borderId="90" xfId="0" applyFont="1" applyBorder="1" applyAlignment="1">
      <alignment vertical="center" wrapText="1"/>
    </xf>
    <xf numFmtId="0" fontId="28" fillId="0" borderId="0" xfId="0" applyFont="1" applyAlignment="1">
      <alignment horizontal="center" vertical="center" wrapText="1"/>
    </xf>
    <xf numFmtId="0" fontId="28" fillId="2" borderId="281" xfId="0" applyFont="1" applyFill="1" applyBorder="1" applyAlignment="1">
      <alignment vertical="center" wrapText="1"/>
    </xf>
    <xf numFmtId="0" fontId="28" fillId="2" borderId="90" xfId="0" applyFont="1" applyFill="1" applyBorder="1" applyAlignment="1">
      <alignment vertical="center" wrapText="1"/>
    </xf>
    <xf numFmtId="10" fontId="127" fillId="2" borderId="0" xfId="0" applyNumberFormat="1" applyFont="1" applyFill="1" applyAlignment="1">
      <alignment horizontal="center" vertical="center" wrapText="1"/>
    </xf>
    <xf numFmtId="0" fontId="28" fillId="2" borderId="0" xfId="0" applyFont="1" applyFill="1" applyAlignment="1">
      <alignment vertical="center" wrapText="1"/>
    </xf>
    <xf numFmtId="10" fontId="28" fillId="0" borderId="0" xfId="0" applyNumberFormat="1" applyFont="1" applyAlignment="1"/>
    <xf numFmtId="0" fontId="28" fillId="0" borderId="90" xfId="0" applyFont="1" applyBorder="1" applyAlignment="1">
      <alignment horizontal="center" vertical="center" wrapText="1"/>
    </xf>
    <xf numFmtId="0" fontId="28" fillId="2" borderId="281" xfId="0" applyFont="1" applyFill="1" applyBorder="1" applyAlignment="1">
      <alignment vertical="top"/>
    </xf>
    <xf numFmtId="10" fontId="127" fillId="0" borderId="90" xfId="0" applyNumberFormat="1" applyFont="1" applyBorder="1" applyAlignment="1">
      <alignment vertical="center" wrapText="1"/>
    </xf>
    <xf numFmtId="0" fontId="28" fillId="0" borderId="139" xfId="0" applyFont="1" applyBorder="1" applyAlignment="1">
      <alignment vertical="center" wrapText="1"/>
    </xf>
    <xf numFmtId="0" fontId="28" fillId="0" borderId="127" xfId="0" applyFont="1" applyBorder="1" applyAlignment="1">
      <alignment horizontal="center" vertical="center" wrapText="1"/>
    </xf>
    <xf numFmtId="10" fontId="28" fillId="0" borderId="127" xfId="0" applyNumberFormat="1" applyFont="1" applyBorder="1" applyAlignment="1"/>
    <xf numFmtId="0" fontId="28" fillId="0" borderId="247" xfId="0" applyFont="1" applyBorder="1" applyAlignment="1">
      <alignment vertical="center" wrapText="1"/>
    </xf>
    <xf numFmtId="0" fontId="28" fillId="2" borderId="247" xfId="0" applyFont="1" applyFill="1" applyBorder="1" applyAlignment="1">
      <alignment vertical="center" wrapText="1"/>
    </xf>
    <xf numFmtId="0" fontId="112" fillId="66" borderId="76" xfId="0" applyFont="1" applyFill="1" applyBorder="1" applyAlignment="1">
      <alignment horizontal="center" vertical="center" wrapText="1"/>
    </xf>
    <xf numFmtId="0" fontId="113" fillId="66" borderId="76" xfId="0" applyFont="1" applyFill="1" applyBorder="1" applyAlignment="1">
      <alignment horizontal="center" vertical="center" wrapText="1"/>
    </xf>
    <xf numFmtId="0" fontId="16" fillId="66" borderId="76" xfId="0" applyFont="1" applyFill="1" applyBorder="1" applyAlignment="1">
      <alignment horizontal="center" vertical="center" wrapText="1"/>
    </xf>
    <xf numFmtId="10" fontId="127" fillId="18" borderId="76" xfId="0" applyNumberFormat="1" applyFont="1" applyFill="1" applyBorder="1" applyAlignment="1">
      <alignment horizontal="center" vertical="center" wrapText="1"/>
    </xf>
    <xf numFmtId="10" fontId="127" fillId="0" borderId="76" xfId="0" applyNumberFormat="1" applyFont="1" applyBorder="1" applyAlignment="1">
      <alignment horizontal="center" vertical="center" wrapText="1"/>
    </xf>
    <xf numFmtId="10" fontId="128" fillId="0" borderId="76" xfId="0" applyNumberFormat="1" applyFont="1" applyBorder="1" applyAlignment="1">
      <alignment horizontal="center" vertical="center" wrapText="1"/>
    </xf>
    <xf numFmtId="9" fontId="127" fillId="26" borderId="76" xfId="0" applyNumberFormat="1" applyFont="1" applyFill="1" applyBorder="1" applyAlignment="1">
      <alignment horizontal="center" vertical="center" wrapText="1"/>
    </xf>
    <xf numFmtId="10" fontId="127" fillId="26" borderId="76" xfId="0" applyNumberFormat="1" applyFont="1" applyFill="1" applyBorder="1" applyAlignment="1">
      <alignment horizontal="center" vertical="center" wrapText="1"/>
    </xf>
    <xf numFmtId="10" fontId="28" fillId="0" borderId="76" xfId="0" applyNumberFormat="1" applyFont="1" applyBorder="1" applyAlignment="1">
      <alignment vertical="center" wrapText="1"/>
    </xf>
    <xf numFmtId="10" fontId="127" fillId="51" borderId="76" xfId="0" applyNumberFormat="1" applyFont="1" applyFill="1" applyBorder="1" applyAlignment="1">
      <alignment horizontal="center" vertical="center" wrapText="1"/>
    </xf>
    <xf numFmtId="10" fontId="28" fillId="0" borderId="0" xfId="0" applyNumberFormat="1" applyFont="1" applyAlignment="1">
      <alignment horizontal="center" vertical="center" wrapText="1"/>
    </xf>
    <xf numFmtId="10" fontId="28" fillId="0" borderId="0" xfId="0" applyNumberFormat="1" applyFont="1" applyAlignment="1">
      <alignment horizontal="center" vertical="center" wrapText="1"/>
    </xf>
    <xf numFmtId="0" fontId="9" fillId="0" borderId="0" xfId="0" applyFont="1" applyAlignment="1">
      <alignment vertical="center"/>
    </xf>
    <xf numFmtId="0" fontId="129" fillId="0" borderId="0" xfId="0" applyFont="1" applyAlignment="1">
      <alignment horizontal="left" vertical="center" wrapText="1"/>
    </xf>
    <xf numFmtId="14" fontId="135" fillId="0" borderId="0" xfId="0" applyNumberFormat="1" applyFont="1" applyAlignment="1">
      <alignment horizontal="center" vertical="center" wrapText="1"/>
    </xf>
    <xf numFmtId="49" fontId="19" fillId="2" borderId="2" xfId="0" applyNumberFormat="1" applyFont="1" applyFill="1" applyBorder="1" applyAlignment="1">
      <alignment horizontal="center" vertical="center" wrapText="1"/>
    </xf>
    <xf numFmtId="0" fontId="9" fillId="0" borderId="26" xfId="0" applyFont="1" applyBorder="1"/>
    <xf numFmtId="10" fontId="19" fillId="2" borderId="2" xfId="0" applyNumberFormat="1" applyFont="1" applyFill="1" applyBorder="1" applyAlignment="1">
      <alignment horizontal="center" vertical="center" wrapText="1"/>
    </xf>
    <xf numFmtId="4" fontId="19" fillId="2" borderId="2" xfId="0" applyNumberFormat="1" applyFont="1" applyFill="1" applyBorder="1" applyAlignment="1">
      <alignment horizontal="center" vertical="center" wrapText="1"/>
    </xf>
    <xf numFmtId="49" fontId="13" fillId="2" borderId="21" xfId="0" applyNumberFormat="1" applyFont="1" applyFill="1" applyBorder="1" applyAlignment="1">
      <alignment horizontal="center" vertical="center" wrapText="1"/>
    </xf>
    <xf numFmtId="0" fontId="9" fillId="0" borderId="3" xfId="0" applyFont="1" applyBorder="1"/>
    <xf numFmtId="0" fontId="9" fillId="0" borderId="44" xfId="0" applyFont="1" applyBorder="1"/>
    <xf numFmtId="10" fontId="13" fillId="2" borderId="2" xfId="0" applyNumberFormat="1" applyFont="1" applyFill="1" applyBorder="1" applyAlignment="1">
      <alignment horizontal="center" vertical="center" wrapText="1"/>
    </xf>
    <xf numFmtId="0" fontId="9" fillId="0" borderId="4" xfId="0" applyFont="1" applyBorder="1"/>
    <xf numFmtId="10" fontId="13" fillId="2" borderId="21" xfId="0" applyNumberFormat="1" applyFont="1" applyFill="1" applyBorder="1" applyAlignment="1">
      <alignment horizontal="center" vertical="center" wrapText="1"/>
    </xf>
    <xf numFmtId="49" fontId="19" fillId="2" borderId="21" xfId="0" applyNumberFormat="1" applyFont="1" applyFill="1" applyBorder="1" applyAlignment="1">
      <alignment horizontal="center" vertical="center" wrapText="1"/>
    </xf>
    <xf numFmtId="49" fontId="19" fillId="2" borderId="21" xfId="0" applyNumberFormat="1" applyFont="1" applyFill="1" applyBorder="1" applyAlignment="1">
      <alignment horizontal="left" vertical="center" wrapText="1"/>
    </xf>
    <xf numFmtId="9" fontId="13" fillId="2" borderId="21" xfId="0" applyNumberFormat="1" applyFont="1" applyFill="1" applyBorder="1" applyAlignment="1">
      <alignment horizontal="center" vertical="center" wrapText="1"/>
    </xf>
    <xf numFmtId="49" fontId="19" fillId="2" borderId="2" xfId="0" applyNumberFormat="1" applyFont="1" applyFill="1" applyBorder="1" applyAlignment="1">
      <alignment horizontal="left" vertical="center" wrapText="1"/>
    </xf>
    <xf numFmtId="49" fontId="13" fillId="2" borderId="2" xfId="0" applyNumberFormat="1" applyFont="1" applyFill="1" applyBorder="1" applyAlignment="1">
      <alignment horizontal="left" vertical="center" wrapText="1"/>
    </xf>
    <xf numFmtId="9" fontId="19" fillId="2" borderId="21" xfId="0" applyNumberFormat="1" applyFont="1" applyFill="1" applyBorder="1" applyAlignment="1">
      <alignment horizontal="center" vertical="center" wrapText="1"/>
    </xf>
    <xf numFmtId="3" fontId="19" fillId="0" borderId="21" xfId="0" applyNumberFormat="1" applyFont="1" applyBorder="1" applyAlignment="1">
      <alignment horizontal="center" vertical="center" wrapText="1"/>
    </xf>
    <xf numFmtId="10" fontId="19" fillId="0" borderId="2" xfId="0" applyNumberFormat="1" applyFont="1" applyBorder="1" applyAlignment="1">
      <alignment horizontal="center" vertical="center" wrapText="1"/>
    </xf>
    <xf numFmtId="10" fontId="19" fillId="0" borderId="21" xfId="0" applyNumberFormat="1" applyFont="1" applyBorder="1" applyAlignment="1">
      <alignment horizontal="center" vertical="center" wrapText="1"/>
    </xf>
    <xf numFmtId="10" fontId="19" fillId="2" borderId="21" xfId="0" applyNumberFormat="1" applyFont="1" applyFill="1" applyBorder="1" applyAlignment="1">
      <alignment horizontal="center" vertical="center" wrapText="1"/>
    </xf>
    <xf numFmtId="10" fontId="13" fillId="5" borderId="64" xfId="0" applyNumberFormat="1" applyFont="1" applyFill="1" applyBorder="1" applyAlignment="1">
      <alignment horizontal="center" vertical="center"/>
    </xf>
    <xf numFmtId="3" fontId="19" fillId="2" borderId="2"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3" fontId="13" fillId="2" borderId="21" xfId="0" applyNumberFormat="1" applyFont="1" applyFill="1" applyBorder="1" applyAlignment="1">
      <alignment horizontal="center" vertical="center" wrapText="1"/>
    </xf>
    <xf numFmtId="3" fontId="19" fillId="2" borderId="21" xfId="0" applyNumberFormat="1" applyFont="1" applyFill="1" applyBorder="1" applyAlignment="1">
      <alignment horizontal="center" vertical="center" wrapText="1"/>
    </xf>
    <xf numFmtId="10" fontId="13" fillId="2" borderId="64" xfId="0" applyNumberFormat="1" applyFont="1" applyFill="1" applyBorder="1" applyAlignment="1">
      <alignment horizontal="center" vertical="center" wrapText="1"/>
    </xf>
    <xf numFmtId="9" fontId="13" fillId="0" borderId="21" xfId="0" applyNumberFormat="1" applyFont="1" applyBorder="1" applyAlignment="1">
      <alignment horizontal="center" vertical="center" wrapText="1"/>
    </xf>
    <xf numFmtId="49" fontId="19" fillId="0" borderId="21" xfId="0" applyNumberFormat="1" applyFont="1" applyBorder="1" applyAlignment="1">
      <alignment horizontal="center" vertical="center" wrapText="1"/>
    </xf>
    <xf numFmtId="0" fontId="19" fillId="0" borderId="21" xfId="0" applyFont="1" applyBorder="1" applyAlignment="1">
      <alignment horizontal="center" vertical="center" wrapText="1"/>
    </xf>
    <xf numFmtId="0" fontId="13" fillId="0" borderId="21" xfId="0" applyFont="1" applyBorder="1" applyAlignment="1">
      <alignment horizontal="center" vertical="center" wrapText="1"/>
    </xf>
    <xf numFmtId="3" fontId="19" fillId="0" borderId="2"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10" fontId="13" fillId="0" borderId="2" xfId="0" applyNumberFormat="1" applyFont="1" applyBorder="1" applyAlignment="1">
      <alignment horizontal="center" vertical="center" wrapText="1"/>
    </xf>
    <xf numFmtId="9" fontId="19" fillId="2" borderId="2" xfId="0" applyNumberFormat="1" applyFont="1" applyFill="1" applyBorder="1" applyAlignment="1">
      <alignment horizontal="center" vertical="center" wrapText="1"/>
    </xf>
    <xf numFmtId="49" fontId="13" fillId="2" borderId="2" xfId="0" applyNumberFormat="1" applyFont="1" applyFill="1" applyBorder="1" applyAlignment="1">
      <alignment horizontal="center" vertical="center" wrapText="1"/>
    </xf>
    <xf numFmtId="17" fontId="19" fillId="0" borderId="2" xfId="0" applyNumberFormat="1" applyFont="1" applyBorder="1" applyAlignment="1">
      <alignment horizontal="center" vertical="center" wrapText="1"/>
    </xf>
    <xf numFmtId="17" fontId="19" fillId="0" borderId="84" xfId="0" applyNumberFormat="1" applyFont="1" applyBorder="1" applyAlignment="1">
      <alignment horizontal="center" vertical="center" wrapText="1"/>
    </xf>
    <xf numFmtId="0" fontId="9" fillId="0" borderId="76" xfId="0" applyFont="1" applyBorder="1"/>
    <xf numFmtId="17" fontId="19" fillId="0" borderId="21" xfId="0" applyNumberFormat="1" applyFont="1" applyBorder="1" applyAlignment="1">
      <alignment horizontal="center" vertical="center" wrapText="1"/>
    </xf>
    <xf numFmtId="17" fontId="19" fillId="0" borderId="55" xfId="0" applyNumberFormat="1" applyFont="1" applyBorder="1" applyAlignment="1">
      <alignment horizontal="center" vertical="center" wrapText="1"/>
    </xf>
    <xf numFmtId="0" fontId="9" fillId="0" borderId="60" xfId="0" applyFont="1" applyBorder="1"/>
    <xf numFmtId="0" fontId="19" fillId="0" borderId="20" xfId="0" applyFont="1" applyBorder="1" applyAlignment="1">
      <alignment horizontal="center" vertical="center" wrapText="1"/>
    </xf>
    <xf numFmtId="0" fontId="9" fillId="0" borderId="37" xfId="0" applyFont="1" applyBorder="1"/>
    <xf numFmtId="0" fontId="9" fillId="0" borderId="43" xfId="0" applyFont="1" applyBorder="1"/>
    <xf numFmtId="0" fontId="13" fillId="0" borderId="20" xfId="0" applyFont="1" applyBorder="1" applyAlignment="1">
      <alignment horizontal="center" vertical="center" wrapText="1"/>
    </xf>
    <xf numFmtId="9" fontId="19" fillId="0" borderId="21" xfId="0" applyNumberFormat="1" applyFont="1" applyBorder="1" applyAlignment="1">
      <alignment horizontal="center" vertical="center" wrapText="1"/>
    </xf>
    <xf numFmtId="49" fontId="28" fillId="0" borderId="21" xfId="0" applyNumberFormat="1" applyFont="1" applyBorder="1" applyAlignment="1">
      <alignment horizontal="center" vertical="center" wrapText="1"/>
    </xf>
    <xf numFmtId="3" fontId="13" fillId="2" borderId="64" xfId="0" applyNumberFormat="1" applyFont="1" applyFill="1" applyBorder="1" applyAlignment="1">
      <alignment horizontal="center" vertical="center" wrapText="1"/>
    </xf>
    <xf numFmtId="0" fontId="13" fillId="0" borderId="20" xfId="0" applyFont="1" applyBorder="1" applyAlignment="1">
      <alignment horizontal="left" vertical="center" wrapText="1"/>
    </xf>
    <xf numFmtId="10" fontId="19" fillId="2" borderId="64" xfId="0" applyNumberFormat="1" applyFont="1" applyFill="1" applyBorder="1" applyAlignment="1">
      <alignment horizontal="center" vertical="center" wrapText="1"/>
    </xf>
    <xf numFmtId="9" fontId="13" fillId="0" borderId="2" xfId="0" applyNumberFormat="1" applyFont="1" applyBorder="1" applyAlignment="1">
      <alignment horizontal="center" vertical="center" wrapText="1"/>
    </xf>
    <xf numFmtId="0" fontId="13" fillId="0" borderId="5" xfId="0" applyFont="1" applyBorder="1" applyAlignment="1">
      <alignment horizontal="center" vertical="center"/>
    </xf>
    <xf numFmtId="0" fontId="9" fillId="0" borderId="6" xfId="0" applyFont="1" applyBorder="1"/>
    <xf numFmtId="0" fontId="9" fillId="0" borderId="55" xfId="0" applyFont="1" applyBorder="1"/>
    <xf numFmtId="0" fontId="9" fillId="0" borderId="12" xfId="0" applyFont="1" applyBorder="1"/>
    <xf numFmtId="0" fontId="9" fillId="0" borderId="13" xfId="0" applyFont="1" applyBorder="1"/>
    <xf numFmtId="10" fontId="13" fillId="5" borderId="21" xfId="0" applyNumberFormat="1" applyFont="1" applyFill="1" applyBorder="1" applyAlignment="1">
      <alignment horizontal="center" vertical="center"/>
    </xf>
    <xf numFmtId="10" fontId="13" fillId="0" borderId="84" xfId="0" applyNumberFormat="1" applyFont="1" applyBorder="1" applyAlignment="1">
      <alignment horizontal="center" vertical="center" wrapText="1"/>
    </xf>
    <xf numFmtId="9" fontId="19" fillId="0" borderId="2" xfId="0" applyNumberFormat="1" applyFont="1" applyBorder="1" applyAlignment="1">
      <alignment horizontal="center" vertical="center" wrapText="1"/>
    </xf>
    <xf numFmtId="10" fontId="19" fillId="2" borderId="3" xfId="0" applyNumberFormat="1" applyFont="1" applyFill="1" applyBorder="1" applyAlignment="1">
      <alignment horizontal="center" vertical="center" wrapText="1"/>
    </xf>
    <xf numFmtId="49" fontId="19" fillId="0" borderId="2" xfId="0" applyNumberFormat="1" applyFont="1" applyBorder="1" applyAlignment="1">
      <alignment horizontal="left" vertical="center" wrapText="1"/>
    </xf>
    <xf numFmtId="49" fontId="13" fillId="2" borderId="21" xfId="0" applyNumberFormat="1" applyFont="1" applyFill="1" applyBorder="1" applyAlignment="1">
      <alignment horizontal="left" vertical="center" wrapText="1"/>
    </xf>
    <xf numFmtId="0" fontId="19" fillId="2" borderId="21" xfId="0" applyFont="1" applyFill="1" applyBorder="1" applyAlignment="1">
      <alignment horizontal="left" vertical="center" wrapText="1"/>
    </xf>
    <xf numFmtId="49" fontId="13" fillId="0" borderId="3" xfId="0" applyNumberFormat="1" applyFont="1" applyBorder="1" applyAlignment="1">
      <alignment horizontal="left" vertical="center" wrapText="1"/>
    </xf>
    <xf numFmtId="49" fontId="19" fillId="0" borderId="21" xfId="0" applyNumberFormat="1" applyFont="1" applyBorder="1" applyAlignment="1">
      <alignment horizontal="left" vertical="center" wrapText="1"/>
    </xf>
    <xf numFmtId="0" fontId="19" fillId="0" borderId="21" xfId="0" applyFont="1" applyBorder="1" applyAlignment="1">
      <alignment horizontal="left" vertical="center" wrapText="1"/>
    </xf>
    <xf numFmtId="17" fontId="19" fillId="0" borderId="35" xfId="0" applyNumberFormat="1" applyFont="1" applyBorder="1" applyAlignment="1">
      <alignment horizontal="center" vertical="center" wrapText="1"/>
    </xf>
    <xf numFmtId="0" fontId="9" fillId="0" borderId="35" xfId="0" applyFont="1" applyBorder="1"/>
    <xf numFmtId="0" fontId="9" fillId="0" borderId="126" xfId="0" applyFont="1" applyBorder="1"/>
    <xf numFmtId="17" fontId="19" fillId="0" borderId="3" xfId="0" applyNumberFormat="1" applyFont="1" applyBorder="1" applyAlignment="1">
      <alignment horizontal="center" vertical="center" wrapText="1"/>
    </xf>
    <xf numFmtId="49" fontId="19" fillId="23" borderId="2" xfId="0" applyNumberFormat="1" applyFont="1" applyFill="1" applyBorder="1" applyAlignment="1">
      <alignment horizontal="left" vertical="center" wrapText="1"/>
    </xf>
    <xf numFmtId="49" fontId="13" fillId="0" borderId="2" xfId="0" applyNumberFormat="1" applyFont="1" applyBorder="1" applyAlignment="1">
      <alignment horizontal="left" vertical="center" wrapText="1"/>
    </xf>
    <xf numFmtId="49" fontId="16" fillId="0" borderId="2" xfId="0" applyNumberFormat="1" applyFont="1" applyBorder="1" applyAlignment="1">
      <alignment horizontal="left" vertical="center" wrapText="1"/>
    </xf>
    <xf numFmtId="49" fontId="19" fillId="0" borderId="2" xfId="0" applyNumberFormat="1" applyFont="1" applyBorder="1" applyAlignment="1">
      <alignment horizontal="center" vertical="center" wrapText="1"/>
    </xf>
    <xf numFmtId="49" fontId="19" fillId="0" borderId="3"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9" fillId="0" borderId="3" xfId="0" applyNumberFormat="1" applyFont="1" applyBorder="1" applyAlignment="1">
      <alignment horizontal="center" vertical="center" wrapText="1"/>
    </xf>
    <xf numFmtId="0" fontId="19" fillId="0" borderId="54" xfId="0" applyFont="1" applyBorder="1" applyAlignment="1">
      <alignment horizontal="center" vertical="center" wrapText="1"/>
    </xf>
    <xf numFmtId="0" fontId="9" fillId="0" borderId="119" xfId="0" applyFont="1" applyBorder="1"/>
    <xf numFmtId="49" fontId="19" fillId="2" borderId="3" xfId="0" applyNumberFormat="1" applyFont="1" applyFill="1" applyBorder="1" applyAlignment="1">
      <alignment horizontal="left" vertical="center" wrapText="1"/>
    </xf>
    <xf numFmtId="10" fontId="19" fillId="0" borderId="3"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0" fontId="13" fillId="0" borderId="3" xfId="0" applyFont="1" applyBorder="1" applyAlignment="1">
      <alignment horizontal="center" vertical="center" wrapText="1"/>
    </xf>
    <xf numFmtId="10" fontId="19" fillId="0" borderId="30" xfId="0" applyNumberFormat="1" applyFont="1" applyBorder="1" applyAlignment="1">
      <alignment horizontal="center" vertical="center" wrapText="1"/>
    </xf>
    <xf numFmtId="10" fontId="19" fillId="0" borderId="49" xfId="0" applyNumberFormat="1" applyFont="1" applyBorder="1" applyAlignment="1">
      <alignment horizontal="center" vertical="center" wrapText="1"/>
    </xf>
    <xf numFmtId="0" fontId="9" fillId="0" borderId="52" xfId="0" applyFont="1" applyBorder="1"/>
    <xf numFmtId="9" fontId="19" fillId="0" borderId="30" xfId="0" applyNumberFormat="1" applyFont="1" applyBorder="1" applyAlignment="1">
      <alignment horizontal="center" vertical="center" wrapText="1"/>
    </xf>
    <xf numFmtId="0" fontId="55" fillId="0" borderId="2" xfId="0" applyFont="1" applyBorder="1" applyAlignment="1">
      <alignment horizontal="center" vertical="center" wrapText="1"/>
    </xf>
    <xf numFmtId="0" fontId="54" fillId="19" borderId="79" xfId="0" applyFont="1" applyFill="1" applyBorder="1" applyAlignment="1">
      <alignment horizontal="center" vertical="center" wrapText="1"/>
    </xf>
    <xf numFmtId="0" fontId="9" fillId="0" borderId="10" xfId="0" applyFont="1" applyBorder="1"/>
    <xf numFmtId="0" fontId="9" fillId="0" borderId="78" xfId="0" applyFont="1" applyBorder="1"/>
    <xf numFmtId="0" fontId="54" fillId="0" borderId="79" xfId="0" applyFont="1" applyBorder="1" applyAlignment="1">
      <alignment vertical="center" wrapText="1"/>
    </xf>
    <xf numFmtId="10" fontId="54" fillId="0" borderId="79" xfId="0" applyNumberFormat="1" applyFont="1" applyBorder="1" applyAlignment="1">
      <alignment horizontal="center" vertical="center" wrapText="1"/>
    </xf>
    <xf numFmtId="0" fontId="55" fillId="20" borderId="79" xfId="0" applyFont="1" applyFill="1" applyBorder="1" applyAlignment="1">
      <alignment horizontal="center" vertical="center" wrapText="1"/>
    </xf>
    <xf numFmtId="0" fontId="10" fillId="20" borderId="79" xfId="0" applyFont="1" applyFill="1" applyBorder="1" applyAlignment="1">
      <alignment horizontal="center" vertical="center" wrapText="1"/>
    </xf>
    <xf numFmtId="0" fontId="54" fillId="0" borderId="10" xfId="0" applyFont="1" applyBorder="1" applyAlignment="1">
      <alignment vertical="center" wrapText="1"/>
    </xf>
    <xf numFmtId="0" fontId="54" fillId="0" borderId="2" xfId="0" applyFont="1" applyBorder="1" applyAlignment="1">
      <alignment vertical="center" wrapText="1"/>
    </xf>
    <xf numFmtId="3" fontId="54" fillId="0" borderId="79" xfId="0" applyNumberFormat="1" applyFont="1" applyBorder="1" applyAlignment="1">
      <alignment horizontal="center" vertical="center" wrapText="1"/>
    </xf>
    <xf numFmtId="0" fontId="10" fillId="20" borderId="79" xfId="0" applyFont="1" applyFill="1" applyBorder="1" applyAlignment="1">
      <alignment horizontal="center" vertical="center"/>
    </xf>
    <xf numFmtId="0" fontId="13" fillId="0" borderId="49" xfId="0" applyFont="1" applyBorder="1" applyAlignment="1">
      <alignment horizontal="center" vertical="center" wrapText="1"/>
    </xf>
    <xf numFmtId="10" fontId="13" fillId="0" borderId="49" xfId="0" applyNumberFormat="1" applyFont="1" applyBorder="1" applyAlignment="1">
      <alignment horizontal="center" vertical="center" wrapText="1"/>
    </xf>
    <xf numFmtId="3" fontId="19" fillId="0" borderId="55" xfId="0" applyNumberFormat="1" applyFont="1" applyBorder="1" applyAlignment="1">
      <alignment horizontal="center" vertical="center" wrapText="1"/>
    </xf>
    <xf numFmtId="0" fontId="9" fillId="0" borderId="81" xfId="0" applyFont="1" applyBorder="1"/>
    <xf numFmtId="0" fontId="13" fillId="0" borderId="9" xfId="0" applyFont="1" applyBorder="1" applyAlignment="1">
      <alignment horizontal="center" vertical="center"/>
    </xf>
    <xf numFmtId="0" fontId="0" fillId="0" borderId="0" xfId="0" applyFont="1" applyAlignment="1"/>
    <xf numFmtId="0" fontId="32" fillId="26" borderId="79" xfId="0" applyFont="1" applyFill="1" applyBorder="1" applyAlignment="1">
      <alignment vertical="center"/>
    </xf>
    <xf numFmtId="10" fontId="17" fillId="5" borderId="85" xfId="0" applyNumberFormat="1" applyFont="1" applyFill="1" applyBorder="1" applyAlignment="1">
      <alignment horizontal="center" vertical="center"/>
    </xf>
    <xf numFmtId="0" fontId="9" fillId="0" borderId="59" xfId="0" applyFont="1" applyBorder="1"/>
    <xf numFmtId="0" fontId="32" fillId="26" borderId="30" xfId="0" applyFont="1" applyFill="1" applyBorder="1" applyAlignment="1">
      <alignment vertical="center" wrapText="1"/>
    </xf>
    <xf numFmtId="0" fontId="9" fillId="0" borderId="14" xfId="0" applyFont="1" applyBorder="1"/>
    <xf numFmtId="0" fontId="9" fillId="0" borderId="84" xfId="0" applyFont="1" applyBorder="1"/>
    <xf numFmtId="0" fontId="9" fillId="0" borderId="127" xfId="0" applyFont="1" applyBorder="1"/>
    <xf numFmtId="10" fontId="17" fillId="0" borderId="21" xfId="0" applyNumberFormat="1" applyFont="1" applyBorder="1" applyAlignment="1">
      <alignment horizontal="center" vertical="center" wrapText="1"/>
    </xf>
    <xf numFmtId="0" fontId="54" fillId="2" borderId="79" xfId="0" applyFont="1" applyFill="1" applyBorder="1" applyAlignment="1">
      <alignment horizontal="left" vertical="center" wrapText="1"/>
    </xf>
    <xf numFmtId="0" fontId="54" fillId="20" borderId="79" xfId="0" applyFont="1" applyFill="1" applyBorder="1" applyAlignment="1">
      <alignment horizontal="center" vertical="center" wrapText="1"/>
    </xf>
    <xf numFmtId="49" fontId="19" fillId="2" borderId="63" xfId="0" applyNumberFormat="1" applyFont="1" applyFill="1" applyBorder="1" applyAlignment="1">
      <alignment horizontal="center" vertical="center" wrapText="1"/>
    </xf>
    <xf numFmtId="0" fontId="9" fillId="0" borderId="36" xfId="0" applyFont="1" applyBorder="1"/>
    <xf numFmtId="0" fontId="9" fillId="0" borderId="82" xfId="0" applyFont="1" applyBorder="1"/>
    <xf numFmtId="10" fontId="16" fillId="2" borderId="20" xfId="0" applyNumberFormat="1" applyFont="1" applyFill="1" applyBorder="1" applyAlignment="1">
      <alignment horizontal="center" vertical="center" wrapText="1"/>
    </xf>
    <xf numFmtId="0" fontId="19" fillId="2" borderId="21" xfId="0" applyFont="1" applyFill="1" applyBorder="1" applyAlignment="1">
      <alignment horizontal="center" vertical="center" wrapText="1"/>
    </xf>
    <xf numFmtId="0" fontId="53" fillId="0" borderId="0" xfId="0" applyFont="1" applyAlignment="1">
      <alignment horizontal="center" vertical="center"/>
    </xf>
    <xf numFmtId="0" fontId="10" fillId="20" borderId="10" xfId="0" applyFont="1" applyFill="1" applyBorder="1" applyAlignment="1">
      <alignment horizontal="center" vertical="center"/>
    </xf>
    <xf numFmtId="9" fontId="54" fillId="0" borderId="79" xfId="0" applyNumberFormat="1" applyFont="1" applyBorder="1" applyAlignment="1">
      <alignment horizontal="center" vertical="center" wrapText="1"/>
    </xf>
    <xf numFmtId="4" fontId="54" fillId="0" borderId="79" xfId="0" applyNumberFormat="1" applyFont="1" applyBorder="1" applyAlignment="1">
      <alignment horizontal="center" vertical="center" wrapText="1"/>
    </xf>
    <xf numFmtId="49" fontId="54" fillId="0" borderId="10" xfId="0" applyNumberFormat="1" applyFont="1" applyBorder="1" applyAlignment="1">
      <alignment vertical="center" wrapText="1"/>
    </xf>
    <xf numFmtId="49" fontId="54" fillId="0" borderId="2" xfId="0" applyNumberFormat="1" applyFont="1" applyBorder="1" applyAlignment="1">
      <alignment vertical="center" wrapText="1"/>
    </xf>
    <xf numFmtId="167" fontId="54" fillId="0" borderId="79" xfId="0" applyNumberFormat="1" applyFont="1" applyBorder="1" applyAlignment="1">
      <alignment horizontal="center" vertical="center" wrapText="1"/>
    </xf>
    <xf numFmtId="0" fontId="54" fillId="0" borderId="79" xfId="0" applyFont="1" applyBorder="1" applyAlignment="1">
      <alignment horizontal="center" vertical="center" wrapText="1"/>
    </xf>
    <xf numFmtId="10" fontId="17" fillId="0" borderId="185" xfId="0" applyNumberFormat="1" applyFont="1" applyBorder="1" applyAlignment="1">
      <alignment horizontal="center" vertical="center"/>
    </xf>
    <xf numFmtId="0" fontId="9" fillId="0" borderId="145" xfId="0" applyFont="1" applyBorder="1"/>
    <xf numFmtId="10" fontId="17" fillId="0" borderId="2" xfId="0" applyNumberFormat="1" applyFont="1" applyBorder="1" applyAlignment="1">
      <alignment horizontal="center" vertical="center"/>
    </xf>
    <xf numFmtId="10" fontId="13" fillId="0" borderId="2" xfId="0" applyNumberFormat="1" applyFont="1" applyBorder="1" applyAlignment="1">
      <alignment horizontal="center" vertical="center"/>
    </xf>
    <xf numFmtId="10" fontId="17" fillId="0" borderId="151" xfId="0" applyNumberFormat="1" applyFont="1" applyBorder="1" applyAlignment="1">
      <alignment horizontal="center" vertical="center"/>
    </xf>
    <xf numFmtId="0" fontId="9" fillId="0" borderId="186" xfId="0" applyFont="1" applyBorder="1"/>
    <xf numFmtId="10" fontId="17" fillId="0" borderId="54" xfId="0" applyNumberFormat="1" applyFont="1" applyBorder="1" applyAlignment="1">
      <alignment horizontal="center" vertical="center"/>
    </xf>
    <xf numFmtId="10" fontId="13" fillId="0" borderId="54" xfId="0" applyNumberFormat="1" applyFont="1" applyBorder="1" applyAlignment="1">
      <alignment horizontal="center" vertical="center"/>
    </xf>
    <xf numFmtId="3" fontId="19" fillId="0" borderId="21" xfId="0" applyNumberFormat="1" applyFont="1" applyBorder="1" applyAlignment="1">
      <alignment horizontal="center" vertical="center"/>
    </xf>
    <xf numFmtId="3" fontId="13" fillId="0" borderId="55" xfId="0" applyNumberFormat="1" applyFont="1" applyBorder="1" applyAlignment="1">
      <alignment horizontal="center" vertical="center"/>
    </xf>
    <xf numFmtId="0" fontId="22" fillId="2" borderId="20" xfId="0" applyFont="1" applyFill="1" applyBorder="1" applyAlignment="1">
      <alignment horizontal="center" vertical="center" wrapText="1"/>
    </xf>
    <xf numFmtId="10" fontId="13" fillId="0" borderId="21" xfId="0" applyNumberFormat="1" applyFont="1" applyBorder="1" applyAlignment="1">
      <alignment horizontal="center" vertical="center"/>
    </xf>
    <xf numFmtId="10" fontId="13" fillId="0" borderId="3" xfId="0" applyNumberFormat="1" applyFont="1" applyBorder="1" applyAlignment="1">
      <alignment horizontal="center" vertical="center" wrapText="1"/>
    </xf>
    <xf numFmtId="0" fontId="13" fillId="0" borderId="21" xfId="0" applyFont="1" applyBorder="1" applyAlignment="1">
      <alignment horizontal="center" vertical="center"/>
    </xf>
    <xf numFmtId="10" fontId="19" fillId="2" borderId="54" xfId="0" applyNumberFormat="1" applyFont="1" applyFill="1" applyBorder="1" applyAlignment="1">
      <alignment horizontal="center" vertical="center" wrapText="1"/>
    </xf>
    <xf numFmtId="10" fontId="19" fillId="2" borderId="30" xfId="0" applyNumberFormat="1" applyFont="1" applyFill="1" applyBorder="1" applyAlignment="1">
      <alignment horizontal="center" vertical="center" wrapText="1"/>
    </xf>
    <xf numFmtId="0" fontId="48" fillId="0" borderId="20" xfId="0" applyFont="1" applyBorder="1" applyAlignment="1">
      <alignment horizontal="center" vertical="center" wrapText="1"/>
    </xf>
    <xf numFmtId="10" fontId="17" fillId="5" borderId="54" xfId="0" applyNumberFormat="1" applyFont="1" applyFill="1" applyBorder="1" applyAlignment="1">
      <alignment horizontal="center" vertical="center"/>
    </xf>
    <xf numFmtId="0" fontId="19" fillId="0" borderId="49"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166" fontId="13" fillId="0" borderId="21" xfId="0" applyNumberFormat="1" applyFont="1" applyBorder="1" applyAlignment="1">
      <alignment horizontal="center" vertical="center" wrapText="1"/>
    </xf>
    <xf numFmtId="166" fontId="19" fillId="0" borderId="3" xfId="0" applyNumberFormat="1" applyFont="1" applyBorder="1" applyAlignment="1">
      <alignment horizontal="center" vertical="center"/>
    </xf>
    <xf numFmtId="0" fontId="20" fillId="0" borderId="21" xfId="0" applyFont="1" applyBorder="1" applyAlignment="1">
      <alignment horizontal="center" vertical="center" wrapText="1"/>
    </xf>
    <xf numFmtId="4" fontId="19" fillId="2" borderId="21" xfId="0" applyNumberFormat="1" applyFont="1" applyFill="1" applyBorder="1" applyAlignment="1">
      <alignment horizontal="center" vertical="center" wrapText="1"/>
    </xf>
    <xf numFmtId="0" fontId="19" fillId="2" borderId="100" xfId="0" applyFont="1" applyFill="1" applyBorder="1" applyAlignment="1">
      <alignment horizontal="center" vertical="center" wrapText="1"/>
    </xf>
    <xf numFmtId="0" fontId="9" fillId="0" borderId="101" xfId="0" applyFont="1" applyBorder="1"/>
    <xf numFmtId="0" fontId="9" fillId="0" borderId="104" xfId="0" applyFont="1" applyBorder="1"/>
    <xf numFmtId="0" fontId="20" fillId="0" borderId="55" xfId="0" applyFont="1" applyBorder="1" applyAlignment="1">
      <alignment horizontal="center" vertical="center" wrapText="1"/>
    </xf>
    <xf numFmtId="4" fontId="13" fillId="0" borderId="2" xfId="0" applyNumberFormat="1" applyFont="1" applyBorder="1" applyAlignment="1">
      <alignment horizontal="center" vertical="center" wrapText="1"/>
    </xf>
    <xf numFmtId="1" fontId="13" fillId="0" borderId="21" xfId="0" applyNumberFormat="1" applyFont="1" applyBorder="1" applyAlignment="1">
      <alignment horizontal="center" vertical="center" wrapText="1"/>
    </xf>
    <xf numFmtId="9" fontId="13" fillId="0" borderId="55" xfId="0" applyNumberFormat="1" applyFont="1" applyBorder="1" applyAlignment="1">
      <alignment horizontal="center" vertical="center" wrapText="1"/>
    </xf>
    <xf numFmtId="10" fontId="13" fillId="0" borderId="55" xfId="0" applyNumberFormat="1" applyFont="1" applyBorder="1" applyAlignment="1">
      <alignment horizontal="center" vertical="center" wrapText="1"/>
    </xf>
    <xf numFmtId="9" fontId="13" fillId="0" borderId="3" xfId="0" applyNumberFormat="1" applyFont="1" applyBorder="1" applyAlignment="1">
      <alignment horizontal="center" vertical="center" wrapText="1"/>
    </xf>
    <xf numFmtId="9" fontId="13" fillId="0" borderId="49" xfId="0" applyNumberFormat="1" applyFont="1" applyBorder="1" applyAlignment="1">
      <alignment horizontal="center" vertical="center" wrapText="1"/>
    </xf>
    <xf numFmtId="0" fontId="16" fillId="3" borderId="21" xfId="0" applyFont="1" applyFill="1" applyBorder="1" applyAlignment="1">
      <alignment horizontal="center" vertical="center" wrapText="1"/>
    </xf>
    <xf numFmtId="2" fontId="19" fillId="2" borderId="2" xfId="0" applyNumberFormat="1" applyFont="1" applyFill="1" applyBorder="1" applyAlignment="1">
      <alignment horizontal="center" vertical="center" wrapText="1"/>
    </xf>
    <xf numFmtId="0" fontId="19" fillId="2" borderId="2" xfId="0" applyFont="1" applyFill="1" applyBorder="1" applyAlignment="1">
      <alignment horizontal="center" vertical="center" wrapText="1"/>
    </xf>
    <xf numFmtId="10" fontId="20" fillId="0" borderId="2" xfId="0" applyNumberFormat="1" applyFont="1" applyBorder="1" applyAlignment="1">
      <alignment horizontal="center" vertical="center" wrapText="1"/>
    </xf>
    <xf numFmtId="0" fontId="20" fillId="0" borderId="2" xfId="0" applyFont="1" applyBorder="1" applyAlignment="1">
      <alignment horizontal="center" vertical="center" wrapText="1"/>
    </xf>
    <xf numFmtId="3" fontId="20" fillId="0" borderId="2" xfId="0" applyNumberFormat="1" applyFont="1" applyBorder="1" applyAlignment="1">
      <alignment horizontal="center" vertical="center" wrapText="1"/>
    </xf>
    <xf numFmtId="10" fontId="20" fillId="0" borderId="21" xfId="0" applyNumberFormat="1" applyFont="1" applyBorder="1" applyAlignment="1">
      <alignment horizontal="center" vertical="center" wrapText="1"/>
    </xf>
    <xf numFmtId="3" fontId="20" fillId="0" borderId="21" xfId="0" applyNumberFormat="1" applyFont="1" applyBorder="1" applyAlignment="1">
      <alignment horizontal="center" vertical="center" wrapText="1"/>
    </xf>
    <xf numFmtId="9" fontId="20" fillId="0" borderId="21" xfId="0" applyNumberFormat="1" applyFont="1" applyBorder="1" applyAlignment="1">
      <alignment horizontal="center" vertical="center" wrapText="1"/>
    </xf>
    <xf numFmtId="0" fontId="20" fillId="0" borderId="20" xfId="0" applyFont="1" applyBorder="1" applyAlignment="1">
      <alignment horizontal="center" vertical="center" wrapText="1"/>
    </xf>
    <xf numFmtId="9" fontId="20" fillId="0" borderId="2" xfId="0" applyNumberFormat="1" applyFont="1" applyBorder="1" applyAlignment="1">
      <alignment horizontal="center" vertical="center" wrapText="1"/>
    </xf>
    <xf numFmtId="10" fontId="20" fillId="0" borderId="6" xfId="0" applyNumberFormat="1" applyFont="1" applyBorder="1" applyAlignment="1">
      <alignment horizontal="center" vertical="center" wrapText="1"/>
    </xf>
    <xf numFmtId="10" fontId="19" fillId="0" borderId="55" xfId="0" applyNumberFormat="1" applyFont="1" applyBorder="1" applyAlignment="1">
      <alignment horizontal="center" vertical="center" wrapText="1"/>
    </xf>
    <xf numFmtId="0" fontId="19" fillId="0" borderId="2" xfId="0" applyFont="1" applyBorder="1" applyAlignment="1">
      <alignment horizontal="center" vertical="center"/>
    </xf>
    <xf numFmtId="0" fontId="19" fillId="0" borderId="21" xfId="0" applyFont="1" applyBorder="1" applyAlignment="1">
      <alignment horizontal="center" vertical="center"/>
    </xf>
    <xf numFmtId="0" fontId="20" fillId="0" borderId="3" xfId="0" applyFont="1" applyBorder="1" applyAlignment="1">
      <alignment horizontal="center" vertical="center"/>
    </xf>
    <xf numFmtId="3" fontId="13" fillId="0" borderId="2" xfId="0" applyNumberFormat="1" applyFont="1" applyBorder="1" applyAlignment="1">
      <alignment horizontal="center" vertical="center" wrapText="1"/>
    </xf>
    <xf numFmtId="3" fontId="13" fillId="0" borderId="21" xfId="0" applyNumberFormat="1" applyFont="1" applyBorder="1" applyAlignment="1">
      <alignment horizontal="center" vertical="center" wrapText="1"/>
    </xf>
    <xf numFmtId="10" fontId="17" fillId="0" borderId="2" xfId="0" applyNumberFormat="1" applyFont="1" applyBorder="1" applyAlignment="1">
      <alignment horizontal="center" vertical="center" wrapText="1"/>
    </xf>
    <xf numFmtId="0" fontId="9" fillId="0" borderId="106" xfId="0" applyFont="1" applyBorder="1"/>
    <xf numFmtId="0" fontId="56" fillId="0" borderId="5" xfId="0" applyFont="1" applyBorder="1" applyAlignment="1">
      <alignment horizontal="center" vertical="center" wrapText="1"/>
    </xf>
    <xf numFmtId="0" fontId="9" fillId="0" borderId="9" xfId="0" applyFont="1" applyBorder="1"/>
    <xf numFmtId="0" fontId="18" fillId="2" borderId="29" xfId="0" applyFont="1" applyFill="1" applyBorder="1" applyAlignment="1">
      <alignment horizontal="center" vertical="center" wrapText="1"/>
    </xf>
    <xf numFmtId="0" fontId="9" fillId="0" borderId="34" xfId="0" applyFont="1" applyBorder="1"/>
    <xf numFmtId="0" fontId="9" fillId="0" borderId="50" xfId="0" applyFont="1" applyBorder="1"/>
    <xf numFmtId="49" fontId="13" fillId="0" borderId="21" xfId="0" applyNumberFormat="1" applyFont="1" applyBorder="1" applyAlignment="1">
      <alignment horizontal="center" vertical="center"/>
    </xf>
    <xf numFmtId="3" fontId="13" fillId="0" borderId="21" xfId="0" applyNumberFormat="1" applyFont="1" applyBorder="1" applyAlignment="1">
      <alignment horizontal="center" vertical="center"/>
    </xf>
    <xf numFmtId="10" fontId="20" fillId="0" borderId="21" xfId="0" applyNumberFormat="1" applyFont="1" applyBorder="1" applyAlignment="1">
      <alignment horizontal="center" vertical="center"/>
    </xf>
    <xf numFmtId="10" fontId="20" fillId="0" borderId="49" xfId="0" applyNumberFormat="1" applyFont="1" applyBorder="1" applyAlignment="1">
      <alignment horizontal="center" vertical="center"/>
    </xf>
    <xf numFmtId="10" fontId="20" fillId="0" borderId="2" xfId="0" applyNumberFormat="1" applyFont="1" applyBorder="1" applyAlignment="1">
      <alignment horizontal="center" vertical="center"/>
    </xf>
    <xf numFmtId="10" fontId="19" fillId="2" borderId="63" xfId="0" applyNumberFormat="1" applyFont="1" applyFill="1" applyBorder="1" applyAlignment="1">
      <alignment horizontal="center" vertical="center" wrapText="1"/>
    </xf>
    <xf numFmtId="0" fontId="19" fillId="2" borderId="30" xfId="0" applyFont="1" applyFill="1" applyBorder="1" applyAlignment="1">
      <alignment horizontal="center" vertical="center" wrapText="1"/>
    </xf>
    <xf numFmtId="0" fontId="9" fillId="0" borderId="42" xfId="0" applyFont="1" applyBorder="1"/>
    <xf numFmtId="0" fontId="19" fillId="2" borderId="49" xfId="0" applyFont="1" applyFill="1" applyBorder="1" applyAlignment="1">
      <alignment horizontal="center" vertical="center" wrapText="1"/>
    </xf>
    <xf numFmtId="1" fontId="13" fillId="0" borderId="2" xfId="0" applyNumberFormat="1" applyFont="1" applyBorder="1" applyAlignment="1">
      <alignment horizontal="center" vertical="center" wrapText="1"/>
    </xf>
    <xf numFmtId="0" fontId="20" fillId="0" borderId="2" xfId="0" applyFont="1" applyBorder="1" applyAlignment="1">
      <alignment horizontal="center" vertical="center"/>
    </xf>
    <xf numFmtId="0" fontId="20" fillId="0" borderId="2" xfId="0" applyFont="1" applyBorder="1" applyAlignment="1">
      <alignment horizontal="center"/>
    </xf>
    <xf numFmtId="10" fontId="17" fillId="5" borderId="119" xfId="0" applyNumberFormat="1" applyFont="1" applyFill="1" applyBorder="1" applyAlignment="1">
      <alignment horizontal="center" vertical="center"/>
    </xf>
    <xf numFmtId="10" fontId="17" fillId="0" borderId="21" xfId="0" applyNumberFormat="1" applyFont="1" applyBorder="1" applyAlignment="1">
      <alignment horizontal="center" vertical="center"/>
    </xf>
    <xf numFmtId="0" fontId="9" fillId="0" borderId="25" xfId="0" applyFont="1" applyBorder="1"/>
    <xf numFmtId="0" fontId="19" fillId="2" borderId="89" xfId="0" applyFont="1" applyFill="1" applyBorder="1" applyAlignment="1">
      <alignment horizontal="center" vertical="center" wrapText="1"/>
    </xf>
    <xf numFmtId="0" fontId="9" fillId="0" borderId="90" xfId="0" applyFont="1" applyBorder="1"/>
    <xf numFmtId="0" fontId="9" fillId="0" borderId="118" xfId="0" applyFont="1" applyBorder="1"/>
    <xf numFmtId="0" fontId="42" fillId="2" borderId="2" xfId="0" applyFont="1" applyFill="1" applyBorder="1" applyAlignment="1">
      <alignment horizontal="center" vertical="center" wrapText="1"/>
    </xf>
    <xf numFmtId="0" fontId="19" fillId="2" borderId="20" xfId="0" applyFont="1" applyFill="1" applyBorder="1" applyAlignment="1">
      <alignment horizontal="center" vertical="center" wrapText="1"/>
    </xf>
    <xf numFmtId="10" fontId="16" fillId="2" borderId="2" xfId="0" applyNumberFormat="1" applyFont="1" applyFill="1" applyBorder="1" applyAlignment="1">
      <alignment horizontal="center" vertical="center" wrapText="1"/>
    </xf>
    <xf numFmtId="10" fontId="16" fillId="2" borderId="21" xfId="0" applyNumberFormat="1"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1" fillId="0" borderId="5" xfId="0" applyFont="1" applyBorder="1" applyAlignment="1">
      <alignment horizontal="center" vertical="center" wrapText="1"/>
    </xf>
    <xf numFmtId="0" fontId="28" fillId="0" borderId="20" xfId="0" applyFont="1" applyBorder="1" applyAlignment="1">
      <alignment horizontal="center" vertical="center" wrapText="1"/>
    </xf>
    <xf numFmtId="0" fontId="19" fillId="2" borderId="63"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9" fillId="0" borderId="51" xfId="0" applyFont="1" applyBorder="1"/>
    <xf numFmtId="4" fontId="20" fillId="0" borderId="2" xfId="0" applyNumberFormat="1" applyFont="1" applyBorder="1" applyAlignment="1">
      <alignment horizontal="center" vertical="center" wrapText="1"/>
    </xf>
    <xf numFmtId="49" fontId="20" fillId="0" borderId="21" xfId="0" applyNumberFormat="1" applyFont="1" applyBorder="1" applyAlignment="1">
      <alignment horizontal="center" vertical="center" wrapText="1"/>
    </xf>
    <xf numFmtId="165" fontId="20" fillId="0" borderId="2" xfId="0" applyNumberFormat="1" applyFont="1" applyBorder="1" applyAlignment="1">
      <alignment horizontal="center" vertical="center" wrapText="1"/>
    </xf>
    <xf numFmtId="2" fontId="20" fillId="0" borderId="2" xfId="0" applyNumberFormat="1" applyFont="1" applyBorder="1" applyAlignment="1">
      <alignment horizontal="center" vertical="center"/>
    </xf>
    <xf numFmtId="3" fontId="16" fillId="3" borderId="21" xfId="0" applyNumberFormat="1" applyFont="1" applyFill="1" applyBorder="1" applyAlignment="1">
      <alignment horizontal="center" vertical="center" wrapText="1"/>
    </xf>
    <xf numFmtId="9" fontId="20" fillId="0" borderId="49" xfId="0" applyNumberFormat="1" applyFont="1" applyBorder="1" applyAlignment="1">
      <alignment horizontal="center" vertical="center"/>
    </xf>
    <xf numFmtId="0" fontId="20" fillId="0" borderId="49" xfId="0" applyFont="1" applyBorder="1" applyAlignment="1">
      <alignment horizontal="center" vertical="center"/>
    </xf>
    <xf numFmtId="0" fontId="20" fillId="0" borderId="21" xfId="0" applyFont="1" applyBorder="1" applyAlignment="1">
      <alignment horizontal="center" vertical="center"/>
    </xf>
    <xf numFmtId="3" fontId="20" fillId="0" borderId="21" xfId="0" applyNumberFormat="1" applyFont="1" applyBorder="1" applyAlignment="1">
      <alignment horizontal="center" vertical="center"/>
    </xf>
    <xf numFmtId="0" fontId="20" fillId="0" borderId="49" xfId="0" applyFont="1" applyBorder="1" applyAlignment="1">
      <alignment horizontal="center" vertical="center" wrapText="1"/>
    </xf>
    <xf numFmtId="0" fontId="13" fillId="0" borderId="35" xfId="0" applyFont="1" applyBorder="1" applyAlignment="1">
      <alignment horizontal="center" vertical="center"/>
    </xf>
    <xf numFmtId="0" fontId="9" fillId="0" borderId="87" xfId="0" applyFont="1" applyBorder="1"/>
    <xf numFmtId="0" fontId="9" fillId="0" borderId="62" xfId="0" applyFont="1" applyBorder="1"/>
    <xf numFmtId="166" fontId="19" fillId="0" borderId="21" xfId="0" applyNumberFormat="1" applyFont="1" applyBorder="1" applyAlignment="1">
      <alignment horizontal="center" vertical="center" wrapText="1"/>
    </xf>
    <xf numFmtId="166" fontId="19" fillId="0" borderId="21" xfId="0" applyNumberFormat="1" applyFont="1" applyBorder="1" applyAlignment="1">
      <alignment horizontal="center" vertical="center"/>
    </xf>
    <xf numFmtId="9" fontId="19" fillId="0" borderId="21" xfId="0" applyNumberFormat="1" applyFont="1" applyBorder="1" applyAlignment="1">
      <alignment horizontal="center" vertical="center"/>
    </xf>
    <xf numFmtId="9" fontId="19" fillId="0" borderId="2" xfId="0" applyNumberFormat="1" applyFont="1" applyBorder="1" applyAlignment="1">
      <alignment horizontal="center" vertical="center"/>
    </xf>
    <xf numFmtId="0" fontId="19" fillId="0" borderId="2" xfId="0" applyFont="1" applyBorder="1" applyAlignment="1">
      <alignment horizontal="center" vertical="center" wrapText="1"/>
    </xf>
    <xf numFmtId="0" fontId="13" fillId="0" borderId="37" xfId="0" applyFont="1" applyBorder="1" applyAlignment="1">
      <alignment horizontal="center" vertical="center" wrapText="1"/>
    </xf>
    <xf numFmtId="4" fontId="13" fillId="0" borderId="21" xfId="0" applyNumberFormat="1" applyFont="1" applyBorder="1" applyAlignment="1">
      <alignment horizontal="center" vertical="center" wrapText="1"/>
    </xf>
    <xf numFmtId="3" fontId="13" fillId="0" borderId="3" xfId="0" applyNumberFormat="1" applyFont="1" applyBorder="1" applyAlignment="1">
      <alignment horizontal="center" vertical="center" wrapText="1"/>
    </xf>
    <xf numFmtId="10" fontId="13" fillId="0" borderId="6" xfId="0" applyNumberFormat="1" applyFont="1" applyBorder="1" applyAlignment="1">
      <alignment horizontal="center" vertical="center" wrapText="1"/>
    </xf>
    <xf numFmtId="4" fontId="20" fillId="0" borderId="2" xfId="0" applyNumberFormat="1" applyFont="1" applyBorder="1" applyAlignment="1">
      <alignment horizontal="center" vertical="center"/>
    </xf>
    <xf numFmtId="9" fontId="19" fillId="0" borderId="55" xfId="0" applyNumberFormat="1" applyFont="1" applyBorder="1" applyAlignment="1">
      <alignment horizontal="center" vertical="center" wrapText="1"/>
    </xf>
    <xf numFmtId="0" fontId="19" fillId="0" borderId="55" xfId="0" applyFont="1" applyBorder="1" applyAlignment="1">
      <alignment horizontal="center" vertical="center" wrapText="1"/>
    </xf>
    <xf numFmtId="49" fontId="20" fillId="0" borderId="2" xfId="0" applyNumberFormat="1" applyFont="1" applyBorder="1" applyAlignment="1">
      <alignment horizontal="left" vertical="center" wrapText="1"/>
    </xf>
    <xf numFmtId="1" fontId="19" fillId="2" borderId="21" xfId="0" applyNumberFormat="1" applyFont="1" applyFill="1" applyBorder="1" applyAlignment="1">
      <alignment horizontal="center" vertical="center" wrapText="1"/>
    </xf>
    <xf numFmtId="9" fontId="20" fillId="0" borderId="55" xfId="0" applyNumberFormat="1" applyFont="1" applyBorder="1" applyAlignment="1">
      <alignment horizontal="center" vertical="center" wrapText="1"/>
    </xf>
    <xf numFmtId="1" fontId="19" fillId="2" borderId="2" xfId="0" applyNumberFormat="1" applyFont="1" applyFill="1" applyBorder="1" applyAlignment="1">
      <alignment horizontal="center" vertical="center" wrapText="1"/>
    </xf>
    <xf numFmtId="0" fontId="13" fillId="0" borderId="49" xfId="0" applyFont="1" applyBorder="1" applyAlignment="1">
      <alignment horizontal="center" vertical="center"/>
    </xf>
    <xf numFmtId="0" fontId="9" fillId="0" borderId="57" xfId="0" applyFont="1" applyBorder="1"/>
    <xf numFmtId="2" fontId="20" fillId="0" borderId="21" xfId="0" applyNumberFormat="1" applyFont="1" applyBorder="1" applyAlignment="1">
      <alignment horizontal="center" vertical="center"/>
    </xf>
    <xf numFmtId="49" fontId="20" fillId="0" borderId="21" xfId="0" applyNumberFormat="1" applyFont="1" applyBorder="1" applyAlignment="1">
      <alignment horizontal="left" vertical="center" wrapText="1"/>
    </xf>
    <xf numFmtId="0" fontId="17" fillId="3" borderId="23" xfId="0" applyFont="1" applyFill="1" applyBorder="1" applyAlignment="1">
      <alignment horizontal="center" vertical="center"/>
    </xf>
    <xf numFmtId="0" fontId="9" fillId="0" borderId="7" xfId="0" applyFont="1" applyBorder="1"/>
    <xf numFmtId="0" fontId="9" fillId="0" borderId="8" xfId="0" applyFont="1" applyBorder="1"/>
    <xf numFmtId="17" fontId="16" fillId="3" borderId="23" xfId="0" applyNumberFormat="1" applyFont="1" applyFill="1" applyBorder="1" applyAlignment="1">
      <alignment horizontal="center" vertical="center" wrapText="1"/>
    </xf>
    <xf numFmtId="0" fontId="9" fillId="0" borderId="24" xfId="0" applyFont="1" applyBorder="1"/>
    <xf numFmtId="164" fontId="17" fillId="0" borderId="16" xfId="0" applyNumberFormat="1" applyFont="1" applyBorder="1" applyAlignment="1">
      <alignment horizontal="center" vertical="center" wrapText="1"/>
    </xf>
    <xf numFmtId="0" fontId="9" fillId="0" borderId="18" xfId="0" applyFont="1" applyBorder="1"/>
    <xf numFmtId="0" fontId="9" fillId="0" borderId="19" xfId="0" applyFont="1" applyBorder="1"/>
    <xf numFmtId="0" fontId="12" fillId="0" borderId="6" xfId="0" applyFont="1" applyBorder="1" applyAlignment="1">
      <alignment horizontal="center" vertical="center" wrapText="1"/>
    </xf>
    <xf numFmtId="14" fontId="13" fillId="0" borderId="14" xfId="0" applyNumberFormat="1" applyFont="1" applyBorder="1" applyAlignment="1">
      <alignment horizontal="center" vertical="center" wrapText="1"/>
    </xf>
    <xf numFmtId="0" fontId="9" fillId="0" borderId="15" xfId="0" applyFont="1" applyBorder="1"/>
    <xf numFmtId="17" fontId="14" fillId="0" borderId="10" xfId="0" applyNumberFormat="1" applyFont="1" applyBorder="1" applyAlignment="1">
      <alignment horizontal="center" vertical="center" wrapText="1"/>
    </xf>
    <xf numFmtId="0" fontId="9" fillId="0" borderId="11" xfId="0" applyFont="1" applyBorder="1"/>
    <xf numFmtId="17" fontId="13" fillId="0" borderId="7" xfId="0" applyNumberFormat="1" applyFont="1" applyBorder="1" applyAlignment="1">
      <alignment horizontal="center" vertical="center" wrapText="1"/>
    </xf>
    <xf numFmtId="49" fontId="19" fillId="2" borderId="64" xfId="0" applyNumberFormat="1" applyFont="1" applyFill="1" applyBorder="1" applyAlignment="1">
      <alignment horizontal="left" vertical="center" wrapText="1"/>
    </xf>
    <xf numFmtId="49" fontId="16" fillId="0" borderId="21" xfId="0" applyNumberFormat="1" applyFont="1" applyBorder="1" applyAlignment="1">
      <alignment horizontal="left" vertical="center" wrapText="1"/>
    </xf>
    <xf numFmtId="10" fontId="19" fillId="0" borderId="30" xfId="0" applyNumberFormat="1" applyFont="1" applyBorder="1" applyAlignment="1">
      <alignment horizontal="center" vertical="center"/>
    </xf>
    <xf numFmtId="10" fontId="19" fillId="0" borderId="49" xfId="0" applyNumberFormat="1" applyFont="1" applyBorder="1" applyAlignment="1">
      <alignment horizontal="center" vertical="center"/>
    </xf>
    <xf numFmtId="49" fontId="19" fillId="0" borderId="84" xfId="0" applyNumberFormat="1" applyFont="1" applyBorder="1" applyAlignment="1">
      <alignment vertical="center" wrapText="1"/>
    </xf>
    <xf numFmtId="49" fontId="19" fillId="0" borderId="55" xfId="0" applyNumberFormat="1" applyFont="1" applyBorder="1" applyAlignment="1">
      <alignment vertical="center" wrapText="1"/>
    </xf>
    <xf numFmtId="10" fontId="7" fillId="0" borderId="2"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1" fillId="0" borderId="0" xfId="0" applyFont="1" applyAlignment="1">
      <alignment horizontal="center" vertical="center" wrapText="1"/>
    </xf>
    <xf numFmtId="10" fontId="6" fillId="0" borderId="2" xfId="0" applyNumberFormat="1" applyFont="1" applyBorder="1" applyAlignment="1">
      <alignment horizontal="center" vertical="center" wrapText="1"/>
    </xf>
    <xf numFmtId="10" fontId="9"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10" fontId="6" fillId="0" borderId="2" xfId="0" applyNumberFormat="1" applyFont="1" applyBorder="1" applyAlignment="1">
      <alignment horizontal="center" vertical="center"/>
    </xf>
    <xf numFmtId="10" fontId="7" fillId="0" borderId="2" xfId="0" applyNumberFormat="1" applyFont="1" applyBorder="1" applyAlignment="1">
      <alignment horizontal="center" vertical="center"/>
    </xf>
    <xf numFmtId="0" fontId="9" fillId="0" borderId="2" xfId="0" applyFont="1" applyBorder="1" applyAlignment="1">
      <alignment vertical="center" wrapText="1"/>
    </xf>
    <xf numFmtId="0" fontId="6" fillId="0" borderId="2" xfId="0" applyFont="1" applyBorder="1" applyAlignment="1">
      <alignment vertical="center" wrapText="1"/>
    </xf>
    <xf numFmtId="0" fontId="9" fillId="0" borderId="2" xfId="0" applyFont="1" applyBorder="1" applyAlignment="1">
      <alignment horizontal="left" vertical="center" wrapText="1"/>
    </xf>
    <xf numFmtId="0" fontId="6" fillId="0" borderId="2" xfId="0" applyFont="1" applyBorder="1" applyAlignment="1">
      <alignment horizontal="center" vertical="center" wrapText="1"/>
    </xf>
    <xf numFmtId="0" fontId="9" fillId="0" borderId="2" xfId="0" applyFont="1" applyBorder="1"/>
    <xf numFmtId="10" fontId="9" fillId="0" borderId="2" xfId="0" applyNumberFormat="1" applyFont="1" applyBorder="1" applyAlignment="1">
      <alignment horizontal="center" vertical="center"/>
    </xf>
    <xf numFmtId="0" fontId="8" fillId="0" borderId="2" xfId="0" applyFont="1" applyBorder="1" applyAlignment="1">
      <alignment vertical="center"/>
    </xf>
    <xf numFmtId="0" fontId="9" fillId="0" borderId="2" xfId="0" applyFont="1" applyBorder="1" applyAlignment="1">
      <alignment horizontal="center" vertical="center"/>
    </xf>
    <xf numFmtId="0" fontId="21" fillId="0" borderId="79" xfId="0" applyFont="1" applyBorder="1"/>
    <xf numFmtId="0" fontId="1" fillId="0" borderId="79" xfId="0" applyFont="1" applyBorder="1" applyAlignment="1">
      <alignment horizontal="center"/>
    </xf>
    <xf numFmtId="0" fontId="39" fillId="10" borderId="79" xfId="0" applyFont="1" applyFill="1" applyBorder="1" applyAlignment="1">
      <alignment horizontal="left" wrapText="1"/>
    </xf>
    <xf numFmtId="0" fontId="37" fillId="10" borderId="79" xfId="0" applyFont="1" applyFill="1" applyBorder="1" applyAlignment="1">
      <alignment horizontal="center" vertical="center" wrapText="1"/>
    </xf>
    <xf numFmtId="0" fontId="40" fillId="10" borderId="79" xfId="0" applyFont="1" applyFill="1" applyBorder="1" applyAlignment="1">
      <alignment horizontal="center"/>
    </xf>
    <xf numFmtId="0" fontId="36" fillId="0" borderId="0" xfId="0" applyFont="1" applyAlignment="1">
      <alignment horizontal="center" vertical="center" wrapText="1"/>
    </xf>
    <xf numFmtId="0" fontId="7" fillId="0" borderId="2" xfId="0" applyFont="1" applyBorder="1" applyAlignment="1">
      <alignment horizontal="center" vertical="center"/>
    </xf>
    <xf numFmtId="0" fontId="21" fillId="0" borderId="79" xfId="0" applyFont="1" applyBorder="1" applyAlignment="1">
      <alignment vertical="center" wrapText="1"/>
    </xf>
    <xf numFmtId="0" fontId="34" fillId="0" borderId="0" xfId="0" applyFont="1" applyAlignment="1">
      <alignment horizontal="center"/>
    </xf>
    <xf numFmtId="10" fontId="0" fillId="0" borderId="67" xfId="0" applyNumberFormat="1" applyFont="1" applyBorder="1" applyAlignment="1">
      <alignment horizontal="center" vertical="center"/>
    </xf>
    <xf numFmtId="0" fontId="9" fillId="0" borderId="93" xfId="0" applyFont="1" applyBorder="1"/>
    <xf numFmtId="3" fontId="0" fillId="0" borderId="2" xfId="0" applyNumberFormat="1" applyFont="1" applyBorder="1" applyAlignment="1">
      <alignment horizontal="center" vertical="center"/>
    </xf>
    <xf numFmtId="0" fontId="0" fillId="0" borderId="2" xfId="0" applyFont="1" applyBorder="1" applyAlignment="1">
      <alignment horizontal="center" vertical="center" wrapText="1"/>
    </xf>
    <xf numFmtId="0" fontId="41" fillId="8" borderId="30" xfId="0" applyFont="1" applyFill="1" applyBorder="1" applyAlignment="1">
      <alignment horizontal="center" vertical="center"/>
    </xf>
    <xf numFmtId="0" fontId="9" fillId="0" borderId="94" xfId="0" applyFont="1" applyBorder="1"/>
    <xf numFmtId="0" fontId="9" fillId="0" borderId="95" xfId="0" applyFont="1" applyBorder="1"/>
    <xf numFmtId="0" fontId="0" fillId="0" borderId="2" xfId="0" applyFont="1" applyBorder="1" applyAlignment="1">
      <alignment horizontal="left" vertical="center" wrapText="1"/>
    </xf>
    <xf numFmtId="0" fontId="27" fillId="0" borderId="66" xfId="0" applyFont="1" applyBorder="1" applyAlignment="1">
      <alignment horizontal="center" vertical="center" wrapText="1"/>
    </xf>
    <xf numFmtId="0" fontId="9" fillId="0" borderId="71" xfId="0" applyFont="1" applyBorder="1"/>
    <xf numFmtId="0" fontId="9" fillId="0" borderId="91" xfId="0" applyFont="1" applyBorder="1"/>
    <xf numFmtId="0" fontId="41" fillId="8" borderId="14" xfId="0" applyFont="1" applyFill="1" applyBorder="1" applyAlignment="1">
      <alignment horizontal="center" vertical="center" wrapText="1"/>
    </xf>
    <xf numFmtId="0" fontId="9" fillId="0" borderId="96" xfId="0" applyFont="1" applyBorder="1"/>
    <xf numFmtId="0" fontId="0" fillId="0" borderId="2" xfId="0" applyFont="1" applyBorder="1" applyAlignment="1">
      <alignment horizontal="center" vertical="center"/>
    </xf>
    <xf numFmtId="0" fontId="0" fillId="0" borderId="67" xfId="0" applyFont="1" applyBorder="1" applyAlignment="1">
      <alignment horizontal="center" vertical="center"/>
    </xf>
    <xf numFmtId="3" fontId="0" fillId="0" borderId="67" xfId="0" applyNumberFormat="1" applyFont="1" applyBorder="1" applyAlignment="1">
      <alignment horizontal="center" vertical="center"/>
    </xf>
    <xf numFmtId="3" fontId="0" fillId="0" borderId="2" xfId="0" applyNumberFormat="1" applyFont="1" applyBorder="1" applyAlignment="1">
      <alignment horizontal="center" vertical="center" wrapText="1"/>
    </xf>
    <xf numFmtId="0" fontId="0" fillId="0" borderId="2" xfId="0" applyFont="1" applyBorder="1" applyAlignment="1">
      <alignment horizontal="left" vertical="center"/>
    </xf>
    <xf numFmtId="0" fontId="0" fillId="0" borderId="67" xfId="0" applyFont="1" applyBorder="1" applyAlignment="1">
      <alignment horizontal="left" vertical="center"/>
    </xf>
    <xf numFmtId="0" fontId="23" fillId="0" borderId="5" xfId="0" applyFont="1" applyBorder="1" applyAlignment="1">
      <alignment horizontal="center"/>
    </xf>
    <xf numFmtId="0" fontId="0" fillId="0" borderId="67" xfId="0" applyFont="1" applyBorder="1" applyAlignment="1">
      <alignment horizontal="center" vertical="center" wrapText="1"/>
    </xf>
    <xf numFmtId="0" fontId="28" fillId="0" borderId="2" xfId="0" applyFont="1" applyBorder="1" applyAlignment="1">
      <alignment horizontal="center" vertical="center"/>
    </xf>
    <xf numFmtId="0" fontId="52" fillId="0" borderId="142" xfId="0" applyFont="1" applyBorder="1" applyAlignment="1">
      <alignment horizontal="center" vertical="center" wrapText="1"/>
    </xf>
    <xf numFmtId="0" fontId="9" fillId="0" borderId="143" xfId="0" applyFont="1" applyBorder="1"/>
    <xf numFmtId="0" fontId="9" fillId="0" borderId="144" xfId="0" applyFont="1" applyBorder="1"/>
    <xf numFmtId="10" fontId="29" fillId="13" borderId="167" xfId="0" applyNumberFormat="1" applyFont="1" applyFill="1" applyBorder="1" applyAlignment="1">
      <alignment horizontal="center" vertical="center"/>
    </xf>
    <xf numFmtId="0" fontId="9" fillId="2" borderId="76" xfId="0" applyFont="1" applyFill="1" applyBorder="1"/>
    <xf numFmtId="10" fontId="29" fillId="13" borderId="55" xfId="0" applyNumberFormat="1" applyFont="1" applyFill="1" applyBorder="1" applyAlignment="1">
      <alignment horizontal="center" vertical="center"/>
    </xf>
    <xf numFmtId="10" fontId="29" fillId="2" borderId="2" xfId="0" applyNumberFormat="1" applyFont="1" applyFill="1" applyBorder="1" applyAlignment="1">
      <alignment horizontal="center" vertical="center" wrapText="1"/>
    </xf>
    <xf numFmtId="0" fontId="9" fillId="13" borderId="3" xfId="0" applyFont="1" applyFill="1" applyBorder="1"/>
    <xf numFmtId="0" fontId="9" fillId="2" borderId="177" xfId="0" applyFont="1" applyFill="1" applyBorder="1"/>
    <xf numFmtId="10" fontId="29" fillId="8" borderId="173" xfId="0" applyNumberFormat="1" applyFont="1" applyFill="1" applyBorder="1" applyAlignment="1">
      <alignment horizontal="center" vertical="center" wrapText="1"/>
    </xf>
    <xf numFmtId="0" fontId="9" fillId="13" borderId="175" xfId="0" applyFont="1" applyFill="1" applyBorder="1"/>
    <xf numFmtId="0" fontId="9" fillId="2" borderId="181" xfId="0" applyFont="1" applyFill="1" applyBorder="1"/>
    <xf numFmtId="9" fontId="29" fillId="2" borderId="55" xfId="0" applyNumberFormat="1" applyFont="1" applyFill="1" applyBorder="1" applyAlignment="1">
      <alignment horizontal="center" vertical="center"/>
    </xf>
    <xf numFmtId="0" fontId="9" fillId="13" borderId="76" xfId="0" applyFont="1" applyFill="1" applyBorder="1"/>
    <xf numFmtId="9" fontId="29" fillId="13" borderId="55" xfId="0" applyNumberFormat="1" applyFont="1" applyFill="1" applyBorder="1" applyAlignment="1">
      <alignment horizontal="center" vertical="center"/>
    </xf>
    <xf numFmtId="10" fontId="29" fillId="2" borderId="55" xfId="0" applyNumberFormat="1" applyFont="1" applyFill="1" applyBorder="1" applyAlignment="1">
      <alignment horizontal="center" vertical="center"/>
    </xf>
    <xf numFmtId="0" fontId="9" fillId="13" borderId="81" xfId="0" applyFont="1" applyFill="1" applyBorder="1"/>
    <xf numFmtId="0" fontId="9" fillId="2" borderId="81" xfId="0" applyFont="1" applyFill="1" applyBorder="1"/>
    <xf numFmtId="10" fontId="29" fillId="13" borderId="55" xfId="0" applyNumberFormat="1" applyFont="1" applyFill="1" applyBorder="1" applyAlignment="1">
      <alignment horizontal="center" vertical="center" wrapText="1"/>
    </xf>
    <xf numFmtId="0" fontId="0" fillId="0" borderId="3" xfId="0" applyFont="1" applyBorder="1" applyAlignment="1">
      <alignment horizontal="left" vertical="center" wrapText="1"/>
    </xf>
    <xf numFmtId="0" fontId="41" fillId="8" borderId="30" xfId="0" applyFont="1" applyFill="1" applyBorder="1" applyAlignment="1">
      <alignment horizontal="center" vertical="center" wrapText="1"/>
    </xf>
    <xf numFmtId="0" fontId="9" fillId="0" borderId="178" xfId="0" applyFont="1" applyBorder="1"/>
    <xf numFmtId="0" fontId="9" fillId="0" borderId="179" xfId="0" applyFont="1" applyBorder="1"/>
    <xf numFmtId="10"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xf>
    <xf numFmtId="10" fontId="29" fillId="2" borderId="81" xfId="0" applyNumberFormat="1" applyFont="1" applyFill="1" applyBorder="1" applyAlignment="1">
      <alignment horizontal="center" vertical="center"/>
    </xf>
    <xf numFmtId="10" fontId="29" fillId="13" borderId="3" xfId="0" applyNumberFormat="1" applyFont="1" applyFill="1" applyBorder="1" applyAlignment="1">
      <alignment horizontal="center" vertical="center" wrapText="1"/>
    </xf>
    <xf numFmtId="0" fontId="9" fillId="2" borderId="3" xfId="0" applyFont="1" applyFill="1" applyBorder="1"/>
    <xf numFmtId="0" fontId="9" fillId="13" borderId="93" xfId="0" applyFont="1" applyFill="1" applyBorder="1"/>
    <xf numFmtId="10" fontId="29" fillId="8" borderId="88" xfId="0" applyNumberFormat="1" applyFont="1" applyFill="1" applyBorder="1" applyAlignment="1">
      <alignment horizontal="center" vertical="center" wrapText="1"/>
    </xf>
    <xf numFmtId="0" fontId="9" fillId="13" borderId="88" xfId="0" applyFont="1" applyFill="1" applyBorder="1"/>
    <xf numFmtId="0" fontId="9" fillId="2" borderId="99" xfId="0" applyFont="1" applyFill="1" applyBorder="1"/>
    <xf numFmtId="10" fontId="29" fillId="2" borderId="21" xfId="0" applyNumberFormat="1" applyFont="1" applyFill="1" applyBorder="1" applyAlignment="1">
      <alignment horizontal="center" vertical="center" wrapText="1"/>
    </xf>
    <xf numFmtId="10" fontId="29" fillId="0" borderId="3" xfId="0" applyNumberFormat="1" applyFont="1" applyBorder="1" applyAlignment="1">
      <alignment horizontal="center" vertical="center" wrapText="1"/>
    </xf>
    <xf numFmtId="10" fontId="29" fillId="0" borderId="67" xfId="0" applyNumberFormat="1" applyFont="1" applyBorder="1" applyAlignment="1">
      <alignment horizontal="center" vertical="center" wrapText="1"/>
    </xf>
    <xf numFmtId="10" fontId="29" fillId="0" borderId="2" xfId="0" applyNumberFormat="1" applyFont="1" applyBorder="1" applyAlignment="1">
      <alignment horizontal="center" vertical="center" wrapText="1"/>
    </xf>
    <xf numFmtId="0" fontId="9" fillId="2" borderId="88" xfId="0" applyFont="1" applyFill="1" applyBorder="1"/>
    <xf numFmtId="0" fontId="9" fillId="13" borderId="99" xfId="0" applyFont="1" applyFill="1" applyBorder="1"/>
    <xf numFmtId="10" fontId="29" fillId="13" borderId="67" xfId="0" applyNumberFormat="1" applyFont="1" applyFill="1" applyBorder="1" applyAlignment="1">
      <alignment horizontal="center" vertical="center" wrapText="1"/>
    </xf>
    <xf numFmtId="10" fontId="29" fillId="2" borderId="109" xfId="0" applyNumberFormat="1" applyFont="1" applyFill="1" applyBorder="1" applyAlignment="1">
      <alignment horizontal="center" vertical="center" wrapText="1"/>
    </xf>
    <xf numFmtId="9" fontId="0" fillId="0" borderId="164" xfId="0" applyNumberFormat="1" applyFont="1" applyBorder="1" applyAlignment="1">
      <alignment horizontal="center" vertical="center" wrapText="1"/>
    </xf>
    <xf numFmtId="9" fontId="0" fillId="0" borderId="3" xfId="0" applyNumberFormat="1" applyFont="1" applyBorder="1" applyAlignment="1">
      <alignment horizontal="center" vertical="center" wrapText="1"/>
    </xf>
    <xf numFmtId="9" fontId="0" fillId="0" borderId="2" xfId="0" applyNumberFormat="1" applyFont="1" applyBorder="1" applyAlignment="1">
      <alignment horizontal="center" vertical="center" wrapText="1"/>
    </xf>
    <xf numFmtId="3" fontId="0" fillId="0" borderId="164" xfId="0" applyNumberFormat="1" applyFont="1" applyBorder="1" applyAlignment="1">
      <alignment horizontal="center" vertical="center"/>
    </xf>
    <xf numFmtId="10" fontId="0" fillId="0" borderId="164" xfId="0" applyNumberFormat="1" applyFont="1" applyBorder="1" applyAlignment="1">
      <alignment horizontal="center" vertical="center" wrapText="1"/>
    </xf>
    <xf numFmtId="0" fontId="0" fillId="0" borderId="164" xfId="0" applyFont="1" applyBorder="1" applyAlignment="1">
      <alignment horizontal="left" vertical="center" wrapText="1"/>
    </xf>
    <xf numFmtId="10" fontId="29" fillId="2" borderId="167" xfId="0" applyNumberFormat="1" applyFont="1" applyFill="1" applyBorder="1" applyAlignment="1">
      <alignment horizontal="center" vertical="center"/>
    </xf>
    <xf numFmtId="10" fontId="29" fillId="13" borderId="81" xfId="0" applyNumberFormat="1" applyFont="1" applyFill="1" applyBorder="1" applyAlignment="1">
      <alignment horizontal="center" vertical="center"/>
    </xf>
    <xf numFmtId="10" fontId="29" fillId="2" borderId="109" xfId="0" applyNumberFormat="1" applyFont="1" applyFill="1" applyBorder="1" applyAlignment="1">
      <alignment horizontal="center" vertical="center"/>
    </xf>
    <xf numFmtId="9" fontId="0" fillId="0" borderId="167" xfId="0" applyNumberFormat="1" applyFont="1" applyBorder="1" applyAlignment="1">
      <alignment horizontal="center" vertical="center" wrapText="1"/>
    </xf>
    <xf numFmtId="0" fontId="0" fillId="0" borderId="164" xfId="0" applyFont="1" applyBorder="1" applyAlignment="1">
      <alignment vertical="center" wrapText="1"/>
    </xf>
    <xf numFmtId="10" fontId="29" fillId="13" borderId="2" xfId="0" applyNumberFormat="1" applyFont="1" applyFill="1" applyBorder="1" applyAlignment="1">
      <alignment horizontal="center" vertical="center" wrapText="1"/>
    </xf>
    <xf numFmtId="0" fontId="9" fillId="13" borderId="177" xfId="0" applyFont="1" applyFill="1" applyBorder="1"/>
    <xf numFmtId="10" fontId="29" fillId="2" borderId="2" xfId="0" applyNumberFormat="1" applyFont="1" applyFill="1" applyBorder="1" applyAlignment="1">
      <alignment horizontal="center" vertical="center"/>
    </xf>
    <xf numFmtId="0" fontId="9" fillId="13" borderId="4" xfId="0" applyFont="1" applyFill="1" applyBorder="1"/>
    <xf numFmtId="3" fontId="0" fillId="0" borderId="164" xfId="0" applyNumberFormat="1" applyFont="1" applyBorder="1" applyAlignment="1">
      <alignment horizontal="center" vertical="center" wrapText="1"/>
    </xf>
    <xf numFmtId="0" fontId="9" fillId="0" borderId="177" xfId="0" applyFont="1" applyBorder="1"/>
    <xf numFmtId="3" fontId="0" fillId="0" borderId="3" xfId="0" applyNumberFormat="1" applyFont="1" applyBorder="1" applyAlignment="1">
      <alignment horizontal="left" vertical="top" wrapText="1"/>
    </xf>
    <xf numFmtId="10" fontId="29" fillId="2" borderId="3" xfId="0" applyNumberFormat="1" applyFont="1" applyFill="1" applyBorder="1" applyAlignment="1">
      <alignment horizontal="center" vertical="center" wrapText="1"/>
    </xf>
    <xf numFmtId="0" fontId="9" fillId="2" borderId="93" xfId="0" applyFont="1" applyFill="1" applyBorder="1"/>
    <xf numFmtId="9" fontId="0" fillId="0" borderId="2" xfId="0" applyNumberFormat="1" applyFont="1" applyBorder="1" applyAlignment="1">
      <alignment horizontal="center" vertical="center"/>
    </xf>
    <xf numFmtId="0" fontId="0" fillId="0" borderId="67" xfId="0" applyFont="1" applyBorder="1" applyAlignment="1">
      <alignment horizontal="left" vertical="center" wrapText="1"/>
    </xf>
    <xf numFmtId="9" fontId="28" fillId="0" borderId="2" xfId="0" applyNumberFormat="1" applyFont="1" applyBorder="1" applyAlignment="1">
      <alignment horizontal="center" vertical="center"/>
    </xf>
    <xf numFmtId="0" fontId="0" fillId="0" borderId="3" xfId="0" applyFont="1" applyBorder="1" applyAlignment="1">
      <alignment horizontal="center" vertical="center"/>
    </xf>
    <xf numFmtId="0" fontId="28" fillId="0" borderId="2" xfId="0" applyFont="1" applyBorder="1" applyAlignment="1">
      <alignment vertical="center"/>
    </xf>
    <xf numFmtId="3" fontId="0" fillId="0" borderId="67" xfId="0" applyNumberFormat="1" applyFont="1" applyBorder="1" applyAlignment="1">
      <alignment horizontal="center" vertical="center" wrapText="1"/>
    </xf>
    <xf numFmtId="9" fontId="0" fillId="0" borderId="81" xfId="0" applyNumberFormat="1" applyFont="1" applyBorder="1" applyAlignment="1">
      <alignment horizontal="center" vertical="center" wrapText="1"/>
    </xf>
    <xf numFmtId="0" fontId="9" fillId="2" borderId="175" xfId="0" applyFont="1" applyFill="1" applyBorder="1"/>
    <xf numFmtId="0" fontId="9" fillId="13" borderId="181" xfId="0" applyFont="1" applyFill="1" applyBorder="1"/>
    <xf numFmtId="10" fontId="0" fillId="0" borderId="2" xfId="0" applyNumberFormat="1" applyFont="1" applyBorder="1" applyAlignment="1">
      <alignment horizontal="center" vertical="center"/>
    </xf>
    <xf numFmtId="49" fontId="0" fillId="0" borderId="167" xfId="0" applyNumberFormat="1" applyFont="1" applyBorder="1" applyAlignment="1">
      <alignment horizontal="center" vertical="center" wrapText="1"/>
    </xf>
    <xf numFmtId="0" fontId="0" fillId="0" borderId="164" xfId="0" applyFont="1" applyBorder="1" applyAlignment="1">
      <alignment horizontal="center" vertical="center" wrapText="1"/>
    </xf>
    <xf numFmtId="10" fontId="0" fillId="0" borderId="167" xfId="0" applyNumberFormat="1" applyFont="1" applyBorder="1" applyAlignment="1">
      <alignment horizontal="center" vertical="center" wrapText="1"/>
    </xf>
    <xf numFmtId="3" fontId="0" fillId="0" borderId="167" xfId="0" applyNumberFormat="1" applyFont="1" applyBorder="1" applyAlignment="1">
      <alignment horizontal="center" vertical="center" wrapText="1"/>
    </xf>
    <xf numFmtId="49" fontId="0" fillId="0" borderId="2" xfId="0" applyNumberFormat="1" applyFont="1" applyBorder="1" applyAlignment="1">
      <alignment horizontal="center" vertical="center" wrapText="1"/>
    </xf>
    <xf numFmtId="49" fontId="0" fillId="0" borderId="81" xfId="0" applyNumberFormat="1" applyFont="1" applyBorder="1" applyAlignment="1">
      <alignment horizontal="center" vertical="center" wrapText="1"/>
    </xf>
    <xf numFmtId="4" fontId="0" fillId="0" borderId="2" xfId="0" applyNumberFormat="1" applyFont="1" applyBorder="1" applyAlignment="1">
      <alignment horizontal="center" vertical="center" wrapText="1"/>
    </xf>
    <xf numFmtId="10" fontId="0" fillId="0" borderId="164" xfId="0" applyNumberFormat="1" applyFont="1" applyBorder="1" applyAlignment="1">
      <alignment horizontal="center" vertical="center"/>
    </xf>
    <xf numFmtId="10" fontId="41" fillId="26" borderId="2" xfId="0" applyNumberFormat="1" applyFont="1" applyFill="1" applyBorder="1" applyAlignment="1">
      <alignment horizontal="center" vertical="center"/>
    </xf>
    <xf numFmtId="10" fontId="0" fillId="0" borderId="184" xfId="0" applyNumberFormat="1" applyFont="1" applyBorder="1" applyAlignment="1">
      <alignment horizontal="center" vertical="center"/>
    </xf>
    <xf numFmtId="0" fontId="0" fillId="0" borderId="2" xfId="0" applyFont="1" applyBorder="1" applyAlignment="1">
      <alignment vertical="center" wrapText="1"/>
    </xf>
    <xf numFmtId="10" fontId="62" fillId="0" borderId="164" xfId="0" applyNumberFormat="1" applyFont="1" applyBorder="1" applyAlignment="1">
      <alignment horizontal="center" vertical="center" wrapText="1"/>
    </xf>
    <xf numFmtId="10" fontId="0" fillId="0" borderId="3" xfId="0" applyNumberFormat="1" applyFont="1" applyBorder="1" applyAlignment="1">
      <alignment horizontal="center" vertical="center"/>
    </xf>
    <xf numFmtId="0" fontId="0" fillId="0" borderId="3" xfId="0" applyFont="1" applyBorder="1" applyAlignment="1">
      <alignment horizontal="center" vertical="center" wrapText="1"/>
    </xf>
    <xf numFmtId="3" fontId="0" fillId="0" borderId="3" xfId="0" applyNumberFormat="1" applyFont="1" applyBorder="1" applyAlignment="1">
      <alignment horizontal="center" vertical="center" wrapText="1"/>
    </xf>
    <xf numFmtId="10" fontId="29" fillId="13" borderId="21" xfId="0" applyNumberFormat="1" applyFont="1" applyFill="1" applyBorder="1" applyAlignment="1">
      <alignment horizontal="center" vertical="center" wrapText="1"/>
    </xf>
    <xf numFmtId="9" fontId="29" fillId="13" borderId="109" xfId="0" applyNumberFormat="1" applyFont="1" applyFill="1" applyBorder="1" applyAlignment="1">
      <alignment horizontal="center" vertical="center"/>
    </xf>
    <xf numFmtId="10" fontId="28" fillId="2" borderId="55" xfId="0" applyNumberFormat="1" applyFont="1" applyFill="1" applyBorder="1" applyAlignment="1">
      <alignment horizontal="center" vertical="center"/>
    </xf>
    <xf numFmtId="10" fontId="28" fillId="13" borderId="109" xfId="0" applyNumberFormat="1" applyFont="1" applyFill="1" applyBorder="1" applyAlignment="1">
      <alignment horizontal="center" vertical="center"/>
    </xf>
    <xf numFmtId="0" fontId="61" fillId="0" borderId="163" xfId="0" applyFont="1" applyBorder="1" applyAlignment="1">
      <alignment horizontal="center" vertical="center" wrapText="1"/>
    </xf>
    <xf numFmtId="0" fontId="9" fillId="0" borderId="169" xfId="0" applyFont="1" applyBorder="1"/>
    <xf numFmtId="0" fontId="9" fillId="0" borderId="176" xfId="0" applyFont="1" applyBorder="1"/>
    <xf numFmtId="0" fontId="59" fillId="0" borderId="37" xfId="0" applyFont="1" applyBorder="1" applyAlignment="1">
      <alignment horizontal="center" vertical="center" wrapText="1"/>
    </xf>
    <xf numFmtId="3" fontId="0" fillId="0" borderId="81" xfId="0" applyNumberFormat="1" applyFont="1" applyBorder="1" applyAlignment="1">
      <alignment horizontal="center" vertical="center" wrapText="1"/>
    </xf>
    <xf numFmtId="0" fontId="60" fillId="0" borderId="163" xfId="0" applyFont="1" applyBorder="1" applyAlignment="1">
      <alignment horizontal="center" vertical="center" wrapText="1"/>
    </xf>
    <xf numFmtId="9" fontId="41" fillId="26" borderId="2" xfId="0" applyNumberFormat="1" applyFont="1" applyFill="1" applyBorder="1" applyAlignment="1">
      <alignment horizontal="center" vertical="center"/>
    </xf>
    <xf numFmtId="0" fontId="60" fillId="0" borderId="66" xfId="0" applyFont="1" applyBorder="1" applyAlignment="1">
      <alignment horizontal="center" vertical="center" wrapText="1"/>
    </xf>
    <xf numFmtId="0" fontId="25" fillId="0" borderId="30" xfId="0" applyFont="1" applyBorder="1" applyAlignment="1">
      <alignment horizontal="left" vertical="center" wrapText="1"/>
    </xf>
    <xf numFmtId="0" fontId="25" fillId="0" borderId="2" xfId="0" applyFont="1" applyBorder="1" applyAlignment="1">
      <alignment horizontal="left" vertical="center" wrapText="1"/>
    </xf>
    <xf numFmtId="0" fontId="25" fillId="0" borderId="30" xfId="0" applyFont="1" applyBorder="1" applyAlignment="1">
      <alignment horizontal="center" vertical="center"/>
    </xf>
    <xf numFmtId="0" fontId="25" fillId="0" borderId="2" xfId="0" applyFont="1" applyBorder="1" applyAlignment="1">
      <alignment horizontal="center" vertical="center"/>
    </xf>
    <xf numFmtId="0" fontId="46" fillId="15" borderId="114" xfId="0" applyFont="1" applyFill="1" applyBorder="1" applyAlignment="1">
      <alignment horizontal="center" vertical="center" wrapText="1"/>
    </xf>
    <xf numFmtId="0" fontId="9" fillId="0" borderId="115" xfId="0" applyFont="1" applyBorder="1"/>
    <xf numFmtId="0" fontId="46" fillId="0" borderId="2" xfId="0" applyFont="1" applyBorder="1" applyAlignment="1">
      <alignment horizontal="left" vertical="center" wrapText="1"/>
    </xf>
    <xf numFmtId="0" fontId="25" fillId="3" borderId="2" xfId="0" applyFont="1" applyFill="1" applyBorder="1" applyAlignment="1">
      <alignment horizontal="center" vertical="center"/>
    </xf>
    <xf numFmtId="0" fontId="25" fillId="3" borderId="30" xfId="0" applyFont="1" applyFill="1" applyBorder="1" applyAlignment="1">
      <alignment horizontal="center" vertical="center"/>
    </xf>
    <xf numFmtId="0" fontId="46" fillId="0" borderId="30" xfId="0" applyFont="1" applyBorder="1" applyAlignment="1">
      <alignment horizontal="left" vertical="center" wrapText="1"/>
    </xf>
    <xf numFmtId="0" fontId="9" fillId="0" borderId="116" xfId="0" applyFont="1" applyBorder="1"/>
    <xf numFmtId="0" fontId="9" fillId="0" borderId="117" xfId="0" applyFont="1" applyBorder="1"/>
    <xf numFmtId="0" fontId="46" fillId="0" borderId="14" xfId="0" applyFont="1" applyBorder="1" applyAlignment="1">
      <alignment horizontal="left" vertical="center" wrapText="1"/>
    </xf>
    <xf numFmtId="10" fontId="46" fillId="0" borderId="2" xfId="0" applyNumberFormat="1" applyFont="1" applyBorder="1" applyAlignment="1">
      <alignment horizontal="center" vertical="center" wrapText="1"/>
    </xf>
    <xf numFmtId="0" fontId="43" fillId="0" borderId="30" xfId="0" applyFont="1" applyBorder="1" applyAlignment="1">
      <alignment horizontal="center" vertical="center"/>
    </xf>
    <xf numFmtId="0" fontId="46" fillId="0" borderId="79" xfId="0" applyFont="1" applyBorder="1" applyAlignment="1">
      <alignment horizontal="center" vertical="center" wrapText="1"/>
    </xf>
    <xf numFmtId="49" fontId="25" fillId="0" borderId="122" xfId="0" applyNumberFormat="1" applyFont="1" applyBorder="1" applyAlignment="1">
      <alignment horizontal="center" vertical="center" wrapText="1"/>
    </xf>
    <xf numFmtId="0" fontId="9" fillId="0" borderId="128" xfId="0" applyFont="1" applyBorder="1"/>
    <xf numFmtId="0" fontId="44" fillId="0" borderId="30" xfId="0" applyFont="1" applyBorder="1" applyAlignment="1">
      <alignment horizontal="center" vertical="center"/>
    </xf>
    <xf numFmtId="0" fontId="43" fillId="0" borderId="5" xfId="0" applyFont="1" applyBorder="1" applyAlignment="1">
      <alignment horizontal="center" vertical="center"/>
    </xf>
    <xf numFmtId="0" fontId="25" fillId="0" borderId="2" xfId="0" applyFont="1" applyBorder="1" applyAlignment="1">
      <alignment horizontal="center" vertical="center" wrapText="1"/>
    </xf>
    <xf numFmtId="0" fontId="46" fillId="16" borderId="79" xfId="0" applyFont="1" applyFill="1" applyBorder="1" applyAlignment="1">
      <alignment horizontal="center" vertical="center" wrapText="1"/>
    </xf>
    <xf numFmtId="0" fontId="46" fillId="15" borderId="5" xfId="0" applyFont="1" applyFill="1" applyBorder="1" applyAlignment="1">
      <alignment horizontal="center" vertical="center"/>
    </xf>
    <xf numFmtId="0" fontId="9" fillId="0" borderId="120" xfId="0" applyFont="1" applyBorder="1"/>
    <xf numFmtId="0" fontId="9" fillId="0" borderId="121" xfId="0" applyFont="1" applyBorder="1"/>
    <xf numFmtId="0" fontId="17" fillId="0" borderId="23" xfId="0" applyFont="1" applyBorder="1" applyAlignment="1">
      <alignment horizontal="center" vertical="center"/>
    </xf>
    <xf numFmtId="17" fontId="13" fillId="0" borderId="23" xfId="0" applyNumberFormat="1" applyFont="1" applyBorder="1" applyAlignment="1">
      <alignment horizontal="center" vertical="center" wrapText="1"/>
    </xf>
    <xf numFmtId="17" fontId="14" fillId="0" borderId="79" xfId="0" applyNumberFormat="1" applyFont="1" applyBorder="1" applyAlignment="1">
      <alignment horizontal="center" vertical="center" wrapText="1"/>
    </xf>
    <xf numFmtId="14" fontId="13" fillId="0" borderId="111" xfId="0" applyNumberFormat="1" applyFont="1" applyBorder="1" applyAlignment="1">
      <alignment horizontal="center" vertical="center" wrapText="1"/>
    </xf>
    <xf numFmtId="0" fontId="9" fillId="0" borderId="112" xfId="0" applyFont="1" applyBorder="1"/>
    <xf numFmtId="10" fontId="25" fillId="2" borderId="2" xfId="0" applyNumberFormat="1" applyFont="1" applyFill="1" applyBorder="1" applyAlignment="1">
      <alignment horizontal="center" vertical="center" wrapText="1"/>
    </xf>
    <xf numFmtId="49" fontId="25" fillId="0" borderId="30" xfId="0" applyNumberFormat="1" applyFont="1" applyBorder="1" applyAlignment="1">
      <alignment horizontal="left" vertical="center" wrapText="1"/>
    </xf>
    <xf numFmtId="0" fontId="46" fillId="0" borderId="35" xfId="0" applyFont="1" applyBorder="1" applyAlignment="1">
      <alignment horizontal="center" vertical="center" wrapText="1"/>
    </xf>
    <xf numFmtId="0" fontId="25" fillId="0" borderId="138" xfId="0" applyFont="1" applyBorder="1" applyAlignment="1">
      <alignment horizontal="center" vertical="center" wrapText="1"/>
    </xf>
    <xf numFmtId="49" fontId="25" fillId="3" borderId="30" xfId="0" applyNumberFormat="1" applyFont="1" applyFill="1" applyBorder="1" applyAlignment="1">
      <alignment horizontal="center" vertical="center" wrapText="1"/>
    </xf>
    <xf numFmtId="0" fontId="25" fillId="2" borderId="20" xfId="0" applyFont="1" applyFill="1" applyBorder="1" applyAlignment="1">
      <alignment horizontal="center" vertical="center" wrapText="1"/>
    </xf>
    <xf numFmtId="0" fontId="9" fillId="0" borderId="139" xfId="0" applyFont="1" applyBorder="1"/>
    <xf numFmtId="0" fontId="25" fillId="2" borderId="138" xfId="0" applyFont="1" applyFill="1" applyBorder="1" applyAlignment="1">
      <alignment horizontal="center" vertical="center" wrapText="1"/>
    </xf>
    <xf numFmtId="49" fontId="25" fillId="0" borderId="140" xfId="0" applyNumberFormat="1" applyFont="1" applyBorder="1" applyAlignment="1">
      <alignment horizontal="center" vertical="center" wrapText="1"/>
    </xf>
    <xf numFmtId="0" fontId="9" fillId="0" borderId="141" xfId="0" applyFont="1" applyBorder="1"/>
    <xf numFmtId="0" fontId="25" fillId="2" borderId="2" xfId="0" applyFont="1" applyFill="1" applyBorder="1" applyAlignment="1">
      <alignment horizontal="center" vertical="center" wrapText="1"/>
    </xf>
    <xf numFmtId="0" fontId="9" fillId="0" borderId="132" xfId="0" applyFont="1" applyBorder="1"/>
    <xf numFmtId="0" fontId="46" fillId="2" borderId="2" xfId="0" applyFont="1" applyFill="1" applyBorder="1" applyAlignment="1">
      <alignment horizontal="left" vertical="center" wrapText="1"/>
    </xf>
    <xf numFmtId="0" fontId="25" fillId="2" borderId="2" xfId="0" applyFont="1" applyFill="1" applyBorder="1" applyAlignment="1">
      <alignment horizontal="left" vertical="center" wrapText="1"/>
    </xf>
    <xf numFmtId="10" fontId="50" fillId="0" borderId="2" xfId="0" applyNumberFormat="1" applyFont="1" applyBorder="1" applyAlignment="1">
      <alignment horizontal="center" vertical="center"/>
    </xf>
    <xf numFmtId="0" fontId="50" fillId="0" borderId="30" xfId="0" applyFont="1" applyBorder="1" applyAlignment="1">
      <alignment horizontal="center" vertical="center"/>
    </xf>
    <xf numFmtId="49" fontId="25" fillId="0" borderId="2" xfId="0" applyNumberFormat="1" applyFont="1" applyBorder="1" applyAlignment="1">
      <alignment horizontal="center" vertical="center" wrapText="1"/>
    </xf>
    <xf numFmtId="0" fontId="46" fillId="0" borderId="30" xfId="0" applyFont="1" applyBorder="1" applyAlignment="1">
      <alignment horizontal="center" vertical="center" wrapText="1"/>
    </xf>
    <xf numFmtId="0" fontId="46" fillId="18" borderId="2" xfId="0" applyFont="1" applyFill="1" applyBorder="1" applyAlignment="1">
      <alignment horizontal="left" vertical="center" wrapText="1"/>
    </xf>
    <xf numFmtId="0" fontId="46" fillId="15" borderId="79" xfId="0" applyFont="1" applyFill="1" applyBorder="1" applyAlignment="1">
      <alignment horizontal="center" vertical="center" wrapText="1"/>
    </xf>
    <xf numFmtId="10" fontId="25" fillId="3" borderId="2" xfId="0" applyNumberFormat="1" applyFont="1" applyFill="1" applyBorder="1" applyAlignment="1">
      <alignment horizontal="center" vertical="center" wrapText="1"/>
    </xf>
    <xf numFmtId="10" fontId="25" fillId="0" borderId="2" xfId="0" applyNumberFormat="1" applyFont="1" applyBorder="1" applyAlignment="1">
      <alignment horizontal="center" vertical="center" wrapText="1"/>
    </xf>
    <xf numFmtId="0" fontId="9" fillId="0" borderId="136" xfId="0" applyFont="1" applyBorder="1"/>
    <xf numFmtId="0" fontId="9" fillId="0" borderId="133" xfId="0" applyFont="1" applyBorder="1"/>
    <xf numFmtId="0" fontId="46" fillId="15" borderId="23" xfId="0" applyFont="1" applyFill="1" applyBorder="1" applyAlignment="1">
      <alignment horizontal="center" vertical="center" wrapText="1"/>
    </xf>
    <xf numFmtId="0" fontId="46" fillId="0" borderId="126" xfId="0" applyFont="1" applyBorder="1" applyAlignment="1">
      <alignment horizontal="center" vertical="center" wrapText="1"/>
    </xf>
    <xf numFmtId="3" fontId="25" fillId="0" borderId="2" xfId="0" applyNumberFormat="1" applyFont="1" applyBorder="1" applyAlignment="1">
      <alignment horizontal="center" vertical="center" wrapText="1"/>
    </xf>
    <xf numFmtId="49" fontId="25" fillId="3" borderId="2" xfId="0" applyNumberFormat="1" applyFont="1" applyFill="1" applyBorder="1" applyAlignment="1">
      <alignment horizontal="center" vertical="center" wrapText="1"/>
    </xf>
    <xf numFmtId="9" fontId="46" fillId="0" borderId="2" xfId="0" applyNumberFormat="1" applyFont="1" applyBorder="1" applyAlignment="1">
      <alignment horizontal="center" vertical="center" wrapText="1"/>
    </xf>
    <xf numFmtId="10" fontId="50" fillId="17" borderId="2" xfId="0" applyNumberFormat="1" applyFont="1" applyFill="1" applyBorder="1" applyAlignment="1">
      <alignment horizontal="center" vertical="center"/>
    </xf>
    <xf numFmtId="0" fontId="46" fillId="15" borderId="30" xfId="0" applyFont="1" applyFill="1" applyBorder="1" applyAlignment="1">
      <alignment horizontal="center" vertical="center"/>
    </xf>
    <xf numFmtId="0" fontId="50" fillId="0" borderId="2" xfId="0" applyFont="1" applyBorder="1"/>
    <xf numFmtId="9" fontId="25" fillId="0" borderId="2" xfId="0" applyNumberFormat="1" applyFont="1" applyBorder="1" applyAlignment="1">
      <alignment horizontal="center" vertical="center" wrapText="1"/>
    </xf>
    <xf numFmtId="0" fontId="54" fillId="2" borderId="79" xfId="0" applyFont="1" applyFill="1" applyBorder="1" applyAlignment="1">
      <alignment horizontal="center" vertical="center" wrapText="1"/>
    </xf>
    <xf numFmtId="10" fontId="51" fillId="0" borderId="2" xfId="0" applyNumberFormat="1" applyFont="1" applyBorder="1" applyAlignment="1">
      <alignment horizontal="center" vertical="center"/>
    </xf>
    <xf numFmtId="0" fontId="46" fillId="0" borderId="2" xfId="0" applyFont="1" applyBorder="1" applyAlignment="1">
      <alignment horizontal="center" vertical="center" wrapText="1"/>
    </xf>
    <xf numFmtId="2" fontId="25" fillId="0" borderId="30" xfId="0" applyNumberFormat="1" applyFont="1" applyBorder="1" applyAlignment="1">
      <alignment horizontal="left" vertical="center" wrapText="1"/>
    </xf>
    <xf numFmtId="10" fontId="50" fillId="17" borderId="2" xfId="0" applyNumberFormat="1" applyFont="1" applyFill="1" applyBorder="1" applyAlignment="1">
      <alignment horizontal="center"/>
    </xf>
    <xf numFmtId="49" fontId="25" fillId="2" borderId="30" xfId="0" applyNumberFormat="1" applyFont="1" applyFill="1" applyBorder="1" applyAlignment="1">
      <alignment horizontal="left" vertical="center" wrapText="1"/>
    </xf>
    <xf numFmtId="0" fontId="46" fillId="13" borderId="2" xfId="0" applyFont="1" applyFill="1" applyBorder="1" applyAlignment="1">
      <alignment horizontal="left" vertical="center" wrapText="1"/>
    </xf>
    <xf numFmtId="0" fontId="50" fillId="0" borderId="2" xfId="0" applyFont="1" applyBorder="1" applyAlignment="1">
      <alignment vertical="center"/>
    </xf>
    <xf numFmtId="0" fontId="50" fillId="17" borderId="2" xfId="0" applyFont="1" applyFill="1" applyBorder="1" applyAlignment="1">
      <alignment vertical="center"/>
    </xf>
    <xf numFmtId="0" fontId="46" fillId="16" borderId="146" xfId="0" applyFont="1" applyFill="1" applyBorder="1" applyAlignment="1">
      <alignment horizontal="center" vertical="center" wrapText="1"/>
    </xf>
    <xf numFmtId="0" fontId="9" fillId="0" borderId="147" xfId="0" applyFont="1" applyBorder="1"/>
    <xf numFmtId="0" fontId="9" fillId="0" borderId="148" xfId="0" applyFont="1" applyBorder="1"/>
    <xf numFmtId="0" fontId="9" fillId="0" borderId="153" xfId="0" applyFont="1" applyBorder="1"/>
    <xf numFmtId="0" fontId="57" fillId="0" borderId="2" xfId="0" applyFont="1" applyBorder="1"/>
    <xf numFmtId="14" fontId="13" fillId="0" borderId="30" xfId="0" applyNumberFormat="1" applyFont="1" applyBorder="1" applyAlignment="1">
      <alignment horizontal="center" vertical="center" wrapText="1"/>
    </xf>
    <xf numFmtId="0" fontId="50" fillId="24" borderId="79" xfId="0" applyFont="1" applyFill="1" applyBorder="1" applyAlignment="1">
      <alignment horizontal="center"/>
    </xf>
    <xf numFmtId="0" fontId="50" fillId="2" borderId="2" xfId="0" applyFont="1" applyFill="1" applyBorder="1" applyAlignment="1">
      <alignment horizontal="center"/>
    </xf>
    <xf numFmtId="0" fontId="25" fillId="0" borderId="3" xfId="0" applyFont="1" applyBorder="1" applyAlignment="1">
      <alignment horizontal="left" vertical="center" wrapText="1"/>
    </xf>
    <xf numFmtId="0" fontId="25" fillId="2" borderId="35" xfId="0" applyFont="1" applyFill="1" applyBorder="1" applyAlignment="1">
      <alignment horizontal="left" vertical="center" wrapText="1"/>
    </xf>
    <xf numFmtId="0" fontId="25" fillId="2" borderId="30" xfId="0" applyFont="1" applyFill="1" applyBorder="1" applyAlignment="1">
      <alignment horizontal="left" vertical="center" wrapText="1"/>
    </xf>
    <xf numFmtId="0" fontId="25" fillId="25" borderId="2" xfId="0" applyFont="1" applyFill="1" applyBorder="1" applyAlignment="1">
      <alignment vertical="center"/>
    </xf>
    <xf numFmtId="0" fontId="25" fillId="25" borderId="30" xfId="0" applyFont="1" applyFill="1" applyBorder="1" applyAlignment="1">
      <alignment vertical="center"/>
    </xf>
    <xf numFmtId="0" fontId="25" fillId="2" borderId="159" xfId="0" applyFont="1" applyFill="1" applyBorder="1" applyAlignment="1">
      <alignment horizontal="left" vertical="center" wrapText="1"/>
    </xf>
    <xf numFmtId="0" fontId="9" fillId="0" borderId="160" xfId="0" applyFont="1" applyBorder="1"/>
    <xf numFmtId="0" fontId="9" fillId="0" borderId="161" xfId="0" applyFont="1" applyBorder="1"/>
    <xf numFmtId="0" fontId="25" fillId="25" borderId="30" xfId="0" applyFont="1" applyFill="1" applyBorder="1" applyAlignment="1">
      <alignment horizontal="center" vertical="center"/>
    </xf>
    <xf numFmtId="0" fontId="25" fillId="25" borderId="30" xfId="0" applyFont="1" applyFill="1" applyBorder="1" applyAlignment="1">
      <alignment horizontal="left" vertical="center" wrapText="1"/>
    </xf>
    <xf numFmtId="0" fontId="46" fillId="0" borderId="30" xfId="0" applyFont="1" applyBorder="1" applyAlignment="1">
      <alignment vertical="center" wrapText="1"/>
    </xf>
    <xf numFmtId="0" fontId="46" fillId="0" borderId="2" xfId="0" applyFont="1" applyBorder="1" applyAlignment="1">
      <alignment vertical="center" wrapText="1"/>
    </xf>
    <xf numFmtId="0" fontId="46" fillId="15" borderId="126" xfId="0" applyFont="1" applyFill="1" applyBorder="1" applyAlignment="1">
      <alignment horizontal="center" vertical="center" wrapText="1"/>
    </xf>
    <xf numFmtId="0" fontId="25" fillId="0" borderId="3" xfId="0" applyFont="1" applyBorder="1" applyAlignment="1">
      <alignment vertical="center"/>
    </xf>
    <xf numFmtId="0" fontId="50" fillId="24" borderId="79" xfId="0" applyFont="1" applyFill="1" applyBorder="1" applyAlignment="1">
      <alignment horizontal="center" vertical="center"/>
    </xf>
    <xf numFmtId="0" fontId="25" fillId="0" borderId="2" xfId="0" applyFont="1" applyBorder="1" applyAlignment="1">
      <alignment vertical="center"/>
    </xf>
    <xf numFmtId="0" fontId="50" fillId="2" borderId="2" xfId="0" applyFont="1" applyFill="1" applyBorder="1" applyAlignment="1">
      <alignment horizontal="center" vertical="center"/>
    </xf>
    <xf numFmtId="0" fontId="25" fillId="0" borderId="3" xfId="0" applyFont="1" applyBorder="1" applyAlignment="1">
      <alignment vertical="center" wrapText="1"/>
    </xf>
    <xf numFmtId="0" fontId="50" fillId="17" borderId="2" xfId="0" applyFont="1" applyFill="1" applyBorder="1" applyAlignment="1">
      <alignment horizontal="center"/>
    </xf>
    <xf numFmtId="0" fontId="50" fillId="0" borderId="30" xfId="0" applyFont="1" applyBorder="1" applyAlignment="1">
      <alignment horizontal="left" vertical="top"/>
    </xf>
    <xf numFmtId="0" fontId="46" fillId="0" borderId="3" xfId="0" applyFont="1" applyBorder="1" applyAlignment="1">
      <alignment vertical="center" wrapText="1"/>
    </xf>
    <xf numFmtId="0" fontId="50" fillId="2" borderId="30" xfId="0" applyFont="1" applyFill="1" applyBorder="1" applyAlignment="1">
      <alignment vertical="center" wrapText="1"/>
    </xf>
    <xf numFmtId="0" fontId="50" fillId="0" borderId="30" xfId="0" applyFont="1" applyBorder="1" applyAlignment="1">
      <alignment vertical="center" wrapText="1"/>
    </xf>
    <xf numFmtId="0" fontId="25" fillId="0" borderId="3" xfId="0" applyFont="1" applyBorder="1" applyAlignment="1">
      <alignment horizontal="center" vertical="center"/>
    </xf>
    <xf numFmtId="0" fontId="25" fillId="0" borderId="35" xfId="0" applyFont="1" applyBorder="1" applyAlignment="1">
      <alignment horizontal="left" vertical="center" wrapText="1"/>
    </xf>
    <xf numFmtId="0" fontId="25" fillId="0" borderId="35" xfId="0" applyFont="1" applyBorder="1" applyAlignment="1">
      <alignment horizontal="center" vertical="center"/>
    </xf>
    <xf numFmtId="10" fontId="25" fillId="0" borderId="3" xfId="0" applyNumberFormat="1" applyFont="1" applyBorder="1" applyAlignment="1">
      <alignment horizontal="center" vertical="center" wrapText="1"/>
    </xf>
    <xf numFmtId="0" fontId="25" fillId="0" borderId="30" xfId="0" applyFont="1" applyBorder="1" applyAlignment="1">
      <alignment vertical="center"/>
    </xf>
    <xf numFmtId="0" fontId="50" fillId="0" borderId="3" xfId="0" applyFont="1" applyBorder="1"/>
    <xf numFmtId="0" fontId="25" fillId="0" borderId="2" xfId="0" applyFont="1" applyBorder="1" applyAlignment="1">
      <alignment vertical="center" wrapText="1"/>
    </xf>
    <xf numFmtId="3" fontId="25" fillId="2" borderId="2" xfId="0" applyNumberFormat="1" applyFont="1" applyFill="1" applyBorder="1" applyAlignment="1">
      <alignment horizontal="center" vertical="center" wrapText="1"/>
    </xf>
    <xf numFmtId="0" fontId="65" fillId="0" borderId="30" xfId="0" applyFont="1" applyBorder="1" applyAlignment="1">
      <alignment horizontal="center" wrapText="1"/>
    </xf>
    <xf numFmtId="0" fontId="25" fillId="0" borderId="30" xfId="0" applyFont="1" applyBorder="1" applyAlignment="1">
      <alignment horizontal="center" vertical="center" wrapText="1"/>
    </xf>
    <xf numFmtId="0" fontId="65" fillId="0" borderId="30" xfId="0" applyFont="1" applyBorder="1" applyAlignment="1">
      <alignment horizontal="center"/>
    </xf>
    <xf numFmtId="10" fontId="25" fillId="0" borderId="187" xfId="0" applyNumberFormat="1" applyFont="1" applyBorder="1" applyAlignment="1">
      <alignment horizontal="center" vertical="center" wrapText="1"/>
    </xf>
    <xf numFmtId="0" fontId="9" fillId="0" borderId="188" xfId="0" applyFont="1" applyBorder="1"/>
    <xf numFmtId="0" fontId="25" fillId="0" borderId="30" xfId="0" applyFont="1" applyBorder="1" applyAlignment="1">
      <alignment horizontal="center"/>
    </xf>
    <xf numFmtId="0" fontId="25" fillId="0" borderId="140" xfId="0" applyFont="1" applyBorder="1" applyAlignment="1">
      <alignment horizontal="center" vertical="center"/>
    </xf>
    <xf numFmtId="10" fontId="25" fillId="3" borderId="187" xfId="0" applyNumberFormat="1" applyFont="1" applyFill="1" applyBorder="1" applyAlignment="1">
      <alignment horizontal="center" vertical="center" wrapText="1"/>
    </xf>
    <xf numFmtId="0" fontId="46" fillId="0" borderId="14" xfId="0" applyFont="1" applyBorder="1" applyAlignment="1">
      <alignment horizontal="center" vertical="center" wrapText="1"/>
    </xf>
    <xf numFmtId="0" fontId="65" fillId="0" borderId="30" xfId="0" applyFont="1" applyBorder="1" applyAlignment="1">
      <alignment horizontal="center" vertical="top" wrapText="1"/>
    </xf>
    <xf numFmtId="0" fontId="25" fillId="0" borderId="14" xfId="0" applyFont="1" applyBorder="1" applyAlignment="1">
      <alignment horizontal="center" vertical="center" wrapText="1"/>
    </xf>
    <xf numFmtId="0" fontId="65" fillId="0" borderId="30" xfId="0" applyFont="1" applyBorder="1" applyAlignment="1">
      <alignment horizontal="center" vertical="center" wrapText="1"/>
    </xf>
    <xf numFmtId="49" fontId="25" fillId="0" borderId="30" xfId="0" applyNumberFormat="1" applyFont="1" applyBorder="1" applyAlignment="1">
      <alignment vertical="center" wrapText="1"/>
    </xf>
    <xf numFmtId="0" fontId="65" fillId="0" borderId="14" xfId="0" applyFont="1" applyBorder="1" applyAlignment="1">
      <alignment horizontal="center" wrapText="1"/>
    </xf>
    <xf numFmtId="0" fontId="65" fillId="0" borderId="35" xfId="0" applyFont="1" applyBorder="1" applyAlignment="1">
      <alignment horizontal="center" wrapText="1"/>
    </xf>
    <xf numFmtId="10" fontId="25" fillId="0" borderId="189" xfId="0" applyNumberFormat="1" applyFont="1" applyBorder="1" applyAlignment="1">
      <alignment horizontal="center" vertical="center" wrapText="1"/>
    </xf>
    <xf numFmtId="0" fontId="65" fillId="0" borderId="0" xfId="0" applyFont="1" applyAlignment="1">
      <alignment horizontal="center" wrapText="1"/>
    </xf>
    <xf numFmtId="49" fontId="25" fillId="3" borderId="195" xfId="0" applyNumberFormat="1" applyFont="1" applyFill="1" applyBorder="1" applyAlignment="1">
      <alignment horizontal="center" vertical="center" wrapText="1"/>
    </xf>
    <xf numFmtId="0" fontId="9" fillId="0" borderId="197" xfId="0" applyFont="1" applyBorder="1"/>
    <xf numFmtId="49" fontId="25" fillId="0" borderId="187" xfId="0" applyNumberFormat="1" applyFont="1" applyBorder="1" applyAlignment="1">
      <alignment horizontal="center" vertical="center" wrapText="1"/>
    </xf>
    <xf numFmtId="49" fontId="25" fillId="0" borderId="123" xfId="0" applyNumberFormat="1" applyFont="1" applyBorder="1" applyAlignment="1">
      <alignment horizontal="center" vertical="center" wrapText="1"/>
    </xf>
    <xf numFmtId="0" fontId="9" fillId="0" borderId="129" xfId="0" applyFont="1" applyBorder="1"/>
    <xf numFmtId="49" fontId="25" fillId="0" borderId="133" xfId="0" applyNumberFormat="1" applyFont="1" applyBorder="1" applyAlignment="1">
      <alignment horizontal="center" vertical="center" wrapText="1"/>
    </xf>
    <xf numFmtId="49" fontId="25" fillId="0" borderId="35" xfId="0" applyNumberFormat="1" applyFont="1" applyBorder="1" applyAlignment="1">
      <alignment horizontal="left" vertical="center" wrapText="1"/>
    </xf>
    <xf numFmtId="3" fontId="25" fillId="0" borderId="123" xfId="0" applyNumberFormat="1" applyFont="1" applyBorder="1" applyAlignment="1">
      <alignment horizontal="center" vertical="center" wrapText="1"/>
    </xf>
    <xf numFmtId="0" fontId="19" fillId="0" borderId="30" xfId="0" applyFont="1" applyBorder="1" applyAlignment="1">
      <alignment horizontal="center" vertical="center"/>
    </xf>
    <xf numFmtId="0" fontId="16" fillId="0" borderId="30" xfId="0" applyFont="1" applyBorder="1" applyAlignment="1">
      <alignment horizontal="center" vertical="center"/>
    </xf>
    <xf numFmtId="0" fontId="19" fillId="0" borderId="5" xfId="0" applyFont="1" applyBorder="1" applyAlignment="1">
      <alignment horizontal="center" vertical="center"/>
    </xf>
    <xf numFmtId="49" fontId="25" fillId="0" borderId="30" xfId="0" applyNumberFormat="1" applyFont="1" applyBorder="1" applyAlignment="1">
      <alignment horizontal="center" vertical="center" wrapText="1"/>
    </xf>
    <xf numFmtId="0" fontId="9" fillId="0" borderId="216" xfId="0" applyFont="1" applyBorder="1"/>
    <xf numFmtId="49" fontId="25" fillId="0" borderId="208" xfId="0" applyNumberFormat="1" applyFont="1" applyBorder="1" applyAlignment="1">
      <alignment horizontal="center" vertical="center" wrapText="1"/>
    </xf>
    <xf numFmtId="0" fontId="9" fillId="0" borderId="209" xfId="0" applyFont="1" applyBorder="1"/>
    <xf numFmtId="0" fontId="46" fillId="0" borderId="199" xfId="0" applyFont="1" applyBorder="1" applyAlignment="1">
      <alignment horizontal="center" vertical="center" wrapText="1"/>
    </xf>
    <xf numFmtId="0" fontId="9" fillId="0" borderId="203" xfId="0" applyFont="1" applyBorder="1"/>
    <xf numFmtId="0" fontId="46" fillId="0" borderId="201" xfId="0" applyFont="1" applyBorder="1" applyAlignment="1">
      <alignment horizontal="center" vertical="center" wrapText="1"/>
    </xf>
    <xf numFmtId="0" fontId="9" fillId="0" borderId="192" xfId="0" applyFont="1" applyBorder="1"/>
    <xf numFmtId="0" fontId="9" fillId="0" borderId="217" xfId="0" applyFont="1" applyBorder="1"/>
    <xf numFmtId="0" fontId="46" fillId="16" borderId="210" xfId="0" applyFont="1" applyFill="1" applyBorder="1" applyAlignment="1">
      <alignment horizontal="center" vertical="center" wrapText="1"/>
    </xf>
    <xf numFmtId="0" fontId="9" fillId="0" borderId="211" xfId="0" applyFont="1" applyBorder="1"/>
    <xf numFmtId="0" fontId="9" fillId="0" borderId="212" xfId="0" applyFont="1" applyBorder="1"/>
    <xf numFmtId="49" fontId="25" fillId="0" borderId="123" xfId="0" applyNumberFormat="1" applyFont="1" applyBorder="1" applyAlignment="1">
      <alignment horizontal="left" vertical="center" wrapText="1"/>
    </xf>
    <xf numFmtId="3" fontId="25" fillId="0" borderId="208" xfId="0" applyNumberFormat="1" applyFont="1" applyBorder="1" applyAlignment="1">
      <alignment horizontal="center" vertical="center" wrapText="1"/>
    </xf>
    <xf numFmtId="0" fontId="9" fillId="0" borderId="200" xfId="0" applyFont="1" applyBorder="1"/>
    <xf numFmtId="0" fontId="9" fillId="0" borderId="198" xfId="0" applyFont="1" applyBorder="1"/>
    <xf numFmtId="0" fontId="9" fillId="0" borderId="202" xfId="0" applyFont="1" applyBorder="1"/>
    <xf numFmtId="0" fontId="54" fillId="2" borderId="0" xfId="0" applyFont="1" applyFill="1" applyAlignment="1">
      <alignment horizontal="left" vertical="center" wrapText="1"/>
    </xf>
    <xf numFmtId="0" fontId="46" fillId="16" borderId="114" xfId="0" applyFont="1" applyFill="1" applyBorder="1" applyAlignment="1">
      <alignment horizontal="center" vertical="center" wrapText="1"/>
    </xf>
    <xf numFmtId="3" fontId="25" fillId="0" borderId="187" xfId="0" applyNumberFormat="1" applyFont="1" applyBorder="1" applyAlignment="1">
      <alignment horizontal="center" vertical="center" wrapText="1"/>
    </xf>
    <xf numFmtId="10" fontId="25" fillId="3" borderId="30" xfId="0" applyNumberFormat="1" applyFont="1" applyFill="1" applyBorder="1" applyAlignment="1">
      <alignment horizontal="center" vertical="center"/>
    </xf>
    <xf numFmtId="17" fontId="67" fillId="0" borderId="79" xfId="0" applyNumberFormat="1" applyFont="1" applyBorder="1" applyAlignment="1">
      <alignment horizontal="center" vertical="center" wrapText="1"/>
    </xf>
    <xf numFmtId="17" fontId="50" fillId="0" borderId="23" xfId="0" applyNumberFormat="1" applyFont="1" applyBorder="1" applyAlignment="1">
      <alignment horizontal="center" vertical="center" wrapText="1"/>
    </xf>
    <xf numFmtId="14" fontId="50" fillId="0" borderId="111" xfId="0" applyNumberFormat="1" applyFont="1" applyBorder="1" applyAlignment="1">
      <alignment horizontal="center" vertical="center" wrapText="1"/>
    </xf>
    <xf numFmtId="0" fontId="25" fillId="0" borderId="30" xfId="0" applyFont="1" applyBorder="1" applyAlignment="1">
      <alignment horizontal="left" vertical="center"/>
    </xf>
    <xf numFmtId="0" fontId="46" fillId="2" borderId="138" xfId="0" applyFont="1" applyFill="1" applyBorder="1" applyAlignment="1">
      <alignment horizontal="center" vertical="center" wrapText="1"/>
    </xf>
    <xf numFmtId="0" fontId="50" fillId="2" borderId="2" xfId="0" applyFont="1" applyFill="1" applyBorder="1" applyAlignment="1">
      <alignment horizontal="center" vertical="center" wrapText="1"/>
    </xf>
    <xf numFmtId="49" fontId="46" fillId="0" borderId="30" xfId="0" applyNumberFormat="1" applyFont="1" applyBorder="1" applyAlignment="1">
      <alignment horizontal="left" vertical="center" wrapText="1"/>
    </xf>
    <xf numFmtId="4" fontId="50" fillId="2" borderId="2" xfId="0" applyNumberFormat="1" applyFont="1" applyFill="1" applyBorder="1" applyAlignment="1">
      <alignment horizontal="center" vertical="center"/>
    </xf>
    <xf numFmtId="0" fontId="25" fillId="2" borderId="79" xfId="0" applyFont="1" applyFill="1" applyBorder="1" applyAlignment="1">
      <alignment horizontal="left" vertical="top" wrapText="1"/>
    </xf>
    <xf numFmtId="0" fontId="25" fillId="2" borderId="79" xfId="0" applyFont="1" applyFill="1" applyBorder="1" applyAlignment="1">
      <alignment horizontal="left" vertical="center" wrapText="1"/>
    </xf>
    <xf numFmtId="3" fontId="25" fillId="0" borderId="79" xfId="0" applyNumberFormat="1" applyFont="1" applyBorder="1" applyAlignment="1">
      <alignment horizontal="center" vertical="center" wrapText="1"/>
    </xf>
    <xf numFmtId="0" fontId="46" fillId="19" borderId="79" xfId="0" applyFont="1" applyFill="1" applyBorder="1" applyAlignment="1">
      <alignment horizontal="center" vertical="center" wrapText="1"/>
    </xf>
    <xf numFmtId="4" fontId="25" fillId="0" borderId="79" xfId="0" applyNumberFormat="1" applyFont="1" applyBorder="1" applyAlignment="1">
      <alignment horizontal="center" vertical="center" wrapText="1"/>
    </xf>
    <xf numFmtId="0" fontId="25" fillId="0" borderId="79" xfId="0" applyFont="1" applyBorder="1" applyAlignment="1">
      <alignment vertical="center" wrapText="1"/>
    </xf>
    <xf numFmtId="0" fontId="46" fillId="20" borderId="79" xfId="0" applyFont="1" applyFill="1" applyBorder="1" applyAlignment="1">
      <alignment horizontal="center" vertical="center" wrapText="1"/>
    </xf>
    <xf numFmtId="9" fontId="25" fillId="0" borderId="79" xfId="0" applyNumberFormat="1" applyFont="1" applyBorder="1" applyAlignment="1">
      <alignment horizontal="center" vertical="center" wrapText="1"/>
    </xf>
    <xf numFmtId="0" fontId="25" fillId="0" borderId="30" xfId="0" applyFont="1" applyBorder="1" applyAlignment="1">
      <alignment horizontal="left" vertical="top" wrapText="1"/>
    </xf>
    <xf numFmtId="0" fontId="25" fillId="0" borderId="30" xfId="0" applyFont="1" applyBorder="1" applyAlignment="1">
      <alignment horizontal="left" wrapText="1"/>
    </xf>
    <xf numFmtId="9" fontId="25" fillId="3" borderId="2" xfId="0" applyNumberFormat="1" applyFont="1" applyFill="1" applyBorder="1" applyAlignment="1">
      <alignment horizontal="center" vertical="center" wrapText="1"/>
    </xf>
    <xf numFmtId="0" fontId="46" fillId="0" borderId="30" xfId="0" applyFont="1" applyBorder="1" applyAlignment="1">
      <alignment horizontal="left" vertical="top" wrapText="1"/>
    </xf>
    <xf numFmtId="0" fontId="46" fillId="0" borderId="30" xfId="0" applyFont="1" applyBorder="1" applyAlignment="1">
      <alignment horizontal="center" vertical="top" wrapText="1"/>
    </xf>
    <xf numFmtId="0" fontId="25" fillId="0" borderId="30" xfId="0" applyFont="1" applyBorder="1" applyAlignment="1">
      <alignment vertical="top" wrapText="1"/>
    </xf>
    <xf numFmtId="0" fontId="25" fillId="0" borderId="30" xfId="0" applyFont="1" applyBorder="1" applyAlignment="1">
      <alignment wrapText="1"/>
    </xf>
    <xf numFmtId="0" fontId="70" fillId="0" borderId="30" xfId="0" applyFont="1" applyBorder="1" applyAlignment="1">
      <alignment horizontal="center" vertical="center"/>
    </xf>
    <xf numFmtId="0" fontId="51" fillId="0" borderId="30" xfId="0" applyFont="1" applyBorder="1" applyAlignment="1">
      <alignment vertical="top" wrapText="1"/>
    </xf>
    <xf numFmtId="9" fontId="50" fillId="2" borderId="2" xfId="0" applyNumberFormat="1" applyFont="1" applyFill="1" applyBorder="1" applyAlignment="1">
      <alignment horizontal="center" vertical="center"/>
    </xf>
    <xf numFmtId="0" fontId="25" fillId="2" borderId="79" xfId="0" applyFont="1" applyFill="1" applyBorder="1" applyAlignment="1">
      <alignment horizontal="center" vertical="center" wrapText="1"/>
    </xf>
    <xf numFmtId="0" fontId="46" fillId="20" borderId="79" xfId="0" applyFont="1" applyFill="1" applyBorder="1" applyAlignment="1">
      <alignment horizontal="center" vertical="center"/>
    </xf>
    <xf numFmtId="0" fontId="71" fillId="0" borderId="14" xfId="0" applyFont="1" applyBorder="1" applyAlignment="1">
      <alignment horizontal="center" vertical="center"/>
    </xf>
    <xf numFmtId="0" fontId="25" fillId="0" borderId="14" xfId="0" applyFont="1" applyBorder="1" applyAlignment="1">
      <alignment horizontal="left" vertical="top" wrapText="1"/>
    </xf>
    <xf numFmtId="0" fontId="25" fillId="2" borderId="30" xfId="0" applyFont="1" applyFill="1" applyBorder="1" applyAlignment="1">
      <alignment vertical="top" wrapText="1"/>
    </xf>
    <xf numFmtId="0" fontId="46" fillId="16" borderId="30" xfId="0" applyFont="1" applyFill="1" applyBorder="1" applyAlignment="1">
      <alignment horizontal="center" vertical="center" wrapText="1"/>
    </xf>
    <xf numFmtId="0" fontId="46" fillId="16" borderId="23" xfId="0" applyFont="1" applyFill="1" applyBorder="1" applyAlignment="1">
      <alignment horizontal="center" vertical="center" wrapText="1"/>
    </xf>
    <xf numFmtId="0" fontId="9" fillId="0" borderId="189" xfId="0" applyFont="1" applyBorder="1"/>
    <xf numFmtId="0" fontId="9" fillId="0" borderId="134" xfId="0" applyFont="1" applyBorder="1"/>
    <xf numFmtId="0" fontId="25" fillId="3" borderId="30" xfId="0" applyFont="1" applyFill="1" applyBorder="1" applyAlignment="1">
      <alignment horizontal="left" vertical="center" wrapText="1"/>
    </xf>
    <xf numFmtId="0" fontId="25" fillId="0" borderId="35" xfId="0" applyFont="1" applyBorder="1" applyAlignment="1">
      <alignment horizontal="center" vertical="center" wrapText="1"/>
    </xf>
    <xf numFmtId="0" fontId="43" fillId="0" borderId="30" xfId="0" applyFont="1" applyBorder="1" applyAlignment="1">
      <alignment horizontal="center" vertical="center" wrapText="1"/>
    </xf>
    <xf numFmtId="0" fontId="44" fillId="0" borderId="30" xfId="0" applyFont="1" applyBorder="1" applyAlignment="1">
      <alignment horizontal="center" vertical="center" wrapText="1"/>
    </xf>
    <xf numFmtId="14" fontId="72" fillId="0" borderId="111" xfId="0" applyNumberFormat="1" applyFont="1" applyBorder="1" applyAlignment="1">
      <alignment horizontal="center" vertical="center" wrapText="1"/>
    </xf>
    <xf numFmtId="17" fontId="73" fillId="0" borderId="79" xfId="0" applyNumberFormat="1" applyFont="1" applyBorder="1" applyAlignment="1">
      <alignment horizontal="center" vertical="center" wrapText="1"/>
    </xf>
    <xf numFmtId="49" fontId="25" fillId="0" borderId="84" xfId="0" applyNumberFormat="1" applyFont="1" applyBorder="1" applyAlignment="1">
      <alignment horizontal="center" vertical="center" wrapText="1"/>
    </xf>
    <xf numFmtId="0" fontId="46" fillId="0" borderId="200" xfId="0" applyFont="1" applyBorder="1" applyAlignment="1">
      <alignment horizontal="center" vertical="center" wrapText="1"/>
    </xf>
    <xf numFmtId="0" fontId="74" fillId="0" borderId="30" xfId="0" applyFont="1" applyBorder="1" applyAlignment="1">
      <alignment horizontal="left" vertical="center" wrapText="1"/>
    </xf>
    <xf numFmtId="0" fontId="17" fillId="0" borderId="23" xfId="0" applyFont="1" applyBorder="1" applyAlignment="1">
      <alignment horizontal="center" vertical="center" wrapText="1"/>
    </xf>
    <xf numFmtId="9" fontId="25" fillId="0" borderId="14" xfId="0" applyNumberFormat="1" applyFont="1" applyBorder="1" applyAlignment="1">
      <alignment horizontal="center" vertical="center" wrapText="1"/>
    </xf>
    <xf numFmtId="0" fontId="9" fillId="0" borderId="222" xfId="0" applyFont="1" applyBorder="1"/>
    <xf numFmtId="0" fontId="46" fillId="0" borderId="223" xfId="0" applyFont="1" applyBorder="1" applyAlignment="1">
      <alignment horizontal="center" vertical="center" wrapText="1"/>
    </xf>
    <xf numFmtId="0" fontId="9" fillId="0" borderId="224" xfId="0" applyFont="1" applyBorder="1"/>
    <xf numFmtId="0" fontId="43" fillId="0" borderId="5" xfId="0" applyFont="1" applyBorder="1" applyAlignment="1">
      <alignment horizontal="center" vertical="center" wrapText="1"/>
    </xf>
    <xf numFmtId="0" fontId="46" fillId="15" borderId="5" xfId="0" applyFont="1" applyFill="1" applyBorder="1" applyAlignment="1">
      <alignment horizontal="center" vertical="center" wrapText="1"/>
    </xf>
    <xf numFmtId="17" fontId="72" fillId="0" borderId="23" xfId="0" applyNumberFormat="1" applyFont="1" applyBorder="1" applyAlignment="1">
      <alignment horizontal="center" vertical="center" wrapText="1"/>
    </xf>
    <xf numFmtId="0" fontId="25" fillId="3" borderId="30" xfId="0" applyFont="1" applyFill="1" applyBorder="1" applyAlignment="1">
      <alignment horizontal="center" vertical="center" wrapText="1"/>
    </xf>
    <xf numFmtId="3" fontId="25" fillId="0" borderId="14" xfId="0" applyNumberFormat="1" applyFont="1" applyBorder="1" applyAlignment="1">
      <alignment horizontal="center" vertical="center" wrapText="1"/>
    </xf>
    <xf numFmtId="0" fontId="46" fillId="0" borderId="202" xfId="0" applyFont="1" applyBorder="1" applyAlignment="1">
      <alignment horizontal="center" vertical="center" wrapText="1"/>
    </xf>
    <xf numFmtId="0" fontId="43" fillId="0" borderId="30" xfId="0" applyFont="1" applyBorder="1" applyAlignment="1">
      <alignment horizontal="left" vertical="center" wrapText="1"/>
    </xf>
    <xf numFmtId="0" fontId="43" fillId="2" borderId="20" xfId="0" applyFont="1" applyFill="1" applyBorder="1" applyAlignment="1">
      <alignment horizontal="center" vertical="center" wrapText="1"/>
    </xf>
    <xf numFmtId="0" fontId="25" fillId="0" borderId="35" xfId="0" applyFont="1" applyBorder="1" applyAlignment="1">
      <alignment horizontal="center" wrapText="1"/>
    </xf>
    <xf numFmtId="10" fontId="44" fillId="0" borderId="2" xfId="0" applyNumberFormat="1" applyFont="1" applyBorder="1" applyAlignment="1">
      <alignment horizontal="center" vertical="center" wrapText="1"/>
    </xf>
    <xf numFmtId="0" fontId="76" fillId="0" borderId="0" xfId="0" applyFont="1" applyAlignment="1">
      <alignment horizontal="center" vertical="center" wrapText="1"/>
    </xf>
    <xf numFmtId="0" fontId="9" fillId="0" borderId="228" xfId="0" applyFont="1" applyBorder="1"/>
    <xf numFmtId="0" fontId="44" fillId="15" borderId="23" xfId="0" applyFont="1" applyFill="1" applyBorder="1" applyAlignment="1">
      <alignment horizontal="center" vertical="center" wrapText="1"/>
    </xf>
    <xf numFmtId="0" fontId="44" fillId="15" borderId="5" xfId="0" applyFont="1" applyFill="1" applyBorder="1" applyAlignment="1">
      <alignment horizontal="center" vertical="center"/>
    </xf>
    <xf numFmtId="0" fontId="76" fillId="0" borderId="0" xfId="0" applyFont="1" applyAlignment="1">
      <alignment wrapText="1"/>
    </xf>
    <xf numFmtId="9" fontId="25" fillId="0" borderId="187" xfId="0" applyNumberFormat="1" applyFont="1" applyBorder="1" applyAlignment="1">
      <alignment horizontal="center" vertical="center" wrapText="1"/>
    </xf>
    <xf numFmtId="0" fontId="46" fillId="0" borderId="230" xfId="0" applyFont="1" applyBorder="1" applyAlignment="1">
      <alignment horizontal="center" vertical="center" wrapText="1"/>
    </xf>
    <xf numFmtId="0" fontId="9" fillId="0" borderId="231" xfId="0" applyFont="1" applyBorder="1"/>
    <xf numFmtId="0" fontId="9" fillId="0" borderId="229" xfId="0" applyFont="1" applyBorder="1"/>
    <xf numFmtId="10" fontId="46" fillId="3" borderId="187" xfId="0" applyNumberFormat="1" applyFont="1" applyFill="1" applyBorder="1" applyAlignment="1">
      <alignment horizontal="center" vertical="center" wrapText="1"/>
    </xf>
    <xf numFmtId="49" fontId="25" fillId="0" borderId="224" xfId="0" applyNumberFormat="1" applyFont="1" applyBorder="1" applyAlignment="1">
      <alignment horizontal="center" vertical="center" wrapText="1"/>
    </xf>
    <xf numFmtId="0" fontId="9" fillId="0" borderId="226" xfId="0" applyFont="1" applyBorder="1"/>
    <xf numFmtId="49" fontId="25" fillId="23" borderId="30" xfId="0" applyNumberFormat="1" applyFont="1" applyFill="1" applyBorder="1" applyAlignment="1">
      <alignment horizontal="left" vertical="center" wrapText="1"/>
    </xf>
    <xf numFmtId="0" fontId="65" fillId="0" borderId="30" xfId="0" applyFont="1" applyBorder="1" applyAlignment="1">
      <alignment horizontal="center" vertical="center"/>
    </xf>
    <xf numFmtId="0" fontId="79" fillId="2" borderId="0" xfId="0" applyFont="1" applyFill="1" applyAlignment="1">
      <alignment vertical="center" wrapText="1"/>
    </xf>
    <xf numFmtId="0" fontId="77" fillId="0" borderId="23" xfId="0" applyFont="1" applyBorder="1" applyAlignment="1">
      <alignment horizontal="center" vertical="center"/>
    </xf>
    <xf numFmtId="49" fontId="25" fillId="2" borderId="30" xfId="0" applyNumberFormat="1" applyFont="1" applyFill="1" applyBorder="1" applyAlignment="1">
      <alignment horizontal="center" vertical="center" wrapText="1"/>
    </xf>
    <xf numFmtId="0" fontId="46" fillId="0" borderId="235" xfId="0" applyFont="1" applyBorder="1" applyAlignment="1">
      <alignment horizontal="center" vertical="center" wrapText="1"/>
    </xf>
    <xf numFmtId="0" fontId="46" fillId="0" borderId="239" xfId="0" applyFont="1" applyBorder="1" applyAlignment="1">
      <alignment horizontal="center" vertical="center" wrapText="1"/>
    </xf>
    <xf numFmtId="0" fontId="25" fillId="3" borderId="30" xfId="0" applyFont="1" applyFill="1" applyBorder="1" applyAlignment="1">
      <alignment horizontal="left" vertical="center"/>
    </xf>
    <xf numFmtId="0" fontId="9" fillId="0" borderId="236" xfId="0" applyFont="1" applyBorder="1"/>
    <xf numFmtId="0" fontId="46" fillId="15" borderId="23" xfId="0" applyFont="1" applyFill="1" applyBorder="1" applyAlignment="1">
      <alignment horizontal="left" vertical="center" wrapText="1"/>
    </xf>
    <xf numFmtId="0" fontId="13" fillId="0" borderId="111" xfId="0" applyFont="1" applyBorder="1" applyAlignment="1">
      <alignment horizontal="center" vertical="center" wrapText="1"/>
    </xf>
    <xf numFmtId="0" fontId="46" fillId="0" borderId="234" xfId="0" applyFont="1" applyBorder="1" applyAlignment="1">
      <alignment horizontal="center" vertical="center" wrapText="1"/>
    </xf>
    <xf numFmtId="0" fontId="50" fillId="2" borderId="0" xfId="0" applyFont="1" applyFill="1" applyAlignment="1">
      <alignment horizontal="left" vertical="center" wrapText="1"/>
    </xf>
    <xf numFmtId="176" fontId="13" fillId="0" borderId="111" xfId="0" applyNumberFormat="1" applyFont="1" applyBorder="1" applyAlignment="1">
      <alignment horizontal="center" vertical="center" wrapText="1"/>
    </xf>
    <xf numFmtId="49" fontId="25" fillId="18" borderId="30" xfId="0" applyNumberFormat="1" applyFont="1" applyFill="1" applyBorder="1" applyAlignment="1">
      <alignment horizontal="left" vertical="center" wrapText="1"/>
    </xf>
    <xf numFmtId="0" fontId="80" fillId="0" borderId="30" xfId="0" applyFont="1" applyBorder="1" applyAlignment="1">
      <alignment horizontal="left" vertical="center" wrapText="1"/>
    </xf>
    <xf numFmtId="9" fontId="25" fillId="0" borderId="123" xfId="0" applyNumberFormat="1" applyFont="1" applyBorder="1" applyAlignment="1">
      <alignment horizontal="center" vertical="center" wrapText="1"/>
    </xf>
    <xf numFmtId="0" fontId="49" fillId="0" borderId="126" xfId="0" applyFont="1" applyBorder="1" applyAlignment="1">
      <alignment horizontal="center" vertical="center" wrapText="1"/>
    </xf>
    <xf numFmtId="0" fontId="46" fillId="15" borderId="244" xfId="0" applyFont="1" applyFill="1" applyBorder="1" applyAlignment="1">
      <alignment horizontal="center" vertical="center"/>
    </xf>
    <xf numFmtId="0" fontId="9" fillId="0" borderId="89" xfId="0" applyFont="1" applyBorder="1"/>
    <xf numFmtId="0" fontId="9" fillId="0" borderId="245" xfId="0" applyFont="1" applyBorder="1"/>
    <xf numFmtId="0" fontId="9" fillId="0" borderId="246" xfId="0" applyFont="1" applyBorder="1"/>
    <xf numFmtId="0" fontId="9" fillId="0" borderId="247" xfId="0" applyFont="1" applyBorder="1"/>
    <xf numFmtId="0" fontId="25" fillId="0" borderId="79" xfId="0" applyFont="1" applyBorder="1" applyAlignment="1">
      <alignment horizontal="center" vertical="center"/>
    </xf>
    <xf numFmtId="0" fontId="50" fillId="2" borderId="30" xfId="0" applyFont="1" applyFill="1" applyBorder="1" applyAlignment="1">
      <alignment horizontal="left" vertical="center" readingOrder="1"/>
    </xf>
    <xf numFmtId="49" fontId="46" fillId="0" borderId="2" xfId="0" applyNumberFormat="1" applyFont="1" applyBorder="1" applyAlignment="1">
      <alignment horizontal="center" vertical="center" wrapText="1"/>
    </xf>
    <xf numFmtId="0" fontId="50" fillId="0" borderId="30" xfId="0" applyFont="1" applyBorder="1" applyAlignment="1">
      <alignment horizontal="left" vertical="center" readingOrder="1"/>
    </xf>
    <xf numFmtId="0" fontId="9" fillId="0" borderId="0" xfId="0" applyFont="1" applyAlignment="1">
      <alignment vertical="center"/>
    </xf>
    <xf numFmtId="0" fontId="9" fillId="0" borderId="30" xfId="0" applyFont="1" applyBorder="1" applyAlignment="1">
      <alignment horizontal="center" vertical="center" wrapText="1"/>
    </xf>
    <xf numFmtId="49" fontId="25" fillId="3" borderId="140" xfId="0" applyNumberFormat="1" applyFont="1" applyFill="1" applyBorder="1" applyAlignment="1">
      <alignment horizontal="center" vertical="center" wrapText="1"/>
    </xf>
    <xf numFmtId="49" fontId="50" fillId="0" borderId="187" xfId="0" applyNumberFormat="1" applyFont="1" applyBorder="1" applyAlignment="1">
      <alignment horizontal="center" vertical="center" wrapText="1"/>
    </xf>
    <xf numFmtId="0" fontId="50" fillId="0" borderId="30" xfId="0" applyFont="1" applyBorder="1" applyAlignment="1">
      <alignment horizontal="left" vertical="center" wrapText="1"/>
    </xf>
    <xf numFmtId="49" fontId="82" fillId="0" borderId="30" xfId="0" applyNumberFormat="1" applyFont="1" applyBorder="1" applyAlignment="1">
      <alignment horizontal="left" vertical="center" wrapText="1"/>
    </xf>
    <xf numFmtId="49" fontId="83" fillId="0" borderId="30" xfId="0" applyNumberFormat="1" applyFont="1" applyBorder="1" applyAlignment="1">
      <alignment horizontal="left" vertical="center" wrapText="1"/>
    </xf>
    <xf numFmtId="0" fontId="82" fillId="0" borderId="30" xfId="0" applyFont="1" applyBorder="1" applyAlignment="1">
      <alignment horizontal="left" vertical="center" wrapText="1"/>
    </xf>
    <xf numFmtId="49" fontId="47" fillId="0" borderId="30" xfId="0" applyNumberFormat="1" applyFont="1" applyBorder="1" applyAlignment="1">
      <alignment horizontal="left" vertical="center" wrapText="1"/>
    </xf>
    <xf numFmtId="49" fontId="25" fillId="0" borderId="14" xfId="0" applyNumberFormat="1" applyFont="1" applyBorder="1" applyAlignment="1">
      <alignment horizontal="center" vertical="center" wrapText="1"/>
    </xf>
    <xf numFmtId="10" fontId="25" fillId="0" borderId="14" xfId="0" applyNumberFormat="1" applyFont="1" applyBorder="1" applyAlignment="1">
      <alignment horizontal="center" vertical="center" wrapText="1"/>
    </xf>
    <xf numFmtId="0" fontId="28" fillId="0" borderId="30" xfId="0" applyFont="1" applyBorder="1" applyAlignment="1">
      <alignment horizontal="left" vertical="center" wrapText="1"/>
    </xf>
    <xf numFmtId="0" fontId="54" fillId="0" borderId="2" xfId="0" applyFont="1" applyBorder="1" applyAlignment="1">
      <alignment horizontal="center" vertical="center"/>
    </xf>
    <xf numFmtId="0" fontId="54" fillId="0" borderId="30" xfId="0" applyFont="1" applyBorder="1" applyAlignment="1">
      <alignment horizontal="center"/>
    </xf>
    <xf numFmtId="0" fontId="54" fillId="0" borderId="30" xfId="0" applyFont="1" applyBorder="1" applyAlignment="1">
      <alignment horizontal="center" wrapText="1"/>
    </xf>
    <xf numFmtId="0" fontId="0" fillId="0" borderId="30" xfId="0" applyFont="1" applyBorder="1" applyAlignment="1">
      <alignment vertical="center" wrapText="1"/>
    </xf>
    <xf numFmtId="0" fontId="28" fillId="0" borderId="30" xfId="0" applyFont="1" applyBorder="1" applyAlignment="1">
      <alignment horizontal="center" vertical="center"/>
    </xf>
    <xf numFmtId="0" fontId="0" fillId="0" borderId="30" xfId="0" applyFont="1" applyBorder="1" applyAlignment="1">
      <alignment wrapText="1"/>
    </xf>
    <xf numFmtId="0" fontId="0" fillId="0" borderId="30" xfId="0" applyFont="1" applyBorder="1" applyAlignment="1">
      <alignment horizontal="left" vertical="center" wrapText="1"/>
    </xf>
    <xf numFmtId="0" fontId="0" fillId="0" borderId="30" xfId="0" applyFont="1" applyBorder="1" applyAlignment="1">
      <alignment horizontal="left" wrapText="1"/>
    </xf>
    <xf numFmtId="0" fontId="54" fillId="2" borderId="126" xfId="0" applyFont="1" applyFill="1" applyBorder="1" applyAlignment="1">
      <alignment horizontal="left" vertical="center" wrapText="1"/>
    </xf>
    <xf numFmtId="49" fontId="25" fillId="3" borderId="249" xfId="0" applyNumberFormat="1" applyFont="1" applyFill="1" applyBorder="1" applyAlignment="1">
      <alignment horizontal="center" vertical="center" wrapText="1"/>
    </xf>
    <xf numFmtId="0" fontId="46" fillId="0" borderId="250" xfId="0" applyFont="1" applyBorder="1" applyAlignment="1">
      <alignment horizontal="center" vertical="center" wrapText="1"/>
    </xf>
    <xf numFmtId="0" fontId="9" fillId="0" borderId="251" xfId="0" applyFont="1" applyBorder="1"/>
    <xf numFmtId="49" fontId="25" fillId="0" borderId="122" xfId="0" applyNumberFormat="1" applyFont="1" applyBorder="1" applyAlignment="1">
      <alignment horizontal="left" vertical="center" wrapText="1"/>
    </xf>
    <xf numFmtId="10" fontId="46" fillId="31" borderId="2" xfId="0" applyNumberFormat="1" applyFont="1" applyFill="1" applyBorder="1" applyAlignment="1">
      <alignment horizontal="center" vertical="center" wrapText="1"/>
    </xf>
    <xf numFmtId="0" fontId="28" fillId="0" borderId="30" xfId="0" applyFont="1" applyBorder="1" applyAlignment="1">
      <alignment horizontal="center"/>
    </xf>
    <xf numFmtId="10" fontId="25" fillId="0" borderId="30" xfId="0" applyNumberFormat="1" applyFont="1" applyBorder="1" applyAlignment="1">
      <alignment horizontal="center" vertical="center" wrapText="1"/>
    </xf>
    <xf numFmtId="10" fontId="25" fillId="0" borderId="35" xfId="0" applyNumberFormat="1" applyFont="1" applyBorder="1" applyAlignment="1">
      <alignment horizontal="center" vertical="center" wrapText="1"/>
    </xf>
    <xf numFmtId="0" fontId="9" fillId="0" borderId="253" xfId="0" applyFont="1" applyBorder="1"/>
    <xf numFmtId="0" fontId="0" fillId="2" borderId="30" xfId="0" applyFont="1" applyFill="1" applyBorder="1" applyAlignment="1">
      <alignment vertical="center" wrapText="1"/>
    </xf>
    <xf numFmtId="0" fontId="9" fillId="0" borderId="254" xfId="0" applyFont="1" applyBorder="1"/>
    <xf numFmtId="0" fontId="9" fillId="0" borderId="255" xfId="0" applyFont="1" applyBorder="1"/>
    <xf numFmtId="0" fontId="50" fillId="2" borderId="0" xfId="0" applyFont="1" applyFill="1" applyAlignment="1">
      <alignment horizontal="center" wrapText="1"/>
    </xf>
    <xf numFmtId="0" fontId="76" fillId="0" borderId="0" xfId="0" applyFont="1" applyAlignment="1">
      <alignment horizontal="center" wrapText="1"/>
    </xf>
    <xf numFmtId="0" fontId="46" fillId="16" borderId="159" xfId="0" applyFont="1" applyFill="1" applyBorder="1" applyAlignment="1">
      <alignment horizontal="center" vertical="center" wrapText="1"/>
    </xf>
    <xf numFmtId="49" fontId="101" fillId="0" borderId="30" xfId="0" applyNumberFormat="1" applyFont="1" applyBorder="1" applyAlignment="1">
      <alignment horizontal="left" vertical="center" wrapText="1"/>
    </xf>
    <xf numFmtId="0" fontId="25" fillId="2" borderId="256" xfId="0" applyFont="1" applyFill="1" applyBorder="1" applyAlignment="1">
      <alignment horizontal="center" vertical="center" wrapText="1"/>
    </xf>
    <xf numFmtId="0" fontId="25" fillId="0" borderId="9" xfId="0" applyFont="1" applyBorder="1" applyAlignment="1">
      <alignment horizontal="center" vertical="center" wrapText="1"/>
    </xf>
    <xf numFmtId="0" fontId="46" fillId="15" borderId="252" xfId="0" applyFont="1" applyFill="1" applyBorder="1" applyAlignment="1">
      <alignment horizontal="center" vertical="center"/>
    </xf>
    <xf numFmtId="0" fontId="8" fillId="34" borderId="35" xfId="0" applyFont="1" applyFill="1" applyBorder="1" applyAlignment="1">
      <alignment horizontal="center"/>
    </xf>
    <xf numFmtId="0" fontId="8" fillId="34" borderId="3" xfId="0" applyFont="1" applyFill="1" applyBorder="1" applyAlignment="1">
      <alignment horizontal="center"/>
    </xf>
    <xf numFmtId="0" fontId="26" fillId="35" borderId="2" xfId="0" applyFont="1" applyFill="1" applyBorder="1" applyAlignment="1">
      <alignment horizontal="center"/>
    </xf>
    <xf numFmtId="0" fontId="89" fillId="26" borderId="2" xfId="0" applyFont="1" applyFill="1" applyBorder="1" applyAlignment="1">
      <alignment horizontal="center"/>
    </xf>
    <xf numFmtId="0" fontId="88" fillId="33" borderId="30" xfId="0" applyFont="1" applyFill="1" applyBorder="1" applyAlignment="1">
      <alignment horizontal="center"/>
    </xf>
    <xf numFmtId="0" fontId="88" fillId="33" borderId="2" xfId="0" applyFont="1" applyFill="1" applyBorder="1" applyAlignment="1">
      <alignment horizontal="center"/>
    </xf>
    <xf numFmtId="0" fontId="86" fillId="0" borderId="0" xfId="0" applyFont="1" applyAlignment="1">
      <alignment horizontal="center"/>
    </xf>
    <xf numFmtId="0" fontId="91" fillId="0" borderId="35" xfId="0" applyFont="1" applyBorder="1" applyAlignment="1">
      <alignment horizontal="center"/>
    </xf>
    <xf numFmtId="0" fontId="91" fillId="0" borderId="14" xfId="0" applyFont="1" applyBorder="1" applyAlignment="1">
      <alignment horizontal="center"/>
    </xf>
    <xf numFmtId="0" fontId="91" fillId="0" borderId="81" xfId="0" applyFont="1" applyBorder="1" applyAlignment="1">
      <alignment horizontal="center"/>
    </xf>
    <xf numFmtId="0" fontId="91" fillId="24" borderId="84" xfId="0" applyFont="1" applyFill="1" applyBorder="1" applyAlignment="1">
      <alignment horizontal="center"/>
    </xf>
    <xf numFmtId="0" fontId="92" fillId="24" borderId="2" xfId="0" applyFont="1" applyFill="1" applyBorder="1" applyAlignment="1">
      <alignment horizontal="center" vertical="center" wrapText="1"/>
    </xf>
    <xf numFmtId="0" fontId="92" fillId="26" borderId="3" xfId="0" applyFont="1" applyFill="1" applyBorder="1" applyAlignment="1">
      <alignment horizontal="center" vertical="center" wrapText="1"/>
    </xf>
    <xf numFmtId="0" fontId="92" fillId="26" borderId="2" xfId="0" applyFont="1" applyFill="1" applyBorder="1" applyAlignment="1">
      <alignment horizontal="center" vertical="center" wrapText="1"/>
    </xf>
    <xf numFmtId="0" fontId="91" fillId="0" borderId="84" xfId="0" applyFont="1" applyBorder="1" applyAlignment="1">
      <alignment horizontal="center"/>
    </xf>
    <xf numFmtId="0" fontId="88" fillId="33" borderId="2" xfId="0" applyFont="1" applyFill="1" applyBorder="1" applyAlignment="1">
      <alignment horizontal="center" vertical="center" wrapText="1"/>
    </xf>
    <xf numFmtId="0" fontId="92" fillId="26" borderId="2" xfId="0" applyFont="1" applyFill="1" applyBorder="1" applyAlignment="1">
      <alignment horizontal="left" vertical="center" wrapText="1"/>
    </xf>
    <xf numFmtId="0" fontId="8" fillId="26" borderId="2" xfId="0" applyFont="1" applyFill="1" applyBorder="1" applyAlignment="1">
      <alignment horizontal="center"/>
    </xf>
    <xf numFmtId="0" fontId="8" fillId="26" borderId="35" xfId="0" applyFont="1" applyFill="1" applyBorder="1" applyAlignment="1">
      <alignment horizontal="center"/>
    </xf>
    <xf numFmtId="0" fontId="8" fillId="26" borderId="3" xfId="0" applyFont="1" applyFill="1" applyBorder="1" applyAlignment="1">
      <alignment horizontal="center"/>
    </xf>
    <xf numFmtId="0" fontId="91" fillId="0" borderId="0" xfId="0" applyFont="1" applyAlignment="1">
      <alignment horizontal="center"/>
    </xf>
    <xf numFmtId="0" fontId="88" fillId="34" borderId="2" xfId="0" applyFont="1" applyFill="1" applyBorder="1" applyAlignment="1">
      <alignment horizontal="center" vertical="center" wrapText="1"/>
    </xf>
    <xf numFmtId="41" fontId="99" fillId="44" borderId="275" xfId="0" applyNumberFormat="1" applyFont="1" applyFill="1" applyBorder="1" applyAlignment="1">
      <alignment horizontal="center" vertical="center"/>
    </xf>
    <xf numFmtId="41" fontId="99" fillId="44" borderId="114" xfId="0" applyNumberFormat="1" applyFont="1" applyFill="1" applyBorder="1" applyAlignment="1">
      <alignment horizontal="center" vertical="center"/>
    </xf>
    <xf numFmtId="41" fontId="99" fillId="44" borderId="279" xfId="0" applyNumberFormat="1" applyFont="1" applyFill="1" applyBorder="1" applyAlignment="1">
      <alignment horizontal="center" vertical="center"/>
    </xf>
    <xf numFmtId="0" fontId="9" fillId="0" borderId="280" xfId="0" applyFont="1" applyBorder="1"/>
    <xf numFmtId="41" fontId="99" fillId="0" borderId="0" xfId="0" applyNumberFormat="1" applyFont="1" applyAlignment="1">
      <alignment horizontal="center" vertical="center"/>
    </xf>
    <xf numFmtId="0" fontId="99" fillId="44" borderId="259" xfId="0" applyFont="1" applyFill="1" applyBorder="1" applyAlignment="1">
      <alignment horizontal="center" vertical="center" wrapText="1"/>
    </xf>
    <xf numFmtId="0" fontId="9" fillId="0" borderId="264" xfId="0" applyFont="1" applyBorder="1"/>
    <xf numFmtId="0" fontId="99" fillId="44" borderId="258" xfId="0" applyFont="1" applyFill="1" applyBorder="1" applyAlignment="1">
      <alignment horizontal="center" vertical="center" wrapText="1"/>
    </xf>
    <xf numFmtId="0" fontId="9" fillId="0" borderId="263" xfId="0" applyFont="1" applyBorder="1"/>
    <xf numFmtId="0" fontId="98" fillId="0" borderId="0" xfId="0" applyFont="1" applyAlignment="1">
      <alignment horizontal="center" vertical="center"/>
    </xf>
    <xf numFmtId="0" fontId="9" fillId="0" borderId="257" xfId="0" applyFont="1" applyBorder="1"/>
    <xf numFmtId="0" fontId="100" fillId="44" borderId="260" xfId="0" applyFont="1" applyFill="1" applyBorder="1" applyAlignment="1">
      <alignment horizontal="center" vertical="center" wrapText="1"/>
    </xf>
    <xf numFmtId="0" fontId="9" fillId="0" borderId="261" xfId="0" applyFont="1" applyBorder="1"/>
    <xf numFmtId="0" fontId="9" fillId="0" borderId="262" xfId="0" applyFont="1" applyBorder="1"/>
    <xf numFmtId="0" fontId="106" fillId="15" borderId="81" xfId="0" applyFont="1" applyFill="1" applyBorder="1" applyAlignment="1">
      <alignment horizontal="center" vertical="center" wrapText="1"/>
    </xf>
    <xf numFmtId="0" fontId="106" fillId="15" borderId="81" xfId="0" applyFont="1" applyFill="1" applyBorder="1" applyAlignment="1">
      <alignment vertical="center" wrapText="1"/>
    </xf>
    <xf numFmtId="0" fontId="120" fillId="15" borderId="81" xfId="0" applyFont="1" applyFill="1" applyBorder="1" applyAlignment="1">
      <alignment vertical="center" wrapText="1"/>
    </xf>
    <xf numFmtId="0" fontId="120" fillId="15" borderId="81" xfId="0" applyFont="1" applyFill="1" applyBorder="1" applyAlignment="1">
      <alignment vertical="top" wrapText="1"/>
    </xf>
    <xf numFmtId="0" fontId="106" fillId="2" borderId="81" xfId="0" applyFont="1" applyFill="1" applyBorder="1" applyAlignment="1">
      <alignment vertical="center" wrapText="1"/>
    </xf>
    <xf numFmtId="0" fontId="50" fillId="4" borderId="81" xfId="0" applyFont="1" applyFill="1" applyBorder="1" applyAlignment="1">
      <alignment vertical="center" wrapText="1"/>
    </xf>
    <xf numFmtId="0" fontId="106" fillId="13" borderId="81" xfId="0" applyFont="1" applyFill="1" applyBorder="1" applyAlignment="1">
      <alignment vertical="center" wrapText="1"/>
    </xf>
    <xf numFmtId="0" fontId="106" fillId="27" borderId="81" xfId="0" applyFont="1" applyFill="1" applyBorder="1" applyAlignment="1">
      <alignment horizontal="center" vertical="center" wrapText="1"/>
    </xf>
    <xf numFmtId="0" fontId="26" fillId="15" borderId="81" xfId="0" applyFont="1" applyFill="1" applyBorder="1" applyAlignment="1">
      <alignment vertical="center" wrapText="1"/>
    </xf>
    <xf numFmtId="0" fontId="97" fillId="15" borderId="3" xfId="0" applyFont="1" applyFill="1" applyBorder="1" applyAlignment="1">
      <alignment horizontal="center" wrapText="1"/>
    </xf>
    <xf numFmtId="0" fontId="106" fillId="15" borderId="81" xfId="0" applyFont="1" applyFill="1" applyBorder="1" applyAlignment="1">
      <alignment horizontal="left" vertical="center" wrapText="1"/>
    </xf>
    <xf numFmtId="0" fontId="106" fillId="2" borderId="81" xfId="0" applyFont="1" applyFill="1" applyBorder="1" applyAlignment="1">
      <alignment horizontal="center" vertical="center" wrapText="1"/>
    </xf>
    <xf numFmtId="0" fontId="106" fillId="2" borderId="81" xfId="0" applyFont="1" applyFill="1" applyBorder="1" applyAlignment="1">
      <alignment horizontal="left" vertical="center" wrapText="1"/>
    </xf>
    <xf numFmtId="0" fontId="106" fillId="4" borderId="81" xfId="0" applyFont="1" applyFill="1" applyBorder="1" applyAlignment="1">
      <alignment horizontal="left" vertical="center" wrapText="1"/>
    </xf>
    <xf numFmtId="0" fontId="28" fillId="2" borderId="81" xfId="0" applyFont="1" applyFill="1" applyBorder="1" applyAlignment="1">
      <alignment horizontal="left" vertical="center" wrapText="1"/>
    </xf>
    <xf numFmtId="0" fontId="106" fillId="15" borderId="81" xfId="0" quotePrefix="1" applyFont="1" applyFill="1" applyBorder="1" applyAlignment="1">
      <alignment horizontal="left" vertical="center" wrapText="1"/>
    </xf>
    <xf numFmtId="0" fontId="106" fillId="27" borderId="81" xfId="0" applyFont="1" applyFill="1" applyBorder="1" applyAlignment="1">
      <alignment horizontal="center" wrapText="1"/>
    </xf>
    <xf numFmtId="0" fontId="28" fillId="2" borderId="81" xfId="0" applyFont="1" applyFill="1" applyBorder="1" applyAlignment="1">
      <alignment vertical="center" wrapText="1"/>
    </xf>
    <xf numFmtId="0" fontId="106" fillId="15" borderId="81" xfId="0" applyFont="1" applyFill="1" applyBorder="1" applyAlignment="1">
      <alignment vertical="top" wrapText="1"/>
    </xf>
    <xf numFmtId="0" fontId="113" fillId="2" borderId="81" xfId="0" applyFont="1" applyFill="1" applyBorder="1" applyAlignment="1">
      <alignment horizontal="center" vertical="center" wrapText="1"/>
    </xf>
    <xf numFmtId="0" fontId="113" fillId="2" borderId="81" xfId="0" applyFont="1" applyFill="1" applyBorder="1" applyAlignment="1">
      <alignment vertical="center" wrapText="1"/>
    </xf>
    <xf numFmtId="0" fontId="113" fillId="2" borderId="87" xfId="0" applyFont="1" applyFill="1" applyBorder="1" applyAlignment="1">
      <alignment horizontal="center" vertical="center" wrapText="1"/>
    </xf>
    <xf numFmtId="14" fontId="113" fillId="2" borderId="81" xfId="0" applyNumberFormat="1" applyFont="1" applyFill="1" applyBorder="1" applyAlignment="1">
      <alignment horizontal="center" vertical="center" wrapText="1"/>
    </xf>
    <xf numFmtId="10" fontId="113" fillId="2" borderId="81" xfId="0" applyNumberFormat="1" applyFont="1" applyFill="1" applyBorder="1" applyAlignment="1">
      <alignment horizontal="center" wrapText="1"/>
    </xf>
    <xf numFmtId="169" fontId="113" fillId="2" borderId="81" xfId="0" applyNumberFormat="1" applyFont="1" applyFill="1" applyBorder="1" applyAlignment="1">
      <alignment horizontal="center"/>
    </xf>
    <xf numFmtId="9" fontId="113" fillId="2" borderId="81" xfId="0" applyNumberFormat="1" applyFont="1" applyFill="1" applyBorder="1" applyAlignment="1">
      <alignment horizontal="center" vertical="center" wrapText="1"/>
    </xf>
    <xf numFmtId="0" fontId="19" fillId="2" borderId="81" xfId="0" applyFont="1" applyFill="1" applyBorder="1" applyAlignment="1">
      <alignment vertical="center" wrapText="1"/>
    </xf>
    <xf numFmtId="10" fontId="113" fillId="2" borderId="81" xfId="0" applyNumberFormat="1" applyFont="1" applyFill="1" applyBorder="1" applyAlignment="1">
      <alignment horizontal="center"/>
    </xf>
    <xf numFmtId="10" fontId="113" fillId="2" borderId="81" xfId="0" applyNumberFormat="1" applyFont="1" applyFill="1" applyBorder="1" applyAlignment="1">
      <alignment horizontal="center" vertical="center" wrapText="1"/>
    </xf>
    <xf numFmtId="0" fontId="108" fillId="47" borderId="127" xfId="0" applyFont="1" applyFill="1" applyBorder="1" applyAlignment="1">
      <alignment horizontal="center" vertical="center" wrapText="1"/>
    </xf>
    <xf numFmtId="14" fontId="113" fillId="2" borderId="87" xfId="0" applyNumberFormat="1" applyFont="1" applyFill="1" applyBorder="1" applyAlignment="1">
      <alignment horizontal="center" vertical="center" wrapText="1"/>
    </xf>
    <xf numFmtId="49" fontId="113" fillId="2" borderId="81" xfId="0" applyNumberFormat="1" applyFont="1" applyFill="1" applyBorder="1" applyAlignment="1">
      <alignment horizontal="center" vertical="center" wrapText="1"/>
    </xf>
    <xf numFmtId="0" fontId="113" fillId="0" borderId="81" xfId="0" applyFont="1" applyBorder="1" applyAlignment="1">
      <alignment horizontal="center" vertical="center" wrapText="1"/>
    </xf>
    <xf numFmtId="49" fontId="16" fillId="2" borderId="81" xfId="0" applyNumberFormat="1" applyFont="1" applyFill="1" applyBorder="1" applyAlignment="1">
      <alignment horizontal="center" vertical="center" wrapText="1"/>
    </xf>
    <xf numFmtId="49" fontId="19" fillId="2" borderId="81" xfId="0" applyNumberFormat="1" applyFont="1" applyFill="1" applyBorder="1" applyAlignment="1">
      <alignment vertical="center" wrapText="1"/>
    </xf>
    <xf numFmtId="9" fontId="118" fillId="2" borderId="127" xfId="0" applyNumberFormat="1" applyFont="1" applyFill="1" applyBorder="1" applyAlignment="1">
      <alignment horizontal="center" vertical="center" wrapText="1"/>
    </xf>
    <xf numFmtId="0" fontId="108" fillId="47" borderId="37" xfId="0" applyFont="1" applyFill="1" applyBorder="1" applyAlignment="1">
      <alignment horizontal="center" vertical="center" wrapText="1"/>
    </xf>
    <xf numFmtId="0" fontId="108" fillId="47" borderId="81" xfId="0" applyFont="1" applyFill="1" applyBorder="1" applyAlignment="1">
      <alignment horizontal="center" vertical="center" wrapText="1"/>
    </xf>
    <xf numFmtId="9" fontId="109" fillId="47" borderId="81" xfId="0" applyNumberFormat="1" applyFont="1" applyFill="1" applyBorder="1" applyAlignment="1">
      <alignment horizontal="center" vertical="center" wrapText="1"/>
    </xf>
    <xf numFmtId="0" fontId="110" fillId="47" borderId="81" xfId="0" applyFont="1" applyFill="1" applyBorder="1" applyAlignment="1">
      <alignment horizontal="center" vertical="center" wrapText="1"/>
    </xf>
    <xf numFmtId="9" fontId="108" fillId="47" borderId="81" xfId="0" applyNumberFormat="1" applyFont="1" applyFill="1" applyBorder="1" applyAlignment="1">
      <alignment horizontal="center"/>
    </xf>
    <xf numFmtId="0" fontId="19" fillId="2" borderId="81" xfId="0" applyFont="1" applyFill="1" applyBorder="1" applyAlignment="1">
      <alignment horizontal="center" vertical="center" wrapText="1"/>
    </xf>
    <xf numFmtId="0" fontId="19" fillId="2" borderId="87" xfId="0" applyFont="1" applyFill="1" applyBorder="1" applyAlignment="1">
      <alignment horizontal="center" vertical="center" wrapText="1"/>
    </xf>
    <xf numFmtId="49" fontId="19" fillId="2" borderId="81" xfId="0" applyNumberFormat="1" applyFont="1" applyFill="1" applyBorder="1" applyAlignment="1">
      <alignment horizontal="center" vertical="center" wrapText="1"/>
    </xf>
    <xf numFmtId="0" fontId="112" fillId="2" borderId="37" xfId="0" applyFont="1" applyFill="1" applyBorder="1" applyAlignment="1">
      <alignment horizontal="center" vertical="center" wrapText="1"/>
    </xf>
    <xf numFmtId="0" fontId="107" fillId="0" borderId="5" xfId="0" applyFont="1" applyBorder="1" applyAlignment="1">
      <alignment horizontal="center" vertical="center" wrapText="1"/>
    </xf>
    <xf numFmtId="0" fontId="17" fillId="0" borderId="9" xfId="0" applyFont="1" applyBorder="1" applyAlignment="1">
      <alignment vertical="center" wrapText="1"/>
    </xf>
    <xf numFmtId="0" fontId="111" fillId="48" borderId="127" xfId="0" applyFont="1" applyFill="1" applyBorder="1" applyAlignment="1">
      <alignment horizontal="center" vertical="center"/>
    </xf>
    <xf numFmtId="0" fontId="25" fillId="48" borderId="87" xfId="0" applyFont="1" applyFill="1" applyBorder="1" applyAlignment="1">
      <alignment horizontal="center" vertical="center" wrapText="1"/>
    </xf>
    <xf numFmtId="0" fontId="106" fillId="48" borderId="81" xfId="0" applyFont="1" applyFill="1" applyBorder="1" applyAlignment="1">
      <alignment vertical="center" wrapText="1"/>
    </xf>
    <xf numFmtId="0" fontId="97" fillId="15" borderId="2" xfId="0" applyFont="1" applyFill="1" applyBorder="1" applyAlignment="1">
      <alignment wrapText="1"/>
    </xf>
    <xf numFmtId="0" fontId="125" fillId="15" borderId="81" xfId="0" applyFont="1" applyFill="1" applyBorder="1" applyAlignment="1">
      <alignment horizontal="left" vertical="center" wrapText="1"/>
    </xf>
    <xf numFmtId="0" fontId="106" fillId="48" borderId="81" xfId="0" applyFont="1" applyFill="1" applyBorder="1" applyAlignment="1">
      <alignment horizontal="left" vertical="center" wrapText="1"/>
    </xf>
    <xf numFmtId="0" fontId="111" fillId="64" borderId="9" xfId="0" applyFont="1" applyFill="1" applyBorder="1" applyAlignment="1">
      <alignment horizontal="center" vertical="center" wrapText="1"/>
    </xf>
    <xf numFmtId="10" fontId="77" fillId="65" borderId="9" xfId="0" applyNumberFormat="1" applyFont="1" applyFill="1" applyBorder="1" applyAlignment="1">
      <alignment horizontal="center" vertical="center" wrapText="1"/>
    </xf>
    <xf numFmtId="0" fontId="117" fillId="64" borderId="9" xfId="0" applyFont="1" applyFill="1" applyBorder="1" applyAlignment="1">
      <alignment horizontal="center" vertical="center" wrapText="1"/>
    </xf>
    <xf numFmtId="0" fontId="63" fillId="2" borderId="9" xfId="0" applyFont="1" applyFill="1" applyBorder="1" applyAlignment="1">
      <alignment horizontal="center" vertical="center" wrapText="1"/>
    </xf>
    <xf numFmtId="0" fontId="119" fillId="2" borderId="37" xfId="0" applyFont="1" applyFill="1" applyBorder="1" applyAlignment="1">
      <alignment horizontal="center" vertical="center" wrapText="1"/>
    </xf>
    <xf numFmtId="0" fontId="117" fillId="61" borderId="9" xfId="0" applyFont="1" applyFill="1" applyBorder="1" applyAlignment="1">
      <alignment horizontal="center" vertical="center" wrapText="1"/>
    </xf>
    <xf numFmtId="0" fontId="117" fillId="4" borderId="9" xfId="0" applyFont="1" applyFill="1" applyBorder="1" applyAlignment="1">
      <alignment horizontal="center" vertical="center" wrapText="1"/>
    </xf>
    <xf numFmtId="0" fontId="127" fillId="51" borderId="126" xfId="0" applyFont="1" applyFill="1" applyBorder="1" applyAlignment="1">
      <alignment horizontal="center" vertical="center" wrapText="1"/>
    </xf>
    <xf numFmtId="0" fontId="127" fillId="0" borderId="126" xfId="0" applyFont="1" applyBorder="1" applyAlignment="1">
      <alignment vertical="center" wrapText="1"/>
    </xf>
    <xf numFmtId="9" fontId="113" fillId="2" borderId="81" xfId="0" applyNumberFormat="1" applyFont="1" applyFill="1" applyBorder="1" applyAlignment="1">
      <alignment horizontal="center" wrapText="1"/>
    </xf>
    <xf numFmtId="0" fontId="15" fillId="2" borderId="37" xfId="0" applyFont="1" applyFill="1" applyBorder="1" applyAlignment="1">
      <alignment vertical="center" wrapText="1"/>
    </xf>
    <xf numFmtId="0" fontId="112" fillId="66" borderId="126" xfId="0" applyFont="1" applyFill="1" applyBorder="1" applyAlignment="1">
      <alignment horizontal="center" vertical="center" wrapText="1"/>
    </xf>
    <xf numFmtId="0" fontId="121" fillId="2" borderId="30" xfId="0" applyFont="1" applyFill="1" applyBorder="1" applyAlignment="1">
      <alignment horizontal="center"/>
    </xf>
    <xf numFmtId="0" fontId="116" fillId="2" borderId="30" xfId="0" applyFont="1" applyFill="1" applyBorder="1" applyAlignment="1">
      <alignment horizontal="center"/>
    </xf>
    <xf numFmtId="0" fontId="29" fillId="59" borderId="3" xfId="0" applyFont="1" applyFill="1" applyBorder="1" applyAlignment="1">
      <alignment horizontal="center"/>
    </xf>
    <xf numFmtId="0" fontId="124" fillId="18" borderId="10" xfId="0" applyFont="1" applyFill="1" applyBorder="1" applyAlignment="1">
      <alignment horizontal="center"/>
    </xf>
    <xf numFmtId="0" fontId="121" fillId="52" borderId="30" xfId="0" applyFont="1" applyFill="1" applyBorder="1" applyAlignment="1">
      <alignment horizontal="center"/>
    </xf>
    <xf numFmtId="0" fontId="121" fillId="26" borderId="30" xfId="0" applyFont="1" applyFill="1" applyBorder="1" applyAlignment="1">
      <alignment horizontal="center"/>
    </xf>
    <xf numFmtId="0" fontId="26" fillId="54" borderId="10" xfId="0" applyFont="1" applyFill="1" applyBorder="1" applyAlignment="1">
      <alignment horizontal="center"/>
    </xf>
    <xf numFmtId="0" fontId="26" fillId="54" borderId="79"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114" fillId="49" borderId="10"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55" borderId="10" xfId="0" applyFont="1" applyFill="1" applyBorder="1" applyAlignment="1">
      <alignment horizontal="center"/>
    </xf>
    <xf numFmtId="0" fontId="26" fillId="52" borderId="2" xfId="0" applyFont="1" applyFill="1" applyBorder="1" applyAlignment="1">
      <alignment horizontal="center" vertical="center" wrapText="1"/>
    </xf>
    <xf numFmtId="0" fontId="9" fillId="0" borderId="0" xfId="0" applyFont="1" applyAlignment="1">
      <alignment vertical="center" wrapText="1"/>
    </xf>
    <xf numFmtId="0" fontId="26" fillId="54" borderId="2" xfId="0" applyFont="1" applyFill="1" applyBorder="1" applyAlignment="1">
      <alignment horizontal="center" vertical="center" wrapText="1"/>
    </xf>
    <xf numFmtId="0" fontId="26" fillId="26" borderId="3" xfId="0" applyFont="1" applyFill="1" applyBorder="1" applyAlignment="1">
      <alignment horizontal="center"/>
    </xf>
    <xf numFmtId="0" fontId="17" fillId="50" borderId="10" xfId="0" applyFont="1" applyFill="1" applyBorder="1" applyAlignment="1">
      <alignment horizontal="center" vertical="center" wrapText="1"/>
    </xf>
    <xf numFmtId="0" fontId="17" fillId="51" borderId="10" xfId="0" applyFont="1" applyFill="1" applyBorder="1" applyAlignment="1">
      <alignment horizontal="center"/>
    </xf>
    <xf numFmtId="0" fontId="12" fillId="2" borderId="14" xfId="0" applyFont="1" applyFill="1" applyBorder="1" applyAlignment="1">
      <alignment horizontal="center" vertical="center" wrapText="1"/>
    </xf>
    <xf numFmtId="0" fontId="17" fillId="2" borderId="127" xfId="0" applyFont="1" applyFill="1" applyBorder="1" applyAlignment="1">
      <alignment horizontal="center" vertical="center" wrapText="1"/>
    </xf>
    <xf numFmtId="0" fontId="26" fillId="26" borderId="79" xfId="0" applyFont="1" applyFill="1" applyBorder="1" applyAlignment="1">
      <alignment horizontal="center"/>
    </xf>
    <xf numFmtId="0" fontId="26" fillId="54" borderId="79" xfId="0" applyFont="1" applyFill="1" applyBorder="1" applyAlignment="1">
      <alignment horizontal="center"/>
    </xf>
    <xf numFmtId="0" fontId="26" fillId="26" borderId="2" xfId="0" applyFont="1" applyFill="1" applyBorder="1" applyAlignment="1">
      <alignment horizontal="left" vertical="center" wrapText="1"/>
    </xf>
    <xf numFmtId="0" fontId="26" fillId="53" borderId="2" xfId="0" applyFont="1" applyFill="1" applyBorder="1" applyAlignment="1">
      <alignment horizontal="center" vertical="center" wrapText="1"/>
    </xf>
  </cellXfs>
  <cellStyles count="1">
    <cellStyle name="Normal" xfId="0" builtinId="0"/>
  </cellStyles>
  <dxfs count="50">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CE8B2"/>
          <bgColor rgb="FFFCE8B2"/>
        </patternFill>
      </fill>
    </dxf>
    <dxf>
      <fill>
        <patternFill patternType="solid">
          <fgColor rgb="FFF4C7C3"/>
          <bgColor rgb="FFF4C7C3"/>
        </patternFill>
      </fill>
    </dxf>
    <dxf>
      <fill>
        <patternFill patternType="solid">
          <fgColor rgb="FFB7E1CD"/>
          <bgColor rgb="FFB7E1CD"/>
        </patternFill>
      </fill>
    </dxf>
    <dxf>
      <fill>
        <patternFill patternType="solid">
          <fgColor rgb="FFB7E1CD"/>
          <bgColor rgb="FFB7E1CD"/>
        </patternFill>
      </fill>
    </dxf>
    <dxf>
      <fill>
        <patternFill patternType="solid">
          <fgColor rgb="FFFCE8B2"/>
          <bgColor rgb="FFFCE8B2"/>
        </patternFill>
      </fill>
    </dxf>
    <dxf>
      <fill>
        <patternFill patternType="solid">
          <fgColor rgb="FFF4C7C3"/>
          <bgColor rgb="FFF4C7C3"/>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FF00"/>
          <bgColor rgb="FFFFFF00"/>
        </patternFill>
      </fill>
    </dxf>
    <dxf>
      <fill>
        <patternFill patternType="solid">
          <fgColor rgb="FFFF0000"/>
          <bgColor rgb="FFFF0000"/>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2">
    <tableStyle name="RESUMEN GRAL-style" pivot="0" count="3">
      <tableStyleElement type="headerRow" dxfId="49"/>
      <tableStyleElement type="firstRowStripe" dxfId="48"/>
      <tableStyleElement type="secondRowStripe" dxfId="47"/>
    </tableStyle>
    <tableStyle name="RESUMEN GRAL-style 2" pivot="0" count="3">
      <tableStyleElement type="headerRow" dxfId="46"/>
      <tableStyleElement type="firstRowStripe" dxfId="45"/>
      <tableStyleElement type="secondRowStripe" dxfId="44"/>
    </tableStyle>
    <tableStyle name="RESUMEN GRAL-style 3" pivot="0" count="3">
      <tableStyleElement type="headerRow" dxfId="43"/>
      <tableStyleElement type="firstRowStripe" dxfId="42"/>
      <tableStyleElement type="secondRowStripe" dxfId="41"/>
    </tableStyle>
    <tableStyle name="RESUMEN GRAL-style 4" pivot="0" count="3">
      <tableStyleElement type="headerRow" dxfId="40"/>
      <tableStyleElement type="firstRowStripe" dxfId="39"/>
      <tableStyleElement type="secondRowStripe" dxfId="38"/>
    </tableStyle>
    <tableStyle name="RESUMEN GRAL-style 5" pivot="0" count="3">
      <tableStyleElement type="headerRow" dxfId="37"/>
      <tableStyleElement type="firstRowStripe" dxfId="36"/>
      <tableStyleElement type="secondRowStripe" dxfId="35"/>
    </tableStyle>
    <tableStyle name="RESUMEN GRAL-style 6" pivot="0" count="3">
      <tableStyleElement type="headerRow" dxfId="34"/>
      <tableStyleElement type="firstRowStripe" dxfId="33"/>
      <tableStyleElement type="secondRowStripe" dxfId="32"/>
    </tableStyle>
    <tableStyle name="RESUMEN GRAL-style 7" pivot="0" count="3">
      <tableStyleElement type="headerRow" dxfId="31"/>
      <tableStyleElement type="firstRowStripe" dxfId="30"/>
      <tableStyleElement type="secondRowStripe" dxfId="29"/>
    </tableStyle>
    <tableStyle name="RESUMEN GRAL-style 8" pivot="0" count="3">
      <tableStyleElement type="headerRow" dxfId="28"/>
      <tableStyleElement type="firstRowStripe" dxfId="27"/>
      <tableStyleElement type="secondRowStripe" dxfId="26"/>
    </tableStyle>
    <tableStyle name="RESUMEN GRAL-style 9" pivot="0" count="3">
      <tableStyleElement type="headerRow" dxfId="25"/>
      <tableStyleElement type="firstRowStripe" dxfId="24"/>
      <tableStyleElement type="secondRowStripe" dxfId="23"/>
    </tableStyle>
    <tableStyle name="RESUMEN GRAL-style 10" pivot="0" count="3">
      <tableStyleElement type="headerRow" dxfId="22"/>
      <tableStyleElement type="firstRowStripe" dxfId="21"/>
      <tableStyleElement type="secondRowStripe" dxfId="20"/>
    </tableStyle>
    <tableStyle name="T Humano-style" pivot="0" count="2">
      <tableStyleElement type="firstRowStripe" dxfId="19"/>
      <tableStyleElement type="secondRowStripe" dxfId="18"/>
    </tableStyle>
    <tableStyle name="T Humano-style 2" pivot="0" count="2">
      <tableStyleElement type="firstRowStripe" dxfId="17"/>
      <tableStyleElement type="secondRowStripe" dxfId="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pPr>
            <a:r>
              <a:t>AVANCE DEL PLAN DE ACCION DEL IGAC CON CORTE AL II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 GRAL'!$C$349</c:f>
              <c:strCache>
                <c:ptCount val="1"/>
                <c:pt idx="0">
                  <c:v>Programado al II Trimestre</c:v>
                </c:pt>
              </c:strCache>
            </c:strRef>
          </c:tx>
          <c:spPr>
            <a:solidFill>
              <a:srgbClr val="3366CC"/>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GRAL'!$A$350:$A$369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GRAL'!$C$350:$C$369</c:f>
              <c:numCache>
                <c:formatCode>0.00%</c:formatCode>
                <c:ptCount val="20"/>
                <c:pt idx="0">
                  <c:v>0.46598328254249821</c:v>
                </c:pt>
                <c:pt idx="1">
                  <c:v>0.42558950133033874</c:v>
                </c:pt>
                <c:pt idx="2">
                  <c:v>0.67369999999999997</c:v>
                </c:pt>
                <c:pt idx="3">
                  <c:v>0.50320239999999994</c:v>
                </c:pt>
                <c:pt idx="4">
                  <c:v>0.3349125</c:v>
                </c:pt>
                <c:pt idx="5">
                  <c:v>0.26333333333333336</c:v>
                </c:pt>
                <c:pt idx="6">
                  <c:v>0.44401999999999997</c:v>
                </c:pt>
                <c:pt idx="7">
                  <c:v>0.47235874999999994</c:v>
                </c:pt>
                <c:pt idx="8">
                  <c:v>0.44333333333333336</c:v>
                </c:pt>
                <c:pt idx="9">
                  <c:v>0.44573000000000002</c:v>
                </c:pt>
                <c:pt idx="10">
                  <c:v>0.49997600000000003</c:v>
                </c:pt>
                <c:pt idx="11">
                  <c:v>0.45797999999999994</c:v>
                </c:pt>
                <c:pt idx="12">
                  <c:v>0.39500000000000002</c:v>
                </c:pt>
                <c:pt idx="13">
                  <c:v>0.56040000000000001</c:v>
                </c:pt>
                <c:pt idx="14">
                  <c:v>0.21565800000000002</c:v>
                </c:pt>
                <c:pt idx="15">
                  <c:v>1.2080035393697108</c:v>
                </c:pt>
                <c:pt idx="16">
                  <c:v>0.8892000000000001</c:v>
                </c:pt>
                <c:pt idx="17">
                  <c:v>0.40131600000000001</c:v>
                </c:pt>
                <c:pt idx="18">
                  <c:v>0.61899999999999999</c:v>
                </c:pt>
                <c:pt idx="19">
                  <c:v>0.47200000000000009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'RESUMEN GRAL'!$D$349</c:f>
              <c:strCache>
                <c:ptCount val="1"/>
                <c:pt idx="0">
                  <c:v>AVANCE II TRIMESTRE</c:v>
                </c:pt>
              </c:strCache>
            </c:strRef>
          </c:tx>
          <c:spPr>
            <a:solidFill>
              <a:srgbClr val="DC3912"/>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GRAL'!$A$350:$A$369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GRAL'!$D$350:$D$369</c:f>
              <c:numCache>
                <c:formatCode>0.00%</c:formatCode>
                <c:ptCount val="20"/>
                <c:pt idx="0">
                  <c:v>0.62269387252032526</c:v>
                </c:pt>
                <c:pt idx="1">
                  <c:v>0.44092181683825121</c:v>
                </c:pt>
                <c:pt idx="2">
                  <c:v>0.67665999999999993</c:v>
                </c:pt>
                <c:pt idx="3">
                  <c:v>0.50259457142857145</c:v>
                </c:pt>
                <c:pt idx="4">
                  <c:v>0.34182555133496034</c:v>
                </c:pt>
                <c:pt idx="5">
                  <c:v>0.30833333333333335</c:v>
                </c:pt>
                <c:pt idx="6">
                  <c:v>0.44075235890087339</c:v>
                </c:pt>
                <c:pt idx="7">
                  <c:v>0.44540487499999992</c:v>
                </c:pt>
                <c:pt idx="8">
                  <c:v>0.69666666666666666</c:v>
                </c:pt>
                <c:pt idx="9">
                  <c:v>0.53422000000000003</c:v>
                </c:pt>
                <c:pt idx="10">
                  <c:v>0.5</c:v>
                </c:pt>
                <c:pt idx="11">
                  <c:v>0.44287999999999994</c:v>
                </c:pt>
                <c:pt idx="12">
                  <c:v>0.39500000000000002</c:v>
                </c:pt>
                <c:pt idx="13">
                  <c:v>0.56520000000000004</c:v>
                </c:pt>
                <c:pt idx="14">
                  <c:v>0.21565800000000002</c:v>
                </c:pt>
                <c:pt idx="15">
                  <c:v>1.3372913002707818</c:v>
                </c:pt>
                <c:pt idx="16">
                  <c:v>0.65960000000000008</c:v>
                </c:pt>
                <c:pt idx="17">
                  <c:v>0.40074319005996573</c:v>
                </c:pt>
                <c:pt idx="18">
                  <c:v>0.499</c:v>
                </c:pt>
                <c:pt idx="19">
                  <c:v>0.47200000000000009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0308352"/>
        <c:axId val="111358720"/>
      </c:barChart>
      <c:catAx>
        <c:axId val="110308352"/>
        <c:scaling>
          <c:orientation val="minMax"/>
        </c:scaling>
        <c:delete val="0"/>
        <c:axPos val="b"/>
        <c:numFmt formatCode="General" sourceLinked="1"/>
        <c:majorTickMark val="cross"/>
        <c:minorTickMark val="cross"/>
        <c:tickLblPos val="nextTo"/>
        <c:txPr>
          <a:bodyPr rot="0"/>
          <a:lstStyle/>
          <a:p>
            <a:pPr lvl="0">
              <a:defRPr b="0"/>
            </a:pPr>
            <a:endParaRPr lang="es-CO"/>
          </a:p>
        </c:txPr>
        <c:crossAx val="111358720"/>
        <c:crosses val="autoZero"/>
        <c:auto val="1"/>
        <c:lblAlgn val="ctr"/>
        <c:lblOffset val="100"/>
        <c:noMultiLvlLbl val="1"/>
      </c:catAx>
      <c:valAx>
        <c:axId val="111358720"/>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10308352"/>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pPr>
            <a:r>
              <a:t>AVANCE DEL PLAN DE ACCION DEL IGAC CON CORTE AL I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 GRAL'!$C$324</c:f>
              <c:strCache>
                <c:ptCount val="1"/>
                <c:pt idx="0">
                  <c:v>Programado al I Trimestre</c:v>
                </c:pt>
              </c:strCache>
            </c:strRef>
          </c:tx>
          <c:spPr>
            <a:solidFill>
              <a:srgbClr val="3366CC"/>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GRAL'!$A$325:$A$344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GRAL'!$C$325:$C$344</c:f>
              <c:numCache>
                <c:formatCode>0.00%</c:formatCode>
                <c:ptCount val="20"/>
                <c:pt idx="0">
                  <c:v>0.10858860405025869</c:v>
                </c:pt>
                <c:pt idx="1">
                  <c:v>0.14253256145847534</c:v>
                </c:pt>
                <c:pt idx="2">
                  <c:v>0.31779999999999997</c:v>
                </c:pt>
                <c:pt idx="3">
                  <c:v>0.20764939999999998</c:v>
                </c:pt>
                <c:pt idx="4">
                  <c:v>7.76675E-2</c:v>
                </c:pt>
                <c:pt idx="5">
                  <c:v>3.3000000000000002E-2</c:v>
                </c:pt>
                <c:pt idx="6">
                  <c:v>0.2087</c:v>
                </c:pt>
                <c:pt idx="7">
                  <c:v>0.23615499999999995</c:v>
                </c:pt>
                <c:pt idx="8">
                  <c:v>0</c:v>
                </c:pt>
                <c:pt idx="9">
                  <c:v>0.19046000000000002</c:v>
                </c:pt>
                <c:pt idx="10">
                  <c:v>0.22998800000000003</c:v>
                </c:pt>
                <c:pt idx="11">
                  <c:v>0.11797999999999999</c:v>
                </c:pt>
                <c:pt idx="12">
                  <c:v>0.17899999999999999</c:v>
                </c:pt>
                <c:pt idx="13">
                  <c:v>0.20520000000000002</c:v>
                </c:pt>
                <c:pt idx="14">
                  <c:v>5.124200000000001E-2</c:v>
                </c:pt>
                <c:pt idx="15">
                  <c:v>0.43926264945280857</c:v>
                </c:pt>
                <c:pt idx="16">
                  <c:v>0.45900000000000002</c:v>
                </c:pt>
                <c:pt idx="17">
                  <c:v>0.101659</c:v>
                </c:pt>
                <c:pt idx="18">
                  <c:v>0.23899999999999999</c:v>
                </c:pt>
                <c:pt idx="19">
                  <c:v>0.18800000000000003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'RESUMEN GRAL'!$D$324</c:f>
              <c:strCache>
                <c:ptCount val="1"/>
                <c:pt idx="0">
                  <c:v>AVANCE I TRIMESTRE</c:v>
                </c:pt>
              </c:strCache>
            </c:strRef>
          </c:tx>
          <c:spPr>
            <a:solidFill>
              <a:srgbClr val="DC3912"/>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GRAL'!$A$325:$A$344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GRAL'!$D$325:$D$344</c:f>
              <c:numCache>
                <c:formatCode>0.00%</c:formatCode>
                <c:ptCount val="20"/>
                <c:pt idx="0">
                  <c:v>0.17268802755358459</c:v>
                </c:pt>
                <c:pt idx="1">
                  <c:v>0.14086886572756802</c:v>
                </c:pt>
                <c:pt idx="2">
                  <c:v>0.31539999999999996</c:v>
                </c:pt>
                <c:pt idx="3">
                  <c:v>0.20487066666666667</c:v>
                </c:pt>
                <c:pt idx="4">
                  <c:v>8.0811932114458807E-2</c:v>
                </c:pt>
                <c:pt idx="5">
                  <c:v>3.3000000000000002E-2</c:v>
                </c:pt>
                <c:pt idx="6">
                  <c:v>0.21839758982553201</c:v>
                </c:pt>
                <c:pt idx="7">
                  <c:v>0.22974924999999996</c:v>
                </c:pt>
                <c:pt idx="8">
                  <c:v>0</c:v>
                </c:pt>
                <c:pt idx="9">
                  <c:v>0.25178</c:v>
                </c:pt>
                <c:pt idx="10">
                  <c:v>0.23000000000000004</c:v>
                </c:pt>
                <c:pt idx="11">
                  <c:v>0.11791999999999998</c:v>
                </c:pt>
                <c:pt idx="12">
                  <c:v>0.17899999999999999</c:v>
                </c:pt>
                <c:pt idx="13">
                  <c:v>0.20520000000000002</c:v>
                </c:pt>
                <c:pt idx="14">
                  <c:v>5.124200000000001E-2</c:v>
                </c:pt>
                <c:pt idx="15">
                  <c:v>0.49366595736173224</c:v>
                </c:pt>
                <c:pt idx="16">
                  <c:v>0.45900000000000002</c:v>
                </c:pt>
                <c:pt idx="17">
                  <c:v>0.101659</c:v>
                </c:pt>
                <c:pt idx="18">
                  <c:v>0.23899999999999999</c:v>
                </c:pt>
                <c:pt idx="19">
                  <c:v>0.18800000000000003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1401216"/>
        <c:axId val="111415296"/>
      </c:barChart>
      <c:catAx>
        <c:axId val="111401216"/>
        <c:scaling>
          <c:orientation val="minMax"/>
        </c:scaling>
        <c:delete val="0"/>
        <c:axPos val="b"/>
        <c:numFmt formatCode="General" sourceLinked="1"/>
        <c:majorTickMark val="cross"/>
        <c:minorTickMark val="cross"/>
        <c:tickLblPos val="nextTo"/>
        <c:txPr>
          <a:bodyPr rot="0"/>
          <a:lstStyle/>
          <a:p>
            <a:pPr lvl="0">
              <a:defRPr b="0"/>
            </a:pPr>
            <a:endParaRPr lang="es-CO"/>
          </a:p>
        </c:txPr>
        <c:crossAx val="111415296"/>
        <c:crosses val="autoZero"/>
        <c:auto val="1"/>
        <c:lblAlgn val="ctr"/>
        <c:lblOffset val="100"/>
        <c:noMultiLvlLbl val="1"/>
      </c:catAx>
      <c:valAx>
        <c:axId val="111415296"/>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11401216"/>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pPr>
            <a:r>
              <a:t>AVANCE DEL PLAN DE ACCION DEL IGAC CON CORTE AL III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 GRAL'!$C$374</c:f>
              <c:strCache>
                <c:ptCount val="1"/>
                <c:pt idx="0">
                  <c:v>Programado al III Trimestre</c:v>
                </c:pt>
              </c:strCache>
            </c:strRef>
          </c:tx>
          <c:spPr>
            <a:solidFill>
              <a:srgbClr val="3366CC"/>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GRAL'!$A$375:$A$394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GRAL'!$C$375:$C$394</c:f>
              <c:numCache>
                <c:formatCode>0.00%</c:formatCode>
                <c:ptCount val="20"/>
                <c:pt idx="0">
                  <c:v>0.76666842666666679</c:v>
                </c:pt>
                <c:pt idx="1">
                  <c:v>0.75505855003177103</c:v>
                </c:pt>
                <c:pt idx="2">
                  <c:v>0.87714999999999999</c:v>
                </c:pt>
                <c:pt idx="3">
                  <c:v>0.78365935999999992</c:v>
                </c:pt>
                <c:pt idx="4">
                  <c:v>0.60139750000000003</c:v>
                </c:pt>
                <c:pt idx="5">
                  <c:v>0.63566666666666671</c:v>
                </c:pt>
                <c:pt idx="6">
                  <c:v>0.72328000000000003</c:v>
                </c:pt>
                <c:pt idx="7">
                  <c:v>0.91818749999999993</c:v>
                </c:pt>
                <c:pt idx="8">
                  <c:v>0.76666666666666672</c:v>
                </c:pt>
                <c:pt idx="9">
                  <c:v>0.74274000000000007</c:v>
                </c:pt>
                <c:pt idx="10">
                  <c:v>0.76996399999999998</c:v>
                </c:pt>
                <c:pt idx="11">
                  <c:v>0.78398000000000001</c:v>
                </c:pt>
                <c:pt idx="12">
                  <c:v>0.65800000000000003</c:v>
                </c:pt>
                <c:pt idx="13">
                  <c:v>0.78159999999999996</c:v>
                </c:pt>
                <c:pt idx="14">
                  <c:v>0.70508400000000004</c:v>
                </c:pt>
                <c:pt idx="15">
                  <c:v>2.153819829784331</c:v>
                </c:pt>
                <c:pt idx="16">
                  <c:v>0.95440000000000003</c:v>
                </c:pt>
                <c:pt idx="17">
                  <c:v>0.76567399999999997</c:v>
                </c:pt>
                <c:pt idx="18">
                  <c:v>0.78360000000000007</c:v>
                </c:pt>
                <c:pt idx="19">
                  <c:v>0.76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'RESUMEN GRAL'!$D$374</c:f>
              <c:strCache>
                <c:ptCount val="1"/>
                <c:pt idx="0">
                  <c:v>AVANCE III TRIMESTRE</c:v>
                </c:pt>
              </c:strCache>
            </c:strRef>
          </c:tx>
          <c:spPr>
            <a:solidFill>
              <a:srgbClr val="DC3912"/>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GRAL'!$A$375:$A$394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GRAL'!$D$375:$D$394</c:f>
              <c:numCache>
                <c:formatCode>0.00%</c:formatCode>
                <c:ptCount val="20"/>
                <c:pt idx="0">
                  <c:v>0.89378171535846274</c:v>
                </c:pt>
                <c:pt idx="1">
                  <c:v>0.7635767032635502</c:v>
                </c:pt>
                <c:pt idx="2">
                  <c:v>0.88270499999999996</c:v>
                </c:pt>
                <c:pt idx="3">
                  <c:v>0.78976114285714294</c:v>
                </c:pt>
                <c:pt idx="4">
                  <c:v>0.52473545338104044</c:v>
                </c:pt>
                <c:pt idx="5">
                  <c:v>0.68733333333333335</c:v>
                </c:pt>
                <c:pt idx="6">
                  <c:v>0.73398847608409379</c:v>
                </c:pt>
                <c:pt idx="7">
                  <c:v>0.75570862499999991</c:v>
                </c:pt>
                <c:pt idx="8">
                  <c:v>0.95333333333333337</c:v>
                </c:pt>
                <c:pt idx="9">
                  <c:v>0.87204999999999988</c:v>
                </c:pt>
                <c:pt idx="10">
                  <c:v>0.77</c:v>
                </c:pt>
                <c:pt idx="11">
                  <c:v>0.76888000000000001</c:v>
                </c:pt>
                <c:pt idx="12">
                  <c:v>0.65800000000000003</c:v>
                </c:pt>
                <c:pt idx="13">
                  <c:v>0.75800000000000001</c:v>
                </c:pt>
                <c:pt idx="14">
                  <c:v>0.68408399999999991</c:v>
                </c:pt>
                <c:pt idx="15">
                  <c:v>2.3932299647251107</c:v>
                </c:pt>
                <c:pt idx="16">
                  <c:v>0.86900000000000022</c:v>
                </c:pt>
                <c:pt idx="17">
                  <c:v>0.7645713381653706</c:v>
                </c:pt>
                <c:pt idx="18">
                  <c:v>0.65960000000000008</c:v>
                </c:pt>
                <c:pt idx="19">
                  <c:v>0.75900000000000001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1478272"/>
        <c:axId val="111479808"/>
      </c:barChart>
      <c:catAx>
        <c:axId val="111478272"/>
        <c:scaling>
          <c:orientation val="minMax"/>
        </c:scaling>
        <c:delete val="0"/>
        <c:axPos val="b"/>
        <c:numFmt formatCode="General" sourceLinked="1"/>
        <c:majorTickMark val="cross"/>
        <c:minorTickMark val="cross"/>
        <c:tickLblPos val="nextTo"/>
        <c:txPr>
          <a:bodyPr rot="0"/>
          <a:lstStyle/>
          <a:p>
            <a:pPr lvl="0">
              <a:defRPr b="0"/>
            </a:pPr>
            <a:endParaRPr lang="es-CO"/>
          </a:p>
        </c:txPr>
        <c:crossAx val="111479808"/>
        <c:crosses val="autoZero"/>
        <c:auto val="1"/>
        <c:lblAlgn val="ctr"/>
        <c:lblOffset val="100"/>
        <c:noMultiLvlLbl val="1"/>
      </c:catAx>
      <c:valAx>
        <c:axId val="111479808"/>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11478272"/>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c:style val="2"/>
  <c:chart>
    <c:title>
      <c:tx>
        <c:rich>
          <a:bodyPr/>
          <a:lstStyle/>
          <a:p>
            <a:pPr lvl="0">
              <a:defRPr b="1"/>
            </a:pPr>
            <a:r>
              <a:t>AVANCE DEL PLAN DE ACCION DEL IGAC CON CORTE AL IV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 GRAL'!$C$399</c:f>
              <c:strCache>
                <c:ptCount val="1"/>
                <c:pt idx="0">
                  <c:v>Programado al IV Trimestre</c:v>
                </c:pt>
              </c:strCache>
            </c:strRef>
          </c:tx>
          <c:spPr>
            <a:solidFill>
              <a:srgbClr val="3366CC"/>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GRAL'!$A$400:$A$419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GRAL'!$C$400:$C$419</c:f>
              <c:numCache>
                <c:formatCode>0.00%</c:formatCode>
                <c:ptCount val="20"/>
                <c:pt idx="0">
                  <c:v>1.0000000000000002</c:v>
                </c:pt>
                <c:pt idx="1">
                  <c:v>1</c:v>
                </c:pt>
                <c:pt idx="2">
                  <c:v>1</c:v>
                </c:pt>
                <c:pt idx="3">
                  <c:v>0.99999999999999989</c:v>
                </c:pt>
                <c:pt idx="4">
                  <c:v>1</c:v>
                </c:pt>
                <c:pt idx="5">
                  <c:v>1.0000000000000002</c:v>
                </c:pt>
                <c:pt idx="6">
                  <c:v>1</c:v>
                </c:pt>
                <c:pt idx="7">
                  <c:v>0.99999999999999989</c:v>
                </c:pt>
                <c:pt idx="8">
                  <c:v>1</c:v>
                </c:pt>
                <c:pt idx="9">
                  <c:v>1.0000000000000002</c:v>
                </c:pt>
                <c:pt idx="10">
                  <c:v>1</c:v>
                </c:pt>
                <c:pt idx="11">
                  <c:v>1</c:v>
                </c:pt>
                <c:pt idx="12">
                  <c:v>1</c:v>
                </c:pt>
                <c:pt idx="13">
                  <c:v>0.99999999999999989</c:v>
                </c:pt>
                <c:pt idx="14">
                  <c:v>1.1920000000000002</c:v>
                </c:pt>
                <c:pt idx="15">
                  <c:v>3.4511843159998126</c:v>
                </c:pt>
                <c:pt idx="16">
                  <c:v>0.99999999999999989</c:v>
                </c:pt>
                <c:pt idx="17">
                  <c:v>1.0249999999999999</c:v>
                </c:pt>
                <c:pt idx="18">
                  <c:v>1</c:v>
                </c:pt>
                <c:pt idx="19">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'RESUMEN GRAL'!$D$399</c:f>
              <c:strCache>
                <c:ptCount val="1"/>
                <c:pt idx="0">
                  <c:v>AVANCE IV TRIMESTRE</c:v>
                </c:pt>
              </c:strCache>
            </c:strRef>
          </c:tx>
          <c:spPr>
            <a:solidFill>
              <a:srgbClr val="DC3912"/>
            </a:solidFill>
          </c:spPr>
          <c:invertIfNegative val="1"/>
          <c:dLbls>
            <c:spPr>
              <a:noFill/>
              <a:ln>
                <a:noFill/>
              </a:ln>
              <a:effectLst/>
            </c:spPr>
            <c:txPr>
              <a:bodyPr/>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GRAL'!$A$400:$A$419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 GRAL'!$D$400:$D$419</c:f>
              <c:numCache>
                <c:formatCode>0.00%</c:formatCode>
                <c:ptCount val="20"/>
                <c:pt idx="0">
                  <c:v>1.0899600886917962</c:v>
                </c:pt>
                <c:pt idx="1">
                  <c:v>0.99999195582781408</c:v>
                </c:pt>
                <c:pt idx="2">
                  <c:v>0.99999999999999989</c:v>
                </c:pt>
                <c:pt idx="3">
                  <c:v>1.3060667619047619</c:v>
                </c:pt>
                <c:pt idx="4">
                  <c:v>0.96372483485104721</c:v>
                </c:pt>
                <c:pt idx="5">
                  <c:v>1.0000000000000002</c:v>
                </c:pt>
                <c:pt idx="6">
                  <c:v>0.9671654403576263</c:v>
                </c:pt>
                <c:pt idx="7">
                  <c:v>0.89399799999999985</c:v>
                </c:pt>
                <c:pt idx="8">
                  <c:v>0.98</c:v>
                </c:pt>
                <c:pt idx="9">
                  <c:v>1.0765699999999998</c:v>
                </c:pt>
                <c:pt idx="10">
                  <c:v>1</c:v>
                </c:pt>
                <c:pt idx="11">
                  <c:v>0.95535999999999999</c:v>
                </c:pt>
                <c:pt idx="12">
                  <c:v>1</c:v>
                </c:pt>
                <c:pt idx="13">
                  <c:v>0.90944000000000003</c:v>
                </c:pt>
                <c:pt idx="14">
                  <c:v>1.1379999999999999</c:v>
                </c:pt>
                <c:pt idx="15">
                  <c:v>0</c:v>
                </c:pt>
                <c:pt idx="16">
                  <c:v>0.93880000000000019</c:v>
                </c:pt>
                <c:pt idx="17">
                  <c:v>0</c:v>
                </c:pt>
                <c:pt idx="18">
                  <c:v>0.80160000000000009</c:v>
                </c:pt>
                <c:pt idx="19">
                  <c:v>0.84299999999999997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1510272"/>
        <c:axId val="111511808"/>
      </c:barChart>
      <c:catAx>
        <c:axId val="111510272"/>
        <c:scaling>
          <c:orientation val="minMax"/>
        </c:scaling>
        <c:delete val="0"/>
        <c:axPos val="b"/>
        <c:numFmt formatCode="General" sourceLinked="1"/>
        <c:majorTickMark val="cross"/>
        <c:minorTickMark val="cross"/>
        <c:tickLblPos val="nextTo"/>
        <c:txPr>
          <a:bodyPr rot="0"/>
          <a:lstStyle/>
          <a:p>
            <a:pPr lvl="0">
              <a:defRPr b="0"/>
            </a:pPr>
            <a:endParaRPr lang="es-CO"/>
          </a:p>
        </c:txPr>
        <c:crossAx val="111511808"/>
        <c:crosses val="autoZero"/>
        <c:auto val="1"/>
        <c:lblAlgn val="ctr"/>
        <c:lblOffset val="100"/>
        <c:noMultiLvlLbl val="1"/>
      </c:catAx>
      <c:valAx>
        <c:axId val="111511808"/>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111510272"/>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561975</xdr:colOff>
      <xdr:row>0</xdr:row>
      <xdr:rowOff>9525</xdr:rowOff>
    </xdr:from>
    <xdr:ext cx="2619375" cy="466725"/>
    <xdr:pic>
      <xdr:nvPicPr>
        <xdr:cNvPr id="2"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161925</xdr:colOff>
      <xdr:row>0</xdr:row>
      <xdr:rowOff>38100</xdr:rowOff>
    </xdr:from>
    <xdr:ext cx="2124075" cy="619125"/>
    <xdr:pic>
      <xdr:nvPicPr>
        <xdr:cNvPr id="20"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43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219075</xdr:colOff>
      <xdr:row>0</xdr:row>
      <xdr:rowOff>76200</xdr:rowOff>
    </xdr:from>
    <xdr:ext cx="2619375" cy="809625"/>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352425</xdr:colOff>
      <xdr:row>0</xdr:row>
      <xdr:rowOff>85725</xdr:rowOff>
    </xdr:from>
    <xdr:ext cx="2486025" cy="552450"/>
    <xdr:pic>
      <xdr:nvPicPr>
        <xdr:cNvPr id="18"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228600</xdr:colOff>
      <xdr:row>0</xdr:row>
      <xdr:rowOff>104775</xdr:rowOff>
    </xdr:from>
    <xdr:ext cx="2352675" cy="695325"/>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26</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26</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26</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88</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108</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108</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228600</xdr:colOff>
      <xdr:row>0</xdr:row>
      <xdr:rowOff>38100</xdr:rowOff>
    </xdr:from>
    <xdr:ext cx="2295525" cy="619125"/>
    <xdr:pic>
      <xdr:nvPicPr>
        <xdr:cNvPr id="27"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23</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61925"/>
    <xdr:sp macro="" textlink="">
      <xdr:nvSpPr>
        <xdr:cNvPr id="1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180975</xdr:colOff>
      <xdr:row>0</xdr:row>
      <xdr:rowOff>28575</xdr:rowOff>
    </xdr:from>
    <xdr:ext cx="2333625" cy="647700"/>
    <xdr:pic>
      <xdr:nvPicPr>
        <xdr:cNvPr id="34"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22</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152400</xdr:colOff>
      <xdr:row>0</xdr:row>
      <xdr:rowOff>28575</xdr:rowOff>
    </xdr:from>
    <xdr:ext cx="2247900" cy="628650"/>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0</xdr:colOff>
      <xdr:row>18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70</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70</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70</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71</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71</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70</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71</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66"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0</xdr:colOff>
      <xdr:row>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95"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0</xdr:colOff>
      <xdr:row>20</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147"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1266825</xdr:colOff>
      <xdr:row>347</xdr:row>
      <xdr:rowOff>161925</xdr:rowOff>
    </xdr:from>
    <xdr:ext cx="15859125" cy="5695950"/>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1295400</xdr:colOff>
      <xdr:row>322</xdr:row>
      <xdr:rowOff>180975</xdr:rowOff>
    </xdr:from>
    <xdr:ext cx="15859125" cy="5591175"/>
    <xdr:graphicFrame macro="">
      <xdr:nvGraphicFramePr>
        <xdr:cNvPr id="3"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1295400</xdr:colOff>
      <xdr:row>372</xdr:row>
      <xdr:rowOff>180975</xdr:rowOff>
    </xdr:from>
    <xdr:ext cx="15859125" cy="5600700"/>
    <xdr:graphicFrame macro="">
      <xdr:nvGraphicFramePr>
        <xdr:cNvPr id="4" name="Chart 3"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1295400</xdr:colOff>
      <xdr:row>398</xdr:row>
      <xdr:rowOff>0</xdr:rowOff>
    </xdr:from>
    <xdr:ext cx="15859125" cy="5619750"/>
    <xdr:graphicFrame macro="">
      <xdr:nvGraphicFramePr>
        <xdr:cNvPr id="5" name="Chart 4"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542925</xdr:colOff>
      <xdr:row>0</xdr:row>
      <xdr:rowOff>114300</xdr:rowOff>
    </xdr:from>
    <xdr:ext cx="2676525" cy="447675"/>
    <xdr:pic>
      <xdr:nvPicPr>
        <xdr:cNvPr id="6"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571500"/>
    <xdr:pic>
      <xdr:nvPicPr>
        <xdr:cNvPr id="20"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0</xdr:colOff>
      <xdr:row>18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9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76200" cy="180975"/>
    <xdr:sp macro="" textlink="">
      <xdr:nvSpPr>
        <xdr:cNvPr id="96"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71450"/>
    <xdr:sp macro="" textlink="">
      <xdr:nvSpPr>
        <xdr:cNvPr id="127"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76200" cy="161925"/>
    <xdr:sp macro="" textlink="">
      <xdr:nvSpPr>
        <xdr:cNvPr id="12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71450"/>
    <xdr:sp macro="" textlink="">
      <xdr:nvSpPr>
        <xdr:cNvPr id="155"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71450"/>
    <xdr:sp macro="" textlink="">
      <xdr:nvSpPr>
        <xdr:cNvPr id="187"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71450"/>
    <xdr:sp macro="" textlink="">
      <xdr:nvSpPr>
        <xdr:cNvPr id="188"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71450"/>
    <xdr:sp macro="" textlink="">
      <xdr:nvSpPr>
        <xdr:cNvPr id="219"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221"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0</xdr:colOff>
      <xdr:row>28</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52</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52</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61925"/>
    <xdr:sp macro="" textlink="">
      <xdr:nvSpPr>
        <xdr:cNvPr id="1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76200" cy="171450"/>
    <xdr:sp macro="" textlink="">
      <xdr:nvSpPr>
        <xdr:cNvPr id="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266700"/>
    <xdr:sp macro="" textlink="">
      <xdr:nvSpPr>
        <xdr:cNvPr id="38" name="Shape 15"/>
        <xdr:cNvSpPr txBox="1"/>
      </xdr:nvSpPr>
      <xdr:spPr>
        <a:xfrm>
          <a:off x="5307900" y="3646650"/>
          <a:ext cx="76200" cy="266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39"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0"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1"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2"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3"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4"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5"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6"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7"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8"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9"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0"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1"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2"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3"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76200" cy="285750"/>
    <xdr:sp macro="" textlink="">
      <xdr:nvSpPr>
        <xdr:cNvPr id="54" name="Shape 17"/>
        <xdr:cNvSpPr txBox="1"/>
      </xdr:nvSpPr>
      <xdr:spPr>
        <a:xfrm>
          <a:off x="5307900" y="3637125"/>
          <a:ext cx="76200" cy="2857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5"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6"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7"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8"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9"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0"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1"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2"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3"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4"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5"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6"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7"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8"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9"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76200" cy="171450"/>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66675</xdr:rowOff>
    </xdr:from>
    <xdr:ext cx="2590800" cy="619125"/>
    <xdr:pic>
      <xdr:nvPicPr>
        <xdr:cNvPr id="71"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21</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2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314575" cy="561975"/>
    <xdr:pic>
      <xdr:nvPicPr>
        <xdr:cNvPr id="94"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3</xdr:row>
      <xdr:rowOff>0</xdr:rowOff>
    </xdr:from>
    <xdr:ext cx="76200" cy="180975"/>
    <xdr:sp macro="" textlink="">
      <xdr:nvSpPr>
        <xdr:cNvPr id="5"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104775</xdr:rowOff>
    </xdr:from>
    <xdr:ext cx="2114550" cy="542925"/>
    <xdr:pic>
      <xdr:nvPicPr>
        <xdr:cNvPr id="121"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3</xdr:row>
      <xdr:rowOff>0</xdr:rowOff>
    </xdr:from>
    <xdr:ext cx="76200" cy="180975"/>
    <xdr:sp macro="" textlink="">
      <xdr:nvSpPr>
        <xdr:cNvPr id="5"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552450</xdr:colOff>
      <xdr:row>0</xdr:row>
      <xdr:rowOff>104775</xdr:rowOff>
    </xdr:from>
    <xdr:ext cx="1905000" cy="533400"/>
    <xdr:pic>
      <xdr:nvPicPr>
        <xdr:cNvPr id="148"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20</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342900</xdr:colOff>
      <xdr:row>0</xdr:row>
      <xdr:rowOff>104775</xdr:rowOff>
    </xdr:from>
    <xdr:ext cx="2124075" cy="628650"/>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23</xdr:row>
      <xdr:rowOff>0</xdr:rowOff>
    </xdr:from>
    <xdr:ext cx="76200" cy="323850"/>
    <xdr:sp macro="" textlink="">
      <xdr:nvSpPr>
        <xdr:cNvPr id="7" name="Shape 7"/>
        <xdr:cNvSpPr txBox="1"/>
      </xdr:nvSpPr>
      <xdr:spPr>
        <a:xfrm>
          <a:off x="5307900" y="3618075"/>
          <a:ext cx="7620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8"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2"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3"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4"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5"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6"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9"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0"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1"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2"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3"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4"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5"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6"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7"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495300</xdr:colOff>
      <xdr:row>0</xdr:row>
      <xdr:rowOff>47625</xdr:rowOff>
    </xdr:from>
    <xdr:ext cx="2057400" cy="590550"/>
    <xdr:pic>
      <xdr:nvPicPr>
        <xdr:cNvPr id="18"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28</xdr:row>
      <xdr:rowOff>0</xdr:rowOff>
    </xdr:from>
    <xdr:ext cx="76200" cy="200025"/>
    <xdr:sp macro="" textlink="">
      <xdr:nvSpPr>
        <xdr:cNvPr id="9" name="Shape 9"/>
        <xdr:cNvSpPr txBox="1"/>
      </xdr:nvSpPr>
      <xdr:spPr>
        <a:xfrm>
          <a:off x="5307900" y="3679988"/>
          <a:ext cx="76200"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2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2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76200" cy="190500"/>
    <xdr:sp macro="" textlink="">
      <xdr:nvSpPr>
        <xdr:cNvPr id="256" name="Shape 10"/>
        <xdr:cNvSpPr txBox="1"/>
      </xdr:nvSpPr>
      <xdr:spPr>
        <a:xfrm>
          <a:off x="5307900" y="3684750"/>
          <a:ext cx="762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2"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3"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9"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0"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6"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7"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3"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4"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0"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1"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4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4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7"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18"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4"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5"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1"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2"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8"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499"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200025</xdr:colOff>
      <xdr:row>0</xdr:row>
      <xdr:rowOff>66675</xdr:rowOff>
    </xdr:from>
    <xdr:ext cx="2105025" cy="714375"/>
    <xdr:pic>
      <xdr:nvPicPr>
        <xdr:cNvPr id="510"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0</xdr:colOff>
      <xdr:row>23</xdr:row>
      <xdr:rowOff>0</xdr:rowOff>
    </xdr:from>
    <xdr:ext cx="76200" cy="361950"/>
    <xdr:sp macro="" textlink="">
      <xdr:nvSpPr>
        <xdr:cNvPr id="12" name="Shape 12"/>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8"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9"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0"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361950"/>
    <xdr:sp macro="" textlink="">
      <xdr:nvSpPr>
        <xdr:cNvPr id="20" name="Shape 12"/>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8"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9"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0"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64</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180975</xdr:colOff>
      <xdr:row>0</xdr:row>
      <xdr:rowOff>76200</xdr:rowOff>
    </xdr:from>
    <xdr:ext cx="2124075" cy="571500"/>
    <xdr:pic>
      <xdr:nvPicPr>
        <xdr:cNvPr id="39"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H6:W6"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0" name="Table_10" displayName="Table_10" ref="D325:E344" headerRowCount="0">
  <tableColumns count="2">
    <tableColumn id="1" name="Column1"/>
    <tableColumn id="2" name="Column2"/>
  </tableColumns>
  <tableStyleInfo name="RESUMEN GRAL-style 10"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id="11" name="Table_11" displayName="Table_11" ref="Q9:Q44" headerRowCount="0">
  <tableColumns count="1">
    <tableColumn id="1" name="Column1"/>
  </tableColumns>
  <tableStyleInfo name="T Humano-style" showFirstColumn="1" showLastColumn="1" showRowStripes="1" showColumnStripes="0"/>
</table>
</file>

<file path=xl/tables/table12.xml><?xml version="1.0" encoding="utf-8"?>
<table xmlns="http://schemas.openxmlformats.org/spreadsheetml/2006/main" id="12" name="Table_12" displayName="Table_12" ref="Q49" headerRowCount="0">
  <tableColumns count="1">
    <tableColumn id="1" name="Column1"/>
  </tableColumns>
  <tableStyleInfo name="T Humano-style 2" showFirstColumn="1" showLastColumn="1" showRowStripes="1" showColumnStripes="0"/>
</table>
</file>

<file path=xl/tables/table2.xml><?xml version="1.0" encoding="utf-8"?>
<table xmlns="http://schemas.openxmlformats.org/spreadsheetml/2006/main" id="2" name="Table_2" displayName="Table_2" ref="H9:W9"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2"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3" name="Table_3" displayName="Table_3" ref="D400:E419" headerRowCount="0">
  <tableColumns count="2">
    <tableColumn id="1" name="Column1"/>
    <tableColumn id="2" name="Column2"/>
  </tableColumns>
  <tableStyleInfo name="RESUMEN GRAL-style 3"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4" name="Table_4" displayName="Table_4" ref="D431:D450" headerRowCount="0">
  <tableColumns count="1">
    <tableColumn id="1" name="Column1"/>
  </tableColumns>
  <tableStyleInfo name="RESUMEN GRAL-style 4"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5" name="Table_5" displayName="Table_5" ref="D375:E394" headerRowCount="0">
  <tableColumns count="2">
    <tableColumn id="1" name="Column1"/>
    <tableColumn id="2" name="Column2"/>
  </tableColumns>
  <tableStyleInfo name="RESUMEN GRAL-style 5"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6" name="Table_6" displayName="Table_6" ref="H12:W12"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6"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7" name="Table_7" displayName="Table_7" ref="D350:E369" headerRowCount="0">
  <tableColumns count="2">
    <tableColumn id="1" name="Column1"/>
    <tableColumn id="2" name="Column2"/>
  </tableColumns>
  <tableStyleInfo name="RESUMEN GRAL-style 7"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8" name="Table_8" displayName="Table_8" ref="H18:W18"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8"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9" name="Table_9" displayName="Table_9" ref="H15:W15"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 GRAL-style 9"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hyperlink" Target="https://www.igac.gov.co/contenido/canales-de-atencion" TargetMode="External"/></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drawing" Target="../drawings/drawing2.xml"/><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outlinePr summaryBelow="0" summaryRight="0"/>
    <pageSetUpPr fitToPage="1"/>
  </sheetPr>
  <dimension ref="A1:AG993"/>
  <sheetViews>
    <sheetView tabSelected="1" workbookViewId="0">
      <pane xSplit="1" ySplit="6" topLeftCell="B7" activePane="bottomRight" state="frozen"/>
      <selection sqref="A1:AS43"/>
      <selection pane="topRight" sqref="A1:AS43"/>
      <selection pane="bottomLeft" sqref="A1:AS43"/>
      <selection pane="bottomRight" activeCell="B7" sqref="B7:B42"/>
    </sheetView>
  </sheetViews>
  <sheetFormatPr baseColWidth="10" defaultColWidth="14.42578125" defaultRowHeight="15" customHeight="1"/>
  <cols>
    <col min="1" max="1" width="24.42578125" customWidth="1"/>
    <col min="2" max="2" width="17" customWidth="1"/>
    <col min="3" max="3" width="19.5703125" customWidth="1"/>
    <col min="4" max="4" width="18.7109375" customWidth="1"/>
    <col min="5" max="6" width="20.7109375" customWidth="1"/>
    <col min="7" max="7" width="19.85546875" customWidth="1"/>
    <col min="8" max="8" width="14.28515625" customWidth="1"/>
    <col min="9" max="9" width="17.85546875" customWidth="1"/>
    <col min="10" max="10" width="22" customWidth="1"/>
    <col min="11" max="11" width="20.42578125" customWidth="1"/>
    <col min="12" max="12" width="15.5703125" customWidth="1"/>
    <col min="13" max="13" width="17" customWidth="1"/>
    <col min="14" max="14" width="14" customWidth="1"/>
    <col min="15" max="15" width="14.140625" customWidth="1"/>
    <col min="16" max="16" width="31.5703125" customWidth="1"/>
    <col min="17" max="17" width="44.7109375" customWidth="1"/>
    <col min="18" max="18" width="18.7109375" customWidth="1"/>
    <col min="19" max="19" width="13" customWidth="1"/>
    <col min="20" max="20" width="14.7109375" customWidth="1"/>
    <col min="21" max="21" width="16.42578125" customWidth="1"/>
    <col min="22" max="22" width="15.85546875" customWidth="1"/>
    <col min="23" max="23" width="16.5703125" customWidth="1"/>
    <col min="24" max="33" width="11.42578125" customWidth="1"/>
  </cols>
  <sheetData>
    <row r="1" spans="1:33" ht="15.75">
      <c r="A1" s="1824"/>
      <c r="B1" s="1663"/>
      <c r="C1" s="1663"/>
      <c r="D1" s="1870" t="s">
        <v>17</v>
      </c>
      <c r="E1" s="1663"/>
      <c r="F1" s="1663"/>
      <c r="G1" s="1663"/>
      <c r="H1" s="1663"/>
      <c r="I1" s="1663"/>
      <c r="J1" s="1663"/>
      <c r="K1" s="1663"/>
      <c r="L1" s="1663"/>
      <c r="M1" s="1663"/>
      <c r="N1" s="1663"/>
      <c r="O1" s="1663"/>
      <c r="P1" s="1663"/>
      <c r="Q1" s="1663"/>
      <c r="R1" s="1663"/>
      <c r="S1" s="1663"/>
      <c r="T1" s="1663"/>
      <c r="U1" s="1663"/>
      <c r="V1" s="1875" t="s">
        <v>18</v>
      </c>
      <c r="W1" s="1864"/>
      <c r="X1" s="17"/>
      <c r="Y1" s="17"/>
      <c r="Z1" s="17"/>
      <c r="AA1" s="17"/>
      <c r="AB1" s="17"/>
      <c r="AC1" s="17"/>
      <c r="AD1" s="17"/>
      <c r="AE1" s="17"/>
      <c r="AF1" s="17"/>
      <c r="AG1" s="17"/>
    </row>
    <row r="2" spans="1:33" ht="15.75">
      <c r="A2" s="1796"/>
      <c r="B2" s="1715"/>
      <c r="C2" s="1715"/>
      <c r="D2" s="1715"/>
      <c r="E2" s="1715"/>
      <c r="F2" s="1715"/>
      <c r="G2" s="1715"/>
      <c r="H2" s="1715"/>
      <c r="I2" s="1715"/>
      <c r="J2" s="1715"/>
      <c r="K2" s="1715"/>
      <c r="L2" s="1715"/>
      <c r="M2" s="1715"/>
      <c r="N2" s="1715"/>
      <c r="O2" s="1715"/>
      <c r="P2" s="1715"/>
      <c r="Q2" s="1715"/>
      <c r="R2" s="1715"/>
      <c r="S2" s="1715"/>
      <c r="T2" s="1715"/>
      <c r="U2" s="1715"/>
      <c r="V2" s="1873" t="s">
        <v>19</v>
      </c>
      <c r="W2" s="1874"/>
      <c r="X2" s="17"/>
      <c r="Y2" s="17"/>
      <c r="Z2" s="17"/>
      <c r="AA2" s="17"/>
      <c r="AB2" s="17"/>
      <c r="AC2" s="17"/>
      <c r="AD2" s="17"/>
      <c r="AE2" s="17"/>
      <c r="AF2" s="17"/>
      <c r="AG2" s="17"/>
    </row>
    <row r="3" spans="1:33" ht="15.75">
      <c r="A3" s="1665"/>
      <c r="B3" s="1666"/>
      <c r="C3" s="1666"/>
      <c r="D3" s="1666"/>
      <c r="E3" s="1666"/>
      <c r="F3" s="1666"/>
      <c r="G3" s="1666"/>
      <c r="H3" s="1666"/>
      <c r="I3" s="1666"/>
      <c r="J3" s="1666"/>
      <c r="K3" s="1666"/>
      <c r="L3" s="1666"/>
      <c r="M3" s="1666"/>
      <c r="N3" s="1666"/>
      <c r="O3" s="1666"/>
      <c r="P3" s="1666"/>
      <c r="Q3" s="1666"/>
      <c r="R3" s="1666"/>
      <c r="S3" s="1666"/>
      <c r="T3" s="1666"/>
      <c r="U3" s="1666"/>
      <c r="V3" s="1871">
        <v>43120</v>
      </c>
      <c r="W3" s="1872"/>
      <c r="X3" s="17"/>
      <c r="Y3" s="17"/>
      <c r="Z3" s="17"/>
      <c r="AA3" s="17"/>
      <c r="AB3" s="17"/>
      <c r="AC3" s="17"/>
      <c r="AD3" s="17"/>
      <c r="AE3" s="17"/>
      <c r="AF3" s="17"/>
      <c r="AG3" s="17"/>
    </row>
    <row r="4" spans="1:33" ht="22.5" customHeight="1">
      <c r="A4" s="18" t="s">
        <v>20</v>
      </c>
      <c r="B4" s="19">
        <v>2018</v>
      </c>
      <c r="C4" s="20" t="s">
        <v>21</v>
      </c>
      <c r="D4" s="22" t="s">
        <v>22</v>
      </c>
      <c r="E4" s="22"/>
      <c r="F4" s="1867">
        <v>43465</v>
      </c>
      <c r="G4" s="1868"/>
      <c r="H4" s="1868"/>
      <c r="I4" s="1868"/>
      <c r="J4" s="1868"/>
      <c r="K4" s="1868"/>
      <c r="L4" s="1868"/>
      <c r="M4" s="1868"/>
      <c r="N4" s="1868"/>
      <c r="O4" s="1868"/>
      <c r="P4" s="1868"/>
      <c r="Q4" s="1868"/>
      <c r="R4" s="1868"/>
      <c r="S4" s="1868"/>
      <c r="T4" s="1868"/>
      <c r="U4" s="1868"/>
      <c r="V4" s="1868"/>
      <c r="W4" s="1869"/>
      <c r="X4" s="24"/>
      <c r="Y4" s="24"/>
      <c r="Z4" s="24"/>
      <c r="AA4" s="24"/>
      <c r="AB4" s="24"/>
      <c r="AC4" s="24"/>
      <c r="AD4" s="24"/>
      <c r="AE4" s="24"/>
      <c r="AF4" s="24"/>
      <c r="AG4" s="24"/>
    </row>
    <row r="5" spans="1:33" ht="54" customHeight="1">
      <c r="A5" s="1823" t="s">
        <v>23</v>
      </c>
      <c r="B5" s="1822" t="s">
        <v>24</v>
      </c>
      <c r="C5" s="1775" t="s">
        <v>4</v>
      </c>
      <c r="D5" s="1775" t="s">
        <v>5</v>
      </c>
      <c r="E5" s="1775" t="s">
        <v>6</v>
      </c>
      <c r="F5" s="1775" t="s">
        <v>7</v>
      </c>
      <c r="G5" s="1775" t="s">
        <v>25</v>
      </c>
      <c r="H5" s="1775" t="s">
        <v>26</v>
      </c>
      <c r="I5" s="26" t="s">
        <v>11</v>
      </c>
      <c r="J5" s="1775" t="s">
        <v>27</v>
      </c>
      <c r="K5" s="1833" t="s">
        <v>28</v>
      </c>
      <c r="L5" s="1775" t="s">
        <v>29</v>
      </c>
      <c r="M5" s="1775" t="s">
        <v>30</v>
      </c>
      <c r="N5" s="1775" t="s">
        <v>31</v>
      </c>
      <c r="O5" s="1775" t="s">
        <v>32</v>
      </c>
      <c r="P5" s="1775" t="s">
        <v>33</v>
      </c>
      <c r="Q5" s="1775" t="s">
        <v>34</v>
      </c>
      <c r="R5" s="1775" t="s">
        <v>35</v>
      </c>
      <c r="S5" s="1865" t="s">
        <v>36</v>
      </c>
      <c r="T5" s="1866"/>
      <c r="U5" s="1862" t="s">
        <v>37</v>
      </c>
      <c r="V5" s="1863"/>
      <c r="W5" s="1864"/>
      <c r="X5" s="27"/>
      <c r="Y5" s="27"/>
      <c r="Z5" s="27"/>
      <c r="AA5" s="27"/>
      <c r="AB5" s="27"/>
      <c r="AC5" s="27"/>
      <c r="AD5" s="27"/>
      <c r="AE5" s="27"/>
      <c r="AF5" s="27"/>
      <c r="AG5" s="27"/>
    </row>
    <row r="6" spans="1:33" ht="54" customHeight="1">
      <c r="A6" s="1814"/>
      <c r="B6" s="1612"/>
      <c r="C6" s="1612"/>
      <c r="D6" s="1612"/>
      <c r="E6" s="1612"/>
      <c r="F6" s="1612"/>
      <c r="G6" s="1612"/>
      <c r="H6" s="1612"/>
      <c r="I6" s="28" t="s">
        <v>12</v>
      </c>
      <c r="J6" s="1612"/>
      <c r="K6" s="1612"/>
      <c r="L6" s="1612"/>
      <c r="M6" s="1612"/>
      <c r="N6" s="1612"/>
      <c r="O6" s="1612"/>
      <c r="P6" s="1612"/>
      <c r="Q6" s="1612"/>
      <c r="R6" s="1612"/>
      <c r="S6" s="29" t="s">
        <v>38</v>
      </c>
      <c r="T6" s="29" t="s">
        <v>39</v>
      </c>
      <c r="U6" s="28" t="s">
        <v>40</v>
      </c>
      <c r="V6" s="30" t="s">
        <v>41</v>
      </c>
      <c r="W6" s="31" t="s">
        <v>42</v>
      </c>
      <c r="X6" s="27"/>
      <c r="Y6" s="27"/>
      <c r="Z6" s="27"/>
      <c r="AA6" s="27"/>
      <c r="AB6" s="27"/>
      <c r="AC6" s="27"/>
      <c r="AD6" s="27"/>
      <c r="AE6" s="27"/>
      <c r="AF6" s="27"/>
      <c r="AG6" s="27"/>
    </row>
    <row r="7" spans="1:33" ht="27.75" customHeight="1">
      <c r="A7" s="1797" t="str">
        <f>+Cartog!I2</f>
        <v>GESTIÓN CARTOGRÁFICA</v>
      </c>
      <c r="B7" s="1820">
        <v>0.04</v>
      </c>
      <c r="C7" s="1777" t="s">
        <v>43</v>
      </c>
      <c r="D7" s="1777" t="s">
        <v>44</v>
      </c>
      <c r="E7" s="1806" t="s">
        <v>45</v>
      </c>
      <c r="F7" s="1827" t="s">
        <v>46</v>
      </c>
      <c r="G7" s="1819" t="str">
        <f>+Cartog!A7</f>
        <v>Cartografía a escala 1:25.000</v>
      </c>
      <c r="H7" s="1626">
        <f>+Cartog!W5</f>
        <v>0.2</v>
      </c>
      <c r="I7" s="1730" t="s">
        <v>47</v>
      </c>
      <c r="J7" s="1635">
        <f>+Cartog!V5</f>
        <v>2500000</v>
      </c>
      <c r="K7" s="1635">
        <f>+Cartog!E5</f>
        <v>2500000</v>
      </c>
      <c r="L7" s="1635" t="str">
        <f>+Cartog!D5</f>
        <v>Hectareas</v>
      </c>
      <c r="M7" s="1635" t="str">
        <f>+Cartog!F5</f>
        <v>Hectareas de cartografia básica a escala 1:25.000 generadas</v>
      </c>
      <c r="N7" s="1635" t="str">
        <f>+Cartog!G5</f>
        <v xml:space="preserve">Eficacia 
</v>
      </c>
      <c r="O7" s="1630">
        <f>+Cartog!W8</f>
        <v>0.2</v>
      </c>
      <c r="P7" s="1622"/>
      <c r="Q7" s="1622" t="str">
        <f>+Cartog!C8</f>
        <v xml:space="preserve">Preparación y revisón de los insumos requeridos para la generación de la Cartografía escala 1:25.000 </v>
      </c>
      <c r="R7" s="1730" t="str">
        <f>+Cartog!C5</f>
        <v>GIT Generación de datos y productos cartográficos</v>
      </c>
      <c r="S7" s="1649">
        <v>43132</v>
      </c>
      <c r="T7" s="1649">
        <v>43435</v>
      </c>
      <c r="U7" s="34" t="s">
        <v>47</v>
      </c>
      <c r="V7" s="35">
        <f>Cartog!V8</f>
        <v>1</v>
      </c>
      <c r="W7" s="36">
        <f>+V7*O7</f>
        <v>0.2</v>
      </c>
      <c r="X7" s="27"/>
      <c r="Y7" s="27"/>
      <c r="Z7" s="27"/>
      <c r="AA7" s="27"/>
      <c r="AB7" s="27"/>
      <c r="AC7" s="27"/>
      <c r="AD7" s="27"/>
      <c r="AE7" s="27"/>
      <c r="AF7" s="27"/>
      <c r="AG7" s="27"/>
    </row>
    <row r="8" spans="1:33" ht="27.75" customHeight="1">
      <c r="A8" s="1798"/>
      <c r="B8" s="1616"/>
      <c r="C8" s="1616"/>
      <c r="D8" s="1616"/>
      <c r="E8" s="1678"/>
      <c r="F8" s="1727"/>
      <c r="G8" s="1653"/>
      <c r="H8" s="1616"/>
      <c r="I8" s="1616"/>
      <c r="J8" s="1616"/>
      <c r="K8" s="1616"/>
      <c r="L8" s="1616"/>
      <c r="M8" s="1616"/>
      <c r="N8" s="1616"/>
      <c r="O8" s="1619"/>
      <c r="P8" s="1619"/>
      <c r="Q8" s="1619"/>
      <c r="R8" s="1616"/>
      <c r="S8" s="1616"/>
      <c r="T8" s="1616"/>
      <c r="U8" s="37" t="s">
        <v>48</v>
      </c>
      <c r="V8" s="38">
        <f>+Cartog!V9</f>
        <v>1</v>
      </c>
      <c r="W8" s="39">
        <f>+V8*O7</f>
        <v>0.2</v>
      </c>
      <c r="X8" s="27"/>
      <c r="Y8" s="27"/>
      <c r="Z8" s="27"/>
      <c r="AA8" s="27"/>
      <c r="AB8" s="27"/>
      <c r="AC8" s="27"/>
      <c r="AD8" s="27"/>
      <c r="AE8" s="27"/>
      <c r="AF8" s="27"/>
      <c r="AG8" s="27"/>
    </row>
    <row r="9" spans="1:33" ht="27.75" customHeight="1">
      <c r="A9" s="1798"/>
      <c r="B9" s="1616"/>
      <c r="C9" s="1616"/>
      <c r="D9" s="1616"/>
      <c r="E9" s="1678"/>
      <c r="F9" s="1727"/>
      <c r="G9" s="1653"/>
      <c r="H9" s="1616"/>
      <c r="I9" s="1616"/>
      <c r="J9" s="1616"/>
      <c r="K9" s="1616"/>
      <c r="L9" s="1616"/>
      <c r="M9" s="1616"/>
      <c r="N9" s="1616"/>
      <c r="O9" s="1613">
        <f>+Cartog!W10</f>
        <v>0.4</v>
      </c>
      <c r="P9" s="1622"/>
      <c r="Q9" s="1624" t="str">
        <f>+Cartog!C10</f>
        <v xml:space="preserve">Captura de la información </v>
      </c>
      <c r="R9" s="1616"/>
      <c r="S9" s="1616"/>
      <c r="T9" s="1616"/>
      <c r="U9" s="37" t="s">
        <v>47</v>
      </c>
      <c r="V9" s="38">
        <f>Cartog!V10</f>
        <v>0.99999999999999989</v>
      </c>
      <c r="W9" s="39">
        <f>+V9*O9</f>
        <v>0.39999999999999997</v>
      </c>
      <c r="X9" s="27"/>
      <c r="Y9" s="27"/>
      <c r="Z9" s="27"/>
      <c r="AA9" s="27"/>
      <c r="AB9" s="27"/>
      <c r="AC9" s="27"/>
      <c r="AD9" s="27"/>
      <c r="AE9" s="27"/>
      <c r="AF9" s="27"/>
      <c r="AG9" s="27"/>
    </row>
    <row r="10" spans="1:33" ht="27.75" customHeight="1">
      <c r="A10" s="1798"/>
      <c r="B10" s="1616"/>
      <c r="C10" s="1616"/>
      <c r="D10" s="1616"/>
      <c r="E10" s="1678"/>
      <c r="F10" s="1727"/>
      <c r="G10" s="1653"/>
      <c r="H10" s="1616"/>
      <c r="I10" s="1616"/>
      <c r="J10" s="1616"/>
      <c r="K10" s="1616"/>
      <c r="L10" s="1616"/>
      <c r="M10" s="1616"/>
      <c r="N10" s="1616"/>
      <c r="O10" s="1619"/>
      <c r="P10" s="1619"/>
      <c r="Q10" s="1619"/>
      <c r="R10" s="1619"/>
      <c r="S10" s="1616"/>
      <c r="T10" s="1616"/>
      <c r="U10" s="37" t="s">
        <v>48</v>
      </c>
      <c r="V10" s="38">
        <f>+Cartog!V11</f>
        <v>1.0000000000000002</v>
      </c>
      <c r="W10" s="39">
        <f>+V10*O9</f>
        <v>0.40000000000000013</v>
      </c>
      <c r="X10" s="27"/>
      <c r="Y10" s="27"/>
      <c r="Z10" s="27"/>
      <c r="AA10" s="27"/>
      <c r="AB10" s="27"/>
      <c r="AC10" s="27"/>
      <c r="AD10" s="27"/>
      <c r="AE10" s="27"/>
      <c r="AF10" s="27"/>
      <c r="AG10" s="27"/>
    </row>
    <row r="11" spans="1:33" ht="27.75" customHeight="1">
      <c r="A11" s="1798"/>
      <c r="B11" s="1616"/>
      <c r="C11" s="1616"/>
      <c r="D11" s="1616"/>
      <c r="E11" s="1678"/>
      <c r="F11" s="1727"/>
      <c r="G11" s="1653"/>
      <c r="H11" s="1616"/>
      <c r="I11" s="1619"/>
      <c r="J11" s="1619"/>
      <c r="K11" s="1616"/>
      <c r="L11" s="1616"/>
      <c r="M11" s="1616"/>
      <c r="N11" s="1616"/>
      <c r="O11" s="1613">
        <f>+Cartog!W12</f>
        <v>0.2</v>
      </c>
      <c r="P11" s="1622"/>
      <c r="Q11" s="1624" t="str">
        <f>+Cartog!C12</f>
        <v xml:space="preserve">Clasificación de campo </v>
      </c>
      <c r="R11" s="1777" t="s">
        <v>49</v>
      </c>
      <c r="S11" s="1616"/>
      <c r="T11" s="1616"/>
      <c r="U11" s="37" t="s">
        <v>47</v>
      </c>
      <c r="V11" s="38">
        <f>Cartog!V12</f>
        <v>0.99999999999999989</v>
      </c>
      <c r="W11" s="39">
        <f>+V11*O11</f>
        <v>0.19999999999999998</v>
      </c>
      <c r="X11" s="27"/>
      <c r="Y11" s="27"/>
      <c r="Z11" s="27"/>
      <c r="AA11" s="27"/>
      <c r="AB11" s="27"/>
      <c r="AC11" s="27"/>
      <c r="AD11" s="27"/>
      <c r="AE11" s="27"/>
      <c r="AF11" s="27"/>
      <c r="AG11" s="27"/>
    </row>
    <row r="12" spans="1:33" ht="27.75" customHeight="1">
      <c r="A12" s="1798"/>
      <c r="B12" s="1616"/>
      <c r="C12" s="1616"/>
      <c r="D12" s="1616"/>
      <c r="E12" s="1678"/>
      <c r="F12" s="1727"/>
      <c r="G12" s="1653"/>
      <c r="H12" s="1616"/>
      <c r="I12" s="1777" t="s">
        <v>48</v>
      </c>
      <c r="J12" s="1632">
        <f>+Cartog!V6</f>
        <v>2500000</v>
      </c>
      <c r="K12" s="1616"/>
      <c r="L12" s="1616"/>
      <c r="M12" s="1616"/>
      <c r="N12" s="1616"/>
      <c r="O12" s="1619"/>
      <c r="P12" s="1619"/>
      <c r="Q12" s="1619"/>
      <c r="R12" s="1619"/>
      <c r="S12" s="1616"/>
      <c r="T12" s="1616"/>
      <c r="U12" s="37" t="s">
        <v>48</v>
      </c>
      <c r="V12" s="38">
        <f>+Cartog!V13</f>
        <v>0.99999999999999989</v>
      </c>
      <c r="W12" s="39">
        <f>+V12*O11</f>
        <v>0.19999999999999998</v>
      </c>
      <c r="X12" s="27"/>
      <c r="Y12" s="27"/>
      <c r="Z12" s="27"/>
      <c r="AA12" s="27"/>
      <c r="AB12" s="27"/>
      <c r="AC12" s="27"/>
      <c r="AD12" s="27"/>
      <c r="AE12" s="27"/>
      <c r="AF12" s="27"/>
      <c r="AG12" s="27"/>
    </row>
    <row r="13" spans="1:33" ht="27.75" customHeight="1">
      <c r="A13" s="1798"/>
      <c r="B13" s="1616"/>
      <c r="C13" s="1616"/>
      <c r="D13" s="1616"/>
      <c r="E13" s="1678"/>
      <c r="F13" s="1727"/>
      <c r="G13" s="1653"/>
      <c r="H13" s="1616"/>
      <c r="I13" s="1616"/>
      <c r="J13" s="1616"/>
      <c r="K13" s="1616"/>
      <c r="L13" s="1616"/>
      <c r="M13" s="1616"/>
      <c r="N13" s="1616"/>
      <c r="O13" s="1613">
        <f>+Cartog!W14</f>
        <v>0.15</v>
      </c>
      <c r="P13" s="1622"/>
      <c r="Q13" s="1624" t="str">
        <f>+Cartog!C14</f>
        <v xml:space="preserve">Elaboración de salidas gráficas </v>
      </c>
      <c r="R13" s="1777" t="s">
        <v>50</v>
      </c>
      <c r="S13" s="1616"/>
      <c r="T13" s="1616"/>
      <c r="U13" s="37" t="s">
        <v>47</v>
      </c>
      <c r="V13" s="38">
        <f>Cartog!V14</f>
        <v>1</v>
      </c>
      <c r="W13" s="39">
        <f>+V13*O13</f>
        <v>0.15</v>
      </c>
      <c r="X13" s="27"/>
      <c r="Y13" s="27"/>
      <c r="Z13" s="27"/>
      <c r="AA13" s="27"/>
      <c r="AB13" s="27"/>
      <c r="AC13" s="27"/>
      <c r="AD13" s="27"/>
      <c r="AE13" s="27"/>
      <c r="AF13" s="27"/>
      <c r="AG13" s="27"/>
    </row>
    <row r="14" spans="1:33" ht="27.75" customHeight="1">
      <c r="A14" s="1798"/>
      <c r="B14" s="1616"/>
      <c r="C14" s="1616"/>
      <c r="D14" s="1616"/>
      <c r="E14" s="1678"/>
      <c r="F14" s="1727"/>
      <c r="G14" s="1653"/>
      <c r="H14" s="1616"/>
      <c r="I14" s="1616"/>
      <c r="J14" s="1616"/>
      <c r="K14" s="1616"/>
      <c r="L14" s="1616"/>
      <c r="M14" s="1616"/>
      <c r="N14" s="1616"/>
      <c r="O14" s="1619"/>
      <c r="P14" s="1619"/>
      <c r="Q14" s="1619"/>
      <c r="R14" s="1616"/>
      <c r="S14" s="1616"/>
      <c r="T14" s="1616"/>
      <c r="U14" s="37" t="s">
        <v>48</v>
      </c>
      <c r="V14" s="38">
        <f>+Cartog!V15</f>
        <v>1</v>
      </c>
      <c r="W14" s="39">
        <f>+V14*O13</f>
        <v>0.15</v>
      </c>
      <c r="X14" s="27"/>
      <c r="Y14" s="27"/>
      <c r="Z14" s="27"/>
      <c r="AA14" s="27"/>
      <c r="AB14" s="27"/>
      <c r="AC14" s="27"/>
      <c r="AD14" s="27"/>
      <c r="AE14" s="27"/>
      <c r="AF14" s="27"/>
      <c r="AG14" s="27"/>
    </row>
    <row r="15" spans="1:33" ht="27.75" customHeight="1">
      <c r="A15" s="1798"/>
      <c r="B15" s="1616"/>
      <c r="C15" s="1616"/>
      <c r="D15" s="1616"/>
      <c r="E15" s="1678"/>
      <c r="F15" s="1727"/>
      <c r="G15" s="1653"/>
      <c r="H15" s="1616"/>
      <c r="I15" s="1616"/>
      <c r="J15" s="1616"/>
      <c r="K15" s="1616"/>
      <c r="L15" s="1616"/>
      <c r="M15" s="1616"/>
      <c r="N15" s="1616"/>
      <c r="O15" s="1613">
        <f>+Cartog!W16</f>
        <v>0.05</v>
      </c>
      <c r="P15" s="1622"/>
      <c r="Q15" s="1624" t="str">
        <f>+Cartog!C16</f>
        <v xml:space="preserve">Publicación de la información </v>
      </c>
      <c r="R15" s="1616"/>
      <c r="S15" s="1616"/>
      <c r="T15" s="1616"/>
      <c r="U15" s="40" t="s">
        <v>47</v>
      </c>
      <c r="V15" s="41">
        <f>Cartog!V16</f>
        <v>1</v>
      </c>
      <c r="W15" s="42">
        <f>+V15*O15</f>
        <v>0.05</v>
      </c>
      <c r="X15" s="27"/>
      <c r="Y15" s="27"/>
      <c r="Z15" s="27"/>
      <c r="AA15" s="27"/>
      <c r="AB15" s="27"/>
      <c r="AC15" s="27"/>
      <c r="AD15" s="27"/>
      <c r="AE15" s="27"/>
      <c r="AF15" s="27"/>
      <c r="AG15" s="27"/>
    </row>
    <row r="16" spans="1:33" ht="27.75" customHeight="1">
      <c r="A16" s="1798"/>
      <c r="B16" s="1616"/>
      <c r="C16" s="1616"/>
      <c r="D16" s="1616"/>
      <c r="E16" s="1807"/>
      <c r="F16" s="1727"/>
      <c r="G16" s="1654"/>
      <c r="H16" s="1617"/>
      <c r="I16" s="1617"/>
      <c r="J16" s="1617"/>
      <c r="K16" s="1617"/>
      <c r="L16" s="1617"/>
      <c r="M16" s="1617"/>
      <c r="N16" s="1617"/>
      <c r="O16" s="1617"/>
      <c r="P16" s="1619"/>
      <c r="Q16" s="1617"/>
      <c r="R16" s="1617"/>
      <c r="S16" s="1617"/>
      <c r="T16" s="1617"/>
      <c r="U16" s="43" t="s">
        <v>48</v>
      </c>
      <c r="V16" s="44">
        <f>+Cartog!V17</f>
        <v>1</v>
      </c>
      <c r="W16" s="45">
        <f>+V16*O15</f>
        <v>0.05</v>
      </c>
      <c r="X16" s="27"/>
      <c r="Y16" s="27"/>
      <c r="Z16" s="27"/>
      <c r="AA16" s="27"/>
      <c r="AB16" s="27"/>
      <c r="AC16" s="27"/>
      <c r="AD16" s="27"/>
      <c r="AE16" s="27"/>
      <c r="AF16" s="27"/>
      <c r="AG16" s="27"/>
    </row>
    <row r="17" spans="1:33" ht="33" customHeight="1">
      <c r="A17" s="1798"/>
      <c r="B17" s="1616"/>
      <c r="C17" s="1616"/>
      <c r="D17" s="1616"/>
      <c r="E17" s="1806" t="s">
        <v>51</v>
      </c>
      <c r="F17" s="1727"/>
      <c r="G17" s="1819" t="str">
        <f>+Cartog!A27</f>
        <v>Cartografía a escala 1:2.000</v>
      </c>
      <c r="H17" s="1626">
        <f>+Cartog!W25</f>
        <v>0.2</v>
      </c>
      <c r="I17" s="1730" t="s">
        <v>47</v>
      </c>
      <c r="J17" s="1635">
        <f>+Cartog!V25</f>
        <v>451</v>
      </c>
      <c r="K17" s="1635">
        <f>+Cartog!E25</f>
        <v>451</v>
      </c>
      <c r="L17" s="1635" t="str">
        <f>+Cartog!D25</f>
        <v>Hectareas</v>
      </c>
      <c r="M17" s="1635" t="str">
        <f>+Cartog!F25</f>
        <v>Hectáreas de cartografía básica a escala 1:2.000 generadas</v>
      </c>
      <c r="N17" s="1635" t="str">
        <f>+Cartog!G25</f>
        <v xml:space="preserve">Eficacia 
</v>
      </c>
      <c r="O17" s="1630">
        <f>+Cartog!W28</f>
        <v>0.2</v>
      </c>
      <c r="P17" s="1622"/>
      <c r="Q17" s="1622" t="str">
        <f>+Cartog!C28</f>
        <v xml:space="preserve">Preparación y revisón de los insumos requeridos para la generación de la Cartografía escala 1:2.000 </v>
      </c>
      <c r="R17" s="1730" t="str">
        <f>+Cartog!C25</f>
        <v>GIT Generación de datos y productos cartográficos</v>
      </c>
      <c r="S17" s="1649">
        <v>43132</v>
      </c>
      <c r="T17" s="1649">
        <v>43330</v>
      </c>
      <c r="U17" s="34" t="s">
        <v>47</v>
      </c>
      <c r="V17" s="46">
        <f>+Cartog!V28</f>
        <v>1</v>
      </c>
      <c r="W17" s="36">
        <f>+V17*O17</f>
        <v>0.2</v>
      </c>
      <c r="X17" s="27"/>
      <c r="Y17" s="27"/>
      <c r="Z17" s="27"/>
      <c r="AA17" s="27"/>
      <c r="AB17" s="27"/>
      <c r="AC17" s="27"/>
      <c r="AD17" s="27"/>
      <c r="AE17" s="27"/>
      <c r="AF17" s="27"/>
      <c r="AG17" s="27"/>
    </row>
    <row r="18" spans="1:33" ht="33" customHeight="1">
      <c r="A18" s="1798"/>
      <c r="B18" s="1616"/>
      <c r="C18" s="1616"/>
      <c r="D18" s="1616"/>
      <c r="E18" s="1678"/>
      <c r="F18" s="1727"/>
      <c r="G18" s="1653"/>
      <c r="H18" s="1616"/>
      <c r="I18" s="1616"/>
      <c r="J18" s="1616"/>
      <c r="K18" s="1616"/>
      <c r="L18" s="1616"/>
      <c r="M18" s="1616"/>
      <c r="N18" s="1616"/>
      <c r="O18" s="1619"/>
      <c r="P18" s="1619"/>
      <c r="Q18" s="1619"/>
      <c r="R18" s="1616"/>
      <c r="S18" s="1616"/>
      <c r="T18" s="1616"/>
      <c r="U18" s="40" t="s">
        <v>48</v>
      </c>
      <c r="V18" s="38">
        <f>+Cartog!V29</f>
        <v>1</v>
      </c>
      <c r="W18" s="42">
        <f>+V18*O17</f>
        <v>0.2</v>
      </c>
      <c r="X18" s="27"/>
      <c r="Y18" s="27"/>
      <c r="Z18" s="27"/>
      <c r="AA18" s="27"/>
      <c r="AB18" s="27"/>
      <c r="AC18" s="27"/>
      <c r="AD18" s="27"/>
      <c r="AE18" s="27"/>
      <c r="AF18" s="27"/>
      <c r="AG18" s="27"/>
    </row>
    <row r="19" spans="1:33" ht="33" customHeight="1">
      <c r="A19" s="1798"/>
      <c r="B19" s="1616"/>
      <c r="C19" s="1616"/>
      <c r="D19" s="1616"/>
      <c r="E19" s="1678"/>
      <c r="F19" s="1727"/>
      <c r="G19" s="1653"/>
      <c r="H19" s="1616"/>
      <c r="I19" s="1616"/>
      <c r="J19" s="1616"/>
      <c r="K19" s="1616"/>
      <c r="L19" s="1616"/>
      <c r="M19" s="1616"/>
      <c r="N19" s="1616"/>
      <c r="O19" s="1613">
        <f>+Cartog!W30</f>
        <v>0.4</v>
      </c>
      <c r="P19" s="1622"/>
      <c r="Q19" s="1624" t="str">
        <f>+Cartog!C30</f>
        <v xml:space="preserve">Captura de la información </v>
      </c>
      <c r="R19" s="1616"/>
      <c r="S19" s="1616"/>
      <c r="T19" s="1616"/>
      <c r="U19" s="40" t="s">
        <v>47</v>
      </c>
      <c r="V19" s="38">
        <f>+Cartog!V30</f>
        <v>1</v>
      </c>
      <c r="W19" s="42">
        <f>+V19*O19</f>
        <v>0.4</v>
      </c>
      <c r="X19" s="27"/>
      <c r="Y19" s="27"/>
      <c r="Z19" s="27"/>
      <c r="AA19" s="27"/>
      <c r="AB19" s="27"/>
      <c r="AC19" s="27"/>
      <c r="AD19" s="27"/>
      <c r="AE19" s="27"/>
      <c r="AF19" s="27"/>
      <c r="AG19" s="27"/>
    </row>
    <row r="20" spans="1:33" ht="33" customHeight="1">
      <c r="A20" s="1798"/>
      <c r="B20" s="1616"/>
      <c r="C20" s="1616"/>
      <c r="D20" s="1616"/>
      <c r="E20" s="1678"/>
      <c r="F20" s="1727"/>
      <c r="G20" s="1653"/>
      <c r="H20" s="1616"/>
      <c r="I20" s="1616"/>
      <c r="J20" s="1616"/>
      <c r="K20" s="1616"/>
      <c r="L20" s="1616"/>
      <c r="M20" s="1616"/>
      <c r="N20" s="1616"/>
      <c r="O20" s="1619"/>
      <c r="P20" s="1619"/>
      <c r="Q20" s="1619"/>
      <c r="R20" s="1619"/>
      <c r="S20" s="1616"/>
      <c r="T20" s="1616"/>
      <c r="U20" s="40" t="s">
        <v>48</v>
      </c>
      <c r="V20" s="38">
        <f>+Cartog!V31</f>
        <v>1</v>
      </c>
      <c r="W20" s="42">
        <f>+V20*O19</f>
        <v>0.4</v>
      </c>
      <c r="X20" s="27"/>
      <c r="Y20" s="27"/>
      <c r="Z20" s="27"/>
      <c r="AA20" s="27"/>
      <c r="AB20" s="27"/>
      <c r="AC20" s="27"/>
      <c r="AD20" s="27"/>
      <c r="AE20" s="27"/>
      <c r="AF20" s="27"/>
      <c r="AG20" s="27"/>
    </row>
    <row r="21" spans="1:33" ht="33" customHeight="1">
      <c r="A21" s="1798"/>
      <c r="B21" s="1616"/>
      <c r="C21" s="1616"/>
      <c r="D21" s="1616"/>
      <c r="E21" s="1678"/>
      <c r="F21" s="1727"/>
      <c r="G21" s="1653"/>
      <c r="H21" s="1616"/>
      <c r="I21" s="1619"/>
      <c r="J21" s="1619"/>
      <c r="K21" s="1616"/>
      <c r="L21" s="1616"/>
      <c r="M21" s="1616"/>
      <c r="N21" s="1616"/>
      <c r="O21" s="1613">
        <f>+Cartog!W32</f>
        <v>0.2</v>
      </c>
      <c r="P21" s="1622"/>
      <c r="Q21" s="1624" t="str">
        <f>+Cartog!C32</f>
        <v xml:space="preserve">Clasificación de campo </v>
      </c>
      <c r="R21" s="1777" t="s">
        <v>49</v>
      </c>
      <c r="S21" s="1616"/>
      <c r="T21" s="1616"/>
      <c r="U21" s="40" t="s">
        <v>47</v>
      </c>
      <c r="V21" s="38">
        <f>+Cartog!V32</f>
        <v>1.0000000000000002</v>
      </c>
      <c r="W21" s="42">
        <f>+V21*O21</f>
        <v>0.20000000000000007</v>
      </c>
      <c r="X21" s="27"/>
      <c r="Y21" s="27"/>
      <c r="Z21" s="27"/>
      <c r="AA21" s="27"/>
      <c r="AB21" s="27"/>
      <c r="AC21" s="27"/>
      <c r="AD21" s="27"/>
      <c r="AE21" s="27"/>
      <c r="AF21" s="27"/>
      <c r="AG21" s="27"/>
    </row>
    <row r="22" spans="1:33" ht="33" customHeight="1">
      <c r="A22" s="1798"/>
      <c r="B22" s="1616"/>
      <c r="C22" s="1616"/>
      <c r="D22" s="1616"/>
      <c r="E22" s="1678"/>
      <c r="F22" s="1727"/>
      <c r="G22" s="1653"/>
      <c r="H22" s="1616"/>
      <c r="I22" s="1777" t="s">
        <v>48</v>
      </c>
      <c r="J22" s="1632">
        <f>+Cartog!V26</f>
        <v>653.86</v>
      </c>
      <c r="K22" s="1616"/>
      <c r="L22" s="1616"/>
      <c r="M22" s="1616"/>
      <c r="N22" s="1616"/>
      <c r="O22" s="1619"/>
      <c r="P22" s="1619"/>
      <c r="Q22" s="1619"/>
      <c r="R22" s="1619"/>
      <c r="S22" s="1616"/>
      <c r="T22" s="1616"/>
      <c r="U22" s="40" t="s">
        <v>48</v>
      </c>
      <c r="V22" s="38">
        <f>+Cartog!V33</f>
        <v>1</v>
      </c>
      <c r="W22" s="42">
        <f>+V22*O21</f>
        <v>0.2</v>
      </c>
      <c r="X22" s="27"/>
      <c r="Y22" s="27"/>
      <c r="Z22" s="27"/>
      <c r="AA22" s="27"/>
      <c r="AB22" s="27"/>
      <c r="AC22" s="27"/>
      <c r="AD22" s="27"/>
      <c r="AE22" s="27"/>
      <c r="AF22" s="27"/>
      <c r="AG22" s="27"/>
    </row>
    <row r="23" spans="1:33" ht="33" customHeight="1">
      <c r="A23" s="1798"/>
      <c r="B23" s="1616"/>
      <c r="C23" s="1616"/>
      <c r="D23" s="1616"/>
      <c r="E23" s="1678"/>
      <c r="F23" s="1727"/>
      <c r="G23" s="1653"/>
      <c r="H23" s="1616"/>
      <c r="I23" s="1616"/>
      <c r="J23" s="1616"/>
      <c r="K23" s="1616"/>
      <c r="L23" s="1616"/>
      <c r="M23" s="1616"/>
      <c r="N23" s="1616"/>
      <c r="O23" s="1613">
        <f>+Cartog!W34</f>
        <v>0.15</v>
      </c>
      <c r="P23" s="1622"/>
      <c r="Q23" s="1624" t="str">
        <f>+Cartog!C34</f>
        <v xml:space="preserve">Elaboración de salidas gráficas </v>
      </c>
      <c r="R23" s="1777" t="s">
        <v>50</v>
      </c>
      <c r="S23" s="1616"/>
      <c r="T23" s="1616"/>
      <c r="U23" s="40" t="s">
        <v>47</v>
      </c>
      <c r="V23" s="38">
        <f>+Cartog!V34</f>
        <v>1</v>
      </c>
      <c r="W23" s="42">
        <f>+V23*O23</f>
        <v>0.15</v>
      </c>
      <c r="X23" s="27"/>
      <c r="Y23" s="27"/>
      <c r="Z23" s="27"/>
      <c r="AA23" s="27"/>
      <c r="AB23" s="27"/>
      <c r="AC23" s="27"/>
      <c r="AD23" s="27"/>
      <c r="AE23" s="27"/>
      <c r="AF23" s="27"/>
      <c r="AG23" s="27"/>
    </row>
    <row r="24" spans="1:33" ht="33" customHeight="1">
      <c r="A24" s="1798"/>
      <c r="B24" s="1616"/>
      <c r="C24" s="1616"/>
      <c r="D24" s="1616"/>
      <c r="E24" s="1678"/>
      <c r="F24" s="1727"/>
      <c r="G24" s="1653"/>
      <c r="H24" s="1616"/>
      <c r="I24" s="1616"/>
      <c r="J24" s="1616"/>
      <c r="K24" s="1616"/>
      <c r="L24" s="1616"/>
      <c r="M24" s="1616"/>
      <c r="N24" s="1616"/>
      <c r="O24" s="1619"/>
      <c r="P24" s="1619"/>
      <c r="Q24" s="1619"/>
      <c r="R24" s="1616"/>
      <c r="S24" s="1616"/>
      <c r="T24" s="1616"/>
      <c r="U24" s="40" t="s">
        <v>48</v>
      </c>
      <c r="V24" s="38">
        <f>+Cartog!V35</f>
        <v>1</v>
      </c>
      <c r="W24" s="42">
        <f>+V24*O23</f>
        <v>0.15</v>
      </c>
      <c r="X24" s="27"/>
      <c r="Y24" s="27"/>
      <c r="Z24" s="27"/>
      <c r="AA24" s="27"/>
      <c r="AB24" s="27"/>
      <c r="AC24" s="27"/>
      <c r="AD24" s="27"/>
      <c r="AE24" s="27"/>
      <c r="AF24" s="27"/>
      <c r="AG24" s="27"/>
    </row>
    <row r="25" spans="1:33" ht="33" customHeight="1">
      <c r="A25" s="1798"/>
      <c r="B25" s="1616"/>
      <c r="C25" s="1616"/>
      <c r="D25" s="1616"/>
      <c r="E25" s="1678"/>
      <c r="F25" s="1727"/>
      <c r="G25" s="1653"/>
      <c r="H25" s="1616"/>
      <c r="I25" s="1616"/>
      <c r="J25" s="1616"/>
      <c r="K25" s="1616"/>
      <c r="L25" s="1616"/>
      <c r="M25" s="1616"/>
      <c r="N25" s="1616"/>
      <c r="O25" s="1613">
        <f>+Cartog!W36</f>
        <v>0.05</v>
      </c>
      <c r="P25" s="1622"/>
      <c r="Q25" s="1624" t="str">
        <f>+Cartog!C36</f>
        <v xml:space="preserve">Publicación de la información </v>
      </c>
      <c r="R25" s="1616"/>
      <c r="S25" s="1616"/>
      <c r="T25" s="1616"/>
      <c r="U25" s="40" t="s">
        <v>47</v>
      </c>
      <c r="V25" s="38">
        <f>+Cartog!V36</f>
        <v>1</v>
      </c>
      <c r="W25" s="42">
        <f>+V25*O25</f>
        <v>0.05</v>
      </c>
      <c r="X25" s="27"/>
      <c r="Y25" s="27"/>
      <c r="Z25" s="27"/>
      <c r="AA25" s="27"/>
      <c r="AB25" s="27"/>
      <c r="AC25" s="27"/>
      <c r="AD25" s="27"/>
      <c r="AE25" s="27"/>
      <c r="AF25" s="27"/>
      <c r="AG25" s="27"/>
    </row>
    <row r="26" spans="1:33" ht="33" customHeight="1">
      <c r="A26" s="1798"/>
      <c r="B26" s="1616"/>
      <c r="C26" s="1616"/>
      <c r="D26" s="1616"/>
      <c r="E26" s="1807"/>
      <c r="F26" s="1727"/>
      <c r="G26" s="1654"/>
      <c r="H26" s="1617"/>
      <c r="I26" s="1617"/>
      <c r="J26" s="1617"/>
      <c r="K26" s="1617"/>
      <c r="L26" s="1617"/>
      <c r="M26" s="1617"/>
      <c r="N26" s="1617"/>
      <c r="O26" s="1617"/>
      <c r="P26" s="1619"/>
      <c r="Q26" s="1617"/>
      <c r="R26" s="1617"/>
      <c r="S26" s="1617"/>
      <c r="T26" s="1617"/>
      <c r="U26" s="43" t="s">
        <v>48</v>
      </c>
      <c r="V26" s="44">
        <f>+Cartog!V37</f>
        <v>1</v>
      </c>
      <c r="W26" s="45">
        <f>+V26*O25</f>
        <v>0.05</v>
      </c>
      <c r="X26" s="27"/>
      <c r="Y26" s="27"/>
      <c r="Z26" s="27"/>
      <c r="AA26" s="27"/>
      <c r="AB26" s="27"/>
      <c r="AC26" s="27"/>
      <c r="AD26" s="27"/>
      <c r="AE26" s="27"/>
      <c r="AF26" s="27"/>
      <c r="AG26" s="27"/>
    </row>
    <row r="27" spans="1:33" ht="33" customHeight="1">
      <c r="A27" s="1798"/>
      <c r="B27" s="1616"/>
      <c r="C27" s="1616"/>
      <c r="D27" s="1616"/>
      <c r="E27" s="1806" t="s">
        <v>45</v>
      </c>
      <c r="F27" s="1727"/>
      <c r="G27" s="1819" t="str">
        <f>+Cartog!A47</f>
        <v xml:space="preserve"> Imágenes geográficas incorporadas al Banco Nacional de Imágenes - BNI</v>
      </c>
      <c r="H27" s="1626">
        <f>+Cartog!W45</f>
        <v>0.2</v>
      </c>
      <c r="I27" s="1730" t="s">
        <v>47</v>
      </c>
      <c r="J27" s="1635">
        <f>+Cartog!V45</f>
        <v>15000</v>
      </c>
      <c r="K27" s="1635">
        <f>+Cartog!E45</f>
        <v>15000</v>
      </c>
      <c r="L27" s="1635" t="str">
        <f>+Cartog!D45</f>
        <v>Número</v>
      </c>
      <c r="M27" s="1635" t="str">
        <f>+Cartog!F45</f>
        <v xml:space="preserve">Imágenes geográficas incorporadas al BNI
</v>
      </c>
      <c r="N27" s="1635" t="str">
        <f>+Cartog!G45</f>
        <v xml:space="preserve">Eficacia 
</v>
      </c>
      <c r="O27" s="1630">
        <f>+Cartog!W48</f>
        <v>0.4</v>
      </c>
      <c r="P27" s="1622"/>
      <c r="Q27" s="1622" t="str">
        <f>+Cartog!C48</f>
        <v xml:space="preserve">Preparación  y revisión de las  imágenes digitales y análogas para ser incorporadas en el Banco Nacional de Imágenes  </v>
      </c>
      <c r="R27" s="1730" t="str">
        <f>+Cartog!C45</f>
        <v>GIT Generación de datos y productos cartográficos</v>
      </c>
      <c r="S27" s="1649">
        <v>43132</v>
      </c>
      <c r="T27" s="1649">
        <v>43435</v>
      </c>
      <c r="U27" s="34" t="s">
        <v>47</v>
      </c>
      <c r="V27" s="46">
        <f>+Cartog!V48</f>
        <v>0.99999999999999989</v>
      </c>
      <c r="W27" s="36">
        <f>+V27*O27</f>
        <v>0.39999999999999997</v>
      </c>
      <c r="X27" s="27"/>
      <c r="Y27" s="27"/>
      <c r="Z27" s="27"/>
      <c r="AA27" s="27"/>
      <c r="AB27" s="27"/>
      <c r="AC27" s="27"/>
      <c r="AD27" s="27"/>
      <c r="AE27" s="27"/>
      <c r="AF27" s="27"/>
      <c r="AG27" s="27"/>
    </row>
    <row r="28" spans="1:33" ht="33" customHeight="1">
      <c r="A28" s="1798"/>
      <c r="B28" s="1616"/>
      <c r="C28" s="1616"/>
      <c r="D28" s="1616"/>
      <c r="E28" s="1678"/>
      <c r="F28" s="1727"/>
      <c r="G28" s="1653"/>
      <c r="H28" s="1616"/>
      <c r="I28" s="1616"/>
      <c r="J28" s="1616"/>
      <c r="K28" s="1616"/>
      <c r="L28" s="1616"/>
      <c r="M28" s="1616"/>
      <c r="N28" s="1616"/>
      <c r="O28" s="1619"/>
      <c r="P28" s="1619"/>
      <c r="Q28" s="1619"/>
      <c r="R28" s="1616"/>
      <c r="S28" s="1616"/>
      <c r="T28" s="1616"/>
      <c r="U28" s="40" t="s">
        <v>48</v>
      </c>
      <c r="V28" s="38">
        <f>+Cartog!V49</f>
        <v>1</v>
      </c>
      <c r="W28" s="42">
        <f>+V28*O27</f>
        <v>0.4</v>
      </c>
      <c r="X28" s="27"/>
      <c r="Y28" s="27"/>
      <c r="Z28" s="27"/>
      <c r="AA28" s="27"/>
      <c r="AB28" s="27"/>
      <c r="AC28" s="27"/>
      <c r="AD28" s="27"/>
      <c r="AE28" s="27"/>
      <c r="AF28" s="27"/>
      <c r="AG28" s="27"/>
    </row>
    <row r="29" spans="1:33" ht="33" customHeight="1">
      <c r="A29" s="1798"/>
      <c r="B29" s="1616"/>
      <c r="C29" s="1616"/>
      <c r="D29" s="1616"/>
      <c r="E29" s="1678"/>
      <c r="F29" s="1727"/>
      <c r="G29" s="1653"/>
      <c r="H29" s="1616"/>
      <c r="I29" s="1619"/>
      <c r="J29" s="1619"/>
      <c r="K29" s="1616"/>
      <c r="L29" s="1616"/>
      <c r="M29" s="1616"/>
      <c r="N29" s="1616"/>
      <c r="O29" s="1613">
        <f>+Cartog!W50</f>
        <v>0.3</v>
      </c>
      <c r="P29" s="1622"/>
      <c r="Q29" s="1624" t="str">
        <f>+Cartog!C50</f>
        <v xml:space="preserve">Incorporación de imágenes  y elaboración de metadatos </v>
      </c>
      <c r="R29" s="1616"/>
      <c r="S29" s="1616"/>
      <c r="T29" s="1616"/>
      <c r="U29" s="40" t="s">
        <v>47</v>
      </c>
      <c r="V29" s="38">
        <f>+Cartog!V50</f>
        <v>0.99999999999999989</v>
      </c>
      <c r="W29" s="42">
        <f>+V29*O29</f>
        <v>0.29999999999999993</v>
      </c>
      <c r="X29" s="27"/>
      <c r="Y29" s="27"/>
      <c r="Z29" s="27"/>
      <c r="AA29" s="27"/>
      <c r="AB29" s="27"/>
      <c r="AC29" s="27"/>
      <c r="AD29" s="27"/>
      <c r="AE29" s="27"/>
      <c r="AF29" s="27"/>
      <c r="AG29" s="27"/>
    </row>
    <row r="30" spans="1:33" ht="33" customHeight="1">
      <c r="A30" s="1798"/>
      <c r="B30" s="1616"/>
      <c r="C30" s="1616"/>
      <c r="D30" s="1616"/>
      <c r="E30" s="1678"/>
      <c r="F30" s="1727"/>
      <c r="G30" s="1653"/>
      <c r="H30" s="1616"/>
      <c r="I30" s="1777" t="s">
        <v>48</v>
      </c>
      <c r="J30" s="1632">
        <f>+Cartog!V46</f>
        <v>15000</v>
      </c>
      <c r="K30" s="1616"/>
      <c r="L30" s="1616"/>
      <c r="M30" s="1616"/>
      <c r="N30" s="1616"/>
      <c r="O30" s="1619"/>
      <c r="P30" s="1619"/>
      <c r="Q30" s="1619"/>
      <c r="R30" s="1616"/>
      <c r="S30" s="1616"/>
      <c r="T30" s="1616"/>
      <c r="U30" s="40" t="s">
        <v>48</v>
      </c>
      <c r="V30" s="38">
        <f>+Cartog!V51</f>
        <v>0.99999999999999989</v>
      </c>
      <c r="W30" s="42">
        <f>+V30*O29</f>
        <v>0.29999999999999993</v>
      </c>
      <c r="X30" s="27"/>
      <c r="Y30" s="27"/>
      <c r="Z30" s="27"/>
      <c r="AA30" s="27"/>
      <c r="AB30" s="27"/>
      <c r="AC30" s="27"/>
      <c r="AD30" s="27"/>
      <c r="AE30" s="27"/>
      <c r="AF30" s="27"/>
      <c r="AG30" s="27"/>
    </row>
    <row r="31" spans="1:33" ht="33" customHeight="1">
      <c r="A31" s="1798"/>
      <c r="B31" s="1616"/>
      <c r="C31" s="1616"/>
      <c r="D31" s="1616"/>
      <c r="E31" s="1678"/>
      <c r="F31" s="1727"/>
      <c r="G31" s="1653"/>
      <c r="H31" s="1616"/>
      <c r="I31" s="1616"/>
      <c r="J31" s="1616"/>
      <c r="K31" s="1616"/>
      <c r="L31" s="1616"/>
      <c r="M31" s="1616"/>
      <c r="N31" s="1616"/>
      <c r="O31" s="1613">
        <f>+Cartog!W52</f>
        <v>0.3</v>
      </c>
      <c r="P31" s="1622"/>
      <c r="Q31" s="1624" t="str">
        <f>+Cartog!C52</f>
        <v>Publicación de imágenes en el aplicativo Banco Nacional de imágenes</v>
      </c>
      <c r="R31" s="1616"/>
      <c r="S31" s="1616"/>
      <c r="T31" s="1616"/>
      <c r="U31" s="40" t="s">
        <v>47</v>
      </c>
      <c r="V31" s="38">
        <f>+Cartog!V52</f>
        <v>0.99999999999999989</v>
      </c>
      <c r="W31" s="42">
        <f>+V31*O31</f>
        <v>0.29999999999999993</v>
      </c>
      <c r="X31" s="27"/>
      <c r="Y31" s="27"/>
      <c r="Z31" s="27"/>
      <c r="AA31" s="27"/>
      <c r="AB31" s="27"/>
      <c r="AC31" s="27"/>
      <c r="AD31" s="27"/>
      <c r="AE31" s="27"/>
      <c r="AF31" s="27"/>
      <c r="AG31" s="27"/>
    </row>
    <row r="32" spans="1:33" ht="33" customHeight="1">
      <c r="A32" s="1798"/>
      <c r="B32" s="1616"/>
      <c r="C32" s="1616"/>
      <c r="D32" s="1616"/>
      <c r="E32" s="1807"/>
      <c r="F32" s="1727"/>
      <c r="G32" s="1654"/>
      <c r="H32" s="1617"/>
      <c r="I32" s="1617"/>
      <c r="J32" s="1617"/>
      <c r="K32" s="1617"/>
      <c r="L32" s="1617"/>
      <c r="M32" s="1617"/>
      <c r="N32" s="1617"/>
      <c r="O32" s="1617"/>
      <c r="P32" s="1619"/>
      <c r="Q32" s="1617"/>
      <c r="R32" s="1617"/>
      <c r="S32" s="1617"/>
      <c r="T32" s="1617"/>
      <c r="U32" s="43" t="s">
        <v>48</v>
      </c>
      <c r="V32" s="44">
        <f>+Cartog!V53</f>
        <v>0.99999999999999989</v>
      </c>
      <c r="W32" s="45">
        <f>+V32*O31</f>
        <v>0.29999999999999993</v>
      </c>
      <c r="X32" s="27"/>
      <c r="Y32" s="27"/>
      <c r="Z32" s="27"/>
      <c r="AA32" s="27"/>
      <c r="AB32" s="27"/>
      <c r="AC32" s="27"/>
      <c r="AD32" s="27"/>
      <c r="AE32" s="27"/>
      <c r="AF32" s="27"/>
      <c r="AG32" s="27"/>
    </row>
    <row r="33" spans="1:33" ht="45" customHeight="1">
      <c r="A33" s="1798"/>
      <c r="B33" s="1616"/>
      <c r="C33" s="1616"/>
      <c r="D33" s="1616"/>
      <c r="E33" s="1806" t="s">
        <v>45</v>
      </c>
      <c r="F33" s="1727"/>
      <c r="G33" s="1819" t="str">
        <f>+Cartog!A67</f>
        <v>Levantamientos Topográficos o Planimetricos para restituciòn de tierras</v>
      </c>
      <c r="H33" s="1626">
        <f>+Cartog!W65</f>
        <v>0.2</v>
      </c>
      <c r="I33" s="1730" t="s">
        <v>47</v>
      </c>
      <c r="J33" s="1630">
        <f>+Cartog!V65</f>
        <v>1</v>
      </c>
      <c r="K33" s="1630">
        <f>+Cartog!E65</f>
        <v>1</v>
      </c>
      <c r="L33" s="1635" t="str">
        <f>+Cartog!D65</f>
        <v>Porcentaje</v>
      </c>
      <c r="M33" s="1635" t="str">
        <f>+Cartog!F65</f>
        <v xml:space="preserve">Porcentaje de cumplimiento en la elaboración de levantamientos topográficos </v>
      </c>
      <c r="N33" s="1635" t="str">
        <f>+Cartog!G65</f>
        <v>Eficacia</v>
      </c>
      <c r="O33" s="1630">
        <f>+Cartog!W68</f>
        <v>0.4</v>
      </c>
      <c r="P33" s="1622"/>
      <c r="Q33" s="1622" t="str">
        <f>+Cartog!C68</f>
        <v>Elaboración de levantamientos topográficos ó planimetricos a demanda relacionados con las solicitudes de Polìtica de Tierras a nivel nacional.</v>
      </c>
      <c r="R33" s="1730" t="str">
        <f>+Cartog!C65</f>
        <v xml:space="preserve">GIT Control terrestre y Clasificación de Campo </v>
      </c>
      <c r="S33" s="1649">
        <v>43132</v>
      </c>
      <c r="T33" s="1649">
        <v>43435</v>
      </c>
      <c r="U33" s="50" t="s">
        <v>47</v>
      </c>
      <c r="V33" s="46">
        <f>+Cartog!V68</f>
        <v>1</v>
      </c>
      <c r="W33" s="36">
        <f>+V33*O33</f>
        <v>0.4</v>
      </c>
      <c r="X33" s="27"/>
      <c r="Y33" s="27"/>
      <c r="Z33" s="27"/>
      <c r="AA33" s="27"/>
      <c r="AB33" s="27"/>
      <c r="AC33" s="27"/>
      <c r="AD33" s="27"/>
      <c r="AE33" s="27"/>
      <c r="AF33" s="27"/>
      <c r="AG33" s="27"/>
    </row>
    <row r="34" spans="1:33" ht="45" customHeight="1">
      <c r="A34" s="1798"/>
      <c r="B34" s="1616"/>
      <c r="C34" s="1616"/>
      <c r="D34" s="1616"/>
      <c r="E34" s="1678"/>
      <c r="F34" s="1727"/>
      <c r="G34" s="1653"/>
      <c r="H34" s="1616"/>
      <c r="I34" s="1619"/>
      <c r="J34" s="1619"/>
      <c r="K34" s="1616"/>
      <c r="L34" s="1616"/>
      <c r="M34" s="1616"/>
      <c r="N34" s="1616"/>
      <c r="O34" s="1619"/>
      <c r="P34" s="1619"/>
      <c r="Q34" s="1619"/>
      <c r="R34" s="1616"/>
      <c r="S34" s="1616"/>
      <c r="T34" s="1616"/>
      <c r="U34" s="51" t="s">
        <v>48</v>
      </c>
      <c r="V34" s="38">
        <f>+Cartog!V69</f>
        <v>1</v>
      </c>
      <c r="W34" s="42">
        <f>+V34*O33</f>
        <v>0.4</v>
      </c>
      <c r="X34" s="27"/>
      <c r="Y34" s="27"/>
      <c r="Z34" s="27"/>
      <c r="AA34" s="27"/>
      <c r="AB34" s="27"/>
      <c r="AC34" s="27"/>
      <c r="AD34" s="27"/>
      <c r="AE34" s="27"/>
      <c r="AF34" s="27"/>
      <c r="AG34" s="27"/>
    </row>
    <row r="35" spans="1:33" ht="40.5" customHeight="1">
      <c r="A35" s="1798"/>
      <c r="B35" s="1616"/>
      <c r="C35" s="1616"/>
      <c r="D35" s="1616"/>
      <c r="E35" s="1678"/>
      <c r="F35" s="1727"/>
      <c r="G35" s="1653"/>
      <c r="H35" s="1616"/>
      <c r="I35" s="1777" t="s">
        <v>48</v>
      </c>
      <c r="J35" s="1613">
        <f>+Cartog!V66</f>
        <v>1</v>
      </c>
      <c r="K35" s="1616"/>
      <c r="L35" s="1616"/>
      <c r="M35" s="1616"/>
      <c r="N35" s="1616"/>
      <c r="O35" s="1613">
        <f>+Cartog!W70</f>
        <v>0.6</v>
      </c>
      <c r="P35" s="1622"/>
      <c r="Q35" s="1624" t="str">
        <f>+Cartog!C70</f>
        <v>Asesoria y atenciòn a las soliciitudes  realizadas por la Rama Judicial y los  entes de control de la nación, recibidos a demanda.</v>
      </c>
      <c r="R35" s="1616"/>
      <c r="S35" s="1616"/>
      <c r="T35" s="1616"/>
      <c r="U35" s="40" t="s">
        <v>47</v>
      </c>
      <c r="V35" s="38">
        <f>+Cartog!V70</f>
        <v>0.99999999999999989</v>
      </c>
      <c r="W35" s="42">
        <f>+V35*O35</f>
        <v>0.59999999999999987</v>
      </c>
      <c r="X35" s="27"/>
      <c r="Y35" s="27"/>
      <c r="Z35" s="27"/>
      <c r="AA35" s="27"/>
      <c r="AB35" s="27"/>
      <c r="AC35" s="27"/>
      <c r="AD35" s="27"/>
      <c r="AE35" s="27"/>
      <c r="AF35" s="27"/>
      <c r="AG35" s="27"/>
    </row>
    <row r="36" spans="1:33" ht="40.5" customHeight="1">
      <c r="A36" s="1798"/>
      <c r="B36" s="1616"/>
      <c r="C36" s="1616"/>
      <c r="D36" s="1616"/>
      <c r="E36" s="1807"/>
      <c r="F36" s="1727"/>
      <c r="G36" s="1654"/>
      <c r="H36" s="1617"/>
      <c r="I36" s="1617"/>
      <c r="J36" s="1617"/>
      <c r="K36" s="1617"/>
      <c r="L36" s="1617"/>
      <c r="M36" s="1617"/>
      <c r="N36" s="1617"/>
      <c r="O36" s="1617"/>
      <c r="P36" s="1619"/>
      <c r="Q36" s="1617"/>
      <c r="R36" s="1617"/>
      <c r="S36" s="1617"/>
      <c r="T36" s="1617"/>
      <c r="U36" s="43" t="s">
        <v>48</v>
      </c>
      <c r="V36" s="44">
        <f>+Cartog!V71</f>
        <v>0.99999999999999989</v>
      </c>
      <c r="W36" s="45">
        <f>+V36*O35</f>
        <v>0.59999999999999987</v>
      </c>
      <c r="X36" s="27"/>
      <c r="Y36" s="27"/>
      <c r="Z36" s="27"/>
      <c r="AA36" s="27"/>
      <c r="AB36" s="27"/>
      <c r="AC36" s="27"/>
      <c r="AD36" s="27"/>
      <c r="AE36" s="27"/>
      <c r="AF36" s="27"/>
      <c r="AG36" s="27"/>
    </row>
    <row r="37" spans="1:33" ht="33" customHeight="1">
      <c r="A37" s="1798"/>
      <c r="B37" s="1616"/>
      <c r="C37" s="1616"/>
      <c r="D37" s="1616"/>
      <c r="E37" s="1806" t="s">
        <v>45</v>
      </c>
      <c r="F37" s="1727"/>
      <c r="G37" s="1784" t="str">
        <f>+Cartog!A87</f>
        <v>Documentos técnicos de investigación e innovacción</v>
      </c>
      <c r="H37" s="1802">
        <f>+Cartog!W85</f>
        <v>0.1</v>
      </c>
      <c r="I37" s="1730" t="s">
        <v>47</v>
      </c>
      <c r="J37" s="1860">
        <f>+Cartog!V85</f>
        <v>2</v>
      </c>
      <c r="K37" s="1837">
        <f>+Cartog!E85</f>
        <v>2</v>
      </c>
      <c r="L37" s="1836" t="str">
        <f>+Cartog!D85</f>
        <v>Número</v>
      </c>
      <c r="M37" s="1763" t="str">
        <f>+Cartog!F85</f>
        <v>Número de proyectos ejecutados</v>
      </c>
      <c r="N37" s="1763" t="str">
        <f>+Cartog!G85</f>
        <v>Eficacia</v>
      </c>
      <c r="O37" s="1802">
        <f>+Cartog!W88</f>
        <v>0.5</v>
      </c>
      <c r="P37" s="1622"/>
      <c r="Q37" s="1861" t="str">
        <f>+Cartog!C88</f>
        <v>Implementar en línea datos geoespaciales para análisis multitemporales</v>
      </c>
      <c r="R37" s="1763" t="str">
        <f>+Cartog!C85</f>
        <v>GIT Generación de datos y productos cartográficos</v>
      </c>
      <c r="S37" s="1649">
        <v>43208</v>
      </c>
      <c r="T37" s="1649">
        <v>43435</v>
      </c>
      <c r="U37" s="34" t="s">
        <v>47</v>
      </c>
      <c r="V37" s="46">
        <f>+Cartog!V88</f>
        <v>1</v>
      </c>
      <c r="W37" s="36">
        <f>+V37*O37</f>
        <v>0.5</v>
      </c>
      <c r="X37" s="27"/>
      <c r="Y37" s="27"/>
      <c r="Z37" s="27"/>
      <c r="AA37" s="27"/>
      <c r="AB37" s="27"/>
      <c r="AC37" s="27"/>
      <c r="AD37" s="27"/>
      <c r="AE37" s="27"/>
      <c r="AF37" s="27"/>
      <c r="AG37" s="27"/>
    </row>
    <row r="38" spans="1:33" ht="33" customHeight="1">
      <c r="A38" s="1798"/>
      <c r="B38" s="1616"/>
      <c r="C38" s="1616"/>
      <c r="D38" s="1616"/>
      <c r="E38" s="1678"/>
      <c r="F38" s="1727"/>
      <c r="G38" s="1653"/>
      <c r="H38" s="1616"/>
      <c r="I38" s="1612"/>
      <c r="J38" s="1619"/>
      <c r="K38" s="1616"/>
      <c r="L38" s="1616"/>
      <c r="M38" s="1616"/>
      <c r="N38" s="1616"/>
      <c r="O38" s="1619"/>
      <c r="P38" s="1619"/>
      <c r="Q38" s="1619"/>
      <c r="R38" s="1616"/>
      <c r="S38" s="1616"/>
      <c r="T38" s="1616"/>
      <c r="U38" s="53" t="s">
        <v>48</v>
      </c>
      <c r="V38" s="38">
        <f>+Cartog!V89</f>
        <v>1</v>
      </c>
      <c r="W38" s="55">
        <f>+V38*O37</f>
        <v>0.5</v>
      </c>
      <c r="X38" s="27"/>
      <c r="Y38" s="27"/>
      <c r="Z38" s="27"/>
      <c r="AA38" s="27"/>
      <c r="AB38" s="27"/>
      <c r="AC38" s="27"/>
      <c r="AD38" s="27"/>
      <c r="AE38" s="27"/>
      <c r="AF38" s="27"/>
      <c r="AG38" s="27"/>
    </row>
    <row r="39" spans="1:33" ht="33" customHeight="1">
      <c r="A39" s="1798"/>
      <c r="B39" s="1616"/>
      <c r="C39" s="1616"/>
      <c r="D39" s="1616"/>
      <c r="E39" s="1678"/>
      <c r="F39" s="1727"/>
      <c r="G39" s="1653"/>
      <c r="H39" s="1616"/>
      <c r="I39" s="1777" t="s">
        <v>48</v>
      </c>
      <c r="J39" s="1832">
        <f>+Cartog!V86</f>
        <v>2</v>
      </c>
      <c r="K39" s="1616"/>
      <c r="L39" s="1616"/>
      <c r="M39" s="1616"/>
      <c r="N39" s="1616"/>
      <c r="O39" s="1804">
        <f>+Cartog!W90</f>
        <v>0.5</v>
      </c>
      <c r="P39" s="1622"/>
      <c r="Q39" s="1854" t="str">
        <f>+Cartog!C90</f>
        <v>Automatización del proceso cartográfico</v>
      </c>
      <c r="R39" s="1616"/>
      <c r="S39" s="1616"/>
      <c r="T39" s="1616"/>
      <c r="U39" s="53" t="s">
        <v>47</v>
      </c>
      <c r="V39" s="38">
        <f>+Cartog!V90</f>
        <v>1</v>
      </c>
      <c r="W39" s="42">
        <f>+V39*O39</f>
        <v>0.5</v>
      </c>
      <c r="X39" s="27"/>
      <c r="Y39" s="27"/>
      <c r="Z39" s="27"/>
      <c r="AA39" s="27"/>
      <c r="AB39" s="27"/>
      <c r="AC39" s="27"/>
      <c r="AD39" s="27"/>
      <c r="AE39" s="27"/>
      <c r="AF39" s="27"/>
      <c r="AG39" s="27"/>
    </row>
    <row r="40" spans="1:33" ht="33" customHeight="1">
      <c r="A40" s="1798"/>
      <c r="B40" s="1616"/>
      <c r="C40" s="1616"/>
      <c r="D40" s="1616"/>
      <c r="E40" s="1807"/>
      <c r="F40" s="1727"/>
      <c r="G40" s="1654"/>
      <c r="H40" s="1617"/>
      <c r="I40" s="1617"/>
      <c r="J40" s="1617"/>
      <c r="K40" s="1617"/>
      <c r="L40" s="1617"/>
      <c r="M40" s="1617"/>
      <c r="N40" s="1617"/>
      <c r="O40" s="1617"/>
      <c r="P40" s="1619"/>
      <c r="Q40" s="1617"/>
      <c r="R40" s="1617"/>
      <c r="S40" s="1617"/>
      <c r="T40" s="1617"/>
      <c r="U40" s="43" t="s">
        <v>48</v>
      </c>
      <c r="V40" s="44">
        <f>+Cartog!V91</f>
        <v>1</v>
      </c>
      <c r="W40" s="45">
        <f>+V40*O39</f>
        <v>0.5</v>
      </c>
      <c r="X40" s="27"/>
      <c r="Y40" s="27"/>
      <c r="Z40" s="27"/>
      <c r="AA40" s="27"/>
      <c r="AB40" s="27"/>
      <c r="AC40" s="27"/>
      <c r="AD40" s="27"/>
      <c r="AE40" s="27"/>
      <c r="AF40" s="27"/>
      <c r="AG40" s="27"/>
    </row>
    <row r="41" spans="1:33" ht="39.75" customHeight="1">
      <c r="A41" s="1798"/>
      <c r="B41" s="1616"/>
      <c r="C41" s="1616"/>
      <c r="D41" s="1616"/>
      <c r="E41" s="1806" t="s">
        <v>45</v>
      </c>
      <c r="F41" s="1727"/>
      <c r="G41" s="1784" t="str">
        <f>+Cartog!A97</f>
        <v>Plan Nacional de Cartografía actualizado</v>
      </c>
      <c r="H41" s="1803">
        <f>+Cartog!W95</f>
        <v>0.1</v>
      </c>
      <c r="I41" s="60" t="s">
        <v>55</v>
      </c>
      <c r="J41" s="61">
        <f>+Cartog!V95</f>
        <v>1</v>
      </c>
      <c r="K41" s="1834">
        <f>+Cartog!E95</f>
        <v>1</v>
      </c>
      <c r="L41" s="1835" t="str">
        <f>+Cartog!D95</f>
        <v>Porcentaje</v>
      </c>
      <c r="M41" s="1838" t="str">
        <f>+Cartog!F95</f>
        <v>Porcentaje de cumplimiento actualización del Plan Nacional de Cartografía</v>
      </c>
      <c r="N41" s="1838" t="str">
        <f>+Cartog!G95</f>
        <v>Eficacia</v>
      </c>
      <c r="O41" s="1803">
        <f>+Cartog!W98</f>
        <v>1</v>
      </c>
      <c r="P41" s="1622"/>
      <c r="Q41" s="1861" t="str">
        <f>+Cartog!C98</f>
        <v>Revisión y ajustes del plan Nacional de Cartografia</v>
      </c>
      <c r="R41" s="1838" t="str">
        <f>+Cartog!C95</f>
        <v>GIT Gestión de Proyectos Geográficos y Cartográficos</v>
      </c>
      <c r="S41" s="1649">
        <v>43208</v>
      </c>
      <c r="T41" s="1649">
        <v>43435</v>
      </c>
      <c r="U41" s="62" t="s">
        <v>47</v>
      </c>
      <c r="V41" s="46">
        <f>+Cartog!V98</f>
        <v>1</v>
      </c>
      <c r="W41" s="36">
        <f>+V41*O41</f>
        <v>1</v>
      </c>
      <c r="X41" s="27"/>
      <c r="Y41" s="27"/>
      <c r="Z41" s="27"/>
      <c r="AA41" s="27"/>
      <c r="AB41" s="27"/>
      <c r="AC41" s="27"/>
      <c r="AD41" s="27"/>
      <c r="AE41" s="27"/>
      <c r="AF41" s="27"/>
      <c r="AG41" s="27"/>
    </row>
    <row r="42" spans="1:33" ht="39.75" customHeight="1">
      <c r="A42" s="1799"/>
      <c r="B42" s="1612"/>
      <c r="C42" s="1612"/>
      <c r="D42" s="1612"/>
      <c r="E42" s="1807"/>
      <c r="F42" s="1828"/>
      <c r="G42" s="1654"/>
      <c r="H42" s="1696"/>
      <c r="I42" s="63" t="s">
        <v>48</v>
      </c>
      <c r="J42" s="64">
        <f>+Cartog!V96</f>
        <v>1</v>
      </c>
      <c r="K42" s="1696"/>
      <c r="L42" s="1696"/>
      <c r="M42" s="1696"/>
      <c r="N42" s="1696"/>
      <c r="O42" s="1696"/>
      <c r="P42" s="1619"/>
      <c r="Q42" s="1617"/>
      <c r="R42" s="1696"/>
      <c r="S42" s="1617"/>
      <c r="T42" s="1617"/>
      <c r="U42" s="43" t="s">
        <v>48</v>
      </c>
      <c r="V42" s="44">
        <f>+Cartog!V99</f>
        <v>1</v>
      </c>
      <c r="W42" s="45">
        <f>+V42*O41</f>
        <v>1</v>
      </c>
      <c r="X42" s="27"/>
      <c r="Y42" s="27"/>
      <c r="Z42" s="27"/>
      <c r="AA42" s="27"/>
      <c r="AB42" s="27"/>
      <c r="AC42" s="27"/>
      <c r="AD42" s="27"/>
      <c r="AE42" s="27"/>
      <c r="AF42" s="27"/>
      <c r="AG42" s="27"/>
    </row>
    <row r="43" spans="1:33" ht="25.5" customHeight="1">
      <c r="A43" s="65" t="s">
        <v>56</v>
      </c>
      <c r="B43" s="1756">
        <f>+J44*B7</f>
        <v>4.3598403547671839E-2</v>
      </c>
      <c r="C43" s="1662"/>
      <c r="D43" s="1663"/>
      <c r="E43" s="1663"/>
      <c r="F43" s="1663"/>
      <c r="G43" s="1664"/>
      <c r="H43" s="1667">
        <f>SUM(H7:H42)</f>
        <v>1</v>
      </c>
      <c r="I43" s="67" t="s">
        <v>47</v>
      </c>
      <c r="J43" s="67">
        <f>+Cartog!V2</f>
        <v>1</v>
      </c>
      <c r="K43" s="1858"/>
      <c r="L43" s="1663"/>
      <c r="M43" s="1663"/>
      <c r="N43" s="1663"/>
      <c r="O43" s="1663"/>
      <c r="P43" s="1663"/>
      <c r="Q43" s="1663"/>
      <c r="R43" s="1663"/>
      <c r="S43" s="1663"/>
      <c r="T43" s="1663"/>
      <c r="U43" s="1663"/>
      <c r="V43" s="1663"/>
      <c r="W43" s="1859"/>
      <c r="X43" s="27"/>
      <c r="Y43" s="27"/>
      <c r="Z43" s="27"/>
      <c r="AA43" s="27"/>
      <c r="AB43" s="27"/>
      <c r="AC43" s="27"/>
      <c r="AD43" s="27"/>
      <c r="AE43" s="27"/>
      <c r="AF43" s="27"/>
      <c r="AG43" s="27"/>
    </row>
    <row r="44" spans="1:33" ht="25.5" customHeight="1">
      <c r="A44" s="70">
        <f>+$F$4</f>
        <v>43465</v>
      </c>
      <c r="B44" s="1718"/>
      <c r="C44" s="1665"/>
      <c r="D44" s="1666"/>
      <c r="E44" s="1666"/>
      <c r="F44" s="1666"/>
      <c r="G44" s="1651"/>
      <c r="H44" s="1617"/>
      <c r="I44" s="72" t="s">
        <v>48</v>
      </c>
      <c r="J44" s="73">
        <f>+Cartog!V3</f>
        <v>1.0899600886917959</v>
      </c>
      <c r="K44" s="1696"/>
      <c r="L44" s="1666"/>
      <c r="M44" s="1666"/>
      <c r="N44" s="1666"/>
      <c r="O44" s="1666"/>
      <c r="P44" s="1666"/>
      <c r="Q44" s="1666"/>
      <c r="R44" s="1666"/>
      <c r="S44" s="1666"/>
      <c r="T44" s="1666"/>
      <c r="U44" s="1666"/>
      <c r="V44" s="1666"/>
      <c r="W44" s="1841"/>
      <c r="X44" s="27"/>
      <c r="Y44" s="27"/>
      <c r="Z44" s="27"/>
      <c r="AA44" s="27"/>
      <c r="AB44" s="27"/>
      <c r="AC44" s="27"/>
      <c r="AD44" s="27"/>
      <c r="AE44" s="27"/>
      <c r="AF44" s="27"/>
      <c r="AG44" s="27"/>
    </row>
    <row r="45" spans="1:33" ht="25.5" customHeight="1">
      <c r="A45" s="76"/>
      <c r="B45" s="76"/>
      <c r="C45" s="76"/>
      <c r="D45" s="76"/>
      <c r="E45" s="76"/>
      <c r="F45" s="76"/>
      <c r="G45" s="76"/>
      <c r="H45" s="76"/>
      <c r="I45" s="76"/>
      <c r="J45" s="76"/>
      <c r="K45" s="76"/>
      <c r="L45" s="76"/>
      <c r="M45" s="76"/>
      <c r="N45" s="76"/>
      <c r="O45" s="76"/>
      <c r="P45" s="76"/>
      <c r="Q45" s="76"/>
      <c r="R45" s="76"/>
      <c r="S45" s="76"/>
      <c r="T45" s="76"/>
      <c r="U45" s="76"/>
      <c r="V45" s="76"/>
      <c r="W45" s="76"/>
      <c r="X45" s="27"/>
      <c r="Y45" s="27"/>
      <c r="Z45" s="27"/>
      <c r="AA45" s="27"/>
      <c r="AB45" s="27"/>
      <c r="AC45" s="27"/>
      <c r="AD45" s="27"/>
      <c r="AE45" s="27"/>
      <c r="AF45" s="27"/>
      <c r="AG45" s="27"/>
    </row>
    <row r="46" spans="1:33" ht="38.25" customHeight="1">
      <c r="A46" s="1749" t="str">
        <f>+Geods!I2</f>
        <v>GESTIÓN GEODÉSICA</v>
      </c>
      <c r="B46" s="1821">
        <v>2.5000000000000001E-2</v>
      </c>
      <c r="C46" s="1730" t="s">
        <v>43</v>
      </c>
      <c r="D46" s="1730" t="s">
        <v>44</v>
      </c>
      <c r="E46" s="1808" t="s">
        <v>45</v>
      </c>
      <c r="F46" s="1826" t="s">
        <v>46</v>
      </c>
      <c r="G46" s="1819" t="str">
        <f>+Geods!A7</f>
        <v xml:space="preserve">DATOS ALTIMÉTRICOS DE LA RED GEODÉSICA VERTICAL  NACIONAL </v>
      </c>
      <c r="H46" s="1626">
        <f>+Geods!W5</f>
        <v>0.2</v>
      </c>
      <c r="I46" s="1730" t="s">
        <v>47</v>
      </c>
      <c r="J46" s="1635">
        <f>Geods!V5</f>
        <v>974</v>
      </c>
      <c r="K46" s="1635">
        <f>Geods!E5</f>
        <v>974</v>
      </c>
      <c r="L46" s="1635" t="str">
        <f>Geods!D5</f>
        <v>Kilometros</v>
      </c>
      <c r="M46" s="1635" t="str">
        <f>Geods!F5</f>
        <v xml:space="preserve"> Datos altimétricos generados en kilometros</v>
      </c>
      <c r="N46" s="1635" t="str">
        <f>+Geods!G5</f>
        <v>Eficacia</v>
      </c>
      <c r="O46" s="1630">
        <f>Geods!W8</f>
        <v>0.5</v>
      </c>
      <c r="P46" s="1622"/>
      <c r="Q46" s="1622" t="str">
        <f>+Geods!C48</f>
        <v>Preparación y revisión de los insumos necesarios para generar los puntos  densificados de la Red Pasiva del Pais.</v>
      </c>
      <c r="R46" s="1730" t="str">
        <f>+Geods!C45</f>
        <v>GIT Geodesia</v>
      </c>
      <c r="S46" s="1649">
        <v>43132</v>
      </c>
      <c r="T46" s="1649">
        <v>43435</v>
      </c>
      <c r="U46" s="34" t="s">
        <v>47</v>
      </c>
      <c r="V46" s="46">
        <f>+Geods!V8</f>
        <v>1</v>
      </c>
      <c r="W46" s="36">
        <f>+V46*O46</f>
        <v>0.5</v>
      </c>
      <c r="X46" s="27"/>
      <c r="Y46" s="27"/>
      <c r="Z46" s="27"/>
      <c r="AA46" s="27"/>
      <c r="AB46" s="27"/>
      <c r="AC46" s="27"/>
      <c r="AD46" s="27"/>
      <c r="AE46" s="27"/>
      <c r="AF46" s="27"/>
      <c r="AG46" s="27"/>
    </row>
    <row r="47" spans="1:33" ht="38.25" customHeight="1">
      <c r="A47" s="1653"/>
      <c r="B47" s="1616"/>
      <c r="C47" s="1616"/>
      <c r="D47" s="1616"/>
      <c r="E47" s="1678"/>
      <c r="F47" s="1727"/>
      <c r="G47" s="1653"/>
      <c r="H47" s="1616"/>
      <c r="I47" s="1616"/>
      <c r="J47" s="1616"/>
      <c r="K47" s="1616"/>
      <c r="L47" s="1616"/>
      <c r="M47" s="1616"/>
      <c r="N47" s="1616"/>
      <c r="O47" s="1612"/>
      <c r="P47" s="1619"/>
      <c r="Q47" s="1619"/>
      <c r="R47" s="1616"/>
      <c r="S47" s="1616"/>
      <c r="T47" s="1616"/>
      <c r="U47" s="40" t="s">
        <v>48</v>
      </c>
      <c r="V47" s="78">
        <f>+Geods!V9</f>
        <v>1.0000000000000002</v>
      </c>
      <c r="W47" s="42">
        <f>+V47*O46</f>
        <v>0.50000000000000011</v>
      </c>
      <c r="X47" s="27"/>
      <c r="Y47" s="27"/>
      <c r="Z47" s="27"/>
      <c r="AA47" s="27"/>
      <c r="AB47" s="27"/>
      <c r="AC47" s="27"/>
      <c r="AD47" s="27"/>
      <c r="AE47" s="27"/>
      <c r="AF47" s="27"/>
      <c r="AG47" s="27"/>
    </row>
    <row r="48" spans="1:33" ht="38.25" customHeight="1">
      <c r="A48" s="1653"/>
      <c r="B48" s="1616"/>
      <c r="C48" s="1616"/>
      <c r="D48" s="1616"/>
      <c r="E48" s="1678"/>
      <c r="F48" s="1727"/>
      <c r="G48" s="1653"/>
      <c r="H48" s="1616"/>
      <c r="I48" s="1619"/>
      <c r="J48" s="1619"/>
      <c r="K48" s="1616"/>
      <c r="L48" s="1616"/>
      <c r="M48" s="1616"/>
      <c r="N48" s="1616"/>
      <c r="O48" s="1613">
        <f>Geods!W10</f>
        <v>0.33500000000000002</v>
      </c>
      <c r="P48" s="1622"/>
      <c r="Q48" s="1624" t="str">
        <f>+Geods!C50</f>
        <v>Ejecución de trabajos de campo para la materialización de puntos densificados  y generación de cordenadas geodesicos.</v>
      </c>
      <c r="R48" s="1616"/>
      <c r="S48" s="1616"/>
      <c r="T48" s="1616"/>
      <c r="U48" s="37" t="s">
        <v>47</v>
      </c>
      <c r="V48" s="38">
        <f>+Geods!V10</f>
        <v>1</v>
      </c>
      <c r="W48" s="39">
        <f>+V48*O48</f>
        <v>0.33500000000000002</v>
      </c>
      <c r="X48" s="27"/>
      <c r="Y48" s="27"/>
      <c r="Z48" s="27"/>
      <c r="AA48" s="27"/>
      <c r="AB48" s="27"/>
      <c r="AC48" s="27"/>
      <c r="AD48" s="27"/>
      <c r="AE48" s="27"/>
      <c r="AF48" s="27"/>
      <c r="AG48" s="27"/>
    </row>
    <row r="49" spans="1:33" ht="38.25" customHeight="1">
      <c r="A49" s="1653"/>
      <c r="B49" s="1616"/>
      <c r="C49" s="1616"/>
      <c r="D49" s="1616"/>
      <c r="E49" s="1678"/>
      <c r="F49" s="1727"/>
      <c r="G49" s="1653"/>
      <c r="H49" s="1616"/>
      <c r="I49" s="1777" t="s">
        <v>48</v>
      </c>
      <c r="J49" s="1632">
        <f>+Geods!V46</f>
        <v>51.000000000000007</v>
      </c>
      <c r="K49" s="1616"/>
      <c r="L49" s="1616"/>
      <c r="M49" s="1616"/>
      <c r="N49" s="1616"/>
      <c r="O49" s="1619"/>
      <c r="P49" s="1619"/>
      <c r="Q49" s="1619"/>
      <c r="R49" s="1616"/>
      <c r="S49" s="1616"/>
      <c r="T49" s="1616"/>
      <c r="U49" s="37" t="s">
        <v>48</v>
      </c>
      <c r="V49" s="38">
        <f>+Geods!V11</f>
        <v>1</v>
      </c>
      <c r="W49" s="39">
        <f>+V49*O48</f>
        <v>0.33500000000000002</v>
      </c>
      <c r="X49" s="27"/>
      <c r="Y49" s="27"/>
      <c r="Z49" s="27"/>
      <c r="AA49" s="27"/>
      <c r="AB49" s="27"/>
      <c r="AC49" s="27"/>
      <c r="AD49" s="27"/>
      <c r="AE49" s="27"/>
      <c r="AF49" s="27"/>
      <c r="AG49" s="27"/>
    </row>
    <row r="50" spans="1:33" ht="38.25" customHeight="1">
      <c r="A50" s="1653"/>
      <c r="B50" s="1616"/>
      <c r="C50" s="1616"/>
      <c r="D50" s="1616"/>
      <c r="E50" s="1678"/>
      <c r="F50" s="1727"/>
      <c r="G50" s="1653"/>
      <c r="H50" s="1616"/>
      <c r="I50" s="1616"/>
      <c r="J50" s="1616"/>
      <c r="K50" s="1616"/>
      <c r="L50" s="1616"/>
      <c r="M50" s="1616"/>
      <c r="N50" s="1616"/>
      <c r="O50" s="1660">
        <f>Geods!W12</f>
        <v>0.16500000000000001</v>
      </c>
      <c r="P50" s="1622"/>
      <c r="Q50" s="1624" t="str">
        <f>+Geods!C52</f>
        <v>Revisión del levantamiento de la información levantada en campo, incorporación de la información en la base de datos y publicación de la información.</v>
      </c>
      <c r="R50" s="1616"/>
      <c r="S50" s="1616"/>
      <c r="T50" s="1616"/>
      <c r="U50" s="37" t="s">
        <v>47</v>
      </c>
      <c r="V50" s="38">
        <f>+Geods!V12</f>
        <v>1</v>
      </c>
      <c r="W50" s="39">
        <f>+V50*O50</f>
        <v>0.16500000000000001</v>
      </c>
      <c r="X50" s="27"/>
      <c r="Y50" s="27"/>
      <c r="Z50" s="27"/>
      <c r="AA50" s="27"/>
      <c r="AB50" s="27"/>
      <c r="AC50" s="27"/>
      <c r="AD50" s="27"/>
      <c r="AE50" s="27"/>
      <c r="AF50" s="27"/>
      <c r="AG50" s="27"/>
    </row>
    <row r="51" spans="1:33" ht="38.25" customHeight="1">
      <c r="A51" s="1653"/>
      <c r="B51" s="1616"/>
      <c r="C51" s="1616"/>
      <c r="D51" s="1616"/>
      <c r="E51" s="1696"/>
      <c r="F51" s="1727"/>
      <c r="G51" s="1654"/>
      <c r="H51" s="1617"/>
      <c r="I51" s="1617"/>
      <c r="J51" s="1617"/>
      <c r="K51" s="1617"/>
      <c r="L51" s="1617"/>
      <c r="M51" s="1617"/>
      <c r="N51" s="1617"/>
      <c r="O51" s="1617"/>
      <c r="P51" s="1619"/>
      <c r="Q51" s="1617"/>
      <c r="R51" s="1617"/>
      <c r="S51" s="1617"/>
      <c r="T51" s="1617"/>
      <c r="U51" s="43" t="s">
        <v>48</v>
      </c>
      <c r="V51" s="79">
        <f>+Geods!V13</f>
        <v>1</v>
      </c>
      <c r="W51" s="45">
        <f>+V51*O50</f>
        <v>0.16500000000000001</v>
      </c>
      <c r="X51" s="27"/>
      <c r="Y51" s="27"/>
      <c r="Z51" s="27"/>
      <c r="AA51" s="27"/>
      <c r="AB51" s="27"/>
      <c r="AC51" s="27"/>
      <c r="AD51" s="27"/>
      <c r="AE51" s="27"/>
      <c r="AF51" s="27"/>
      <c r="AG51" s="27"/>
    </row>
    <row r="52" spans="1:33" ht="38.25" customHeight="1">
      <c r="A52" s="1653"/>
      <c r="B52" s="1616"/>
      <c r="C52" s="1616"/>
      <c r="D52" s="1616"/>
      <c r="E52" s="1808" t="s">
        <v>45</v>
      </c>
      <c r="F52" s="1727"/>
      <c r="G52" s="1819" t="str">
        <f>+Geods!A27</f>
        <v xml:space="preserve">Datos Rinex </v>
      </c>
      <c r="H52" s="1626">
        <f>+Geods!W25</f>
        <v>0.2</v>
      </c>
      <c r="I52" s="1730" t="s">
        <v>47</v>
      </c>
      <c r="J52" s="1855">
        <f>+Geods!V25</f>
        <v>9490</v>
      </c>
      <c r="K52" s="1635">
        <f>+Geods!E25</f>
        <v>9490</v>
      </c>
      <c r="L52" s="1635" t="str">
        <f>+Geods!D25</f>
        <v xml:space="preserve">Número </v>
      </c>
      <c r="M52" s="1635" t="str">
        <f>+Geods!F25</f>
        <v>Número de Archivos Rinex generados</v>
      </c>
      <c r="N52" s="1635" t="str">
        <f>+Geods!G25</f>
        <v>Eficacia</v>
      </c>
      <c r="O52" s="1630">
        <f>+Geods!W28</f>
        <v>0.5</v>
      </c>
      <c r="P52" s="1622"/>
      <c r="Q52" s="1622" t="str">
        <f>+Geods!C28</f>
        <v>Preparación y revisión de insumos para la generación de archivos Rinex resultado de las Estaciones de Funcionamiento Continuo</v>
      </c>
      <c r="R52" s="1730" t="str">
        <f>+Geods!C25</f>
        <v>GIT Geodesia</v>
      </c>
      <c r="S52" s="1649">
        <v>43118</v>
      </c>
      <c r="T52" s="1649">
        <v>43435</v>
      </c>
      <c r="U52" s="34" t="s">
        <v>47</v>
      </c>
      <c r="V52" s="46">
        <f>+Geods!V28</f>
        <v>1.0000000000000002</v>
      </c>
      <c r="W52" s="36">
        <f>+V52*O52</f>
        <v>0.50000000000000011</v>
      </c>
      <c r="X52" s="27"/>
      <c r="Y52" s="27"/>
      <c r="Z52" s="27"/>
      <c r="AA52" s="27"/>
      <c r="AB52" s="27"/>
      <c r="AC52" s="27"/>
      <c r="AD52" s="27"/>
      <c r="AE52" s="27"/>
      <c r="AF52" s="27"/>
      <c r="AG52" s="27"/>
    </row>
    <row r="53" spans="1:33" ht="38.25" customHeight="1">
      <c r="A53" s="1653"/>
      <c r="B53" s="1616"/>
      <c r="C53" s="1616"/>
      <c r="D53" s="1616"/>
      <c r="E53" s="1678"/>
      <c r="F53" s="1727"/>
      <c r="G53" s="1653"/>
      <c r="H53" s="1616"/>
      <c r="I53" s="1616"/>
      <c r="J53" s="1616"/>
      <c r="K53" s="1616"/>
      <c r="L53" s="1616"/>
      <c r="M53" s="1616"/>
      <c r="N53" s="1616"/>
      <c r="O53" s="1612"/>
      <c r="P53" s="1619"/>
      <c r="Q53" s="1619"/>
      <c r="R53" s="1616"/>
      <c r="S53" s="1616"/>
      <c r="T53" s="1616"/>
      <c r="U53" s="40" t="s">
        <v>48</v>
      </c>
      <c r="V53" s="38">
        <f>+Geods!V29</f>
        <v>1.0000000000000002</v>
      </c>
      <c r="W53" s="42">
        <f>+V53*O52</f>
        <v>0.50000000000000011</v>
      </c>
      <c r="X53" s="27"/>
      <c r="Y53" s="27"/>
      <c r="Z53" s="27"/>
      <c r="AA53" s="27"/>
      <c r="AB53" s="27"/>
      <c r="AC53" s="27"/>
      <c r="AD53" s="27"/>
      <c r="AE53" s="27"/>
      <c r="AF53" s="27"/>
      <c r="AG53" s="27"/>
    </row>
    <row r="54" spans="1:33" ht="38.25" customHeight="1">
      <c r="A54" s="1653"/>
      <c r="B54" s="1616"/>
      <c r="C54" s="1616"/>
      <c r="D54" s="1616"/>
      <c r="E54" s="1678"/>
      <c r="F54" s="1727"/>
      <c r="G54" s="1653"/>
      <c r="H54" s="1616"/>
      <c r="I54" s="1619"/>
      <c r="J54" s="1619"/>
      <c r="K54" s="1616"/>
      <c r="L54" s="1616"/>
      <c r="M54" s="1616"/>
      <c r="N54" s="1616"/>
      <c r="O54" s="1613">
        <f>+Geods!W30</f>
        <v>0.33329999999999999</v>
      </c>
      <c r="P54" s="1622"/>
      <c r="Q54" s="1624" t="str">
        <f>+Geods!C30</f>
        <v>Seguimiento, control, generación de alertas, verificación, mantenimiento, activación de estaciones continuas y recuperación de archivos Rinex.</v>
      </c>
      <c r="R54" s="1616"/>
      <c r="S54" s="1616"/>
      <c r="T54" s="1616"/>
      <c r="U54" s="40" t="s">
        <v>47</v>
      </c>
      <c r="V54" s="38">
        <f>+Geods!V30</f>
        <v>1</v>
      </c>
      <c r="W54" s="42">
        <f>+V54*O54</f>
        <v>0.33329999999999999</v>
      </c>
      <c r="X54" s="27"/>
      <c r="Y54" s="27"/>
      <c r="Z54" s="27"/>
      <c r="AA54" s="27"/>
      <c r="AB54" s="27"/>
      <c r="AC54" s="27"/>
      <c r="AD54" s="27"/>
      <c r="AE54" s="27"/>
      <c r="AF54" s="27"/>
      <c r="AG54" s="27"/>
    </row>
    <row r="55" spans="1:33" ht="38.25" customHeight="1">
      <c r="A55" s="1653"/>
      <c r="B55" s="1616"/>
      <c r="C55" s="1616"/>
      <c r="D55" s="1616"/>
      <c r="E55" s="1678"/>
      <c r="F55" s="1727"/>
      <c r="G55" s="1653"/>
      <c r="H55" s="1616"/>
      <c r="I55" s="1777" t="s">
        <v>48</v>
      </c>
      <c r="J55" s="1857">
        <f>+Geods!V26</f>
        <v>9489.7200000000012</v>
      </c>
      <c r="K55" s="1616"/>
      <c r="L55" s="1616"/>
      <c r="M55" s="1616"/>
      <c r="N55" s="1616"/>
      <c r="O55" s="1612"/>
      <c r="P55" s="1619"/>
      <c r="Q55" s="1619"/>
      <c r="R55" s="1616"/>
      <c r="S55" s="1616"/>
      <c r="T55" s="1616"/>
      <c r="U55" s="40" t="s">
        <v>48</v>
      </c>
      <c r="V55" s="38">
        <f>+Geods!V31</f>
        <v>1</v>
      </c>
      <c r="W55" s="42">
        <f>+V55*O54</f>
        <v>0.33329999999999999</v>
      </c>
      <c r="X55" s="27"/>
      <c r="Y55" s="27"/>
      <c r="Z55" s="27"/>
      <c r="AA55" s="27"/>
      <c r="AB55" s="27"/>
      <c r="AC55" s="27"/>
      <c r="AD55" s="27"/>
      <c r="AE55" s="27"/>
      <c r="AF55" s="27"/>
      <c r="AG55" s="27"/>
    </row>
    <row r="56" spans="1:33" ht="38.25" customHeight="1">
      <c r="A56" s="1653"/>
      <c r="B56" s="1616"/>
      <c r="C56" s="1616"/>
      <c r="D56" s="1616"/>
      <c r="E56" s="1678"/>
      <c r="F56" s="1727"/>
      <c r="G56" s="1653"/>
      <c r="H56" s="1616"/>
      <c r="I56" s="1616"/>
      <c r="J56" s="1616"/>
      <c r="K56" s="1616"/>
      <c r="L56" s="1616"/>
      <c r="M56" s="1616"/>
      <c r="N56" s="1616"/>
      <c r="O56" s="1613">
        <f>+Geods!W32</f>
        <v>0.16669999999999999</v>
      </c>
      <c r="P56" s="1622"/>
      <c r="Q56" s="1624" t="str">
        <f>+Geods!C32</f>
        <v>Publicación de archivos Rinex: Centro de Procesamiento IGA (FTP IGA-SIRGAS) y usuarios (GEOPORTAL y FTP).</v>
      </c>
      <c r="R56" s="1616"/>
      <c r="S56" s="1616"/>
      <c r="T56" s="1616"/>
      <c r="U56" s="40" t="s">
        <v>47</v>
      </c>
      <c r="V56" s="38">
        <f>+Geods!V32</f>
        <v>1.0000000000000002</v>
      </c>
      <c r="W56" s="42">
        <f>+V56*O56</f>
        <v>0.16670000000000001</v>
      </c>
      <c r="X56" s="27"/>
      <c r="Y56" s="27"/>
      <c r="Z56" s="27"/>
      <c r="AA56" s="27"/>
      <c r="AB56" s="27"/>
      <c r="AC56" s="27"/>
      <c r="AD56" s="27"/>
      <c r="AE56" s="27"/>
      <c r="AF56" s="27"/>
      <c r="AG56" s="27"/>
    </row>
    <row r="57" spans="1:33" ht="38.25" customHeight="1">
      <c r="A57" s="1653"/>
      <c r="B57" s="1616"/>
      <c r="C57" s="1616"/>
      <c r="D57" s="1616"/>
      <c r="E57" s="1696"/>
      <c r="F57" s="1727"/>
      <c r="G57" s="1654"/>
      <c r="H57" s="1617"/>
      <c r="I57" s="1617"/>
      <c r="J57" s="1617"/>
      <c r="K57" s="1617"/>
      <c r="L57" s="1617"/>
      <c r="M57" s="1617"/>
      <c r="N57" s="1617"/>
      <c r="O57" s="1617"/>
      <c r="P57" s="1619"/>
      <c r="Q57" s="1617"/>
      <c r="R57" s="1617"/>
      <c r="S57" s="1617"/>
      <c r="T57" s="1617"/>
      <c r="U57" s="43" t="s">
        <v>48</v>
      </c>
      <c r="V57" s="44">
        <f>+Geods!V33</f>
        <v>1.0000000000000002</v>
      </c>
      <c r="W57" s="45">
        <f>+V57*O56</f>
        <v>0.16670000000000001</v>
      </c>
      <c r="X57" s="27"/>
      <c r="Y57" s="27"/>
      <c r="Z57" s="27"/>
      <c r="AA57" s="27"/>
      <c r="AB57" s="27"/>
      <c r="AC57" s="27"/>
      <c r="AD57" s="27"/>
      <c r="AE57" s="27"/>
      <c r="AF57" s="27"/>
      <c r="AG57" s="27"/>
    </row>
    <row r="58" spans="1:33" ht="38.25" customHeight="1">
      <c r="A58" s="1653"/>
      <c r="B58" s="1616"/>
      <c r="C58" s="1616"/>
      <c r="D58" s="1616"/>
      <c r="E58" s="1808" t="s">
        <v>45</v>
      </c>
      <c r="F58" s="1727"/>
      <c r="G58" s="1819" t="str">
        <f>+Geods!A47</f>
        <v xml:space="preserve">PUNTOS GEODÉSICOS MATERIALIZADOS DE LA RED GEODÉSICA NACIONAL  </v>
      </c>
      <c r="H58" s="1626">
        <f>+Geods!W45</f>
        <v>0.2</v>
      </c>
      <c r="I58" s="1730" t="s">
        <v>47</v>
      </c>
      <c r="J58" s="1635">
        <f>+Geods!V45</f>
        <v>51</v>
      </c>
      <c r="K58" s="1635">
        <f>+Geods!E45</f>
        <v>51</v>
      </c>
      <c r="L58" s="1635" t="str">
        <f>+Geods!D45</f>
        <v>Número</v>
      </c>
      <c r="M58" s="1635" t="str">
        <f>+Geods!F45</f>
        <v>Número Vertices generados</v>
      </c>
      <c r="N58" s="1635" t="str">
        <f>+Geods!G45</f>
        <v>Eficacia</v>
      </c>
      <c r="O58" s="1630">
        <f>+Geods!W48</f>
        <v>0.5</v>
      </c>
      <c r="P58" s="1622"/>
      <c r="Q58" s="1622" t="str">
        <f>+Geods!C48</f>
        <v>Preparación y revisión de los insumos necesarios para generar los puntos  densificados de la Red Pasiva del Pais.</v>
      </c>
      <c r="R58" s="1730" t="str">
        <f>+Geods!C45</f>
        <v>GIT Geodesia</v>
      </c>
      <c r="S58" s="1649">
        <v>43269</v>
      </c>
      <c r="T58" s="1649">
        <v>43435</v>
      </c>
      <c r="U58" s="34" t="s">
        <v>47</v>
      </c>
      <c r="V58" s="46">
        <f>+Geods!V48</f>
        <v>1</v>
      </c>
      <c r="W58" s="36">
        <f>+V58*O58</f>
        <v>0.5</v>
      </c>
      <c r="X58" s="27"/>
      <c r="Y58" s="27"/>
      <c r="Z58" s="27"/>
      <c r="AA58" s="27"/>
      <c r="AB58" s="27"/>
      <c r="AC58" s="27"/>
      <c r="AD58" s="27"/>
      <c r="AE58" s="27"/>
      <c r="AF58" s="27"/>
      <c r="AG58" s="27"/>
    </row>
    <row r="59" spans="1:33" ht="38.25" customHeight="1">
      <c r="A59" s="1653"/>
      <c r="B59" s="1616"/>
      <c r="C59" s="1616"/>
      <c r="D59" s="1616"/>
      <c r="E59" s="1678"/>
      <c r="F59" s="1727"/>
      <c r="G59" s="1653"/>
      <c r="H59" s="1616"/>
      <c r="I59" s="1616"/>
      <c r="J59" s="1616"/>
      <c r="K59" s="1616"/>
      <c r="L59" s="1616"/>
      <c r="M59" s="1616"/>
      <c r="N59" s="1616"/>
      <c r="O59" s="1612"/>
      <c r="P59" s="1619"/>
      <c r="Q59" s="1619"/>
      <c r="R59" s="1616"/>
      <c r="S59" s="1616"/>
      <c r="T59" s="1616"/>
      <c r="U59" s="40" t="s">
        <v>48</v>
      </c>
      <c r="V59" s="38">
        <f>+Geods!V49</f>
        <v>1</v>
      </c>
      <c r="W59" s="42">
        <f>+V59*O58</f>
        <v>0.5</v>
      </c>
      <c r="X59" s="27"/>
      <c r="Y59" s="27"/>
      <c r="Z59" s="27"/>
      <c r="AA59" s="27"/>
      <c r="AB59" s="27"/>
      <c r="AC59" s="27"/>
      <c r="AD59" s="27"/>
      <c r="AE59" s="27"/>
      <c r="AF59" s="27"/>
      <c r="AG59" s="27"/>
    </row>
    <row r="60" spans="1:33" ht="38.25" customHeight="1">
      <c r="A60" s="1653"/>
      <c r="B60" s="1616"/>
      <c r="C60" s="1616"/>
      <c r="D60" s="1616"/>
      <c r="E60" s="1678"/>
      <c r="F60" s="1727"/>
      <c r="G60" s="1653"/>
      <c r="H60" s="1616"/>
      <c r="I60" s="1619"/>
      <c r="J60" s="1619"/>
      <c r="K60" s="1616"/>
      <c r="L60" s="1616"/>
      <c r="M60" s="1616"/>
      <c r="N60" s="1616"/>
      <c r="O60" s="1613">
        <f>+Geods!W50</f>
        <v>0.33329999999999999</v>
      </c>
      <c r="P60" s="1622"/>
      <c r="Q60" s="1624" t="str">
        <f>+Geods!C50</f>
        <v>Ejecución de trabajos de campo para la materialización de puntos densificados  y generación de cordenadas geodesicos.</v>
      </c>
      <c r="R60" s="1616"/>
      <c r="S60" s="1616"/>
      <c r="T60" s="1616"/>
      <c r="U60" s="40" t="s">
        <v>47</v>
      </c>
      <c r="V60" s="38">
        <f>+Geods!V50</f>
        <v>1</v>
      </c>
      <c r="W60" s="42">
        <f>+V60*O60</f>
        <v>0.33329999999999999</v>
      </c>
      <c r="X60" s="27"/>
      <c r="Y60" s="27"/>
      <c r="Z60" s="27"/>
      <c r="AA60" s="27"/>
      <c r="AB60" s="27"/>
      <c r="AC60" s="27"/>
      <c r="AD60" s="27"/>
      <c r="AE60" s="27"/>
      <c r="AF60" s="27"/>
      <c r="AG60" s="27"/>
    </row>
    <row r="61" spans="1:33" ht="38.25" customHeight="1">
      <c r="A61" s="1653"/>
      <c r="B61" s="1616"/>
      <c r="C61" s="1616"/>
      <c r="D61" s="1616"/>
      <c r="E61" s="1678"/>
      <c r="F61" s="1727"/>
      <c r="G61" s="1653"/>
      <c r="H61" s="1616"/>
      <c r="I61" s="1777" t="s">
        <v>48</v>
      </c>
      <c r="J61" s="1632">
        <f>+Geods!V46</f>
        <v>51.000000000000007</v>
      </c>
      <c r="K61" s="1616"/>
      <c r="L61" s="1616"/>
      <c r="M61" s="1616"/>
      <c r="N61" s="1616"/>
      <c r="O61" s="1612"/>
      <c r="P61" s="1619"/>
      <c r="Q61" s="1619"/>
      <c r="R61" s="1616"/>
      <c r="S61" s="1616"/>
      <c r="T61" s="1616"/>
      <c r="U61" s="40" t="s">
        <v>48</v>
      </c>
      <c r="V61" s="38">
        <f>+Geods!V51</f>
        <v>1</v>
      </c>
      <c r="W61" s="42">
        <f>+V61*O60</f>
        <v>0.33329999999999999</v>
      </c>
      <c r="X61" s="27"/>
      <c r="Y61" s="27"/>
      <c r="Z61" s="27"/>
      <c r="AA61" s="27"/>
      <c r="AB61" s="27"/>
      <c r="AC61" s="27"/>
      <c r="AD61" s="27"/>
      <c r="AE61" s="27"/>
      <c r="AF61" s="27"/>
      <c r="AG61" s="27"/>
    </row>
    <row r="62" spans="1:33" ht="38.25" customHeight="1">
      <c r="A62" s="1653"/>
      <c r="B62" s="1616"/>
      <c r="C62" s="1616"/>
      <c r="D62" s="1616"/>
      <c r="E62" s="1678"/>
      <c r="F62" s="1727"/>
      <c r="G62" s="1653"/>
      <c r="H62" s="1616"/>
      <c r="I62" s="1616"/>
      <c r="J62" s="1616"/>
      <c r="K62" s="1616"/>
      <c r="L62" s="1616"/>
      <c r="M62" s="1616"/>
      <c r="N62" s="1616"/>
      <c r="O62" s="1613">
        <f>+Geods!W52</f>
        <v>0.16669999999999999</v>
      </c>
      <c r="P62" s="1622"/>
      <c r="Q62" s="1624" t="str">
        <f>+Geods!C52</f>
        <v>Revisión del levantamiento de la información levantada en campo, incorporación de la información en la base de datos y publicación de la información.</v>
      </c>
      <c r="R62" s="1616"/>
      <c r="S62" s="1616"/>
      <c r="T62" s="1616"/>
      <c r="U62" s="40" t="s">
        <v>47</v>
      </c>
      <c r="V62" s="38">
        <f>+Geods!V52</f>
        <v>1</v>
      </c>
      <c r="W62" s="42">
        <f>+V62*O62</f>
        <v>0.16669999999999999</v>
      </c>
      <c r="X62" s="27"/>
      <c r="Y62" s="27"/>
      <c r="Z62" s="27"/>
      <c r="AA62" s="27"/>
      <c r="AB62" s="27"/>
      <c r="AC62" s="27"/>
      <c r="AD62" s="27"/>
      <c r="AE62" s="27"/>
      <c r="AF62" s="27"/>
      <c r="AG62" s="27"/>
    </row>
    <row r="63" spans="1:33" ht="38.25" customHeight="1">
      <c r="A63" s="1653"/>
      <c r="B63" s="1616"/>
      <c r="C63" s="1616"/>
      <c r="D63" s="1616"/>
      <c r="E63" s="1696"/>
      <c r="F63" s="1727"/>
      <c r="G63" s="1654"/>
      <c r="H63" s="1617"/>
      <c r="I63" s="1617"/>
      <c r="J63" s="1617"/>
      <c r="K63" s="1617"/>
      <c r="L63" s="1617"/>
      <c r="M63" s="1617"/>
      <c r="N63" s="1617"/>
      <c r="O63" s="1617"/>
      <c r="P63" s="1619"/>
      <c r="Q63" s="1617"/>
      <c r="R63" s="1617"/>
      <c r="S63" s="1617"/>
      <c r="T63" s="1617"/>
      <c r="U63" s="43" t="s">
        <v>48</v>
      </c>
      <c r="V63" s="44">
        <f>+Geods!V53</f>
        <v>1</v>
      </c>
      <c r="W63" s="45">
        <f>+V63*O62</f>
        <v>0.16669999999999999</v>
      </c>
      <c r="X63" s="27"/>
      <c r="Y63" s="27"/>
      <c r="Z63" s="27"/>
      <c r="AA63" s="27"/>
      <c r="AB63" s="27"/>
      <c r="AC63" s="27"/>
      <c r="AD63" s="27"/>
      <c r="AE63" s="27"/>
      <c r="AF63" s="27"/>
      <c r="AG63" s="27"/>
    </row>
    <row r="64" spans="1:33" ht="25.5" customHeight="1">
      <c r="A64" s="1653"/>
      <c r="B64" s="1616"/>
      <c r="C64" s="1616"/>
      <c r="D64" s="1616"/>
      <c r="E64" s="1808" t="s">
        <v>45</v>
      </c>
      <c r="F64" s="1727"/>
      <c r="G64" s="1819" t="str">
        <f>+Geods!A67</f>
        <v xml:space="preserve">Valores geomagnéticos </v>
      </c>
      <c r="H64" s="1630">
        <f>Geods!W65</f>
        <v>0.05</v>
      </c>
      <c r="I64" s="1730" t="s">
        <v>47</v>
      </c>
      <c r="J64" s="1635">
        <f>+Geods!V65</f>
        <v>2400.0000000000005</v>
      </c>
      <c r="K64" s="1635">
        <f>+Geods!E65</f>
        <v>2400</v>
      </c>
      <c r="L64" s="1635" t="str">
        <f>+Geods!D65</f>
        <v>Número</v>
      </c>
      <c r="M64" s="1635" t="str">
        <f>+Geods!F65</f>
        <v>Número de Datos geomagneticos generados</v>
      </c>
      <c r="N64" s="1635" t="str">
        <f>+Geods!G65</f>
        <v>Eficacia</v>
      </c>
      <c r="O64" s="1630">
        <f>+Geods!W68</f>
        <v>0.4</v>
      </c>
      <c r="P64" s="1622"/>
      <c r="Q64" s="1622" t="str">
        <f>+Geods!C68</f>
        <v>Preparación, revisión de los insumos y equipos para el levantamiento y medición de los puntos geomagnéticos</v>
      </c>
      <c r="R64" s="1730" t="str">
        <f>+Geods!C65</f>
        <v>GIT Geodesia</v>
      </c>
      <c r="S64" s="1649">
        <v>43132</v>
      </c>
      <c r="T64" s="1649">
        <v>43435</v>
      </c>
      <c r="U64" s="34" t="s">
        <v>47</v>
      </c>
      <c r="V64" s="46">
        <f>+Geods!V68</f>
        <v>0.99999999999999989</v>
      </c>
      <c r="W64" s="36">
        <f>+V64*O64</f>
        <v>0.39999999999999997</v>
      </c>
      <c r="X64" s="27"/>
      <c r="Y64" s="27"/>
      <c r="Z64" s="27"/>
      <c r="AA64" s="27"/>
      <c r="AB64" s="27"/>
      <c r="AC64" s="27"/>
      <c r="AD64" s="27"/>
      <c r="AE64" s="27"/>
      <c r="AF64" s="27"/>
      <c r="AG64" s="27"/>
    </row>
    <row r="65" spans="1:33" ht="25.5" customHeight="1">
      <c r="A65" s="1653"/>
      <c r="B65" s="1616"/>
      <c r="C65" s="1616"/>
      <c r="D65" s="1616"/>
      <c r="E65" s="1678"/>
      <c r="F65" s="1727"/>
      <c r="G65" s="1653"/>
      <c r="H65" s="1616"/>
      <c r="I65" s="1616"/>
      <c r="J65" s="1616"/>
      <c r="K65" s="1616"/>
      <c r="L65" s="1616"/>
      <c r="M65" s="1616"/>
      <c r="N65" s="1616"/>
      <c r="O65" s="1612"/>
      <c r="P65" s="1619"/>
      <c r="Q65" s="1619"/>
      <c r="R65" s="1616"/>
      <c r="S65" s="1616"/>
      <c r="T65" s="1616"/>
      <c r="U65" s="40" t="s">
        <v>48</v>
      </c>
      <c r="V65" s="38">
        <f>+Geods!V69</f>
        <v>0.99999999999999989</v>
      </c>
      <c r="W65" s="42">
        <f>+V65*O64</f>
        <v>0.39999999999999997</v>
      </c>
      <c r="X65" s="27"/>
      <c r="Y65" s="27"/>
      <c r="Z65" s="27"/>
      <c r="AA65" s="27"/>
      <c r="AB65" s="27"/>
      <c r="AC65" s="27"/>
      <c r="AD65" s="27"/>
      <c r="AE65" s="27"/>
      <c r="AF65" s="27"/>
      <c r="AG65" s="27"/>
    </row>
    <row r="66" spans="1:33" ht="25.5" customHeight="1">
      <c r="A66" s="1653"/>
      <c r="B66" s="1616"/>
      <c r="C66" s="1616"/>
      <c r="D66" s="1616"/>
      <c r="E66" s="1678"/>
      <c r="F66" s="1727"/>
      <c r="G66" s="1653"/>
      <c r="H66" s="1616"/>
      <c r="I66" s="1619"/>
      <c r="J66" s="1619"/>
      <c r="K66" s="1616"/>
      <c r="L66" s="1616"/>
      <c r="M66" s="1616"/>
      <c r="N66" s="1616"/>
      <c r="O66" s="1613">
        <f>+Geods!W70</f>
        <v>0.3</v>
      </c>
      <c r="P66" s="1622"/>
      <c r="Q66" s="1624" t="str">
        <f>+Geods!C70</f>
        <v xml:space="preserve">Ejecución de los trabajos de campo en el observatorio geomagnético </v>
      </c>
      <c r="R66" s="1616"/>
      <c r="S66" s="1616"/>
      <c r="T66" s="1616"/>
      <c r="U66" s="40" t="s">
        <v>47</v>
      </c>
      <c r="V66" s="38">
        <f>+Geods!V70</f>
        <v>0.99999999999999989</v>
      </c>
      <c r="W66" s="42">
        <f>+V66*O66</f>
        <v>0.29999999999999993</v>
      </c>
      <c r="X66" s="27"/>
      <c r="Y66" s="27"/>
      <c r="Z66" s="27"/>
      <c r="AA66" s="27"/>
      <c r="AB66" s="27"/>
      <c r="AC66" s="27"/>
      <c r="AD66" s="27"/>
      <c r="AE66" s="27"/>
      <c r="AF66" s="27"/>
      <c r="AG66" s="27"/>
    </row>
    <row r="67" spans="1:33" ht="25.5" customHeight="1">
      <c r="A67" s="1653"/>
      <c r="B67" s="1616"/>
      <c r="C67" s="1616"/>
      <c r="D67" s="1616"/>
      <c r="E67" s="1678"/>
      <c r="F67" s="1727"/>
      <c r="G67" s="1653"/>
      <c r="H67" s="1616"/>
      <c r="I67" s="1777" t="s">
        <v>48</v>
      </c>
      <c r="J67" s="1632">
        <f>+Geods!V66</f>
        <v>2399.6999999999998</v>
      </c>
      <c r="K67" s="1616"/>
      <c r="L67" s="1616"/>
      <c r="M67" s="1616"/>
      <c r="N67" s="1616"/>
      <c r="O67" s="1619"/>
      <c r="P67" s="1619"/>
      <c r="Q67" s="1619"/>
      <c r="R67" s="1616"/>
      <c r="S67" s="1616"/>
      <c r="T67" s="1616"/>
      <c r="U67" s="40" t="s">
        <v>48</v>
      </c>
      <c r="V67" s="38">
        <f>+Geods!V71</f>
        <v>1</v>
      </c>
      <c r="W67" s="42">
        <f>+V67*O66</f>
        <v>0.3</v>
      </c>
      <c r="X67" s="27"/>
      <c r="Y67" s="27"/>
      <c r="Z67" s="27"/>
      <c r="AA67" s="27"/>
      <c r="AB67" s="27"/>
      <c r="AC67" s="27"/>
      <c r="AD67" s="27"/>
      <c r="AE67" s="27"/>
      <c r="AF67" s="27"/>
      <c r="AG67" s="27"/>
    </row>
    <row r="68" spans="1:33" ht="25.5" customHeight="1">
      <c r="A68" s="1653"/>
      <c r="B68" s="1616"/>
      <c r="C68" s="1616"/>
      <c r="D68" s="1616"/>
      <c r="E68" s="1678"/>
      <c r="F68" s="1727"/>
      <c r="G68" s="1653"/>
      <c r="H68" s="1616"/>
      <c r="I68" s="1616"/>
      <c r="J68" s="1616"/>
      <c r="K68" s="1616"/>
      <c r="L68" s="1616"/>
      <c r="M68" s="1616"/>
      <c r="N68" s="1616"/>
      <c r="O68" s="1660">
        <f>+Geods!W72</f>
        <v>0.3</v>
      </c>
      <c r="P68" s="1622"/>
      <c r="Q68" s="1624" t="str">
        <f>+Geods!C72</f>
        <v>Revisión, cálculo e incorporación a las bases de datos</v>
      </c>
      <c r="R68" s="1616"/>
      <c r="S68" s="1616"/>
      <c r="T68" s="1616"/>
      <c r="U68" s="40" t="s">
        <v>47</v>
      </c>
      <c r="V68" s="38">
        <f>+Geods!V72</f>
        <v>0.99999999999999989</v>
      </c>
      <c r="W68" s="42">
        <f>+V68*O68</f>
        <v>0.29999999999999993</v>
      </c>
      <c r="X68" s="27"/>
      <c r="Y68" s="27"/>
      <c r="Z68" s="27"/>
      <c r="AA68" s="27"/>
      <c r="AB68" s="27"/>
      <c r="AC68" s="27"/>
      <c r="AD68" s="27"/>
      <c r="AE68" s="27"/>
      <c r="AF68" s="27"/>
      <c r="AG68" s="27"/>
    </row>
    <row r="69" spans="1:33" ht="25.5" customHeight="1">
      <c r="A69" s="1653"/>
      <c r="B69" s="1616"/>
      <c r="C69" s="1616"/>
      <c r="D69" s="1616"/>
      <c r="E69" s="1696"/>
      <c r="F69" s="1727"/>
      <c r="G69" s="1654"/>
      <c r="H69" s="1617"/>
      <c r="I69" s="1617"/>
      <c r="J69" s="1617"/>
      <c r="K69" s="1617"/>
      <c r="L69" s="1617"/>
      <c r="M69" s="1617"/>
      <c r="N69" s="1617"/>
      <c r="O69" s="1617"/>
      <c r="P69" s="1619"/>
      <c r="Q69" s="1617"/>
      <c r="R69" s="1617"/>
      <c r="S69" s="1617"/>
      <c r="T69" s="1617"/>
      <c r="U69" s="43" t="s">
        <v>48</v>
      </c>
      <c r="V69" s="44">
        <f>+Geods!V73</f>
        <v>1</v>
      </c>
      <c r="W69" s="45">
        <f>+V69*O68</f>
        <v>0.3</v>
      </c>
      <c r="X69" s="27"/>
      <c r="Y69" s="27"/>
      <c r="Z69" s="27"/>
      <c r="AA69" s="27"/>
      <c r="AB69" s="27"/>
      <c r="AC69" s="27"/>
      <c r="AD69" s="27"/>
      <c r="AE69" s="27"/>
      <c r="AF69" s="27"/>
      <c r="AG69" s="27"/>
    </row>
    <row r="70" spans="1:33" ht="25.5" customHeight="1">
      <c r="A70" s="1653"/>
      <c r="B70" s="1616"/>
      <c r="C70" s="1616"/>
      <c r="D70" s="1616"/>
      <c r="E70" s="1808" t="s">
        <v>45</v>
      </c>
      <c r="F70" s="1727"/>
      <c r="G70" s="1784" t="str">
        <f>+Geods!A87</f>
        <v>Documentos técnicos de investigación e Innovación</v>
      </c>
      <c r="H70" s="1781">
        <f>+Geods!W85</f>
        <v>0.2</v>
      </c>
      <c r="I70" s="1763" t="s">
        <v>47</v>
      </c>
      <c r="J70" s="1830">
        <f>+Geods!V85</f>
        <v>11.999999999999998</v>
      </c>
      <c r="K70" s="1763">
        <f>+Geods!E85</f>
        <v>12</v>
      </c>
      <c r="L70" s="1763" t="str">
        <f>+Geods!D85</f>
        <v>Número</v>
      </c>
      <c r="M70" s="1763" t="str">
        <f>+Geods!F85</f>
        <v>Número de proyectos ejecutados</v>
      </c>
      <c r="N70" s="1763" t="str">
        <f>+Geods!G85</f>
        <v>Eficacia</v>
      </c>
      <c r="O70" s="1781">
        <f>+Geods!W88</f>
        <v>8.3333000000000004E-2</v>
      </c>
      <c r="P70" s="1622"/>
      <c r="Q70" s="1861" t="str">
        <f>+Geods!C88</f>
        <v>Red Geodésica Nacional - Nivelación: Realizar la Investigación de Marco de Rerefencia de Altura Internacional - IHRF</v>
      </c>
      <c r="R70" s="1763" t="str">
        <f>+Geods!C85</f>
        <v>GIT Geodesia</v>
      </c>
      <c r="S70" s="1649">
        <v>43132</v>
      </c>
      <c r="T70" s="1649">
        <v>43435</v>
      </c>
      <c r="U70" s="50" t="s">
        <v>47</v>
      </c>
      <c r="V70" s="137">
        <f>+Geods!V88</f>
        <v>1</v>
      </c>
      <c r="W70" s="36">
        <f>+V70*O70</f>
        <v>8.3333000000000004E-2</v>
      </c>
      <c r="X70" s="27"/>
      <c r="Y70" s="27"/>
      <c r="Z70" s="27"/>
      <c r="AA70" s="27"/>
      <c r="AB70" s="27"/>
      <c r="AC70" s="27"/>
      <c r="AD70" s="27"/>
      <c r="AE70" s="27"/>
      <c r="AF70" s="27"/>
      <c r="AG70" s="27"/>
    </row>
    <row r="71" spans="1:33" ht="25.5" customHeight="1">
      <c r="A71" s="1653"/>
      <c r="B71" s="1616"/>
      <c r="C71" s="1616"/>
      <c r="D71" s="1616"/>
      <c r="E71" s="1678"/>
      <c r="F71" s="1727"/>
      <c r="G71" s="1653"/>
      <c r="H71" s="1616"/>
      <c r="I71" s="1616"/>
      <c r="J71" s="1616"/>
      <c r="K71" s="1616"/>
      <c r="L71" s="1616"/>
      <c r="M71" s="1616"/>
      <c r="N71" s="1616"/>
      <c r="O71" s="1619"/>
      <c r="P71" s="1619"/>
      <c r="Q71" s="1619"/>
      <c r="R71" s="1616"/>
      <c r="S71" s="1619"/>
      <c r="T71" s="1619"/>
      <c r="U71" s="51" t="s">
        <v>48</v>
      </c>
      <c r="V71" s="139">
        <f>+Geods!V89</f>
        <v>1</v>
      </c>
      <c r="W71" s="42">
        <f>+V71*O70</f>
        <v>8.3333000000000004E-2</v>
      </c>
      <c r="X71" s="27"/>
      <c r="Y71" s="27"/>
      <c r="Z71" s="27"/>
      <c r="AA71" s="27"/>
      <c r="AB71" s="27"/>
      <c r="AC71" s="27"/>
      <c r="AD71" s="27"/>
      <c r="AE71" s="27"/>
      <c r="AF71" s="27"/>
      <c r="AG71" s="27"/>
    </row>
    <row r="72" spans="1:33" ht="25.5" customHeight="1">
      <c r="A72" s="1653"/>
      <c r="B72" s="1616"/>
      <c r="C72" s="1616"/>
      <c r="D72" s="1616"/>
      <c r="E72" s="1678"/>
      <c r="F72" s="1727"/>
      <c r="G72" s="1653"/>
      <c r="H72" s="1616"/>
      <c r="I72" s="1616"/>
      <c r="J72" s="1616"/>
      <c r="K72" s="1616"/>
      <c r="L72" s="1616"/>
      <c r="M72" s="1616"/>
      <c r="N72" s="1616"/>
      <c r="O72" s="1778">
        <f>+Geods!W90</f>
        <v>8.3333000000000004E-2</v>
      </c>
      <c r="P72" s="1622"/>
      <c r="Q72" s="1854" t="str">
        <f>+Geods!C90</f>
        <v>Realizar la investigación para la actualización modelo Geoidal para Colombia</v>
      </c>
      <c r="R72" s="1616"/>
      <c r="S72" s="1646">
        <v>43132</v>
      </c>
      <c r="T72" s="1646">
        <v>43435</v>
      </c>
      <c r="U72" s="51" t="s">
        <v>47</v>
      </c>
      <c r="V72" s="139">
        <f>+Geods!V90</f>
        <v>1</v>
      </c>
      <c r="W72" s="42">
        <f>+V72*O72</f>
        <v>8.3333000000000004E-2</v>
      </c>
      <c r="X72" s="27"/>
      <c r="Y72" s="27"/>
      <c r="Z72" s="27"/>
      <c r="AA72" s="27"/>
      <c r="AB72" s="27"/>
      <c r="AC72" s="27"/>
      <c r="AD72" s="27"/>
      <c r="AE72" s="27"/>
      <c r="AF72" s="27"/>
      <c r="AG72" s="27"/>
    </row>
    <row r="73" spans="1:33" ht="25.5" customHeight="1">
      <c r="A73" s="1653"/>
      <c r="B73" s="1616"/>
      <c r="C73" s="1616"/>
      <c r="D73" s="1616"/>
      <c r="E73" s="1678"/>
      <c r="F73" s="1727"/>
      <c r="G73" s="1653"/>
      <c r="H73" s="1616"/>
      <c r="I73" s="1616"/>
      <c r="J73" s="1616"/>
      <c r="K73" s="1616"/>
      <c r="L73" s="1616"/>
      <c r="M73" s="1616"/>
      <c r="N73" s="1616"/>
      <c r="O73" s="1619"/>
      <c r="P73" s="1619"/>
      <c r="Q73" s="1619"/>
      <c r="R73" s="1616"/>
      <c r="S73" s="1619"/>
      <c r="T73" s="1619"/>
      <c r="U73" s="51" t="s">
        <v>48</v>
      </c>
      <c r="V73" s="139">
        <f>+Geods!V91</f>
        <v>1</v>
      </c>
      <c r="W73" s="42">
        <f>+V73*O72</f>
        <v>8.3333000000000004E-2</v>
      </c>
      <c r="X73" s="27"/>
      <c r="Y73" s="27"/>
      <c r="Z73" s="27"/>
      <c r="AA73" s="27"/>
      <c r="AB73" s="27"/>
      <c r="AC73" s="27"/>
      <c r="AD73" s="27"/>
      <c r="AE73" s="27"/>
      <c r="AF73" s="27"/>
      <c r="AG73" s="27"/>
    </row>
    <row r="74" spans="1:33" ht="25.5" customHeight="1">
      <c r="A74" s="1653"/>
      <c r="B74" s="1616"/>
      <c r="C74" s="1616"/>
      <c r="D74" s="1616"/>
      <c r="E74" s="1678"/>
      <c r="F74" s="1727"/>
      <c r="G74" s="1653"/>
      <c r="H74" s="1616"/>
      <c r="I74" s="1616"/>
      <c r="J74" s="1616"/>
      <c r="K74" s="1616"/>
      <c r="L74" s="1616"/>
      <c r="M74" s="1616"/>
      <c r="N74" s="1616"/>
      <c r="O74" s="1778">
        <f>+Geods!W92</f>
        <v>8.3333000000000004E-2</v>
      </c>
      <c r="P74" s="1622"/>
      <c r="Q74" s="1854" t="str">
        <f>+Geods!C92</f>
        <v>Realizar la investigación para la implementación del Modelo Inosférico y Trosposférico con BERNESE (Software científico) para procesos Geodésicos</v>
      </c>
      <c r="R74" s="1616"/>
      <c r="S74" s="1646">
        <v>43132</v>
      </c>
      <c r="T74" s="1646">
        <v>43435</v>
      </c>
      <c r="U74" s="51" t="s">
        <v>47</v>
      </c>
      <c r="V74" s="139">
        <f>+Geods!V92</f>
        <v>0.99999999999999989</v>
      </c>
      <c r="W74" s="42">
        <f>+V74*O74</f>
        <v>8.333299999999999E-2</v>
      </c>
      <c r="X74" s="27"/>
      <c r="Y74" s="27"/>
      <c r="Z74" s="27"/>
      <c r="AA74" s="27"/>
      <c r="AB74" s="27"/>
      <c r="AC74" s="27"/>
      <c r="AD74" s="27"/>
      <c r="AE74" s="27"/>
      <c r="AF74" s="27"/>
      <c r="AG74" s="27"/>
    </row>
    <row r="75" spans="1:33" ht="25.5" customHeight="1">
      <c r="A75" s="1653"/>
      <c r="B75" s="1616"/>
      <c r="C75" s="1616"/>
      <c r="D75" s="1616"/>
      <c r="E75" s="1678"/>
      <c r="F75" s="1727"/>
      <c r="G75" s="1653"/>
      <c r="H75" s="1616"/>
      <c r="I75" s="1616"/>
      <c r="J75" s="1616"/>
      <c r="K75" s="1616"/>
      <c r="L75" s="1616"/>
      <c r="M75" s="1616"/>
      <c r="N75" s="1616"/>
      <c r="O75" s="1619"/>
      <c r="P75" s="1619"/>
      <c r="Q75" s="1619"/>
      <c r="R75" s="1616"/>
      <c r="S75" s="1619"/>
      <c r="T75" s="1619"/>
      <c r="U75" s="51" t="s">
        <v>48</v>
      </c>
      <c r="V75" s="139">
        <f>+Geods!V93</f>
        <v>1</v>
      </c>
      <c r="W75" s="42">
        <f>+V75*O74</f>
        <v>8.3333000000000004E-2</v>
      </c>
      <c r="X75" s="27"/>
      <c r="Y75" s="27"/>
      <c r="Z75" s="27"/>
      <c r="AA75" s="27"/>
      <c r="AB75" s="27"/>
      <c r="AC75" s="27"/>
      <c r="AD75" s="27"/>
      <c r="AE75" s="27"/>
      <c r="AF75" s="27"/>
      <c r="AG75" s="27"/>
    </row>
    <row r="76" spans="1:33" ht="25.5" customHeight="1">
      <c r="A76" s="1653"/>
      <c r="B76" s="1616"/>
      <c r="C76" s="1616"/>
      <c r="D76" s="1616"/>
      <c r="E76" s="1678"/>
      <c r="F76" s="1727"/>
      <c r="G76" s="1653"/>
      <c r="H76" s="1616"/>
      <c r="I76" s="1616"/>
      <c r="J76" s="1616"/>
      <c r="K76" s="1616"/>
      <c r="L76" s="1616"/>
      <c r="M76" s="1616"/>
      <c r="N76" s="1616"/>
      <c r="O76" s="1778">
        <f>+Geods!W94</f>
        <v>8.3333000000000004E-2</v>
      </c>
      <c r="P76" s="1622"/>
      <c r="Q76" s="1854" t="str">
        <f>+Geods!C94</f>
        <v>Realizar la implementación de VRS - NTRIP (metodologia para implementar en tiempo real los procesos de levantamientos topográficos)</v>
      </c>
      <c r="R76" s="1616"/>
      <c r="S76" s="1646">
        <v>43132</v>
      </c>
      <c r="T76" s="1646">
        <v>43435</v>
      </c>
      <c r="U76" s="51" t="s">
        <v>47</v>
      </c>
      <c r="V76" s="139">
        <f>+Geods!V94</f>
        <v>1</v>
      </c>
      <c r="W76" s="42">
        <f>+V76*O76</f>
        <v>8.3333000000000004E-2</v>
      </c>
      <c r="X76" s="27"/>
      <c r="Y76" s="27"/>
      <c r="Z76" s="27"/>
      <c r="AA76" s="27"/>
      <c r="AB76" s="27"/>
      <c r="AC76" s="27"/>
      <c r="AD76" s="27"/>
      <c r="AE76" s="27"/>
      <c r="AF76" s="27"/>
      <c r="AG76" s="27"/>
    </row>
    <row r="77" spans="1:33" ht="25.5" customHeight="1">
      <c r="A77" s="1653"/>
      <c r="B77" s="1616"/>
      <c r="C77" s="1616"/>
      <c r="D77" s="1616"/>
      <c r="E77" s="1678"/>
      <c r="F77" s="1727"/>
      <c r="G77" s="1653"/>
      <c r="H77" s="1616"/>
      <c r="I77" s="1616"/>
      <c r="J77" s="1616"/>
      <c r="K77" s="1616"/>
      <c r="L77" s="1616"/>
      <c r="M77" s="1616"/>
      <c r="N77" s="1616"/>
      <c r="O77" s="1619"/>
      <c r="P77" s="1619"/>
      <c r="Q77" s="1619"/>
      <c r="R77" s="1616"/>
      <c r="S77" s="1619"/>
      <c r="T77" s="1619"/>
      <c r="U77" s="51" t="s">
        <v>48</v>
      </c>
      <c r="V77" s="139">
        <f>+Geods!V95</f>
        <v>1</v>
      </c>
      <c r="W77" s="42">
        <f>+V77*O76</f>
        <v>8.3333000000000004E-2</v>
      </c>
      <c r="X77" s="27"/>
      <c r="Y77" s="27"/>
      <c r="Z77" s="27"/>
      <c r="AA77" s="27"/>
      <c r="AB77" s="27"/>
      <c r="AC77" s="27"/>
      <c r="AD77" s="27"/>
      <c r="AE77" s="27"/>
      <c r="AF77" s="27"/>
      <c r="AG77" s="27"/>
    </row>
    <row r="78" spans="1:33" ht="25.5" customHeight="1">
      <c r="A78" s="1653"/>
      <c r="B78" s="1616"/>
      <c r="C78" s="1616"/>
      <c r="D78" s="1616"/>
      <c r="E78" s="1678"/>
      <c r="F78" s="1727"/>
      <c r="G78" s="1653"/>
      <c r="H78" s="1616"/>
      <c r="I78" s="1616"/>
      <c r="J78" s="1616"/>
      <c r="K78" s="1616"/>
      <c r="L78" s="1616"/>
      <c r="M78" s="1616"/>
      <c r="N78" s="1616"/>
      <c r="O78" s="1778">
        <f>+Geods!W96</f>
        <v>8.3333000000000004E-2</v>
      </c>
      <c r="P78" s="1622"/>
      <c r="Q78" s="1854" t="str">
        <f>+Geods!C96</f>
        <v>Realizar la investigación para la integración técnica de los procesos de Graviometria y Geomagnetismo</v>
      </c>
      <c r="R78" s="1616"/>
      <c r="S78" s="1646">
        <v>43132</v>
      </c>
      <c r="T78" s="1646">
        <v>43435</v>
      </c>
      <c r="U78" s="51" t="s">
        <v>47</v>
      </c>
      <c r="V78" s="139">
        <f>+Geods!V96</f>
        <v>0.99999999999999989</v>
      </c>
      <c r="W78" s="42">
        <f>+V78*O78</f>
        <v>8.333299999999999E-2</v>
      </c>
      <c r="X78" s="27"/>
      <c r="Y78" s="27"/>
      <c r="Z78" s="27"/>
      <c r="AA78" s="27"/>
      <c r="AB78" s="27"/>
      <c r="AC78" s="27"/>
      <c r="AD78" s="27"/>
      <c r="AE78" s="27"/>
      <c r="AF78" s="27"/>
      <c r="AG78" s="27"/>
    </row>
    <row r="79" spans="1:33" ht="25.5" customHeight="1">
      <c r="A79" s="1653"/>
      <c r="B79" s="1616"/>
      <c r="C79" s="1616"/>
      <c r="D79" s="1616"/>
      <c r="E79" s="1678"/>
      <c r="F79" s="1727"/>
      <c r="G79" s="1653"/>
      <c r="H79" s="1616"/>
      <c r="I79" s="1616"/>
      <c r="J79" s="1616"/>
      <c r="K79" s="1616"/>
      <c r="L79" s="1616"/>
      <c r="M79" s="1616"/>
      <c r="N79" s="1616"/>
      <c r="O79" s="1619"/>
      <c r="P79" s="1619"/>
      <c r="Q79" s="1619"/>
      <c r="R79" s="1616"/>
      <c r="S79" s="1619"/>
      <c r="T79" s="1619"/>
      <c r="U79" s="51" t="s">
        <v>48</v>
      </c>
      <c r="V79" s="139">
        <f>+Geods!V97</f>
        <v>0.99999999999999989</v>
      </c>
      <c r="W79" s="42">
        <f>+V79*O78</f>
        <v>8.333299999999999E-2</v>
      </c>
      <c r="X79" s="27"/>
      <c r="Y79" s="27"/>
      <c r="Z79" s="27"/>
      <c r="AA79" s="27"/>
      <c r="AB79" s="27"/>
      <c r="AC79" s="27"/>
      <c r="AD79" s="27"/>
      <c r="AE79" s="27"/>
      <c r="AF79" s="27"/>
      <c r="AG79" s="27"/>
    </row>
    <row r="80" spans="1:33" ht="25.5" customHeight="1">
      <c r="A80" s="1653"/>
      <c r="B80" s="1616"/>
      <c r="C80" s="1616"/>
      <c r="D80" s="1616"/>
      <c r="E80" s="1678"/>
      <c r="F80" s="1727"/>
      <c r="G80" s="1653"/>
      <c r="H80" s="1616"/>
      <c r="I80" s="1616"/>
      <c r="J80" s="1616"/>
      <c r="K80" s="1616"/>
      <c r="L80" s="1616"/>
      <c r="M80" s="1616"/>
      <c r="N80" s="1616"/>
      <c r="O80" s="1778">
        <f>+Geods!W98</f>
        <v>8.3333000000000004E-2</v>
      </c>
      <c r="P80" s="1622"/>
      <c r="Q80" s="1854" t="str">
        <f>+Geods!C98</f>
        <v>Elaborar la estructura y contenido técnico para el documento de Geodesia para niños</v>
      </c>
      <c r="R80" s="1616"/>
      <c r="S80" s="1646">
        <v>43132</v>
      </c>
      <c r="T80" s="1646">
        <v>43435</v>
      </c>
      <c r="U80" s="51" t="s">
        <v>47</v>
      </c>
      <c r="V80" s="139">
        <f>+Geods!V98</f>
        <v>1</v>
      </c>
      <c r="W80" s="42">
        <f>+V80*O80</f>
        <v>8.3333000000000004E-2</v>
      </c>
      <c r="X80" s="27"/>
      <c r="Y80" s="27"/>
      <c r="Z80" s="27"/>
      <c r="AA80" s="27"/>
      <c r="AB80" s="27"/>
      <c r="AC80" s="27"/>
      <c r="AD80" s="27"/>
      <c r="AE80" s="27"/>
      <c r="AF80" s="27"/>
      <c r="AG80" s="27"/>
    </row>
    <row r="81" spans="1:33" ht="25.5" customHeight="1">
      <c r="A81" s="1653"/>
      <c r="B81" s="1616"/>
      <c r="C81" s="1616"/>
      <c r="D81" s="1616"/>
      <c r="E81" s="1678"/>
      <c r="F81" s="1727"/>
      <c r="G81" s="1653"/>
      <c r="H81" s="1616"/>
      <c r="I81" s="1619"/>
      <c r="J81" s="1619"/>
      <c r="K81" s="1616"/>
      <c r="L81" s="1616"/>
      <c r="M81" s="1616"/>
      <c r="N81" s="1616"/>
      <c r="O81" s="1619"/>
      <c r="P81" s="1619"/>
      <c r="Q81" s="1619"/>
      <c r="R81" s="1616"/>
      <c r="S81" s="1619"/>
      <c r="T81" s="1619"/>
      <c r="U81" s="51" t="s">
        <v>48</v>
      </c>
      <c r="V81" s="139">
        <f>+Geods!V99</f>
        <v>1</v>
      </c>
      <c r="W81" s="42">
        <f>+V81*O80</f>
        <v>8.3333000000000004E-2</v>
      </c>
      <c r="X81" s="27"/>
      <c r="Y81" s="27"/>
      <c r="Z81" s="27"/>
      <c r="AA81" s="27"/>
      <c r="AB81" s="27"/>
      <c r="AC81" s="27"/>
      <c r="AD81" s="27"/>
      <c r="AE81" s="27"/>
      <c r="AF81" s="27"/>
      <c r="AG81" s="27"/>
    </row>
    <row r="82" spans="1:33" ht="25.5" customHeight="1">
      <c r="A82" s="1653"/>
      <c r="B82" s="1616"/>
      <c r="C82" s="1616"/>
      <c r="D82" s="1616"/>
      <c r="E82" s="1678"/>
      <c r="F82" s="1727"/>
      <c r="G82" s="1653"/>
      <c r="H82" s="1616"/>
      <c r="I82" s="1779" t="s">
        <v>48</v>
      </c>
      <c r="J82" s="1829">
        <f>+Geods!V86</f>
        <v>12</v>
      </c>
      <c r="K82" s="1616"/>
      <c r="L82" s="1616"/>
      <c r="M82" s="1616"/>
      <c r="N82" s="1616"/>
      <c r="O82" s="1778">
        <f>+Geods!W100</f>
        <v>8.3333000000000004E-2</v>
      </c>
      <c r="P82" s="1622"/>
      <c r="Q82" s="1854" t="str">
        <f>+Geods!C100</f>
        <v>Realizar la implementación y actualización del Marco de Rerefencia Terrestre Internacional - ITRF</v>
      </c>
      <c r="R82" s="1616"/>
      <c r="S82" s="1646">
        <v>43132</v>
      </c>
      <c r="T82" s="1646">
        <v>43435</v>
      </c>
      <c r="U82" s="51" t="s">
        <v>47</v>
      </c>
      <c r="V82" s="139">
        <f>+Geods!V100</f>
        <v>0.99999999999999989</v>
      </c>
      <c r="W82" s="42">
        <f>+V82*O82</f>
        <v>8.333299999999999E-2</v>
      </c>
      <c r="X82" s="27"/>
      <c r="Y82" s="27"/>
      <c r="Z82" s="27"/>
      <c r="AA82" s="27"/>
      <c r="AB82" s="27"/>
      <c r="AC82" s="27"/>
      <c r="AD82" s="27"/>
      <c r="AE82" s="27"/>
      <c r="AF82" s="27"/>
      <c r="AG82" s="27"/>
    </row>
    <row r="83" spans="1:33" ht="25.5" customHeight="1">
      <c r="A83" s="1653"/>
      <c r="B83" s="1616"/>
      <c r="C83" s="1616"/>
      <c r="D83" s="1616"/>
      <c r="E83" s="1678"/>
      <c r="F83" s="1727"/>
      <c r="G83" s="1653"/>
      <c r="H83" s="1616"/>
      <c r="I83" s="1616"/>
      <c r="J83" s="1616"/>
      <c r="K83" s="1616"/>
      <c r="L83" s="1616"/>
      <c r="M83" s="1616"/>
      <c r="N83" s="1616"/>
      <c r="O83" s="1619"/>
      <c r="P83" s="1619"/>
      <c r="Q83" s="1619"/>
      <c r="R83" s="1616"/>
      <c r="S83" s="1619"/>
      <c r="T83" s="1619"/>
      <c r="U83" s="51" t="s">
        <v>48</v>
      </c>
      <c r="V83" s="139">
        <f>+Geods!V101</f>
        <v>0.99999999999999989</v>
      </c>
      <c r="W83" s="42">
        <f>+V83*O82</f>
        <v>8.333299999999999E-2</v>
      </c>
      <c r="X83" s="27"/>
      <c r="Y83" s="27"/>
      <c r="Z83" s="27"/>
      <c r="AA83" s="27"/>
      <c r="AB83" s="27"/>
      <c r="AC83" s="27"/>
      <c r="AD83" s="27"/>
      <c r="AE83" s="27"/>
      <c r="AF83" s="27"/>
      <c r="AG83" s="27"/>
    </row>
    <row r="84" spans="1:33" ht="25.5" customHeight="1">
      <c r="A84" s="1653"/>
      <c r="B84" s="1616"/>
      <c r="C84" s="1616"/>
      <c r="D84" s="1616"/>
      <c r="E84" s="1678"/>
      <c r="F84" s="1727"/>
      <c r="G84" s="1653"/>
      <c r="H84" s="1616"/>
      <c r="I84" s="1616"/>
      <c r="J84" s="1616"/>
      <c r="K84" s="1616"/>
      <c r="L84" s="1616"/>
      <c r="M84" s="1616"/>
      <c r="N84" s="1616"/>
      <c r="O84" s="1778">
        <f>+Geods!W102</f>
        <v>8.3333000000000004E-2</v>
      </c>
      <c r="P84" s="1622"/>
      <c r="Q84" s="1854" t="str">
        <f>+Geods!C102</f>
        <v>Implementar la metodologia, de diseño y desarrollo para los proyectos de Redes Geodésicas</v>
      </c>
      <c r="R84" s="1616"/>
      <c r="S84" s="1646">
        <v>43132</v>
      </c>
      <c r="T84" s="1646">
        <v>43435</v>
      </c>
      <c r="U84" s="51" t="s">
        <v>47</v>
      </c>
      <c r="V84" s="139">
        <f>+Geods!V102</f>
        <v>0.99999999999999989</v>
      </c>
      <c r="W84" s="42">
        <f>+V84*O84</f>
        <v>8.333299999999999E-2</v>
      </c>
      <c r="X84" s="27"/>
      <c r="Y84" s="27"/>
      <c r="Z84" s="27"/>
      <c r="AA84" s="27"/>
      <c r="AB84" s="27"/>
      <c r="AC84" s="27"/>
      <c r="AD84" s="27"/>
      <c r="AE84" s="27"/>
      <c r="AF84" s="27"/>
      <c r="AG84" s="27"/>
    </row>
    <row r="85" spans="1:33" ht="25.5" customHeight="1">
      <c r="A85" s="1653"/>
      <c r="B85" s="1616"/>
      <c r="C85" s="1616"/>
      <c r="D85" s="1616"/>
      <c r="E85" s="1678"/>
      <c r="F85" s="1727"/>
      <c r="G85" s="1653"/>
      <c r="H85" s="1616"/>
      <c r="I85" s="1616"/>
      <c r="J85" s="1616"/>
      <c r="K85" s="1616"/>
      <c r="L85" s="1616"/>
      <c r="M85" s="1616"/>
      <c r="N85" s="1616"/>
      <c r="O85" s="1619"/>
      <c r="P85" s="1619"/>
      <c r="Q85" s="1619"/>
      <c r="R85" s="1616"/>
      <c r="S85" s="1619"/>
      <c r="T85" s="1619"/>
      <c r="U85" s="51" t="s">
        <v>48</v>
      </c>
      <c r="V85" s="139">
        <f>+Geods!V103</f>
        <v>1</v>
      </c>
      <c r="W85" s="42">
        <f>+V85*O84</f>
        <v>8.3333000000000004E-2</v>
      </c>
      <c r="X85" s="27"/>
      <c r="Y85" s="27"/>
      <c r="Z85" s="27"/>
      <c r="AA85" s="27"/>
      <c r="AB85" s="27"/>
      <c r="AC85" s="27"/>
      <c r="AD85" s="27"/>
      <c r="AE85" s="27"/>
      <c r="AF85" s="27"/>
      <c r="AG85" s="27"/>
    </row>
    <row r="86" spans="1:33" ht="25.5" customHeight="1">
      <c r="A86" s="1653"/>
      <c r="B86" s="1616"/>
      <c r="C86" s="1616"/>
      <c r="D86" s="1616"/>
      <c r="E86" s="1678"/>
      <c r="F86" s="1727"/>
      <c r="G86" s="1653"/>
      <c r="H86" s="1616"/>
      <c r="I86" s="1616"/>
      <c r="J86" s="1616"/>
      <c r="K86" s="1616"/>
      <c r="L86" s="1616"/>
      <c r="M86" s="1616"/>
      <c r="N86" s="1616"/>
      <c r="O86" s="1778">
        <f>+Geods!W104</f>
        <v>8.3333000000000004E-2</v>
      </c>
      <c r="P86" s="1622"/>
      <c r="Q86" s="1854" t="str">
        <f>+Geods!C104</f>
        <v>Elaborar la metodología para el manejo de análisis costo-beneficio en la evaluación de proyectos geodésicos</v>
      </c>
      <c r="R86" s="1616"/>
      <c r="S86" s="1646">
        <v>43132</v>
      </c>
      <c r="T86" s="1646">
        <v>43435</v>
      </c>
      <c r="U86" s="51" t="s">
        <v>47</v>
      </c>
      <c r="V86" s="139">
        <f>+Geods!V104</f>
        <v>1</v>
      </c>
      <c r="W86" s="42">
        <f>+V86*O86</f>
        <v>8.3333000000000004E-2</v>
      </c>
      <c r="X86" s="27"/>
      <c r="Y86" s="27"/>
      <c r="Z86" s="27"/>
      <c r="AA86" s="27"/>
      <c r="AB86" s="27"/>
      <c r="AC86" s="27"/>
      <c r="AD86" s="27"/>
      <c r="AE86" s="27"/>
      <c r="AF86" s="27"/>
      <c r="AG86" s="27"/>
    </row>
    <row r="87" spans="1:33" ht="25.5" customHeight="1">
      <c r="A87" s="1653"/>
      <c r="B87" s="1616"/>
      <c r="C87" s="1616"/>
      <c r="D87" s="1616"/>
      <c r="E87" s="1678"/>
      <c r="F87" s="1727"/>
      <c r="G87" s="1653"/>
      <c r="H87" s="1616"/>
      <c r="I87" s="1616"/>
      <c r="J87" s="1616"/>
      <c r="K87" s="1616"/>
      <c r="L87" s="1616"/>
      <c r="M87" s="1616"/>
      <c r="N87" s="1616"/>
      <c r="O87" s="1619"/>
      <c r="P87" s="1619"/>
      <c r="Q87" s="1619"/>
      <c r="R87" s="1616"/>
      <c r="S87" s="1619"/>
      <c r="T87" s="1619"/>
      <c r="U87" s="51" t="s">
        <v>48</v>
      </c>
      <c r="V87" s="139">
        <f>+Geods!V105</f>
        <v>1</v>
      </c>
      <c r="W87" s="42">
        <f>+V87*O86</f>
        <v>8.3333000000000004E-2</v>
      </c>
      <c r="X87" s="27"/>
      <c r="Y87" s="27"/>
      <c r="Z87" s="27"/>
      <c r="AA87" s="27"/>
      <c r="AB87" s="27"/>
      <c r="AC87" s="27"/>
      <c r="AD87" s="27"/>
      <c r="AE87" s="27"/>
      <c r="AF87" s="27"/>
      <c r="AG87" s="27"/>
    </row>
    <row r="88" spans="1:33" ht="25.5" customHeight="1">
      <c r="A88" s="1653"/>
      <c r="B88" s="1616"/>
      <c r="C88" s="1616"/>
      <c r="D88" s="1616"/>
      <c r="E88" s="1678"/>
      <c r="F88" s="1727"/>
      <c r="G88" s="1653"/>
      <c r="H88" s="1616"/>
      <c r="I88" s="1616"/>
      <c r="J88" s="1616"/>
      <c r="K88" s="1616"/>
      <c r="L88" s="1616"/>
      <c r="M88" s="1616"/>
      <c r="N88" s="1616"/>
      <c r="O88" s="1778">
        <f>+Geods!W106</f>
        <v>8.3333000000000004E-2</v>
      </c>
      <c r="P88" s="1622"/>
      <c r="Q88" s="1854" t="str">
        <f>+Geods!C106</f>
        <v>Elaboración del documento técnico de control de calidad para el Geomagnetismo</v>
      </c>
      <c r="R88" s="1616"/>
      <c r="S88" s="1646">
        <v>43132</v>
      </c>
      <c r="T88" s="1646">
        <v>43435</v>
      </c>
      <c r="U88" s="51" t="s">
        <v>47</v>
      </c>
      <c r="V88" s="139">
        <f>+Geods!V106</f>
        <v>0.99999999999999989</v>
      </c>
      <c r="W88" s="42">
        <f>+V88*O88</f>
        <v>8.333299999999999E-2</v>
      </c>
      <c r="X88" s="27"/>
      <c r="Y88" s="27"/>
      <c r="Z88" s="27"/>
      <c r="AA88" s="27"/>
      <c r="AB88" s="27"/>
      <c r="AC88" s="27"/>
      <c r="AD88" s="27"/>
      <c r="AE88" s="27"/>
      <c r="AF88" s="27"/>
      <c r="AG88" s="27"/>
    </row>
    <row r="89" spans="1:33" ht="25.5" customHeight="1">
      <c r="A89" s="1653"/>
      <c r="B89" s="1616"/>
      <c r="C89" s="1616"/>
      <c r="D89" s="1616"/>
      <c r="E89" s="1678"/>
      <c r="F89" s="1727"/>
      <c r="G89" s="1653"/>
      <c r="H89" s="1616"/>
      <c r="I89" s="1616"/>
      <c r="J89" s="1616"/>
      <c r="K89" s="1616"/>
      <c r="L89" s="1616"/>
      <c r="M89" s="1616"/>
      <c r="N89" s="1616"/>
      <c r="O89" s="1619"/>
      <c r="P89" s="1619"/>
      <c r="Q89" s="1619"/>
      <c r="R89" s="1616"/>
      <c r="S89" s="1619"/>
      <c r="T89" s="1619"/>
      <c r="U89" s="51" t="s">
        <v>48</v>
      </c>
      <c r="V89" s="139">
        <f>+Geods!V107</f>
        <v>0.99999999999999989</v>
      </c>
      <c r="W89" s="42">
        <f>+V89*O88</f>
        <v>8.333299999999999E-2</v>
      </c>
      <c r="X89" s="27"/>
      <c r="Y89" s="27"/>
      <c r="Z89" s="27"/>
      <c r="AA89" s="27"/>
      <c r="AB89" s="27"/>
      <c r="AC89" s="27"/>
      <c r="AD89" s="27"/>
      <c r="AE89" s="27"/>
      <c r="AF89" s="27"/>
      <c r="AG89" s="27"/>
    </row>
    <row r="90" spans="1:33" ht="25.5" customHeight="1">
      <c r="A90" s="1653"/>
      <c r="B90" s="1616"/>
      <c r="C90" s="1616"/>
      <c r="D90" s="1616"/>
      <c r="E90" s="1678"/>
      <c r="F90" s="1727"/>
      <c r="G90" s="1653"/>
      <c r="H90" s="1616"/>
      <c r="I90" s="1616"/>
      <c r="J90" s="1616"/>
      <c r="K90" s="1616"/>
      <c r="L90" s="1616"/>
      <c r="M90" s="1616"/>
      <c r="N90" s="1616"/>
      <c r="O90" s="1778">
        <f>+Geods!W108</f>
        <v>8.3333000000000004E-2</v>
      </c>
      <c r="P90" s="1622"/>
      <c r="Q90" s="1854" t="str">
        <f>+Geods!C108</f>
        <v>Red Geodésica Nacional - Nivelación: Realizar el ajuste geodésico de los circuitos de nivelación</v>
      </c>
      <c r="R90" s="1616"/>
      <c r="S90" s="1646">
        <v>43132</v>
      </c>
      <c r="T90" s="1646">
        <v>43435</v>
      </c>
      <c r="U90" s="51" t="s">
        <v>47</v>
      </c>
      <c r="V90" s="139">
        <f>+Geods!V108</f>
        <v>0.99999999999999989</v>
      </c>
      <c r="W90" s="42">
        <f>+V90*O90</f>
        <v>8.333299999999999E-2</v>
      </c>
      <c r="X90" s="27"/>
      <c r="Y90" s="27"/>
      <c r="Z90" s="27"/>
      <c r="AA90" s="27"/>
      <c r="AB90" s="27"/>
      <c r="AC90" s="27"/>
      <c r="AD90" s="27"/>
      <c r="AE90" s="27"/>
      <c r="AF90" s="27"/>
      <c r="AG90" s="27"/>
    </row>
    <row r="91" spans="1:33" ht="25.5" customHeight="1">
      <c r="A91" s="1653"/>
      <c r="B91" s="1616"/>
      <c r="C91" s="1616"/>
      <c r="D91" s="1616"/>
      <c r="E91" s="1678"/>
      <c r="F91" s="1727"/>
      <c r="G91" s="1653"/>
      <c r="H91" s="1616"/>
      <c r="I91" s="1616"/>
      <c r="J91" s="1616"/>
      <c r="K91" s="1616"/>
      <c r="L91" s="1616"/>
      <c r="M91" s="1616"/>
      <c r="N91" s="1616"/>
      <c r="O91" s="1619"/>
      <c r="P91" s="1619"/>
      <c r="Q91" s="1619"/>
      <c r="R91" s="1616"/>
      <c r="S91" s="1619"/>
      <c r="T91" s="1619"/>
      <c r="U91" s="51" t="s">
        <v>48</v>
      </c>
      <c r="V91" s="139">
        <f>+Geods!V109</f>
        <v>0.99999999999999989</v>
      </c>
      <c r="W91" s="42">
        <f>+V91*O90</f>
        <v>8.333299999999999E-2</v>
      </c>
      <c r="X91" s="27"/>
      <c r="Y91" s="27"/>
      <c r="Z91" s="27"/>
      <c r="AA91" s="27"/>
      <c r="AB91" s="27"/>
      <c r="AC91" s="27"/>
      <c r="AD91" s="27"/>
      <c r="AE91" s="27"/>
      <c r="AF91" s="27"/>
      <c r="AG91" s="27"/>
    </row>
    <row r="92" spans="1:33" ht="25.5" customHeight="1">
      <c r="A92" s="1653"/>
      <c r="B92" s="1616"/>
      <c r="C92" s="1616"/>
      <c r="D92" s="1616"/>
      <c r="E92" s="1678"/>
      <c r="F92" s="1727"/>
      <c r="G92" s="1653"/>
      <c r="H92" s="1616"/>
      <c r="I92" s="1616"/>
      <c r="J92" s="1616"/>
      <c r="K92" s="1616"/>
      <c r="L92" s="1616"/>
      <c r="M92" s="1616"/>
      <c r="N92" s="1616"/>
      <c r="O92" s="1778">
        <f>+Geods!W110</f>
        <v>8.3333000000000004E-2</v>
      </c>
      <c r="P92" s="1622"/>
      <c r="Q92" s="1854" t="str">
        <f>+Geods!C110</f>
        <v>Elaborar la propuesta para la implementación de la Red Gravimétrica Absoluta</v>
      </c>
      <c r="R92" s="1616"/>
      <c r="S92" s="1646">
        <v>43132</v>
      </c>
      <c r="T92" s="1646">
        <v>43435</v>
      </c>
      <c r="U92" s="51" t="s">
        <v>47</v>
      </c>
      <c r="V92" s="139">
        <f>+Geods!V110</f>
        <v>0.99999999999999989</v>
      </c>
      <c r="W92" s="42">
        <f>+V92*O92</f>
        <v>8.333299999999999E-2</v>
      </c>
      <c r="X92" s="27"/>
      <c r="Y92" s="27"/>
      <c r="Z92" s="27"/>
      <c r="AA92" s="27"/>
      <c r="AB92" s="27"/>
      <c r="AC92" s="27"/>
      <c r="AD92" s="27"/>
      <c r="AE92" s="27"/>
      <c r="AF92" s="27"/>
      <c r="AG92" s="27"/>
    </row>
    <row r="93" spans="1:33" ht="25.5" customHeight="1">
      <c r="A93" s="1653"/>
      <c r="B93" s="1616"/>
      <c r="C93" s="1616"/>
      <c r="D93" s="1616"/>
      <c r="E93" s="1696"/>
      <c r="F93" s="1727"/>
      <c r="G93" s="1654"/>
      <c r="H93" s="1617"/>
      <c r="I93" s="1617"/>
      <c r="J93" s="1617"/>
      <c r="K93" s="1617"/>
      <c r="L93" s="1617"/>
      <c r="M93" s="1617"/>
      <c r="N93" s="1617"/>
      <c r="O93" s="1617"/>
      <c r="P93" s="1619"/>
      <c r="Q93" s="1617"/>
      <c r="R93" s="1617"/>
      <c r="S93" s="1617"/>
      <c r="T93" s="1617"/>
      <c r="U93" s="175" t="s">
        <v>48</v>
      </c>
      <c r="V93" s="176">
        <f>+Geods!V111</f>
        <v>0.99999999999999989</v>
      </c>
      <c r="W93" s="45">
        <f>+V93*O92</f>
        <v>8.333299999999999E-2</v>
      </c>
      <c r="X93" s="27"/>
      <c r="Y93" s="27"/>
      <c r="Z93" s="27"/>
      <c r="AA93" s="27"/>
      <c r="AB93" s="27"/>
      <c r="AC93" s="27"/>
      <c r="AD93" s="27"/>
      <c r="AE93" s="27"/>
      <c r="AF93" s="27"/>
      <c r="AG93" s="27"/>
    </row>
    <row r="94" spans="1:33" ht="25.5" customHeight="1">
      <c r="A94" s="1653"/>
      <c r="B94" s="1616"/>
      <c r="C94" s="1616"/>
      <c r="D94" s="1616"/>
      <c r="E94" s="1808" t="s">
        <v>45</v>
      </c>
      <c r="F94" s="1727"/>
      <c r="G94" s="1784" t="str">
        <f>+Geods!A117</f>
        <v>Documentos de regulación de  información Geódesica</v>
      </c>
      <c r="H94" s="1781">
        <f>+Geods!W115</f>
        <v>0.15</v>
      </c>
      <c r="I94" s="1763" t="s">
        <v>47</v>
      </c>
      <c r="J94" s="1830">
        <f>+Geods!V115</f>
        <v>2.9999999999999996</v>
      </c>
      <c r="K94" s="1763">
        <f>+Geods!E115</f>
        <v>3</v>
      </c>
      <c r="L94" s="1763" t="str">
        <f>+Geods!D115</f>
        <v>Número</v>
      </c>
      <c r="M94" s="1763" t="str">
        <f>+Geods!F115</f>
        <v>Número de documentos elaborados</v>
      </c>
      <c r="N94" s="1763" t="str">
        <f>+Geods!G115</f>
        <v>Eficacia</v>
      </c>
      <c r="O94" s="1781">
        <f>+Geods!W118</f>
        <v>0.33333299999999999</v>
      </c>
      <c r="P94" s="1622"/>
      <c r="Q94" s="1861" t="str">
        <f>+Geods!C118</f>
        <v>Resolución y actualización del Marco de Rerefencia Terrestre Internacional - ITRF</v>
      </c>
      <c r="R94" s="1768" t="str">
        <f>+Geods!C115</f>
        <v>GIT Geodesia</v>
      </c>
      <c r="S94" s="1649">
        <v>43132</v>
      </c>
      <c r="T94" s="1649">
        <v>43435</v>
      </c>
      <c r="U94" s="50" t="s">
        <v>47</v>
      </c>
      <c r="V94" s="137">
        <f>+Geods!V118</f>
        <v>0.99999999999999989</v>
      </c>
      <c r="W94" s="36">
        <f>+V94*O94</f>
        <v>0.33333299999999993</v>
      </c>
      <c r="X94" s="27"/>
      <c r="Y94" s="27"/>
      <c r="Z94" s="27"/>
      <c r="AA94" s="27"/>
      <c r="AB94" s="27"/>
      <c r="AC94" s="27"/>
      <c r="AD94" s="27"/>
      <c r="AE94" s="27"/>
      <c r="AF94" s="27"/>
      <c r="AG94" s="27"/>
    </row>
    <row r="95" spans="1:33" ht="25.5" customHeight="1">
      <c r="A95" s="1653"/>
      <c r="B95" s="1616"/>
      <c r="C95" s="1616"/>
      <c r="D95" s="1616"/>
      <c r="E95" s="1678"/>
      <c r="F95" s="1727"/>
      <c r="G95" s="1653"/>
      <c r="H95" s="1616"/>
      <c r="I95" s="1616"/>
      <c r="J95" s="1616"/>
      <c r="K95" s="1616"/>
      <c r="L95" s="1616"/>
      <c r="M95" s="1616"/>
      <c r="N95" s="1616"/>
      <c r="O95" s="1619"/>
      <c r="P95" s="1619"/>
      <c r="Q95" s="1619"/>
      <c r="R95" s="1713"/>
      <c r="S95" s="1619"/>
      <c r="T95" s="1619"/>
      <c r="U95" s="51" t="s">
        <v>48</v>
      </c>
      <c r="V95" s="139">
        <f>+Geods!V119</f>
        <v>1</v>
      </c>
      <c r="W95" s="42">
        <f>+V95*O94</f>
        <v>0.33333299999999999</v>
      </c>
      <c r="X95" s="27"/>
      <c r="Y95" s="27"/>
      <c r="Z95" s="27"/>
      <c r="AA95" s="27"/>
      <c r="AB95" s="27"/>
      <c r="AC95" s="27"/>
      <c r="AD95" s="27"/>
      <c r="AE95" s="27"/>
      <c r="AF95" s="27"/>
      <c r="AG95" s="27"/>
    </row>
    <row r="96" spans="1:33" ht="25.5" customHeight="1">
      <c r="A96" s="1653"/>
      <c r="B96" s="1616"/>
      <c r="C96" s="1616"/>
      <c r="D96" s="1616"/>
      <c r="E96" s="1678"/>
      <c r="F96" s="1727"/>
      <c r="G96" s="1653"/>
      <c r="H96" s="1616"/>
      <c r="I96" s="1619"/>
      <c r="J96" s="1619"/>
      <c r="K96" s="1616"/>
      <c r="L96" s="1616"/>
      <c r="M96" s="1616"/>
      <c r="N96" s="1616"/>
      <c r="O96" s="1778">
        <f>+Geods!W120</f>
        <v>0.33333299999999999</v>
      </c>
      <c r="P96" s="1622"/>
      <c r="Q96" s="1854" t="str">
        <f>+Geods!C120</f>
        <v>Especificaciones técnicas de Geodesia</v>
      </c>
      <c r="R96" s="1713"/>
      <c r="S96" s="1646">
        <v>43132</v>
      </c>
      <c r="T96" s="1646">
        <v>43435</v>
      </c>
      <c r="U96" s="51" t="s">
        <v>47</v>
      </c>
      <c r="V96" s="139">
        <f>+Geods!V120</f>
        <v>0.99999999999999989</v>
      </c>
      <c r="W96" s="42">
        <f>+V96*O96</f>
        <v>0.33333299999999993</v>
      </c>
      <c r="X96" s="27"/>
      <c r="Y96" s="27"/>
      <c r="Z96" s="27"/>
      <c r="AA96" s="27"/>
      <c r="AB96" s="27"/>
      <c r="AC96" s="27"/>
      <c r="AD96" s="27"/>
      <c r="AE96" s="27"/>
      <c r="AF96" s="27"/>
      <c r="AG96" s="27"/>
    </row>
    <row r="97" spans="1:33" ht="25.5" customHeight="1">
      <c r="A97" s="1653"/>
      <c r="B97" s="1616"/>
      <c r="C97" s="1616"/>
      <c r="D97" s="1616"/>
      <c r="E97" s="1678"/>
      <c r="F97" s="1727"/>
      <c r="G97" s="1653"/>
      <c r="H97" s="1616"/>
      <c r="I97" s="1779" t="s">
        <v>48</v>
      </c>
      <c r="J97" s="1831">
        <f>+Geods!V116</f>
        <v>3.0000000000000004</v>
      </c>
      <c r="K97" s="1616"/>
      <c r="L97" s="1616"/>
      <c r="M97" s="1616"/>
      <c r="N97" s="1616"/>
      <c r="O97" s="1619"/>
      <c r="P97" s="1619"/>
      <c r="Q97" s="1619"/>
      <c r="R97" s="1713"/>
      <c r="S97" s="1619"/>
      <c r="T97" s="1619"/>
      <c r="U97" s="51" t="s">
        <v>48</v>
      </c>
      <c r="V97" s="139">
        <f>+Geods!V121</f>
        <v>1</v>
      </c>
      <c r="W97" s="42">
        <f>+V97*O96</f>
        <v>0.33333299999999999</v>
      </c>
      <c r="X97" s="27"/>
      <c r="Y97" s="27"/>
      <c r="Z97" s="27"/>
      <c r="AA97" s="27"/>
      <c r="AB97" s="27"/>
      <c r="AC97" s="27"/>
      <c r="AD97" s="27"/>
      <c r="AE97" s="27"/>
      <c r="AF97" s="27"/>
      <c r="AG97" s="27"/>
    </row>
    <row r="98" spans="1:33" ht="25.5" customHeight="1">
      <c r="A98" s="1653"/>
      <c r="B98" s="1616"/>
      <c r="C98" s="1616"/>
      <c r="D98" s="1616"/>
      <c r="E98" s="1678"/>
      <c r="F98" s="1727"/>
      <c r="G98" s="1653"/>
      <c r="H98" s="1616"/>
      <c r="I98" s="1616"/>
      <c r="J98" s="1616"/>
      <c r="K98" s="1616"/>
      <c r="L98" s="1616"/>
      <c r="M98" s="1616"/>
      <c r="N98" s="1616"/>
      <c r="O98" s="1778">
        <f>+Geods!W122</f>
        <v>0.33333299999999999</v>
      </c>
      <c r="P98" s="1622"/>
      <c r="Q98" s="1854" t="str">
        <f>+Geods!C122</f>
        <v>Plan Geodésico Nacional</v>
      </c>
      <c r="R98" s="1713"/>
      <c r="S98" s="1646">
        <v>43132</v>
      </c>
      <c r="T98" s="1646">
        <v>43435</v>
      </c>
      <c r="U98" s="51" t="s">
        <v>47</v>
      </c>
      <c r="V98" s="139">
        <f>+Geods!V122</f>
        <v>0.99999999999999989</v>
      </c>
      <c r="W98" s="42">
        <f>+V98*O98</f>
        <v>0.33333299999999993</v>
      </c>
      <c r="X98" s="27"/>
      <c r="Y98" s="27"/>
      <c r="Z98" s="27"/>
      <c r="AA98" s="27"/>
      <c r="AB98" s="27"/>
      <c r="AC98" s="27"/>
      <c r="AD98" s="27"/>
      <c r="AE98" s="27"/>
      <c r="AF98" s="27"/>
      <c r="AG98" s="27"/>
    </row>
    <row r="99" spans="1:33" ht="25.5" customHeight="1">
      <c r="A99" s="1654"/>
      <c r="B99" s="1617"/>
      <c r="C99" s="1617"/>
      <c r="D99" s="1617"/>
      <c r="E99" s="1696"/>
      <c r="F99" s="1728"/>
      <c r="G99" s="1654"/>
      <c r="H99" s="1617"/>
      <c r="I99" s="1617"/>
      <c r="J99" s="1617"/>
      <c r="K99" s="1617"/>
      <c r="L99" s="1617"/>
      <c r="M99" s="1617"/>
      <c r="N99" s="1617"/>
      <c r="O99" s="1617"/>
      <c r="P99" s="1619"/>
      <c r="Q99" s="1617"/>
      <c r="R99" s="1651"/>
      <c r="S99" s="1617"/>
      <c r="T99" s="1617"/>
      <c r="U99" s="175" t="s">
        <v>48</v>
      </c>
      <c r="V99" s="176">
        <f>+Geods!V123</f>
        <v>1</v>
      </c>
      <c r="W99" s="45">
        <f>+V99*O98</f>
        <v>0.33333299999999999</v>
      </c>
      <c r="X99" s="27"/>
      <c r="Y99" s="27"/>
      <c r="Z99" s="27"/>
      <c r="AA99" s="27"/>
      <c r="AB99" s="27"/>
      <c r="AC99" s="27"/>
      <c r="AD99" s="27"/>
      <c r="AE99" s="27"/>
      <c r="AF99" s="27"/>
      <c r="AG99" s="27"/>
    </row>
    <row r="100" spans="1:33" ht="25.5" customHeight="1">
      <c r="A100" s="186" t="s">
        <v>56</v>
      </c>
      <c r="B100" s="1717">
        <f>+J101*B46</f>
        <v>2.4999798895695355E-2</v>
      </c>
      <c r="C100" s="1714"/>
      <c r="D100" s="1715"/>
      <c r="E100" s="1715"/>
      <c r="F100" s="1715"/>
      <c r="G100" s="1713"/>
      <c r="H100" s="1631">
        <f>SUM(H46:H99)</f>
        <v>1</v>
      </c>
      <c r="I100" s="190" t="s">
        <v>47</v>
      </c>
      <c r="J100" s="190">
        <f>+Geods!V2</f>
        <v>1</v>
      </c>
      <c r="K100" s="1839"/>
      <c r="L100" s="1715"/>
      <c r="M100" s="1715"/>
      <c r="N100" s="1715"/>
      <c r="O100" s="1715"/>
      <c r="P100" s="1715"/>
      <c r="Q100" s="1715"/>
      <c r="R100" s="1715"/>
      <c r="S100" s="1715"/>
      <c r="T100" s="1715"/>
      <c r="U100" s="1715"/>
      <c r="V100" s="1715"/>
      <c r="W100" s="1840"/>
      <c r="X100" s="27"/>
      <c r="Y100" s="27"/>
      <c r="Z100" s="27"/>
      <c r="AA100" s="27"/>
      <c r="AB100" s="27"/>
      <c r="AC100" s="27"/>
      <c r="AD100" s="27"/>
      <c r="AE100" s="27"/>
      <c r="AF100" s="27"/>
      <c r="AG100" s="27"/>
    </row>
    <row r="101" spans="1:33" ht="25.5" customHeight="1">
      <c r="A101" s="70">
        <f>+$F$4</f>
        <v>43465</v>
      </c>
      <c r="B101" s="1718"/>
      <c r="C101" s="1665"/>
      <c r="D101" s="1666"/>
      <c r="E101" s="1666"/>
      <c r="F101" s="1666"/>
      <c r="G101" s="1651"/>
      <c r="H101" s="1617"/>
      <c r="I101" s="72" t="s">
        <v>48</v>
      </c>
      <c r="J101" s="73">
        <f>+Geods!V3</f>
        <v>0.99999195582781419</v>
      </c>
      <c r="K101" s="1696"/>
      <c r="L101" s="1666"/>
      <c r="M101" s="1666"/>
      <c r="N101" s="1666"/>
      <c r="O101" s="1666"/>
      <c r="P101" s="1666"/>
      <c r="Q101" s="1666"/>
      <c r="R101" s="1666"/>
      <c r="S101" s="1666"/>
      <c r="T101" s="1666"/>
      <c r="U101" s="1666"/>
      <c r="V101" s="1666"/>
      <c r="W101" s="1841"/>
      <c r="X101" s="27"/>
      <c r="Y101" s="27"/>
      <c r="Z101" s="27"/>
      <c r="AA101" s="27"/>
      <c r="AB101" s="27"/>
      <c r="AC101" s="27"/>
      <c r="AD101" s="27"/>
      <c r="AE101" s="27"/>
      <c r="AF101" s="27"/>
      <c r="AG101" s="27"/>
    </row>
    <row r="102" spans="1:33"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27"/>
      <c r="Y102" s="27"/>
      <c r="Z102" s="27"/>
      <c r="AA102" s="27"/>
      <c r="AB102" s="27"/>
      <c r="AC102" s="27"/>
      <c r="AD102" s="27"/>
      <c r="AE102" s="27"/>
      <c r="AF102" s="27"/>
      <c r="AG102" s="27"/>
    </row>
    <row r="103" spans="1:33" ht="25.5" customHeight="1">
      <c r="A103" s="1818" t="str">
        <f>+Geogr!I2</f>
        <v>GESTION GEOGRAFICA</v>
      </c>
      <c r="B103" s="1820">
        <v>0.03</v>
      </c>
      <c r="C103" s="1777" t="s">
        <v>43</v>
      </c>
      <c r="D103" s="1777" t="s">
        <v>44</v>
      </c>
      <c r="E103" s="1777" t="s">
        <v>45</v>
      </c>
      <c r="F103" s="1815" t="s">
        <v>46</v>
      </c>
      <c r="G103" s="1819" t="str">
        <f>+Geogr!A7</f>
        <v>Geografias Temáticas y departamentales.</v>
      </c>
      <c r="H103" s="1630">
        <f>+Geogr!W5</f>
        <v>0.12</v>
      </c>
      <c r="I103" s="1730" t="s">
        <v>47</v>
      </c>
      <c r="J103" s="1764">
        <f>+Geogr!V5</f>
        <v>1</v>
      </c>
      <c r="K103" s="1635">
        <f>+Geogr!E5</f>
        <v>1</v>
      </c>
      <c r="L103" s="1635" t="str">
        <f>+Geogr!D5</f>
        <v xml:space="preserve">Documentos </v>
      </c>
      <c r="M103" s="1635" t="str">
        <f>+Geogr!F5</f>
        <v xml:space="preserve">Documentos técnicos de estudios geográficos  elaborados </v>
      </c>
      <c r="N103" s="1635" t="str">
        <f>+Geogr!G5</f>
        <v>Eficacia</v>
      </c>
      <c r="O103" s="1630">
        <f>+Geogr!W8</f>
        <v>0.1</v>
      </c>
      <c r="P103" s="1622"/>
      <c r="Q103" s="1622" t="str">
        <f>+Geogr!C8</f>
        <v>Conceptualización teórica y metodológica</v>
      </c>
      <c r="R103" s="1730" t="str">
        <f>+Geogr!C5</f>
        <v>GIT ESTUDIOS GEOGRÁFICOS</v>
      </c>
      <c r="S103" s="1649">
        <v>43132</v>
      </c>
      <c r="T103" s="1649">
        <v>43422</v>
      </c>
      <c r="U103" s="50" t="s">
        <v>47</v>
      </c>
      <c r="V103" s="46">
        <f>+Geogr!V8</f>
        <v>1</v>
      </c>
      <c r="W103" s="36">
        <f>+V103*O103</f>
        <v>0.1</v>
      </c>
      <c r="X103" s="27"/>
      <c r="Y103" s="27"/>
      <c r="Z103" s="27"/>
      <c r="AA103" s="27"/>
      <c r="AB103" s="27"/>
      <c r="AC103" s="27"/>
      <c r="AD103" s="27"/>
      <c r="AE103" s="27"/>
      <c r="AF103" s="27"/>
      <c r="AG103" s="27"/>
    </row>
    <row r="104" spans="1:33" ht="25.5" customHeight="1">
      <c r="A104" s="1616"/>
      <c r="B104" s="1616"/>
      <c r="C104" s="1616"/>
      <c r="D104" s="1616"/>
      <c r="E104" s="1616"/>
      <c r="F104" s="1816"/>
      <c r="G104" s="1653"/>
      <c r="H104" s="1616"/>
      <c r="I104" s="1616"/>
      <c r="J104" s="1616"/>
      <c r="K104" s="1616"/>
      <c r="L104" s="1616"/>
      <c r="M104" s="1616"/>
      <c r="N104" s="1616"/>
      <c r="O104" s="1612"/>
      <c r="P104" s="1619"/>
      <c r="Q104" s="1612"/>
      <c r="R104" s="1616"/>
      <c r="S104" s="1619"/>
      <c r="T104" s="1619"/>
      <c r="U104" s="195" t="s">
        <v>48</v>
      </c>
      <c r="V104" s="78">
        <f>+Geogr!V9</f>
        <v>1</v>
      </c>
      <c r="W104" s="55">
        <f>+V104*O103</f>
        <v>0.1</v>
      </c>
      <c r="X104" s="27"/>
      <c r="Y104" s="27"/>
      <c r="Z104" s="27"/>
      <c r="AA104" s="27"/>
      <c r="AB104" s="27"/>
      <c r="AC104" s="27"/>
      <c r="AD104" s="27"/>
      <c r="AE104" s="27"/>
      <c r="AF104" s="27"/>
      <c r="AG104" s="27"/>
    </row>
    <row r="105" spans="1:33" ht="25.5" customHeight="1">
      <c r="A105" s="1616"/>
      <c r="B105" s="1616"/>
      <c r="C105" s="1616"/>
      <c r="D105" s="1616"/>
      <c r="E105" s="1616"/>
      <c r="F105" s="1816"/>
      <c r="G105" s="1653"/>
      <c r="H105" s="1616"/>
      <c r="I105" s="1616"/>
      <c r="J105" s="1616"/>
      <c r="K105" s="1616"/>
      <c r="L105" s="1616"/>
      <c r="M105" s="1616"/>
      <c r="N105" s="1616"/>
      <c r="O105" s="1613">
        <f>+Geogr!W10</f>
        <v>0.2</v>
      </c>
      <c r="P105" s="1622"/>
      <c r="Q105" s="1624" t="str">
        <f>+Geogr!C10</f>
        <v>Levantamiento, procesamiento y análisis de la información</v>
      </c>
      <c r="R105" s="1616"/>
      <c r="S105" s="1646">
        <v>43132</v>
      </c>
      <c r="T105" s="1646">
        <v>43422</v>
      </c>
      <c r="U105" s="40" t="s">
        <v>47</v>
      </c>
      <c r="V105" s="38">
        <f>+Geogr!V10</f>
        <v>1</v>
      </c>
      <c r="W105" s="42">
        <f>+V105*O105</f>
        <v>0.2</v>
      </c>
      <c r="X105" s="27"/>
      <c r="Y105" s="27"/>
      <c r="Z105" s="27"/>
      <c r="AA105" s="27"/>
      <c r="AB105" s="27"/>
      <c r="AC105" s="27"/>
      <c r="AD105" s="27"/>
      <c r="AE105" s="27"/>
      <c r="AF105" s="27"/>
      <c r="AG105" s="27"/>
    </row>
    <row r="106" spans="1:33" ht="25.5" customHeight="1">
      <c r="A106" s="1616"/>
      <c r="B106" s="1616"/>
      <c r="C106" s="1616"/>
      <c r="D106" s="1616"/>
      <c r="E106" s="1616"/>
      <c r="F106" s="1816"/>
      <c r="G106" s="1653"/>
      <c r="H106" s="1616"/>
      <c r="I106" s="1616"/>
      <c r="J106" s="1616"/>
      <c r="K106" s="1616"/>
      <c r="L106" s="1616"/>
      <c r="M106" s="1616"/>
      <c r="N106" s="1616"/>
      <c r="O106" s="1619"/>
      <c r="P106" s="1619"/>
      <c r="Q106" s="1619"/>
      <c r="R106" s="1616"/>
      <c r="S106" s="1619"/>
      <c r="T106" s="1619"/>
      <c r="U106" s="51" t="s">
        <v>48</v>
      </c>
      <c r="V106" s="38">
        <f>+Geogr!V11</f>
        <v>1</v>
      </c>
      <c r="W106" s="42">
        <f>+V106*O105</f>
        <v>0.2</v>
      </c>
      <c r="X106" s="27"/>
      <c r="Y106" s="27"/>
      <c r="Z106" s="27"/>
      <c r="AA106" s="27"/>
      <c r="AB106" s="27"/>
      <c r="AC106" s="27"/>
      <c r="AD106" s="27"/>
      <c r="AE106" s="27"/>
      <c r="AF106" s="27"/>
      <c r="AG106" s="27"/>
    </row>
    <row r="107" spans="1:33" ht="25.5" customHeight="1">
      <c r="A107" s="1616"/>
      <c r="B107" s="1616"/>
      <c r="C107" s="1616"/>
      <c r="D107" s="1616"/>
      <c r="E107" s="1616"/>
      <c r="F107" s="1816"/>
      <c r="G107" s="1653"/>
      <c r="H107" s="1616"/>
      <c r="I107" s="1616"/>
      <c r="J107" s="1616"/>
      <c r="K107" s="1616"/>
      <c r="L107" s="1616"/>
      <c r="M107" s="1616"/>
      <c r="N107" s="1616"/>
      <c r="O107" s="1613">
        <f>+Geogr!W12</f>
        <v>0.1</v>
      </c>
      <c r="P107" s="1622"/>
      <c r="Q107" s="1624" t="str">
        <f>+Geogr!C12</f>
        <v>Generación de tablas y mapas temáticos</v>
      </c>
      <c r="R107" s="1616"/>
      <c r="S107" s="1646">
        <v>43132</v>
      </c>
      <c r="T107" s="1646">
        <v>43422</v>
      </c>
      <c r="U107" s="51" t="s">
        <v>47</v>
      </c>
      <c r="V107" s="38">
        <f>+Geogr!V12</f>
        <v>1</v>
      </c>
      <c r="W107" s="42">
        <f>+V107*O107</f>
        <v>0.1</v>
      </c>
      <c r="X107" s="27"/>
      <c r="Y107" s="27"/>
      <c r="Z107" s="27"/>
      <c r="AA107" s="27"/>
      <c r="AB107" s="27"/>
      <c r="AC107" s="27"/>
      <c r="AD107" s="27"/>
      <c r="AE107" s="27"/>
      <c r="AF107" s="27"/>
      <c r="AG107" s="27"/>
    </row>
    <row r="108" spans="1:33" ht="25.5" customHeight="1">
      <c r="A108" s="1616"/>
      <c r="B108" s="1616"/>
      <c r="C108" s="1616"/>
      <c r="D108" s="1616"/>
      <c r="E108" s="1616"/>
      <c r="F108" s="1816"/>
      <c r="G108" s="1653"/>
      <c r="H108" s="1616"/>
      <c r="I108" s="1612"/>
      <c r="J108" s="1612"/>
      <c r="K108" s="1616"/>
      <c r="L108" s="1616"/>
      <c r="M108" s="1616"/>
      <c r="N108" s="1616"/>
      <c r="O108" s="1619"/>
      <c r="P108" s="1619"/>
      <c r="Q108" s="1619"/>
      <c r="R108" s="1616"/>
      <c r="S108" s="1619"/>
      <c r="T108" s="1619"/>
      <c r="U108" s="51" t="s">
        <v>48</v>
      </c>
      <c r="V108" s="38">
        <f>+Geogr!V13</f>
        <v>1.0000000000000002</v>
      </c>
      <c r="W108" s="42">
        <f>+V108*O107</f>
        <v>0.10000000000000003</v>
      </c>
      <c r="X108" s="27"/>
      <c r="Y108" s="27"/>
      <c r="Z108" s="27"/>
      <c r="AA108" s="27"/>
      <c r="AB108" s="27"/>
      <c r="AC108" s="27"/>
      <c r="AD108" s="27"/>
      <c r="AE108" s="27"/>
      <c r="AF108" s="27"/>
      <c r="AG108" s="27"/>
    </row>
    <row r="109" spans="1:33" ht="25.5" customHeight="1">
      <c r="A109" s="1616"/>
      <c r="B109" s="1616"/>
      <c r="C109" s="1616"/>
      <c r="D109" s="1616"/>
      <c r="E109" s="1616"/>
      <c r="F109" s="1816"/>
      <c r="G109" s="1653"/>
      <c r="H109" s="1616"/>
      <c r="I109" s="1777" t="s">
        <v>48</v>
      </c>
      <c r="J109" s="1777">
        <f>+Geogr!V6</f>
        <v>1</v>
      </c>
      <c r="K109" s="1616"/>
      <c r="L109" s="1616"/>
      <c r="M109" s="1616"/>
      <c r="N109" s="1616"/>
      <c r="O109" s="1613">
        <f>+Geogr!W14</f>
        <v>0.2</v>
      </c>
      <c r="P109" s="1622"/>
      <c r="Q109" s="1624" t="str">
        <f>+Geogr!C14</f>
        <v>Trabajo de campo y talleres de socialización</v>
      </c>
      <c r="R109" s="1616"/>
      <c r="S109" s="1646">
        <v>43132</v>
      </c>
      <c r="T109" s="1646">
        <v>43422</v>
      </c>
      <c r="U109" s="51" t="s">
        <v>47</v>
      </c>
      <c r="V109" s="38">
        <f>+Geogr!V14</f>
        <v>1</v>
      </c>
      <c r="W109" s="42">
        <f>+V109*O109</f>
        <v>0.2</v>
      </c>
      <c r="X109" s="27"/>
      <c r="Y109" s="27"/>
      <c r="Z109" s="27"/>
      <c r="AA109" s="27"/>
      <c r="AB109" s="27"/>
      <c r="AC109" s="27"/>
      <c r="AD109" s="27"/>
      <c r="AE109" s="27"/>
      <c r="AF109" s="27"/>
      <c r="AG109" s="27"/>
    </row>
    <row r="110" spans="1:33" ht="25.5" customHeight="1">
      <c r="A110" s="1616"/>
      <c r="B110" s="1616"/>
      <c r="C110" s="1616"/>
      <c r="D110" s="1616"/>
      <c r="E110" s="1616"/>
      <c r="F110" s="1816"/>
      <c r="G110" s="1653"/>
      <c r="H110" s="1616"/>
      <c r="I110" s="1616"/>
      <c r="J110" s="1616"/>
      <c r="K110" s="1616"/>
      <c r="L110" s="1616"/>
      <c r="M110" s="1616"/>
      <c r="N110" s="1616"/>
      <c r="O110" s="1619"/>
      <c r="P110" s="1619"/>
      <c r="Q110" s="1619"/>
      <c r="R110" s="1616"/>
      <c r="S110" s="1619"/>
      <c r="T110" s="1619"/>
      <c r="U110" s="51" t="s">
        <v>48</v>
      </c>
      <c r="V110" s="38">
        <f>+Geogr!V15</f>
        <v>1</v>
      </c>
      <c r="W110" s="42">
        <f>+V110*O109</f>
        <v>0.2</v>
      </c>
      <c r="X110" s="27"/>
      <c r="Y110" s="27"/>
      <c r="Z110" s="27"/>
      <c r="AA110" s="27"/>
      <c r="AB110" s="27"/>
      <c r="AC110" s="27"/>
      <c r="AD110" s="27"/>
      <c r="AE110" s="27"/>
      <c r="AF110" s="27"/>
      <c r="AG110" s="27"/>
    </row>
    <row r="111" spans="1:33" ht="25.5" customHeight="1">
      <c r="A111" s="1616"/>
      <c r="B111" s="1616"/>
      <c r="C111" s="1616"/>
      <c r="D111" s="1616"/>
      <c r="E111" s="1616"/>
      <c r="F111" s="1816"/>
      <c r="G111" s="1653"/>
      <c r="H111" s="1616"/>
      <c r="I111" s="1616"/>
      <c r="J111" s="1616"/>
      <c r="K111" s="1616"/>
      <c r="L111" s="1616"/>
      <c r="M111" s="1616"/>
      <c r="N111" s="1616"/>
      <c r="O111" s="1613">
        <f>+Geogr!W16</f>
        <v>0.2</v>
      </c>
      <c r="P111" s="1622"/>
      <c r="Q111" s="1624" t="str">
        <f>+Geogr!C16</f>
        <v>Validación de la información</v>
      </c>
      <c r="R111" s="1616"/>
      <c r="S111" s="1646">
        <v>43132</v>
      </c>
      <c r="T111" s="1646">
        <v>43422</v>
      </c>
      <c r="U111" s="51" t="s">
        <v>47</v>
      </c>
      <c r="V111" s="38">
        <f>+Geogr!V16</f>
        <v>1</v>
      </c>
      <c r="W111" s="42">
        <f>+V111*O111</f>
        <v>0.2</v>
      </c>
      <c r="X111" s="27"/>
      <c r="Y111" s="27"/>
      <c r="Z111" s="27"/>
      <c r="AA111" s="27"/>
      <c r="AB111" s="27"/>
      <c r="AC111" s="27"/>
      <c r="AD111" s="27"/>
      <c r="AE111" s="27"/>
      <c r="AF111" s="27"/>
      <c r="AG111" s="27"/>
    </row>
    <row r="112" spans="1:33" ht="25.5" customHeight="1">
      <c r="A112" s="1616"/>
      <c r="B112" s="1616"/>
      <c r="C112" s="1616"/>
      <c r="D112" s="1616"/>
      <c r="E112" s="1616"/>
      <c r="F112" s="1816"/>
      <c r="G112" s="1653"/>
      <c r="H112" s="1616"/>
      <c r="I112" s="1616"/>
      <c r="J112" s="1616"/>
      <c r="K112" s="1616"/>
      <c r="L112" s="1616"/>
      <c r="M112" s="1616"/>
      <c r="N112" s="1616"/>
      <c r="O112" s="1619"/>
      <c r="P112" s="1619"/>
      <c r="Q112" s="1619"/>
      <c r="R112" s="1616"/>
      <c r="S112" s="1619"/>
      <c r="T112" s="1619"/>
      <c r="U112" s="51" t="s">
        <v>48</v>
      </c>
      <c r="V112" s="38">
        <f>+Geogr!V17</f>
        <v>1.0000000000000002</v>
      </c>
      <c r="W112" s="42">
        <f>+V112*O111</f>
        <v>0.20000000000000007</v>
      </c>
      <c r="X112" s="27"/>
      <c r="Y112" s="27"/>
      <c r="Z112" s="27"/>
      <c r="AA112" s="27"/>
      <c r="AB112" s="27"/>
      <c r="AC112" s="27"/>
      <c r="AD112" s="27"/>
      <c r="AE112" s="27"/>
      <c r="AF112" s="27"/>
      <c r="AG112" s="27"/>
    </row>
    <row r="113" spans="1:33" ht="25.5" customHeight="1">
      <c r="A113" s="1616"/>
      <c r="B113" s="1616"/>
      <c r="C113" s="1616"/>
      <c r="D113" s="1616"/>
      <c r="E113" s="1616"/>
      <c r="F113" s="1816"/>
      <c r="G113" s="1653"/>
      <c r="H113" s="1616"/>
      <c r="I113" s="1616"/>
      <c r="J113" s="1616"/>
      <c r="K113" s="1616"/>
      <c r="L113" s="1616"/>
      <c r="M113" s="1616"/>
      <c r="N113" s="1616"/>
      <c r="O113" s="1660">
        <f>+Geogr!W18</f>
        <v>0.2</v>
      </c>
      <c r="P113" s="1622"/>
      <c r="Q113" s="1876" t="str">
        <f>+Geogr!C18</f>
        <v>Elaboración del documento técnico final</v>
      </c>
      <c r="R113" s="1616"/>
      <c r="S113" s="1680">
        <v>43132</v>
      </c>
      <c r="T113" s="1680">
        <v>43422</v>
      </c>
      <c r="U113" s="40" t="s">
        <v>47</v>
      </c>
      <c r="V113" s="38">
        <f>+Geogr!V14</f>
        <v>1</v>
      </c>
      <c r="W113" s="42">
        <f>+V113*O113</f>
        <v>0.2</v>
      </c>
      <c r="X113" s="27"/>
      <c r="Y113" s="27"/>
      <c r="Z113" s="27"/>
      <c r="AA113" s="27"/>
      <c r="AB113" s="27"/>
      <c r="AC113" s="27"/>
      <c r="AD113" s="27"/>
      <c r="AE113" s="27"/>
      <c r="AF113" s="27"/>
      <c r="AG113" s="27"/>
    </row>
    <row r="114" spans="1:33" ht="25.5" customHeight="1">
      <c r="A114" s="1616"/>
      <c r="B114" s="1616"/>
      <c r="C114" s="1616"/>
      <c r="D114" s="1616"/>
      <c r="E114" s="1619"/>
      <c r="F114" s="1816"/>
      <c r="G114" s="1654"/>
      <c r="H114" s="1617"/>
      <c r="I114" s="1617"/>
      <c r="J114" s="1617"/>
      <c r="K114" s="1617"/>
      <c r="L114" s="1617"/>
      <c r="M114" s="1617"/>
      <c r="N114" s="1617"/>
      <c r="O114" s="1617"/>
      <c r="P114" s="1619"/>
      <c r="Q114" s="1617"/>
      <c r="R114" s="1617"/>
      <c r="S114" s="1617"/>
      <c r="T114" s="1617"/>
      <c r="U114" s="43" t="s">
        <v>48</v>
      </c>
      <c r="V114" s="44">
        <f>+Geogr!V15</f>
        <v>1</v>
      </c>
      <c r="W114" s="45">
        <f>+V114*O113</f>
        <v>0.2</v>
      </c>
      <c r="X114" s="27"/>
      <c r="Y114" s="27"/>
      <c r="Z114" s="27"/>
      <c r="AA114" s="27"/>
      <c r="AB114" s="27"/>
      <c r="AC114" s="27"/>
      <c r="AD114" s="27"/>
      <c r="AE114" s="27"/>
      <c r="AF114" s="27"/>
      <c r="AG114" s="27"/>
    </row>
    <row r="115" spans="1:33" ht="25.5" customHeight="1">
      <c r="A115" s="1616"/>
      <c r="B115" s="1616"/>
      <c r="C115" s="1616"/>
      <c r="D115" s="1616"/>
      <c r="E115" s="1777" t="s">
        <v>45</v>
      </c>
      <c r="F115" s="1816"/>
      <c r="G115" s="1819" t="str">
        <f>+Geogr!A27</f>
        <v>Documentos técnicos metodológico
para revisión y ajuste de esquemas de ordenamiento territoriall</v>
      </c>
      <c r="H115" s="1805">
        <f>+Geogr!W25</f>
        <v>0.11</v>
      </c>
      <c r="I115" s="1730" t="s">
        <v>47</v>
      </c>
      <c r="J115" s="1730">
        <f>+Geogr!V25</f>
        <v>1.0000000000000002</v>
      </c>
      <c r="K115" s="1765">
        <f>+Geogr!E25</f>
        <v>1</v>
      </c>
      <c r="L115" s="1730" t="str">
        <f>+Geogr!D25</f>
        <v xml:space="preserve">Documentos </v>
      </c>
      <c r="M115" s="1730" t="str">
        <f>+Geogr!F25</f>
        <v>Documentos metodológicos de  ordenamiento territorial elaborados</v>
      </c>
      <c r="N115" s="1730" t="str">
        <f>+Geogr!G25</f>
        <v>Eficacia</v>
      </c>
      <c r="O115" s="1630">
        <f>+Geogr!W28</f>
        <v>0.2</v>
      </c>
      <c r="P115" s="1622"/>
      <c r="Q115" s="1622" t="str">
        <f>+Geogr!C28</f>
        <v>Definir los criterios para la evaluación del estado actual de la ocupación del territorio</v>
      </c>
      <c r="R115" s="1730" t="str">
        <f>+Geogr!C25</f>
        <v>GIT ORDENAMIENTO TERRITORIAL</v>
      </c>
      <c r="S115" s="1649">
        <v>43118</v>
      </c>
      <c r="T115" s="1649">
        <v>43435</v>
      </c>
      <c r="U115" s="34" t="s">
        <v>47</v>
      </c>
      <c r="V115" s="46">
        <f>+Geogr!V28</f>
        <v>1</v>
      </c>
      <c r="W115" s="36">
        <f>+V115*O115</f>
        <v>0.2</v>
      </c>
      <c r="X115" s="27"/>
      <c r="Y115" s="27"/>
      <c r="Z115" s="27"/>
      <c r="AA115" s="27"/>
      <c r="AB115" s="27"/>
      <c r="AC115" s="27"/>
      <c r="AD115" s="27"/>
      <c r="AE115" s="27"/>
      <c r="AF115" s="27"/>
      <c r="AG115" s="27"/>
    </row>
    <row r="116" spans="1:33" ht="25.5" customHeight="1">
      <c r="A116" s="1616"/>
      <c r="B116" s="1616"/>
      <c r="C116" s="1616"/>
      <c r="D116" s="1616"/>
      <c r="E116" s="1616"/>
      <c r="F116" s="1816"/>
      <c r="G116" s="1653"/>
      <c r="H116" s="1727"/>
      <c r="I116" s="1616"/>
      <c r="J116" s="1616"/>
      <c r="K116" s="1766"/>
      <c r="L116" s="1616"/>
      <c r="M116" s="1616"/>
      <c r="N116" s="1616"/>
      <c r="O116" s="1619"/>
      <c r="P116" s="1619"/>
      <c r="Q116" s="1619"/>
      <c r="R116" s="1616"/>
      <c r="S116" s="1619"/>
      <c r="T116" s="1619"/>
      <c r="U116" s="40" t="s">
        <v>48</v>
      </c>
      <c r="V116" s="38">
        <f>+Geogr!V29</f>
        <v>1</v>
      </c>
      <c r="W116" s="42">
        <f>+V116*O115</f>
        <v>0.2</v>
      </c>
      <c r="X116" s="27"/>
      <c r="Y116" s="27"/>
      <c r="Z116" s="27"/>
      <c r="AA116" s="27"/>
      <c r="AB116" s="27"/>
      <c r="AC116" s="27"/>
      <c r="AD116" s="27"/>
      <c r="AE116" s="27"/>
      <c r="AF116" s="27"/>
      <c r="AG116" s="27"/>
    </row>
    <row r="117" spans="1:33" ht="25.5" customHeight="1">
      <c r="A117" s="1616"/>
      <c r="B117" s="1616"/>
      <c r="C117" s="1616"/>
      <c r="D117" s="1616"/>
      <c r="E117" s="1616"/>
      <c r="F117" s="1816"/>
      <c r="G117" s="1653"/>
      <c r="H117" s="1727"/>
      <c r="I117" s="1616"/>
      <c r="J117" s="1616"/>
      <c r="K117" s="1766"/>
      <c r="L117" s="1616"/>
      <c r="M117" s="1616"/>
      <c r="N117" s="1616"/>
      <c r="O117" s="1613">
        <f>+Geogr!W30</f>
        <v>0.2</v>
      </c>
      <c r="P117" s="1622"/>
      <c r="Q117" s="1624" t="str">
        <f>+Geogr!C30</f>
        <v>Definir el proceso de incorporación de condicionantes y determinantes del ordenamiento territorial</v>
      </c>
      <c r="R117" s="1616"/>
      <c r="S117" s="1646">
        <v>43118</v>
      </c>
      <c r="T117" s="1646">
        <v>43435</v>
      </c>
      <c r="U117" s="40" t="s">
        <v>47</v>
      </c>
      <c r="V117" s="38">
        <f>+Geogr!V30</f>
        <v>0.99999999999999989</v>
      </c>
      <c r="W117" s="42">
        <f>+V117*O117</f>
        <v>0.19999999999999998</v>
      </c>
      <c r="X117" s="27"/>
      <c r="Y117" s="27"/>
      <c r="Z117" s="27"/>
      <c r="AA117" s="27"/>
      <c r="AB117" s="27"/>
      <c r="AC117" s="27"/>
      <c r="AD117" s="27"/>
      <c r="AE117" s="27"/>
      <c r="AF117" s="27"/>
      <c r="AG117" s="27"/>
    </row>
    <row r="118" spans="1:33" ht="25.5" customHeight="1">
      <c r="A118" s="1616"/>
      <c r="B118" s="1616"/>
      <c r="C118" s="1616"/>
      <c r="D118" s="1616"/>
      <c r="E118" s="1616"/>
      <c r="F118" s="1816"/>
      <c r="G118" s="1653"/>
      <c r="H118" s="1727"/>
      <c r="I118" s="1616"/>
      <c r="J118" s="1616"/>
      <c r="K118" s="1766"/>
      <c r="L118" s="1616"/>
      <c r="M118" s="1616"/>
      <c r="N118" s="1616"/>
      <c r="O118" s="1619"/>
      <c r="P118" s="1619"/>
      <c r="Q118" s="1619"/>
      <c r="R118" s="1616"/>
      <c r="S118" s="1619"/>
      <c r="T118" s="1619"/>
      <c r="U118" s="40" t="s">
        <v>48</v>
      </c>
      <c r="V118" s="38">
        <f>+Geogr!V31</f>
        <v>0.99999999999999989</v>
      </c>
      <c r="W118" s="42">
        <f>+V118*O117</f>
        <v>0.19999999999999998</v>
      </c>
      <c r="X118" s="27"/>
      <c r="Y118" s="27"/>
      <c r="Z118" s="27"/>
      <c r="AA118" s="27"/>
      <c r="AB118" s="27"/>
      <c r="AC118" s="27"/>
      <c r="AD118" s="27"/>
      <c r="AE118" s="27"/>
      <c r="AF118" s="27"/>
      <c r="AG118" s="27"/>
    </row>
    <row r="119" spans="1:33" ht="25.5" customHeight="1">
      <c r="A119" s="1616"/>
      <c r="B119" s="1616"/>
      <c r="C119" s="1616"/>
      <c r="D119" s="1616"/>
      <c r="E119" s="1616"/>
      <c r="F119" s="1816"/>
      <c r="G119" s="1653"/>
      <c r="H119" s="1727"/>
      <c r="I119" s="1619"/>
      <c r="J119" s="1619"/>
      <c r="K119" s="1766"/>
      <c r="L119" s="1616"/>
      <c r="M119" s="1616"/>
      <c r="N119" s="1616"/>
      <c r="O119" s="1613">
        <f>+Geogr!W32</f>
        <v>0.2</v>
      </c>
      <c r="P119" s="1622"/>
      <c r="Q119" s="1624" t="str">
        <f>+Geogr!C32</f>
        <v>Especificar como se construye la visión y prospectiva del municipio</v>
      </c>
      <c r="R119" s="1616"/>
      <c r="S119" s="1646">
        <v>43118</v>
      </c>
      <c r="T119" s="1646">
        <v>43435</v>
      </c>
      <c r="U119" s="40" t="s">
        <v>47</v>
      </c>
      <c r="V119" s="38">
        <f>+Geogr!V32</f>
        <v>1</v>
      </c>
      <c r="W119" s="42">
        <f>+V119*O119</f>
        <v>0.2</v>
      </c>
      <c r="X119" s="27"/>
      <c r="Y119" s="27"/>
      <c r="Z119" s="27"/>
      <c r="AA119" s="27"/>
      <c r="AB119" s="27"/>
      <c r="AC119" s="27"/>
      <c r="AD119" s="27"/>
      <c r="AE119" s="27"/>
      <c r="AF119" s="27"/>
      <c r="AG119" s="27"/>
    </row>
    <row r="120" spans="1:33" ht="25.5" customHeight="1">
      <c r="A120" s="1616"/>
      <c r="B120" s="1616"/>
      <c r="C120" s="1616"/>
      <c r="D120" s="1616"/>
      <c r="E120" s="1616"/>
      <c r="F120" s="1816"/>
      <c r="G120" s="1653"/>
      <c r="H120" s="1727"/>
      <c r="I120" s="1777" t="s">
        <v>48</v>
      </c>
      <c r="J120" s="1776">
        <f>+Geogr!V26</f>
        <v>1.0000000000000002</v>
      </c>
      <c r="K120" s="1766"/>
      <c r="L120" s="1616"/>
      <c r="M120" s="1616"/>
      <c r="N120" s="1616"/>
      <c r="O120" s="1619"/>
      <c r="P120" s="1619"/>
      <c r="Q120" s="1619"/>
      <c r="R120" s="1616"/>
      <c r="S120" s="1619"/>
      <c r="T120" s="1619"/>
      <c r="U120" s="40" t="s">
        <v>48</v>
      </c>
      <c r="V120" s="38">
        <f>+Geogr!V33</f>
        <v>1</v>
      </c>
      <c r="W120" s="42">
        <f>+V120*O119</f>
        <v>0.2</v>
      </c>
      <c r="X120" s="27"/>
      <c r="Y120" s="27"/>
      <c r="Z120" s="27"/>
      <c r="AA120" s="27"/>
      <c r="AB120" s="27"/>
      <c r="AC120" s="27"/>
      <c r="AD120" s="27"/>
      <c r="AE120" s="27"/>
      <c r="AF120" s="27"/>
      <c r="AG120" s="27"/>
    </row>
    <row r="121" spans="1:33" ht="25.5" customHeight="1">
      <c r="A121" s="1616"/>
      <c r="B121" s="1616"/>
      <c r="C121" s="1616"/>
      <c r="D121" s="1616"/>
      <c r="E121" s="1616"/>
      <c r="F121" s="1816"/>
      <c r="G121" s="1653"/>
      <c r="H121" s="1727"/>
      <c r="I121" s="1616"/>
      <c r="J121" s="1616"/>
      <c r="K121" s="1766"/>
      <c r="L121" s="1616"/>
      <c r="M121" s="1616"/>
      <c r="N121" s="1616"/>
      <c r="O121" s="1613">
        <f>+Geogr!W34</f>
        <v>0.2</v>
      </c>
      <c r="P121" s="1622"/>
      <c r="Q121" s="1624" t="str">
        <f>+Geogr!C34</f>
        <v>Señalar aspectos prácticos de ordenamiento territorial y construír los anexos técnicos</v>
      </c>
      <c r="R121" s="1616"/>
      <c r="S121" s="1646">
        <v>43118</v>
      </c>
      <c r="T121" s="1646">
        <v>43435</v>
      </c>
      <c r="U121" s="40" t="s">
        <v>47</v>
      </c>
      <c r="V121" s="38">
        <f>+Geogr!V34</f>
        <v>1</v>
      </c>
      <c r="W121" s="42">
        <f>+V121*O121</f>
        <v>0.2</v>
      </c>
      <c r="X121" s="27"/>
      <c r="Y121" s="27"/>
      <c r="Z121" s="27"/>
      <c r="AA121" s="27"/>
      <c r="AB121" s="27"/>
      <c r="AC121" s="27"/>
      <c r="AD121" s="27"/>
      <c r="AE121" s="27"/>
      <c r="AF121" s="27"/>
      <c r="AG121" s="27"/>
    </row>
    <row r="122" spans="1:33" ht="25.5" customHeight="1">
      <c r="A122" s="1616"/>
      <c r="B122" s="1616"/>
      <c r="C122" s="1616"/>
      <c r="D122" s="1616"/>
      <c r="E122" s="1616"/>
      <c r="F122" s="1816"/>
      <c r="G122" s="1653"/>
      <c r="H122" s="1727"/>
      <c r="I122" s="1616"/>
      <c r="J122" s="1616"/>
      <c r="K122" s="1766"/>
      <c r="L122" s="1616"/>
      <c r="M122" s="1616"/>
      <c r="N122" s="1616"/>
      <c r="O122" s="1619"/>
      <c r="P122" s="1619"/>
      <c r="Q122" s="1619"/>
      <c r="R122" s="1616"/>
      <c r="S122" s="1619"/>
      <c r="T122" s="1619"/>
      <c r="U122" s="40" t="s">
        <v>48</v>
      </c>
      <c r="V122" s="38">
        <f>+Geogr!V35</f>
        <v>1</v>
      </c>
      <c r="W122" s="42">
        <f>+V122*O121</f>
        <v>0.2</v>
      </c>
      <c r="X122" s="27"/>
      <c r="Y122" s="27"/>
      <c r="Z122" s="27"/>
      <c r="AA122" s="27"/>
      <c r="AB122" s="27"/>
      <c r="AC122" s="27"/>
      <c r="AD122" s="27"/>
      <c r="AE122" s="27"/>
      <c r="AF122" s="27"/>
      <c r="AG122" s="27"/>
    </row>
    <row r="123" spans="1:33" ht="25.5" customHeight="1">
      <c r="A123" s="1616"/>
      <c r="B123" s="1616"/>
      <c r="C123" s="1616"/>
      <c r="D123" s="1616"/>
      <c r="E123" s="1616"/>
      <c r="F123" s="1816"/>
      <c r="G123" s="1653"/>
      <c r="H123" s="1727"/>
      <c r="I123" s="1616"/>
      <c r="J123" s="1616"/>
      <c r="K123" s="1766"/>
      <c r="L123" s="1616"/>
      <c r="M123" s="1616"/>
      <c r="N123" s="1616"/>
      <c r="O123" s="1613">
        <f>+Geogr!W36</f>
        <v>0.2</v>
      </c>
      <c r="P123" s="1622"/>
      <c r="Q123" s="1624" t="str">
        <f>+Geogr!C36</f>
        <v>Acompañamiento y socialización</v>
      </c>
      <c r="R123" s="1616"/>
      <c r="S123" s="1646">
        <v>43118</v>
      </c>
      <c r="T123" s="1646">
        <v>43435</v>
      </c>
      <c r="U123" s="40" t="s">
        <v>47</v>
      </c>
      <c r="V123" s="38">
        <f>+Geogr!V36</f>
        <v>0.99999999999999989</v>
      </c>
      <c r="W123" s="42">
        <f>+V123*O123</f>
        <v>0.19999999999999998</v>
      </c>
      <c r="X123" s="27"/>
      <c r="Y123" s="27"/>
      <c r="Z123" s="27"/>
      <c r="AA123" s="27"/>
      <c r="AB123" s="27"/>
      <c r="AC123" s="27"/>
      <c r="AD123" s="27"/>
      <c r="AE123" s="27"/>
      <c r="AF123" s="27"/>
      <c r="AG123" s="27"/>
    </row>
    <row r="124" spans="1:33" ht="25.5" customHeight="1">
      <c r="A124" s="1616"/>
      <c r="B124" s="1616"/>
      <c r="C124" s="1616"/>
      <c r="D124" s="1616"/>
      <c r="E124" s="1619"/>
      <c r="F124" s="1816"/>
      <c r="G124" s="1654"/>
      <c r="H124" s="1728"/>
      <c r="I124" s="1617"/>
      <c r="J124" s="1617"/>
      <c r="K124" s="1767"/>
      <c r="L124" s="1617"/>
      <c r="M124" s="1617"/>
      <c r="N124" s="1617"/>
      <c r="O124" s="1617"/>
      <c r="P124" s="1619"/>
      <c r="Q124" s="1617"/>
      <c r="R124" s="1617"/>
      <c r="S124" s="1617"/>
      <c r="T124" s="1617"/>
      <c r="U124" s="43" t="s">
        <v>48</v>
      </c>
      <c r="V124" s="44">
        <f>+Geogr!V37</f>
        <v>0.99999999999999989</v>
      </c>
      <c r="W124" s="45">
        <f>+V124*O123</f>
        <v>0.19999999999999998</v>
      </c>
      <c r="X124" s="27"/>
      <c r="Y124" s="27"/>
      <c r="Z124" s="27"/>
      <c r="AA124" s="27"/>
      <c r="AB124" s="27"/>
      <c r="AC124" s="27"/>
      <c r="AD124" s="27"/>
      <c r="AE124" s="27"/>
      <c r="AF124" s="27"/>
      <c r="AG124" s="27"/>
    </row>
    <row r="125" spans="1:33" ht="25.5" customHeight="1">
      <c r="A125" s="1616"/>
      <c r="B125" s="1616"/>
      <c r="C125" s="1616"/>
      <c r="D125" s="1616"/>
      <c r="E125" s="1777" t="s">
        <v>45</v>
      </c>
      <c r="F125" s="1816"/>
      <c r="G125" s="1819" t="str">
        <f>+Geogr!A47</f>
        <v>Informacion Geográfica Dispuesta Para Apoyar Los Procesos De Ordenamiento Territorial</v>
      </c>
      <c r="H125" s="1630">
        <f>+Geogr!W45</f>
        <v>0.11</v>
      </c>
      <c r="I125" s="1730" t="s">
        <v>47</v>
      </c>
      <c r="J125" s="1635">
        <f>+Geogr!V45</f>
        <v>50</v>
      </c>
      <c r="K125" s="1730">
        <f>+Geogr!E45</f>
        <v>50</v>
      </c>
      <c r="L125" s="1730" t="str">
        <f>+Geogr!D45</f>
        <v>Variables SIGOT</v>
      </c>
      <c r="M125" s="1730" t="str">
        <f>+Geogr!F45</f>
        <v>Número de  variables SIGOT actualizadas</v>
      </c>
      <c r="N125" s="1730" t="str">
        <f>+Geogr!G45</f>
        <v>Eficacia</v>
      </c>
      <c r="O125" s="1630">
        <f>+Geogr!W48</f>
        <v>0.2</v>
      </c>
      <c r="P125" s="1622"/>
      <c r="Q125" s="1622" t="str">
        <f>+Geogr!C48</f>
        <v>Gestión de información geográfica ante entidades nacionales</v>
      </c>
      <c r="R125" s="1730" t="str">
        <f>+Geogr!C45</f>
        <v>GIT ORDENAMIENTO TERRITORIAL</v>
      </c>
      <c r="S125" s="1649">
        <v>43132</v>
      </c>
      <c r="T125" s="1649">
        <v>43435</v>
      </c>
      <c r="U125" s="34" t="s">
        <v>47</v>
      </c>
      <c r="V125" s="46">
        <f>+Geogr!V48</f>
        <v>1</v>
      </c>
      <c r="W125" s="36">
        <f>+V125*O125</f>
        <v>0.2</v>
      </c>
      <c r="X125" s="27"/>
      <c r="Y125" s="27"/>
      <c r="Z125" s="27"/>
      <c r="AA125" s="27"/>
      <c r="AB125" s="27"/>
      <c r="AC125" s="27"/>
      <c r="AD125" s="27"/>
      <c r="AE125" s="27"/>
      <c r="AF125" s="27"/>
      <c r="AG125" s="27"/>
    </row>
    <row r="126" spans="1:33" ht="25.5" customHeight="1">
      <c r="A126" s="1616"/>
      <c r="B126" s="1616"/>
      <c r="C126" s="1616"/>
      <c r="D126" s="1616"/>
      <c r="E126" s="1616"/>
      <c r="F126" s="1816"/>
      <c r="G126" s="1653"/>
      <c r="H126" s="1616"/>
      <c r="I126" s="1616"/>
      <c r="J126" s="1616"/>
      <c r="K126" s="1616"/>
      <c r="L126" s="1616"/>
      <c r="M126" s="1616"/>
      <c r="N126" s="1616"/>
      <c r="O126" s="1619"/>
      <c r="P126" s="1619"/>
      <c r="Q126" s="1619"/>
      <c r="R126" s="1616"/>
      <c r="S126" s="1619"/>
      <c r="T126" s="1619"/>
      <c r="U126" s="40" t="s">
        <v>48</v>
      </c>
      <c r="V126" s="38">
        <f>+Geogr!V49</f>
        <v>1</v>
      </c>
      <c r="W126" s="42">
        <f>+V126*O125</f>
        <v>0.2</v>
      </c>
      <c r="X126" s="27"/>
      <c r="Y126" s="27"/>
      <c r="Z126" s="27"/>
      <c r="AA126" s="27"/>
      <c r="AB126" s="27"/>
      <c r="AC126" s="27"/>
      <c r="AD126" s="27"/>
      <c r="AE126" s="27"/>
      <c r="AF126" s="27"/>
      <c r="AG126" s="27"/>
    </row>
    <row r="127" spans="1:33" ht="25.5" customHeight="1">
      <c r="A127" s="1616"/>
      <c r="B127" s="1616"/>
      <c r="C127" s="1616"/>
      <c r="D127" s="1616"/>
      <c r="E127" s="1616"/>
      <c r="F127" s="1816"/>
      <c r="G127" s="1653"/>
      <c r="H127" s="1616"/>
      <c r="I127" s="1616"/>
      <c r="J127" s="1616"/>
      <c r="K127" s="1616"/>
      <c r="L127" s="1616"/>
      <c r="M127" s="1616"/>
      <c r="N127" s="1616"/>
      <c r="O127" s="1613">
        <f>+Geogr!W50</f>
        <v>0.2</v>
      </c>
      <c r="P127" s="1622"/>
      <c r="Q127" s="1624" t="str">
        <f>+Geogr!C50</f>
        <v>Estandarización de información geográfica</v>
      </c>
      <c r="R127" s="1616"/>
      <c r="S127" s="1646">
        <v>43132</v>
      </c>
      <c r="T127" s="1646">
        <v>43435</v>
      </c>
      <c r="U127" s="40" t="s">
        <v>47</v>
      </c>
      <c r="V127" s="38">
        <f>+Geogr!V50</f>
        <v>1</v>
      </c>
      <c r="W127" s="42">
        <f>+V127*O127</f>
        <v>0.2</v>
      </c>
      <c r="X127" s="27"/>
      <c r="Y127" s="27"/>
      <c r="Z127" s="27"/>
      <c r="AA127" s="27"/>
      <c r="AB127" s="27"/>
      <c r="AC127" s="27"/>
      <c r="AD127" s="27"/>
      <c r="AE127" s="27"/>
      <c r="AF127" s="27"/>
      <c r="AG127" s="27"/>
    </row>
    <row r="128" spans="1:33" ht="25.5" customHeight="1">
      <c r="A128" s="1616"/>
      <c r="B128" s="1616"/>
      <c r="C128" s="1616"/>
      <c r="D128" s="1616"/>
      <c r="E128" s="1616"/>
      <c r="F128" s="1816"/>
      <c r="G128" s="1653"/>
      <c r="H128" s="1616"/>
      <c r="I128" s="1616"/>
      <c r="J128" s="1616"/>
      <c r="K128" s="1616"/>
      <c r="L128" s="1616"/>
      <c r="M128" s="1616"/>
      <c r="N128" s="1616"/>
      <c r="O128" s="1619"/>
      <c r="P128" s="1619"/>
      <c r="Q128" s="1619"/>
      <c r="R128" s="1616"/>
      <c r="S128" s="1619"/>
      <c r="T128" s="1619"/>
      <c r="U128" s="40" t="s">
        <v>48</v>
      </c>
      <c r="V128" s="38">
        <f>+Geogr!V51</f>
        <v>1</v>
      </c>
      <c r="W128" s="42">
        <f>+V128*O127</f>
        <v>0.2</v>
      </c>
      <c r="X128" s="27"/>
      <c r="Y128" s="27"/>
      <c r="Z128" s="27"/>
      <c r="AA128" s="27"/>
      <c r="AB128" s="27"/>
      <c r="AC128" s="27"/>
      <c r="AD128" s="27"/>
      <c r="AE128" s="27"/>
      <c r="AF128" s="27"/>
      <c r="AG128" s="27"/>
    </row>
    <row r="129" spans="1:33" ht="25.5" customHeight="1">
      <c r="A129" s="1616"/>
      <c r="B129" s="1616"/>
      <c r="C129" s="1616"/>
      <c r="D129" s="1616"/>
      <c r="E129" s="1616"/>
      <c r="F129" s="1816"/>
      <c r="G129" s="1653"/>
      <c r="H129" s="1616"/>
      <c r="I129" s="1619"/>
      <c r="J129" s="1619"/>
      <c r="K129" s="1616"/>
      <c r="L129" s="1616"/>
      <c r="M129" s="1616"/>
      <c r="N129" s="1616"/>
      <c r="O129" s="1613">
        <f>+Geogr!W52</f>
        <v>0.2</v>
      </c>
      <c r="P129" s="1622"/>
      <c r="Q129" s="1624" t="str">
        <f>+Geogr!C52</f>
        <v>Cargue de información geográfica en el aplicativo SIGOT</v>
      </c>
      <c r="R129" s="1616"/>
      <c r="S129" s="1646">
        <v>43132</v>
      </c>
      <c r="T129" s="1646">
        <v>43435</v>
      </c>
      <c r="U129" s="40" t="s">
        <v>47</v>
      </c>
      <c r="V129" s="38">
        <f>+Geogr!V52</f>
        <v>1</v>
      </c>
      <c r="W129" s="42">
        <f>+V129*O129</f>
        <v>0.2</v>
      </c>
      <c r="X129" s="27"/>
      <c r="Y129" s="27"/>
      <c r="Z129" s="27"/>
      <c r="AA129" s="27"/>
      <c r="AB129" s="27"/>
      <c r="AC129" s="27"/>
      <c r="AD129" s="27"/>
      <c r="AE129" s="27"/>
      <c r="AF129" s="27"/>
      <c r="AG129" s="27"/>
    </row>
    <row r="130" spans="1:33" ht="25.5" customHeight="1">
      <c r="A130" s="1616"/>
      <c r="B130" s="1616"/>
      <c r="C130" s="1616"/>
      <c r="D130" s="1616"/>
      <c r="E130" s="1616"/>
      <c r="F130" s="1816"/>
      <c r="G130" s="1653"/>
      <c r="H130" s="1616"/>
      <c r="I130" s="1777" t="s">
        <v>48</v>
      </c>
      <c r="J130" s="1632">
        <f>+Geogr!V46</f>
        <v>50</v>
      </c>
      <c r="K130" s="1616"/>
      <c r="L130" s="1616"/>
      <c r="M130" s="1616"/>
      <c r="N130" s="1616"/>
      <c r="O130" s="1619"/>
      <c r="P130" s="1619"/>
      <c r="Q130" s="1619"/>
      <c r="R130" s="1616"/>
      <c r="S130" s="1619"/>
      <c r="T130" s="1619"/>
      <c r="U130" s="40" t="s">
        <v>48</v>
      </c>
      <c r="V130" s="38">
        <f>+Geogr!V53</f>
        <v>1</v>
      </c>
      <c r="W130" s="42">
        <f>+V130*O129</f>
        <v>0.2</v>
      </c>
      <c r="X130" s="27"/>
      <c r="Y130" s="27"/>
      <c r="Z130" s="27"/>
      <c r="AA130" s="27"/>
      <c r="AB130" s="27"/>
      <c r="AC130" s="27"/>
      <c r="AD130" s="27"/>
      <c r="AE130" s="27"/>
      <c r="AF130" s="27"/>
      <c r="AG130" s="27"/>
    </row>
    <row r="131" spans="1:33" ht="25.5" customHeight="1">
      <c r="A131" s="1616"/>
      <c r="B131" s="1616"/>
      <c r="C131" s="1616"/>
      <c r="D131" s="1616"/>
      <c r="E131" s="1616"/>
      <c r="F131" s="1816"/>
      <c r="G131" s="1653"/>
      <c r="H131" s="1616"/>
      <c r="I131" s="1616"/>
      <c r="J131" s="1616"/>
      <c r="K131" s="1616"/>
      <c r="L131" s="1616"/>
      <c r="M131" s="1616"/>
      <c r="N131" s="1616"/>
      <c r="O131" s="1613">
        <f>+Geogr!W54</f>
        <v>0.2</v>
      </c>
      <c r="P131" s="1622"/>
      <c r="Q131" s="1624" t="str">
        <f>+Geogr!C54</f>
        <v>Ajuste temático de variables de SIGOT</v>
      </c>
      <c r="R131" s="1616"/>
      <c r="S131" s="1646">
        <v>43132</v>
      </c>
      <c r="T131" s="1646">
        <v>43435</v>
      </c>
      <c r="U131" s="40" t="s">
        <v>47</v>
      </c>
      <c r="V131" s="38">
        <f>+Geogr!V54</f>
        <v>0.99999999999999989</v>
      </c>
      <c r="W131" s="42">
        <f>+V131*O131</f>
        <v>0.19999999999999998</v>
      </c>
      <c r="X131" s="27"/>
      <c r="Y131" s="27"/>
      <c r="Z131" s="27"/>
      <c r="AA131" s="27"/>
      <c r="AB131" s="27"/>
      <c r="AC131" s="27"/>
      <c r="AD131" s="27"/>
      <c r="AE131" s="27"/>
      <c r="AF131" s="27"/>
      <c r="AG131" s="27"/>
    </row>
    <row r="132" spans="1:33" ht="25.5" customHeight="1">
      <c r="A132" s="1616"/>
      <c r="B132" s="1616"/>
      <c r="C132" s="1616"/>
      <c r="D132" s="1616"/>
      <c r="E132" s="1616"/>
      <c r="F132" s="1816"/>
      <c r="G132" s="1653"/>
      <c r="H132" s="1616"/>
      <c r="I132" s="1616"/>
      <c r="J132" s="1616"/>
      <c r="K132" s="1616"/>
      <c r="L132" s="1616"/>
      <c r="M132" s="1616"/>
      <c r="N132" s="1616"/>
      <c r="O132" s="1619"/>
      <c r="P132" s="1619"/>
      <c r="Q132" s="1619"/>
      <c r="R132" s="1616"/>
      <c r="S132" s="1619"/>
      <c r="T132" s="1619"/>
      <c r="U132" s="40" t="s">
        <v>48</v>
      </c>
      <c r="V132" s="38">
        <f>+Geogr!V55</f>
        <v>0.99999999999999989</v>
      </c>
      <c r="W132" s="42">
        <f>+V132*O131</f>
        <v>0.19999999999999998</v>
      </c>
      <c r="X132" s="27"/>
      <c r="Y132" s="27"/>
      <c r="Z132" s="27"/>
      <c r="AA132" s="27"/>
      <c r="AB132" s="27"/>
      <c r="AC132" s="27"/>
      <c r="AD132" s="27"/>
      <c r="AE132" s="27"/>
      <c r="AF132" s="27"/>
      <c r="AG132" s="27"/>
    </row>
    <row r="133" spans="1:33" ht="25.5" customHeight="1">
      <c r="A133" s="1616"/>
      <c r="B133" s="1616"/>
      <c r="C133" s="1616"/>
      <c r="D133" s="1616"/>
      <c r="E133" s="1616"/>
      <c r="F133" s="1816"/>
      <c r="G133" s="1653"/>
      <c r="H133" s="1616"/>
      <c r="I133" s="1616"/>
      <c r="J133" s="1616"/>
      <c r="K133" s="1616"/>
      <c r="L133" s="1616"/>
      <c r="M133" s="1616"/>
      <c r="N133" s="1616"/>
      <c r="O133" s="1613">
        <f>+Geogr!W56</f>
        <v>0.2</v>
      </c>
      <c r="P133" s="1622"/>
      <c r="Q133" s="1624" t="str">
        <f>+Geogr!C56</f>
        <v>Actualización tecnólogica del SIGOT</v>
      </c>
      <c r="R133" s="1616"/>
      <c r="S133" s="1646">
        <v>43132</v>
      </c>
      <c r="T133" s="1646">
        <v>43435</v>
      </c>
      <c r="U133" s="40" t="s">
        <v>47</v>
      </c>
      <c r="V133" s="38">
        <f>+Geogr!V56</f>
        <v>1</v>
      </c>
      <c r="W133" s="42">
        <f>+V133*O133</f>
        <v>0.2</v>
      </c>
      <c r="X133" s="27"/>
      <c r="Y133" s="27"/>
      <c r="Z133" s="27"/>
      <c r="AA133" s="27"/>
      <c r="AB133" s="27"/>
      <c r="AC133" s="27"/>
      <c r="AD133" s="27"/>
      <c r="AE133" s="27"/>
      <c r="AF133" s="27"/>
      <c r="AG133" s="27"/>
    </row>
    <row r="134" spans="1:33" ht="25.5" customHeight="1">
      <c r="A134" s="1616"/>
      <c r="B134" s="1616"/>
      <c r="C134" s="1616"/>
      <c r="D134" s="1616"/>
      <c r="E134" s="1619"/>
      <c r="F134" s="1816"/>
      <c r="G134" s="1654"/>
      <c r="H134" s="1617"/>
      <c r="I134" s="1617"/>
      <c r="J134" s="1617"/>
      <c r="K134" s="1617"/>
      <c r="L134" s="1617"/>
      <c r="M134" s="1617"/>
      <c r="N134" s="1617"/>
      <c r="O134" s="1617"/>
      <c r="P134" s="1619"/>
      <c r="Q134" s="1617"/>
      <c r="R134" s="1617"/>
      <c r="S134" s="1617"/>
      <c r="T134" s="1617"/>
      <c r="U134" s="43" t="s">
        <v>48</v>
      </c>
      <c r="V134" s="44">
        <f>+Geogr!V57</f>
        <v>1</v>
      </c>
      <c r="W134" s="45">
        <f>+V134*O133</f>
        <v>0.2</v>
      </c>
      <c r="X134" s="27"/>
      <c r="Y134" s="27"/>
      <c r="Z134" s="27"/>
      <c r="AA134" s="27"/>
      <c r="AB134" s="27"/>
      <c r="AC134" s="27"/>
      <c r="AD134" s="27"/>
      <c r="AE134" s="27"/>
      <c r="AF134" s="27"/>
      <c r="AG134" s="27"/>
    </row>
    <row r="135" spans="1:33" ht="40.5" customHeight="1">
      <c r="A135" s="1616"/>
      <c r="B135" s="1616"/>
      <c r="C135" s="1616"/>
      <c r="D135" s="1616"/>
      <c r="E135" s="1777" t="s">
        <v>45</v>
      </c>
      <c r="F135" s="1816"/>
      <c r="G135" s="1819" t="str">
        <f>+Geogr!A67</f>
        <v>Informes Técnicos de deslindes de entidades territoriales municipales y departamentales</v>
      </c>
      <c r="H135" s="1630">
        <f>+Geogr!W65</f>
        <v>0.11</v>
      </c>
      <c r="I135" s="1730" t="s">
        <v>47</v>
      </c>
      <c r="J135" s="1764">
        <f>+Geogr!V65</f>
        <v>1.9999999999999998</v>
      </c>
      <c r="K135" s="1730">
        <f>+Geogr!E65</f>
        <v>2</v>
      </c>
      <c r="L135" s="1730" t="str">
        <f>+Geogr!D65</f>
        <v>Documentos</v>
      </c>
      <c r="M135" s="1730" t="str">
        <f>+Geogr!F65</f>
        <v>Informes técnicos de deslindes de entidades territoriales elaborados</v>
      </c>
      <c r="N135" s="1730" t="str">
        <f>+Geogr!G65</f>
        <v>Eficacia</v>
      </c>
      <c r="O135" s="1630">
        <f>+Geogr!W68</f>
        <v>0.25</v>
      </c>
      <c r="P135" s="1622"/>
      <c r="Q135" s="1622" t="str">
        <f>+Geogr!C68</f>
        <v xml:space="preserve">Revisión de la documentación técnica y normativa sobre los limites municipales, departamentales y de territorios indigenas. </v>
      </c>
      <c r="R135" s="1730" t="str">
        <f>+Geogr!C65</f>
        <v>GIT FRONTERAS Y LIMITES DE ENTIDADES TERRITORIALES</v>
      </c>
      <c r="S135" s="1649">
        <v>43132</v>
      </c>
      <c r="T135" s="1649">
        <v>43435</v>
      </c>
      <c r="U135" s="34" t="s">
        <v>47</v>
      </c>
      <c r="V135" s="46">
        <f>+Geogr!V68</f>
        <v>0.99999999999999989</v>
      </c>
      <c r="W135" s="36">
        <f>+V135*O135</f>
        <v>0.24999999999999997</v>
      </c>
      <c r="X135" s="27"/>
      <c r="Y135" s="27"/>
      <c r="Z135" s="27"/>
      <c r="AA135" s="27"/>
      <c r="AB135" s="27"/>
      <c r="AC135" s="27"/>
      <c r="AD135" s="27"/>
      <c r="AE135" s="27"/>
      <c r="AF135" s="27"/>
      <c r="AG135" s="27"/>
    </row>
    <row r="136" spans="1:33" ht="40.5" customHeight="1">
      <c r="A136" s="1616"/>
      <c r="B136" s="1616"/>
      <c r="C136" s="1616"/>
      <c r="D136" s="1616"/>
      <c r="E136" s="1616"/>
      <c r="F136" s="1816"/>
      <c r="G136" s="1653"/>
      <c r="H136" s="1616"/>
      <c r="I136" s="1616"/>
      <c r="J136" s="1616"/>
      <c r="K136" s="1616"/>
      <c r="L136" s="1616"/>
      <c r="M136" s="1616"/>
      <c r="N136" s="1616"/>
      <c r="O136" s="1619"/>
      <c r="P136" s="1619"/>
      <c r="Q136" s="1619"/>
      <c r="R136" s="1616"/>
      <c r="S136" s="1619"/>
      <c r="T136" s="1619"/>
      <c r="U136" s="40" t="s">
        <v>48</v>
      </c>
      <c r="V136" s="38">
        <f>+Geogr!V69</f>
        <v>0.99999999999999989</v>
      </c>
      <c r="W136" s="42">
        <f>+V136*O135</f>
        <v>0.24999999999999997</v>
      </c>
      <c r="X136" s="27"/>
      <c r="Y136" s="27"/>
      <c r="Z136" s="27"/>
      <c r="AA136" s="27"/>
      <c r="AB136" s="27"/>
      <c r="AC136" s="27"/>
      <c r="AD136" s="27"/>
      <c r="AE136" s="27"/>
      <c r="AF136" s="27"/>
      <c r="AG136" s="27"/>
    </row>
    <row r="137" spans="1:33" ht="40.5" customHeight="1">
      <c r="A137" s="1616"/>
      <c r="B137" s="1616"/>
      <c r="C137" s="1616"/>
      <c r="D137" s="1616"/>
      <c r="E137" s="1616"/>
      <c r="F137" s="1816"/>
      <c r="G137" s="1653"/>
      <c r="H137" s="1616"/>
      <c r="I137" s="1616"/>
      <c r="J137" s="1616"/>
      <c r="K137" s="1616"/>
      <c r="L137" s="1616"/>
      <c r="M137" s="1616"/>
      <c r="N137" s="1616"/>
      <c r="O137" s="1613">
        <f>+Geogr!W70</f>
        <v>0.25</v>
      </c>
      <c r="P137" s="1622"/>
      <c r="Q137" s="1624" t="str">
        <f>+Geogr!C70</f>
        <v>Trabajos de campo para la verificación de los limites municipales, departamentales y de territorios indigenas.</v>
      </c>
      <c r="R137" s="1616"/>
      <c r="S137" s="1646">
        <v>43132</v>
      </c>
      <c r="T137" s="1646">
        <v>43435</v>
      </c>
      <c r="U137" s="40" t="s">
        <v>47</v>
      </c>
      <c r="V137" s="38">
        <f>+Geogr!V70</f>
        <v>0.99999999999999989</v>
      </c>
      <c r="W137" s="42">
        <f>+V137*O137</f>
        <v>0.24999999999999997</v>
      </c>
      <c r="X137" s="27"/>
      <c r="Y137" s="27"/>
      <c r="Z137" s="27"/>
      <c r="AA137" s="27"/>
      <c r="AB137" s="27"/>
      <c r="AC137" s="27"/>
      <c r="AD137" s="27"/>
      <c r="AE137" s="27"/>
      <c r="AF137" s="27"/>
      <c r="AG137" s="27"/>
    </row>
    <row r="138" spans="1:33" ht="40.5" customHeight="1">
      <c r="A138" s="1616"/>
      <c r="B138" s="1616"/>
      <c r="C138" s="1616"/>
      <c r="D138" s="1616"/>
      <c r="E138" s="1616"/>
      <c r="F138" s="1816"/>
      <c r="G138" s="1653"/>
      <c r="H138" s="1616"/>
      <c r="I138" s="1619"/>
      <c r="J138" s="1619"/>
      <c r="K138" s="1616"/>
      <c r="L138" s="1616"/>
      <c r="M138" s="1616"/>
      <c r="N138" s="1616"/>
      <c r="O138" s="1619"/>
      <c r="P138" s="1619"/>
      <c r="Q138" s="1619"/>
      <c r="R138" s="1616"/>
      <c r="S138" s="1619"/>
      <c r="T138" s="1619"/>
      <c r="U138" s="40" t="s">
        <v>48</v>
      </c>
      <c r="V138" s="38">
        <f>+Geogr!V71</f>
        <v>0.99999999999999989</v>
      </c>
      <c r="W138" s="42">
        <f>+V138*O137</f>
        <v>0.24999999999999997</v>
      </c>
      <c r="X138" s="27"/>
      <c r="Y138" s="27"/>
      <c r="Z138" s="27"/>
      <c r="AA138" s="27"/>
      <c r="AB138" s="27"/>
      <c r="AC138" s="27"/>
      <c r="AD138" s="27"/>
      <c r="AE138" s="27"/>
      <c r="AF138" s="27"/>
      <c r="AG138" s="27"/>
    </row>
    <row r="139" spans="1:33" ht="40.5" customHeight="1">
      <c r="A139" s="1616"/>
      <c r="B139" s="1616"/>
      <c r="C139" s="1616"/>
      <c r="D139" s="1616"/>
      <c r="E139" s="1616"/>
      <c r="F139" s="1816"/>
      <c r="G139" s="1653"/>
      <c r="H139" s="1616"/>
      <c r="I139" s="1777" t="s">
        <v>48</v>
      </c>
      <c r="J139" s="1776">
        <f>+Geogr!V66</f>
        <v>1.9999999999999993</v>
      </c>
      <c r="K139" s="1616"/>
      <c r="L139" s="1616"/>
      <c r="M139" s="1616"/>
      <c r="N139" s="1616"/>
      <c r="O139" s="1613">
        <f>+Geogr!W72</f>
        <v>0.25</v>
      </c>
      <c r="P139" s="1622"/>
      <c r="Q139" s="1624" t="str">
        <f>+Geogr!C72</f>
        <v>Generación de informe técnico de los limites municipales, departamentales y de territorios indigenas, e incorporación de la información en la base de datos de limites de entidades territoriales.</v>
      </c>
      <c r="R139" s="1616"/>
      <c r="S139" s="1646">
        <v>43132</v>
      </c>
      <c r="T139" s="1646">
        <v>43435</v>
      </c>
      <c r="U139" s="40" t="s">
        <v>47</v>
      </c>
      <c r="V139" s="38">
        <f>+Geogr!V72</f>
        <v>0.99999999999999989</v>
      </c>
      <c r="W139" s="42">
        <f>+V139*O139</f>
        <v>0.24999999999999997</v>
      </c>
      <c r="X139" s="27"/>
      <c r="Y139" s="27"/>
      <c r="Z139" s="27"/>
      <c r="AA139" s="27"/>
      <c r="AB139" s="27"/>
      <c r="AC139" s="27"/>
      <c r="AD139" s="27"/>
      <c r="AE139" s="27"/>
      <c r="AF139" s="27"/>
      <c r="AG139" s="27"/>
    </row>
    <row r="140" spans="1:33" ht="40.5" customHeight="1">
      <c r="A140" s="1616"/>
      <c r="B140" s="1616"/>
      <c r="C140" s="1616"/>
      <c r="D140" s="1616"/>
      <c r="E140" s="1616"/>
      <c r="F140" s="1816"/>
      <c r="G140" s="1653"/>
      <c r="H140" s="1616"/>
      <c r="I140" s="1616"/>
      <c r="J140" s="1616"/>
      <c r="K140" s="1616"/>
      <c r="L140" s="1616"/>
      <c r="M140" s="1616"/>
      <c r="N140" s="1616"/>
      <c r="O140" s="1619"/>
      <c r="P140" s="1619"/>
      <c r="Q140" s="1619"/>
      <c r="R140" s="1616"/>
      <c r="S140" s="1619"/>
      <c r="T140" s="1619"/>
      <c r="U140" s="40" t="s">
        <v>48</v>
      </c>
      <c r="V140" s="38">
        <f>+Geogr!V73</f>
        <v>0.99999999999999989</v>
      </c>
      <c r="W140" s="42">
        <f>+V140*O139</f>
        <v>0.24999999999999997</v>
      </c>
      <c r="X140" s="27"/>
      <c r="Y140" s="27"/>
      <c r="Z140" s="27"/>
      <c r="AA140" s="27"/>
      <c r="AB140" s="27"/>
      <c r="AC140" s="27"/>
      <c r="AD140" s="27"/>
      <c r="AE140" s="27"/>
      <c r="AF140" s="27"/>
      <c r="AG140" s="27"/>
    </row>
    <row r="141" spans="1:33" ht="25.5" customHeight="1">
      <c r="A141" s="1616"/>
      <c r="B141" s="1616"/>
      <c r="C141" s="1616"/>
      <c r="D141" s="1616"/>
      <c r="E141" s="1616"/>
      <c r="F141" s="1816"/>
      <c r="G141" s="1653"/>
      <c r="H141" s="1616"/>
      <c r="I141" s="1616"/>
      <c r="J141" s="1616"/>
      <c r="K141" s="1616"/>
      <c r="L141" s="1616"/>
      <c r="M141" s="1616"/>
      <c r="N141" s="1616"/>
      <c r="O141" s="1613">
        <f>+Geogr!W74</f>
        <v>0.25</v>
      </c>
      <c r="P141" s="1622"/>
      <c r="Q141" s="1624" t="str">
        <f>+Geogr!C74</f>
        <v>Amojonamiento de limites de entidades territoriales, si se requiere</v>
      </c>
      <c r="R141" s="1616"/>
      <c r="S141" s="1646">
        <v>43132</v>
      </c>
      <c r="T141" s="1646">
        <v>43435</v>
      </c>
      <c r="U141" s="40" t="s">
        <v>47</v>
      </c>
      <c r="V141" s="38">
        <f>+Geogr!V74</f>
        <v>0.99999999999999989</v>
      </c>
      <c r="W141" s="42">
        <f>+V141*O141</f>
        <v>0.24999999999999997</v>
      </c>
      <c r="X141" s="27"/>
      <c r="Y141" s="27"/>
      <c r="Z141" s="27"/>
      <c r="AA141" s="27"/>
      <c r="AB141" s="27"/>
      <c r="AC141" s="27"/>
      <c r="AD141" s="27"/>
      <c r="AE141" s="27"/>
      <c r="AF141" s="27"/>
      <c r="AG141" s="27"/>
    </row>
    <row r="142" spans="1:33" ht="25.5" customHeight="1">
      <c r="A142" s="1616"/>
      <c r="B142" s="1616"/>
      <c r="C142" s="1616"/>
      <c r="D142" s="1616"/>
      <c r="E142" s="1619"/>
      <c r="F142" s="1816"/>
      <c r="G142" s="1654"/>
      <c r="H142" s="1617"/>
      <c r="I142" s="1617"/>
      <c r="J142" s="1617"/>
      <c r="K142" s="1617"/>
      <c r="L142" s="1617"/>
      <c r="M142" s="1617"/>
      <c r="N142" s="1617"/>
      <c r="O142" s="1617"/>
      <c r="P142" s="1619"/>
      <c r="Q142" s="1617"/>
      <c r="R142" s="1617"/>
      <c r="S142" s="1617"/>
      <c r="T142" s="1617"/>
      <c r="U142" s="43" t="s">
        <v>48</v>
      </c>
      <c r="V142" s="44">
        <f>+Geogr!V75</f>
        <v>1</v>
      </c>
      <c r="W142" s="45">
        <f>+V142*O141</f>
        <v>0.25</v>
      </c>
      <c r="X142" s="27"/>
      <c r="Y142" s="27"/>
      <c r="Z142" s="27"/>
      <c r="AA142" s="27"/>
      <c r="AB142" s="27"/>
      <c r="AC142" s="27"/>
      <c r="AD142" s="27"/>
      <c r="AE142" s="27"/>
      <c r="AF142" s="27"/>
      <c r="AG142" s="27"/>
    </row>
    <row r="143" spans="1:33" ht="25.5" customHeight="1">
      <c r="A143" s="1616"/>
      <c r="B143" s="1616"/>
      <c r="C143" s="1616"/>
      <c r="D143" s="1616"/>
      <c r="E143" s="1777" t="s">
        <v>45</v>
      </c>
      <c r="F143" s="1816"/>
      <c r="G143" s="1819" t="str">
        <f>+Geogr!A87</f>
        <v xml:space="preserve">Informes Tècnicos de solicitudes recibidas a través de la cancillería </v>
      </c>
      <c r="H143" s="1630">
        <f>+Geogr!W85</f>
        <v>0.11</v>
      </c>
      <c r="I143" s="1730" t="s">
        <v>47</v>
      </c>
      <c r="J143" s="1630">
        <f>+Geogr!V85</f>
        <v>0.99999999999999989</v>
      </c>
      <c r="K143" s="1626">
        <f>+Geogr!E85</f>
        <v>1</v>
      </c>
      <c r="L143" s="1730" t="str">
        <f>+Geogr!D85</f>
        <v>Porcentaje</v>
      </c>
      <c r="M143" s="1730" t="str">
        <f>+Geogr!F85</f>
        <v>Porcentaje de atención de las solicitudes recibidas a través de la cancillería</v>
      </c>
      <c r="N143" s="1730" t="str">
        <f>+Geogr!G85</f>
        <v>Eficacia</v>
      </c>
      <c r="O143" s="1630">
        <f>+Geogr!W88</f>
        <v>0.3</v>
      </c>
      <c r="P143" s="1622"/>
      <c r="Q143" s="1622" t="str">
        <f>+Geogr!C88</f>
        <v>Recepción y análisis de las solicitudes recibidas por la cancilleria</v>
      </c>
      <c r="R143" s="1730" t="str">
        <f>+Geogr!C85</f>
        <v>GIT FRONTERAS Y LIMITES DE ENTIDADES TERRITORIALES</v>
      </c>
      <c r="S143" s="1649">
        <v>43132</v>
      </c>
      <c r="T143" s="1649">
        <v>43435</v>
      </c>
      <c r="U143" s="34" t="s">
        <v>47</v>
      </c>
      <c r="V143" s="46">
        <f>+Geogr!V88</f>
        <v>0.99999999999999989</v>
      </c>
      <c r="W143" s="36">
        <f>+V143*O143</f>
        <v>0.29999999999999993</v>
      </c>
      <c r="X143" s="27"/>
      <c r="Y143" s="27"/>
      <c r="Z143" s="27"/>
      <c r="AA143" s="27"/>
      <c r="AB143" s="27"/>
      <c r="AC143" s="27"/>
      <c r="AD143" s="27"/>
      <c r="AE143" s="27"/>
      <c r="AF143" s="27"/>
      <c r="AG143" s="27"/>
    </row>
    <row r="144" spans="1:33" ht="25.5" customHeight="1">
      <c r="A144" s="1616"/>
      <c r="B144" s="1616"/>
      <c r="C144" s="1616"/>
      <c r="D144" s="1616"/>
      <c r="E144" s="1616"/>
      <c r="F144" s="1816"/>
      <c r="G144" s="1653"/>
      <c r="H144" s="1616"/>
      <c r="I144" s="1616"/>
      <c r="J144" s="1616"/>
      <c r="K144" s="1616"/>
      <c r="L144" s="1616"/>
      <c r="M144" s="1616"/>
      <c r="N144" s="1616"/>
      <c r="O144" s="1619"/>
      <c r="P144" s="1619"/>
      <c r="Q144" s="1619"/>
      <c r="R144" s="1616"/>
      <c r="S144" s="1619"/>
      <c r="T144" s="1619"/>
      <c r="U144" s="40" t="s">
        <v>48</v>
      </c>
      <c r="V144" s="38">
        <f>+Geogr!V89</f>
        <v>0.99999999999999989</v>
      </c>
      <c r="W144" s="42">
        <f>+V144*O143</f>
        <v>0.29999999999999993</v>
      </c>
      <c r="X144" s="27"/>
      <c r="Y144" s="27"/>
      <c r="Z144" s="27"/>
      <c r="AA144" s="27"/>
      <c r="AB144" s="27"/>
      <c r="AC144" s="27"/>
      <c r="AD144" s="27"/>
      <c r="AE144" s="27"/>
      <c r="AF144" s="27"/>
      <c r="AG144" s="27"/>
    </row>
    <row r="145" spans="1:33" ht="33" customHeight="1">
      <c r="A145" s="1616"/>
      <c r="B145" s="1616"/>
      <c r="C145" s="1616"/>
      <c r="D145" s="1616"/>
      <c r="E145" s="1616"/>
      <c r="F145" s="1816"/>
      <c r="G145" s="1653"/>
      <c r="H145" s="1616"/>
      <c r="I145" s="1612"/>
      <c r="J145" s="1612"/>
      <c r="K145" s="1616"/>
      <c r="L145" s="1616"/>
      <c r="M145" s="1616"/>
      <c r="N145" s="1616"/>
      <c r="O145" s="1613">
        <f>+Geogr!W90</f>
        <v>0.3</v>
      </c>
      <c r="P145" s="1622"/>
      <c r="Q145" s="1624" t="str">
        <f>+Geogr!C90</f>
        <v>Realización de trabajos de campo, si se requieren para el cumplimiento de la solicitud y preparación de la información a entregar</v>
      </c>
      <c r="R145" s="1616"/>
      <c r="S145" s="1646">
        <v>43132</v>
      </c>
      <c r="T145" s="1646">
        <v>43435</v>
      </c>
      <c r="U145" s="40" t="s">
        <v>47</v>
      </c>
      <c r="V145" s="38">
        <f>+Geogr!V90</f>
        <v>0.99999999999999989</v>
      </c>
      <c r="W145" s="42">
        <f>+V145*O145</f>
        <v>0.29999999999999993</v>
      </c>
      <c r="X145" s="27"/>
      <c r="Y145" s="27"/>
      <c r="Z145" s="27"/>
      <c r="AA145" s="27"/>
      <c r="AB145" s="27"/>
      <c r="AC145" s="27"/>
      <c r="AD145" s="27"/>
      <c r="AE145" s="27"/>
      <c r="AF145" s="27"/>
      <c r="AG145" s="27"/>
    </row>
    <row r="146" spans="1:33" ht="33" customHeight="1">
      <c r="A146" s="1616"/>
      <c r="B146" s="1616"/>
      <c r="C146" s="1616"/>
      <c r="D146" s="1616"/>
      <c r="E146" s="1616"/>
      <c r="F146" s="1816"/>
      <c r="G146" s="1653"/>
      <c r="H146" s="1616"/>
      <c r="I146" s="1777" t="s">
        <v>48</v>
      </c>
      <c r="J146" s="1613">
        <f>+Geogr!V86</f>
        <v>0.99999999999999989</v>
      </c>
      <c r="K146" s="1616"/>
      <c r="L146" s="1616"/>
      <c r="M146" s="1616"/>
      <c r="N146" s="1616"/>
      <c r="O146" s="1619"/>
      <c r="P146" s="1619"/>
      <c r="Q146" s="1619"/>
      <c r="R146" s="1616"/>
      <c r="S146" s="1619"/>
      <c r="T146" s="1619"/>
      <c r="U146" s="40" t="s">
        <v>48</v>
      </c>
      <c r="V146" s="38">
        <f>+Geogr!V91</f>
        <v>0.99999999999999989</v>
      </c>
      <c r="W146" s="42">
        <f>+V146*O145</f>
        <v>0.29999999999999993</v>
      </c>
      <c r="X146" s="27"/>
      <c r="Y146" s="27"/>
      <c r="Z146" s="27"/>
      <c r="AA146" s="27"/>
      <c r="AB146" s="27"/>
      <c r="AC146" s="27"/>
      <c r="AD146" s="27"/>
      <c r="AE146" s="27"/>
      <c r="AF146" s="27"/>
      <c r="AG146" s="27"/>
    </row>
    <row r="147" spans="1:33" ht="25.5" customHeight="1">
      <c r="A147" s="1616"/>
      <c r="B147" s="1616"/>
      <c r="C147" s="1616"/>
      <c r="D147" s="1616"/>
      <c r="E147" s="1616"/>
      <c r="F147" s="1816"/>
      <c r="G147" s="1653"/>
      <c r="H147" s="1616"/>
      <c r="I147" s="1616"/>
      <c r="J147" s="1616"/>
      <c r="K147" s="1616"/>
      <c r="L147" s="1616"/>
      <c r="M147" s="1616"/>
      <c r="N147" s="1616"/>
      <c r="O147" s="1613">
        <f>+Geogr!W92</f>
        <v>0.4</v>
      </c>
      <c r="P147" s="1622"/>
      <c r="Q147" s="1624" t="str">
        <f>+Geogr!C92</f>
        <v>Construcción y generación del informe técnico</v>
      </c>
      <c r="R147" s="1616"/>
      <c r="S147" s="1646">
        <v>43132</v>
      </c>
      <c r="T147" s="1646">
        <v>43435</v>
      </c>
      <c r="U147" s="40" t="s">
        <v>47</v>
      </c>
      <c r="V147" s="38">
        <f>+Geogr!V92</f>
        <v>0.99999999999999989</v>
      </c>
      <c r="W147" s="42">
        <f>+V147*O147</f>
        <v>0.39999999999999997</v>
      </c>
      <c r="X147" s="27"/>
      <c r="Y147" s="27"/>
      <c r="Z147" s="27"/>
      <c r="AA147" s="27"/>
      <c r="AB147" s="27"/>
      <c r="AC147" s="27"/>
      <c r="AD147" s="27"/>
      <c r="AE147" s="27"/>
      <c r="AF147" s="27"/>
      <c r="AG147" s="27"/>
    </row>
    <row r="148" spans="1:33" ht="25.5" customHeight="1">
      <c r="A148" s="1616"/>
      <c r="B148" s="1616"/>
      <c r="C148" s="1616"/>
      <c r="D148" s="1616"/>
      <c r="E148" s="1619"/>
      <c r="F148" s="1816"/>
      <c r="G148" s="1654"/>
      <c r="H148" s="1617"/>
      <c r="I148" s="1617"/>
      <c r="J148" s="1617"/>
      <c r="K148" s="1617"/>
      <c r="L148" s="1617"/>
      <c r="M148" s="1617"/>
      <c r="N148" s="1617"/>
      <c r="O148" s="1617"/>
      <c r="P148" s="1619"/>
      <c r="Q148" s="1617"/>
      <c r="R148" s="1617"/>
      <c r="S148" s="1617"/>
      <c r="T148" s="1617"/>
      <c r="U148" s="43" t="s">
        <v>48</v>
      </c>
      <c r="V148" s="44">
        <f>+Geogr!V93</f>
        <v>0.99999999999999989</v>
      </c>
      <c r="W148" s="45">
        <f>+V148*O147</f>
        <v>0.39999999999999997</v>
      </c>
      <c r="X148" s="27"/>
      <c r="Y148" s="27"/>
      <c r="Z148" s="27"/>
      <c r="AA148" s="27"/>
      <c r="AB148" s="27"/>
      <c r="AC148" s="27"/>
      <c r="AD148" s="27"/>
      <c r="AE148" s="27"/>
      <c r="AF148" s="27"/>
      <c r="AG148" s="27"/>
    </row>
    <row r="149" spans="1:33" ht="25.5" customHeight="1">
      <c r="A149" s="1616"/>
      <c r="B149" s="1616"/>
      <c r="C149" s="1616"/>
      <c r="D149" s="1616"/>
      <c r="E149" s="1777" t="s">
        <v>45</v>
      </c>
      <c r="F149" s="1816"/>
      <c r="G149" s="1825" t="str">
        <f>+Geogr!A107</f>
        <v>ESTUDIO GEOGRÁFICO DEL DESLINDE</v>
      </c>
      <c r="H149" s="1781">
        <f>+Geogr!W105</f>
        <v>0.11</v>
      </c>
      <c r="I149" s="1763" t="s">
        <v>47</v>
      </c>
      <c r="J149" s="1783">
        <f>+Geogr!V105</f>
        <v>1</v>
      </c>
      <c r="K149" s="1783">
        <f>+Geogr!E105</f>
        <v>1</v>
      </c>
      <c r="L149" s="1763" t="str">
        <f>+Geogr!D105</f>
        <v>Documento</v>
      </c>
      <c r="M149" s="1763" t="str">
        <f>+Geogr!F105</f>
        <v>Número de documentos del Deslinde elaborados</v>
      </c>
      <c r="N149" s="1763" t="str">
        <f>+Geogr!G105</f>
        <v>Eficacia</v>
      </c>
      <c r="O149" s="1781">
        <f>+Geogr!W108</f>
        <v>0.05</v>
      </c>
      <c r="P149" s="1622"/>
      <c r="Q149" s="1861" t="str">
        <f>+Geogr!C108</f>
        <v>Definición de la zona de estudio de la investigación -Departamentos de Antioquia y Choco sector Belen de Bajirá</v>
      </c>
      <c r="R149" s="1763" t="str">
        <f>+Geogr!C105</f>
        <v>GIT FRONTERAS Y LIMITES DE ENTIDADES TERRITORIALES</v>
      </c>
      <c r="S149" s="1649">
        <v>43118</v>
      </c>
      <c r="T149" s="1649">
        <v>43208</v>
      </c>
      <c r="U149" s="34" t="s">
        <v>47</v>
      </c>
      <c r="V149" s="137">
        <f>+Geogr!V108</f>
        <v>1</v>
      </c>
      <c r="W149" s="36">
        <f>+V149*O149</f>
        <v>0.05</v>
      </c>
      <c r="X149" s="241"/>
      <c r="Y149" s="27"/>
      <c r="Z149" s="27"/>
      <c r="AA149" s="27"/>
      <c r="AB149" s="27"/>
      <c r="AC149" s="27"/>
      <c r="AD149" s="27"/>
      <c r="AE149" s="27"/>
      <c r="AF149" s="27"/>
      <c r="AG149" s="27"/>
    </row>
    <row r="150" spans="1:33" ht="25.5" customHeight="1">
      <c r="A150" s="1616"/>
      <c r="B150" s="1616"/>
      <c r="C150" s="1616"/>
      <c r="D150" s="1616"/>
      <c r="E150" s="1616"/>
      <c r="F150" s="1816"/>
      <c r="G150" s="1653"/>
      <c r="H150" s="1616"/>
      <c r="I150" s="1616"/>
      <c r="J150" s="1616"/>
      <c r="K150" s="1616"/>
      <c r="L150" s="1616"/>
      <c r="M150" s="1616"/>
      <c r="N150" s="1616"/>
      <c r="O150" s="1619"/>
      <c r="P150" s="1619"/>
      <c r="Q150" s="1619"/>
      <c r="R150" s="1616"/>
      <c r="S150" s="1619"/>
      <c r="T150" s="1619"/>
      <c r="U150" s="40" t="s">
        <v>48</v>
      </c>
      <c r="V150" s="139">
        <f>+Geogr!V109</f>
        <v>1</v>
      </c>
      <c r="W150" s="42">
        <f>+V150*O149</f>
        <v>0.05</v>
      </c>
      <c r="X150" s="241"/>
      <c r="Y150" s="27"/>
      <c r="Z150" s="27"/>
      <c r="AA150" s="27"/>
      <c r="AB150" s="27"/>
      <c r="AC150" s="27"/>
      <c r="AD150" s="27"/>
      <c r="AE150" s="27"/>
      <c r="AF150" s="27"/>
      <c r="AG150" s="27"/>
    </row>
    <row r="151" spans="1:33" ht="25.5" customHeight="1">
      <c r="A151" s="1616"/>
      <c r="B151" s="1616"/>
      <c r="C151" s="1616"/>
      <c r="D151" s="1616"/>
      <c r="E151" s="1616"/>
      <c r="F151" s="1816"/>
      <c r="G151" s="1653"/>
      <c r="H151" s="1616"/>
      <c r="I151" s="1616"/>
      <c r="J151" s="1616"/>
      <c r="K151" s="1616"/>
      <c r="L151" s="1616"/>
      <c r="M151" s="1616"/>
      <c r="N151" s="1616"/>
      <c r="O151" s="1778">
        <f>+Geogr!W110</f>
        <v>0.05</v>
      </c>
      <c r="P151" s="1622"/>
      <c r="Q151" s="1854" t="str">
        <f>+Geogr!C110</f>
        <v>Definición de esquema de contenido - Departamentos de Antioquia y Choco sector Belen de Bajirá</v>
      </c>
      <c r="R151" s="1616"/>
      <c r="S151" s="1646">
        <v>43118</v>
      </c>
      <c r="T151" s="1646">
        <v>43208</v>
      </c>
      <c r="U151" s="40" t="s">
        <v>47</v>
      </c>
      <c r="V151" s="139">
        <f>+Geogr!V110</f>
        <v>1</v>
      </c>
      <c r="W151" s="42">
        <f>+V151*O151</f>
        <v>0.05</v>
      </c>
      <c r="X151" s="241"/>
      <c r="Y151" s="27"/>
      <c r="Z151" s="27"/>
      <c r="AA151" s="27"/>
      <c r="AB151" s="27"/>
      <c r="AC151" s="27"/>
      <c r="AD151" s="27"/>
      <c r="AE151" s="27"/>
      <c r="AF151" s="27"/>
      <c r="AG151" s="27"/>
    </row>
    <row r="152" spans="1:33" ht="25.5" customHeight="1">
      <c r="A152" s="1616"/>
      <c r="B152" s="1616"/>
      <c r="C152" s="1616"/>
      <c r="D152" s="1616"/>
      <c r="E152" s="1616"/>
      <c r="F152" s="1816"/>
      <c r="G152" s="1653"/>
      <c r="H152" s="1616"/>
      <c r="I152" s="1616"/>
      <c r="J152" s="1616"/>
      <c r="K152" s="1616"/>
      <c r="L152" s="1616"/>
      <c r="M152" s="1616"/>
      <c r="N152" s="1616"/>
      <c r="O152" s="1619"/>
      <c r="P152" s="1619"/>
      <c r="Q152" s="1619"/>
      <c r="R152" s="1616"/>
      <c r="S152" s="1619"/>
      <c r="T152" s="1619"/>
      <c r="U152" s="40" t="s">
        <v>48</v>
      </c>
      <c r="V152" s="139">
        <f>+Geogr!V111</f>
        <v>1</v>
      </c>
      <c r="W152" s="42">
        <f>+V152*O151</f>
        <v>0.05</v>
      </c>
      <c r="X152" s="241"/>
      <c r="Y152" s="27"/>
      <c r="Z152" s="27"/>
      <c r="AA152" s="27"/>
      <c r="AB152" s="27"/>
      <c r="AC152" s="27"/>
      <c r="AD152" s="27"/>
      <c r="AE152" s="27"/>
      <c r="AF152" s="27"/>
      <c r="AG152" s="27"/>
    </row>
    <row r="153" spans="1:33" ht="25.5" customHeight="1">
      <c r="A153" s="1616"/>
      <c r="B153" s="1616"/>
      <c r="C153" s="1616"/>
      <c r="D153" s="1616"/>
      <c r="E153" s="1616"/>
      <c r="F153" s="1816"/>
      <c r="G153" s="1653"/>
      <c r="H153" s="1616"/>
      <c r="I153" s="1616"/>
      <c r="J153" s="1616"/>
      <c r="K153" s="1616"/>
      <c r="L153" s="1616"/>
      <c r="M153" s="1616"/>
      <c r="N153" s="1616"/>
      <c r="O153" s="1778">
        <f>+Geogr!W112</f>
        <v>0.3</v>
      </c>
      <c r="P153" s="1622"/>
      <c r="Q153" s="1854" t="str">
        <f>+Geogr!C112</f>
        <v>Desarrollo del contenido - Departamentos de Antioquia y Choco sector Belen de Bajirá</v>
      </c>
      <c r="R153" s="1616"/>
      <c r="S153" s="1646">
        <v>43118</v>
      </c>
      <c r="T153" s="1646">
        <v>43208</v>
      </c>
      <c r="U153" s="40" t="s">
        <v>47</v>
      </c>
      <c r="V153" s="139">
        <f>+Geogr!V112</f>
        <v>1</v>
      </c>
      <c r="W153" s="42">
        <f>+V153*O153</f>
        <v>0.3</v>
      </c>
      <c r="X153" s="241"/>
      <c r="Y153" s="27"/>
      <c r="Z153" s="27"/>
      <c r="AA153" s="27"/>
      <c r="AB153" s="27"/>
      <c r="AC153" s="27"/>
      <c r="AD153" s="27"/>
      <c r="AE153" s="27"/>
      <c r="AF153" s="27"/>
      <c r="AG153" s="27"/>
    </row>
    <row r="154" spans="1:33" ht="25.5" customHeight="1">
      <c r="A154" s="1616"/>
      <c r="B154" s="1616"/>
      <c r="C154" s="1616"/>
      <c r="D154" s="1616"/>
      <c r="E154" s="1616"/>
      <c r="F154" s="1816"/>
      <c r="G154" s="1653"/>
      <c r="H154" s="1616"/>
      <c r="I154" s="1616"/>
      <c r="J154" s="1616"/>
      <c r="K154" s="1616"/>
      <c r="L154" s="1616"/>
      <c r="M154" s="1616"/>
      <c r="N154" s="1616"/>
      <c r="O154" s="1619"/>
      <c r="P154" s="1619"/>
      <c r="Q154" s="1619"/>
      <c r="R154" s="1616"/>
      <c r="S154" s="1619"/>
      <c r="T154" s="1619"/>
      <c r="U154" s="40" t="s">
        <v>48</v>
      </c>
      <c r="V154" s="139">
        <f>+Geogr!V113</f>
        <v>1</v>
      </c>
      <c r="W154" s="42">
        <f>+V154*O153</f>
        <v>0.3</v>
      </c>
      <c r="X154" s="241"/>
      <c r="Y154" s="27"/>
      <c r="Z154" s="27"/>
      <c r="AA154" s="27"/>
      <c r="AB154" s="27"/>
      <c r="AC154" s="27"/>
      <c r="AD154" s="27"/>
      <c r="AE154" s="27"/>
      <c r="AF154" s="27"/>
      <c r="AG154" s="27"/>
    </row>
    <row r="155" spans="1:33" ht="25.5" customHeight="1">
      <c r="A155" s="1616"/>
      <c r="B155" s="1616"/>
      <c r="C155" s="1616"/>
      <c r="D155" s="1616"/>
      <c r="E155" s="1616"/>
      <c r="F155" s="1816"/>
      <c r="G155" s="1653"/>
      <c r="H155" s="1616"/>
      <c r="I155" s="1619"/>
      <c r="J155" s="1619"/>
      <c r="K155" s="1616"/>
      <c r="L155" s="1616"/>
      <c r="M155" s="1616"/>
      <c r="N155" s="1616"/>
      <c r="O155" s="1778">
        <f>+Geogr!W114</f>
        <v>0.3</v>
      </c>
      <c r="P155" s="1622"/>
      <c r="Q155" s="1854" t="str">
        <f>+Geogr!C114</f>
        <v>Levantamiento de la información en campo - Departamentos de Antioquia y Choco sector Belen de Bajirá</v>
      </c>
      <c r="R155" s="1616"/>
      <c r="S155" s="1646">
        <v>43118</v>
      </c>
      <c r="T155" s="1646">
        <v>43208</v>
      </c>
      <c r="U155" s="40" t="s">
        <v>47</v>
      </c>
      <c r="V155" s="139">
        <f>+Geogr!V114</f>
        <v>1</v>
      </c>
      <c r="W155" s="42">
        <f>+V155*O155</f>
        <v>0.3</v>
      </c>
      <c r="X155" s="241"/>
      <c r="Y155" s="27"/>
      <c r="Z155" s="27"/>
      <c r="AA155" s="27"/>
      <c r="AB155" s="27"/>
      <c r="AC155" s="27"/>
      <c r="AD155" s="27"/>
      <c r="AE155" s="27"/>
      <c r="AF155" s="27"/>
      <c r="AG155" s="27"/>
    </row>
    <row r="156" spans="1:33" ht="25.5" customHeight="1">
      <c r="A156" s="1616"/>
      <c r="B156" s="1616"/>
      <c r="C156" s="1616"/>
      <c r="D156" s="1616"/>
      <c r="E156" s="1616"/>
      <c r="F156" s="1816"/>
      <c r="G156" s="1653"/>
      <c r="H156" s="1616"/>
      <c r="I156" s="1779" t="s">
        <v>48</v>
      </c>
      <c r="J156" s="1785">
        <f>+Geogr!V106</f>
        <v>0.99999999999999978</v>
      </c>
      <c r="K156" s="1616"/>
      <c r="L156" s="1616"/>
      <c r="M156" s="1616"/>
      <c r="N156" s="1616"/>
      <c r="O156" s="1619"/>
      <c r="P156" s="1619"/>
      <c r="Q156" s="1619"/>
      <c r="R156" s="1616"/>
      <c r="S156" s="1619"/>
      <c r="T156" s="1619"/>
      <c r="U156" s="40" t="s">
        <v>48</v>
      </c>
      <c r="V156" s="139">
        <f>+Geogr!V115</f>
        <v>1</v>
      </c>
      <c r="W156" s="42">
        <f>+V156*O155</f>
        <v>0.3</v>
      </c>
      <c r="X156" s="241"/>
      <c r="Y156" s="27"/>
      <c r="Z156" s="27"/>
      <c r="AA156" s="27"/>
      <c r="AB156" s="27"/>
      <c r="AC156" s="27"/>
      <c r="AD156" s="27"/>
      <c r="AE156" s="27"/>
      <c r="AF156" s="27"/>
      <c r="AG156" s="27"/>
    </row>
    <row r="157" spans="1:33" ht="25.5" customHeight="1">
      <c r="A157" s="1616"/>
      <c r="B157" s="1616"/>
      <c r="C157" s="1616"/>
      <c r="D157" s="1616"/>
      <c r="E157" s="1616"/>
      <c r="F157" s="1816"/>
      <c r="G157" s="1653"/>
      <c r="H157" s="1616"/>
      <c r="I157" s="1616"/>
      <c r="J157" s="1616"/>
      <c r="K157" s="1616"/>
      <c r="L157" s="1616"/>
      <c r="M157" s="1616"/>
      <c r="N157" s="1616"/>
      <c r="O157" s="1778">
        <f>+Geogr!W116</f>
        <v>0.2</v>
      </c>
      <c r="P157" s="1622"/>
      <c r="Q157" s="1854" t="str">
        <f>+Geogr!C116</f>
        <v>Validación de la información - Departamentos de Antioquia y Choco sector Belen de Bajirá</v>
      </c>
      <c r="R157" s="1616"/>
      <c r="S157" s="1646">
        <v>43118</v>
      </c>
      <c r="T157" s="1646">
        <v>43208</v>
      </c>
      <c r="U157" s="40" t="s">
        <v>47</v>
      </c>
      <c r="V157" s="139">
        <f>+Geogr!V116</f>
        <v>1</v>
      </c>
      <c r="W157" s="42">
        <f>+V157*O157</f>
        <v>0.2</v>
      </c>
      <c r="X157" s="241"/>
      <c r="Y157" s="27"/>
      <c r="Z157" s="27"/>
      <c r="AA157" s="27"/>
      <c r="AB157" s="27"/>
      <c r="AC157" s="27"/>
      <c r="AD157" s="27"/>
      <c r="AE157" s="27"/>
      <c r="AF157" s="27"/>
      <c r="AG157" s="27"/>
    </row>
    <row r="158" spans="1:33" ht="25.5" customHeight="1">
      <c r="A158" s="1616"/>
      <c r="B158" s="1616"/>
      <c r="C158" s="1616"/>
      <c r="D158" s="1616"/>
      <c r="E158" s="1616"/>
      <c r="F158" s="1816"/>
      <c r="G158" s="1653"/>
      <c r="H158" s="1616"/>
      <c r="I158" s="1616"/>
      <c r="J158" s="1616"/>
      <c r="K158" s="1616"/>
      <c r="L158" s="1616"/>
      <c r="M158" s="1616"/>
      <c r="N158" s="1616"/>
      <c r="O158" s="1619"/>
      <c r="P158" s="1619"/>
      <c r="Q158" s="1619"/>
      <c r="R158" s="1616"/>
      <c r="S158" s="1619"/>
      <c r="T158" s="1619"/>
      <c r="U158" s="40" t="s">
        <v>48</v>
      </c>
      <c r="V158" s="139">
        <f>+Geogr!V117</f>
        <v>1</v>
      </c>
      <c r="W158" s="42">
        <f>+V158*O157</f>
        <v>0.2</v>
      </c>
      <c r="X158" s="241"/>
      <c r="Y158" s="27"/>
      <c r="Z158" s="27"/>
      <c r="AA158" s="27"/>
      <c r="AB158" s="27"/>
      <c r="AC158" s="27"/>
      <c r="AD158" s="27"/>
      <c r="AE158" s="27"/>
      <c r="AF158" s="27"/>
      <c r="AG158" s="27"/>
    </row>
    <row r="159" spans="1:33" ht="25.5" customHeight="1">
      <c r="A159" s="1616"/>
      <c r="B159" s="1616"/>
      <c r="C159" s="1616"/>
      <c r="D159" s="1616"/>
      <c r="E159" s="1616"/>
      <c r="F159" s="1816"/>
      <c r="G159" s="1653"/>
      <c r="H159" s="1616"/>
      <c r="I159" s="1616"/>
      <c r="J159" s="1616"/>
      <c r="K159" s="1616"/>
      <c r="L159" s="1616"/>
      <c r="M159" s="1616"/>
      <c r="N159" s="1616"/>
      <c r="O159" s="1778">
        <f>+Geogr!W118</f>
        <v>0.05</v>
      </c>
      <c r="P159" s="1622"/>
      <c r="Q159" s="1854" t="str">
        <f>+Geogr!C118</f>
        <v>Ajustes y complementación final del documento - Departamentos de Antioquia y Choco sector Belen de Bajirá</v>
      </c>
      <c r="R159" s="1616"/>
      <c r="S159" s="1646">
        <v>43118</v>
      </c>
      <c r="T159" s="1646">
        <v>43208</v>
      </c>
      <c r="U159" s="40" t="s">
        <v>47</v>
      </c>
      <c r="V159" s="139">
        <f>+Geogr!V118</f>
        <v>1</v>
      </c>
      <c r="W159" s="42">
        <f>+V159*O159</f>
        <v>0.05</v>
      </c>
      <c r="X159" s="241"/>
      <c r="Y159" s="27"/>
      <c r="Z159" s="27"/>
      <c r="AA159" s="27"/>
      <c r="AB159" s="27"/>
      <c r="AC159" s="27"/>
      <c r="AD159" s="27"/>
      <c r="AE159" s="27"/>
      <c r="AF159" s="27"/>
      <c r="AG159" s="27"/>
    </row>
    <row r="160" spans="1:33" ht="25.5" customHeight="1">
      <c r="A160" s="1616"/>
      <c r="B160" s="1616"/>
      <c r="C160" s="1616"/>
      <c r="D160" s="1616"/>
      <c r="E160" s="1616"/>
      <c r="F160" s="1816"/>
      <c r="G160" s="1653"/>
      <c r="H160" s="1616"/>
      <c r="I160" s="1616"/>
      <c r="J160" s="1616"/>
      <c r="K160" s="1616"/>
      <c r="L160" s="1616"/>
      <c r="M160" s="1616"/>
      <c r="N160" s="1616"/>
      <c r="O160" s="1619"/>
      <c r="P160" s="1619"/>
      <c r="Q160" s="1619"/>
      <c r="R160" s="1616"/>
      <c r="S160" s="1619"/>
      <c r="T160" s="1619"/>
      <c r="U160" s="40" t="s">
        <v>48</v>
      </c>
      <c r="V160" s="139">
        <f>+Geogr!V119</f>
        <v>1</v>
      </c>
      <c r="W160" s="42">
        <f>+V160*O159</f>
        <v>0.05</v>
      </c>
      <c r="X160" s="241"/>
      <c r="Y160" s="27"/>
      <c r="Z160" s="27"/>
      <c r="AA160" s="27"/>
      <c r="AB160" s="27"/>
      <c r="AC160" s="27"/>
      <c r="AD160" s="27"/>
      <c r="AE160" s="27"/>
      <c r="AF160" s="27"/>
      <c r="AG160" s="27"/>
    </row>
    <row r="161" spans="1:33" ht="25.5" customHeight="1">
      <c r="A161" s="1616"/>
      <c r="B161" s="1616"/>
      <c r="C161" s="1616"/>
      <c r="D161" s="1616"/>
      <c r="E161" s="1616"/>
      <c r="F161" s="1816"/>
      <c r="G161" s="1653"/>
      <c r="H161" s="1616"/>
      <c r="I161" s="1616"/>
      <c r="J161" s="1616"/>
      <c r="K161" s="1616"/>
      <c r="L161" s="1616"/>
      <c r="M161" s="1616"/>
      <c r="N161" s="1616"/>
      <c r="O161" s="1778">
        <f>+Geogr!W120</f>
        <v>0.05</v>
      </c>
      <c r="P161" s="1622"/>
      <c r="Q161" s="1854" t="str">
        <f>+Geogr!C120</f>
        <v>Socialización y divulgación - Departamentos de Antioquia y Choco sector Belen de Bajirá</v>
      </c>
      <c r="R161" s="1616"/>
      <c r="S161" s="1646">
        <v>43118</v>
      </c>
      <c r="T161" s="1646">
        <v>43208</v>
      </c>
      <c r="U161" s="40" t="s">
        <v>47</v>
      </c>
      <c r="V161" s="139">
        <f>+Geogr!V120</f>
        <v>1</v>
      </c>
      <c r="W161" s="42">
        <f>+V161*O161</f>
        <v>0.05</v>
      </c>
      <c r="X161" s="241"/>
      <c r="Y161" s="27"/>
      <c r="Z161" s="27"/>
      <c r="AA161" s="27"/>
      <c r="AB161" s="27"/>
      <c r="AC161" s="27"/>
      <c r="AD161" s="27"/>
      <c r="AE161" s="27"/>
      <c r="AF161" s="27"/>
      <c r="AG161" s="27"/>
    </row>
    <row r="162" spans="1:33" ht="25.5" customHeight="1">
      <c r="A162" s="1616"/>
      <c r="B162" s="1616"/>
      <c r="C162" s="1616"/>
      <c r="D162" s="1616"/>
      <c r="E162" s="1619"/>
      <c r="F162" s="1816"/>
      <c r="G162" s="1654"/>
      <c r="H162" s="1617"/>
      <c r="I162" s="1617"/>
      <c r="J162" s="1617"/>
      <c r="K162" s="1617"/>
      <c r="L162" s="1617"/>
      <c r="M162" s="1617"/>
      <c r="N162" s="1617"/>
      <c r="O162" s="1617"/>
      <c r="P162" s="1619"/>
      <c r="Q162" s="1617"/>
      <c r="R162" s="1617"/>
      <c r="S162" s="1617"/>
      <c r="T162" s="1617"/>
      <c r="U162" s="43" t="s">
        <v>48</v>
      </c>
      <c r="V162" s="176">
        <f>+Geogr!V121</f>
        <v>1</v>
      </c>
      <c r="W162" s="45">
        <f>+V162*O161</f>
        <v>0.05</v>
      </c>
      <c r="X162" s="241"/>
      <c r="Y162" s="27"/>
      <c r="Z162" s="27"/>
      <c r="AA162" s="27"/>
      <c r="AB162" s="27"/>
      <c r="AC162" s="27"/>
      <c r="AD162" s="27"/>
      <c r="AE162" s="27"/>
      <c r="AF162" s="27"/>
      <c r="AG162" s="27"/>
    </row>
    <row r="163" spans="1:33" ht="25.5" customHeight="1">
      <c r="A163" s="1616"/>
      <c r="B163" s="1616"/>
      <c r="C163" s="1616"/>
      <c r="D163" s="1616"/>
      <c r="E163" s="1777" t="s">
        <v>45</v>
      </c>
      <c r="F163" s="1816"/>
      <c r="G163" s="1784" t="str">
        <f>+Geogr!A127</f>
        <v>DICCIONARIO GEOGRÁFICO</v>
      </c>
      <c r="H163" s="1781">
        <f>+Geogr!W125</f>
        <v>0.11</v>
      </c>
      <c r="I163" s="1763" t="s">
        <v>47</v>
      </c>
      <c r="J163" s="1782">
        <f>+Geogr!V125</f>
        <v>16000</v>
      </c>
      <c r="K163" s="1782">
        <f>+Geogr!E125</f>
        <v>16000</v>
      </c>
      <c r="L163" s="1763" t="str">
        <f>+Geogr!D125</f>
        <v>Registros</v>
      </c>
      <c r="M163" s="1763" t="str">
        <f>+Geogr!F125</f>
        <v>Número de registros realizados</v>
      </c>
      <c r="N163" s="1763" t="str">
        <f>+Geogr!G125</f>
        <v>Eficacia</v>
      </c>
      <c r="O163" s="1781">
        <f>+Geogr!W128</f>
        <v>0.2</v>
      </c>
      <c r="P163" s="1622"/>
      <c r="Q163" s="1861" t="str">
        <f>+Geogr!C128</f>
        <v>Gestión de información</v>
      </c>
      <c r="R163" s="1763" t="str">
        <f>+Geogr!C125</f>
        <v>GIT ESTUDIOS GEOGRÁFICOS</v>
      </c>
      <c r="S163" s="1649">
        <v>43118</v>
      </c>
      <c r="T163" s="1649">
        <v>43435</v>
      </c>
      <c r="U163" s="34" t="s">
        <v>47</v>
      </c>
      <c r="V163" s="137">
        <f>+Geogr!V128</f>
        <v>1</v>
      </c>
      <c r="W163" s="36">
        <f>+V163*O163</f>
        <v>0.2</v>
      </c>
      <c r="X163" s="241"/>
      <c r="Y163" s="241"/>
      <c r="Z163" s="241"/>
      <c r="AA163" s="241"/>
      <c r="AB163" s="27"/>
      <c r="AC163" s="27"/>
      <c r="AD163" s="27"/>
      <c r="AE163" s="27"/>
      <c r="AF163" s="27"/>
      <c r="AG163" s="27"/>
    </row>
    <row r="164" spans="1:33" ht="25.5" customHeight="1">
      <c r="A164" s="1616"/>
      <c r="B164" s="1616"/>
      <c r="C164" s="1616"/>
      <c r="D164" s="1616"/>
      <c r="E164" s="1616"/>
      <c r="F164" s="1816"/>
      <c r="G164" s="1653"/>
      <c r="H164" s="1616"/>
      <c r="I164" s="1616"/>
      <c r="J164" s="1616"/>
      <c r="K164" s="1616"/>
      <c r="L164" s="1616"/>
      <c r="M164" s="1616"/>
      <c r="N164" s="1616"/>
      <c r="O164" s="1619"/>
      <c r="P164" s="1619"/>
      <c r="Q164" s="1619"/>
      <c r="R164" s="1616"/>
      <c r="S164" s="1619"/>
      <c r="T164" s="1619"/>
      <c r="U164" s="40" t="s">
        <v>48</v>
      </c>
      <c r="V164" s="139">
        <f>+Geogr!V129</f>
        <v>1</v>
      </c>
      <c r="W164" s="42">
        <f>+V164*O163</f>
        <v>0.2</v>
      </c>
      <c r="X164" s="241"/>
      <c r="Y164" s="241"/>
      <c r="Z164" s="241"/>
      <c r="AA164" s="241"/>
      <c r="AB164" s="27"/>
      <c r="AC164" s="27"/>
      <c r="AD164" s="27"/>
      <c r="AE164" s="27"/>
      <c r="AF164" s="27"/>
      <c r="AG164" s="27"/>
    </row>
    <row r="165" spans="1:33" ht="25.5" customHeight="1">
      <c r="A165" s="1616"/>
      <c r="B165" s="1616"/>
      <c r="C165" s="1616"/>
      <c r="D165" s="1616"/>
      <c r="E165" s="1616"/>
      <c r="F165" s="1816"/>
      <c r="G165" s="1653"/>
      <c r="H165" s="1616"/>
      <c r="I165" s="1616"/>
      <c r="J165" s="1616"/>
      <c r="K165" s="1616"/>
      <c r="L165" s="1616"/>
      <c r="M165" s="1616"/>
      <c r="N165" s="1616"/>
      <c r="O165" s="1778">
        <f>+Geogr!W130</f>
        <v>0.3</v>
      </c>
      <c r="P165" s="1622"/>
      <c r="Q165" s="1854" t="str">
        <f>+Geogr!C130</f>
        <v>Revisión, depuración y validación de la información</v>
      </c>
      <c r="R165" s="1616"/>
      <c r="S165" s="1646">
        <v>43118</v>
      </c>
      <c r="T165" s="1646">
        <v>43435</v>
      </c>
      <c r="U165" s="40" t="s">
        <v>47</v>
      </c>
      <c r="V165" s="139">
        <f>+Geogr!V130</f>
        <v>1</v>
      </c>
      <c r="W165" s="42">
        <f>+V165*O165</f>
        <v>0.3</v>
      </c>
      <c r="X165" s="241"/>
      <c r="Y165" s="241"/>
      <c r="Z165" s="241"/>
      <c r="AA165" s="241"/>
      <c r="AB165" s="27"/>
      <c r="AC165" s="27"/>
      <c r="AD165" s="27"/>
      <c r="AE165" s="27"/>
      <c r="AF165" s="27"/>
      <c r="AG165" s="27"/>
    </row>
    <row r="166" spans="1:33" ht="25.5" customHeight="1">
      <c r="A166" s="1616"/>
      <c r="B166" s="1616"/>
      <c r="C166" s="1616"/>
      <c r="D166" s="1616"/>
      <c r="E166" s="1616"/>
      <c r="F166" s="1816"/>
      <c r="G166" s="1653"/>
      <c r="H166" s="1616"/>
      <c r="I166" s="1619"/>
      <c r="J166" s="1619"/>
      <c r="K166" s="1616"/>
      <c r="L166" s="1616"/>
      <c r="M166" s="1616"/>
      <c r="N166" s="1616"/>
      <c r="O166" s="1619"/>
      <c r="P166" s="1619"/>
      <c r="Q166" s="1619"/>
      <c r="R166" s="1616"/>
      <c r="S166" s="1619"/>
      <c r="T166" s="1619"/>
      <c r="U166" s="40" t="s">
        <v>48</v>
      </c>
      <c r="V166" s="139">
        <f>+Geogr!V131</f>
        <v>1</v>
      </c>
      <c r="W166" s="42">
        <f>+V166*O165</f>
        <v>0.3</v>
      </c>
      <c r="X166" s="241"/>
      <c r="Y166" s="241"/>
      <c r="Z166" s="241"/>
      <c r="AA166" s="241"/>
      <c r="AB166" s="27"/>
      <c r="AC166" s="27"/>
      <c r="AD166" s="27"/>
      <c r="AE166" s="27"/>
      <c r="AF166" s="27"/>
      <c r="AG166" s="27"/>
    </row>
    <row r="167" spans="1:33" ht="25.5" customHeight="1">
      <c r="A167" s="1616"/>
      <c r="B167" s="1616"/>
      <c r="C167" s="1616"/>
      <c r="D167" s="1616"/>
      <c r="E167" s="1616"/>
      <c r="F167" s="1816"/>
      <c r="G167" s="1653"/>
      <c r="H167" s="1616"/>
      <c r="I167" s="1779" t="s">
        <v>48</v>
      </c>
      <c r="J167" s="1780">
        <f>+Geogr!V126</f>
        <v>16000</v>
      </c>
      <c r="K167" s="1616"/>
      <c r="L167" s="1616"/>
      <c r="M167" s="1616"/>
      <c r="N167" s="1616"/>
      <c r="O167" s="1778">
        <f>+Geogr!W132</f>
        <v>0.25</v>
      </c>
      <c r="P167" s="1622"/>
      <c r="Q167" s="1854" t="str">
        <f>+Geogr!C132</f>
        <v>Organización y cargue de la información</v>
      </c>
      <c r="R167" s="1616"/>
      <c r="S167" s="1646">
        <v>43118</v>
      </c>
      <c r="T167" s="1646">
        <v>43435</v>
      </c>
      <c r="U167" s="40" t="s">
        <v>47</v>
      </c>
      <c r="V167" s="139">
        <f>+Geogr!V132</f>
        <v>1</v>
      </c>
      <c r="W167" s="42">
        <f>+V167*O167</f>
        <v>0.25</v>
      </c>
      <c r="X167" s="241"/>
      <c r="Y167" s="241"/>
      <c r="Z167" s="241"/>
      <c r="AA167" s="241"/>
      <c r="AB167" s="27"/>
      <c r="AC167" s="27"/>
      <c r="AD167" s="27"/>
      <c r="AE167" s="27"/>
      <c r="AF167" s="27"/>
      <c r="AG167" s="27"/>
    </row>
    <row r="168" spans="1:33" ht="25.5" customHeight="1">
      <c r="A168" s="1616"/>
      <c r="B168" s="1616"/>
      <c r="C168" s="1616"/>
      <c r="D168" s="1616"/>
      <c r="E168" s="1616"/>
      <c r="F168" s="1816"/>
      <c r="G168" s="1653"/>
      <c r="H168" s="1616"/>
      <c r="I168" s="1616"/>
      <c r="J168" s="1616"/>
      <c r="K168" s="1616"/>
      <c r="L168" s="1616"/>
      <c r="M168" s="1616"/>
      <c r="N168" s="1616"/>
      <c r="O168" s="1619"/>
      <c r="P168" s="1619"/>
      <c r="Q168" s="1619"/>
      <c r="R168" s="1616"/>
      <c r="S168" s="1619"/>
      <c r="T168" s="1619"/>
      <c r="U168" s="40" t="s">
        <v>48</v>
      </c>
      <c r="V168" s="139">
        <f>+Geogr!V133</f>
        <v>1</v>
      </c>
      <c r="W168" s="42">
        <f>+V168*O167</f>
        <v>0.25</v>
      </c>
      <c r="X168" s="241"/>
      <c r="Y168" s="241"/>
      <c r="Z168" s="241"/>
      <c r="AA168" s="241"/>
      <c r="AB168" s="27"/>
      <c r="AC168" s="27"/>
      <c r="AD168" s="27"/>
      <c r="AE168" s="27"/>
      <c r="AF168" s="27"/>
      <c r="AG168" s="27"/>
    </row>
    <row r="169" spans="1:33" ht="25.5" customHeight="1">
      <c r="A169" s="1616"/>
      <c r="B169" s="1616"/>
      <c r="C169" s="1616"/>
      <c r="D169" s="1616"/>
      <c r="E169" s="1616"/>
      <c r="F169" s="1816"/>
      <c r="G169" s="1653"/>
      <c r="H169" s="1616"/>
      <c r="I169" s="1616"/>
      <c r="J169" s="1616"/>
      <c r="K169" s="1616"/>
      <c r="L169" s="1616"/>
      <c r="M169" s="1616"/>
      <c r="N169" s="1616"/>
      <c r="O169" s="1778">
        <f>+Geogr!W134</f>
        <v>0.25</v>
      </c>
      <c r="P169" s="1622"/>
      <c r="Q169" s="1854" t="str">
        <f>+Geogr!C134</f>
        <v>Actualización, mantenimiento y mejora continua de la base de datos.</v>
      </c>
      <c r="R169" s="1616"/>
      <c r="S169" s="1646">
        <v>43118</v>
      </c>
      <c r="T169" s="1646">
        <v>43435</v>
      </c>
      <c r="U169" s="40" t="s">
        <v>47</v>
      </c>
      <c r="V169" s="139">
        <f>+Geogr!V134</f>
        <v>1</v>
      </c>
      <c r="W169" s="42">
        <f>+V169*O169</f>
        <v>0.25</v>
      </c>
      <c r="X169" s="241"/>
      <c r="Y169" s="241"/>
      <c r="Z169" s="241"/>
      <c r="AA169" s="241"/>
      <c r="AB169" s="27"/>
      <c r="AC169" s="27"/>
      <c r="AD169" s="27"/>
      <c r="AE169" s="27"/>
      <c r="AF169" s="27"/>
      <c r="AG169" s="27"/>
    </row>
    <row r="170" spans="1:33" ht="25.5" customHeight="1">
      <c r="A170" s="1616"/>
      <c r="B170" s="1616"/>
      <c r="C170" s="1616"/>
      <c r="D170" s="1616"/>
      <c r="E170" s="1619"/>
      <c r="F170" s="1816"/>
      <c r="G170" s="1654"/>
      <c r="H170" s="1617"/>
      <c r="I170" s="1617"/>
      <c r="J170" s="1617"/>
      <c r="K170" s="1617"/>
      <c r="L170" s="1617"/>
      <c r="M170" s="1617"/>
      <c r="N170" s="1617"/>
      <c r="O170" s="1617"/>
      <c r="P170" s="1619"/>
      <c r="Q170" s="1617"/>
      <c r="R170" s="1617"/>
      <c r="S170" s="1617"/>
      <c r="T170" s="1617"/>
      <c r="U170" s="43" t="s">
        <v>48</v>
      </c>
      <c r="V170" s="176">
        <f>+Geogr!V135</f>
        <v>1</v>
      </c>
      <c r="W170" s="45">
        <f>+V170*O169</f>
        <v>0.25</v>
      </c>
      <c r="X170" s="241"/>
      <c r="Y170" s="241"/>
      <c r="Z170" s="241"/>
      <c r="AA170" s="241"/>
      <c r="AB170" s="27"/>
      <c r="AC170" s="27"/>
      <c r="AD170" s="27"/>
      <c r="AE170" s="27"/>
      <c r="AF170" s="27"/>
      <c r="AG170" s="27"/>
    </row>
    <row r="171" spans="1:33" ht="25.5" customHeight="1">
      <c r="A171" s="1616"/>
      <c r="B171" s="1616"/>
      <c r="C171" s="1616"/>
      <c r="D171" s="1616"/>
      <c r="E171" s="1777" t="s">
        <v>45</v>
      </c>
      <c r="F171" s="1816"/>
      <c r="G171" s="1784" t="str">
        <f>+Geogr!A141</f>
        <v>NOMBRES GEOGRÁFICOS</v>
      </c>
      <c r="H171" s="1781">
        <f>+Geogr!W139</f>
        <v>0.11</v>
      </c>
      <c r="I171" s="1763" t="s">
        <v>47</v>
      </c>
      <c r="J171" s="1783">
        <f>+Geogr!V139</f>
        <v>1</v>
      </c>
      <c r="K171" s="1783">
        <f>+Geogr!E139</f>
        <v>1</v>
      </c>
      <c r="L171" s="1763" t="str">
        <f>+Geogr!D139</f>
        <v>Documento</v>
      </c>
      <c r="M171" s="1763" t="str">
        <f>+Geogr!F139</f>
        <v>Número de documentos elaborados</v>
      </c>
      <c r="N171" s="1763" t="str">
        <f>+Geogr!G139</f>
        <v>Eficacia</v>
      </c>
      <c r="O171" s="1781">
        <f>+Geogr!W142</f>
        <v>0.5</v>
      </c>
      <c r="P171" s="1622"/>
      <c r="Q171" s="1861" t="str">
        <f>+Geogr!C142</f>
        <v>Revisión final documento técnico Nombres Geográficos Región Antioquia y Eje Cafetero</v>
      </c>
      <c r="R171" s="1763" t="str">
        <f>+Geogr!C139</f>
        <v>GIT ESTUDIOS GEOGRÁFICOS</v>
      </c>
      <c r="S171" s="1650">
        <v>43149</v>
      </c>
      <c r="T171" s="1649">
        <v>43208</v>
      </c>
      <c r="U171" s="34" t="s">
        <v>47</v>
      </c>
      <c r="V171" s="137">
        <f>+Geogr!V142</f>
        <v>1</v>
      </c>
      <c r="W171" s="36">
        <f>+V171*O171</f>
        <v>0.5</v>
      </c>
      <c r="X171" s="27"/>
      <c r="Y171" s="27"/>
      <c r="Z171" s="27"/>
      <c r="AA171" s="27"/>
      <c r="AB171" s="27"/>
      <c r="AC171" s="27"/>
      <c r="AD171" s="27"/>
      <c r="AE171" s="27"/>
      <c r="AF171" s="27"/>
      <c r="AG171" s="27"/>
    </row>
    <row r="172" spans="1:33" ht="25.5" customHeight="1">
      <c r="A172" s="1616"/>
      <c r="B172" s="1616"/>
      <c r="C172" s="1616"/>
      <c r="D172" s="1616"/>
      <c r="E172" s="1616"/>
      <c r="F172" s="1816"/>
      <c r="G172" s="1653"/>
      <c r="H172" s="1616"/>
      <c r="I172" s="1619"/>
      <c r="J172" s="1619"/>
      <c r="K172" s="1616"/>
      <c r="L172" s="1616"/>
      <c r="M172" s="1616"/>
      <c r="N172" s="1616"/>
      <c r="O172" s="1619"/>
      <c r="P172" s="1619"/>
      <c r="Q172" s="1619"/>
      <c r="R172" s="1616"/>
      <c r="S172" s="1648"/>
      <c r="T172" s="1619"/>
      <c r="U172" s="40" t="s">
        <v>48</v>
      </c>
      <c r="V172" s="139">
        <f>+Geogr!V143</f>
        <v>1</v>
      </c>
      <c r="W172" s="42">
        <f>+V172*O171</f>
        <v>0.5</v>
      </c>
      <c r="X172" s="27"/>
      <c r="Y172" s="27"/>
      <c r="Z172" s="27"/>
      <c r="AA172" s="27"/>
      <c r="AB172" s="27"/>
      <c r="AC172" s="27"/>
      <c r="AD172" s="27"/>
      <c r="AE172" s="27"/>
      <c r="AF172" s="27"/>
      <c r="AG172" s="27"/>
    </row>
    <row r="173" spans="1:33" ht="25.5" customHeight="1">
      <c r="A173" s="1616"/>
      <c r="B173" s="1616"/>
      <c r="C173" s="1616"/>
      <c r="D173" s="1616"/>
      <c r="E173" s="1616"/>
      <c r="F173" s="1816"/>
      <c r="G173" s="1653"/>
      <c r="H173" s="1616"/>
      <c r="I173" s="1779" t="s">
        <v>48</v>
      </c>
      <c r="J173" s="1785">
        <f>+Geogr!V140</f>
        <v>1</v>
      </c>
      <c r="K173" s="1616"/>
      <c r="L173" s="1616"/>
      <c r="M173" s="1616"/>
      <c r="N173" s="1616"/>
      <c r="O173" s="1778">
        <f>+Geogr!W144</f>
        <v>0.5</v>
      </c>
      <c r="P173" s="1622"/>
      <c r="Q173" s="1854" t="str">
        <f>+Geogr!C144</f>
        <v>Diseño y diagramación</v>
      </c>
      <c r="R173" s="1616"/>
      <c r="S173" s="1647">
        <v>43149</v>
      </c>
      <c r="T173" s="1646">
        <v>43208</v>
      </c>
      <c r="U173" s="40" t="s">
        <v>47</v>
      </c>
      <c r="V173" s="139">
        <f>+Geogr!V144</f>
        <v>1</v>
      </c>
      <c r="W173" s="42">
        <f>+V173*O173</f>
        <v>0.5</v>
      </c>
      <c r="X173" s="27"/>
      <c r="Y173" s="27"/>
      <c r="Z173" s="27"/>
      <c r="AA173" s="27"/>
      <c r="AB173" s="27"/>
      <c r="AC173" s="27"/>
      <c r="AD173" s="27"/>
      <c r="AE173" s="27"/>
      <c r="AF173" s="27"/>
      <c r="AG173" s="27"/>
    </row>
    <row r="174" spans="1:33" ht="25.5" customHeight="1">
      <c r="A174" s="1616"/>
      <c r="B174" s="1616"/>
      <c r="C174" s="1616"/>
      <c r="D174" s="1616"/>
      <c r="E174" s="1619"/>
      <c r="F174" s="1816"/>
      <c r="G174" s="1654"/>
      <c r="H174" s="1617"/>
      <c r="I174" s="1617"/>
      <c r="J174" s="1617"/>
      <c r="K174" s="1617"/>
      <c r="L174" s="1617"/>
      <c r="M174" s="1617"/>
      <c r="N174" s="1617"/>
      <c r="O174" s="1617"/>
      <c r="P174" s="1619"/>
      <c r="Q174" s="1617"/>
      <c r="R174" s="1617"/>
      <c r="S174" s="1651"/>
      <c r="T174" s="1617"/>
      <c r="U174" s="43" t="s">
        <v>48</v>
      </c>
      <c r="V174" s="176">
        <f>+Geogr!V145</f>
        <v>1</v>
      </c>
      <c r="W174" s="45">
        <f>+V174*O173</f>
        <v>0.5</v>
      </c>
      <c r="X174" s="27"/>
      <c r="Y174" s="27"/>
      <c r="Z174" s="27"/>
      <c r="AA174" s="27"/>
      <c r="AB174" s="27"/>
      <c r="AC174" s="27"/>
      <c r="AD174" s="27"/>
      <c r="AE174" s="27"/>
      <c r="AF174" s="27"/>
      <c r="AG174" s="27"/>
    </row>
    <row r="175" spans="1:33" ht="25.5" customHeight="1">
      <c r="A175" s="1616"/>
      <c r="B175" s="1616"/>
      <c r="C175" s="1616"/>
      <c r="D175" s="1616"/>
      <c r="E175" s="1777" t="s">
        <v>45</v>
      </c>
      <c r="F175" s="1816"/>
      <c r="G175" s="1784" t="str">
        <f>+Geogr!A151</f>
        <v>MAPAS TEMÁTICOS</v>
      </c>
      <c r="H175" s="1786">
        <f>+Geogr!W149</f>
        <v>0.11</v>
      </c>
      <c r="I175" s="1763" t="s">
        <v>47</v>
      </c>
      <c r="J175" s="1781">
        <f>Geogr!V149</f>
        <v>1</v>
      </c>
      <c r="K175" s="1856">
        <f>+Geogr!E149</f>
        <v>1</v>
      </c>
      <c r="L175" s="1768" t="str">
        <f>+Geogr!D149</f>
        <v>Porcentaje</v>
      </c>
      <c r="M175" s="1768" t="str">
        <f>+Geogr!F149</f>
        <v xml:space="preserve">Porcentaje de avance en la elaboración de mapas temáticos </v>
      </c>
      <c r="N175" s="1768" t="str">
        <f>+Geogr!G149</f>
        <v>Eficacia</v>
      </c>
      <c r="O175" s="1781">
        <f>+Geogr!W152</f>
        <v>0.2</v>
      </c>
      <c r="P175" s="1622"/>
      <c r="Q175" s="1861" t="str">
        <f>+Geogr!C152</f>
        <v>Generalización de cartografía básica</v>
      </c>
      <c r="R175" s="1768" t="str">
        <f>+Geogr!C149</f>
        <v>GIT ESTUDIOS GEOGRÁFICOS</v>
      </c>
      <c r="S175" s="1650">
        <v>43132</v>
      </c>
      <c r="T175" s="1649">
        <v>43435</v>
      </c>
      <c r="U175" s="34" t="s">
        <v>47</v>
      </c>
      <c r="V175" s="137">
        <f>+Geogr!V152</f>
        <v>1.0000000000000002</v>
      </c>
      <c r="W175" s="36">
        <f>+V175*O175</f>
        <v>0.20000000000000007</v>
      </c>
      <c r="X175" s="27"/>
      <c r="Y175" s="27"/>
      <c r="Z175" s="27"/>
      <c r="AA175" s="27"/>
      <c r="AB175" s="27"/>
      <c r="AC175" s="27"/>
      <c r="AD175" s="27"/>
      <c r="AE175" s="27"/>
      <c r="AF175" s="27"/>
      <c r="AG175" s="27"/>
    </row>
    <row r="176" spans="1:33" ht="25.5" customHeight="1">
      <c r="A176" s="1616"/>
      <c r="B176" s="1616"/>
      <c r="C176" s="1616"/>
      <c r="D176" s="1616"/>
      <c r="E176" s="1616"/>
      <c r="F176" s="1816"/>
      <c r="G176" s="1653"/>
      <c r="H176" s="1715"/>
      <c r="I176" s="1616"/>
      <c r="J176" s="1616"/>
      <c r="K176" s="1713"/>
      <c r="L176" s="1713"/>
      <c r="M176" s="1713"/>
      <c r="N176" s="1713"/>
      <c r="O176" s="1619"/>
      <c r="P176" s="1619"/>
      <c r="Q176" s="1619"/>
      <c r="R176" s="1713"/>
      <c r="S176" s="1648"/>
      <c r="T176" s="1619"/>
      <c r="U176" s="40" t="s">
        <v>48</v>
      </c>
      <c r="V176" s="139">
        <f>+Geogr!V153</f>
        <v>1.0000000000000002</v>
      </c>
      <c r="W176" s="42">
        <f>+V176*O175</f>
        <v>0.20000000000000007</v>
      </c>
      <c r="X176" s="27"/>
      <c r="Y176" s="27"/>
      <c r="Z176" s="27"/>
      <c r="AA176" s="27"/>
      <c r="AB176" s="27"/>
      <c r="AC176" s="27"/>
      <c r="AD176" s="27"/>
      <c r="AE176" s="27"/>
      <c r="AF176" s="27"/>
      <c r="AG176" s="27"/>
    </row>
    <row r="177" spans="1:33" ht="25.5" customHeight="1">
      <c r="A177" s="1616"/>
      <c r="B177" s="1616"/>
      <c r="C177" s="1616"/>
      <c r="D177" s="1616"/>
      <c r="E177" s="1616"/>
      <c r="F177" s="1816"/>
      <c r="G177" s="1653"/>
      <c r="H177" s="1715"/>
      <c r="I177" s="1616"/>
      <c r="J177" s="1616"/>
      <c r="K177" s="1713"/>
      <c r="L177" s="1713"/>
      <c r="M177" s="1713"/>
      <c r="N177" s="1713"/>
      <c r="O177" s="1778">
        <f>+Geogr!W154</f>
        <v>0.2</v>
      </c>
      <c r="P177" s="1622"/>
      <c r="Q177" s="1854" t="str">
        <f>+Geogr!C154</f>
        <v>Estructuración de la base de datos correspondiente</v>
      </c>
      <c r="R177" s="1713"/>
      <c r="S177" s="1647">
        <v>43132</v>
      </c>
      <c r="T177" s="1646">
        <v>43435</v>
      </c>
      <c r="U177" s="40" t="s">
        <v>47</v>
      </c>
      <c r="V177" s="139">
        <f>+Geogr!V154</f>
        <v>1.0000000000000002</v>
      </c>
      <c r="W177" s="42">
        <f>+V177*O177</f>
        <v>0.20000000000000007</v>
      </c>
      <c r="X177" s="27"/>
      <c r="Y177" s="27"/>
      <c r="Z177" s="27"/>
      <c r="AA177" s="27"/>
      <c r="AB177" s="27"/>
      <c r="AC177" s="27"/>
      <c r="AD177" s="27"/>
      <c r="AE177" s="27"/>
      <c r="AF177" s="27"/>
      <c r="AG177" s="27"/>
    </row>
    <row r="178" spans="1:33" ht="25.5" customHeight="1">
      <c r="A178" s="1616"/>
      <c r="B178" s="1616"/>
      <c r="C178" s="1616"/>
      <c r="D178" s="1616"/>
      <c r="E178" s="1616"/>
      <c r="F178" s="1816"/>
      <c r="G178" s="1653"/>
      <c r="H178" s="1715"/>
      <c r="I178" s="1619"/>
      <c r="J178" s="1619"/>
      <c r="K178" s="1713"/>
      <c r="L178" s="1713"/>
      <c r="M178" s="1713"/>
      <c r="N178" s="1713"/>
      <c r="O178" s="1619"/>
      <c r="P178" s="1619"/>
      <c r="Q178" s="1619"/>
      <c r="R178" s="1713"/>
      <c r="S178" s="1648"/>
      <c r="T178" s="1619"/>
      <c r="U178" s="40" t="s">
        <v>48</v>
      </c>
      <c r="V178" s="139">
        <f>+Geogr!V155</f>
        <v>1.0000000000000002</v>
      </c>
      <c r="W178" s="42">
        <f>+V178*O177</f>
        <v>0.20000000000000007</v>
      </c>
      <c r="X178" s="27"/>
      <c r="Y178" s="27"/>
      <c r="Z178" s="27"/>
      <c r="AA178" s="27"/>
      <c r="AB178" s="27"/>
      <c r="AC178" s="27"/>
      <c r="AD178" s="27"/>
      <c r="AE178" s="27"/>
      <c r="AF178" s="27"/>
      <c r="AG178" s="27"/>
    </row>
    <row r="179" spans="1:33" ht="25.5" customHeight="1">
      <c r="A179" s="1616"/>
      <c r="B179" s="1616"/>
      <c r="C179" s="1616"/>
      <c r="D179" s="1616"/>
      <c r="E179" s="1616"/>
      <c r="F179" s="1816"/>
      <c r="G179" s="1653"/>
      <c r="H179" s="1715"/>
      <c r="I179" s="1779" t="s">
        <v>48</v>
      </c>
      <c r="J179" s="1781">
        <f>Geogr!V150</f>
        <v>0.99999999999999989</v>
      </c>
      <c r="K179" s="1713"/>
      <c r="L179" s="1713"/>
      <c r="M179" s="1713"/>
      <c r="N179" s="1713"/>
      <c r="O179" s="1778">
        <f>+Geogr!W156</f>
        <v>0.2</v>
      </c>
      <c r="P179" s="1622"/>
      <c r="Q179" s="1854" t="str">
        <f>+Geogr!C156</f>
        <v>Validación de la información y levantamiento de datos en caso de ser requerido</v>
      </c>
      <c r="R179" s="1713"/>
      <c r="S179" s="1647">
        <v>43132</v>
      </c>
      <c r="T179" s="1646">
        <v>43435</v>
      </c>
      <c r="U179" s="40" t="s">
        <v>47</v>
      </c>
      <c r="V179" s="139">
        <f>+Geogr!V156</f>
        <v>1</v>
      </c>
      <c r="W179" s="42">
        <f>+V179*O179</f>
        <v>0.2</v>
      </c>
      <c r="X179" s="27"/>
      <c r="Y179" s="27"/>
      <c r="Z179" s="27"/>
      <c r="AA179" s="27"/>
      <c r="AB179" s="27"/>
      <c r="AC179" s="27"/>
      <c r="AD179" s="27"/>
      <c r="AE179" s="27"/>
      <c r="AF179" s="27"/>
      <c r="AG179" s="27"/>
    </row>
    <row r="180" spans="1:33" ht="25.5" customHeight="1">
      <c r="A180" s="1616"/>
      <c r="B180" s="1616"/>
      <c r="C180" s="1616"/>
      <c r="D180" s="1616"/>
      <c r="E180" s="1616"/>
      <c r="F180" s="1816"/>
      <c r="G180" s="1653"/>
      <c r="H180" s="1715"/>
      <c r="I180" s="1616"/>
      <c r="J180" s="1616"/>
      <c r="K180" s="1713"/>
      <c r="L180" s="1713"/>
      <c r="M180" s="1713"/>
      <c r="N180" s="1713"/>
      <c r="O180" s="1619"/>
      <c r="P180" s="1619"/>
      <c r="Q180" s="1619"/>
      <c r="R180" s="1713"/>
      <c r="S180" s="1648"/>
      <c r="T180" s="1619"/>
      <c r="U180" s="40" t="s">
        <v>48</v>
      </c>
      <c r="V180" s="139">
        <f>+Geogr!V157</f>
        <v>1</v>
      </c>
      <c r="W180" s="42">
        <f>+V180*O179</f>
        <v>0.2</v>
      </c>
      <c r="X180" s="27"/>
      <c r="Y180" s="27"/>
      <c r="Z180" s="27"/>
      <c r="AA180" s="27"/>
      <c r="AB180" s="27"/>
      <c r="AC180" s="27"/>
      <c r="AD180" s="27"/>
      <c r="AE180" s="27"/>
      <c r="AF180" s="27"/>
      <c r="AG180" s="27"/>
    </row>
    <row r="181" spans="1:33" ht="25.5" customHeight="1">
      <c r="A181" s="1616"/>
      <c r="B181" s="1616"/>
      <c r="C181" s="1616"/>
      <c r="D181" s="1616"/>
      <c r="E181" s="1616"/>
      <c r="F181" s="1816"/>
      <c r="G181" s="1653"/>
      <c r="H181" s="1715"/>
      <c r="I181" s="1616"/>
      <c r="J181" s="1616"/>
      <c r="K181" s="1713"/>
      <c r="L181" s="1713"/>
      <c r="M181" s="1713"/>
      <c r="N181" s="1713"/>
      <c r="O181" s="1778">
        <f>+Geogr!W158</f>
        <v>0.4</v>
      </c>
      <c r="P181" s="1622"/>
      <c r="Q181" s="1854" t="str">
        <f>+Geogr!C158</f>
        <v>Generación de mapas temáticos y control de calidad</v>
      </c>
      <c r="R181" s="1713"/>
      <c r="S181" s="1647">
        <v>43132</v>
      </c>
      <c r="T181" s="1646">
        <v>43435</v>
      </c>
      <c r="U181" s="40" t="s">
        <v>47</v>
      </c>
      <c r="V181" s="139">
        <f>+Geogr!V158</f>
        <v>1</v>
      </c>
      <c r="W181" s="42">
        <f>+V181*O181</f>
        <v>0.4</v>
      </c>
      <c r="X181" s="27"/>
      <c r="Y181" s="27"/>
      <c r="Z181" s="27"/>
      <c r="AA181" s="27"/>
      <c r="AB181" s="27"/>
      <c r="AC181" s="27"/>
      <c r="AD181" s="27"/>
      <c r="AE181" s="27"/>
      <c r="AF181" s="27"/>
      <c r="AG181" s="27"/>
    </row>
    <row r="182" spans="1:33" ht="25.5" customHeight="1">
      <c r="A182" s="1619"/>
      <c r="B182" s="1619"/>
      <c r="C182" s="1619"/>
      <c r="D182" s="1619"/>
      <c r="E182" s="1619"/>
      <c r="F182" s="1817"/>
      <c r="G182" s="1654"/>
      <c r="H182" s="1666"/>
      <c r="I182" s="1617"/>
      <c r="J182" s="1619"/>
      <c r="K182" s="1651"/>
      <c r="L182" s="1651"/>
      <c r="M182" s="1651"/>
      <c r="N182" s="1651"/>
      <c r="O182" s="1617"/>
      <c r="P182" s="1619"/>
      <c r="Q182" s="1617"/>
      <c r="R182" s="1651"/>
      <c r="S182" s="1651"/>
      <c r="T182" s="1617"/>
      <c r="U182" s="43" t="s">
        <v>48</v>
      </c>
      <c r="V182" s="176">
        <f>+Geogr!V159</f>
        <v>1</v>
      </c>
      <c r="W182" s="45">
        <f>+V182*O181</f>
        <v>0.4</v>
      </c>
      <c r="X182" s="27"/>
      <c r="Y182" s="27"/>
      <c r="Z182" s="27"/>
      <c r="AA182" s="27"/>
      <c r="AB182" s="27"/>
      <c r="AC182" s="27"/>
      <c r="AD182" s="27"/>
      <c r="AE182" s="27"/>
      <c r="AF182" s="27"/>
      <c r="AG182" s="27"/>
    </row>
    <row r="183" spans="1:33" ht="25.5" customHeight="1">
      <c r="A183" s="274" t="s">
        <v>56</v>
      </c>
      <c r="B183" s="1812">
        <f>+J184*B103</f>
        <v>2.9999999999999995E-2</v>
      </c>
      <c r="C183" s="1714"/>
      <c r="D183" s="1715"/>
      <c r="E183" s="1715"/>
      <c r="F183" s="1715"/>
      <c r="G183" s="1713"/>
      <c r="H183" s="1631">
        <f>SUM(H103:H182)</f>
        <v>0.99999999999999989</v>
      </c>
      <c r="I183" s="190" t="s">
        <v>47</v>
      </c>
      <c r="J183" s="190">
        <f>+Geogr!V2</f>
        <v>0.99999999999999989</v>
      </c>
      <c r="K183" s="1839"/>
      <c r="L183" s="1715"/>
      <c r="M183" s="1715"/>
      <c r="N183" s="1715"/>
      <c r="O183" s="1715"/>
      <c r="P183" s="1715"/>
      <c r="Q183" s="1715"/>
      <c r="R183" s="1715"/>
      <c r="S183" s="1715"/>
      <c r="T183" s="1715"/>
      <c r="U183" s="1715"/>
      <c r="V183" s="1715"/>
      <c r="W183" s="1840"/>
      <c r="X183" s="27"/>
      <c r="Y183" s="27"/>
      <c r="Z183" s="27"/>
      <c r="AA183" s="27"/>
      <c r="AB183" s="27"/>
      <c r="AC183" s="27"/>
      <c r="AD183" s="27"/>
      <c r="AE183" s="27"/>
      <c r="AF183" s="27"/>
      <c r="AG183" s="27"/>
    </row>
    <row r="184" spans="1:33" ht="25.5" customHeight="1">
      <c r="A184" s="70">
        <f>+$F$4</f>
        <v>43465</v>
      </c>
      <c r="B184" s="1718"/>
      <c r="C184" s="1665"/>
      <c r="D184" s="1666"/>
      <c r="E184" s="1666"/>
      <c r="F184" s="1666"/>
      <c r="G184" s="1651"/>
      <c r="H184" s="1617"/>
      <c r="I184" s="72" t="s">
        <v>48</v>
      </c>
      <c r="J184" s="73">
        <f>+Geogr!V3</f>
        <v>0.99999999999999989</v>
      </c>
      <c r="K184" s="1696"/>
      <c r="L184" s="1666"/>
      <c r="M184" s="1666"/>
      <c r="N184" s="1666"/>
      <c r="O184" s="1666"/>
      <c r="P184" s="1666"/>
      <c r="Q184" s="1666"/>
      <c r="R184" s="1666"/>
      <c r="S184" s="1666"/>
      <c r="T184" s="1666"/>
      <c r="U184" s="1666"/>
      <c r="V184" s="1666"/>
      <c r="W184" s="1841"/>
      <c r="X184" s="27"/>
      <c r="Y184" s="27"/>
      <c r="Z184" s="27"/>
      <c r="AA184" s="27"/>
      <c r="AB184" s="27"/>
      <c r="AC184" s="27"/>
      <c r="AD184" s="27"/>
      <c r="AE184" s="27"/>
      <c r="AF184" s="27"/>
      <c r="AG184" s="27"/>
    </row>
    <row r="185" spans="1:33" ht="14.25"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row>
    <row r="186" spans="1:33" ht="43.5" customHeight="1">
      <c r="A186" s="1755" t="str">
        <f>+Agrologia!I2</f>
        <v>GESTION AGROLOGICA</v>
      </c>
      <c r="B186" s="1813">
        <v>4.4999999999999998E-2</v>
      </c>
      <c r="C186" s="1640" t="s">
        <v>43</v>
      </c>
      <c r="D186" s="1640" t="s">
        <v>147</v>
      </c>
      <c r="E186" s="1710" t="s">
        <v>45</v>
      </c>
      <c r="F186" s="1710" t="s">
        <v>148</v>
      </c>
      <c r="G186" s="1655" t="str">
        <f>+Agrologia!A7</f>
        <v>0403001 - Servicio de levantamientos de suelos competitivos del país</v>
      </c>
      <c r="H186" s="1642">
        <f>+Agrologia!W5</f>
        <v>0.4</v>
      </c>
      <c r="I186" s="1642" t="s">
        <v>47</v>
      </c>
      <c r="J186" s="1792">
        <f>+Agrologia!V5</f>
        <v>1050000</v>
      </c>
      <c r="K186" s="1801">
        <f>+Agrologia!E5</f>
        <v>1050000</v>
      </c>
      <c r="L186" s="1692" t="str">
        <f>+Agrologia!D5</f>
        <v>Hectáreas</v>
      </c>
      <c r="M186" s="1692" t="str">
        <f>+Agrologia!F5</f>
        <v>Hectáreas levantamientos de suelos competitivos del país ejecutadas</v>
      </c>
      <c r="N186" s="1640" t="str">
        <f>+Agrologia!G5</f>
        <v>Eficacia</v>
      </c>
      <c r="O186" s="1629">
        <f>+Agrologia!W8</f>
        <v>0.5</v>
      </c>
      <c r="P186" s="1622"/>
      <c r="Q186" s="1686" t="str">
        <f>+Agrologia!C8</f>
        <v>Elaboración de Levantamientos Semidetallados de Suelos en zonas priorizadas por política de Tierras. (Departamento  de Cundinamarca 444.375 ha).</v>
      </c>
      <c r="R186" s="1638" t="str">
        <f>+Agrologia!C5</f>
        <v>Agrología</v>
      </c>
      <c r="S186" s="1639"/>
      <c r="T186" s="1639"/>
      <c r="U186" s="307" t="s">
        <v>47</v>
      </c>
      <c r="V186" s="308">
        <f>+Agrologia!V8</f>
        <v>1</v>
      </c>
      <c r="W186" s="309">
        <f>+V186*O186</f>
        <v>0.5</v>
      </c>
      <c r="X186" s="27"/>
      <c r="Y186" s="27"/>
      <c r="Z186" s="27"/>
      <c r="AA186" s="27"/>
      <c r="AB186" s="27"/>
      <c r="AC186" s="27"/>
      <c r="AD186" s="27"/>
      <c r="AE186" s="27"/>
      <c r="AF186" s="27"/>
      <c r="AG186" s="27"/>
    </row>
    <row r="187" spans="1:33" ht="43.5" customHeight="1">
      <c r="A187" s="1653"/>
      <c r="B187" s="1616"/>
      <c r="C187" s="1616"/>
      <c r="D187" s="1616"/>
      <c r="E187" s="1678"/>
      <c r="F187" s="1678"/>
      <c r="G187" s="1653"/>
      <c r="H187" s="1616"/>
      <c r="I187" s="1616"/>
      <c r="J187" s="1616"/>
      <c r="K187" s="1616"/>
      <c r="L187" s="1616"/>
      <c r="M187" s="1616"/>
      <c r="N187" s="1616"/>
      <c r="O187" s="1619"/>
      <c r="P187" s="1619"/>
      <c r="Q187" s="1619"/>
      <c r="R187" s="1616"/>
      <c r="S187" s="1619"/>
      <c r="T187" s="1619"/>
      <c r="U187" s="310" t="s">
        <v>48</v>
      </c>
      <c r="V187" s="312">
        <f>+Agrologia!V9</f>
        <v>0.95000000000000007</v>
      </c>
      <c r="W187" s="314">
        <f>+V187*O186</f>
        <v>0.47500000000000003</v>
      </c>
      <c r="X187" s="27"/>
      <c r="Y187" s="27"/>
      <c r="Z187" s="27"/>
      <c r="AA187" s="27"/>
      <c r="AB187" s="27"/>
      <c r="AC187" s="27"/>
      <c r="AD187" s="27"/>
      <c r="AE187" s="27"/>
      <c r="AF187" s="27"/>
      <c r="AG187" s="27"/>
    </row>
    <row r="188" spans="1:33" ht="35.25" customHeight="1">
      <c r="A188" s="1653"/>
      <c r="B188" s="1616"/>
      <c r="C188" s="1616"/>
      <c r="D188" s="1616"/>
      <c r="E188" s="1678"/>
      <c r="F188" s="1678"/>
      <c r="G188" s="1653"/>
      <c r="H188" s="1616"/>
      <c r="I188" s="1616"/>
      <c r="J188" s="1616"/>
      <c r="K188" s="1616"/>
      <c r="L188" s="1616"/>
      <c r="M188" s="1616"/>
      <c r="N188" s="1616"/>
      <c r="O188" s="1628">
        <f>+Agrologia!W10</f>
        <v>0.3</v>
      </c>
      <c r="P188" s="1622"/>
      <c r="Q188" s="1682" t="str">
        <f>+Agrologia!C10</f>
        <v>Elaboración de Levantamientos Agrológicos en áreas con potencial productivo del Valle del Cauca. (246.648 ha)</v>
      </c>
      <c r="R188" s="1616"/>
      <c r="S188" s="1846"/>
      <c r="T188" s="1846"/>
      <c r="U188" s="310" t="s">
        <v>47</v>
      </c>
      <c r="V188" s="312">
        <f>+Agrologia!V10</f>
        <v>1</v>
      </c>
      <c r="W188" s="314">
        <f>+V188*O188</f>
        <v>0.3</v>
      </c>
      <c r="X188" s="27"/>
      <c r="Y188" s="27"/>
      <c r="Z188" s="27"/>
      <c r="AA188" s="27"/>
      <c r="AB188" s="27"/>
      <c r="AC188" s="27"/>
      <c r="AD188" s="27"/>
      <c r="AE188" s="27"/>
      <c r="AF188" s="27"/>
      <c r="AG188" s="27"/>
    </row>
    <row r="189" spans="1:33" ht="35.25" customHeight="1">
      <c r="A189" s="1653"/>
      <c r="B189" s="1616"/>
      <c r="C189" s="1616"/>
      <c r="D189" s="1616"/>
      <c r="E189" s="1678"/>
      <c r="F189" s="1678"/>
      <c r="G189" s="1653"/>
      <c r="H189" s="1616"/>
      <c r="I189" s="1619"/>
      <c r="J189" s="1619"/>
      <c r="K189" s="1616"/>
      <c r="L189" s="1616"/>
      <c r="M189" s="1616"/>
      <c r="N189" s="1616"/>
      <c r="O189" s="1619"/>
      <c r="P189" s="1619"/>
      <c r="Q189" s="1619"/>
      <c r="R189" s="1616"/>
      <c r="S189" s="1619"/>
      <c r="T189" s="1619"/>
      <c r="U189" s="310" t="s">
        <v>48</v>
      </c>
      <c r="V189" s="312">
        <f>+Agrologia!V11</f>
        <v>1</v>
      </c>
      <c r="W189" s="314">
        <f>+V189*O188</f>
        <v>0.3</v>
      </c>
      <c r="X189" s="27"/>
      <c r="Y189" s="27"/>
      <c r="Z189" s="27"/>
      <c r="AA189" s="27"/>
      <c r="AB189" s="27"/>
      <c r="AC189" s="27"/>
      <c r="AD189" s="27"/>
      <c r="AE189" s="27"/>
      <c r="AF189" s="27"/>
      <c r="AG189" s="27"/>
    </row>
    <row r="190" spans="1:33" ht="57" customHeight="1">
      <c r="A190" s="1653"/>
      <c r="B190" s="1616"/>
      <c r="C190" s="1616"/>
      <c r="D190" s="1616"/>
      <c r="E190" s="1678"/>
      <c r="F190" s="1678"/>
      <c r="G190" s="1653"/>
      <c r="H190" s="1616"/>
      <c r="I190" s="1643" t="s">
        <v>48</v>
      </c>
      <c r="J190" s="1791">
        <f>+Agrologia!V6</f>
        <v>1935449</v>
      </c>
      <c r="K190" s="1616"/>
      <c r="L190" s="1616"/>
      <c r="M190" s="1616"/>
      <c r="N190" s="1616"/>
      <c r="O190" s="1628">
        <f>+Agrologia!W12</f>
        <v>0.05</v>
      </c>
      <c r="P190" s="1622"/>
      <c r="Q190" s="1682" t="str">
        <f>+Agrologia!C12</f>
        <v>Elaboración de Levantamientos Agrológicos en áreas con potencial productivo del país. (Cuenca Laguna Tota 10.750 ha, Catatumbo 6,360 ha, Cerrejón 2,425 ha, Los Patios 570 ha, Quebrada Barbillas 2,637 ha). Total 22,742 ha</v>
      </c>
      <c r="R190" s="1616"/>
      <c r="S190" s="1846"/>
      <c r="T190" s="1846"/>
      <c r="U190" s="310" t="s">
        <v>47</v>
      </c>
      <c r="V190" s="312">
        <f>+Agrologia!V12</f>
        <v>1.0000000000000002</v>
      </c>
      <c r="W190" s="314">
        <f>+V190*O190</f>
        <v>5.0000000000000017E-2</v>
      </c>
      <c r="X190" s="27"/>
      <c r="Y190" s="27"/>
      <c r="Z190" s="27"/>
      <c r="AA190" s="27"/>
      <c r="AB190" s="27"/>
      <c r="AC190" s="27"/>
      <c r="AD190" s="27"/>
      <c r="AE190" s="27"/>
      <c r="AF190" s="27"/>
      <c r="AG190" s="27"/>
    </row>
    <row r="191" spans="1:33" ht="57" customHeight="1">
      <c r="A191" s="1653"/>
      <c r="B191" s="1616"/>
      <c r="C191" s="1616"/>
      <c r="D191" s="1616"/>
      <c r="E191" s="1678"/>
      <c r="F191" s="1678"/>
      <c r="G191" s="1653"/>
      <c r="H191" s="1616"/>
      <c r="I191" s="1616"/>
      <c r="J191" s="1616"/>
      <c r="K191" s="1616"/>
      <c r="L191" s="1616"/>
      <c r="M191" s="1616"/>
      <c r="N191" s="1616"/>
      <c r="O191" s="1619"/>
      <c r="P191" s="1619"/>
      <c r="Q191" s="1619"/>
      <c r="R191" s="1616"/>
      <c r="S191" s="1619"/>
      <c r="T191" s="1619"/>
      <c r="U191" s="310" t="s">
        <v>48</v>
      </c>
      <c r="V191" s="312">
        <f>+Agrologia!V13</f>
        <v>0.99999999999999989</v>
      </c>
      <c r="W191" s="314">
        <f>+V191*O190</f>
        <v>4.9999999999999996E-2</v>
      </c>
      <c r="X191" s="27"/>
      <c r="Y191" s="27"/>
      <c r="Z191" s="27"/>
      <c r="AA191" s="27"/>
      <c r="AB191" s="27"/>
      <c r="AC191" s="27"/>
      <c r="AD191" s="27"/>
      <c r="AE191" s="27"/>
      <c r="AF191" s="27"/>
      <c r="AG191" s="27"/>
    </row>
    <row r="192" spans="1:33" ht="36" customHeight="1">
      <c r="A192" s="1653"/>
      <c r="B192" s="1616"/>
      <c r="C192" s="1616"/>
      <c r="D192" s="1616"/>
      <c r="E192" s="1678"/>
      <c r="F192" s="1678"/>
      <c r="G192" s="1653"/>
      <c r="H192" s="1616"/>
      <c r="I192" s="1616"/>
      <c r="J192" s="1616"/>
      <c r="K192" s="1616"/>
      <c r="L192" s="1616"/>
      <c r="M192" s="1616"/>
      <c r="N192" s="1616"/>
      <c r="O192" s="1628">
        <f>+Agrologia!W14</f>
        <v>0.15</v>
      </c>
      <c r="P192" s="1622"/>
      <c r="Q192" s="1682" t="str">
        <f>+Agrologia!C14</f>
        <v>Elaboración de la cartografía temática de los levantamientos Agrológicos en áreas con potencial productivo del país. (336.235 ha)</v>
      </c>
      <c r="R192" s="1616"/>
      <c r="S192" s="1846"/>
      <c r="T192" s="1846"/>
      <c r="U192" s="310" t="s">
        <v>47</v>
      </c>
      <c r="V192" s="312">
        <f>+Agrologia!V14</f>
        <v>1</v>
      </c>
      <c r="W192" s="314">
        <f>+V192*O192</f>
        <v>0.15</v>
      </c>
      <c r="X192" s="27"/>
      <c r="Y192" s="27"/>
      <c r="Z192" s="27"/>
      <c r="AA192" s="27"/>
      <c r="AB192" s="27"/>
      <c r="AC192" s="27"/>
      <c r="AD192" s="27"/>
      <c r="AE192" s="27"/>
      <c r="AF192" s="27"/>
      <c r="AG192" s="27"/>
    </row>
    <row r="193" spans="1:33" ht="36" customHeight="1">
      <c r="A193" s="1653"/>
      <c r="B193" s="1616"/>
      <c r="C193" s="1616"/>
      <c r="D193" s="1616"/>
      <c r="E193" s="1696"/>
      <c r="F193" s="1678"/>
      <c r="G193" s="1654"/>
      <c r="H193" s="1617"/>
      <c r="I193" s="1617"/>
      <c r="J193" s="1617"/>
      <c r="K193" s="1617"/>
      <c r="L193" s="1617"/>
      <c r="M193" s="1617"/>
      <c r="N193" s="1617"/>
      <c r="O193" s="1617"/>
      <c r="P193" s="1619"/>
      <c r="Q193" s="1617"/>
      <c r="R193" s="1617"/>
      <c r="S193" s="1617"/>
      <c r="T193" s="1617"/>
      <c r="U193" s="324" t="s">
        <v>48</v>
      </c>
      <c r="V193" s="325">
        <f>+Agrologia!V15</f>
        <v>1.488</v>
      </c>
      <c r="W193" s="327">
        <f>+V193*O192</f>
        <v>0.22319999999999998</v>
      </c>
      <c r="X193" s="27"/>
      <c r="Y193" s="27"/>
      <c r="Z193" s="27"/>
      <c r="AA193" s="27"/>
      <c r="AB193" s="27"/>
      <c r="AC193" s="27"/>
      <c r="AD193" s="27"/>
      <c r="AE193" s="27"/>
      <c r="AF193" s="27"/>
      <c r="AG193" s="27"/>
    </row>
    <row r="194" spans="1:33" ht="36.75" customHeight="1">
      <c r="A194" s="1653"/>
      <c r="B194" s="1616"/>
      <c r="C194" s="1616"/>
      <c r="D194" s="1616"/>
      <c r="E194" s="1710" t="s">
        <v>45</v>
      </c>
      <c r="F194" s="1678"/>
      <c r="G194" s="1655" t="str">
        <f>+Agrologia!A21</f>
        <v>Compromisos Institucionales nacionales e internacionales</v>
      </c>
      <c r="H194" s="1642">
        <f>+Agrologia!W19</f>
        <v>0.1</v>
      </c>
      <c r="I194" s="1642" t="s">
        <v>47</v>
      </c>
      <c r="J194" s="1642">
        <f>+Agrologia!V19</f>
        <v>1</v>
      </c>
      <c r="K194" s="1801" t="str">
        <f>+Agrologia!E19</f>
        <v>100%</v>
      </c>
      <c r="L194" s="1692" t="str">
        <f>+Agrologia!D19</f>
        <v>Porcentaje</v>
      </c>
      <c r="M194" s="1692" t="str">
        <f>+Agrologia!F19</f>
        <v>Porcentaje de avance actividades de Compromisos Institucionales</v>
      </c>
      <c r="N194" s="1640" t="str">
        <f>+Agrologia!G19</f>
        <v>Eficacia</v>
      </c>
      <c r="O194" s="1629">
        <f>+Agrologia!W22</f>
        <v>0.25</v>
      </c>
      <c r="P194" s="1622"/>
      <c r="Q194" s="1686" t="str">
        <f>+Agrologia!C22</f>
        <v>1, Carta de intención entre la organización de las Naciones Unidas para la Alimentación y la Agricultura - FAO y el IGAC.</v>
      </c>
      <c r="R194" s="1638" t="str">
        <f>+Agrologia!C19</f>
        <v>Agrología</v>
      </c>
      <c r="S194" s="1639"/>
      <c r="T194" s="1639"/>
      <c r="U194" s="307" t="s">
        <v>47</v>
      </c>
      <c r="V194" s="308">
        <f>+Agrologia!V22</f>
        <v>1</v>
      </c>
      <c r="W194" s="309">
        <f>+V194*O194</f>
        <v>0.25</v>
      </c>
      <c r="X194" s="27"/>
      <c r="Y194" s="27"/>
      <c r="Z194" s="27"/>
      <c r="AA194" s="27"/>
      <c r="AB194" s="27"/>
      <c r="AC194" s="27"/>
      <c r="AD194" s="27"/>
      <c r="AE194" s="27"/>
      <c r="AF194" s="27"/>
      <c r="AG194" s="27"/>
    </row>
    <row r="195" spans="1:33" ht="36.75" customHeight="1">
      <c r="A195" s="1653"/>
      <c r="B195" s="1616"/>
      <c r="C195" s="1616"/>
      <c r="D195" s="1616"/>
      <c r="E195" s="1678"/>
      <c r="F195" s="1678"/>
      <c r="G195" s="1653"/>
      <c r="H195" s="1616"/>
      <c r="I195" s="1616"/>
      <c r="J195" s="1616"/>
      <c r="K195" s="1616"/>
      <c r="L195" s="1616"/>
      <c r="M195" s="1616"/>
      <c r="N195" s="1616"/>
      <c r="O195" s="1619"/>
      <c r="P195" s="1619"/>
      <c r="Q195" s="1619"/>
      <c r="R195" s="1616"/>
      <c r="S195" s="1619"/>
      <c r="T195" s="1619"/>
      <c r="U195" s="310" t="s">
        <v>48</v>
      </c>
      <c r="V195" s="312">
        <f>+Agrologia!V23</f>
        <v>1</v>
      </c>
      <c r="W195" s="314">
        <f>+V195*O194</f>
        <v>0.25</v>
      </c>
      <c r="X195" s="27"/>
      <c r="Y195" s="27"/>
      <c r="Z195" s="27"/>
      <c r="AA195" s="27"/>
      <c r="AB195" s="27"/>
      <c r="AC195" s="27"/>
      <c r="AD195" s="27"/>
      <c r="AE195" s="27"/>
      <c r="AF195" s="27"/>
      <c r="AG195" s="27"/>
    </row>
    <row r="196" spans="1:33" ht="43.5" customHeight="1">
      <c r="A196" s="1653"/>
      <c r="B196" s="1616"/>
      <c r="C196" s="1616"/>
      <c r="D196" s="1616"/>
      <c r="E196" s="1678"/>
      <c r="F196" s="1678"/>
      <c r="G196" s="1653"/>
      <c r="H196" s="1616"/>
      <c r="I196" s="1616"/>
      <c r="J196" s="1616"/>
      <c r="K196" s="1616"/>
      <c r="L196" s="1616"/>
      <c r="M196" s="1616"/>
      <c r="N196" s="1616"/>
      <c r="O196" s="1628">
        <f>+Agrologia!W24</f>
        <v>0.25</v>
      </c>
      <c r="P196" s="1622"/>
      <c r="Q196" s="1682" t="str">
        <f>+Agrologia!C24</f>
        <v>2, Asesorar y revisar la realización del Mapa de Taxonomía de suelos y capacidad de uso de las tierras a escala 1:50.000 de Guatemala (Convenios MAGA-IGAC)</v>
      </c>
      <c r="R196" s="1616"/>
      <c r="S196" s="1846"/>
      <c r="T196" s="1846"/>
      <c r="U196" s="310" t="s">
        <v>47</v>
      </c>
      <c r="V196" s="312">
        <f>+Agrologia!V24</f>
        <v>1</v>
      </c>
      <c r="W196" s="314">
        <f>+V196*O196</f>
        <v>0.25</v>
      </c>
      <c r="X196" s="27"/>
      <c r="Y196" s="27"/>
      <c r="Z196" s="27"/>
      <c r="AA196" s="27"/>
      <c r="AB196" s="27"/>
      <c r="AC196" s="27"/>
      <c r="AD196" s="27"/>
      <c r="AE196" s="27"/>
      <c r="AF196" s="27"/>
      <c r="AG196" s="27"/>
    </row>
    <row r="197" spans="1:33" ht="43.5" customHeight="1">
      <c r="A197" s="1653"/>
      <c r="B197" s="1616"/>
      <c r="C197" s="1616"/>
      <c r="D197" s="1616"/>
      <c r="E197" s="1678"/>
      <c r="F197" s="1678"/>
      <c r="G197" s="1653"/>
      <c r="H197" s="1616"/>
      <c r="I197" s="1619"/>
      <c r="J197" s="1619"/>
      <c r="K197" s="1616"/>
      <c r="L197" s="1616"/>
      <c r="M197" s="1616"/>
      <c r="N197" s="1616"/>
      <c r="O197" s="1619"/>
      <c r="P197" s="1619"/>
      <c r="Q197" s="1619"/>
      <c r="R197" s="1616"/>
      <c r="S197" s="1619"/>
      <c r="T197" s="1619"/>
      <c r="U197" s="310" t="s">
        <v>48</v>
      </c>
      <c r="V197" s="312">
        <f>+Agrologia!V25</f>
        <v>1</v>
      </c>
      <c r="W197" s="314">
        <f>+V197*O196</f>
        <v>0.25</v>
      </c>
      <c r="X197" s="27"/>
      <c r="Y197" s="27"/>
      <c r="Z197" s="27"/>
      <c r="AA197" s="27"/>
      <c r="AB197" s="27"/>
      <c r="AC197" s="27"/>
      <c r="AD197" s="27"/>
      <c r="AE197" s="27"/>
      <c r="AF197" s="27"/>
      <c r="AG197" s="27"/>
    </row>
    <row r="198" spans="1:33" ht="42.75" customHeight="1">
      <c r="A198" s="1653"/>
      <c r="B198" s="1616"/>
      <c r="C198" s="1616"/>
      <c r="D198" s="1616"/>
      <c r="E198" s="1678"/>
      <c r="F198" s="1678"/>
      <c r="G198" s="1653"/>
      <c r="H198" s="1616"/>
      <c r="I198" s="1643" t="s">
        <v>48</v>
      </c>
      <c r="J198" s="1643">
        <f>+Agrologia!V20</f>
        <v>1</v>
      </c>
      <c r="K198" s="1616"/>
      <c r="L198" s="1616"/>
      <c r="M198" s="1616"/>
      <c r="N198" s="1616"/>
      <c r="O198" s="1628">
        <f>+Agrologia!W26</f>
        <v>0.25</v>
      </c>
      <c r="P198" s="1622"/>
      <c r="Q198" s="1682" t="str">
        <f>+Agrologia!C26</f>
        <v>3, Convenio de Cooperación Científica para la ejecución de análisis de muestras de suelos, dentro del plan de manejo ambiental para el programa de erradicación de cultivos ilícitos – PECAT</v>
      </c>
      <c r="R198" s="1616"/>
      <c r="S198" s="1846"/>
      <c r="T198" s="1846"/>
      <c r="U198" s="310" t="s">
        <v>47</v>
      </c>
      <c r="V198" s="312">
        <f>+Agrologia!V26</f>
        <v>1</v>
      </c>
      <c r="W198" s="314">
        <f>+V198*O198</f>
        <v>0.25</v>
      </c>
      <c r="X198" s="27"/>
      <c r="Y198" s="27"/>
      <c r="Z198" s="27"/>
      <c r="AA198" s="27"/>
      <c r="AB198" s="27"/>
      <c r="AC198" s="27"/>
      <c r="AD198" s="27"/>
      <c r="AE198" s="27"/>
      <c r="AF198" s="27"/>
      <c r="AG198" s="27"/>
    </row>
    <row r="199" spans="1:33" ht="42.75" customHeight="1">
      <c r="A199" s="1653"/>
      <c r="B199" s="1616"/>
      <c r="C199" s="1616"/>
      <c r="D199" s="1616"/>
      <c r="E199" s="1678"/>
      <c r="F199" s="1678"/>
      <c r="G199" s="1653"/>
      <c r="H199" s="1616"/>
      <c r="I199" s="1616"/>
      <c r="J199" s="1616"/>
      <c r="K199" s="1616"/>
      <c r="L199" s="1616"/>
      <c r="M199" s="1616"/>
      <c r="N199" s="1616"/>
      <c r="O199" s="1619"/>
      <c r="P199" s="1619"/>
      <c r="Q199" s="1619"/>
      <c r="R199" s="1616"/>
      <c r="S199" s="1619"/>
      <c r="T199" s="1619"/>
      <c r="U199" s="310" t="s">
        <v>48</v>
      </c>
      <c r="V199" s="312">
        <f>+Agrologia!V27</f>
        <v>1</v>
      </c>
      <c r="W199" s="314">
        <f>+V199*O198</f>
        <v>0.25</v>
      </c>
      <c r="X199" s="27"/>
      <c r="Y199" s="27"/>
      <c r="Z199" s="27"/>
      <c r="AA199" s="27"/>
      <c r="AB199" s="27"/>
      <c r="AC199" s="27"/>
      <c r="AD199" s="27"/>
      <c r="AE199" s="27"/>
      <c r="AF199" s="27"/>
      <c r="AG199" s="27"/>
    </row>
    <row r="200" spans="1:33" ht="26.25" customHeight="1">
      <c r="A200" s="1653"/>
      <c r="B200" s="1616"/>
      <c r="C200" s="1616"/>
      <c r="D200" s="1616"/>
      <c r="E200" s="1678"/>
      <c r="F200" s="1678"/>
      <c r="G200" s="1653"/>
      <c r="H200" s="1616"/>
      <c r="I200" s="1616"/>
      <c r="J200" s="1616"/>
      <c r="K200" s="1616"/>
      <c r="L200" s="1616"/>
      <c r="M200" s="1616"/>
      <c r="N200" s="1616"/>
      <c r="O200" s="1628">
        <f>+Agrologia!W28</f>
        <v>0.25</v>
      </c>
      <c r="P200" s="1622"/>
      <c r="Q200" s="1682" t="str">
        <f>+Agrologia!C28</f>
        <v>4, Publicaciones y proyectos relacionadas con procesos agrológicos.</v>
      </c>
      <c r="R200" s="1616"/>
      <c r="S200" s="1846"/>
      <c r="T200" s="1846"/>
      <c r="U200" s="310" t="s">
        <v>47</v>
      </c>
      <c r="V200" s="312">
        <f>+Agrologia!V28</f>
        <v>1</v>
      </c>
      <c r="W200" s="314">
        <f>+V200*O200</f>
        <v>0.25</v>
      </c>
      <c r="X200" s="27"/>
      <c r="Y200" s="27"/>
      <c r="Z200" s="27"/>
      <c r="AA200" s="27"/>
      <c r="AB200" s="27"/>
      <c r="AC200" s="27"/>
      <c r="AD200" s="27"/>
      <c r="AE200" s="27"/>
      <c r="AF200" s="27"/>
      <c r="AG200" s="27"/>
    </row>
    <row r="201" spans="1:33" ht="26.25" customHeight="1">
      <c r="A201" s="1653"/>
      <c r="B201" s="1616"/>
      <c r="C201" s="1616"/>
      <c r="D201" s="1616"/>
      <c r="E201" s="1696"/>
      <c r="F201" s="1678"/>
      <c r="G201" s="1654"/>
      <c r="H201" s="1617"/>
      <c r="I201" s="1617"/>
      <c r="J201" s="1617"/>
      <c r="K201" s="1617"/>
      <c r="L201" s="1617"/>
      <c r="M201" s="1617"/>
      <c r="N201" s="1617"/>
      <c r="O201" s="1617"/>
      <c r="P201" s="1619"/>
      <c r="Q201" s="1617"/>
      <c r="R201" s="1617"/>
      <c r="S201" s="1617"/>
      <c r="T201" s="1617"/>
      <c r="U201" s="324" t="s">
        <v>48</v>
      </c>
      <c r="V201" s="325">
        <f>+Agrologia!V29</f>
        <v>1</v>
      </c>
      <c r="W201" s="327">
        <f>+V201*O200</f>
        <v>0.25</v>
      </c>
      <c r="X201" s="27"/>
      <c r="Y201" s="27"/>
      <c r="Z201" s="27"/>
      <c r="AA201" s="27"/>
      <c r="AB201" s="27"/>
      <c r="AC201" s="27"/>
      <c r="AD201" s="27"/>
      <c r="AE201" s="27"/>
      <c r="AF201" s="27"/>
      <c r="AG201" s="27"/>
    </row>
    <row r="202" spans="1:33" ht="24" customHeight="1">
      <c r="A202" s="1653"/>
      <c r="B202" s="1616"/>
      <c r="C202" s="1616"/>
      <c r="D202" s="1616"/>
      <c r="E202" s="1710" t="s">
        <v>45</v>
      </c>
      <c r="F202" s="1678"/>
      <c r="G202" s="1655" t="str">
        <f>+Agrologia!A35</f>
        <v>0403003 - Servicio de identificación de áreas homogéneas de tierras</v>
      </c>
      <c r="H202" s="1642">
        <f>+Agrologia!W33</f>
        <v>0.15</v>
      </c>
      <c r="I202" s="1642" t="s">
        <v>47</v>
      </c>
      <c r="J202" s="1770">
        <f>+Agrologia!V33</f>
        <v>150</v>
      </c>
      <c r="K202" s="1800" t="str">
        <f>+Agrologia!E33</f>
        <v>150</v>
      </c>
      <c r="L202" s="1692" t="str">
        <f>+Agrologia!D33</f>
        <v>municipio</v>
      </c>
      <c r="M202" s="1692" t="str">
        <f>+Agrologia!F33</f>
        <v>Municipios realizados</v>
      </c>
      <c r="N202" s="1640" t="str">
        <f>+Agrologia!G33</f>
        <v>Eficacia</v>
      </c>
      <c r="O202" s="1629">
        <f>+Agrologia!W36</f>
        <v>0.3</v>
      </c>
      <c r="P202" s="1622"/>
      <c r="Q202" s="1686" t="str">
        <f>+Agrologia!C36</f>
        <v>Correlación o actualización de las áreas homogéneas de tierras de 95 Municipios.</v>
      </c>
      <c r="R202" s="1638" t="str">
        <f>+Agrologia!C33</f>
        <v>Agrología</v>
      </c>
      <c r="S202" s="1639"/>
      <c r="T202" s="1639"/>
      <c r="U202" s="307" t="s">
        <v>47</v>
      </c>
      <c r="V202" s="308">
        <f>+Agrologia!V36</f>
        <v>0.99999999999999989</v>
      </c>
      <c r="W202" s="309">
        <f>+V202*O202</f>
        <v>0.29999999999999993</v>
      </c>
      <c r="X202" s="27"/>
      <c r="Y202" s="27"/>
      <c r="Z202" s="27"/>
      <c r="AA202" s="27"/>
      <c r="AB202" s="27"/>
      <c r="AC202" s="27"/>
      <c r="AD202" s="27"/>
      <c r="AE202" s="27"/>
      <c r="AF202" s="27"/>
      <c r="AG202" s="27"/>
    </row>
    <row r="203" spans="1:33" ht="24" customHeight="1">
      <c r="A203" s="1653"/>
      <c r="B203" s="1616"/>
      <c r="C203" s="1616"/>
      <c r="D203" s="1616"/>
      <c r="E203" s="1678"/>
      <c r="F203" s="1678"/>
      <c r="G203" s="1653"/>
      <c r="H203" s="1616"/>
      <c r="I203" s="1616"/>
      <c r="J203" s="1616"/>
      <c r="K203" s="1616"/>
      <c r="L203" s="1616"/>
      <c r="M203" s="1616"/>
      <c r="N203" s="1616"/>
      <c r="O203" s="1619"/>
      <c r="P203" s="1619"/>
      <c r="Q203" s="1619"/>
      <c r="R203" s="1616"/>
      <c r="S203" s="1619"/>
      <c r="T203" s="1619"/>
      <c r="U203" s="310" t="s">
        <v>48</v>
      </c>
      <c r="V203" s="312">
        <f>+Agrologia!V37</f>
        <v>0.99999999999999989</v>
      </c>
      <c r="W203" s="314">
        <f>+V203*O202</f>
        <v>0.29999999999999993</v>
      </c>
      <c r="X203" s="27"/>
      <c r="Y203" s="27"/>
      <c r="Z203" s="27"/>
      <c r="AA203" s="27"/>
      <c r="AB203" s="27"/>
      <c r="AC203" s="27"/>
      <c r="AD203" s="27"/>
      <c r="AE203" s="27"/>
      <c r="AF203" s="27"/>
      <c r="AG203" s="27"/>
    </row>
    <row r="204" spans="1:33" ht="24.75" customHeight="1">
      <c r="A204" s="1653"/>
      <c r="B204" s="1616"/>
      <c r="C204" s="1616"/>
      <c r="D204" s="1616"/>
      <c r="E204" s="1678"/>
      <c r="F204" s="1678"/>
      <c r="G204" s="1653"/>
      <c r="H204" s="1616"/>
      <c r="I204" s="1616"/>
      <c r="J204" s="1616"/>
      <c r="K204" s="1616"/>
      <c r="L204" s="1616"/>
      <c r="M204" s="1616"/>
      <c r="N204" s="1616"/>
      <c r="O204" s="1628">
        <f>+Agrologia!W38</f>
        <v>0.2</v>
      </c>
      <c r="P204" s="1622"/>
      <c r="Q204" s="1682" t="str">
        <f>+Agrologia!C38</f>
        <v>Actualización en zonas de Restitución de tierras de 55 municipios según requerimientos de la URT.</v>
      </c>
      <c r="R204" s="1616"/>
      <c r="S204" s="1846"/>
      <c r="T204" s="1846"/>
      <c r="U204" s="310" t="s">
        <v>47</v>
      </c>
      <c r="V204" s="312">
        <f>+Agrologia!V38</f>
        <v>0.99999999999999989</v>
      </c>
      <c r="W204" s="314">
        <f>+V204*O204</f>
        <v>0.19999999999999998</v>
      </c>
      <c r="X204" s="27"/>
      <c r="Y204" s="27"/>
      <c r="Z204" s="27"/>
      <c r="AA204" s="27"/>
      <c r="AB204" s="27"/>
      <c r="AC204" s="27"/>
      <c r="AD204" s="27"/>
      <c r="AE204" s="27"/>
      <c r="AF204" s="27"/>
      <c r="AG204" s="27"/>
    </row>
    <row r="205" spans="1:33" ht="24.75" customHeight="1">
      <c r="A205" s="1653"/>
      <c r="B205" s="1616"/>
      <c r="C205" s="1616"/>
      <c r="D205" s="1616"/>
      <c r="E205" s="1678"/>
      <c r="F205" s="1678"/>
      <c r="G205" s="1653"/>
      <c r="H205" s="1616"/>
      <c r="I205" s="1616"/>
      <c r="J205" s="1616"/>
      <c r="K205" s="1616"/>
      <c r="L205" s="1616"/>
      <c r="M205" s="1616"/>
      <c r="N205" s="1616"/>
      <c r="O205" s="1619"/>
      <c r="P205" s="1619"/>
      <c r="Q205" s="1619"/>
      <c r="R205" s="1616"/>
      <c r="S205" s="1619"/>
      <c r="T205" s="1619"/>
      <c r="U205" s="310" t="s">
        <v>48</v>
      </c>
      <c r="V205" s="312">
        <f>+Agrologia!V39</f>
        <v>0.99999999999999989</v>
      </c>
      <c r="W205" s="314">
        <f>+V205*O204</f>
        <v>0.19999999999999998</v>
      </c>
      <c r="X205" s="27"/>
      <c r="Y205" s="27"/>
      <c r="Z205" s="27"/>
      <c r="AA205" s="27"/>
      <c r="AB205" s="27"/>
      <c r="AC205" s="27"/>
      <c r="AD205" s="27"/>
      <c r="AE205" s="27"/>
      <c r="AF205" s="27"/>
      <c r="AG205" s="27"/>
    </row>
    <row r="206" spans="1:33" ht="31.5" customHeight="1">
      <c r="A206" s="1653"/>
      <c r="B206" s="1616"/>
      <c r="C206" s="1616"/>
      <c r="D206" s="1616"/>
      <c r="E206" s="1678"/>
      <c r="F206" s="1678"/>
      <c r="G206" s="1653"/>
      <c r="H206" s="1616"/>
      <c r="I206" s="1619"/>
      <c r="J206" s="1619"/>
      <c r="K206" s="1616"/>
      <c r="L206" s="1616"/>
      <c r="M206" s="1616"/>
      <c r="N206" s="1616"/>
      <c r="O206" s="1628">
        <f>+Agrologia!W40</f>
        <v>0.2</v>
      </c>
      <c r="P206" s="1622"/>
      <c r="Q206" s="1682" t="str">
        <f>+Agrologia!C40</f>
        <v>Atención prioritaria solicitudes judiciales, catastrales procesos de restitución de tierras, etc.</v>
      </c>
      <c r="R206" s="1616"/>
      <c r="S206" s="1846"/>
      <c r="T206" s="1846"/>
      <c r="U206" s="310" t="s">
        <v>47</v>
      </c>
      <c r="V206" s="312">
        <f>+Agrologia!V40</f>
        <v>0.99999999999999989</v>
      </c>
      <c r="W206" s="314">
        <f>+V206*O206</f>
        <v>0.19999999999999998</v>
      </c>
      <c r="X206" s="27"/>
      <c r="Y206" s="27"/>
      <c r="Z206" s="27"/>
      <c r="AA206" s="27"/>
      <c r="AB206" s="27"/>
      <c r="AC206" s="27"/>
      <c r="AD206" s="27"/>
      <c r="AE206" s="27"/>
      <c r="AF206" s="27"/>
      <c r="AG206" s="27"/>
    </row>
    <row r="207" spans="1:33" ht="31.5" customHeight="1">
      <c r="A207" s="1653"/>
      <c r="B207" s="1616"/>
      <c r="C207" s="1616"/>
      <c r="D207" s="1616"/>
      <c r="E207" s="1678"/>
      <c r="F207" s="1678"/>
      <c r="G207" s="1653"/>
      <c r="H207" s="1616"/>
      <c r="I207" s="1643" t="s">
        <v>48</v>
      </c>
      <c r="J207" s="1809">
        <f>+Agrologia!V34</f>
        <v>150.55000000000001</v>
      </c>
      <c r="K207" s="1616"/>
      <c r="L207" s="1616"/>
      <c r="M207" s="1616"/>
      <c r="N207" s="1616"/>
      <c r="O207" s="1619"/>
      <c r="P207" s="1619"/>
      <c r="Q207" s="1619"/>
      <c r="R207" s="1616"/>
      <c r="S207" s="1619"/>
      <c r="T207" s="1619"/>
      <c r="U207" s="310" t="s">
        <v>48</v>
      </c>
      <c r="V207" s="312">
        <f>+Agrologia!V41</f>
        <v>0.99999999999999978</v>
      </c>
      <c r="W207" s="314">
        <f>+V207*O206</f>
        <v>0.19999999999999996</v>
      </c>
      <c r="X207" s="27"/>
      <c r="Y207" s="27"/>
      <c r="Z207" s="27"/>
      <c r="AA207" s="27"/>
      <c r="AB207" s="27"/>
      <c r="AC207" s="27"/>
      <c r="AD207" s="27"/>
      <c r="AE207" s="27"/>
      <c r="AF207" s="27"/>
      <c r="AG207" s="27"/>
    </row>
    <row r="208" spans="1:33" ht="34.5" customHeight="1">
      <c r="A208" s="1653"/>
      <c r="B208" s="1616"/>
      <c r="C208" s="1616"/>
      <c r="D208" s="1616"/>
      <c r="E208" s="1678"/>
      <c r="F208" s="1678"/>
      <c r="G208" s="1653"/>
      <c r="H208" s="1616"/>
      <c r="I208" s="1616"/>
      <c r="J208" s="1616"/>
      <c r="K208" s="1616"/>
      <c r="L208" s="1616"/>
      <c r="M208" s="1616"/>
      <c r="N208" s="1616"/>
      <c r="O208" s="1628">
        <f>+Agrologia!W42</f>
        <v>0.2</v>
      </c>
      <c r="P208" s="1622"/>
      <c r="Q208" s="1682" t="str">
        <f>+Agrologia!C42</f>
        <v>Estructuración control de calidad y correlación digital de la información de áreas homogéneas producida por el GIT de Levantamientos y Aplicaciones.</v>
      </c>
      <c r="R208" s="1616"/>
      <c r="S208" s="1846"/>
      <c r="T208" s="1846"/>
      <c r="U208" s="310" t="s">
        <v>47</v>
      </c>
      <c r="V208" s="312">
        <f>+Agrologia!V42</f>
        <v>0.99999999999999989</v>
      </c>
      <c r="W208" s="314">
        <f>+V208*O208</f>
        <v>0.19999999999999998</v>
      </c>
      <c r="X208" s="27"/>
      <c r="Y208" s="27"/>
      <c r="Z208" s="27"/>
      <c r="AA208" s="27"/>
      <c r="AB208" s="27"/>
      <c r="AC208" s="27"/>
      <c r="AD208" s="27"/>
      <c r="AE208" s="27"/>
      <c r="AF208" s="27"/>
      <c r="AG208" s="27"/>
    </row>
    <row r="209" spans="1:33" ht="34.5" customHeight="1">
      <c r="A209" s="1653"/>
      <c r="B209" s="1616"/>
      <c r="C209" s="1616"/>
      <c r="D209" s="1616"/>
      <c r="E209" s="1678"/>
      <c r="F209" s="1678"/>
      <c r="G209" s="1653"/>
      <c r="H209" s="1616"/>
      <c r="I209" s="1616"/>
      <c r="J209" s="1616"/>
      <c r="K209" s="1616"/>
      <c r="L209" s="1616"/>
      <c r="M209" s="1616"/>
      <c r="N209" s="1616"/>
      <c r="O209" s="1619"/>
      <c r="P209" s="1619"/>
      <c r="Q209" s="1619"/>
      <c r="R209" s="1616"/>
      <c r="S209" s="1619"/>
      <c r="T209" s="1619"/>
      <c r="U209" s="310" t="s">
        <v>48</v>
      </c>
      <c r="V209" s="312">
        <f>+Agrologia!V43</f>
        <v>0.99999999999999989</v>
      </c>
      <c r="W209" s="314">
        <f>+V209*O208</f>
        <v>0.19999999999999998</v>
      </c>
      <c r="X209" s="27"/>
      <c r="Y209" s="27"/>
      <c r="Z209" s="27"/>
      <c r="AA209" s="27"/>
      <c r="AB209" s="27"/>
      <c r="AC209" s="27"/>
      <c r="AD209" s="27"/>
      <c r="AE209" s="27"/>
      <c r="AF209" s="27"/>
      <c r="AG209" s="27"/>
    </row>
    <row r="210" spans="1:33" ht="31.5" customHeight="1">
      <c r="A210" s="1653"/>
      <c r="B210" s="1616"/>
      <c r="C210" s="1616"/>
      <c r="D210" s="1616"/>
      <c r="E210" s="1678"/>
      <c r="F210" s="1678"/>
      <c r="G210" s="1653"/>
      <c r="H210" s="1616"/>
      <c r="I210" s="1616"/>
      <c r="J210" s="1616"/>
      <c r="K210" s="1616"/>
      <c r="L210" s="1616"/>
      <c r="M210" s="1616"/>
      <c r="N210" s="1616"/>
      <c r="O210" s="1628">
        <f>+Agrologia!W44</f>
        <v>0.1</v>
      </c>
      <c r="P210" s="1622"/>
      <c r="Q210" s="1682" t="str">
        <f>+Agrologia!C44</f>
        <v>Entrega de insumos, estadísticas y mapas de las solicitudes judiciales, catastrales, procesos de restitución de tierras a demanda.</v>
      </c>
      <c r="R210" s="1616"/>
      <c r="S210" s="1846"/>
      <c r="T210" s="1846"/>
      <c r="U210" s="310" t="s">
        <v>47</v>
      </c>
      <c r="V210" s="312">
        <f>+Agrologia!V44</f>
        <v>0.99999999999999989</v>
      </c>
      <c r="W210" s="314">
        <f>+V210*O210</f>
        <v>9.9999999999999992E-2</v>
      </c>
      <c r="X210" s="27"/>
      <c r="Y210" s="27"/>
      <c r="Z210" s="27"/>
      <c r="AA210" s="27"/>
      <c r="AB210" s="27"/>
      <c r="AC210" s="27"/>
      <c r="AD210" s="27"/>
      <c r="AE210" s="27"/>
      <c r="AF210" s="27"/>
      <c r="AG210" s="27"/>
    </row>
    <row r="211" spans="1:33" ht="31.5" customHeight="1">
      <c r="A211" s="1653"/>
      <c r="B211" s="1616"/>
      <c r="C211" s="1616"/>
      <c r="D211" s="1616"/>
      <c r="E211" s="1696"/>
      <c r="F211" s="1678"/>
      <c r="G211" s="1654"/>
      <c r="H211" s="1617"/>
      <c r="I211" s="1617"/>
      <c r="J211" s="1617"/>
      <c r="K211" s="1617"/>
      <c r="L211" s="1617"/>
      <c r="M211" s="1617"/>
      <c r="N211" s="1617"/>
      <c r="O211" s="1617"/>
      <c r="P211" s="1619"/>
      <c r="Q211" s="1617"/>
      <c r="R211" s="1617"/>
      <c r="S211" s="1617"/>
      <c r="T211" s="1617"/>
      <c r="U211" s="324" t="s">
        <v>48</v>
      </c>
      <c r="V211" s="325">
        <f>+Agrologia!V45</f>
        <v>0.99999999999999989</v>
      </c>
      <c r="W211" s="327">
        <f>+V211*O210</f>
        <v>9.9999999999999992E-2</v>
      </c>
      <c r="X211" s="27"/>
      <c r="Y211" s="27"/>
      <c r="Z211" s="27"/>
      <c r="AA211" s="27"/>
      <c r="AB211" s="27"/>
      <c r="AC211" s="27"/>
      <c r="AD211" s="27"/>
      <c r="AE211" s="27"/>
      <c r="AF211" s="27"/>
      <c r="AG211" s="27"/>
    </row>
    <row r="212" spans="1:33" ht="24" customHeight="1">
      <c r="A212" s="1653"/>
      <c r="B212" s="1616"/>
      <c r="C212" s="1616"/>
      <c r="D212" s="1616"/>
      <c r="E212" s="1710" t="s">
        <v>45</v>
      </c>
      <c r="F212" s="1678"/>
      <c r="G212" s="1655" t="str">
        <f>+Agrologia!A51</f>
        <v>0403002 - Servicio de análisis químicos, físicos, mineralógicos y biológicos de suelos</v>
      </c>
      <c r="H212" s="1642">
        <f>+Agrologia!W49</f>
        <v>0.2</v>
      </c>
      <c r="I212" s="1642" t="s">
        <v>47</v>
      </c>
      <c r="J212" s="1770">
        <f>+Agrologia!V49</f>
        <v>84000.000000000015</v>
      </c>
      <c r="K212" s="1800">
        <f>+Agrologia!E49</f>
        <v>84000</v>
      </c>
      <c r="L212" s="1692" t="str">
        <f>+Agrologia!D49</f>
        <v>Análisis</v>
      </c>
      <c r="M212" s="1692" t="str">
        <f>+Agrologia!F49</f>
        <v>Análisis químicos, físicos, mineralógicos y biológicos de suelos realizados</v>
      </c>
      <c r="N212" s="1640" t="str">
        <f>+Agrologia!G49</f>
        <v>Eficacia</v>
      </c>
      <c r="O212" s="1629">
        <f>+Agrologia!W52</f>
        <v>0.42080000000000001</v>
      </c>
      <c r="P212" s="1622"/>
      <c r="Q212" s="1686" t="str">
        <f>+Agrologia!C52</f>
        <v>MISIONAL Ejecutar análisis químico de suelos, aguas y tejido vegetal (35,400)</v>
      </c>
      <c r="R212" s="1638" t="str">
        <f>+Agrologia!C49</f>
        <v>Agrología</v>
      </c>
      <c r="S212" s="1639"/>
      <c r="T212" s="1639"/>
      <c r="U212" s="307" t="s">
        <v>47</v>
      </c>
      <c r="V212" s="308">
        <f>+Agrologia!V52</f>
        <v>0.99999999999999978</v>
      </c>
      <c r="W212" s="309">
        <f>+V212*O212</f>
        <v>0.4207999999999999</v>
      </c>
      <c r="X212" s="27"/>
      <c r="Y212" s="27"/>
      <c r="Z212" s="27"/>
      <c r="AA212" s="27"/>
      <c r="AB212" s="27"/>
      <c r="AC212" s="27"/>
      <c r="AD212" s="27"/>
      <c r="AE212" s="27"/>
      <c r="AF212" s="27"/>
      <c r="AG212" s="27"/>
    </row>
    <row r="213" spans="1:33" ht="24" customHeight="1">
      <c r="A213" s="1653"/>
      <c r="B213" s="1616"/>
      <c r="C213" s="1616"/>
      <c r="D213" s="1616"/>
      <c r="E213" s="1678"/>
      <c r="F213" s="1678"/>
      <c r="G213" s="1653"/>
      <c r="H213" s="1616"/>
      <c r="I213" s="1616"/>
      <c r="J213" s="1616"/>
      <c r="K213" s="1616"/>
      <c r="L213" s="1616"/>
      <c r="M213" s="1616"/>
      <c r="N213" s="1616"/>
      <c r="O213" s="1619"/>
      <c r="P213" s="1619"/>
      <c r="Q213" s="1619"/>
      <c r="R213" s="1616"/>
      <c r="S213" s="1619"/>
      <c r="T213" s="1619"/>
      <c r="U213" s="310" t="s">
        <v>48</v>
      </c>
      <c r="V213" s="312">
        <f>+Agrologia!V53</f>
        <v>0.77980000000000005</v>
      </c>
      <c r="W213" s="314">
        <f>+V213*O212</f>
        <v>0.32813984000000002</v>
      </c>
      <c r="X213" s="27"/>
      <c r="Y213" s="27"/>
      <c r="Z213" s="27"/>
      <c r="AA213" s="27"/>
      <c r="AB213" s="27"/>
      <c r="AC213" s="27"/>
      <c r="AD213" s="27"/>
      <c r="AE213" s="27"/>
      <c r="AF213" s="27"/>
      <c r="AG213" s="27"/>
    </row>
    <row r="214" spans="1:33" ht="24" customHeight="1">
      <c r="A214" s="1653"/>
      <c r="B214" s="1616"/>
      <c r="C214" s="1616"/>
      <c r="D214" s="1616"/>
      <c r="E214" s="1678"/>
      <c r="F214" s="1678"/>
      <c r="G214" s="1653"/>
      <c r="H214" s="1616"/>
      <c r="I214" s="1616"/>
      <c r="J214" s="1616"/>
      <c r="K214" s="1616"/>
      <c r="L214" s="1616"/>
      <c r="M214" s="1616"/>
      <c r="N214" s="1616"/>
      <c r="O214" s="1628">
        <f>+Agrologia!W54</f>
        <v>4.8000000000000001E-2</v>
      </c>
      <c r="P214" s="1622"/>
      <c r="Q214" s="1682" t="str">
        <f>+Agrologia!C54</f>
        <v>MISIONAL Ejecutar análisis físicos de suelos (4,000)</v>
      </c>
      <c r="R214" s="1616"/>
      <c r="S214" s="1846"/>
      <c r="T214" s="1846"/>
      <c r="U214" s="310" t="s">
        <v>47</v>
      </c>
      <c r="V214" s="312">
        <f>+Agrologia!V54</f>
        <v>0.99999999999999978</v>
      </c>
      <c r="W214" s="314">
        <f>+V214*O214</f>
        <v>4.7999999999999987E-2</v>
      </c>
      <c r="X214" s="27"/>
      <c r="Y214" s="27"/>
      <c r="Z214" s="27"/>
      <c r="AA214" s="27"/>
      <c r="AB214" s="27"/>
      <c r="AC214" s="27"/>
      <c r="AD214" s="27"/>
      <c r="AE214" s="27"/>
      <c r="AF214" s="27"/>
      <c r="AG214" s="27"/>
    </row>
    <row r="215" spans="1:33" ht="24" customHeight="1">
      <c r="A215" s="1653"/>
      <c r="B215" s="1616"/>
      <c r="C215" s="1616"/>
      <c r="D215" s="1616"/>
      <c r="E215" s="1678"/>
      <c r="F215" s="1678"/>
      <c r="G215" s="1653"/>
      <c r="H215" s="1616"/>
      <c r="I215" s="1616"/>
      <c r="J215" s="1616"/>
      <c r="K215" s="1616"/>
      <c r="L215" s="1616"/>
      <c r="M215" s="1616"/>
      <c r="N215" s="1616"/>
      <c r="O215" s="1619"/>
      <c r="P215" s="1619"/>
      <c r="Q215" s="1619"/>
      <c r="R215" s="1616"/>
      <c r="S215" s="1619"/>
      <c r="T215" s="1619"/>
      <c r="U215" s="310" t="s">
        <v>48</v>
      </c>
      <c r="V215" s="312">
        <f>+Agrologia!V55</f>
        <v>0.49970000000000003</v>
      </c>
      <c r="W215" s="314">
        <f>+V215*O214</f>
        <v>2.3985600000000003E-2</v>
      </c>
      <c r="X215" s="27"/>
      <c r="Y215" s="27"/>
      <c r="Z215" s="27"/>
      <c r="AA215" s="27"/>
      <c r="AB215" s="27"/>
      <c r="AC215" s="27"/>
      <c r="AD215" s="27"/>
      <c r="AE215" s="27"/>
      <c r="AF215" s="27"/>
      <c r="AG215" s="27"/>
    </row>
    <row r="216" spans="1:33" ht="24" customHeight="1">
      <c r="A216" s="1653"/>
      <c r="B216" s="1616"/>
      <c r="C216" s="1616"/>
      <c r="D216" s="1616"/>
      <c r="E216" s="1678"/>
      <c r="F216" s="1678"/>
      <c r="G216" s="1653"/>
      <c r="H216" s="1616"/>
      <c r="I216" s="1616"/>
      <c r="J216" s="1616"/>
      <c r="K216" s="1616"/>
      <c r="L216" s="1616"/>
      <c r="M216" s="1616"/>
      <c r="N216" s="1616"/>
      <c r="O216" s="1628">
        <f>+Agrologia!W56</f>
        <v>1.7999999999999999E-2</v>
      </c>
      <c r="P216" s="1622"/>
      <c r="Q216" s="1682" t="str">
        <f>+Agrologia!C56</f>
        <v>MISIONAL Ejecutar análisis mineralógicos y micro morfológicos de suelos (1,500)</v>
      </c>
      <c r="R216" s="1616"/>
      <c r="S216" s="1846"/>
      <c r="T216" s="1846"/>
      <c r="U216" s="310" t="s">
        <v>47</v>
      </c>
      <c r="V216" s="312">
        <f>+Agrologia!V56</f>
        <v>0.99999999999999978</v>
      </c>
      <c r="W216" s="314">
        <f>+V216*O216</f>
        <v>1.7999999999999995E-2</v>
      </c>
      <c r="X216" s="27"/>
      <c r="Y216" s="27"/>
      <c r="Z216" s="27"/>
      <c r="AA216" s="27"/>
      <c r="AB216" s="27"/>
      <c r="AC216" s="27"/>
      <c r="AD216" s="27"/>
      <c r="AE216" s="27"/>
      <c r="AF216" s="27"/>
      <c r="AG216" s="27"/>
    </row>
    <row r="217" spans="1:33" ht="24" customHeight="1">
      <c r="A217" s="1653"/>
      <c r="B217" s="1616"/>
      <c r="C217" s="1616"/>
      <c r="D217" s="1616"/>
      <c r="E217" s="1678"/>
      <c r="F217" s="1678"/>
      <c r="G217" s="1653"/>
      <c r="H217" s="1616"/>
      <c r="I217" s="1616"/>
      <c r="J217" s="1616"/>
      <c r="K217" s="1616"/>
      <c r="L217" s="1616"/>
      <c r="M217" s="1616"/>
      <c r="N217" s="1616"/>
      <c r="O217" s="1619"/>
      <c r="P217" s="1619"/>
      <c r="Q217" s="1619"/>
      <c r="R217" s="1616"/>
      <c r="S217" s="1619"/>
      <c r="T217" s="1619"/>
      <c r="U217" s="310" t="s">
        <v>48</v>
      </c>
      <c r="V217" s="312">
        <f>+Agrologia!V57</f>
        <v>0.93859999999999999</v>
      </c>
      <c r="W217" s="314">
        <f>+V217*O216</f>
        <v>1.6894799999999998E-2</v>
      </c>
      <c r="X217" s="27"/>
      <c r="Y217" s="27"/>
      <c r="Z217" s="27"/>
      <c r="AA217" s="27"/>
      <c r="AB217" s="27"/>
      <c r="AC217" s="27"/>
      <c r="AD217" s="27"/>
      <c r="AE217" s="27"/>
      <c r="AF217" s="27"/>
      <c r="AG217" s="27"/>
    </row>
    <row r="218" spans="1:33" ht="24" customHeight="1">
      <c r="A218" s="1653"/>
      <c r="B218" s="1616"/>
      <c r="C218" s="1616"/>
      <c r="D218" s="1616"/>
      <c r="E218" s="1678"/>
      <c r="F218" s="1678"/>
      <c r="G218" s="1653"/>
      <c r="H218" s="1616"/>
      <c r="I218" s="1616"/>
      <c r="J218" s="1616"/>
      <c r="K218" s="1616"/>
      <c r="L218" s="1616"/>
      <c r="M218" s="1616"/>
      <c r="N218" s="1616"/>
      <c r="O218" s="1628">
        <f>+Agrologia!W58</f>
        <v>1.32E-2</v>
      </c>
      <c r="P218" s="1622"/>
      <c r="Q218" s="1682" t="str">
        <f>+Agrologia!C58</f>
        <v>MISIONAL Ejecutar análisis biológicos de suelos (1,100)</v>
      </c>
      <c r="R218" s="1616"/>
      <c r="S218" s="1846"/>
      <c r="T218" s="1846"/>
      <c r="U218" s="310" t="s">
        <v>47</v>
      </c>
      <c r="V218" s="312">
        <f>+Agrologia!V58</f>
        <v>0.99999999999999978</v>
      </c>
      <c r="W218" s="314">
        <f>+V218*O218</f>
        <v>1.3199999999999996E-2</v>
      </c>
      <c r="X218" s="27"/>
      <c r="Y218" s="27"/>
      <c r="Z218" s="27"/>
      <c r="AA218" s="27"/>
      <c r="AB218" s="27"/>
      <c r="AC218" s="27"/>
      <c r="AD218" s="27"/>
      <c r="AE218" s="27"/>
      <c r="AF218" s="27"/>
      <c r="AG218" s="27"/>
    </row>
    <row r="219" spans="1:33" ht="24" customHeight="1">
      <c r="A219" s="1653"/>
      <c r="B219" s="1616"/>
      <c r="C219" s="1616"/>
      <c r="D219" s="1616"/>
      <c r="E219" s="1678"/>
      <c r="F219" s="1678"/>
      <c r="G219" s="1653"/>
      <c r="H219" s="1616"/>
      <c r="I219" s="1619"/>
      <c r="J219" s="1619"/>
      <c r="K219" s="1616"/>
      <c r="L219" s="1616"/>
      <c r="M219" s="1616"/>
      <c r="N219" s="1616"/>
      <c r="O219" s="1619"/>
      <c r="P219" s="1619"/>
      <c r="Q219" s="1619"/>
      <c r="R219" s="1616"/>
      <c r="S219" s="1619"/>
      <c r="T219" s="1619"/>
      <c r="U219" s="310" t="s">
        <v>48</v>
      </c>
      <c r="V219" s="312">
        <f>+Agrologia!V59</f>
        <v>1.4177</v>
      </c>
      <c r="W219" s="314">
        <f>+V219*O218</f>
        <v>1.871364E-2</v>
      </c>
      <c r="X219" s="27"/>
      <c r="Y219" s="27"/>
      <c r="Z219" s="27"/>
      <c r="AA219" s="27"/>
      <c r="AB219" s="27"/>
      <c r="AC219" s="27"/>
      <c r="AD219" s="27"/>
      <c r="AE219" s="27"/>
      <c r="AF219" s="27"/>
      <c r="AG219" s="27"/>
    </row>
    <row r="220" spans="1:33" ht="24" customHeight="1">
      <c r="A220" s="1653"/>
      <c r="B220" s="1616"/>
      <c r="C220" s="1616"/>
      <c r="D220" s="1616"/>
      <c r="E220" s="1678"/>
      <c r="F220" s="1678"/>
      <c r="G220" s="1653"/>
      <c r="H220" s="1616"/>
      <c r="I220" s="1643" t="s">
        <v>48</v>
      </c>
      <c r="J220" s="1809">
        <f>+Agrologia!V50</f>
        <v>72699</v>
      </c>
      <c r="K220" s="1616"/>
      <c r="L220" s="1616"/>
      <c r="M220" s="1616"/>
      <c r="N220" s="1616"/>
      <c r="O220" s="1628">
        <f>+Agrologia!W60</f>
        <v>0.3695</v>
      </c>
      <c r="P220" s="1622"/>
      <c r="Q220" s="1682" t="str">
        <f>+Agrologia!C60</f>
        <v>CONVENIOS Ejecutar análisis químico de suelos, aguas y tejido vegetal (30,775)</v>
      </c>
      <c r="R220" s="1616"/>
      <c r="S220" s="1846"/>
      <c r="T220" s="1846"/>
      <c r="U220" s="310" t="s">
        <v>47</v>
      </c>
      <c r="V220" s="312">
        <f>+Agrologia!V60</f>
        <v>0.99999999999999989</v>
      </c>
      <c r="W220" s="314">
        <f>+V220*O220</f>
        <v>0.36949999999999994</v>
      </c>
      <c r="X220" s="27"/>
      <c r="Y220" s="27"/>
      <c r="Z220" s="27"/>
      <c r="AA220" s="27"/>
      <c r="AB220" s="27"/>
      <c r="AC220" s="27"/>
      <c r="AD220" s="27"/>
      <c r="AE220" s="27"/>
      <c r="AF220" s="27"/>
      <c r="AG220" s="27"/>
    </row>
    <row r="221" spans="1:33" ht="24" customHeight="1">
      <c r="A221" s="1653"/>
      <c r="B221" s="1616"/>
      <c r="C221" s="1616"/>
      <c r="D221" s="1616"/>
      <c r="E221" s="1678"/>
      <c r="F221" s="1678"/>
      <c r="G221" s="1653"/>
      <c r="H221" s="1616"/>
      <c r="I221" s="1616"/>
      <c r="J221" s="1616"/>
      <c r="K221" s="1616"/>
      <c r="L221" s="1616"/>
      <c r="M221" s="1616"/>
      <c r="N221" s="1616"/>
      <c r="O221" s="1619"/>
      <c r="P221" s="1619"/>
      <c r="Q221" s="1619"/>
      <c r="R221" s="1616"/>
      <c r="S221" s="1619"/>
      <c r="T221" s="1619"/>
      <c r="U221" s="310" t="s">
        <v>48</v>
      </c>
      <c r="V221" s="312">
        <f>+Agrologia!V61</f>
        <v>0.85619999999999996</v>
      </c>
      <c r="W221" s="314">
        <f>+V221*O220</f>
        <v>0.31636589999999998</v>
      </c>
      <c r="X221" s="27"/>
      <c r="Y221" s="27"/>
      <c r="Z221" s="27"/>
      <c r="AA221" s="27"/>
      <c r="AB221" s="27"/>
      <c r="AC221" s="27"/>
      <c r="AD221" s="27"/>
      <c r="AE221" s="27"/>
      <c r="AF221" s="27"/>
      <c r="AG221" s="27"/>
    </row>
    <row r="222" spans="1:33" ht="24" customHeight="1">
      <c r="A222" s="1653"/>
      <c r="B222" s="1616"/>
      <c r="C222" s="1616"/>
      <c r="D222" s="1616"/>
      <c r="E222" s="1678"/>
      <c r="F222" s="1678"/>
      <c r="G222" s="1653"/>
      <c r="H222" s="1616"/>
      <c r="I222" s="1616"/>
      <c r="J222" s="1616"/>
      <c r="K222" s="1616"/>
      <c r="L222" s="1616"/>
      <c r="M222" s="1616"/>
      <c r="N222" s="1616"/>
      <c r="O222" s="1628">
        <f>+Agrologia!W62</f>
        <v>9.4500000000000001E-2</v>
      </c>
      <c r="P222" s="1622"/>
      <c r="Q222" s="1682" t="str">
        <f>+Agrologia!C62</f>
        <v>CONVENIOS Ejecutar análisis físicos de suelos (8,000)</v>
      </c>
      <c r="R222" s="1616"/>
      <c r="S222" s="1846"/>
      <c r="T222" s="1846"/>
      <c r="U222" s="310" t="s">
        <v>47</v>
      </c>
      <c r="V222" s="312">
        <f>+Agrologia!V62</f>
        <v>0.99999999999999989</v>
      </c>
      <c r="W222" s="314">
        <f>+V222*O222</f>
        <v>9.4499999999999987E-2</v>
      </c>
      <c r="X222" s="27"/>
      <c r="Y222" s="27"/>
      <c r="Z222" s="27"/>
      <c r="AA222" s="27"/>
      <c r="AB222" s="27"/>
      <c r="AC222" s="27"/>
      <c r="AD222" s="27"/>
      <c r="AE222" s="27"/>
      <c r="AF222" s="27"/>
      <c r="AG222" s="27"/>
    </row>
    <row r="223" spans="1:33" ht="24" customHeight="1">
      <c r="A223" s="1653"/>
      <c r="B223" s="1616"/>
      <c r="C223" s="1616"/>
      <c r="D223" s="1616"/>
      <c r="E223" s="1678"/>
      <c r="F223" s="1678"/>
      <c r="G223" s="1653"/>
      <c r="H223" s="1616"/>
      <c r="I223" s="1616"/>
      <c r="J223" s="1616"/>
      <c r="K223" s="1616"/>
      <c r="L223" s="1616"/>
      <c r="M223" s="1616"/>
      <c r="N223" s="1616"/>
      <c r="O223" s="1619"/>
      <c r="P223" s="1619"/>
      <c r="Q223" s="1619"/>
      <c r="R223" s="1616"/>
      <c r="S223" s="1619"/>
      <c r="T223" s="1619"/>
      <c r="U223" s="310" t="s">
        <v>48</v>
      </c>
      <c r="V223" s="312">
        <f>+Agrologia!V63</f>
        <v>1.0607000000000002</v>
      </c>
      <c r="W223" s="314">
        <f>+V223*O222</f>
        <v>0.10023615000000002</v>
      </c>
      <c r="X223" s="27"/>
      <c r="Y223" s="27"/>
      <c r="Z223" s="27"/>
      <c r="AA223" s="27"/>
      <c r="AB223" s="27"/>
      <c r="AC223" s="27"/>
      <c r="AD223" s="27"/>
      <c r="AE223" s="27"/>
      <c r="AF223" s="27"/>
      <c r="AG223" s="27"/>
    </row>
    <row r="224" spans="1:33" ht="24" customHeight="1">
      <c r="A224" s="1653"/>
      <c r="B224" s="1616"/>
      <c r="C224" s="1616"/>
      <c r="D224" s="1616"/>
      <c r="E224" s="1678"/>
      <c r="F224" s="1678"/>
      <c r="G224" s="1653"/>
      <c r="H224" s="1616"/>
      <c r="I224" s="1616"/>
      <c r="J224" s="1616"/>
      <c r="K224" s="1616"/>
      <c r="L224" s="1616"/>
      <c r="M224" s="1616"/>
      <c r="N224" s="1616"/>
      <c r="O224" s="1628">
        <f>+Agrologia!W64</f>
        <v>3.5400000000000001E-2</v>
      </c>
      <c r="P224" s="1622"/>
      <c r="Q224" s="1682" t="str">
        <f>+Agrologia!C64</f>
        <v>CONVENIOS Ejecutar análisis mineralógicos y micro morfológicos de suelos (3000)</v>
      </c>
      <c r="R224" s="1616"/>
      <c r="S224" s="1846"/>
      <c r="T224" s="1846"/>
      <c r="U224" s="310" t="s">
        <v>47</v>
      </c>
      <c r="V224" s="312">
        <f>+Agrologia!V64</f>
        <v>0.99999999999999989</v>
      </c>
      <c r="W224" s="314">
        <f>+V224*O224</f>
        <v>3.5399999999999994E-2</v>
      </c>
      <c r="X224" s="27"/>
      <c r="Y224" s="27"/>
      <c r="Z224" s="27"/>
      <c r="AA224" s="27"/>
      <c r="AB224" s="27"/>
      <c r="AC224" s="27"/>
      <c r="AD224" s="27"/>
      <c r="AE224" s="27"/>
      <c r="AF224" s="27"/>
      <c r="AG224" s="27"/>
    </row>
    <row r="225" spans="1:33" ht="24" customHeight="1">
      <c r="A225" s="1653"/>
      <c r="B225" s="1616"/>
      <c r="C225" s="1616"/>
      <c r="D225" s="1616"/>
      <c r="E225" s="1678"/>
      <c r="F225" s="1678"/>
      <c r="G225" s="1653"/>
      <c r="H225" s="1616"/>
      <c r="I225" s="1616"/>
      <c r="J225" s="1616"/>
      <c r="K225" s="1616"/>
      <c r="L225" s="1616"/>
      <c r="M225" s="1616"/>
      <c r="N225" s="1616"/>
      <c r="O225" s="1619"/>
      <c r="P225" s="1619"/>
      <c r="Q225" s="1619"/>
      <c r="R225" s="1616"/>
      <c r="S225" s="1619"/>
      <c r="T225" s="1619"/>
      <c r="U225" s="310" t="s">
        <v>48</v>
      </c>
      <c r="V225" s="312">
        <f>+Agrologia!V65</f>
        <v>1.6109999999999998</v>
      </c>
      <c r="W225" s="314">
        <f>+V225*O224</f>
        <v>5.7029399999999994E-2</v>
      </c>
      <c r="X225" s="27"/>
      <c r="Y225" s="27"/>
      <c r="Z225" s="27"/>
      <c r="AA225" s="27"/>
      <c r="AB225" s="27"/>
      <c r="AC225" s="27"/>
      <c r="AD225" s="27"/>
      <c r="AE225" s="27"/>
      <c r="AF225" s="27"/>
      <c r="AG225" s="27"/>
    </row>
    <row r="226" spans="1:33" ht="24" customHeight="1">
      <c r="A226" s="1653"/>
      <c r="B226" s="1616"/>
      <c r="C226" s="1616"/>
      <c r="D226" s="1616"/>
      <c r="E226" s="1678"/>
      <c r="F226" s="1678"/>
      <c r="G226" s="1653"/>
      <c r="H226" s="1616"/>
      <c r="I226" s="1616"/>
      <c r="J226" s="1616"/>
      <c r="K226" s="1616"/>
      <c r="L226" s="1616"/>
      <c r="M226" s="1616"/>
      <c r="N226" s="1616"/>
      <c r="O226" s="1628">
        <f>+Agrologia!W66</f>
        <v>5.9999999999999995E-4</v>
      </c>
      <c r="P226" s="1622"/>
      <c r="Q226" s="1682" t="str">
        <f>+Agrologia!C66</f>
        <v>CONVENIOS Ejecutar análisis biológicos de suelos (225)</v>
      </c>
      <c r="R226" s="1616"/>
      <c r="S226" s="1846"/>
      <c r="T226" s="1846"/>
      <c r="U226" s="310" t="s">
        <v>47</v>
      </c>
      <c r="V226" s="312">
        <f>+Agrologia!V66</f>
        <v>0.99999999999999989</v>
      </c>
      <c r="W226" s="314">
        <f>+V226*O226</f>
        <v>5.9999999999999984E-4</v>
      </c>
      <c r="X226" s="27"/>
      <c r="Y226" s="27"/>
      <c r="Z226" s="27"/>
      <c r="AA226" s="27"/>
      <c r="AB226" s="27"/>
      <c r="AC226" s="27"/>
      <c r="AD226" s="27"/>
      <c r="AE226" s="27"/>
      <c r="AF226" s="27"/>
      <c r="AG226" s="27"/>
    </row>
    <row r="227" spans="1:33" ht="24" customHeight="1">
      <c r="A227" s="1653"/>
      <c r="B227" s="1616"/>
      <c r="C227" s="1616"/>
      <c r="D227" s="1616"/>
      <c r="E227" s="1696"/>
      <c r="F227" s="1678"/>
      <c r="G227" s="1654"/>
      <c r="H227" s="1617"/>
      <c r="I227" s="1617"/>
      <c r="J227" s="1617"/>
      <c r="K227" s="1617"/>
      <c r="L227" s="1617"/>
      <c r="M227" s="1617"/>
      <c r="N227" s="1617"/>
      <c r="O227" s="1617"/>
      <c r="P227" s="1619"/>
      <c r="Q227" s="1617"/>
      <c r="R227" s="1617"/>
      <c r="S227" s="1617"/>
      <c r="T227" s="1617"/>
      <c r="U227" s="324" t="s">
        <v>48</v>
      </c>
      <c r="V227" s="325">
        <f>+Agrologia!V67</f>
        <v>1.5880999999999998</v>
      </c>
      <c r="W227" s="327">
        <f>+V227*O226</f>
        <v>9.5285999999999982E-4</v>
      </c>
      <c r="X227" s="27"/>
      <c r="Y227" s="27"/>
      <c r="Z227" s="27"/>
      <c r="AA227" s="27"/>
      <c r="AB227" s="27"/>
      <c r="AC227" s="27"/>
      <c r="AD227" s="27"/>
      <c r="AE227" s="27"/>
      <c r="AF227" s="27"/>
      <c r="AG227" s="27"/>
    </row>
    <row r="228" spans="1:33" ht="51.75" customHeight="1">
      <c r="A228" s="1653"/>
      <c r="B228" s="1616"/>
      <c r="C228" s="1616"/>
      <c r="D228" s="1616"/>
      <c r="E228" s="1710" t="s">
        <v>45</v>
      </c>
      <c r="F228" s="1678"/>
      <c r="G228" s="1655" t="str">
        <f>+Agrologia!A73</f>
        <v>0403004 - Documentos de estudios técnicos sobre cobertura, usos de la tierra y conflictos del territorio</v>
      </c>
      <c r="H228" s="1642">
        <f>+Agrologia!W71</f>
        <v>0.15</v>
      </c>
      <c r="I228" s="1642" t="s">
        <v>47</v>
      </c>
      <c r="J228" s="1642">
        <f>+Agrologia!V71</f>
        <v>1</v>
      </c>
      <c r="K228" s="1801" t="str">
        <f>+Agrologia!E71</f>
        <v>100%</v>
      </c>
      <c r="L228" s="1692" t="str">
        <f>+Agrologia!D71</f>
        <v>Porcentaje</v>
      </c>
      <c r="M228" s="1692" t="str">
        <f>+Agrologia!F71</f>
        <v>Avance Documentos de estudios técnicos sobre cobertura, usos de la tierra y conflictos del territorio</v>
      </c>
      <c r="N228" s="1640" t="str">
        <f>+Agrologia!G71</f>
        <v>Eficacia</v>
      </c>
      <c r="O228" s="1629">
        <f>+Agrologia!W74</f>
        <v>0.4</v>
      </c>
      <c r="P228" s="1622"/>
      <c r="Q228" s="1686" t="str">
        <f>+Agrologia!C74</f>
        <v>1, Generación de información de Geomorfología, y de Cobertura y Uso de la Tierra, como insumo para el ordenamiento integral del territorio y el manejo de los suelos con potencial productivo. 3.500.000 ha.</v>
      </c>
      <c r="R228" s="1638" t="str">
        <f>+Agrologia!C71</f>
        <v>Agrología</v>
      </c>
      <c r="S228" s="1639"/>
      <c r="T228" s="1639"/>
      <c r="U228" s="307" t="s">
        <v>47</v>
      </c>
      <c r="V228" s="308">
        <f>+Agrologia!V74</f>
        <v>1</v>
      </c>
      <c r="W228" s="309">
        <f>+V228*O228</f>
        <v>0.4</v>
      </c>
      <c r="X228" s="27"/>
      <c r="Y228" s="27"/>
      <c r="Z228" s="27"/>
      <c r="AA228" s="27"/>
      <c r="AB228" s="27"/>
      <c r="AC228" s="27"/>
      <c r="AD228" s="27"/>
      <c r="AE228" s="27"/>
      <c r="AF228" s="27"/>
      <c r="AG228" s="27"/>
    </row>
    <row r="229" spans="1:33" ht="51.75" customHeight="1">
      <c r="A229" s="1653"/>
      <c r="B229" s="1616"/>
      <c r="C229" s="1616"/>
      <c r="D229" s="1616"/>
      <c r="E229" s="1678"/>
      <c r="F229" s="1678"/>
      <c r="G229" s="1653"/>
      <c r="H229" s="1616"/>
      <c r="I229" s="1616"/>
      <c r="J229" s="1616"/>
      <c r="K229" s="1616"/>
      <c r="L229" s="1616"/>
      <c r="M229" s="1616"/>
      <c r="N229" s="1616"/>
      <c r="O229" s="1619"/>
      <c r="P229" s="1619"/>
      <c r="Q229" s="1619"/>
      <c r="R229" s="1616"/>
      <c r="S229" s="1619"/>
      <c r="T229" s="1619"/>
      <c r="U229" s="310" t="s">
        <v>48</v>
      </c>
      <c r="V229" s="312">
        <f>+Agrologia!V75</f>
        <v>0.96939999999999993</v>
      </c>
      <c r="W229" s="314">
        <f>+V229*O228</f>
        <v>0.38775999999999999</v>
      </c>
      <c r="X229" s="27"/>
      <c r="Y229" s="27"/>
      <c r="Z229" s="27"/>
      <c r="AA229" s="27"/>
      <c r="AB229" s="27"/>
      <c r="AC229" s="27"/>
      <c r="AD229" s="27"/>
      <c r="AE229" s="27"/>
      <c r="AF229" s="27"/>
      <c r="AG229" s="27"/>
    </row>
    <row r="230" spans="1:33" ht="45" customHeight="1">
      <c r="A230" s="1653"/>
      <c r="B230" s="1616"/>
      <c r="C230" s="1616"/>
      <c r="D230" s="1616"/>
      <c r="E230" s="1678"/>
      <c r="F230" s="1678"/>
      <c r="G230" s="1653"/>
      <c r="H230" s="1616"/>
      <c r="I230" s="1619"/>
      <c r="J230" s="1619"/>
      <c r="K230" s="1616"/>
      <c r="L230" s="1616"/>
      <c r="M230" s="1616"/>
      <c r="N230" s="1616"/>
      <c r="O230" s="1628">
        <f>+Agrologia!W76</f>
        <v>0.4</v>
      </c>
      <c r="P230" s="1622"/>
      <c r="Q230" s="1682" t="str">
        <f>+Agrologia!C76</f>
        <v>2, Generación de información de Geomorfología, y de la Cobertura y Uso de la Tierra como insumo a la implementación de la política de tierras en Colombia. 3.500.000 ha.</v>
      </c>
      <c r="R230" s="1616"/>
      <c r="S230" s="1846"/>
      <c r="T230" s="1846"/>
      <c r="U230" s="310" t="s">
        <v>47</v>
      </c>
      <c r="V230" s="312">
        <f>+Agrologia!V76</f>
        <v>1</v>
      </c>
      <c r="W230" s="314">
        <f>+V230*O230</f>
        <v>0.4</v>
      </c>
      <c r="X230" s="27"/>
      <c r="Y230" s="27"/>
      <c r="Z230" s="27"/>
      <c r="AA230" s="27"/>
      <c r="AB230" s="27"/>
      <c r="AC230" s="27"/>
      <c r="AD230" s="27"/>
      <c r="AE230" s="27"/>
      <c r="AF230" s="27"/>
      <c r="AG230" s="27"/>
    </row>
    <row r="231" spans="1:33" ht="45" customHeight="1">
      <c r="A231" s="1653"/>
      <c r="B231" s="1616"/>
      <c r="C231" s="1616"/>
      <c r="D231" s="1616"/>
      <c r="E231" s="1678"/>
      <c r="F231" s="1678"/>
      <c r="G231" s="1653"/>
      <c r="H231" s="1616"/>
      <c r="I231" s="1643" t="s">
        <v>48</v>
      </c>
      <c r="J231" s="1643">
        <f>+Agrologia!V72</f>
        <v>0.96739999999999993</v>
      </c>
      <c r="K231" s="1616"/>
      <c r="L231" s="1616"/>
      <c r="M231" s="1616"/>
      <c r="N231" s="1616"/>
      <c r="O231" s="1619"/>
      <c r="P231" s="1619"/>
      <c r="Q231" s="1619"/>
      <c r="R231" s="1616"/>
      <c r="S231" s="1619"/>
      <c r="T231" s="1619"/>
      <c r="U231" s="310" t="s">
        <v>48</v>
      </c>
      <c r="V231" s="312">
        <f>+Agrologia!V77</f>
        <v>0.94909999999999994</v>
      </c>
      <c r="W231" s="314">
        <f>+V231*O230</f>
        <v>0.37963999999999998</v>
      </c>
      <c r="X231" s="27"/>
      <c r="Y231" s="27"/>
      <c r="Z231" s="27"/>
      <c r="AA231" s="27"/>
      <c r="AB231" s="27"/>
      <c r="AC231" s="27"/>
      <c r="AD231" s="27"/>
      <c r="AE231" s="27"/>
      <c r="AF231" s="27"/>
      <c r="AG231" s="27"/>
    </row>
    <row r="232" spans="1:33" ht="88.5" customHeight="1">
      <c r="A232" s="1653"/>
      <c r="B232" s="1616"/>
      <c r="C232" s="1616"/>
      <c r="D232" s="1616"/>
      <c r="E232" s="1678"/>
      <c r="F232" s="1678"/>
      <c r="G232" s="1653"/>
      <c r="H232" s="1616"/>
      <c r="I232" s="1616"/>
      <c r="J232" s="1616"/>
      <c r="K232" s="1616"/>
      <c r="L232" s="1616"/>
      <c r="M232" s="1616"/>
      <c r="N232" s="1616"/>
      <c r="O232" s="1628">
        <f>+Agrologia!W78</f>
        <v>0.2</v>
      </c>
      <c r="P232" s="1622"/>
      <c r="Q232" s="1682" t="str">
        <f>+Agrologia!C78</f>
        <v>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v>
      </c>
      <c r="R232" s="1616"/>
      <c r="S232" s="1846"/>
      <c r="T232" s="1846"/>
      <c r="U232" s="310" t="s">
        <v>47</v>
      </c>
      <c r="V232" s="312">
        <f>+Agrologia!V78</f>
        <v>1</v>
      </c>
      <c r="W232" s="314">
        <f>+V232*O232</f>
        <v>0.2</v>
      </c>
      <c r="X232" s="27"/>
      <c r="Y232" s="27"/>
      <c r="Z232" s="27"/>
      <c r="AA232" s="27"/>
      <c r="AB232" s="27"/>
      <c r="AC232" s="27"/>
      <c r="AD232" s="27"/>
      <c r="AE232" s="27"/>
      <c r="AF232" s="27"/>
      <c r="AG232" s="27"/>
    </row>
    <row r="233" spans="1:33" ht="88.5" customHeight="1">
      <c r="A233" s="1654"/>
      <c r="B233" s="1617"/>
      <c r="C233" s="1617"/>
      <c r="D233" s="1617"/>
      <c r="E233" s="1696"/>
      <c r="F233" s="1696"/>
      <c r="G233" s="1654"/>
      <c r="H233" s="1617"/>
      <c r="I233" s="1617"/>
      <c r="J233" s="1617"/>
      <c r="K233" s="1617"/>
      <c r="L233" s="1617"/>
      <c r="M233" s="1617"/>
      <c r="N233" s="1617"/>
      <c r="O233" s="1617"/>
      <c r="P233" s="1619"/>
      <c r="Q233" s="1617"/>
      <c r="R233" s="1617"/>
      <c r="S233" s="1617"/>
      <c r="T233" s="1617"/>
      <c r="U233" s="324" t="s">
        <v>48</v>
      </c>
      <c r="V233" s="325">
        <f>+Agrologia!V79</f>
        <v>1</v>
      </c>
      <c r="W233" s="327">
        <f>+V233*O232</f>
        <v>0.2</v>
      </c>
      <c r="X233" s="27"/>
      <c r="Y233" s="27"/>
      <c r="Z233" s="27"/>
      <c r="AA233" s="27"/>
      <c r="AB233" s="27"/>
      <c r="AC233" s="27"/>
      <c r="AD233" s="27"/>
      <c r="AE233" s="27"/>
      <c r="AF233" s="27"/>
      <c r="AG233" s="27"/>
    </row>
    <row r="234" spans="1:33" ht="24.75" customHeight="1">
      <c r="A234" s="65" t="s">
        <v>56</v>
      </c>
      <c r="B234" s="1756">
        <f>+J235*B186</f>
        <v>5.8773004285714282E-2</v>
      </c>
      <c r="C234" s="1662"/>
      <c r="D234" s="1663"/>
      <c r="E234" s="1663"/>
      <c r="F234" s="1663"/>
      <c r="G234" s="1664"/>
      <c r="H234" s="1631">
        <f>SUM(H186:H233)</f>
        <v>1</v>
      </c>
      <c r="I234" s="190" t="s">
        <v>47</v>
      </c>
      <c r="J234" s="190">
        <f>+Agrologia!V2</f>
        <v>1</v>
      </c>
      <c r="K234" s="1839"/>
      <c r="L234" s="1715"/>
      <c r="M234" s="1715"/>
      <c r="N234" s="1715"/>
      <c r="O234" s="1715"/>
      <c r="P234" s="1715"/>
      <c r="Q234" s="1715"/>
      <c r="R234" s="1715"/>
      <c r="S234" s="1715"/>
      <c r="T234" s="1715"/>
      <c r="U234" s="1715"/>
      <c r="V234" s="1715"/>
      <c r="W234" s="1840"/>
      <c r="X234" s="27"/>
      <c r="Y234" s="27"/>
      <c r="Z234" s="27"/>
      <c r="AA234" s="27"/>
      <c r="AB234" s="27"/>
      <c r="AC234" s="27"/>
      <c r="AD234" s="27"/>
      <c r="AE234" s="27"/>
      <c r="AF234" s="27"/>
      <c r="AG234" s="27"/>
    </row>
    <row r="235" spans="1:33" ht="24.75" customHeight="1">
      <c r="A235" s="70">
        <f>+$F$4</f>
        <v>43465</v>
      </c>
      <c r="B235" s="1718"/>
      <c r="C235" s="1665"/>
      <c r="D235" s="1666"/>
      <c r="E235" s="1666"/>
      <c r="F235" s="1666"/>
      <c r="G235" s="1651"/>
      <c r="H235" s="1617"/>
      <c r="I235" s="72" t="s">
        <v>48</v>
      </c>
      <c r="J235" s="73">
        <f>+Agrologia!V3</f>
        <v>1.3060667619047619</v>
      </c>
      <c r="K235" s="1696"/>
      <c r="L235" s="1666"/>
      <c r="M235" s="1666"/>
      <c r="N235" s="1666"/>
      <c r="O235" s="1666"/>
      <c r="P235" s="1666"/>
      <c r="Q235" s="1666"/>
      <c r="R235" s="1666"/>
      <c r="S235" s="1666"/>
      <c r="T235" s="1666"/>
      <c r="U235" s="1666"/>
      <c r="V235" s="1666"/>
      <c r="W235" s="1841"/>
      <c r="X235" s="27"/>
      <c r="Y235" s="27"/>
      <c r="Z235" s="27"/>
      <c r="AA235" s="27"/>
      <c r="AB235" s="27"/>
      <c r="AC235" s="27"/>
      <c r="AD235" s="27"/>
      <c r="AE235" s="27"/>
      <c r="AF235" s="27"/>
      <c r="AG235" s="27"/>
    </row>
    <row r="236" spans="1:33" ht="14.2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row>
    <row r="237" spans="1:33" ht="33" customHeight="1">
      <c r="A237" s="1749" t="str">
        <f>+Catastro!I2</f>
        <v>GESTION CATASTRAL</v>
      </c>
      <c r="B237" s="1723">
        <v>0.28999999999999998</v>
      </c>
      <c r="C237" s="1640" t="s">
        <v>43</v>
      </c>
      <c r="D237" s="1640" t="s">
        <v>244</v>
      </c>
      <c r="E237" s="1710" t="s">
        <v>45</v>
      </c>
      <c r="F237" s="1710" t="s">
        <v>46</v>
      </c>
      <c r="G237" s="1655" t="str">
        <f>+Catastro!A7</f>
        <v>Modelo de gestión y operación de Catastro Multipropósito en el marco del posconflicto</v>
      </c>
      <c r="H237" s="1642">
        <f>+Catastro!W5</f>
        <v>0.11</v>
      </c>
      <c r="I237" s="1642" t="s">
        <v>47</v>
      </c>
      <c r="J237" s="1642">
        <f>+Catastro!V5</f>
        <v>1</v>
      </c>
      <c r="K237" s="1627" t="str">
        <f>+Catastro!E5</f>
        <v>100%</v>
      </c>
      <c r="L237" s="1639" t="str">
        <f>+Catastro!D5</f>
        <v>Porcentaje</v>
      </c>
      <c r="M237" s="1639" t="str">
        <f>+Catastro!F5</f>
        <v>Porcentaje de avance formulación del Modelo de gestión y operación de Catastro Multipropósito</v>
      </c>
      <c r="N237" s="1639" t="str">
        <f>+Catastro!G5</f>
        <v>Eficacia</v>
      </c>
      <c r="O237" s="1629">
        <f>+Catastro!W8</f>
        <v>0.2</v>
      </c>
      <c r="P237" s="1622"/>
      <c r="Q237" s="1675" t="str">
        <f>+Catastro!C8</f>
        <v>Elaborar documento de metodología de esquema de evaluación</v>
      </c>
      <c r="R237" s="1639" t="str">
        <f>+Catastro!C5</f>
        <v>SUBDIRECCION DE CATASTRO</v>
      </c>
      <c r="S237" s="1649">
        <v>43132</v>
      </c>
      <c r="T237" s="1649">
        <v>43160</v>
      </c>
      <c r="U237" s="360" t="s">
        <v>47</v>
      </c>
      <c r="V237" s="308">
        <f>+Catastro!V8</f>
        <v>1</v>
      </c>
      <c r="W237" s="361">
        <f>+V237*O237</f>
        <v>0.2</v>
      </c>
      <c r="X237" s="27"/>
      <c r="Y237" s="27"/>
      <c r="Z237" s="27"/>
      <c r="AA237" s="27"/>
      <c r="AB237" s="27"/>
      <c r="AC237" s="27"/>
      <c r="AD237" s="27"/>
      <c r="AE237" s="27"/>
      <c r="AF237" s="27"/>
      <c r="AG237" s="27"/>
    </row>
    <row r="238" spans="1:33" ht="33" customHeight="1">
      <c r="A238" s="1653"/>
      <c r="B238" s="1616"/>
      <c r="C238" s="1616"/>
      <c r="D238" s="1616"/>
      <c r="E238" s="1678"/>
      <c r="F238" s="1678"/>
      <c r="G238" s="1653"/>
      <c r="H238" s="1616"/>
      <c r="I238" s="1616"/>
      <c r="J238" s="1616"/>
      <c r="K238" s="1616"/>
      <c r="L238" s="1616"/>
      <c r="M238" s="1616"/>
      <c r="N238" s="1616"/>
      <c r="O238" s="1619"/>
      <c r="P238" s="1619"/>
      <c r="Q238" s="1619"/>
      <c r="R238" s="1616"/>
      <c r="S238" s="1619"/>
      <c r="T238" s="1619"/>
      <c r="U238" s="362" t="s">
        <v>48</v>
      </c>
      <c r="V238" s="312">
        <f>+Catastro!V9</f>
        <v>1</v>
      </c>
      <c r="W238" s="363">
        <f>+V238*O237</f>
        <v>0.2</v>
      </c>
      <c r="X238" s="27"/>
      <c r="Y238" s="27"/>
      <c r="Z238" s="27"/>
      <c r="AA238" s="27"/>
      <c r="AB238" s="27"/>
      <c r="AC238" s="27"/>
      <c r="AD238" s="27"/>
      <c r="AE238" s="27"/>
      <c r="AF238" s="27"/>
      <c r="AG238" s="27"/>
    </row>
    <row r="239" spans="1:33" ht="33" customHeight="1">
      <c r="A239" s="1653"/>
      <c r="B239" s="1616"/>
      <c r="C239" s="1616"/>
      <c r="D239" s="1616"/>
      <c r="E239" s="1678"/>
      <c r="F239" s="1678"/>
      <c r="G239" s="1653"/>
      <c r="H239" s="1616"/>
      <c r="I239" s="1616"/>
      <c r="J239" s="1616"/>
      <c r="K239" s="1616"/>
      <c r="L239" s="1616"/>
      <c r="M239" s="1616"/>
      <c r="N239" s="1616"/>
      <c r="O239" s="1628">
        <f>+Catastro!W10</f>
        <v>0.2</v>
      </c>
      <c r="P239" s="1622"/>
      <c r="Q239" s="1671" t="str">
        <f>+Catastro!C10</f>
        <v>Elaborar o actualizar las especificaciones técnicas de producto de catastro multipropósito</v>
      </c>
      <c r="R239" s="1616"/>
      <c r="S239" s="1646">
        <v>43132</v>
      </c>
      <c r="T239" s="1646">
        <v>43405</v>
      </c>
      <c r="U239" s="362" t="s">
        <v>47</v>
      </c>
      <c r="V239" s="312">
        <f>+Catastro!V10</f>
        <v>1.0000000000000002</v>
      </c>
      <c r="W239" s="363">
        <f>+V239*O239</f>
        <v>0.20000000000000007</v>
      </c>
      <c r="X239" s="27"/>
      <c r="Y239" s="27"/>
      <c r="Z239" s="27"/>
      <c r="AA239" s="27"/>
      <c r="AB239" s="27"/>
      <c r="AC239" s="27"/>
      <c r="AD239" s="27"/>
      <c r="AE239" s="27"/>
      <c r="AF239" s="27"/>
      <c r="AG239" s="27"/>
    </row>
    <row r="240" spans="1:33" ht="33" customHeight="1">
      <c r="A240" s="1653"/>
      <c r="B240" s="1616"/>
      <c r="C240" s="1616"/>
      <c r="D240" s="1616"/>
      <c r="E240" s="1678"/>
      <c r="F240" s="1678"/>
      <c r="G240" s="1653"/>
      <c r="H240" s="1616"/>
      <c r="I240" s="1616"/>
      <c r="J240" s="1616"/>
      <c r="K240" s="1616"/>
      <c r="L240" s="1616"/>
      <c r="M240" s="1616"/>
      <c r="N240" s="1616"/>
      <c r="O240" s="1619"/>
      <c r="P240" s="1619"/>
      <c r="Q240" s="1619"/>
      <c r="R240" s="1616"/>
      <c r="S240" s="1619"/>
      <c r="T240" s="1619"/>
      <c r="U240" s="362" t="s">
        <v>48</v>
      </c>
      <c r="V240" s="312">
        <f>+Catastro!V11</f>
        <v>1.0000000000000002</v>
      </c>
      <c r="W240" s="363">
        <f>+V240*O239</f>
        <v>0.20000000000000007</v>
      </c>
      <c r="X240" s="27"/>
      <c r="Y240" s="27"/>
      <c r="Z240" s="27"/>
      <c r="AA240" s="27"/>
      <c r="AB240" s="27"/>
      <c r="AC240" s="27"/>
      <c r="AD240" s="27"/>
      <c r="AE240" s="27"/>
      <c r="AF240" s="27"/>
      <c r="AG240" s="27"/>
    </row>
    <row r="241" spans="1:33" ht="33" customHeight="1">
      <c r="A241" s="1653"/>
      <c r="B241" s="1616"/>
      <c r="C241" s="1616"/>
      <c r="D241" s="1616"/>
      <c r="E241" s="1678"/>
      <c r="F241" s="1678"/>
      <c r="G241" s="1653"/>
      <c r="H241" s="1616"/>
      <c r="I241" s="1616"/>
      <c r="J241" s="1619"/>
      <c r="K241" s="1616"/>
      <c r="L241" s="1616"/>
      <c r="M241" s="1616"/>
      <c r="N241" s="1616"/>
      <c r="O241" s="1628">
        <f>+Catastro!W12</f>
        <v>0.2</v>
      </c>
      <c r="P241" s="1622"/>
      <c r="Q241" s="1671" t="str">
        <f>+Catastro!C12</f>
        <v>Elaborar metodología para los procesos de  catastro multipropósito</v>
      </c>
      <c r="R241" s="1616"/>
      <c r="S241" s="1646">
        <v>43132</v>
      </c>
      <c r="T241" s="1646">
        <v>43435</v>
      </c>
      <c r="U241" s="362" t="s">
        <v>47</v>
      </c>
      <c r="V241" s="312">
        <f>+Catastro!V12</f>
        <v>1.0000000000000002</v>
      </c>
      <c r="W241" s="363">
        <f>+V241*O241</f>
        <v>0.20000000000000007</v>
      </c>
      <c r="X241" s="27"/>
      <c r="Y241" s="27"/>
      <c r="Z241" s="27"/>
      <c r="AA241" s="27"/>
      <c r="AB241" s="27"/>
      <c r="AC241" s="27"/>
      <c r="AD241" s="27"/>
      <c r="AE241" s="27"/>
      <c r="AF241" s="27"/>
      <c r="AG241" s="27"/>
    </row>
    <row r="242" spans="1:33" ht="33" customHeight="1">
      <c r="A242" s="1653"/>
      <c r="B242" s="1616"/>
      <c r="C242" s="1616"/>
      <c r="D242" s="1616"/>
      <c r="E242" s="1678"/>
      <c r="F242" s="1678"/>
      <c r="G242" s="1653"/>
      <c r="H242" s="1616"/>
      <c r="I242" s="1811" t="s">
        <v>48</v>
      </c>
      <c r="J242" s="1643">
        <f>+Catastro!V9</f>
        <v>1</v>
      </c>
      <c r="K242" s="1616"/>
      <c r="L242" s="1616"/>
      <c r="M242" s="1616"/>
      <c r="N242" s="1616"/>
      <c r="O242" s="1619"/>
      <c r="P242" s="1619"/>
      <c r="Q242" s="1616"/>
      <c r="R242" s="1616"/>
      <c r="S242" s="1619"/>
      <c r="T242" s="1619"/>
      <c r="U242" s="362" t="s">
        <v>48</v>
      </c>
      <c r="V242" s="312">
        <f>+Catastro!V13</f>
        <v>1.0000000000000002</v>
      </c>
      <c r="W242" s="363">
        <f>+V242*O241</f>
        <v>0.20000000000000007</v>
      </c>
      <c r="X242" s="27"/>
      <c r="Y242" s="27"/>
      <c r="Z242" s="27"/>
      <c r="AA242" s="27"/>
      <c r="AB242" s="27"/>
      <c r="AC242" s="27"/>
      <c r="AD242" s="27"/>
      <c r="AE242" s="27"/>
      <c r="AF242" s="27"/>
      <c r="AG242" s="27"/>
    </row>
    <row r="243" spans="1:33" ht="33" customHeight="1">
      <c r="A243" s="1653"/>
      <c r="B243" s="1616"/>
      <c r="C243" s="1616"/>
      <c r="D243" s="1616"/>
      <c r="E243" s="1678"/>
      <c r="F243" s="1678"/>
      <c r="G243" s="1653"/>
      <c r="H243" s="1616"/>
      <c r="I243" s="1616"/>
      <c r="J243" s="1616"/>
      <c r="K243" s="1616"/>
      <c r="L243" s="1616"/>
      <c r="M243" s="1616"/>
      <c r="N243" s="1616"/>
      <c r="O243" s="1694">
        <f>+Catastro!W14</f>
        <v>0.2</v>
      </c>
      <c r="P243" s="1622"/>
      <c r="Q243" s="1671" t="str">
        <f>+Catastro!C14</f>
        <v>Elaborar modelo de gestión y operación de catastro multipropósito (incluye modelo lADM-COL)</v>
      </c>
      <c r="R243" s="1616"/>
      <c r="S243" s="1646">
        <v>43132</v>
      </c>
      <c r="T243" s="1646">
        <v>43435</v>
      </c>
      <c r="U243" s="362" t="s">
        <v>47</v>
      </c>
      <c r="V243" s="312">
        <f>+Catastro!V14</f>
        <v>1</v>
      </c>
      <c r="W243" s="363">
        <f>+V243*O243</f>
        <v>0.2</v>
      </c>
      <c r="X243" s="27"/>
      <c r="Y243" s="27"/>
      <c r="Z243" s="27"/>
      <c r="AA243" s="27"/>
      <c r="AB243" s="27"/>
      <c r="AC243" s="27"/>
      <c r="AD243" s="27"/>
      <c r="AE243" s="27"/>
      <c r="AF243" s="27"/>
      <c r="AG243" s="27"/>
    </row>
    <row r="244" spans="1:33" ht="33" customHeight="1">
      <c r="A244" s="1653"/>
      <c r="B244" s="1616"/>
      <c r="C244" s="1616"/>
      <c r="D244" s="1616"/>
      <c r="E244" s="1678"/>
      <c r="F244" s="1678"/>
      <c r="G244" s="1653"/>
      <c r="H244" s="1616"/>
      <c r="I244" s="1616"/>
      <c r="J244" s="1616"/>
      <c r="K244" s="1616"/>
      <c r="L244" s="1616"/>
      <c r="M244" s="1616"/>
      <c r="N244" s="1616"/>
      <c r="O244" s="1679"/>
      <c r="P244" s="1619"/>
      <c r="Q244" s="1619"/>
      <c r="R244" s="1616"/>
      <c r="S244" s="1619"/>
      <c r="T244" s="1619"/>
      <c r="U244" s="362" t="s">
        <v>48</v>
      </c>
      <c r="V244" s="312">
        <f>+Catastro!V15</f>
        <v>1</v>
      </c>
      <c r="W244" s="363">
        <f>+V244*O243</f>
        <v>0.2</v>
      </c>
      <c r="X244" s="27"/>
      <c r="Y244" s="27"/>
      <c r="Z244" s="27"/>
      <c r="AA244" s="27"/>
      <c r="AB244" s="27"/>
      <c r="AC244" s="27"/>
      <c r="AD244" s="27"/>
      <c r="AE244" s="27"/>
      <c r="AF244" s="27"/>
      <c r="AG244" s="27"/>
    </row>
    <row r="245" spans="1:33" ht="33" customHeight="1">
      <c r="A245" s="1653"/>
      <c r="B245" s="1616"/>
      <c r="C245" s="1616"/>
      <c r="D245" s="1616"/>
      <c r="E245" s="1678"/>
      <c r="F245" s="1678"/>
      <c r="G245" s="1653"/>
      <c r="H245" s="1616"/>
      <c r="I245" s="1616"/>
      <c r="J245" s="1616"/>
      <c r="K245" s="1616"/>
      <c r="L245" s="1616"/>
      <c r="M245" s="1616"/>
      <c r="N245" s="1616"/>
      <c r="O245" s="1628">
        <f>+Catastro!W16</f>
        <v>0.2</v>
      </c>
      <c r="P245" s="1622"/>
      <c r="Q245" s="1685" t="str">
        <f>+Catastro!C16</f>
        <v>Diseñar e implementar el modelo TIC que soporte los procesos de Catastro Multipropósito</v>
      </c>
      <c r="R245" s="1616"/>
      <c r="S245" s="1646">
        <v>43132</v>
      </c>
      <c r="T245" s="1646">
        <v>43435</v>
      </c>
      <c r="U245" s="362" t="s">
        <v>47</v>
      </c>
      <c r="V245" s="312">
        <f>+Catastro!V16</f>
        <v>1</v>
      </c>
      <c r="W245" s="363">
        <f>+V245*O245</f>
        <v>0.2</v>
      </c>
      <c r="X245" s="27"/>
      <c r="Y245" s="27"/>
      <c r="Z245" s="27"/>
      <c r="AA245" s="27"/>
      <c r="AB245" s="27"/>
      <c r="AC245" s="27"/>
      <c r="AD245" s="27"/>
      <c r="AE245" s="27"/>
      <c r="AF245" s="27"/>
      <c r="AG245" s="27"/>
    </row>
    <row r="246" spans="1:33" ht="33" customHeight="1">
      <c r="A246" s="1653"/>
      <c r="B246" s="1616"/>
      <c r="C246" s="1616"/>
      <c r="D246" s="1616"/>
      <c r="E246" s="1678"/>
      <c r="F246" s="1678"/>
      <c r="G246" s="1654"/>
      <c r="H246" s="1617"/>
      <c r="I246" s="1617"/>
      <c r="J246" s="1617"/>
      <c r="K246" s="1617"/>
      <c r="L246" s="1617"/>
      <c r="M246" s="1617"/>
      <c r="N246" s="1617"/>
      <c r="O246" s="1617"/>
      <c r="P246" s="1619"/>
      <c r="Q246" s="1617"/>
      <c r="R246" s="1617"/>
      <c r="S246" s="1617"/>
      <c r="T246" s="1617"/>
      <c r="U246" s="367" t="s">
        <v>48</v>
      </c>
      <c r="V246" s="325">
        <f>+Catastro!V17</f>
        <v>0.84780000000000011</v>
      </c>
      <c r="W246" s="368">
        <f>+V246*O245</f>
        <v>0.16956000000000004</v>
      </c>
      <c r="X246" s="27"/>
      <c r="Y246" s="27"/>
      <c r="Z246" s="27"/>
      <c r="AA246" s="27"/>
      <c r="AB246" s="27"/>
      <c r="AC246" s="27"/>
      <c r="AD246" s="27"/>
      <c r="AE246" s="27"/>
      <c r="AF246" s="27"/>
      <c r="AG246" s="27"/>
    </row>
    <row r="247" spans="1:33" ht="33" customHeight="1">
      <c r="A247" s="1653"/>
      <c r="B247" s="1616"/>
      <c r="C247" s="1616"/>
      <c r="D247" s="1616"/>
      <c r="E247" s="1710" t="s">
        <v>45</v>
      </c>
      <c r="F247" s="1678"/>
      <c r="G247" s="1655" t="str">
        <f>+Catastro!A27</f>
        <v>Metodologias y aplicaciones que transformen los datos catastrales para la toma de decisiones, en los diferentes niveles de la organización y en el marco del posconflicto</v>
      </c>
      <c r="H247" s="1642">
        <f>+Catastro!W25</f>
        <v>0.11</v>
      </c>
      <c r="I247" s="1642" t="s">
        <v>47</v>
      </c>
      <c r="J247" s="1642">
        <f>+Catastro!V25</f>
        <v>1</v>
      </c>
      <c r="K247" s="1801" t="str">
        <f>+Catastro!E25</f>
        <v>100%</v>
      </c>
      <c r="L247" s="1692" t="str">
        <f>+Catastro!D25</f>
        <v>Porcentaje</v>
      </c>
      <c r="M247" s="1692" t="str">
        <f>+Catastro!F25</f>
        <v>Porcentaje de disponibilidad de la información catastral para consulta</v>
      </c>
      <c r="N247" s="1640" t="str">
        <f>+Catastro!G25</f>
        <v>Eficacia</v>
      </c>
      <c r="O247" s="1629">
        <f>+Catastro!W28</f>
        <v>0.2</v>
      </c>
      <c r="P247" s="1622"/>
      <c r="Q247" s="1686" t="str">
        <f>+Catastro!C28</f>
        <v>Realizar consolidación y reporte de cantidad de mutaciones digitalizadas de vigencias anteriores.</v>
      </c>
      <c r="R247" s="1638" t="str">
        <f>+Catastro!C25</f>
        <v>SUBDIRECCIÓN DE CATASTRO</v>
      </c>
      <c r="S247" s="1649">
        <v>43101</v>
      </c>
      <c r="T247" s="1649">
        <v>43435</v>
      </c>
      <c r="U247" s="360" t="s">
        <v>47</v>
      </c>
      <c r="V247" s="308">
        <f>+Catastro!V28</f>
        <v>1.0000000000000002</v>
      </c>
      <c r="W247" s="361">
        <f>+V247*O247</f>
        <v>0.20000000000000007</v>
      </c>
      <c r="X247" s="27"/>
      <c r="Y247" s="27"/>
      <c r="Z247" s="27"/>
      <c r="AA247" s="27"/>
      <c r="AB247" s="27"/>
      <c r="AC247" s="27"/>
      <c r="AD247" s="27"/>
      <c r="AE247" s="27"/>
      <c r="AF247" s="27"/>
      <c r="AG247" s="27"/>
    </row>
    <row r="248" spans="1:33" ht="33" customHeight="1">
      <c r="A248" s="1653"/>
      <c r="B248" s="1616"/>
      <c r="C248" s="1616"/>
      <c r="D248" s="1616"/>
      <c r="E248" s="1678"/>
      <c r="F248" s="1678"/>
      <c r="G248" s="1653"/>
      <c r="H248" s="1616"/>
      <c r="I248" s="1616"/>
      <c r="J248" s="1616"/>
      <c r="K248" s="1616"/>
      <c r="L248" s="1616"/>
      <c r="M248" s="1616"/>
      <c r="N248" s="1616"/>
      <c r="O248" s="1619"/>
      <c r="P248" s="1619"/>
      <c r="Q248" s="1619"/>
      <c r="R248" s="1616"/>
      <c r="S248" s="1619"/>
      <c r="T248" s="1619"/>
      <c r="U248" s="362" t="s">
        <v>48</v>
      </c>
      <c r="V248" s="312">
        <f>+Catastro!V29</f>
        <v>0.91630000000000011</v>
      </c>
      <c r="W248" s="363">
        <f>+V248*O247</f>
        <v>0.18326000000000003</v>
      </c>
      <c r="X248" s="27"/>
      <c r="Y248" s="27"/>
      <c r="Z248" s="27"/>
      <c r="AA248" s="27"/>
      <c r="AB248" s="27"/>
      <c r="AC248" s="27"/>
      <c r="AD248" s="27"/>
      <c r="AE248" s="27"/>
      <c r="AF248" s="27"/>
      <c r="AG248" s="27"/>
    </row>
    <row r="249" spans="1:33" ht="33" customHeight="1">
      <c r="A249" s="1653"/>
      <c r="B249" s="1616"/>
      <c r="C249" s="1616"/>
      <c r="D249" s="1616"/>
      <c r="E249" s="1678"/>
      <c r="F249" s="1678"/>
      <c r="G249" s="1653"/>
      <c r="H249" s="1616"/>
      <c r="I249" s="1616"/>
      <c r="J249" s="1616"/>
      <c r="K249" s="1616"/>
      <c r="L249" s="1616"/>
      <c r="M249" s="1616"/>
      <c r="N249" s="1616"/>
      <c r="O249" s="1628">
        <f>+Catastro!W30</f>
        <v>0.2</v>
      </c>
      <c r="P249" s="1622"/>
      <c r="Q249" s="1682" t="str">
        <f>+Catastro!C30</f>
        <v>Realizar la consolidación y divulgación de los informes relacionados con la Información Catastral</v>
      </c>
      <c r="R249" s="1616"/>
      <c r="S249" s="1646">
        <v>43101</v>
      </c>
      <c r="T249" s="1646">
        <v>43435</v>
      </c>
      <c r="U249" s="362" t="s">
        <v>47</v>
      </c>
      <c r="V249" s="312">
        <f>+Catastro!V30</f>
        <v>1.0000000000000002</v>
      </c>
      <c r="W249" s="363">
        <f>+V249*O249</f>
        <v>0.20000000000000007</v>
      </c>
      <c r="X249" s="27"/>
      <c r="Y249" s="27"/>
      <c r="Z249" s="27"/>
      <c r="AA249" s="27"/>
      <c r="AB249" s="27"/>
      <c r="AC249" s="27"/>
      <c r="AD249" s="27"/>
      <c r="AE249" s="27"/>
      <c r="AF249" s="27"/>
      <c r="AG249" s="27"/>
    </row>
    <row r="250" spans="1:33" ht="33" customHeight="1">
      <c r="A250" s="1653"/>
      <c r="B250" s="1616"/>
      <c r="C250" s="1616"/>
      <c r="D250" s="1616"/>
      <c r="E250" s="1678"/>
      <c r="F250" s="1678"/>
      <c r="G250" s="1653"/>
      <c r="H250" s="1616"/>
      <c r="I250" s="1616"/>
      <c r="J250" s="1616"/>
      <c r="K250" s="1616"/>
      <c r="L250" s="1616"/>
      <c r="M250" s="1616"/>
      <c r="N250" s="1616"/>
      <c r="O250" s="1619"/>
      <c r="P250" s="1619"/>
      <c r="Q250" s="1619"/>
      <c r="R250" s="1616"/>
      <c r="S250" s="1619"/>
      <c r="T250" s="1619"/>
      <c r="U250" s="362" t="s">
        <v>48</v>
      </c>
      <c r="V250" s="312">
        <f>+Catastro!V31</f>
        <v>1</v>
      </c>
      <c r="W250" s="363">
        <f>+V250*O249</f>
        <v>0.2</v>
      </c>
      <c r="X250" s="27"/>
      <c r="Y250" s="27"/>
      <c r="Z250" s="27"/>
      <c r="AA250" s="27"/>
      <c r="AB250" s="27"/>
      <c r="AC250" s="27"/>
      <c r="AD250" s="27"/>
      <c r="AE250" s="27"/>
      <c r="AF250" s="27"/>
      <c r="AG250" s="27"/>
    </row>
    <row r="251" spans="1:33" ht="33" customHeight="1">
      <c r="A251" s="1653"/>
      <c r="B251" s="1616"/>
      <c r="C251" s="1616"/>
      <c r="D251" s="1616"/>
      <c r="E251" s="1678"/>
      <c r="F251" s="1678"/>
      <c r="G251" s="1653"/>
      <c r="H251" s="1616"/>
      <c r="I251" s="1616"/>
      <c r="J251" s="1616"/>
      <c r="K251" s="1616"/>
      <c r="L251" s="1616"/>
      <c r="M251" s="1616"/>
      <c r="N251" s="1616"/>
      <c r="O251" s="1628">
        <f>+Catastro!W32</f>
        <v>0.15</v>
      </c>
      <c r="P251" s="1622"/>
      <c r="Q251" s="1682" t="str">
        <f>+Catastro!C32</f>
        <v xml:space="preserve">Realizar o mantener actualizado el inventario de cartografía catastral </v>
      </c>
      <c r="R251" s="1616"/>
      <c r="S251" s="1646">
        <v>43101</v>
      </c>
      <c r="T251" s="1646">
        <v>43435</v>
      </c>
      <c r="U251" s="362" t="s">
        <v>47</v>
      </c>
      <c r="V251" s="312">
        <f>+Catastro!V32</f>
        <v>1.0000000000000002</v>
      </c>
      <c r="W251" s="363">
        <f>+V251*O251</f>
        <v>0.15000000000000002</v>
      </c>
      <c r="X251" s="27"/>
      <c r="Y251" s="27"/>
      <c r="Z251" s="27"/>
      <c r="AA251" s="27"/>
      <c r="AB251" s="27"/>
      <c r="AC251" s="27"/>
      <c r="AD251" s="27"/>
      <c r="AE251" s="27"/>
      <c r="AF251" s="27"/>
      <c r="AG251" s="27"/>
    </row>
    <row r="252" spans="1:33" ht="33" customHeight="1">
      <c r="A252" s="1653"/>
      <c r="B252" s="1616"/>
      <c r="C252" s="1616"/>
      <c r="D252" s="1616"/>
      <c r="E252" s="1678"/>
      <c r="F252" s="1678"/>
      <c r="G252" s="1653"/>
      <c r="H252" s="1616"/>
      <c r="I252" s="1619"/>
      <c r="J252" s="1619"/>
      <c r="K252" s="1616"/>
      <c r="L252" s="1616"/>
      <c r="M252" s="1616"/>
      <c r="N252" s="1616"/>
      <c r="O252" s="1619"/>
      <c r="P252" s="1619"/>
      <c r="Q252" s="1619"/>
      <c r="R252" s="1616"/>
      <c r="S252" s="1619"/>
      <c r="T252" s="1619"/>
      <c r="U252" s="362" t="s">
        <v>48</v>
      </c>
      <c r="V252" s="312">
        <f>+Catastro!V33</f>
        <v>1</v>
      </c>
      <c r="W252" s="363">
        <f>+V252*O251</f>
        <v>0.15</v>
      </c>
      <c r="X252" s="27"/>
      <c r="Y252" s="27"/>
      <c r="Z252" s="27"/>
      <c r="AA252" s="27"/>
      <c r="AB252" s="27"/>
      <c r="AC252" s="27"/>
      <c r="AD252" s="27"/>
      <c r="AE252" s="27"/>
      <c r="AF252" s="27"/>
      <c r="AG252" s="27"/>
    </row>
    <row r="253" spans="1:33" ht="36" customHeight="1">
      <c r="A253" s="1653"/>
      <c r="B253" s="1616"/>
      <c r="C253" s="1616"/>
      <c r="D253" s="1616"/>
      <c r="E253" s="1678"/>
      <c r="F253" s="1678"/>
      <c r="G253" s="1653"/>
      <c r="H253" s="1616"/>
      <c r="I253" s="1751" t="s">
        <v>48</v>
      </c>
      <c r="J253" s="1643">
        <f>+Catastro!V26</f>
        <v>1</v>
      </c>
      <c r="K253" s="1616"/>
      <c r="L253" s="1616"/>
      <c r="M253" s="1616"/>
      <c r="N253" s="1616"/>
      <c r="O253" s="1628">
        <f>+Catastro!W34</f>
        <v>0.15</v>
      </c>
      <c r="P253" s="1622"/>
      <c r="Q253" s="1682" t="str">
        <f>+Catastro!C34</f>
        <v>Atender el 100%  de los requerimientos de la información catastral</v>
      </c>
      <c r="R253" s="1616"/>
      <c r="S253" s="1646">
        <v>43101</v>
      </c>
      <c r="T253" s="1646">
        <v>43435</v>
      </c>
      <c r="U253" s="362" t="s">
        <v>47</v>
      </c>
      <c r="V253" s="312">
        <f>+Catastro!V34</f>
        <v>1.0000000000000002</v>
      </c>
      <c r="W253" s="363">
        <f>+V253*O253</f>
        <v>0.15000000000000002</v>
      </c>
      <c r="X253" s="27"/>
      <c r="Y253" s="27"/>
      <c r="Z253" s="27"/>
      <c r="AA253" s="27"/>
      <c r="AB253" s="27"/>
      <c r="AC253" s="27"/>
      <c r="AD253" s="27"/>
      <c r="AE253" s="27"/>
      <c r="AF253" s="27"/>
      <c r="AG253" s="27"/>
    </row>
    <row r="254" spans="1:33" ht="33" customHeight="1">
      <c r="A254" s="1653"/>
      <c r="B254" s="1616"/>
      <c r="C254" s="1616"/>
      <c r="D254" s="1616"/>
      <c r="E254" s="1678"/>
      <c r="F254" s="1678"/>
      <c r="G254" s="1653"/>
      <c r="H254" s="1616"/>
      <c r="I254" s="1616"/>
      <c r="J254" s="1616"/>
      <c r="K254" s="1616"/>
      <c r="L254" s="1616"/>
      <c r="M254" s="1616"/>
      <c r="N254" s="1616"/>
      <c r="O254" s="1619"/>
      <c r="P254" s="1619"/>
      <c r="Q254" s="1619"/>
      <c r="R254" s="1616"/>
      <c r="S254" s="1619"/>
      <c r="T254" s="1619"/>
      <c r="U254" s="362" t="s">
        <v>48</v>
      </c>
      <c r="V254" s="312">
        <f>+Catastro!V35</f>
        <v>0.98970000000000002</v>
      </c>
      <c r="W254" s="363">
        <f>+V254*O253</f>
        <v>0.148455</v>
      </c>
      <c r="X254" s="27"/>
      <c r="Y254" s="27"/>
      <c r="Z254" s="27"/>
      <c r="AA254" s="27"/>
      <c r="AB254" s="27"/>
      <c r="AC254" s="27"/>
      <c r="AD254" s="27"/>
      <c r="AE254" s="27"/>
      <c r="AF254" s="27"/>
      <c r="AG254" s="27"/>
    </row>
    <row r="255" spans="1:33" ht="33" customHeight="1">
      <c r="A255" s="1653"/>
      <c r="B255" s="1616"/>
      <c r="C255" s="1616"/>
      <c r="D255" s="1616"/>
      <c r="E255" s="1678"/>
      <c r="F255" s="1678"/>
      <c r="G255" s="1653"/>
      <c r="H255" s="1616"/>
      <c r="I255" s="1616"/>
      <c r="J255" s="1616"/>
      <c r="K255" s="1616"/>
      <c r="L255" s="1616"/>
      <c r="M255" s="1616"/>
      <c r="N255" s="1616"/>
      <c r="O255" s="1628">
        <f>+Catastro!W36</f>
        <v>0.15</v>
      </c>
      <c r="P255" s="1622"/>
      <c r="Q255" s="1671" t="str">
        <f>+Catastro!C36</f>
        <v>Birndar apoyo técnico en el componente gráfico a los procesos catastrales.</v>
      </c>
      <c r="R255" s="1616"/>
      <c r="S255" s="1646">
        <v>43101</v>
      </c>
      <c r="T255" s="1646">
        <v>43435</v>
      </c>
      <c r="U255" s="362" t="s">
        <v>47</v>
      </c>
      <c r="V255" s="312">
        <f>+Catastro!V36</f>
        <v>1.0000000000000002</v>
      </c>
      <c r="W255" s="363">
        <f>+V255*O255</f>
        <v>0.15000000000000002</v>
      </c>
      <c r="X255" s="27"/>
      <c r="Y255" s="27"/>
      <c r="Z255" s="27"/>
      <c r="AA255" s="27"/>
      <c r="AB255" s="27"/>
      <c r="AC255" s="27"/>
      <c r="AD255" s="27"/>
      <c r="AE255" s="27"/>
      <c r="AF255" s="27"/>
      <c r="AG255" s="27"/>
    </row>
    <row r="256" spans="1:33" ht="33" customHeight="1">
      <c r="A256" s="1653"/>
      <c r="B256" s="1616"/>
      <c r="C256" s="1616"/>
      <c r="D256" s="1616"/>
      <c r="E256" s="1678"/>
      <c r="F256" s="1678"/>
      <c r="G256" s="1653"/>
      <c r="H256" s="1616"/>
      <c r="I256" s="1616"/>
      <c r="J256" s="1616"/>
      <c r="K256" s="1616"/>
      <c r="L256" s="1616"/>
      <c r="M256" s="1616"/>
      <c r="N256" s="1616"/>
      <c r="O256" s="1619"/>
      <c r="P256" s="1619"/>
      <c r="Q256" s="1619"/>
      <c r="R256" s="1616"/>
      <c r="S256" s="1619"/>
      <c r="T256" s="1619"/>
      <c r="U256" s="362" t="s">
        <v>48</v>
      </c>
      <c r="V256" s="312">
        <f>+Catastro!V37</f>
        <v>1</v>
      </c>
      <c r="W256" s="363">
        <f>+V256*O255</f>
        <v>0.15</v>
      </c>
      <c r="X256" s="27"/>
      <c r="Y256" s="27"/>
      <c r="Z256" s="27"/>
      <c r="AA256" s="27"/>
      <c r="AB256" s="27"/>
      <c r="AC256" s="27"/>
      <c r="AD256" s="27"/>
      <c r="AE256" s="27"/>
      <c r="AF256" s="27"/>
      <c r="AG256" s="27"/>
    </row>
    <row r="257" spans="1:33" ht="33" customHeight="1">
      <c r="A257" s="1653"/>
      <c r="B257" s="1616"/>
      <c r="C257" s="1616"/>
      <c r="D257" s="1616"/>
      <c r="E257" s="1678"/>
      <c r="F257" s="1678"/>
      <c r="G257" s="1653"/>
      <c r="H257" s="1616"/>
      <c r="I257" s="1616"/>
      <c r="J257" s="1616"/>
      <c r="K257" s="1616"/>
      <c r="L257" s="1616"/>
      <c r="M257" s="1616"/>
      <c r="N257" s="1616"/>
      <c r="O257" s="1628">
        <f>+Catastro!W38</f>
        <v>0.15</v>
      </c>
      <c r="P257" s="1622"/>
      <c r="Q257" s="1671" t="str">
        <f>+Catastro!C38</f>
        <v>Construir la batería de indicadores de seguimiento a la gestión catastral</v>
      </c>
      <c r="R257" s="1616"/>
      <c r="S257" s="1646">
        <v>43101</v>
      </c>
      <c r="T257" s="1646">
        <v>43435</v>
      </c>
      <c r="U257" s="362" t="s">
        <v>47</v>
      </c>
      <c r="V257" s="312">
        <f>+Catastro!V38</f>
        <v>1</v>
      </c>
      <c r="W257" s="363">
        <f>+V257*O257</f>
        <v>0.15</v>
      </c>
      <c r="X257" s="27"/>
      <c r="Y257" s="27"/>
      <c r="Z257" s="27"/>
      <c r="AA257" s="27"/>
      <c r="AB257" s="27"/>
      <c r="AC257" s="27"/>
      <c r="AD257" s="27"/>
      <c r="AE257" s="27"/>
      <c r="AF257" s="27"/>
      <c r="AG257" s="27"/>
    </row>
    <row r="258" spans="1:33" ht="33" customHeight="1">
      <c r="A258" s="1653"/>
      <c r="B258" s="1616"/>
      <c r="C258" s="1616"/>
      <c r="D258" s="1616"/>
      <c r="E258" s="1678"/>
      <c r="F258" s="1678"/>
      <c r="G258" s="1654"/>
      <c r="H258" s="1617"/>
      <c r="I258" s="1617"/>
      <c r="J258" s="1617"/>
      <c r="K258" s="1617"/>
      <c r="L258" s="1617"/>
      <c r="M258" s="1617"/>
      <c r="N258" s="1617"/>
      <c r="O258" s="1617"/>
      <c r="P258" s="1619"/>
      <c r="Q258" s="1617"/>
      <c r="R258" s="1617"/>
      <c r="S258" s="1617"/>
      <c r="T258" s="1617"/>
      <c r="U258" s="367" t="s">
        <v>48</v>
      </c>
      <c r="V258" s="325">
        <f>+Catastro!V39</f>
        <v>1</v>
      </c>
      <c r="W258" s="368">
        <f>+V258*O257</f>
        <v>0.15</v>
      </c>
      <c r="X258" s="27"/>
      <c r="Y258" s="27"/>
      <c r="Z258" s="27"/>
      <c r="AA258" s="27"/>
      <c r="AB258" s="27"/>
      <c r="AC258" s="27"/>
      <c r="AD258" s="27"/>
      <c r="AE258" s="27"/>
      <c r="AF258" s="27"/>
      <c r="AG258" s="27"/>
    </row>
    <row r="259" spans="1:33" ht="33" customHeight="1">
      <c r="A259" s="1653"/>
      <c r="B259" s="1616"/>
      <c r="C259" s="1616"/>
      <c r="D259" s="1616"/>
      <c r="E259" s="1710" t="s">
        <v>45</v>
      </c>
      <c r="F259" s="1678"/>
      <c r="G259" s="1655" t="str">
        <f>+Catastro!A47</f>
        <v>Avalúos</v>
      </c>
      <c r="H259" s="1642">
        <f>+Catastro!W45</f>
        <v>0.11</v>
      </c>
      <c r="I259" s="1642" t="s">
        <v>47</v>
      </c>
      <c r="J259" s="1770">
        <f>+Catastro!V45</f>
        <v>6800</v>
      </c>
      <c r="K259" s="1801">
        <f>+Catastro!E45</f>
        <v>6800</v>
      </c>
      <c r="L259" s="1692" t="str">
        <f>+Catastro!D45</f>
        <v>AVALUOS</v>
      </c>
      <c r="M259" s="1692" t="str">
        <f>+Catastro!F45</f>
        <v>Número de Avalúos elaborados en el periodo</v>
      </c>
      <c r="N259" s="1640" t="str">
        <f>+Catastro!G45</f>
        <v>Eficacia</v>
      </c>
      <c r="O259" s="1629">
        <f>+Catastro!W48</f>
        <v>0.5</v>
      </c>
      <c r="P259" s="1622"/>
      <c r="Q259" s="1675" t="str">
        <f>+Catastro!C48</f>
        <v>Realizar 1.900 Avalúos Comerciales</v>
      </c>
      <c r="R259" s="1638" t="str">
        <f>+Catastro!C45</f>
        <v>SUBDIRECCIÓN DE CATASTRO</v>
      </c>
      <c r="S259" s="1649">
        <v>43101</v>
      </c>
      <c r="T259" s="1649">
        <v>43435</v>
      </c>
      <c r="U259" s="360" t="s">
        <v>47</v>
      </c>
      <c r="V259" s="308">
        <f>+Catastro!V48</f>
        <v>1</v>
      </c>
      <c r="W259" s="361">
        <f>+V259*O259</f>
        <v>0.5</v>
      </c>
      <c r="X259" s="27"/>
      <c r="Y259" s="27"/>
      <c r="Z259" s="27"/>
      <c r="AA259" s="27"/>
      <c r="AB259" s="27"/>
      <c r="AC259" s="27"/>
      <c r="AD259" s="27"/>
      <c r="AE259" s="27"/>
      <c r="AF259" s="27"/>
      <c r="AG259" s="27"/>
    </row>
    <row r="260" spans="1:33" ht="33" customHeight="1">
      <c r="A260" s="1653"/>
      <c r="B260" s="1616"/>
      <c r="C260" s="1616"/>
      <c r="D260" s="1616"/>
      <c r="E260" s="1678"/>
      <c r="F260" s="1678"/>
      <c r="G260" s="1653"/>
      <c r="H260" s="1616"/>
      <c r="I260" s="1619"/>
      <c r="J260" s="1619"/>
      <c r="K260" s="1616"/>
      <c r="L260" s="1616"/>
      <c r="M260" s="1616"/>
      <c r="N260" s="1616"/>
      <c r="O260" s="1619"/>
      <c r="P260" s="1619"/>
      <c r="Q260" s="1619"/>
      <c r="R260" s="1616"/>
      <c r="S260" s="1619"/>
      <c r="T260" s="1619"/>
      <c r="U260" s="362" t="s">
        <v>48</v>
      </c>
      <c r="V260" s="312">
        <f>+Catastro!V49</f>
        <v>1.4064000000000001</v>
      </c>
      <c r="W260" s="363">
        <f>+V260*O259</f>
        <v>0.70320000000000005</v>
      </c>
      <c r="X260" s="27"/>
      <c r="Y260" s="27"/>
      <c r="Z260" s="27"/>
      <c r="AA260" s="27"/>
      <c r="AB260" s="27"/>
      <c r="AC260" s="27"/>
      <c r="AD260" s="27"/>
      <c r="AE260" s="27"/>
      <c r="AF260" s="27"/>
      <c r="AG260" s="27"/>
    </row>
    <row r="261" spans="1:33" ht="33" customHeight="1">
      <c r="A261" s="1653"/>
      <c r="B261" s="1616"/>
      <c r="C261" s="1616"/>
      <c r="D261" s="1616"/>
      <c r="E261" s="1678"/>
      <c r="F261" s="1678"/>
      <c r="G261" s="1653"/>
      <c r="H261" s="1616"/>
      <c r="I261" s="1643" t="s">
        <v>48</v>
      </c>
      <c r="J261" s="1809">
        <f>+Catastro!V46</f>
        <v>7593</v>
      </c>
      <c r="K261" s="1616"/>
      <c r="L261" s="1616"/>
      <c r="M261" s="1616"/>
      <c r="N261" s="1616"/>
      <c r="O261" s="1628">
        <f>+Catastro!W50</f>
        <v>0.5</v>
      </c>
      <c r="P261" s="1622"/>
      <c r="Q261" s="1671" t="str">
        <f>+Catastro!C50</f>
        <v>Realizar 4.900 Avalúos IVP</v>
      </c>
      <c r="R261" s="1616"/>
      <c r="S261" s="1646">
        <v>43374</v>
      </c>
      <c r="T261" s="1646">
        <v>43405</v>
      </c>
      <c r="U261" s="362" t="s">
        <v>47</v>
      </c>
      <c r="V261" s="312">
        <f>+Catastro!V50</f>
        <v>1</v>
      </c>
      <c r="W261" s="363">
        <f>+V261*O261</f>
        <v>0.5</v>
      </c>
      <c r="X261" s="27"/>
      <c r="Y261" s="27"/>
      <c r="Z261" s="27"/>
      <c r="AA261" s="27"/>
      <c r="AB261" s="27"/>
      <c r="AC261" s="27"/>
      <c r="AD261" s="27"/>
      <c r="AE261" s="27"/>
      <c r="AF261" s="27"/>
      <c r="AG261" s="27"/>
    </row>
    <row r="262" spans="1:33" ht="33" customHeight="1">
      <c r="A262" s="1653"/>
      <c r="B262" s="1616"/>
      <c r="C262" s="1616"/>
      <c r="D262" s="1616"/>
      <c r="E262" s="1678"/>
      <c r="F262" s="1678"/>
      <c r="G262" s="1654"/>
      <c r="H262" s="1617"/>
      <c r="I262" s="1617"/>
      <c r="J262" s="1617"/>
      <c r="K262" s="1617"/>
      <c r="L262" s="1617"/>
      <c r="M262" s="1617"/>
      <c r="N262" s="1617"/>
      <c r="O262" s="1617"/>
      <c r="P262" s="1619"/>
      <c r="Q262" s="1617"/>
      <c r="R262" s="1617"/>
      <c r="S262" s="1617"/>
      <c r="T262" s="1617"/>
      <c r="U262" s="367" t="s">
        <v>48</v>
      </c>
      <c r="V262" s="325">
        <f>+Catastro!V51</f>
        <v>1</v>
      </c>
      <c r="W262" s="368">
        <f>+V262*O261</f>
        <v>0.5</v>
      </c>
      <c r="X262" s="27"/>
      <c r="Y262" s="27"/>
      <c r="Z262" s="27"/>
      <c r="AA262" s="27"/>
      <c r="AB262" s="27"/>
      <c r="AC262" s="27"/>
      <c r="AD262" s="27"/>
      <c r="AE262" s="27"/>
      <c r="AF262" s="27"/>
      <c r="AG262" s="27"/>
    </row>
    <row r="263" spans="1:33" ht="33" customHeight="1">
      <c r="A263" s="1653"/>
      <c r="B263" s="1616"/>
      <c r="C263" s="1616"/>
      <c r="D263" s="1616"/>
      <c r="E263" s="1710" t="s">
        <v>45</v>
      </c>
      <c r="F263" s="1678"/>
      <c r="G263" s="1655" t="str">
        <f>+Catastro!A67</f>
        <v>Predios actualizados catastralmente</v>
      </c>
      <c r="H263" s="1642">
        <f>+Catastro!W65</f>
        <v>0.2</v>
      </c>
      <c r="I263" s="1642" t="s">
        <v>47</v>
      </c>
      <c r="J263" s="1792">
        <f>+Catastro!V65</f>
        <v>250779</v>
      </c>
      <c r="K263" s="1801">
        <f>+Catastro!E65</f>
        <v>250779</v>
      </c>
      <c r="L263" s="1801" t="str">
        <f>+Catastro!D65</f>
        <v>PREDIOS</v>
      </c>
      <c r="M263" s="1792" t="str">
        <f>+Catastro!F65</f>
        <v>Número de predios actualizados catastralmente</v>
      </c>
      <c r="N263" s="1801" t="str">
        <f>+Catastro!G65</f>
        <v>Eficacia</v>
      </c>
      <c r="O263" s="1629">
        <f>+Catastro!W68</f>
        <v>7.0000000000000007E-2</v>
      </c>
      <c r="P263" s="1622"/>
      <c r="Q263" s="1675" t="str">
        <f>+Catastro!C68</f>
        <v xml:space="preserve">Alistar la informacion e insumos  requerido para realizar proceso de Actualización de la Formación Catastral </v>
      </c>
      <c r="R263" s="1638" t="str">
        <f>+Catastro!C65</f>
        <v>SUBDIRECCIÓN DE CATASTRO</v>
      </c>
      <c r="S263" s="1649">
        <v>43101</v>
      </c>
      <c r="T263" s="1649">
        <v>43160</v>
      </c>
      <c r="U263" s="360" t="s">
        <v>47</v>
      </c>
      <c r="V263" s="308">
        <f>+Catastro!V68</f>
        <v>1</v>
      </c>
      <c r="W263" s="361">
        <f>+V263*O263</f>
        <v>7.0000000000000007E-2</v>
      </c>
      <c r="X263" s="27"/>
      <c r="Y263" s="27"/>
      <c r="Z263" s="27"/>
      <c r="AA263" s="27"/>
      <c r="AB263" s="27"/>
      <c r="AC263" s="27"/>
      <c r="AD263" s="27"/>
      <c r="AE263" s="27"/>
      <c r="AF263" s="27"/>
      <c r="AG263" s="27"/>
    </row>
    <row r="264" spans="1:33" ht="33" customHeight="1">
      <c r="A264" s="1653"/>
      <c r="B264" s="1616"/>
      <c r="C264" s="1616"/>
      <c r="D264" s="1616"/>
      <c r="E264" s="1678"/>
      <c r="F264" s="1678"/>
      <c r="G264" s="1653"/>
      <c r="H264" s="1616"/>
      <c r="I264" s="1616"/>
      <c r="J264" s="1616"/>
      <c r="K264" s="1616"/>
      <c r="L264" s="1616"/>
      <c r="M264" s="1616"/>
      <c r="N264" s="1616"/>
      <c r="O264" s="1616"/>
      <c r="P264" s="1619"/>
      <c r="Q264" s="1619"/>
      <c r="R264" s="1616"/>
      <c r="S264" s="1619"/>
      <c r="T264" s="1619"/>
      <c r="U264" s="362" t="s">
        <v>48</v>
      </c>
      <c r="V264" s="312">
        <f>+Catastro!V69</f>
        <v>1.0000000000000002</v>
      </c>
      <c r="W264" s="363">
        <f>+V264*O263</f>
        <v>7.0000000000000021E-2</v>
      </c>
      <c r="X264" s="27"/>
      <c r="Y264" s="27"/>
      <c r="Z264" s="27"/>
      <c r="AA264" s="27"/>
      <c r="AB264" s="27"/>
      <c r="AC264" s="27"/>
      <c r="AD264" s="27"/>
      <c r="AE264" s="27"/>
      <c r="AF264" s="27"/>
      <c r="AG264" s="27"/>
    </row>
    <row r="265" spans="1:33" ht="33" customHeight="1">
      <c r="A265" s="1653"/>
      <c r="B265" s="1616"/>
      <c r="C265" s="1616"/>
      <c r="D265" s="1616"/>
      <c r="E265" s="1678"/>
      <c r="F265" s="1678"/>
      <c r="G265" s="1653"/>
      <c r="H265" s="1616"/>
      <c r="I265" s="1616"/>
      <c r="J265" s="1616"/>
      <c r="K265" s="1616"/>
      <c r="L265" s="1616"/>
      <c r="M265" s="1616"/>
      <c r="N265" s="1616"/>
      <c r="O265" s="1628">
        <f>+Catastro!W70</f>
        <v>0.3</v>
      </c>
      <c r="P265" s="1622"/>
      <c r="Q265" s="1671" t="str">
        <f>+Catastro!C70</f>
        <v>Efectuar el reconocimiento predial en los municipios en proceso de Actualización de la Formación Catastral</v>
      </c>
      <c r="R265" s="1616"/>
      <c r="S265" s="1646">
        <v>43132</v>
      </c>
      <c r="T265" s="1646">
        <v>43435</v>
      </c>
      <c r="U265" s="362" t="s">
        <v>47</v>
      </c>
      <c r="V265" s="312">
        <f>+Catastro!V70</f>
        <v>0.99999999999999989</v>
      </c>
      <c r="W265" s="363">
        <f>+V265*O265</f>
        <v>0.29999999999999993</v>
      </c>
      <c r="X265" s="27"/>
      <c r="Y265" s="27"/>
      <c r="Z265" s="27"/>
      <c r="AA265" s="27"/>
      <c r="AB265" s="27"/>
      <c r="AC265" s="27"/>
      <c r="AD265" s="27"/>
      <c r="AE265" s="27"/>
      <c r="AF265" s="27"/>
      <c r="AG265" s="27"/>
    </row>
    <row r="266" spans="1:33" ht="33" customHeight="1">
      <c r="A266" s="1653"/>
      <c r="B266" s="1616"/>
      <c r="C266" s="1616"/>
      <c r="D266" s="1616"/>
      <c r="E266" s="1678"/>
      <c r="F266" s="1678"/>
      <c r="G266" s="1653"/>
      <c r="H266" s="1616"/>
      <c r="I266" s="1616"/>
      <c r="J266" s="1616"/>
      <c r="K266" s="1616"/>
      <c r="L266" s="1616"/>
      <c r="M266" s="1616"/>
      <c r="N266" s="1616"/>
      <c r="O266" s="1616"/>
      <c r="P266" s="1619"/>
      <c r="Q266" s="1619"/>
      <c r="R266" s="1616"/>
      <c r="S266" s="1619"/>
      <c r="T266" s="1619"/>
      <c r="U266" s="362" t="s">
        <v>48</v>
      </c>
      <c r="V266" s="312">
        <f>+Catastro!V71</f>
        <v>1</v>
      </c>
      <c r="W266" s="363">
        <f>+V266*O265</f>
        <v>0.3</v>
      </c>
      <c r="X266" s="27"/>
      <c r="Y266" s="27"/>
      <c r="Z266" s="27"/>
      <c r="AA266" s="27"/>
      <c r="AB266" s="27"/>
      <c r="AC266" s="27"/>
      <c r="AD266" s="27"/>
      <c r="AE266" s="27"/>
      <c r="AF266" s="27"/>
      <c r="AG266" s="27"/>
    </row>
    <row r="267" spans="1:33" ht="33" customHeight="1">
      <c r="A267" s="1653"/>
      <c r="B267" s="1616"/>
      <c r="C267" s="1616"/>
      <c r="D267" s="1616"/>
      <c r="E267" s="1678"/>
      <c r="F267" s="1678"/>
      <c r="G267" s="1653"/>
      <c r="H267" s="1616"/>
      <c r="I267" s="1616"/>
      <c r="J267" s="1616"/>
      <c r="K267" s="1616"/>
      <c r="L267" s="1616"/>
      <c r="M267" s="1616"/>
      <c r="N267" s="1616"/>
      <c r="O267" s="1628">
        <f>+Catastro!W72</f>
        <v>0.12</v>
      </c>
      <c r="P267" s="1622"/>
      <c r="Q267" s="1671" t="str">
        <f>+Catastro!C72</f>
        <v>Grabar la informacion alfanumerica de los predios en proceso de Actualización de la Formación Catastral</v>
      </c>
      <c r="R267" s="1616"/>
      <c r="S267" s="1646">
        <v>43191</v>
      </c>
      <c r="T267" s="1646">
        <v>43435</v>
      </c>
      <c r="U267" s="362" t="s">
        <v>47</v>
      </c>
      <c r="V267" s="312">
        <f>+Catastro!V72</f>
        <v>1</v>
      </c>
      <c r="W267" s="363">
        <f>+V267*O267</f>
        <v>0.12</v>
      </c>
      <c r="X267" s="27"/>
      <c r="Y267" s="27"/>
      <c r="Z267" s="27"/>
      <c r="AA267" s="27"/>
      <c r="AB267" s="27"/>
      <c r="AC267" s="27"/>
      <c r="AD267" s="27"/>
      <c r="AE267" s="27"/>
      <c r="AF267" s="27"/>
      <c r="AG267" s="27"/>
    </row>
    <row r="268" spans="1:33" ht="33" customHeight="1">
      <c r="A268" s="1653"/>
      <c r="B268" s="1616"/>
      <c r="C268" s="1616"/>
      <c r="D268" s="1616"/>
      <c r="E268" s="1678"/>
      <c r="F268" s="1678"/>
      <c r="G268" s="1653"/>
      <c r="H268" s="1616"/>
      <c r="I268" s="1616"/>
      <c r="J268" s="1616"/>
      <c r="K268" s="1616"/>
      <c r="L268" s="1616"/>
      <c r="M268" s="1616"/>
      <c r="N268" s="1616"/>
      <c r="O268" s="1616"/>
      <c r="P268" s="1619"/>
      <c r="Q268" s="1619"/>
      <c r="R268" s="1616"/>
      <c r="S268" s="1619"/>
      <c r="T268" s="1619"/>
      <c r="U268" s="362" t="s">
        <v>48</v>
      </c>
      <c r="V268" s="312">
        <f>+Catastro!V73</f>
        <v>1</v>
      </c>
      <c r="W268" s="363">
        <f>+V268*O267</f>
        <v>0.12</v>
      </c>
      <c r="X268" s="27"/>
      <c r="Y268" s="27"/>
      <c r="Z268" s="27"/>
      <c r="AA268" s="27"/>
      <c r="AB268" s="27"/>
      <c r="AC268" s="27"/>
      <c r="AD268" s="27"/>
      <c r="AE268" s="27"/>
      <c r="AF268" s="27"/>
      <c r="AG268" s="27"/>
    </row>
    <row r="269" spans="1:33" ht="33" customHeight="1">
      <c r="A269" s="1653"/>
      <c r="B269" s="1616"/>
      <c r="C269" s="1616"/>
      <c r="D269" s="1616"/>
      <c r="E269" s="1678"/>
      <c r="F269" s="1678"/>
      <c r="G269" s="1653"/>
      <c r="H269" s="1616"/>
      <c r="I269" s="1619"/>
      <c r="J269" s="1619"/>
      <c r="K269" s="1616"/>
      <c r="L269" s="1616"/>
      <c r="M269" s="1616"/>
      <c r="N269" s="1616"/>
      <c r="O269" s="1628">
        <f>+Catastro!W74</f>
        <v>0.12</v>
      </c>
      <c r="P269" s="1622"/>
      <c r="Q269" s="1671" t="str">
        <f>+Catastro!C74</f>
        <v xml:space="preserve">Digitalizar la carta catastral de los predios en proceso de Actualización de la Formación Catastral </v>
      </c>
      <c r="R269" s="1616"/>
      <c r="S269" s="1646">
        <v>43191</v>
      </c>
      <c r="T269" s="1646">
        <v>43435</v>
      </c>
      <c r="U269" s="362" t="s">
        <v>47</v>
      </c>
      <c r="V269" s="312">
        <f>+Catastro!V74</f>
        <v>1</v>
      </c>
      <c r="W269" s="363">
        <f>+V269*O269</f>
        <v>0.12</v>
      </c>
      <c r="X269" s="27"/>
      <c r="Y269" s="27"/>
      <c r="Z269" s="27"/>
      <c r="AA269" s="27"/>
      <c r="AB269" s="27"/>
      <c r="AC269" s="27"/>
      <c r="AD269" s="27"/>
      <c r="AE269" s="27"/>
      <c r="AF269" s="27"/>
      <c r="AG269" s="27"/>
    </row>
    <row r="270" spans="1:33" ht="33" customHeight="1">
      <c r="A270" s="1653"/>
      <c r="B270" s="1616"/>
      <c r="C270" s="1616"/>
      <c r="D270" s="1616"/>
      <c r="E270" s="1678"/>
      <c r="F270" s="1678"/>
      <c r="G270" s="1653"/>
      <c r="H270" s="1616"/>
      <c r="I270" s="1643" t="s">
        <v>48</v>
      </c>
      <c r="J270" s="1791">
        <f>+Catastro!V66</f>
        <v>265624</v>
      </c>
      <c r="K270" s="1616"/>
      <c r="L270" s="1616"/>
      <c r="M270" s="1616"/>
      <c r="N270" s="1616"/>
      <c r="O270" s="1616"/>
      <c r="P270" s="1619"/>
      <c r="Q270" s="1619"/>
      <c r="R270" s="1616"/>
      <c r="S270" s="1619"/>
      <c r="T270" s="1619"/>
      <c r="U270" s="362" t="s">
        <v>48</v>
      </c>
      <c r="V270" s="312">
        <f>+Catastro!V75</f>
        <v>1</v>
      </c>
      <c r="W270" s="363">
        <f>+V270*O269</f>
        <v>0.12</v>
      </c>
      <c r="X270" s="27"/>
      <c r="Y270" s="27"/>
      <c r="Z270" s="27"/>
      <c r="AA270" s="27"/>
      <c r="AB270" s="27"/>
      <c r="AC270" s="27"/>
      <c r="AD270" s="27"/>
      <c r="AE270" s="27"/>
      <c r="AF270" s="27"/>
      <c r="AG270" s="27"/>
    </row>
    <row r="271" spans="1:33" ht="33" customHeight="1">
      <c r="A271" s="1653"/>
      <c r="B271" s="1616"/>
      <c r="C271" s="1616"/>
      <c r="D271" s="1616"/>
      <c r="E271" s="1678"/>
      <c r="F271" s="1678"/>
      <c r="G271" s="1653"/>
      <c r="H271" s="1616"/>
      <c r="I271" s="1616"/>
      <c r="J271" s="1616"/>
      <c r="K271" s="1616"/>
      <c r="L271" s="1616"/>
      <c r="M271" s="1616"/>
      <c r="N271" s="1616"/>
      <c r="O271" s="1628">
        <f>+Catastro!W76</f>
        <v>0.2</v>
      </c>
      <c r="P271" s="1622"/>
      <c r="Q271" s="1671" t="str">
        <f>+Catastro!C76</f>
        <v>Elaborar el estudio de Zonas Homogeneas Geoeconomicas de los municipios en proceso de Actualización de la Formación Catastral</v>
      </c>
      <c r="R271" s="1616"/>
      <c r="S271" s="1646">
        <v>43132</v>
      </c>
      <c r="T271" s="1646">
        <v>43435</v>
      </c>
      <c r="U271" s="362" t="s">
        <v>47</v>
      </c>
      <c r="V271" s="312">
        <f>+Catastro!V76</f>
        <v>0.99999999999999989</v>
      </c>
      <c r="W271" s="363">
        <f>+V271*O271</f>
        <v>0.19999999999999998</v>
      </c>
      <c r="X271" s="27"/>
      <c r="Y271" s="27"/>
      <c r="Z271" s="27"/>
      <c r="AA271" s="27"/>
      <c r="AB271" s="27"/>
      <c r="AC271" s="27"/>
      <c r="AD271" s="27"/>
      <c r="AE271" s="27"/>
      <c r="AF271" s="27"/>
      <c r="AG271" s="27"/>
    </row>
    <row r="272" spans="1:33" ht="33" customHeight="1">
      <c r="A272" s="1653"/>
      <c r="B272" s="1616"/>
      <c r="C272" s="1616"/>
      <c r="D272" s="1616"/>
      <c r="E272" s="1678"/>
      <c r="F272" s="1678"/>
      <c r="G272" s="1653"/>
      <c r="H272" s="1616"/>
      <c r="I272" s="1616"/>
      <c r="J272" s="1616"/>
      <c r="K272" s="1616"/>
      <c r="L272" s="1616"/>
      <c r="M272" s="1616"/>
      <c r="N272" s="1616"/>
      <c r="O272" s="1616"/>
      <c r="P272" s="1619"/>
      <c r="Q272" s="1619"/>
      <c r="R272" s="1616"/>
      <c r="S272" s="1619"/>
      <c r="T272" s="1619"/>
      <c r="U272" s="362" t="s">
        <v>48</v>
      </c>
      <c r="V272" s="312">
        <f>+Catastro!V77</f>
        <v>1</v>
      </c>
      <c r="W272" s="363">
        <f>+V272*O271</f>
        <v>0.2</v>
      </c>
      <c r="X272" s="27"/>
      <c r="Y272" s="27"/>
      <c r="Z272" s="27"/>
      <c r="AA272" s="27"/>
      <c r="AB272" s="27"/>
      <c r="AC272" s="27"/>
      <c r="AD272" s="27"/>
      <c r="AE272" s="27"/>
      <c r="AF272" s="27"/>
      <c r="AG272" s="27"/>
    </row>
    <row r="273" spans="1:33" ht="33" customHeight="1">
      <c r="A273" s="1653"/>
      <c r="B273" s="1616"/>
      <c r="C273" s="1616"/>
      <c r="D273" s="1616"/>
      <c r="E273" s="1678"/>
      <c r="F273" s="1678"/>
      <c r="G273" s="1653"/>
      <c r="H273" s="1616"/>
      <c r="I273" s="1616"/>
      <c r="J273" s="1616"/>
      <c r="K273" s="1616"/>
      <c r="L273" s="1616"/>
      <c r="M273" s="1616"/>
      <c r="N273" s="1616"/>
      <c r="O273" s="1628">
        <f>+Catastro!W78</f>
        <v>0.12</v>
      </c>
      <c r="P273" s="1622"/>
      <c r="Q273" s="1671" t="str">
        <f>+Catastro!C78</f>
        <v>Hacer control de calidad y consolidación de la informacion resultante del proceso Actualización de la Formación Catastral</v>
      </c>
      <c r="R273" s="1616"/>
      <c r="S273" s="1646">
        <v>43160</v>
      </c>
      <c r="T273" s="1646">
        <v>43435</v>
      </c>
      <c r="U273" s="362" t="s">
        <v>47</v>
      </c>
      <c r="V273" s="312">
        <f>+Catastro!V78</f>
        <v>0.99999999999999989</v>
      </c>
      <c r="W273" s="363">
        <f>+V273*O273</f>
        <v>0.11999999999999998</v>
      </c>
      <c r="X273" s="27"/>
      <c r="Y273" s="27"/>
      <c r="Z273" s="27"/>
      <c r="AA273" s="27"/>
      <c r="AB273" s="27"/>
      <c r="AC273" s="27"/>
      <c r="AD273" s="27"/>
      <c r="AE273" s="27"/>
      <c r="AF273" s="27"/>
      <c r="AG273" s="27"/>
    </row>
    <row r="274" spans="1:33" ht="33" customHeight="1">
      <c r="A274" s="1653"/>
      <c r="B274" s="1616"/>
      <c r="C274" s="1616"/>
      <c r="D274" s="1616"/>
      <c r="E274" s="1678"/>
      <c r="F274" s="1678"/>
      <c r="G274" s="1653"/>
      <c r="H274" s="1616"/>
      <c r="I274" s="1616"/>
      <c r="J274" s="1616"/>
      <c r="K274" s="1616"/>
      <c r="L274" s="1616"/>
      <c r="M274" s="1616"/>
      <c r="N274" s="1616"/>
      <c r="O274" s="1616"/>
      <c r="P274" s="1619"/>
      <c r="Q274" s="1619"/>
      <c r="R274" s="1616"/>
      <c r="S274" s="1619"/>
      <c r="T274" s="1619"/>
      <c r="U274" s="362" t="s">
        <v>48</v>
      </c>
      <c r="V274" s="312">
        <f>+Catastro!V79</f>
        <v>0.99999999999999989</v>
      </c>
      <c r="W274" s="363">
        <f>+V274*O273</f>
        <v>0.11999999999999998</v>
      </c>
      <c r="X274" s="27"/>
      <c r="Y274" s="27"/>
      <c r="Z274" s="27"/>
      <c r="AA274" s="27"/>
      <c r="AB274" s="27"/>
      <c r="AC274" s="27"/>
      <c r="AD274" s="27"/>
      <c r="AE274" s="27"/>
      <c r="AF274" s="27"/>
      <c r="AG274" s="27"/>
    </row>
    <row r="275" spans="1:33" ht="33" customHeight="1">
      <c r="A275" s="1653"/>
      <c r="B275" s="1616"/>
      <c r="C275" s="1616"/>
      <c r="D275" s="1616"/>
      <c r="E275" s="1678"/>
      <c r="F275" s="1678"/>
      <c r="G275" s="1653"/>
      <c r="H275" s="1616"/>
      <c r="I275" s="1616"/>
      <c r="J275" s="1616"/>
      <c r="K275" s="1616"/>
      <c r="L275" s="1616"/>
      <c r="M275" s="1616"/>
      <c r="N275" s="1616"/>
      <c r="O275" s="1628">
        <f>+Catastro!W80</f>
        <v>7.0000000000000007E-2</v>
      </c>
      <c r="P275" s="1622"/>
      <c r="Q275" s="1671" t="str">
        <f>+Catastro!C80</f>
        <v>Efectuar actividades de cierre  en cada uno de los municipios en proceso de Actualización de la Formación Catastral</v>
      </c>
      <c r="R275" s="1616"/>
      <c r="S275" s="1646">
        <v>43435</v>
      </c>
      <c r="T275" s="1646">
        <v>43435</v>
      </c>
      <c r="U275" s="362" t="s">
        <v>47</v>
      </c>
      <c r="V275" s="312">
        <f>+Catastro!V80</f>
        <v>1</v>
      </c>
      <c r="W275" s="363">
        <f>+V275*O275</f>
        <v>7.0000000000000007E-2</v>
      </c>
      <c r="X275" s="27"/>
      <c r="Y275" s="27"/>
      <c r="Z275" s="27"/>
      <c r="AA275" s="27"/>
      <c r="AB275" s="27"/>
      <c r="AC275" s="27"/>
      <c r="AD275" s="27"/>
      <c r="AE275" s="27"/>
      <c r="AF275" s="27"/>
      <c r="AG275" s="27"/>
    </row>
    <row r="276" spans="1:33" ht="33" customHeight="1">
      <c r="A276" s="1653"/>
      <c r="B276" s="1616"/>
      <c r="C276" s="1616"/>
      <c r="D276" s="1616"/>
      <c r="E276" s="1678"/>
      <c r="F276" s="1678"/>
      <c r="G276" s="1654"/>
      <c r="H276" s="1617"/>
      <c r="I276" s="1617"/>
      <c r="J276" s="1617"/>
      <c r="K276" s="1617"/>
      <c r="L276" s="1617"/>
      <c r="M276" s="1617"/>
      <c r="N276" s="1617"/>
      <c r="O276" s="1617"/>
      <c r="P276" s="1619"/>
      <c r="Q276" s="1617"/>
      <c r="R276" s="1617"/>
      <c r="S276" s="1617"/>
      <c r="T276" s="1617"/>
      <c r="U276" s="367" t="s">
        <v>48</v>
      </c>
      <c r="V276" s="325">
        <f>+Catastro!V81</f>
        <v>1</v>
      </c>
      <c r="W276" s="368">
        <f>+V276*O275</f>
        <v>7.0000000000000007E-2</v>
      </c>
      <c r="X276" s="27"/>
      <c r="Y276" s="27"/>
      <c r="Z276" s="27"/>
      <c r="AA276" s="27"/>
      <c r="AB276" s="27"/>
      <c r="AC276" s="27"/>
      <c r="AD276" s="27"/>
      <c r="AE276" s="27"/>
      <c r="AF276" s="27"/>
      <c r="AG276" s="27"/>
    </row>
    <row r="277" spans="1:33" ht="33" customHeight="1">
      <c r="A277" s="1653"/>
      <c r="B277" s="1616"/>
      <c r="C277" s="1616"/>
      <c r="D277" s="1616"/>
      <c r="E277" s="1710" t="s">
        <v>45</v>
      </c>
      <c r="F277" s="1678"/>
      <c r="G277" s="1655" t="str">
        <f>+Catastro!A87</f>
        <v>Mutaciones catastrales</v>
      </c>
      <c r="H277" s="1642">
        <f>+Catastro!W85</f>
        <v>0.2</v>
      </c>
      <c r="I277" s="1642" t="s">
        <v>47</v>
      </c>
      <c r="J277" s="1770">
        <f>+Catastro!V85</f>
        <v>924350</v>
      </c>
      <c r="K277" s="1801">
        <f>+Catastro!E85</f>
        <v>924350</v>
      </c>
      <c r="L277" s="1801" t="str">
        <f>+Catastro!D85</f>
        <v>Mutaciones</v>
      </c>
      <c r="M277" s="1792" t="str">
        <f>+Catastro!F85</f>
        <v>Número de mutaciones catastrales ejecutadas</v>
      </c>
      <c r="N277" s="1801" t="str">
        <f>+Catastro!G85</f>
        <v>Eficacia</v>
      </c>
      <c r="O277" s="1629">
        <f>+Catastro!W88</f>
        <v>0.03</v>
      </c>
      <c r="P277" s="1622"/>
      <c r="Q277" s="1675" t="str">
        <f>+Catastro!C88</f>
        <v>Planear actividades  y programar costos para el  proceso de Conservación Catastral</v>
      </c>
      <c r="R277" s="1638" t="str">
        <f>+Catastro!C85</f>
        <v>SUBDIRECCIÓN DE CATASTRO</v>
      </c>
      <c r="S277" s="1649">
        <v>43101</v>
      </c>
      <c r="T277" s="1649">
        <v>43132</v>
      </c>
      <c r="U277" s="360" t="s">
        <v>47</v>
      </c>
      <c r="V277" s="308">
        <f>+Catastro!V88</f>
        <v>1</v>
      </c>
      <c r="W277" s="361">
        <f>+V277*O277</f>
        <v>0.03</v>
      </c>
      <c r="X277" s="27"/>
      <c r="Y277" s="27"/>
      <c r="Z277" s="27"/>
      <c r="AA277" s="27"/>
      <c r="AB277" s="27"/>
      <c r="AC277" s="27"/>
      <c r="AD277" s="27"/>
      <c r="AE277" s="27"/>
      <c r="AF277" s="27"/>
      <c r="AG277" s="27"/>
    </row>
    <row r="278" spans="1:33" ht="33" customHeight="1">
      <c r="A278" s="1653"/>
      <c r="B278" s="1616"/>
      <c r="C278" s="1616"/>
      <c r="D278" s="1616"/>
      <c r="E278" s="1678"/>
      <c r="F278" s="1678"/>
      <c r="G278" s="1653"/>
      <c r="H278" s="1616"/>
      <c r="I278" s="1616"/>
      <c r="J278" s="1616"/>
      <c r="K278" s="1616"/>
      <c r="L278" s="1616"/>
      <c r="M278" s="1616"/>
      <c r="N278" s="1616"/>
      <c r="O278" s="1619"/>
      <c r="P278" s="1619"/>
      <c r="Q278" s="1619"/>
      <c r="R278" s="1616"/>
      <c r="S278" s="1619"/>
      <c r="T278" s="1619"/>
      <c r="U278" s="362" t="s">
        <v>48</v>
      </c>
      <c r="V278" s="312">
        <f>+Catastro!V89</f>
        <v>1</v>
      </c>
      <c r="W278" s="363">
        <f>+V278*O277</f>
        <v>0.03</v>
      </c>
      <c r="X278" s="27"/>
      <c r="Y278" s="27"/>
      <c r="Z278" s="27"/>
      <c r="AA278" s="27"/>
      <c r="AB278" s="27"/>
      <c r="AC278" s="27"/>
      <c r="AD278" s="27"/>
      <c r="AE278" s="27"/>
      <c r="AF278" s="27"/>
      <c r="AG278" s="27"/>
    </row>
    <row r="279" spans="1:33" ht="33" customHeight="1">
      <c r="A279" s="1653"/>
      <c r="B279" s="1616"/>
      <c r="C279" s="1616"/>
      <c r="D279" s="1616"/>
      <c r="E279" s="1678"/>
      <c r="F279" s="1678"/>
      <c r="G279" s="1653"/>
      <c r="H279" s="1616"/>
      <c r="I279" s="1616"/>
      <c r="J279" s="1616"/>
      <c r="K279" s="1616"/>
      <c r="L279" s="1616"/>
      <c r="M279" s="1616"/>
      <c r="N279" s="1616"/>
      <c r="O279" s="1628">
        <f>+Catastro!W90</f>
        <v>0.1</v>
      </c>
      <c r="P279" s="1622"/>
      <c r="Q279" s="1671" t="str">
        <f>+Catastro!C90</f>
        <v>Tramitar  Mutaciones de saldos de terreno</v>
      </c>
      <c r="R279" s="1616"/>
      <c r="S279" s="1646">
        <v>43101</v>
      </c>
      <c r="T279" s="1646">
        <v>43435</v>
      </c>
      <c r="U279" s="362" t="s">
        <v>47</v>
      </c>
      <c r="V279" s="312">
        <f>+Catastro!V90</f>
        <v>1</v>
      </c>
      <c r="W279" s="363">
        <f>+V279*O279</f>
        <v>0.1</v>
      </c>
      <c r="X279" s="27"/>
      <c r="Y279" s="27"/>
      <c r="Z279" s="27"/>
      <c r="AA279" s="27"/>
      <c r="AB279" s="27"/>
      <c r="AC279" s="27"/>
      <c r="AD279" s="27"/>
      <c r="AE279" s="27"/>
      <c r="AF279" s="27"/>
      <c r="AG279" s="27"/>
    </row>
    <row r="280" spans="1:33" ht="33" customHeight="1">
      <c r="A280" s="1653"/>
      <c r="B280" s="1616"/>
      <c r="C280" s="1616"/>
      <c r="D280" s="1616"/>
      <c r="E280" s="1678"/>
      <c r="F280" s="1678"/>
      <c r="G280" s="1653"/>
      <c r="H280" s="1616"/>
      <c r="I280" s="1616"/>
      <c r="J280" s="1616"/>
      <c r="K280" s="1616"/>
      <c r="L280" s="1616"/>
      <c r="M280" s="1616"/>
      <c r="N280" s="1616"/>
      <c r="O280" s="1619"/>
      <c r="P280" s="1619"/>
      <c r="Q280" s="1619"/>
      <c r="R280" s="1616"/>
      <c r="S280" s="1619"/>
      <c r="T280" s="1619"/>
      <c r="U280" s="362" t="s">
        <v>48</v>
      </c>
      <c r="V280" s="312">
        <f>+Catastro!V91</f>
        <v>0.23830000000000001</v>
      </c>
      <c r="W280" s="363">
        <f>+V280*O279</f>
        <v>2.3830000000000004E-2</v>
      </c>
      <c r="X280" s="27"/>
      <c r="Y280" s="27"/>
      <c r="Z280" s="27"/>
      <c r="AA280" s="27"/>
      <c r="AB280" s="27"/>
      <c r="AC280" s="27"/>
      <c r="AD280" s="27"/>
      <c r="AE280" s="27"/>
      <c r="AF280" s="27"/>
      <c r="AG280" s="27"/>
    </row>
    <row r="281" spans="1:33" ht="33" customHeight="1">
      <c r="A281" s="1653"/>
      <c r="B281" s="1616"/>
      <c r="C281" s="1616"/>
      <c r="D281" s="1616"/>
      <c r="E281" s="1678"/>
      <c r="F281" s="1678"/>
      <c r="G281" s="1653"/>
      <c r="H281" s="1616"/>
      <c r="I281" s="1616"/>
      <c r="J281" s="1616"/>
      <c r="K281" s="1616"/>
      <c r="L281" s="1616"/>
      <c r="M281" s="1616"/>
      <c r="N281" s="1616"/>
      <c r="O281" s="1628">
        <f>+Catastro!W92</f>
        <v>0.2</v>
      </c>
      <c r="P281" s="1622"/>
      <c r="Q281" s="1671" t="str">
        <f>+Catastro!C92</f>
        <v xml:space="preserve"> Tramitar  Mutaciones de terreno de la vigencia</v>
      </c>
      <c r="R281" s="1616"/>
      <c r="S281" s="1646">
        <v>43101</v>
      </c>
      <c r="T281" s="1646">
        <v>43435</v>
      </c>
      <c r="U281" s="362" t="s">
        <v>47</v>
      </c>
      <c r="V281" s="312">
        <f>+Catastro!V92</f>
        <v>1</v>
      </c>
      <c r="W281" s="363">
        <f>+V281*O281</f>
        <v>0.2</v>
      </c>
      <c r="X281" s="27"/>
      <c r="Y281" s="27"/>
      <c r="Z281" s="27"/>
      <c r="AA281" s="27"/>
      <c r="AB281" s="27"/>
      <c r="AC281" s="27"/>
      <c r="AD281" s="27"/>
      <c r="AE281" s="27"/>
      <c r="AF281" s="27"/>
      <c r="AG281" s="27"/>
    </row>
    <row r="282" spans="1:33" ht="33" customHeight="1">
      <c r="A282" s="1653"/>
      <c r="B282" s="1616"/>
      <c r="C282" s="1616"/>
      <c r="D282" s="1616"/>
      <c r="E282" s="1678"/>
      <c r="F282" s="1678"/>
      <c r="G282" s="1653"/>
      <c r="H282" s="1616"/>
      <c r="I282" s="1616"/>
      <c r="J282" s="1616"/>
      <c r="K282" s="1616"/>
      <c r="L282" s="1616"/>
      <c r="M282" s="1616"/>
      <c r="N282" s="1616"/>
      <c r="O282" s="1619"/>
      <c r="P282" s="1619"/>
      <c r="Q282" s="1619"/>
      <c r="R282" s="1616"/>
      <c r="S282" s="1619"/>
      <c r="T282" s="1619"/>
      <c r="U282" s="362" t="s">
        <v>48</v>
      </c>
      <c r="V282" s="312">
        <f>+Catastro!V93</f>
        <v>1.8876999999999997</v>
      </c>
      <c r="W282" s="363">
        <f>+V282*O281</f>
        <v>0.37753999999999999</v>
      </c>
      <c r="X282" s="27"/>
      <c r="Y282" s="27"/>
      <c r="Z282" s="27"/>
      <c r="AA282" s="27"/>
      <c r="AB282" s="27"/>
      <c r="AC282" s="27"/>
      <c r="AD282" s="27"/>
      <c r="AE282" s="27"/>
      <c r="AF282" s="27"/>
      <c r="AG282" s="27"/>
    </row>
    <row r="283" spans="1:33" ht="33" customHeight="1">
      <c r="A283" s="1653"/>
      <c r="B283" s="1616"/>
      <c r="C283" s="1616"/>
      <c r="D283" s="1616"/>
      <c r="E283" s="1678"/>
      <c r="F283" s="1678"/>
      <c r="G283" s="1653"/>
      <c r="H283" s="1616"/>
      <c r="I283" s="1616"/>
      <c r="J283" s="1616"/>
      <c r="K283" s="1616"/>
      <c r="L283" s="1616"/>
      <c r="M283" s="1616"/>
      <c r="N283" s="1616"/>
      <c r="O283" s="1628">
        <f>+Catastro!W94</f>
        <v>0.1</v>
      </c>
      <c r="P283" s="1622"/>
      <c r="Q283" s="1671" t="str">
        <f>+Catastro!C94</f>
        <v xml:space="preserve">Tramitar  Mutaciones de saldos de oficina </v>
      </c>
      <c r="R283" s="1616"/>
      <c r="S283" s="1646">
        <v>43132</v>
      </c>
      <c r="T283" s="1646">
        <v>43435</v>
      </c>
      <c r="U283" s="362" t="s">
        <v>47</v>
      </c>
      <c r="V283" s="312">
        <f>+Catastro!V94</f>
        <v>0.99999999999999989</v>
      </c>
      <c r="W283" s="363">
        <f>+V283*O283</f>
        <v>9.9999999999999992E-2</v>
      </c>
      <c r="X283" s="27"/>
      <c r="Y283" s="27"/>
      <c r="Z283" s="27"/>
      <c r="AA283" s="27"/>
      <c r="AB283" s="27"/>
      <c r="AC283" s="27"/>
      <c r="AD283" s="27"/>
      <c r="AE283" s="27"/>
      <c r="AF283" s="27"/>
      <c r="AG283" s="27"/>
    </row>
    <row r="284" spans="1:33" ht="33" customHeight="1">
      <c r="A284" s="1653"/>
      <c r="B284" s="1616"/>
      <c r="C284" s="1616"/>
      <c r="D284" s="1616"/>
      <c r="E284" s="1678"/>
      <c r="F284" s="1678"/>
      <c r="G284" s="1653"/>
      <c r="H284" s="1616"/>
      <c r="I284" s="1619"/>
      <c r="J284" s="1619"/>
      <c r="K284" s="1616"/>
      <c r="L284" s="1616"/>
      <c r="M284" s="1616"/>
      <c r="N284" s="1616"/>
      <c r="O284" s="1619"/>
      <c r="P284" s="1619"/>
      <c r="Q284" s="1619"/>
      <c r="R284" s="1616"/>
      <c r="S284" s="1619"/>
      <c r="T284" s="1619"/>
      <c r="U284" s="362" t="s">
        <v>48</v>
      </c>
      <c r="V284" s="312">
        <f>+Catastro!V95</f>
        <v>0.44000000000000006</v>
      </c>
      <c r="W284" s="363">
        <f>+V284*O283</f>
        <v>4.4000000000000011E-2</v>
      </c>
      <c r="X284" s="27"/>
      <c r="Y284" s="27"/>
      <c r="Z284" s="27"/>
      <c r="AA284" s="27"/>
      <c r="AB284" s="27"/>
      <c r="AC284" s="27"/>
      <c r="AD284" s="27"/>
      <c r="AE284" s="27"/>
      <c r="AF284" s="27"/>
      <c r="AG284" s="27"/>
    </row>
    <row r="285" spans="1:33" ht="33" customHeight="1">
      <c r="A285" s="1653"/>
      <c r="B285" s="1616"/>
      <c r="C285" s="1616"/>
      <c r="D285" s="1616"/>
      <c r="E285" s="1678"/>
      <c r="F285" s="1678"/>
      <c r="G285" s="1653"/>
      <c r="H285" s="1616"/>
      <c r="I285" s="1643" t="s">
        <v>48</v>
      </c>
      <c r="J285" s="1809">
        <f>+Catastro!V86</f>
        <v>920962</v>
      </c>
      <c r="K285" s="1616"/>
      <c r="L285" s="1616"/>
      <c r="M285" s="1616"/>
      <c r="N285" s="1616"/>
      <c r="O285" s="1628">
        <f>+Catastro!W96</f>
        <v>0.3</v>
      </c>
      <c r="P285" s="1622"/>
      <c r="Q285" s="1671" t="str">
        <f>+Catastro!C96</f>
        <v>Tramitar  Mutaciones de oficina de la vigencia</v>
      </c>
      <c r="R285" s="1616"/>
      <c r="S285" s="1646">
        <v>43132</v>
      </c>
      <c r="T285" s="1646">
        <v>43435</v>
      </c>
      <c r="U285" s="362" t="s">
        <v>47</v>
      </c>
      <c r="V285" s="312">
        <f>+Catastro!V96</f>
        <v>0.99999999999999989</v>
      </c>
      <c r="W285" s="363">
        <f>+V285*O285</f>
        <v>0.29999999999999993</v>
      </c>
      <c r="X285" s="27"/>
      <c r="Y285" s="27"/>
      <c r="Z285" s="27"/>
      <c r="AA285" s="27"/>
      <c r="AB285" s="27"/>
      <c r="AC285" s="27"/>
      <c r="AD285" s="27"/>
      <c r="AE285" s="27"/>
      <c r="AF285" s="27"/>
      <c r="AG285" s="27"/>
    </row>
    <row r="286" spans="1:33" ht="33" customHeight="1">
      <c r="A286" s="1653"/>
      <c r="B286" s="1616"/>
      <c r="C286" s="1616"/>
      <c r="D286" s="1616"/>
      <c r="E286" s="1678"/>
      <c r="F286" s="1678"/>
      <c r="G286" s="1653"/>
      <c r="H286" s="1616"/>
      <c r="I286" s="1616"/>
      <c r="J286" s="1616"/>
      <c r="K286" s="1616"/>
      <c r="L286" s="1616"/>
      <c r="M286" s="1616"/>
      <c r="N286" s="1616"/>
      <c r="O286" s="1619"/>
      <c r="P286" s="1619"/>
      <c r="Q286" s="1619"/>
      <c r="R286" s="1616"/>
      <c r="S286" s="1619"/>
      <c r="T286" s="1619"/>
      <c r="U286" s="362" t="s">
        <v>48</v>
      </c>
      <c r="V286" s="312">
        <f>+Catastro!V97</f>
        <v>0.94320000000000015</v>
      </c>
      <c r="W286" s="363">
        <f>+V286*O285</f>
        <v>0.28296000000000004</v>
      </c>
      <c r="X286" s="27"/>
      <c r="Y286" s="27"/>
      <c r="Z286" s="27"/>
      <c r="AA286" s="27"/>
      <c r="AB286" s="27"/>
      <c r="AC286" s="27"/>
      <c r="AD286" s="27"/>
      <c r="AE286" s="27"/>
      <c r="AF286" s="27"/>
      <c r="AG286" s="27"/>
    </row>
    <row r="287" spans="1:33" ht="33" customHeight="1">
      <c r="A287" s="1653"/>
      <c r="B287" s="1616"/>
      <c r="C287" s="1616"/>
      <c r="D287" s="1616"/>
      <c r="E287" s="1678"/>
      <c r="F287" s="1678"/>
      <c r="G287" s="1653"/>
      <c r="H287" s="1616"/>
      <c r="I287" s="1616"/>
      <c r="J287" s="1616"/>
      <c r="K287" s="1616"/>
      <c r="L287" s="1616"/>
      <c r="M287" s="1616"/>
      <c r="N287" s="1616"/>
      <c r="O287" s="1628">
        <f>+Catastro!W98</f>
        <v>0.12</v>
      </c>
      <c r="P287" s="1622"/>
      <c r="Q287" s="1671" t="str">
        <f>+Catastro!C98</f>
        <v>Atender las solicitudes de modificación de estudios de ZHF y ZHG, provenientes de las Direcciones Territoriales</v>
      </c>
      <c r="R287" s="1616"/>
      <c r="S287" s="1646">
        <v>43132</v>
      </c>
      <c r="T287" s="1646">
        <v>43405</v>
      </c>
      <c r="U287" s="362" t="s">
        <v>47</v>
      </c>
      <c r="V287" s="312">
        <f>+Catastro!V98</f>
        <v>0.99999999999999989</v>
      </c>
      <c r="W287" s="363">
        <f>+V287*O287</f>
        <v>0.11999999999999998</v>
      </c>
      <c r="X287" s="27"/>
      <c r="Y287" s="27"/>
      <c r="Z287" s="27"/>
      <c r="AA287" s="27"/>
      <c r="AB287" s="27"/>
      <c r="AC287" s="27"/>
      <c r="AD287" s="27"/>
      <c r="AE287" s="27"/>
      <c r="AF287" s="27"/>
      <c r="AG287" s="27"/>
    </row>
    <row r="288" spans="1:33" ht="33" customHeight="1">
      <c r="A288" s="1653"/>
      <c r="B288" s="1616"/>
      <c r="C288" s="1616"/>
      <c r="D288" s="1616"/>
      <c r="E288" s="1678"/>
      <c r="F288" s="1678"/>
      <c r="G288" s="1653"/>
      <c r="H288" s="1616"/>
      <c r="I288" s="1616"/>
      <c r="J288" s="1616"/>
      <c r="K288" s="1616"/>
      <c r="L288" s="1616"/>
      <c r="M288" s="1616"/>
      <c r="N288" s="1616"/>
      <c r="O288" s="1619"/>
      <c r="P288" s="1619"/>
      <c r="Q288" s="1619"/>
      <c r="R288" s="1616"/>
      <c r="S288" s="1619"/>
      <c r="T288" s="1619"/>
      <c r="U288" s="362" t="s">
        <v>48</v>
      </c>
      <c r="V288" s="312">
        <f>+Catastro!V99</f>
        <v>1</v>
      </c>
      <c r="W288" s="363">
        <f>+V288*O287</f>
        <v>0.12</v>
      </c>
      <c r="X288" s="27"/>
      <c r="Y288" s="27"/>
      <c r="Z288" s="27"/>
      <c r="AA288" s="27"/>
      <c r="AB288" s="27"/>
      <c r="AC288" s="27"/>
      <c r="AD288" s="27"/>
      <c r="AE288" s="27"/>
      <c r="AF288" s="27"/>
      <c r="AG288" s="27"/>
    </row>
    <row r="289" spans="1:33" ht="33" customHeight="1">
      <c r="A289" s="1653"/>
      <c r="B289" s="1616"/>
      <c r="C289" s="1616"/>
      <c r="D289" s="1616"/>
      <c r="E289" s="1678"/>
      <c r="F289" s="1678"/>
      <c r="G289" s="1653"/>
      <c r="H289" s="1616"/>
      <c r="I289" s="1616"/>
      <c r="J289" s="1616"/>
      <c r="K289" s="1616"/>
      <c r="L289" s="1616"/>
      <c r="M289" s="1616"/>
      <c r="N289" s="1616"/>
      <c r="O289" s="1628">
        <f>+Catastro!W100</f>
        <v>0.15</v>
      </c>
      <c r="P289" s="1622"/>
      <c r="Q289" s="1671" t="str">
        <f>+Catastro!C100</f>
        <v>Acompañar y asesorar en temas tecnicos las actividades de la conservacion catastral</v>
      </c>
      <c r="R289" s="1616"/>
      <c r="S289" s="1646">
        <v>43132</v>
      </c>
      <c r="T289" s="1646">
        <v>43435</v>
      </c>
      <c r="U289" s="362" t="s">
        <v>47</v>
      </c>
      <c r="V289" s="312">
        <f>+Catastro!V100</f>
        <v>0.99999999999999989</v>
      </c>
      <c r="W289" s="363">
        <f>+V289*O289</f>
        <v>0.14999999999999997</v>
      </c>
      <c r="X289" s="27"/>
      <c r="Y289" s="27"/>
      <c r="Z289" s="27"/>
      <c r="AA289" s="27"/>
      <c r="AB289" s="27"/>
      <c r="AC289" s="27"/>
      <c r="AD289" s="27"/>
      <c r="AE289" s="27"/>
      <c r="AF289" s="27"/>
      <c r="AG289" s="27"/>
    </row>
    <row r="290" spans="1:33" ht="33" customHeight="1">
      <c r="A290" s="1653"/>
      <c r="B290" s="1616"/>
      <c r="C290" s="1616"/>
      <c r="D290" s="1616"/>
      <c r="E290" s="1678"/>
      <c r="F290" s="1678"/>
      <c r="G290" s="1654"/>
      <c r="H290" s="1617"/>
      <c r="I290" s="1617"/>
      <c r="J290" s="1617"/>
      <c r="K290" s="1617"/>
      <c r="L290" s="1617"/>
      <c r="M290" s="1617"/>
      <c r="N290" s="1617"/>
      <c r="O290" s="1617"/>
      <c r="P290" s="1619"/>
      <c r="Q290" s="1617"/>
      <c r="R290" s="1617"/>
      <c r="S290" s="1617"/>
      <c r="T290" s="1617"/>
      <c r="U290" s="367" t="s">
        <v>48</v>
      </c>
      <c r="V290" s="325">
        <f>+Catastro!V101</f>
        <v>1</v>
      </c>
      <c r="W290" s="368">
        <f>+V290*O289</f>
        <v>0.15</v>
      </c>
      <c r="X290" s="27"/>
      <c r="Y290" s="27"/>
      <c r="Z290" s="27"/>
      <c r="AA290" s="27"/>
      <c r="AB290" s="27"/>
      <c r="AC290" s="27"/>
      <c r="AD290" s="27"/>
      <c r="AE290" s="27"/>
      <c r="AF290" s="27"/>
      <c r="AG290" s="27"/>
    </row>
    <row r="291" spans="1:33" ht="33" customHeight="1">
      <c r="A291" s="1653"/>
      <c r="B291" s="1616"/>
      <c r="C291" s="1616"/>
      <c r="D291" s="1616"/>
      <c r="E291" s="1710" t="s">
        <v>45</v>
      </c>
      <c r="F291" s="1678"/>
      <c r="G291" s="1655" t="str">
        <f>+Catastro!A107</f>
        <v>Modelo de gestión y operación del proceso de Delegación de funciones catastrales para el IGAC</v>
      </c>
      <c r="H291" s="1642">
        <f>+Catastro!W105</f>
        <v>0.11</v>
      </c>
      <c r="I291" s="1642" t="s">
        <v>55</v>
      </c>
      <c r="J291" s="1642">
        <f>+Catastro!V105</f>
        <v>1</v>
      </c>
      <c r="K291" s="1692" t="str">
        <f>+Catastro!E105</f>
        <v>100%</v>
      </c>
      <c r="L291" s="1692" t="str">
        <f>+Catastro!D105</f>
        <v>Porcentaje</v>
      </c>
      <c r="M291" s="1692" t="str">
        <f>+Catastro!F105</f>
        <v>Avance elaboración del modelo de gestión y operación del proceso de delegación</v>
      </c>
      <c r="N291" s="1642" t="str">
        <f>+Catastro!G105</f>
        <v>Eficacia</v>
      </c>
      <c r="O291" s="1629">
        <f>+Catastro!W108</f>
        <v>0.2</v>
      </c>
      <c r="P291" s="1622"/>
      <c r="Q291" s="1675" t="str">
        <f>+Catastro!C108</f>
        <v>Elaborar el modelo de gestión y operación del proceso de Delegación de funciones catastrales para el IGAC</v>
      </c>
      <c r="R291" s="1638" t="str">
        <f>+Catastro!C105</f>
        <v>SUBDIRECCIÓN DE CATASTRO</v>
      </c>
      <c r="S291" s="1649">
        <v>43160</v>
      </c>
      <c r="T291" s="1649">
        <v>43435</v>
      </c>
      <c r="U291" s="360" t="s">
        <v>47</v>
      </c>
      <c r="V291" s="308">
        <f>+Catastro!V108</f>
        <v>1</v>
      </c>
      <c r="W291" s="361">
        <f>+V291*O291</f>
        <v>0.2</v>
      </c>
      <c r="X291" s="27"/>
      <c r="Y291" s="27"/>
      <c r="Z291" s="27"/>
      <c r="AA291" s="27"/>
      <c r="AB291" s="27"/>
      <c r="AC291" s="27"/>
      <c r="AD291" s="27"/>
      <c r="AE291" s="27"/>
      <c r="AF291" s="27"/>
      <c r="AG291" s="27"/>
    </row>
    <row r="292" spans="1:33" ht="33" customHeight="1">
      <c r="A292" s="1653"/>
      <c r="B292" s="1616"/>
      <c r="C292" s="1616"/>
      <c r="D292" s="1616"/>
      <c r="E292" s="1678"/>
      <c r="F292" s="1678"/>
      <c r="G292" s="1653"/>
      <c r="H292" s="1616"/>
      <c r="I292" s="1616"/>
      <c r="J292" s="1616"/>
      <c r="K292" s="1616"/>
      <c r="L292" s="1616"/>
      <c r="M292" s="1616"/>
      <c r="N292" s="1616"/>
      <c r="O292" s="1619"/>
      <c r="P292" s="1619"/>
      <c r="Q292" s="1619"/>
      <c r="R292" s="1616"/>
      <c r="S292" s="1619"/>
      <c r="T292" s="1619"/>
      <c r="U292" s="362" t="s">
        <v>48</v>
      </c>
      <c r="V292" s="312">
        <f>+Catastro!V109</f>
        <v>1</v>
      </c>
      <c r="W292" s="363">
        <f>+V292*O291</f>
        <v>0.2</v>
      </c>
      <c r="X292" s="27"/>
      <c r="Y292" s="27"/>
      <c r="Z292" s="27"/>
      <c r="AA292" s="27"/>
      <c r="AB292" s="27"/>
      <c r="AC292" s="27"/>
      <c r="AD292" s="27"/>
      <c r="AE292" s="27"/>
      <c r="AF292" s="27"/>
      <c r="AG292" s="27"/>
    </row>
    <row r="293" spans="1:33" ht="33" customHeight="1">
      <c r="A293" s="1653"/>
      <c r="B293" s="1616"/>
      <c r="C293" s="1616"/>
      <c r="D293" s="1616"/>
      <c r="E293" s="1678"/>
      <c r="F293" s="1678"/>
      <c r="G293" s="1653"/>
      <c r="H293" s="1616"/>
      <c r="I293" s="1616"/>
      <c r="J293" s="1616"/>
      <c r="K293" s="1616"/>
      <c r="L293" s="1616"/>
      <c r="M293" s="1616"/>
      <c r="N293" s="1616"/>
      <c r="O293" s="1628">
        <f>+Catastro!W110</f>
        <v>0.2</v>
      </c>
      <c r="P293" s="1622"/>
      <c r="Q293" s="1671" t="str">
        <f>+Catastro!C110</f>
        <v>Promover la delegación de competencias catastrales</v>
      </c>
      <c r="R293" s="1616"/>
      <c r="S293" s="1646">
        <v>43160</v>
      </c>
      <c r="T293" s="1646">
        <v>43435</v>
      </c>
      <c r="U293" s="362" t="s">
        <v>47</v>
      </c>
      <c r="V293" s="312">
        <f>+Catastro!V110</f>
        <v>0.99999999999999989</v>
      </c>
      <c r="W293" s="363">
        <f>+V293*O293</f>
        <v>0.19999999999999998</v>
      </c>
      <c r="X293" s="27"/>
      <c r="Y293" s="27"/>
      <c r="Z293" s="27"/>
      <c r="AA293" s="27"/>
      <c r="AB293" s="27"/>
      <c r="AC293" s="27"/>
      <c r="AD293" s="27"/>
      <c r="AE293" s="27"/>
      <c r="AF293" s="27"/>
      <c r="AG293" s="27"/>
    </row>
    <row r="294" spans="1:33" ht="33" customHeight="1">
      <c r="A294" s="1653"/>
      <c r="B294" s="1616"/>
      <c r="C294" s="1616"/>
      <c r="D294" s="1616"/>
      <c r="E294" s="1678"/>
      <c r="F294" s="1678"/>
      <c r="G294" s="1653"/>
      <c r="H294" s="1616"/>
      <c r="I294" s="1616"/>
      <c r="J294" s="1616"/>
      <c r="K294" s="1616"/>
      <c r="L294" s="1616"/>
      <c r="M294" s="1616"/>
      <c r="N294" s="1616"/>
      <c r="O294" s="1619"/>
      <c r="P294" s="1619"/>
      <c r="Q294" s="1619"/>
      <c r="R294" s="1616"/>
      <c r="S294" s="1619"/>
      <c r="T294" s="1619"/>
      <c r="U294" s="362" t="s">
        <v>48</v>
      </c>
      <c r="V294" s="312">
        <f>+Catastro!V111</f>
        <v>0.99999999999999989</v>
      </c>
      <c r="W294" s="363">
        <f>+V294*O293</f>
        <v>0.19999999999999998</v>
      </c>
      <c r="X294" s="27"/>
      <c r="Y294" s="27"/>
      <c r="Z294" s="27"/>
      <c r="AA294" s="27"/>
      <c r="AB294" s="27"/>
      <c r="AC294" s="27"/>
      <c r="AD294" s="27"/>
      <c r="AE294" s="27"/>
      <c r="AF294" s="27"/>
      <c r="AG294" s="27"/>
    </row>
    <row r="295" spans="1:33" ht="33" customHeight="1">
      <c r="A295" s="1653"/>
      <c r="B295" s="1616"/>
      <c r="C295" s="1616"/>
      <c r="D295" s="1616"/>
      <c r="E295" s="1678"/>
      <c r="F295" s="1678"/>
      <c r="G295" s="1653"/>
      <c r="H295" s="1616"/>
      <c r="I295" s="1619"/>
      <c r="J295" s="1619"/>
      <c r="K295" s="1616"/>
      <c r="L295" s="1616"/>
      <c r="M295" s="1616"/>
      <c r="N295" s="1616"/>
      <c r="O295" s="1628">
        <f>+Catastro!W112</f>
        <v>0.2</v>
      </c>
      <c r="P295" s="1622"/>
      <c r="Q295" s="1671" t="str">
        <f>+Catastro!C112</f>
        <v>Realizar la evaluación de las solicitudes de delegación recibidas</v>
      </c>
      <c r="R295" s="1616"/>
      <c r="S295" s="1646">
        <v>43101</v>
      </c>
      <c r="T295" s="1646">
        <v>43435</v>
      </c>
      <c r="U295" s="362" t="s">
        <v>47</v>
      </c>
      <c r="V295" s="312">
        <f>+Catastro!V112</f>
        <v>1.0000000000000002</v>
      </c>
      <c r="W295" s="363">
        <f>+V295*O295</f>
        <v>0.20000000000000007</v>
      </c>
      <c r="X295" s="27"/>
      <c r="Y295" s="27"/>
      <c r="Z295" s="27"/>
      <c r="AA295" s="27"/>
      <c r="AB295" s="27"/>
      <c r="AC295" s="27"/>
      <c r="AD295" s="27"/>
      <c r="AE295" s="27"/>
      <c r="AF295" s="27"/>
      <c r="AG295" s="27"/>
    </row>
    <row r="296" spans="1:33" ht="33" customHeight="1">
      <c r="A296" s="1653"/>
      <c r="B296" s="1616"/>
      <c r="C296" s="1616"/>
      <c r="D296" s="1616"/>
      <c r="E296" s="1678"/>
      <c r="F296" s="1678"/>
      <c r="G296" s="1653"/>
      <c r="H296" s="1616"/>
      <c r="I296" s="1643" t="s">
        <v>48</v>
      </c>
      <c r="J296" s="1643">
        <f>+Catastro!V106</f>
        <v>1</v>
      </c>
      <c r="K296" s="1616"/>
      <c r="L296" s="1616"/>
      <c r="M296" s="1616"/>
      <c r="N296" s="1616"/>
      <c r="O296" s="1619"/>
      <c r="P296" s="1619"/>
      <c r="Q296" s="1619"/>
      <c r="R296" s="1616"/>
      <c r="S296" s="1619"/>
      <c r="T296" s="1619"/>
      <c r="U296" s="362" t="s">
        <v>48</v>
      </c>
      <c r="V296" s="312">
        <f>+Catastro!V113</f>
        <v>1</v>
      </c>
      <c r="W296" s="363">
        <f>+V296*O295</f>
        <v>0.2</v>
      </c>
      <c r="X296" s="27"/>
      <c r="Y296" s="27"/>
      <c r="Z296" s="27"/>
      <c r="AA296" s="27"/>
      <c r="AB296" s="27"/>
      <c r="AC296" s="27"/>
      <c r="AD296" s="27"/>
      <c r="AE296" s="27"/>
      <c r="AF296" s="27"/>
      <c r="AG296" s="27"/>
    </row>
    <row r="297" spans="1:33" ht="33" customHeight="1">
      <c r="A297" s="1653"/>
      <c r="B297" s="1616"/>
      <c r="C297" s="1616"/>
      <c r="D297" s="1616"/>
      <c r="E297" s="1678"/>
      <c r="F297" s="1678"/>
      <c r="G297" s="1653"/>
      <c r="H297" s="1616"/>
      <c r="I297" s="1616"/>
      <c r="J297" s="1616"/>
      <c r="K297" s="1616"/>
      <c r="L297" s="1616"/>
      <c r="M297" s="1616"/>
      <c r="N297" s="1616"/>
      <c r="O297" s="1628">
        <f>+Catastro!W114</f>
        <v>0.2</v>
      </c>
      <c r="P297" s="1622"/>
      <c r="Q297" s="1671" t="str">
        <f>+Catastro!C114</f>
        <v>Planificar y coordinar la ejecución de las actividades necesarias para asegurar que los delegados cuenten con las capacidades técnicas, institucionales y operativas para realizar la gestión catastral</v>
      </c>
      <c r="R297" s="1616"/>
      <c r="S297" s="1646">
        <v>43160</v>
      </c>
      <c r="T297" s="1646">
        <v>43435</v>
      </c>
      <c r="U297" s="362" t="s">
        <v>47</v>
      </c>
      <c r="V297" s="312">
        <f>+Catastro!V114</f>
        <v>0.99999999999999989</v>
      </c>
      <c r="W297" s="363">
        <f>+V297*O297</f>
        <v>0.19999999999999998</v>
      </c>
      <c r="X297" s="27"/>
      <c r="Y297" s="27"/>
      <c r="Z297" s="27"/>
      <c r="AA297" s="27"/>
      <c r="AB297" s="27"/>
      <c r="AC297" s="27"/>
      <c r="AD297" s="27"/>
      <c r="AE297" s="27"/>
      <c r="AF297" s="27"/>
      <c r="AG297" s="27"/>
    </row>
    <row r="298" spans="1:33" ht="33" customHeight="1">
      <c r="A298" s="1653"/>
      <c r="B298" s="1616"/>
      <c r="C298" s="1616"/>
      <c r="D298" s="1616"/>
      <c r="E298" s="1678"/>
      <c r="F298" s="1678"/>
      <c r="G298" s="1653"/>
      <c r="H298" s="1616"/>
      <c r="I298" s="1616"/>
      <c r="J298" s="1616"/>
      <c r="K298" s="1616"/>
      <c r="L298" s="1616"/>
      <c r="M298" s="1616"/>
      <c r="N298" s="1616"/>
      <c r="O298" s="1619"/>
      <c r="P298" s="1619"/>
      <c r="Q298" s="1619"/>
      <c r="R298" s="1616"/>
      <c r="S298" s="1619"/>
      <c r="T298" s="1619"/>
      <c r="U298" s="362" t="s">
        <v>48</v>
      </c>
      <c r="V298" s="312">
        <f>+Catastro!V115</f>
        <v>0.99999999999999989</v>
      </c>
      <c r="W298" s="363">
        <f>+V298*O297</f>
        <v>0.19999999999999998</v>
      </c>
      <c r="X298" s="27"/>
      <c r="Y298" s="27"/>
      <c r="Z298" s="27"/>
      <c r="AA298" s="27"/>
      <c r="AB298" s="27"/>
      <c r="AC298" s="27"/>
      <c r="AD298" s="27"/>
      <c r="AE298" s="27"/>
      <c r="AF298" s="27"/>
      <c r="AG298" s="27"/>
    </row>
    <row r="299" spans="1:33" ht="33" customHeight="1">
      <c r="A299" s="1653"/>
      <c r="B299" s="1616"/>
      <c r="C299" s="1616"/>
      <c r="D299" s="1616"/>
      <c r="E299" s="1678"/>
      <c r="F299" s="1678"/>
      <c r="G299" s="1653"/>
      <c r="H299" s="1616"/>
      <c r="I299" s="1616"/>
      <c r="J299" s="1616"/>
      <c r="K299" s="1616"/>
      <c r="L299" s="1616"/>
      <c r="M299" s="1616"/>
      <c r="N299" s="1616"/>
      <c r="O299" s="1628">
        <f>+Catastro!W116</f>
        <v>0.2</v>
      </c>
      <c r="P299" s="1622"/>
      <c r="Q299" s="1671" t="str">
        <f>+Catastro!C116</f>
        <v>Realizar seguimiento al cumplimiento de la gestión catastral desarrollada por los catastros delegados y descentralizados</v>
      </c>
      <c r="R299" s="1616"/>
      <c r="S299" s="1646">
        <v>43160</v>
      </c>
      <c r="T299" s="1646">
        <v>43435</v>
      </c>
      <c r="U299" s="362" t="s">
        <v>47</v>
      </c>
      <c r="V299" s="312">
        <f>+Catastro!V116</f>
        <v>0.99999999999999989</v>
      </c>
      <c r="W299" s="363">
        <f>+V299*O299</f>
        <v>0.19999999999999998</v>
      </c>
      <c r="X299" s="27"/>
      <c r="Y299" s="27"/>
      <c r="Z299" s="27"/>
      <c r="AA299" s="27"/>
      <c r="AB299" s="27"/>
      <c r="AC299" s="27"/>
      <c r="AD299" s="27"/>
      <c r="AE299" s="27"/>
      <c r="AF299" s="27"/>
      <c r="AG299" s="27"/>
    </row>
    <row r="300" spans="1:33" ht="33" customHeight="1">
      <c r="A300" s="1653"/>
      <c r="B300" s="1616"/>
      <c r="C300" s="1616"/>
      <c r="D300" s="1616"/>
      <c r="E300" s="1678"/>
      <c r="F300" s="1678"/>
      <c r="G300" s="1654"/>
      <c r="H300" s="1617"/>
      <c r="I300" s="1617"/>
      <c r="J300" s="1617"/>
      <c r="K300" s="1617"/>
      <c r="L300" s="1617"/>
      <c r="M300" s="1617"/>
      <c r="N300" s="1617"/>
      <c r="O300" s="1617"/>
      <c r="P300" s="1619"/>
      <c r="Q300" s="1617"/>
      <c r="R300" s="1617"/>
      <c r="S300" s="1617"/>
      <c r="T300" s="1617"/>
      <c r="U300" s="367" t="s">
        <v>48</v>
      </c>
      <c r="V300" s="325">
        <f>+Catastro!V117</f>
        <v>0.99999999999999989</v>
      </c>
      <c r="W300" s="368">
        <f>+V300*O299</f>
        <v>0.19999999999999998</v>
      </c>
      <c r="X300" s="27"/>
      <c r="Y300" s="27"/>
      <c r="Z300" s="27"/>
      <c r="AA300" s="27"/>
      <c r="AB300" s="27"/>
      <c r="AC300" s="27"/>
      <c r="AD300" s="27"/>
      <c r="AE300" s="27"/>
      <c r="AF300" s="27"/>
      <c r="AG300" s="27"/>
    </row>
    <row r="301" spans="1:33" ht="33" customHeight="1">
      <c r="A301" s="1653"/>
      <c r="B301" s="1616"/>
      <c r="C301" s="1616"/>
      <c r="D301" s="1616"/>
      <c r="E301" s="1710" t="s">
        <v>45</v>
      </c>
      <c r="F301" s="1678"/>
      <c r="G301" s="1655" t="str">
        <f>+Catastro!A127</f>
        <v>Solicitudes y requerimientos en el marco de la Política de Reparación Integral a Victimas y de sentencias de Restitución de Tierras atendidos</v>
      </c>
      <c r="H301" s="1642">
        <f>+Catastro!W125</f>
        <v>0.11</v>
      </c>
      <c r="I301" s="1642" t="s">
        <v>47</v>
      </c>
      <c r="J301" s="1642">
        <f>+Catastro!V125</f>
        <v>1</v>
      </c>
      <c r="K301" s="1692" t="str">
        <f>+Catastro!E125</f>
        <v>100%</v>
      </c>
      <c r="L301" s="1692" t="str">
        <f>+Catastro!D125</f>
        <v>Porcentaje</v>
      </c>
      <c r="M301" s="1692" t="str">
        <f>+Catastro!F125</f>
        <v>Porcentaje de solicitudes y requerimientos en el marco de la Política de Reparación Integral a Victimas y de sentencias de Restitución de Tierras atendidos</v>
      </c>
      <c r="N301" s="1642" t="str">
        <f>+Catastro!G125</f>
        <v>Eficacia</v>
      </c>
      <c r="O301" s="1629">
        <f>+Catastro!W128</f>
        <v>0.22</v>
      </c>
      <c r="P301" s="1622"/>
      <c r="Q301" s="1675" t="str">
        <f>+Catastro!C128</f>
        <v xml:space="preserve">Atender las solicitudes realizadas en materia de regularización de la propiedad </v>
      </c>
      <c r="R301" s="1638" t="str">
        <f>+Catastro!C125</f>
        <v>SUBDIRECCIÓN DE CATASTRO</v>
      </c>
      <c r="S301" s="1649">
        <v>43132</v>
      </c>
      <c r="T301" s="1649">
        <v>43435</v>
      </c>
      <c r="U301" s="360" t="s">
        <v>47</v>
      </c>
      <c r="V301" s="308">
        <f>+Catastro!V128</f>
        <v>0.99999999999999989</v>
      </c>
      <c r="W301" s="361">
        <f>+V301*O301</f>
        <v>0.21999999999999997</v>
      </c>
      <c r="X301" s="27"/>
      <c r="Y301" s="27"/>
      <c r="Z301" s="27"/>
      <c r="AA301" s="27"/>
      <c r="AB301" s="27"/>
      <c r="AC301" s="27"/>
      <c r="AD301" s="27"/>
      <c r="AE301" s="27"/>
      <c r="AF301" s="27"/>
      <c r="AG301" s="27"/>
    </row>
    <row r="302" spans="1:33" ht="33" customHeight="1">
      <c r="A302" s="1653"/>
      <c r="B302" s="1616"/>
      <c r="C302" s="1616"/>
      <c r="D302" s="1616"/>
      <c r="E302" s="1678"/>
      <c r="F302" s="1678"/>
      <c r="G302" s="1653"/>
      <c r="H302" s="1616"/>
      <c r="I302" s="1616"/>
      <c r="J302" s="1616"/>
      <c r="K302" s="1616"/>
      <c r="L302" s="1616"/>
      <c r="M302" s="1616"/>
      <c r="N302" s="1616"/>
      <c r="O302" s="1619"/>
      <c r="P302" s="1619"/>
      <c r="Q302" s="1619"/>
      <c r="R302" s="1616"/>
      <c r="S302" s="1619"/>
      <c r="T302" s="1619"/>
      <c r="U302" s="362" t="s">
        <v>48</v>
      </c>
      <c r="V302" s="312">
        <f>+Catastro!V129</f>
        <v>0.99999999999999989</v>
      </c>
      <c r="W302" s="363">
        <f>+V302*O301</f>
        <v>0.21999999999999997</v>
      </c>
      <c r="X302" s="27"/>
      <c r="Y302" s="27"/>
      <c r="Z302" s="27"/>
      <c r="AA302" s="27"/>
      <c r="AB302" s="27"/>
      <c r="AC302" s="27"/>
      <c r="AD302" s="27"/>
      <c r="AE302" s="27"/>
      <c r="AF302" s="27"/>
      <c r="AG302" s="27"/>
    </row>
    <row r="303" spans="1:33" ht="33" customHeight="1">
      <c r="A303" s="1653"/>
      <c r="B303" s="1616"/>
      <c r="C303" s="1616"/>
      <c r="D303" s="1616"/>
      <c r="E303" s="1678"/>
      <c r="F303" s="1678"/>
      <c r="G303" s="1653"/>
      <c r="H303" s="1616"/>
      <c r="I303" s="1616"/>
      <c r="J303" s="1616"/>
      <c r="K303" s="1616"/>
      <c r="L303" s="1616"/>
      <c r="M303" s="1616"/>
      <c r="N303" s="1616"/>
      <c r="O303" s="1628">
        <f>+Catastro!W130</f>
        <v>0.22</v>
      </c>
      <c r="P303" s="1622"/>
      <c r="Q303" s="1671" t="str">
        <f>+Catastro!C130</f>
        <v xml:space="preserve">Atención de las solicitudes recibidas para el cumplimiento de la Política de Restitución de Tierras y Ley de Victimas </v>
      </c>
      <c r="R303" s="1616"/>
      <c r="S303" s="1646">
        <v>43132</v>
      </c>
      <c r="T303" s="1646">
        <v>43435</v>
      </c>
      <c r="U303" s="362" t="s">
        <v>47</v>
      </c>
      <c r="V303" s="312">
        <f>+Catastro!V130</f>
        <v>0.99999999999999989</v>
      </c>
      <c r="W303" s="363">
        <f>+V303*O303</f>
        <v>0.21999999999999997</v>
      </c>
      <c r="X303" s="27"/>
      <c r="Y303" s="27"/>
      <c r="Z303" s="27"/>
      <c r="AA303" s="27"/>
      <c r="AB303" s="27"/>
      <c r="AC303" s="27"/>
      <c r="AD303" s="27"/>
      <c r="AE303" s="27"/>
      <c r="AF303" s="27"/>
      <c r="AG303" s="27"/>
    </row>
    <row r="304" spans="1:33" ht="33" customHeight="1">
      <c r="A304" s="1653"/>
      <c r="B304" s="1616"/>
      <c r="C304" s="1616"/>
      <c r="D304" s="1616"/>
      <c r="E304" s="1678"/>
      <c r="F304" s="1678"/>
      <c r="G304" s="1653"/>
      <c r="H304" s="1616"/>
      <c r="I304" s="1616"/>
      <c r="J304" s="1616"/>
      <c r="K304" s="1616"/>
      <c r="L304" s="1616"/>
      <c r="M304" s="1616"/>
      <c r="N304" s="1616"/>
      <c r="O304" s="1619"/>
      <c r="P304" s="1619"/>
      <c r="Q304" s="1619"/>
      <c r="R304" s="1616"/>
      <c r="S304" s="1619"/>
      <c r="T304" s="1619"/>
      <c r="U304" s="362" t="s">
        <v>48</v>
      </c>
      <c r="V304" s="312">
        <f>+Catastro!V131</f>
        <v>0.78479999999999994</v>
      </c>
      <c r="W304" s="363">
        <f>+V304*O303</f>
        <v>0.17265599999999998</v>
      </c>
      <c r="X304" s="27"/>
      <c r="Y304" s="27"/>
      <c r="Z304" s="27"/>
      <c r="AA304" s="27"/>
      <c r="AB304" s="27"/>
      <c r="AC304" s="27"/>
      <c r="AD304" s="27"/>
      <c r="AE304" s="27"/>
      <c r="AF304" s="27"/>
      <c r="AG304" s="27"/>
    </row>
    <row r="305" spans="1:33" ht="33" customHeight="1">
      <c r="A305" s="1653"/>
      <c r="B305" s="1616"/>
      <c r="C305" s="1616"/>
      <c r="D305" s="1616"/>
      <c r="E305" s="1678"/>
      <c r="F305" s="1678"/>
      <c r="G305" s="1653"/>
      <c r="H305" s="1616"/>
      <c r="I305" s="1616"/>
      <c r="J305" s="1616"/>
      <c r="K305" s="1616"/>
      <c r="L305" s="1616"/>
      <c r="M305" s="1616"/>
      <c r="N305" s="1616"/>
      <c r="O305" s="1628">
        <f>+Catastro!W132</f>
        <v>0.22</v>
      </c>
      <c r="P305" s="1622"/>
      <c r="Q305" s="1671" t="str">
        <f>+Catastro!C132</f>
        <v>Seguimiento y control a las solicitudes  de avalúos de restitución recibidas por parte del IGAC</v>
      </c>
      <c r="R305" s="1616"/>
      <c r="S305" s="1646">
        <v>43132</v>
      </c>
      <c r="T305" s="1646">
        <v>43435</v>
      </c>
      <c r="U305" s="362" t="s">
        <v>47</v>
      </c>
      <c r="V305" s="312">
        <f>+Catastro!V132</f>
        <v>1</v>
      </c>
      <c r="W305" s="363">
        <f>+V305*O305</f>
        <v>0.22</v>
      </c>
      <c r="X305" s="27"/>
      <c r="Y305" s="27"/>
      <c r="Z305" s="27"/>
      <c r="AA305" s="27"/>
      <c r="AB305" s="27"/>
      <c r="AC305" s="27"/>
      <c r="AD305" s="27"/>
      <c r="AE305" s="27"/>
      <c r="AF305" s="27"/>
      <c r="AG305" s="27"/>
    </row>
    <row r="306" spans="1:33" ht="33" customHeight="1">
      <c r="A306" s="1653"/>
      <c r="B306" s="1616"/>
      <c r="C306" s="1616"/>
      <c r="D306" s="1616"/>
      <c r="E306" s="1678"/>
      <c r="F306" s="1678"/>
      <c r="G306" s="1653"/>
      <c r="H306" s="1616"/>
      <c r="I306" s="1619"/>
      <c r="J306" s="1619"/>
      <c r="K306" s="1616"/>
      <c r="L306" s="1616"/>
      <c r="M306" s="1616"/>
      <c r="N306" s="1616"/>
      <c r="O306" s="1619"/>
      <c r="P306" s="1619"/>
      <c r="Q306" s="1619"/>
      <c r="R306" s="1616"/>
      <c r="S306" s="1619"/>
      <c r="T306" s="1619"/>
      <c r="U306" s="362" t="s">
        <v>48</v>
      </c>
      <c r="V306" s="312">
        <f>+Catastro!V133</f>
        <v>1</v>
      </c>
      <c r="W306" s="363">
        <f>+V306*O305</f>
        <v>0.22</v>
      </c>
      <c r="X306" s="27"/>
      <c r="Y306" s="27"/>
      <c r="Z306" s="27"/>
      <c r="AA306" s="27"/>
      <c r="AB306" s="27"/>
      <c r="AC306" s="27"/>
      <c r="AD306" s="27"/>
      <c r="AE306" s="27"/>
      <c r="AF306" s="27"/>
      <c r="AG306" s="27"/>
    </row>
    <row r="307" spans="1:33" ht="33" customHeight="1">
      <c r="A307" s="1653"/>
      <c r="B307" s="1616"/>
      <c r="C307" s="1616"/>
      <c r="D307" s="1616"/>
      <c r="E307" s="1678"/>
      <c r="F307" s="1678"/>
      <c r="G307" s="1653"/>
      <c r="H307" s="1616"/>
      <c r="I307" s="1643" t="s">
        <v>48</v>
      </c>
      <c r="J307" s="1643">
        <f>+Catastro!V126</f>
        <v>0.95264400000000005</v>
      </c>
      <c r="K307" s="1616"/>
      <c r="L307" s="1616"/>
      <c r="M307" s="1616"/>
      <c r="N307" s="1616"/>
      <c r="O307" s="1628">
        <f>+Catastro!W134</f>
        <v>0.17</v>
      </c>
      <c r="P307" s="1622"/>
      <c r="Q307" s="1671" t="str">
        <f>+Catastro!C134</f>
        <v>Seguimiento y control a las solicitudes que en materia catastral se presenten asociados a resguardos indigenas por parte de las  Direcciones Territoriales</v>
      </c>
      <c r="R307" s="1616"/>
      <c r="S307" s="1646">
        <v>43160</v>
      </c>
      <c r="T307" s="1646">
        <v>43435</v>
      </c>
      <c r="U307" s="362" t="s">
        <v>47</v>
      </c>
      <c r="V307" s="312">
        <f>+Catastro!V134</f>
        <v>0.99999999999999989</v>
      </c>
      <c r="W307" s="363">
        <f>+V307*O307</f>
        <v>0.16999999999999998</v>
      </c>
      <c r="X307" s="27"/>
      <c r="Y307" s="27"/>
      <c r="Z307" s="27"/>
      <c r="AA307" s="27"/>
      <c r="AB307" s="27"/>
      <c r="AC307" s="27"/>
      <c r="AD307" s="27"/>
      <c r="AE307" s="27"/>
      <c r="AF307" s="27"/>
      <c r="AG307" s="27"/>
    </row>
    <row r="308" spans="1:33" ht="33" customHeight="1">
      <c r="A308" s="1653"/>
      <c r="B308" s="1616"/>
      <c r="C308" s="1616"/>
      <c r="D308" s="1616"/>
      <c r="E308" s="1678"/>
      <c r="F308" s="1678"/>
      <c r="G308" s="1653"/>
      <c r="H308" s="1616"/>
      <c r="I308" s="1616"/>
      <c r="J308" s="1616"/>
      <c r="K308" s="1616"/>
      <c r="L308" s="1616"/>
      <c r="M308" s="1616"/>
      <c r="N308" s="1616"/>
      <c r="O308" s="1619"/>
      <c r="P308" s="1619"/>
      <c r="Q308" s="1619"/>
      <c r="R308" s="1616"/>
      <c r="S308" s="1619"/>
      <c r="T308" s="1619"/>
      <c r="U308" s="362" t="s">
        <v>48</v>
      </c>
      <c r="V308" s="312">
        <f>+Catastro!V135</f>
        <v>0.99999999999999989</v>
      </c>
      <c r="W308" s="363">
        <f>+V308*O307</f>
        <v>0.16999999999999998</v>
      </c>
      <c r="X308" s="27"/>
      <c r="Y308" s="27"/>
      <c r="Z308" s="27"/>
      <c r="AA308" s="27"/>
      <c r="AB308" s="27"/>
      <c r="AC308" s="27"/>
      <c r="AD308" s="27"/>
      <c r="AE308" s="27"/>
      <c r="AF308" s="27"/>
      <c r="AG308" s="27"/>
    </row>
    <row r="309" spans="1:33" ht="33" customHeight="1">
      <c r="A309" s="1653"/>
      <c r="B309" s="1616"/>
      <c r="C309" s="1616"/>
      <c r="D309" s="1616"/>
      <c r="E309" s="1678"/>
      <c r="F309" s="1678"/>
      <c r="G309" s="1653"/>
      <c r="H309" s="1616"/>
      <c r="I309" s="1616"/>
      <c r="J309" s="1616"/>
      <c r="K309" s="1616"/>
      <c r="L309" s="1616"/>
      <c r="M309" s="1616"/>
      <c r="N309" s="1616"/>
      <c r="O309" s="1628">
        <f>+Catastro!W136</f>
        <v>0.17</v>
      </c>
      <c r="P309" s="1622"/>
      <c r="Q309" s="1671" t="str">
        <f>+Catastro!C136</f>
        <v>Seguimiento y control a las solicitudes que en materia catastral se presenten asociados a territorios colectivos por parte de las  Direcciones Territoriales</v>
      </c>
      <c r="R309" s="1616"/>
      <c r="S309" s="1646">
        <v>43132</v>
      </c>
      <c r="T309" s="1646">
        <v>43435</v>
      </c>
      <c r="U309" s="362" t="s">
        <v>47</v>
      </c>
      <c r="V309" s="312">
        <f>+Catastro!V136</f>
        <v>0.99999999999999989</v>
      </c>
      <c r="W309" s="363">
        <f>+V309*O309</f>
        <v>0.16999999999999998</v>
      </c>
      <c r="X309" s="27"/>
      <c r="Y309" s="27"/>
      <c r="Z309" s="27"/>
      <c r="AA309" s="27"/>
      <c r="AB309" s="27"/>
      <c r="AC309" s="27"/>
      <c r="AD309" s="27"/>
      <c r="AE309" s="27"/>
      <c r="AF309" s="27"/>
      <c r="AG309" s="27"/>
    </row>
    <row r="310" spans="1:33" ht="33" customHeight="1">
      <c r="A310" s="1653"/>
      <c r="B310" s="1616"/>
      <c r="C310" s="1616"/>
      <c r="D310" s="1616"/>
      <c r="E310" s="1678"/>
      <c r="F310" s="1678"/>
      <c r="G310" s="1654"/>
      <c r="H310" s="1617"/>
      <c r="I310" s="1617"/>
      <c r="J310" s="1617"/>
      <c r="K310" s="1617"/>
      <c r="L310" s="1617"/>
      <c r="M310" s="1617"/>
      <c r="N310" s="1617"/>
      <c r="O310" s="1617"/>
      <c r="P310" s="1619"/>
      <c r="Q310" s="1617"/>
      <c r="R310" s="1617"/>
      <c r="S310" s="1617"/>
      <c r="T310" s="1617"/>
      <c r="U310" s="367" t="s">
        <v>48</v>
      </c>
      <c r="V310" s="325">
        <f>+Catastro!V137</f>
        <v>0.99999999999999989</v>
      </c>
      <c r="W310" s="368">
        <f>+V310*O309</f>
        <v>0.16999999999999998</v>
      </c>
      <c r="X310" s="27"/>
      <c r="Y310" s="27"/>
      <c r="Z310" s="27"/>
      <c r="AA310" s="27"/>
      <c r="AB310" s="27"/>
      <c r="AC310" s="27"/>
      <c r="AD310" s="27"/>
      <c r="AE310" s="27"/>
      <c r="AF310" s="27"/>
      <c r="AG310" s="27"/>
    </row>
    <row r="311" spans="1:33" ht="52.5" customHeight="1">
      <c r="A311" s="1653"/>
      <c r="B311" s="1616"/>
      <c r="C311" s="1616"/>
      <c r="D311" s="1616"/>
      <c r="E311" s="1710" t="s">
        <v>45</v>
      </c>
      <c r="F311" s="1678"/>
      <c r="G311" s="1655" t="str">
        <f>+Catastro!A147</f>
        <v>Requerimientos atendidos en el marco del posconflicto</v>
      </c>
      <c r="H311" s="1642">
        <f>+Catastro!W145</f>
        <v>0.05</v>
      </c>
      <c r="I311" s="393" t="s">
        <v>47</v>
      </c>
      <c r="J311" s="393">
        <f>+Catastro!V145</f>
        <v>1.0000000000000002</v>
      </c>
      <c r="K311" s="1747" t="str">
        <f>+Catastro!E145</f>
        <v>100%</v>
      </c>
      <c r="L311" s="1800" t="str">
        <f>+Catastro!D145</f>
        <v>Porcentaje</v>
      </c>
      <c r="M311" s="1692" t="str">
        <f>+Catastro!F145</f>
        <v>Porcentaje de reqeurimientos atendidos en el marco del posconflicto</v>
      </c>
      <c r="N311" s="1752" t="str">
        <f>+Catastro!G145</f>
        <v>Eficacia</v>
      </c>
      <c r="O311" s="1629">
        <f>+Catastro!W148</f>
        <v>1</v>
      </c>
      <c r="P311" s="1622"/>
      <c r="Q311" s="1686" t="str">
        <f>+Catastro!C148</f>
        <v>Atender los requerimientos realizados por entidades del orden nacional, en el marco del posconflicto</v>
      </c>
      <c r="R311" s="1692" t="str">
        <f>+Catastro!C145</f>
        <v>SUBDIRECCIÓN DE CATASTRO</v>
      </c>
      <c r="S311" s="1649">
        <v>43101</v>
      </c>
      <c r="T311" s="1649">
        <v>43435</v>
      </c>
      <c r="U311" s="360" t="s">
        <v>47</v>
      </c>
      <c r="V311" s="308">
        <f>+Catastro!V148</f>
        <v>1.0000000000000002</v>
      </c>
      <c r="W311" s="361">
        <f>+V311*O311</f>
        <v>1.0000000000000002</v>
      </c>
      <c r="X311" s="27"/>
      <c r="Y311" s="27"/>
      <c r="Z311" s="27"/>
      <c r="AA311" s="27"/>
      <c r="AB311" s="27"/>
      <c r="AC311" s="27"/>
      <c r="AD311" s="27"/>
      <c r="AE311" s="27"/>
      <c r="AF311" s="27"/>
      <c r="AG311" s="27"/>
    </row>
    <row r="312" spans="1:33" ht="52.5" customHeight="1">
      <c r="A312" s="1814"/>
      <c r="B312" s="1616"/>
      <c r="C312" s="1616"/>
      <c r="D312" s="1616"/>
      <c r="E312" s="1678"/>
      <c r="F312" s="1679"/>
      <c r="G312" s="1654"/>
      <c r="H312" s="1617"/>
      <c r="I312" s="394" t="s">
        <v>48</v>
      </c>
      <c r="J312" s="394">
        <f>+Catastro!V143</f>
        <v>0.95265600000000006</v>
      </c>
      <c r="K312" s="1617"/>
      <c r="L312" s="1617"/>
      <c r="M312" s="1617"/>
      <c r="N312" s="1617"/>
      <c r="O312" s="1617"/>
      <c r="P312" s="1619"/>
      <c r="Q312" s="1617"/>
      <c r="R312" s="1617"/>
      <c r="S312" s="1617"/>
      <c r="T312" s="1617"/>
      <c r="U312" s="367" t="s">
        <v>48</v>
      </c>
      <c r="V312" s="325">
        <f>+Catastro!V149</f>
        <v>1</v>
      </c>
      <c r="W312" s="368">
        <f>+V312*O311</f>
        <v>1</v>
      </c>
      <c r="X312" s="27"/>
      <c r="Y312" s="27"/>
      <c r="Z312" s="27"/>
      <c r="AA312" s="27"/>
      <c r="AB312" s="27"/>
      <c r="AC312" s="27"/>
      <c r="AD312" s="27"/>
      <c r="AE312" s="27"/>
      <c r="AF312" s="27"/>
      <c r="AG312" s="27"/>
    </row>
    <row r="313" spans="1:33" ht="27" customHeight="1">
      <c r="A313" s="65" t="s">
        <v>56</v>
      </c>
      <c r="B313" s="1756">
        <f>+J314*B237</f>
        <v>0.27948020210680369</v>
      </c>
      <c r="C313" s="1662"/>
      <c r="D313" s="1663"/>
      <c r="E313" s="1663"/>
      <c r="F313" s="1663"/>
      <c r="G313" s="1664"/>
      <c r="H313" s="1631">
        <f>SUM(H237:H312)</f>
        <v>1</v>
      </c>
      <c r="I313" s="190" t="s">
        <v>47</v>
      </c>
      <c r="J313" s="190">
        <f>+Catastro!V2</f>
        <v>1</v>
      </c>
      <c r="K313" s="1839"/>
      <c r="L313" s="1715"/>
      <c r="M313" s="1715"/>
      <c r="N313" s="1715"/>
      <c r="O313" s="1715"/>
      <c r="P313" s="1715"/>
      <c r="Q313" s="1715"/>
      <c r="R313" s="1715"/>
      <c r="S313" s="1715"/>
      <c r="T313" s="1715"/>
      <c r="U313" s="1715"/>
      <c r="V313" s="1715"/>
      <c r="W313" s="1840"/>
      <c r="X313" s="27"/>
      <c r="Y313" s="27"/>
      <c r="Z313" s="27"/>
      <c r="AA313" s="27"/>
      <c r="AB313" s="27"/>
      <c r="AC313" s="27"/>
      <c r="AD313" s="27"/>
      <c r="AE313" s="27"/>
      <c r="AF313" s="27"/>
      <c r="AG313" s="27"/>
    </row>
    <row r="314" spans="1:33" ht="27" customHeight="1">
      <c r="A314" s="70">
        <f>+$F$4</f>
        <v>43465</v>
      </c>
      <c r="B314" s="1718"/>
      <c r="C314" s="1665"/>
      <c r="D314" s="1666"/>
      <c r="E314" s="1666"/>
      <c r="F314" s="1666"/>
      <c r="G314" s="1651"/>
      <c r="H314" s="1617"/>
      <c r="I314" s="72" t="s">
        <v>48</v>
      </c>
      <c r="J314" s="73">
        <f>+Catastro!V3</f>
        <v>0.96372483485104732</v>
      </c>
      <c r="K314" s="1696"/>
      <c r="L314" s="1666"/>
      <c r="M314" s="1666"/>
      <c r="N314" s="1666"/>
      <c r="O314" s="1666"/>
      <c r="P314" s="1666"/>
      <c r="Q314" s="1666"/>
      <c r="R314" s="1666"/>
      <c r="S314" s="1666"/>
      <c r="T314" s="1666"/>
      <c r="U314" s="1666"/>
      <c r="V314" s="1666"/>
      <c r="W314" s="1841"/>
      <c r="X314" s="27"/>
      <c r="Y314" s="27"/>
      <c r="Z314" s="27"/>
      <c r="AA314" s="27"/>
      <c r="AB314" s="27"/>
      <c r="AC314" s="27"/>
      <c r="AD314" s="27"/>
      <c r="AE314" s="27"/>
      <c r="AF314" s="27"/>
      <c r="AG314" s="27"/>
    </row>
    <row r="315" spans="1:33" ht="15.75" customHeight="1">
      <c r="A315" s="395"/>
      <c r="B315" s="395"/>
      <c r="C315" s="17"/>
      <c r="D315" s="17"/>
      <c r="E315" s="396"/>
      <c r="F315" s="396"/>
      <c r="G315" s="398"/>
      <c r="H315" s="398"/>
      <c r="I315" s="398"/>
      <c r="J315" s="398"/>
      <c r="K315" s="399"/>
      <c r="L315" s="17"/>
      <c r="M315" s="17"/>
      <c r="N315" s="17"/>
      <c r="O315" s="17"/>
      <c r="P315" s="17"/>
      <c r="Q315" s="17"/>
      <c r="R315" s="396"/>
      <c r="S315" s="400"/>
      <c r="T315" s="401"/>
      <c r="U315" s="401"/>
      <c r="V315" s="17"/>
      <c r="W315" s="17"/>
      <c r="X315" s="17"/>
      <c r="Y315" s="17"/>
      <c r="Z315" s="17"/>
      <c r="AA315" s="17"/>
      <c r="AB315" s="17"/>
      <c r="AC315" s="17"/>
      <c r="AD315" s="17"/>
      <c r="AE315" s="17"/>
      <c r="AF315" s="17"/>
      <c r="AG315" s="17"/>
    </row>
    <row r="316" spans="1:33" ht="49.5" customHeight="1">
      <c r="A316" s="1755" t="str">
        <f>+Ciaf!I2</f>
        <v xml:space="preserve">GESTIÓN DEL CONOCIMIENTO </v>
      </c>
      <c r="B316" s="1723">
        <v>3.5000000000000003E-2</v>
      </c>
      <c r="C316" s="1640" t="s">
        <v>383</v>
      </c>
      <c r="D316" s="1640" t="s">
        <v>385</v>
      </c>
      <c r="E316" s="1710" t="s">
        <v>387</v>
      </c>
      <c r="F316" s="1710" t="s">
        <v>388</v>
      </c>
      <c r="G316" s="1655" t="str">
        <f>+Ciaf!A7</f>
        <v>Metodologías de procesamiento digital de imágenes para observación de la tierra</v>
      </c>
      <c r="H316" s="1642">
        <f>+Ciaf!W5</f>
        <v>0.1</v>
      </c>
      <c r="I316" s="1642" t="s">
        <v>47</v>
      </c>
      <c r="J316" s="1637">
        <f>+Ciaf!V5</f>
        <v>2</v>
      </c>
      <c r="K316" s="1656">
        <f>+Ciaf!E5</f>
        <v>2</v>
      </c>
      <c r="L316" s="1639" t="str">
        <f>+Ciaf!D5</f>
        <v>Número</v>
      </c>
      <c r="M316" s="1639" t="str">
        <f>+Ciaf!F5</f>
        <v>metodologías generadas / metodologías programadas</v>
      </c>
      <c r="N316" s="1757" t="str">
        <f>+Ciaf!G5</f>
        <v>Eficacia</v>
      </c>
      <c r="O316" s="1656">
        <f>+Ciaf!W8</f>
        <v>0</v>
      </c>
      <c r="P316" s="1622"/>
      <c r="Q316" s="1877" t="str">
        <f>+Ciaf!C8</f>
        <v>Metodología 1: Uso y aplicaciones ART para la producción de información cartográfica (CIAF-Sub. Geografía y Cartografía)</v>
      </c>
      <c r="R316" s="1853" t="str">
        <f>+Ciaf!C5</f>
        <v xml:space="preserve">Oficina CIAF </v>
      </c>
      <c r="S316" s="1649"/>
      <c r="T316" s="1649"/>
      <c r="U316" s="360"/>
      <c r="V316" s="308"/>
      <c r="W316" s="409"/>
      <c r="X316" s="17"/>
      <c r="Y316" s="17"/>
      <c r="Z316" s="17"/>
      <c r="AA316" s="17"/>
      <c r="AB316" s="17"/>
      <c r="AC316" s="17"/>
      <c r="AD316" s="17"/>
      <c r="AE316" s="17"/>
      <c r="AF316" s="17"/>
      <c r="AG316" s="17"/>
    </row>
    <row r="317" spans="1:33" ht="49.5" customHeight="1">
      <c r="A317" s="1653"/>
      <c r="B317" s="1616"/>
      <c r="C317" s="1616"/>
      <c r="D317" s="1616"/>
      <c r="E317" s="1678"/>
      <c r="F317" s="1678"/>
      <c r="G317" s="1653"/>
      <c r="H317" s="1616"/>
      <c r="I317" s="1616"/>
      <c r="J317" s="1616"/>
      <c r="K317" s="1616"/>
      <c r="L317" s="1616"/>
      <c r="M317" s="1616"/>
      <c r="N317" s="1678"/>
      <c r="O317" s="1616"/>
      <c r="P317" s="1619"/>
      <c r="Q317" s="1616"/>
      <c r="R317" s="1713"/>
      <c r="S317" s="1619"/>
      <c r="T317" s="1619"/>
      <c r="U317" s="362"/>
      <c r="V317" s="312"/>
      <c r="W317" s="410"/>
      <c r="X317" s="17"/>
      <c r="Y317" s="17"/>
      <c r="Z317" s="17"/>
      <c r="AA317" s="17"/>
      <c r="AB317" s="17"/>
      <c r="AC317" s="17"/>
      <c r="AD317" s="17"/>
      <c r="AE317" s="17"/>
      <c r="AF317" s="17"/>
      <c r="AG317" s="17"/>
    </row>
    <row r="318" spans="1:33" ht="23.25" customHeight="1">
      <c r="A318" s="1653"/>
      <c r="B318" s="1616"/>
      <c r="C318" s="1616"/>
      <c r="D318" s="1616"/>
      <c r="E318" s="1678"/>
      <c r="F318" s="1678"/>
      <c r="G318" s="1653"/>
      <c r="H318" s="1616"/>
      <c r="I318" s="1616"/>
      <c r="J318" s="1616"/>
      <c r="K318" s="1616"/>
      <c r="L318" s="1616"/>
      <c r="M318" s="1616"/>
      <c r="N318" s="1678"/>
      <c r="O318" s="1694">
        <f>+Ciaf!W10</f>
        <v>0.08</v>
      </c>
      <c r="P318" s="1622"/>
      <c r="Q318" s="1671" t="str">
        <f>+Ciaf!C10</f>
        <v>Fase 0 - Planteamiento y formulación de la investigación</v>
      </c>
      <c r="R318" s="1713"/>
      <c r="S318" s="1646">
        <v>43208</v>
      </c>
      <c r="T318" s="1646">
        <v>43435</v>
      </c>
      <c r="U318" s="362" t="s">
        <v>47</v>
      </c>
      <c r="V318" s="312">
        <f>+Ciaf!V10</f>
        <v>1</v>
      </c>
      <c r="W318" s="410">
        <f>+V318*O318</f>
        <v>0.08</v>
      </c>
      <c r="X318" s="17"/>
      <c r="Y318" s="17"/>
      <c r="Z318" s="17"/>
      <c r="AA318" s="17"/>
      <c r="AB318" s="17"/>
      <c r="AC318" s="17"/>
      <c r="AD318" s="17"/>
      <c r="AE318" s="17"/>
      <c r="AF318" s="17"/>
      <c r="AG318" s="17"/>
    </row>
    <row r="319" spans="1:33" ht="23.25" customHeight="1">
      <c r="A319" s="1653"/>
      <c r="B319" s="1616"/>
      <c r="C319" s="1616"/>
      <c r="D319" s="1616"/>
      <c r="E319" s="1678"/>
      <c r="F319" s="1678"/>
      <c r="G319" s="1653"/>
      <c r="H319" s="1616"/>
      <c r="I319" s="1616"/>
      <c r="J319" s="1616"/>
      <c r="K319" s="1616"/>
      <c r="L319" s="1616"/>
      <c r="M319" s="1616"/>
      <c r="N319" s="1678"/>
      <c r="O319" s="1679"/>
      <c r="P319" s="1619"/>
      <c r="Q319" s="1619"/>
      <c r="R319" s="1713"/>
      <c r="S319" s="1619"/>
      <c r="T319" s="1619"/>
      <c r="U319" s="362" t="s">
        <v>48</v>
      </c>
      <c r="V319" s="312">
        <f>+Ciaf!V11</f>
        <v>1</v>
      </c>
      <c r="W319" s="410">
        <f>+V319*O318</f>
        <v>0.08</v>
      </c>
      <c r="X319" s="17"/>
      <c r="Y319" s="17"/>
      <c r="Z319" s="17"/>
      <c r="AA319" s="17"/>
      <c r="AB319" s="17"/>
      <c r="AC319" s="17"/>
      <c r="AD319" s="17"/>
      <c r="AE319" s="17"/>
      <c r="AF319" s="17"/>
      <c r="AG319" s="17"/>
    </row>
    <row r="320" spans="1:33" ht="23.25" customHeight="1">
      <c r="A320" s="1653"/>
      <c r="B320" s="1616"/>
      <c r="C320" s="1616"/>
      <c r="D320" s="1616"/>
      <c r="E320" s="1678"/>
      <c r="F320" s="1678"/>
      <c r="G320" s="1653"/>
      <c r="H320" s="1616"/>
      <c r="I320" s="1616"/>
      <c r="J320" s="1616"/>
      <c r="K320" s="1616"/>
      <c r="L320" s="1616"/>
      <c r="M320" s="1616"/>
      <c r="N320" s="1678"/>
      <c r="O320" s="1628">
        <f>+Ciaf!W12</f>
        <v>0.08</v>
      </c>
      <c r="P320" s="1622"/>
      <c r="Q320" s="1685" t="str">
        <f>+Ciaf!C12</f>
        <v>Fase I - Planeación y análisis de requerimientos</v>
      </c>
      <c r="R320" s="1713"/>
      <c r="S320" s="1646">
        <v>43208</v>
      </c>
      <c r="T320" s="1646">
        <v>43269</v>
      </c>
      <c r="U320" s="362" t="s">
        <v>47</v>
      </c>
      <c r="V320" s="312">
        <f>+Ciaf!V12</f>
        <v>1</v>
      </c>
      <c r="W320" s="410">
        <f>+V320*O320</f>
        <v>0.08</v>
      </c>
      <c r="X320" s="17"/>
      <c r="Y320" s="17"/>
      <c r="Z320" s="17"/>
      <c r="AA320" s="17"/>
      <c r="AB320" s="17"/>
      <c r="AC320" s="17"/>
      <c r="AD320" s="17"/>
      <c r="AE320" s="17"/>
      <c r="AF320" s="17"/>
      <c r="AG320" s="17"/>
    </row>
    <row r="321" spans="1:33" ht="23.25" customHeight="1">
      <c r="A321" s="1653"/>
      <c r="B321" s="1616"/>
      <c r="C321" s="1616"/>
      <c r="D321" s="1616"/>
      <c r="E321" s="1678"/>
      <c r="F321" s="1678"/>
      <c r="G321" s="1653"/>
      <c r="H321" s="1616"/>
      <c r="I321" s="1616"/>
      <c r="J321" s="1616"/>
      <c r="K321" s="1616"/>
      <c r="L321" s="1616"/>
      <c r="M321" s="1616"/>
      <c r="N321" s="1678"/>
      <c r="O321" s="1619"/>
      <c r="P321" s="1619"/>
      <c r="Q321" s="1616"/>
      <c r="R321" s="1713"/>
      <c r="S321" s="1619"/>
      <c r="T321" s="1619"/>
      <c r="U321" s="362" t="s">
        <v>48</v>
      </c>
      <c r="V321" s="312">
        <f>+Ciaf!V13</f>
        <v>1</v>
      </c>
      <c r="W321" s="410">
        <f>+V321*O320</f>
        <v>0.08</v>
      </c>
      <c r="X321" s="17"/>
      <c r="Y321" s="17"/>
      <c r="Z321" s="17"/>
      <c r="AA321" s="17"/>
      <c r="AB321" s="17"/>
      <c r="AC321" s="17"/>
      <c r="AD321" s="17"/>
      <c r="AE321" s="17"/>
      <c r="AF321" s="17"/>
      <c r="AG321" s="17"/>
    </row>
    <row r="322" spans="1:33" ht="23.25" customHeight="1">
      <c r="A322" s="1653"/>
      <c r="B322" s="1616"/>
      <c r="C322" s="1616"/>
      <c r="D322" s="1616"/>
      <c r="E322" s="1678"/>
      <c r="F322" s="1678"/>
      <c r="G322" s="1653"/>
      <c r="H322" s="1616"/>
      <c r="I322" s="1616"/>
      <c r="J322" s="1616"/>
      <c r="K322" s="1616"/>
      <c r="L322" s="1616"/>
      <c r="M322" s="1616"/>
      <c r="N322" s="1678"/>
      <c r="O322" s="1694">
        <f>+Ciaf!W14</f>
        <v>0.08</v>
      </c>
      <c r="P322" s="1622"/>
      <c r="Q322" s="1671" t="str">
        <f>+Ciaf!C14</f>
        <v>Fase II - Diseño preliminar de la solución</v>
      </c>
      <c r="R322" s="1713"/>
      <c r="S322" s="1646">
        <v>43208</v>
      </c>
      <c r="T322" s="1646">
        <v>43330</v>
      </c>
      <c r="U322" s="362" t="s">
        <v>47</v>
      </c>
      <c r="V322" s="312">
        <f>+Ciaf!V14</f>
        <v>1</v>
      </c>
      <c r="W322" s="410">
        <f>+V322*O322</f>
        <v>0.08</v>
      </c>
      <c r="X322" s="17"/>
      <c r="Y322" s="17"/>
      <c r="Z322" s="17"/>
      <c r="AA322" s="17"/>
      <c r="AB322" s="17"/>
      <c r="AC322" s="17"/>
      <c r="AD322" s="17"/>
      <c r="AE322" s="17"/>
      <c r="AF322" s="17"/>
      <c r="AG322" s="17"/>
    </row>
    <row r="323" spans="1:33" ht="23.25" customHeight="1">
      <c r="A323" s="1653"/>
      <c r="B323" s="1616"/>
      <c r="C323" s="1616"/>
      <c r="D323" s="1616"/>
      <c r="E323" s="1678"/>
      <c r="F323" s="1678"/>
      <c r="G323" s="1653"/>
      <c r="H323" s="1616"/>
      <c r="I323" s="1616"/>
      <c r="J323" s="1616"/>
      <c r="K323" s="1616"/>
      <c r="L323" s="1616"/>
      <c r="M323" s="1616"/>
      <c r="N323" s="1678"/>
      <c r="O323" s="1679"/>
      <c r="P323" s="1619"/>
      <c r="Q323" s="1619"/>
      <c r="R323" s="1713"/>
      <c r="S323" s="1619"/>
      <c r="T323" s="1619"/>
      <c r="U323" s="362" t="s">
        <v>48</v>
      </c>
      <c r="V323" s="312">
        <f>+Ciaf!V15</f>
        <v>1</v>
      </c>
      <c r="W323" s="410">
        <f>+V323*O322</f>
        <v>0.08</v>
      </c>
      <c r="X323" s="17"/>
      <c r="Y323" s="17"/>
      <c r="Z323" s="17"/>
      <c r="AA323" s="17"/>
      <c r="AB323" s="17"/>
      <c r="AC323" s="17"/>
      <c r="AD323" s="17"/>
      <c r="AE323" s="17"/>
      <c r="AF323" s="17"/>
      <c r="AG323" s="17"/>
    </row>
    <row r="324" spans="1:33" ht="23.25" customHeight="1">
      <c r="A324" s="1653"/>
      <c r="B324" s="1616"/>
      <c r="C324" s="1616"/>
      <c r="D324" s="1616"/>
      <c r="E324" s="1678"/>
      <c r="F324" s="1678"/>
      <c r="G324" s="1653"/>
      <c r="H324" s="1616"/>
      <c r="I324" s="1616"/>
      <c r="J324" s="1616"/>
      <c r="K324" s="1616"/>
      <c r="L324" s="1616"/>
      <c r="M324" s="1616"/>
      <c r="N324" s="1678"/>
      <c r="O324" s="1694">
        <f>+Ciaf!W16</f>
        <v>0.08</v>
      </c>
      <c r="P324" s="1622"/>
      <c r="Q324" s="1671" t="str">
        <f>+Ciaf!C16</f>
        <v>Fase III - Construcción de prototipos de la solución</v>
      </c>
      <c r="R324" s="1713"/>
      <c r="S324" s="1646">
        <v>43330</v>
      </c>
      <c r="T324" s="1646">
        <v>43361</v>
      </c>
      <c r="U324" s="362" t="s">
        <v>47</v>
      </c>
      <c r="V324" s="312">
        <f>+Ciaf!V16</f>
        <v>1</v>
      </c>
      <c r="W324" s="410">
        <f>+V324*O324</f>
        <v>0.08</v>
      </c>
      <c r="X324" s="17"/>
      <c r="Y324" s="17"/>
      <c r="Z324" s="17"/>
      <c r="AA324" s="17"/>
      <c r="AB324" s="17"/>
      <c r="AC324" s="17"/>
      <c r="AD324" s="17"/>
      <c r="AE324" s="17"/>
      <c r="AF324" s="17"/>
      <c r="AG324" s="17"/>
    </row>
    <row r="325" spans="1:33" ht="23.25" customHeight="1">
      <c r="A325" s="1653"/>
      <c r="B325" s="1616"/>
      <c r="C325" s="1616"/>
      <c r="D325" s="1616"/>
      <c r="E325" s="1678"/>
      <c r="F325" s="1678"/>
      <c r="G325" s="1653"/>
      <c r="H325" s="1616"/>
      <c r="I325" s="1616"/>
      <c r="J325" s="1616"/>
      <c r="K325" s="1616"/>
      <c r="L325" s="1616"/>
      <c r="M325" s="1616"/>
      <c r="N325" s="1678"/>
      <c r="O325" s="1679"/>
      <c r="P325" s="1619"/>
      <c r="Q325" s="1619"/>
      <c r="R325" s="1713"/>
      <c r="S325" s="1619"/>
      <c r="T325" s="1619"/>
      <c r="U325" s="362" t="s">
        <v>48</v>
      </c>
      <c r="V325" s="312">
        <f>+Ciaf!V17</f>
        <v>1</v>
      </c>
      <c r="W325" s="410">
        <f>+V325*O324</f>
        <v>0.08</v>
      </c>
      <c r="X325" s="17"/>
      <c r="Y325" s="17"/>
      <c r="Z325" s="17"/>
      <c r="AA325" s="17"/>
      <c r="AB325" s="17"/>
      <c r="AC325" s="17"/>
      <c r="AD325" s="17"/>
      <c r="AE325" s="17"/>
      <c r="AF325" s="17"/>
      <c r="AG325" s="17"/>
    </row>
    <row r="326" spans="1:33" ht="23.25" customHeight="1">
      <c r="A326" s="1653"/>
      <c r="B326" s="1616"/>
      <c r="C326" s="1616"/>
      <c r="D326" s="1616"/>
      <c r="E326" s="1678"/>
      <c r="F326" s="1678"/>
      <c r="G326" s="1653"/>
      <c r="H326" s="1616"/>
      <c r="I326" s="1616"/>
      <c r="J326" s="1616"/>
      <c r="K326" s="1616"/>
      <c r="L326" s="1616"/>
      <c r="M326" s="1616"/>
      <c r="N326" s="1678"/>
      <c r="O326" s="1694">
        <f>+Ciaf!W18</f>
        <v>0.08</v>
      </c>
      <c r="P326" s="1622"/>
      <c r="Q326" s="1671" t="str">
        <f>+Ciaf!C18</f>
        <v>Fase IV - Desarrollo y analisis de casos de prueba</v>
      </c>
      <c r="R326" s="1713"/>
      <c r="S326" s="1646">
        <v>43361</v>
      </c>
      <c r="T326" s="1646">
        <v>43422</v>
      </c>
      <c r="U326" s="362" t="s">
        <v>47</v>
      </c>
      <c r="V326" s="312">
        <f>+Ciaf!V18</f>
        <v>1</v>
      </c>
      <c r="W326" s="410">
        <f>+V326*O326</f>
        <v>0.08</v>
      </c>
      <c r="X326" s="17"/>
      <c r="Y326" s="17"/>
      <c r="Z326" s="17"/>
      <c r="AA326" s="17"/>
      <c r="AB326" s="17"/>
      <c r="AC326" s="17"/>
      <c r="AD326" s="17"/>
      <c r="AE326" s="17"/>
      <c r="AF326" s="17"/>
      <c r="AG326" s="17"/>
    </row>
    <row r="327" spans="1:33" ht="23.25" customHeight="1">
      <c r="A327" s="1653"/>
      <c r="B327" s="1616"/>
      <c r="C327" s="1616"/>
      <c r="D327" s="1616"/>
      <c r="E327" s="1679"/>
      <c r="F327" s="1678"/>
      <c r="G327" s="1653"/>
      <c r="H327" s="1616"/>
      <c r="I327" s="1619"/>
      <c r="J327" s="1619"/>
      <c r="K327" s="1616"/>
      <c r="L327" s="1616"/>
      <c r="M327" s="1616"/>
      <c r="N327" s="1678"/>
      <c r="O327" s="1679"/>
      <c r="P327" s="1619"/>
      <c r="Q327" s="1619"/>
      <c r="R327" s="1713"/>
      <c r="S327" s="1619"/>
      <c r="T327" s="1619"/>
      <c r="U327" s="362" t="s">
        <v>48</v>
      </c>
      <c r="V327" s="312">
        <f>+Ciaf!V19</f>
        <v>1</v>
      </c>
      <c r="W327" s="410">
        <f>+V327*O326</f>
        <v>0.08</v>
      </c>
      <c r="X327" s="17"/>
      <c r="Y327" s="17"/>
      <c r="Z327" s="17"/>
      <c r="AA327" s="17"/>
      <c r="AB327" s="17"/>
      <c r="AC327" s="17"/>
      <c r="AD327" s="17"/>
      <c r="AE327" s="17"/>
      <c r="AF327" s="17"/>
      <c r="AG327" s="17"/>
    </row>
    <row r="328" spans="1:33" ht="29.25" customHeight="1">
      <c r="A328" s="1653"/>
      <c r="B328" s="1616"/>
      <c r="C328" s="1616"/>
      <c r="D328" s="1616"/>
      <c r="E328" s="1710" t="s">
        <v>387</v>
      </c>
      <c r="F328" s="1678"/>
      <c r="G328" s="1653"/>
      <c r="H328" s="1616"/>
      <c r="I328" s="1643" t="s">
        <v>48</v>
      </c>
      <c r="J328" s="1643">
        <f>+Ciaf!V6</f>
        <v>2</v>
      </c>
      <c r="K328" s="1616"/>
      <c r="L328" s="1616"/>
      <c r="M328" s="1616"/>
      <c r="N328" s="1678"/>
      <c r="O328" s="1694">
        <f>+Ciaf!W20</f>
        <v>0.1</v>
      </c>
      <c r="P328" s="1622"/>
      <c r="Q328" s="1671" t="str">
        <f>+Ciaf!C20</f>
        <v>Fase V - Disfusión de aplicaciones y servicios (CIAF - Oficina Difusión y Mercadeo)</v>
      </c>
      <c r="R328" s="1713"/>
      <c r="S328" s="1646">
        <v>43177</v>
      </c>
      <c r="T328" s="1646">
        <v>43208</v>
      </c>
      <c r="U328" s="362" t="s">
        <v>47</v>
      </c>
      <c r="V328" s="312">
        <f>+Ciaf!V20</f>
        <v>1</v>
      </c>
      <c r="W328" s="410">
        <f>+V328*O328</f>
        <v>0.1</v>
      </c>
      <c r="X328" s="17"/>
      <c r="Y328" s="17"/>
      <c r="Z328" s="17"/>
      <c r="AA328" s="17"/>
      <c r="AB328" s="17"/>
      <c r="AC328" s="17"/>
      <c r="AD328" s="17"/>
      <c r="AE328" s="17"/>
      <c r="AF328" s="17"/>
      <c r="AG328" s="17"/>
    </row>
    <row r="329" spans="1:33" ht="29.25" customHeight="1">
      <c r="A329" s="1653"/>
      <c r="B329" s="1616"/>
      <c r="C329" s="1616"/>
      <c r="D329" s="1616"/>
      <c r="E329" s="1678"/>
      <c r="F329" s="1678"/>
      <c r="G329" s="1653"/>
      <c r="H329" s="1616"/>
      <c r="I329" s="1616"/>
      <c r="J329" s="1616"/>
      <c r="K329" s="1616"/>
      <c r="L329" s="1616"/>
      <c r="M329" s="1616"/>
      <c r="N329" s="1678"/>
      <c r="O329" s="1679"/>
      <c r="P329" s="1619"/>
      <c r="Q329" s="1619"/>
      <c r="R329" s="1713"/>
      <c r="S329" s="1619"/>
      <c r="T329" s="1619"/>
      <c r="U329" s="362" t="s">
        <v>48</v>
      </c>
      <c r="V329" s="312">
        <f>+Ciaf!V21</f>
        <v>1</v>
      </c>
      <c r="W329" s="410">
        <f>+V329*O328</f>
        <v>0.1</v>
      </c>
      <c r="X329" s="17"/>
      <c r="Y329" s="17"/>
      <c r="Z329" s="17"/>
      <c r="AA329" s="17"/>
      <c r="AB329" s="17"/>
      <c r="AC329" s="17"/>
      <c r="AD329" s="17"/>
      <c r="AE329" s="17"/>
      <c r="AF329" s="17"/>
      <c r="AG329" s="17"/>
    </row>
    <row r="330" spans="1:33" ht="45" customHeight="1">
      <c r="A330" s="1653"/>
      <c r="B330" s="1616"/>
      <c r="C330" s="1616"/>
      <c r="D330" s="1616"/>
      <c r="E330" s="1678"/>
      <c r="F330" s="1678"/>
      <c r="G330" s="1653"/>
      <c r="H330" s="1616"/>
      <c r="I330" s="1616"/>
      <c r="J330" s="1616"/>
      <c r="K330" s="1616"/>
      <c r="L330" s="1616"/>
      <c r="M330" s="1616"/>
      <c r="N330" s="1678"/>
      <c r="O330" s="1697">
        <f>+Ciaf!W22</f>
        <v>0</v>
      </c>
      <c r="P330" s="1622"/>
      <c r="Q330" s="1683" t="str">
        <f>+Ciaf!C22</f>
        <v>Metodología 2: Propuesta metodológica para el monitoreo de cobertura y uso de la tierra a apartir de sensores remotos (CIAF - Entidades CCE)</v>
      </c>
      <c r="R330" s="1713"/>
      <c r="S330" s="1646"/>
      <c r="T330" s="1646"/>
      <c r="U330" s="362"/>
      <c r="V330" s="312"/>
      <c r="W330" s="410"/>
      <c r="X330" s="17"/>
      <c r="Y330" s="17"/>
      <c r="Z330" s="17"/>
      <c r="AA330" s="17"/>
      <c r="AB330" s="17"/>
      <c r="AC330" s="17"/>
      <c r="AD330" s="17"/>
      <c r="AE330" s="17"/>
      <c r="AF330" s="17"/>
      <c r="AG330" s="17"/>
    </row>
    <row r="331" spans="1:33" ht="45" customHeight="1">
      <c r="A331" s="1653"/>
      <c r="B331" s="1616"/>
      <c r="C331" s="1616"/>
      <c r="D331" s="1616"/>
      <c r="E331" s="1678"/>
      <c r="F331" s="1678"/>
      <c r="G331" s="1653"/>
      <c r="H331" s="1616"/>
      <c r="I331" s="1616"/>
      <c r="J331" s="1616"/>
      <c r="K331" s="1616"/>
      <c r="L331" s="1616"/>
      <c r="M331" s="1616"/>
      <c r="N331" s="1678"/>
      <c r="O331" s="1679"/>
      <c r="P331" s="1619"/>
      <c r="Q331" s="1619"/>
      <c r="R331" s="1713"/>
      <c r="S331" s="1619"/>
      <c r="T331" s="1619"/>
      <c r="U331" s="362"/>
      <c r="V331" s="312"/>
      <c r="W331" s="410"/>
      <c r="X331" s="17"/>
      <c r="Y331" s="17"/>
      <c r="Z331" s="17"/>
      <c r="AA331" s="17"/>
      <c r="AB331" s="17"/>
      <c r="AC331" s="17"/>
      <c r="AD331" s="17"/>
      <c r="AE331" s="17"/>
      <c r="AF331" s="17"/>
      <c r="AG331" s="17"/>
    </row>
    <row r="332" spans="1:33" ht="23.25" customHeight="1">
      <c r="A332" s="1653"/>
      <c r="B332" s="1616"/>
      <c r="C332" s="1616"/>
      <c r="D332" s="1616"/>
      <c r="E332" s="1678"/>
      <c r="F332" s="1678"/>
      <c r="G332" s="1653"/>
      <c r="H332" s="1616"/>
      <c r="I332" s="1616"/>
      <c r="J332" s="1616"/>
      <c r="K332" s="1616"/>
      <c r="L332" s="1616"/>
      <c r="M332" s="1616"/>
      <c r="N332" s="1678"/>
      <c r="O332" s="1694">
        <f>+Ciaf!W24</f>
        <v>0.08</v>
      </c>
      <c r="P332" s="1622"/>
      <c r="Q332" s="1671" t="str">
        <f>+Ciaf!C24</f>
        <v>Fase 0 - Planteamiento y formulación de la investigación</v>
      </c>
      <c r="R332" s="1713"/>
      <c r="S332" s="1646">
        <v>43269</v>
      </c>
      <c r="T332" s="1646">
        <v>43299</v>
      </c>
      <c r="U332" s="362" t="s">
        <v>47</v>
      </c>
      <c r="V332" s="312">
        <f>+Ciaf!V24</f>
        <v>1</v>
      </c>
      <c r="W332" s="410">
        <f>+V332*O332</f>
        <v>0.08</v>
      </c>
      <c r="X332" s="17"/>
      <c r="Y332" s="17"/>
      <c r="Z332" s="17"/>
      <c r="AA332" s="17"/>
      <c r="AB332" s="17"/>
      <c r="AC332" s="17"/>
      <c r="AD332" s="17"/>
      <c r="AE332" s="17"/>
      <c r="AF332" s="17"/>
      <c r="AG332" s="17"/>
    </row>
    <row r="333" spans="1:33" ht="23.25" customHeight="1">
      <c r="A333" s="1653"/>
      <c r="B333" s="1616"/>
      <c r="C333" s="1616"/>
      <c r="D333" s="1616"/>
      <c r="E333" s="1678"/>
      <c r="F333" s="1678"/>
      <c r="G333" s="1653"/>
      <c r="H333" s="1616"/>
      <c r="I333" s="1616"/>
      <c r="J333" s="1616"/>
      <c r="K333" s="1616"/>
      <c r="L333" s="1616"/>
      <c r="M333" s="1616"/>
      <c r="N333" s="1678"/>
      <c r="O333" s="1679"/>
      <c r="P333" s="1619"/>
      <c r="Q333" s="1619"/>
      <c r="R333" s="1713"/>
      <c r="S333" s="1619"/>
      <c r="T333" s="1619"/>
      <c r="U333" s="362" t="s">
        <v>48</v>
      </c>
      <c r="V333" s="312">
        <f>+Ciaf!V25</f>
        <v>1</v>
      </c>
      <c r="W333" s="410">
        <f>+V333*O332</f>
        <v>0.08</v>
      </c>
      <c r="X333" s="17"/>
      <c r="Y333" s="17"/>
      <c r="Z333" s="17"/>
      <c r="AA333" s="17"/>
      <c r="AB333" s="17"/>
      <c r="AC333" s="17"/>
      <c r="AD333" s="17"/>
      <c r="AE333" s="17"/>
      <c r="AF333" s="17"/>
      <c r="AG333" s="17"/>
    </row>
    <row r="334" spans="1:33" ht="23.25" customHeight="1">
      <c r="A334" s="1653"/>
      <c r="B334" s="1616"/>
      <c r="C334" s="1616"/>
      <c r="D334" s="1616"/>
      <c r="E334" s="1678"/>
      <c r="F334" s="1678"/>
      <c r="G334" s="1653"/>
      <c r="H334" s="1616"/>
      <c r="I334" s="1616"/>
      <c r="J334" s="1616"/>
      <c r="K334" s="1616"/>
      <c r="L334" s="1616"/>
      <c r="M334" s="1616"/>
      <c r="N334" s="1678"/>
      <c r="O334" s="1694">
        <f>+Ciaf!W26</f>
        <v>0.08</v>
      </c>
      <c r="P334" s="1622"/>
      <c r="Q334" s="1671" t="str">
        <f>+Ciaf!C26</f>
        <v>Fase I - Planeación y análisis de requerimientos</v>
      </c>
      <c r="R334" s="1713"/>
      <c r="S334" s="1646">
        <v>43330</v>
      </c>
      <c r="T334" s="1646">
        <v>43361</v>
      </c>
      <c r="U334" s="362" t="s">
        <v>47</v>
      </c>
      <c r="V334" s="312">
        <f>+Ciaf!V26</f>
        <v>1</v>
      </c>
      <c r="W334" s="410">
        <f>+V334*O334</f>
        <v>0.08</v>
      </c>
      <c r="X334" s="17"/>
      <c r="Y334" s="17"/>
      <c r="Z334" s="17"/>
      <c r="AA334" s="17"/>
      <c r="AB334" s="17"/>
      <c r="AC334" s="17"/>
      <c r="AD334" s="17"/>
      <c r="AE334" s="17"/>
      <c r="AF334" s="17"/>
      <c r="AG334" s="17"/>
    </row>
    <row r="335" spans="1:33" ht="23.25" customHeight="1">
      <c r="A335" s="1653"/>
      <c r="B335" s="1616"/>
      <c r="C335" s="1616"/>
      <c r="D335" s="1616"/>
      <c r="E335" s="1678"/>
      <c r="F335" s="1678"/>
      <c r="G335" s="1653"/>
      <c r="H335" s="1616"/>
      <c r="I335" s="1616"/>
      <c r="J335" s="1616"/>
      <c r="K335" s="1616"/>
      <c r="L335" s="1616"/>
      <c r="M335" s="1616"/>
      <c r="N335" s="1678"/>
      <c r="O335" s="1679"/>
      <c r="P335" s="1619"/>
      <c r="Q335" s="1619"/>
      <c r="R335" s="1713"/>
      <c r="S335" s="1619"/>
      <c r="T335" s="1619"/>
      <c r="U335" s="362" t="s">
        <v>48</v>
      </c>
      <c r="V335" s="312">
        <f>+Ciaf!V27</f>
        <v>1</v>
      </c>
      <c r="W335" s="410">
        <f>+V335*O334</f>
        <v>0.08</v>
      </c>
      <c r="X335" s="17"/>
      <c r="Y335" s="17"/>
      <c r="Z335" s="17"/>
      <c r="AA335" s="17"/>
      <c r="AB335" s="17"/>
      <c r="AC335" s="17"/>
      <c r="AD335" s="17"/>
      <c r="AE335" s="17"/>
      <c r="AF335" s="17"/>
      <c r="AG335" s="17"/>
    </row>
    <row r="336" spans="1:33" ht="23.25" customHeight="1">
      <c r="A336" s="1653"/>
      <c r="B336" s="1616"/>
      <c r="C336" s="1616"/>
      <c r="D336" s="1616"/>
      <c r="E336" s="1678"/>
      <c r="F336" s="1678"/>
      <c r="G336" s="1653"/>
      <c r="H336" s="1616"/>
      <c r="I336" s="1616"/>
      <c r="J336" s="1616"/>
      <c r="K336" s="1616"/>
      <c r="L336" s="1616"/>
      <c r="M336" s="1616"/>
      <c r="N336" s="1678"/>
      <c r="O336" s="1694">
        <f>+Ciaf!W28</f>
        <v>0.08</v>
      </c>
      <c r="P336" s="1622"/>
      <c r="Q336" s="1671" t="str">
        <f>+Ciaf!C28</f>
        <v>Fase II - Diseño preliminar de la solución</v>
      </c>
      <c r="R336" s="1713"/>
      <c r="S336" s="1646">
        <v>43391</v>
      </c>
      <c r="T336" s="1646">
        <v>43422</v>
      </c>
      <c r="U336" s="362" t="s">
        <v>47</v>
      </c>
      <c r="V336" s="312">
        <f>+Ciaf!V28</f>
        <v>1</v>
      </c>
      <c r="W336" s="410">
        <f>+V336*O336</f>
        <v>0.08</v>
      </c>
      <c r="X336" s="17"/>
      <c r="Y336" s="17"/>
      <c r="Z336" s="17"/>
      <c r="AA336" s="17"/>
      <c r="AB336" s="17"/>
      <c r="AC336" s="17"/>
      <c r="AD336" s="17"/>
      <c r="AE336" s="17"/>
      <c r="AF336" s="17"/>
      <c r="AG336" s="17"/>
    </row>
    <row r="337" spans="1:33" ht="23.25" customHeight="1">
      <c r="A337" s="1653"/>
      <c r="B337" s="1616"/>
      <c r="C337" s="1616"/>
      <c r="D337" s="1616"/>
      <c r="E337" s="1678"/>
      <c r="F337" s="1678"/>
      <c r="G337" s="1653"/>
      <c r="H337" s="1616"/>
      <c r="I337" s="1616"/>
      <c r="J337" s="1616"/>
      <c r="K337" s="1616"/>
      <c r="L337" s="1616"/>
      <c r="M337" s="1616"/>
      <c r="N337" s="1678"/>
      <c r="O337" s="1679"/>
      <c r="P337" s="1619"/>
      <c r="Q337" s="1619"/>
      <c r="R337" s="1713"/>
      <c r="S337" s="1619"/>
      <c r="T337" s="1619"/>
      <c r="U337" s="362" t="s">
        <v>48</v>
      </c>
      <c r="V337" s="312">
        <f>+Ciaf!V29</f>
        <v>1</v>
      </c>
      <c r="W337" s="410">
        <f>+V337*O336</f>
        <v>0.08</v>
      </c>
      <c r="X337" s="17"/>
      <c r="Y337" s="17"/>
      <c r="Z337" s="17"/>
      <c r="AA337" s="17"/>
      <c r="AB337" s="17"/>
      <c r="AC337" s="17"/>
      <c r="AD337" s="17"/>
      <c r="AE337" s="17"/>
      <c r="AF337" s="17"/>
      <c r="AG337" s="17"/>
    </row>
    <row r="338" spans="1:33" ht="23.25" customHeight="1">
      <c r="A338" s="1653"/>
      <c r="B338" s="1616"/>
      <c r="C338" s="1616"/>
      <c r="D338" s="1616"/>
      <c r="E338" s="1678"/>
      <c r="F338" s="1678"/>
      <c r="G338" s="1653"/>
      <c r="H338" s="1616"/>
      <c r="I338" s="1616"/>
      <c r="J338" s="1616"/>
      <c r="K338" s="1616"/>
      <c r="L338" s="1616"/>
      <c r="M338" s="1616"/>
      <c r="N338" s="1678"/>
      <c r="O338" s="1694">
        <f>+Ciaf!W30</f>
        <v>0.08</v>
      </c>
      <c r="P338" s="1622"/>
      <c r="Q338" s="1671" t="str">
        <f>+Ciaf!C30</f>
        <v>Fase III - Construcción de prototipos de la solución</v>
      </c>
      <c r="R338" s="1713"/>
      <c r="S338" s="1646">
        <v>43391</v>
      </c>
      <c r="T338" s="1646">
        <v>43422</v>
      </c>
      <c r="U338" s="362" t="s">
        <v>47</v>
      </c>
      <c r="V338" s="312">
        <f>+Ciaf!V30</f>
        <v>1</v>
      </c>
      <c r="W338" s="410">
        <f>+V338*O338</f>
        <v>0.08</v>
      </c>
      <c r="X338" s="17"/>
      <c r="Y338" s="17"/>
      <c r="Z338" s="17"/>
      <c r="AA338" s="17"/>
      <c r="AB338" s="17"/>
      <c r="AC338" s="17"/>
      <c r="AD338" s="17"/>
      <c r="AE338" s="17"/>
      <c r="AF338" s="17"/>
      <c r="AG338" s="17"/>
    </row>
    <row r="339" spans="1:33" ht="23.25" customHeight="1">
      <c r="A339" s="1653"/>
      <c r="B339" s="1616"/>
      <c r="C339" s="1616"/>
      <c r="D339" s="1616"/>
      <c r="E339" s="1678"/>
      <c r="F339" s="1678"/>
      <c r="G339" s="1653"/>
      <c r="H339" s="1616"/>
      <c r="I339" s="1616"/>
      <c r="J339" s="1616"/>
      <c r="K339" s="1616"/>
      <c r="L339" s="1616"/>
      <c r="M339" s="1616"/>
      <c r="N339" s="1678"/>
      <c r="O339" s="1679"/>
      <c r="P339" s="1619"/>
      <c r="Q339" s="1619"/>
      <c r="R339" s="1713"/>
      <c r="S339" s="1619"/>
      <c r="T339" s="1619"/>
      <c r="U339" s="362" t="s">
        <v>48</v>
      </c>
      <c r="V339" s="312">
        <f>+Ciaf!V31</f>
        <v>1</v>
      </c>
      <c r="W339" s="410">
        <f>+V339*O338</f>
        <v>0.08</v>
      </c>
      <c r="X339" s="17"/>
      <c r="Y339" s="17"/>
      <c r="Z339" s="17"/>
      <c r="AA339" s="17"/>
      <c r="AB339" s="17"/>
      <c r="AC339" s="17"/>
      <c r="AD339" s="17"/>
      <c r="AE339" s="17"/>
      <c r="AF339" s="17"/>
      <c r="AG339" s="17"/>
    </row>
    <row r="340" spans="1:33" ht="23.25" customHeight="1">
      <c r="A340" s="1653"/>
      <c r="B340" s="1616"/>
      <c r="C340" s="1616"/>
      <c r="D340" s="1616"/>
      <c r="E340" s="1678"/>
      <c r="F340" s="1678"/>
      <c r="G340" s="1653"/>
      <c r="H340" s="1616"/>
      <c r="I340" s="1616"/>
      <c r="J340" s="1616"/>
      <c r="K340" s="1616"/>
      <c r="L340" s="1616"/>
      <c r="M340" s="1616"/>
      <c r="N340" s="1678"/>
      <c r="O340" s="1694">
        <f>+Ciaf!W32</f>
        <v>0.08</v>
      </c>
      <c r="P340" s="1622"/>
      <c r="Q340" s="1671" t="str">
        <f>+Ciaf!C32</f>
        <v>Fase IV - Desarrollo y analisis de casos de prueba</v>
      </c>
      <c r="R340" s="1713"/>
      <c r="S340" s="1646">
        <v>43391</v>
      </c>
      <c r="T340" s="1646">
        <v>43422</v>
      </c>
      <c r="U340" s="362" t="s">
        <v>47</v>
      </c>
      <c r="V340" s="312">
        <f>+Ciaf!V32</f>
        <v>1</v>
      </c>
      <c r="W340" s="410">
        <f>+V340*O340</f>
        <v>0.08</v>
      </c>
      <c r="X340" s="17"/>
      <c r="Y340" s="17"/>
      <c r="Z340" s="17"/>
      <c r="AA340" s="17"/>
      <c r="AB340" s="17"/>
      <c r="AC340" s="17"/>
      <c r="AD340" s="17"/>
      <c r="AE340" s="17"/>
      <c r="AF340" s="17"/>
      <c r="AG340" s="17"/>
    </row>
    <row r="341" spans="1:33" ht="23.25" customHeight="1">
      <c r="A341" s="1653"/>
      <c r="B341" s="1616"/>
      <c r="C341" s="1616"/>
      <c r="D341" s="1616"/>
      <c r="E341" s="1678"/>
      <c r="F341" s="1678"/>
      <c r="G341" s="1653"/>
      <c r="H341" s="1616"/>
      <c r="I341" s="1616"/>
      <c r="J341" s="1616"/>
      <c r="K341" s="1616"/>
      <c r="L341" s="1616"/>
      <c r="M341" s="1616"/>
      <c r="N341" s="1678"/>
      <c r="O341" s="1679"/>
      <c r="P341" s="1619"/>
      <c r="Q341" s="1619"/>
      <c r="R341" s="1713"/>
      <c r="S341" s="1619"/>
      <c r="T341" s="1619"/>
      <c r="U341" s="362" t="s">
        <v>48</v>
      </c>
      <c r="V341" s="312">
        <f>+Ciaf!V33</f>
        <v>1</v>
      </c>
      <c r="W341" s="410">
        <f>+V341*O340</f>
        <v>0.08</v>
      </c>
      <c r="X341" s="17"/>
      <c r="Y341" s="17"/>
      <c r="Z341" s="17"/>
      <c r="AA341" s="17"/>
      <c r="AB341" s="17"/>
      <c r="AC341" s="17"/>
      <c r="AD341" s="17"/>
      <c r="AE341" s="17"/>
      <c r="AF341" s="17"/>
      <c r="AG341" s="17"/>
    </row>
    <row r="342" spans="1:33" ht="23.25" customHeight="1">
      <c r="A342" s="1653"/>
      <c r="B342" s="1616"/>
      <c r="C342" s="1616"/>
      <c r="D342" s="1616"/>
      <c r="E342" s="1678"/>
      <c r="F342" s="1678"/>
      <c r="G342" s="1653"/>
      <c r="H342" s="1616"/>
      <c r="I342" s="1616"/>
      <c r="J342" s="1616"/>
      <c r="K342" s="1616"/>
      <c r="L342" s="1616"/>
      <c r="M342" s="1616"/>
      <c r="N342" s="1678"/>
      <c r="O342" s="1694">
        <f>+Ciaf!W34</f>
        <v>0.1</v>
      </c>
      <c r="P342" s="1622"/>
      <c r="Q342" s="1671" t="str">
        <f>+Ciaf!C34</f>
        <v>Fase V - Disfusión de aplicaciones y servicios (CIAF - Oficina Difusión y Mercadeo)</v>
      </c>
      <c r="R342" s="1713"/>
      <c r="S342" s="1646">
        <v>43422</v>
      </c>
      <c r="T342" s="1646">
        <v>43452</v>
      </c>
      <c r="U342" s="362" t="s">
        <v>47</v>
      </c>
      <c r="V342" s="312">
        <f>+Ciaf!V34</f>
        <v>1</v>
      </c>
      <c r="W342" s="410">
        <f>+V342*O342</f>
        <v>0.1</v>
      </c>
      <c r="X342" s="17"/>
      <c r="Y342" s="17"/>
      <c r="Z342" s="17"/>
      <c r="AA342" s="17"/>
      <c r="AB342" s="17"/>
      <c r="AC342" s="17"/>
      <c r="AD342" s="17"/>
      <c r="AE342" s="17"/>
      <c r="AF342" s="17"/>
      <c r="AG342" s="17"/>
    </row>
    <row r="343" spans="1:33" ht="23.25" customHeight="1">
      <c r="A343" s="1653"/>
      <c r="B343" s="1616"/>
      <c r="C343" s="1616"/>
      <c r="D343" s="1616"/>
      <c r="E343" s="1679"/>
      <c r="F343" s="1678"/>
      <c r="G343" s="1654"/>
      <c r="H343" s="1617"/>
      <c r="I343" s="1617"/>
      <c r="J343" s="1617"/>
      <c r="K343" s="1617"/>
      <c r="L343" s="1617"/>
      <c r="M343" s="1617"/>
      <c r="N343" s="1696"/>
      <c r="O343" s="1696"/>
      <c r="P343" s="1619"/>
      <c r="Q343" s="1617"/>
      <c r="R343" s="1651"/>
      <c r="S343" s="1617"/>
      <c r="T343" s="1617"/>
      <c r="U343" s="367" t="s">
        <v>48</v>
      </c>
      <c r="V343" s="325">
        <f>+Ciaf!V35</f>
        <v>1</v>
      </c>
      <c r="W343" s="427">
        <f>+V343*O342</f>
        <v>0.1</v>
      </c>
      <c r="X343" s="17"/>
      <c r="Y343" s="17"/>
      <c r="Z343" s="17"/>
      <c r="AA343" s="17"/>
      <c r="AB343" s="17"/>
      <c r="AC343" s="17"/>
      <c r="AD343" s="17"/>
      <c r="AE343" s="17"/>
      <c r="AF343" s="17"/>
      <c r="AG343" s="17"/>
    </row>
    <row r="344" spans="1:33" ht="33" customHeight="1">
      <c r="A344" s="1653"/>
      <c r="B344" s="1616"/>
      <c r="C344" s="1616"/>
      <c r="D344" s="1616"/>
      <c r="E344" s="1710" t="s">
        <v>387</v>
      </c>
      <c r="F344" s="1678"/>
      <c r="G344" s="1655" t="str">
        <f>Ciaf!A41</f>
        <v>Memorias técnicas de las jornadas técnico científicas realizadas en tmeas de uso y aplicación de las tecnologías de la información geográfica.</v>
      </c>
      <c r="H344" s="1711">
        <f>+Ciaf!W39</f>
        <v>0.1</v>
      </c>
      <c r="I344" s="1642" t="s">
        <v>47</v>
      </c>
      <c r="J344" s="1792">
        <f>+Ciaf!V39</f>
        <v>5</v>
      </c>
      <c r="K344" s="1627">
        <f>+Ciaf!E39</f>
        <v>5</v>
      </c>
      <c r="L344" s="1627" t="str">
        <f>+Ciaf!D39</f>
        <v>Jornadas</v>
      </c>
      <c r="M344" s="1627" t="str">
        <f>+Ciaf!F39</f>
        <v>Jornadas técnico científicas realizadas</v>
      </c>
      <c r="N344" s="1627" t="str">
        <f>+Ciaf!G39</f>
        <v>Eficacia</v>
      </c>
      <c r="O344" s="1695">
        <f>+Ciaf!W42</f>
        <v>0.15</v>
      </c>
      <c r="P344" s="1622"/>
      <c r="Q344" s="1675" t="str">
        <f>+Ciaf!C42</f>
        <v>Revisión en el comité institucional de investigación la temática de la jornada técnico cientifica a realizar (Comité de Investigación áreas)</v>
      </c>
      <c r="R344" s="1853" t="str">
        <f>+Ciaf!C39</f>
        <v xml:space="preserve">Oficina CIAF </v>
      </c>
      <c r="S344" s="1649">
        <v>43177</v>
      </c>
      <c r="T344" s="1649">
        <v>43208</v>
      </c>
      <c r="U344" s="360" t="s">
        <v>47</v>
      </c>
      <c r="V344" s="308">
        <f>Ciaf!V42</f>
        <v>1</v>
      </c>
      <c r="W344" s="409">
        <f>+V344*O344</f>
        <v>0.15</v>
      </c>
      <c r="X344" s="17"/>
      <c r="Y344" s="17"/>
      <c r="Z344" s="17"/>
      <c r="AA344" s="17"/>
      <c r="AB344" s="17"/>
      <c r="AC344" s="17"/>
      <c r="AD344" s="17"/>
      <c r="AE344" s="17"/>
      <c r="AF344" s="17"/>
      <c r="AG344" s="17"/>
    </row>
    <row r="345" spans="1:33" ht="33" customHeight="1">
      <c r="A345" s="1653"/>
      <c r="B345" s="1616"/>
      <c r="C345" s="1616"/>
      <c r="D345" s="1616"/>
      <c r="E345" s="1678"/>
      <c r="F345" s="1678"/>
      <c r="G345" s="1653"/>
      <c r="H345" s="1678"/>
      <c r="I345" s="1616"/>
      <c r="J345" s="1616"/>
      <c r="K345" s="1616"/>
      <c r="L345" s="1616"/>
      <c r="M345" s="1616"/>
      <c r="N345" s="1616"/>
      <c r="O345" s="1679"/>
      <c r="P345" s="1619"/>
      <c r="Q345" s="1619"/>
      <c r="R345" s="1713"/>
      <c r="S345" s="1619"/>
      <c r="T345" s="1619"/>
      <c r="U345" s="362" t="s">
        <v>48</v>
      </c>
      <c r="V345" s="312">
        <f>Ciaf!V43</f>
        <v>1</v>
      </c>
      <c r="W345" s="410">
        <f>+V345*O344</f>
        <v>0.15</v>
      </c>
      <c r="X345" s="17"/>
      <c r="Y345" s="17"/>
      <c r="Z345" s="17"/>
      <c r="AA345" s="17"/>
      <c r="AB345" s="17"/>
      <c r="AC345" s="17"/>
      <c r="AD345" s="17"/>
      <c r="AE345" s="17"/>
      <c r="AF345" s="17"/>
      <c r="AG345" s="17"/>
    </row>
    <row r="346" spans="1:33" ht="36.75" customHeight="1">
      <c r="A346" s="1653"/>
      <c r="B346" s="1616"/>
      <c r="C346" s="1616"/>
      <c r="D346" s="1616"/>
      <c r="E346" s="1678"/>
      <c r="F346" s="1678"/>
      <c r="G346" s="1653"/>
      <c r="H346" s="1678"/>
      <c r="I346" s="1616"/>
      <c r="J346" s="1616"/>
      <c r="K346" s="1616"/>
      <c r="L346" s="1616"/>
      <c r="M346" s="1616"/>
      <c r="N346" s="1616"/>
      <c r="O346" s="1694">
        <f>+Ciaf!W44</f>
        <v>0.2</v>
      </c>
      <c r="P346" s="1622"/>
      <c r="Q346" s="1671" t="str">
        <f>+Ciaf!C44</f>
        <v>Preparación del material de apoyo y logistica para llevar a cabo las jornadas técnico cientificas</v>
      </c>
      <c r="R346" s="1713"/>
      <c r="S346" s="1646">
        <v>43177</v>
      </c>
      <c r="T346" s="1646">
        <v>43422</v>
      </c>
      <c r="U346" s="362" t="s">
        <v>47</v>
      </c>
      <c r="V346" s="312">
        <f>Ciaf!V44</f>
        <v>1</v>
      </c>
      <c r="W346" s="410">
        <f>+V346*O346</f>
        <v>0.2</v>
      </c>
      <c r="X346" s="17"/>
      <c r="Y346" s="17"/>
      <c r="Z346" s="17"/>
      <c r="AA346" s="17"/>
      <c r="AB346" s="17"/>
      <c r="AC346" s="17"/>
      <c r="AD346" s="17"/>
      <c r="AE346" s="17"/>
      <c r="AF346" s="17"/>
      <c r="AG346" s="17"/>
    </row>
    <row r="347" spans="1:33" ht="36.75" customHeight="1">
      <c r="A347" s="1653"/>
      <c r="B347" s="1616"/>
      <c r="C347" s="1616"/>
      <c r="D347" s="1616"/>
      <c r="E347" s="1678"/>
      <c r="F347" s="1678"/>
      <c r="G347" s="1653"/>
      <c r="H347" s="1678"/>
      <c r="I347" s="1619"/>
      <c r="J347" s="1616"/>
      <c r="K347" s="1616"/>
      <c r="L347" s="1616"/>
      <c r="M347" s="1616"/>
      <c r="N347" s="1616"/>
      <c r="O347" s="1679"/>
      <c r="P347" s="1619"/>
      <c r="Q347" s="1619"/>
      <c r="R347" s="1713"/>
      <c r="S347" s="1619"/>
      <c r="T347" s="1619"/>
      <c r="U347" s="362" t="s">
        <v>48</v>
      </c>
      <c r="V347" s="312">
        <f>Ciaf!V45</f>
        <v>1</v>
      </c>
      <c r="W347" s="410">
        <f>+V347*O346</f>
        <v>0.2</v>
      </c>
      <c r="X347" s="17"/>
      <c r="Y347" s="17"/>
      <c r="Z347" s="17"/>
      <c r="AA347" s="17"/>
      <c r="AB347" s="17"/>
      <c r="AC347" s="17"/>
      <c r="AD347" s="17"/>
      <c r="AE347" s="17"/>
      <c r="AF347" s="17"/>
      <c r="AG347" s="17"/>
    </row>
    <row r="348" spans="1:33" ht="24.75" customHeight="1">
      <c r="A348" s="1653"/>
      <c r="B348" s="1616"/>
      <c r="C348" s="1616"/>
      <c r="D348" s="1616"/>
      <c r="E348" s="1678"/>
      <c r="F348" s="1678"/>
      <c r="G348" s="1653"/>
      <c r="H348" s="1678"/>
      <c r="I348" s="1810" t="s">
        <v>48</v>
      </c>
      <c r="J348" s="1791">
        <f>+Ciaf!V40</f>
        <v>5</v>
      </c>
      <c r="K348" s="1616"/>
      <c r="L348" s="1616"/>
      <c r="M348" s="1616"/>
      <c r="N348" s="1616"/>
      <c r="O348" s="1694">
        <f>+Ciaf!W46</f>
        <v>0.5</v>
      </c>
      <c r="P348" s="1622"/>
      <c r="Q348" s="1671" t="str">
        <f>+Ciaf!C46</f>
        <v>Realización de las jornadas técnico cientificas</v>
      </c>
      <c r="R348" s="1713"/>
      <c r="S348" s="1646">
        <v>43177</v>
      </c>
      <c r="T348" s="1646">
        <v>43422</v>
      </c>
      <c r="U348" s="362" t="s">
        <v>47</v>
      </c>
      <c r="V348" s="312">
        <f>Ciaf!V46</f>
        <v>1</v>
      </c>
      <c r="W348" s="410">
        <f>+V348*O348</f>
        <v>0.5</v>
      </c>
      <c r="X348" s="17"/>
      <c r="Y348" s="17"/>
      <c r="Z348" s="17"/>
      <c r="AA348" s="17"/>
      <c r="AB348" s="17"/>
      <c r="AC348" s="17"/>
      <c r="AD348" s="17"/>
      <c r="AE348" s="17"/>
      <c r="AF348" s="17"/>
      <c r="AG348" s="17"/>
    </row>
    <row r="349" spans="1:33" ht="24.75" customHeight="1">
      <c r="A349" s="1653"/>
      <c r="B349" s="1616"/>
      <c r="C349" s="1616"/>
      <c r="D349" s="1616"/>
      <c r="E349" s="1678"/>
      <c r="F349" s="1678"/>
      <c r="G349" s="1653"/>
      <c r="H349" s="1678"/>
      <c r="I349" s="1616"/>
      <c r="J349" s="1616"/>
      <c r="K349" s="1616"/>
      <c r="L349" s="1616"/>
      <c r="M349" s="1616"/>
      <c r="N349" s="1616"/>
      <c r="O349" s="1679"/>
      <c r="P349" s="1619"/>
      <c r="Q349" s="1619"/>
      <c r="R349" s="1713"/>
      <c r="S349" s="1619"/>
      <c r="T349" s="1619"/>
      <c r="U349" s="362" t="s">
        <v>48</v>
      </c>
      <c r="V349" s="312">
        <f>Ciaf!V47</f>
        <v>1</v>
      </c>
      <c r="W349" s="410">
        <f>+V349*O348</f>
        <v>0.5</v>
      </c>
      <c r="X349" s="17"/>
      <c r="Y349" s="17"/>
      <c r="Z349" s="17"/>
      <c r="AA349" s="17"/>
      <c r="AB349" s="17"/>
      <c r="AC349" s="17"/>
      <c r="AD349" s="17"/>
      <c r="AE349" s="17"/>
      <c r="AF349" s="17"/>
      <c r="AG349" s="17"/>
    </row>
    <row r="350" spans="1:33" ht="22.5" customHeight="1">
      <c r="A350" s="1653"/>
      <c r="B350" s="1616"/>
      <c r="C350" s="1616"/>
      <c r="D350" s="1616"/>
      <c r="E350" s="1678"/>
      <c r="F350" s="1678"/>
      <c r="G350" s="1653"/>
      <c r="H350" s="1678"/>
      <c r="I350" s="1616"/>
      <c r="J350" s="1616"/>
      <c r="K350" s="1616"/>
      <c r="L350" s="1616"/>
      <c r="M350" s="1616"/>
      <c r="N350" s="1616"/>
      <c r="O350" s="1694">
        <f>+Ciaf!W48</f>
        <v>0.15</v>
      </c>
      <c r="P350" s="1622"/>
      <c r="Q350" s="1671" t="str">
        <f>+Ciaf!C48</f>
        <v>Complilación de la memoria técnica de las jornadas tècnico cientificas realizadas</v>
      </c>
      <c r="R350" s="1713"/>
      <c r="S350" s="1646">
        <v>43208</v>
      </c>
      <c r="T350" s="1646">
        <v>43435</v>
      </c>
      <c r="U350" s="362" t="s">
        <v>47</v>
      </c>
      <c r="V350" s="312">
        <f>Ciaf!V48</f>
        <v>1</v>
      </c>
      <c r="W350" s="410">
        <f>+V350*O350</f>
        <v>0.15</v>
      </c>
      <c r="X350" s="17"/>
      <c r="Y350" s="17"/>
      <c r="Z350" s="17"/>
      <c r="AA350" s="17"/>
      <c r="AB350" s="17"/>
      <c r="AC350" s="17"/>
      <c r="AD350" s="17"/>
      <c r="AE350" s="17"/>
      <c r="AF350" s="17"/>
      <c r="AG350" s="17"/>
    </row>
    <row r="351" spans="1:33" ht="22.5" customHeight="1">
      <c r="A351" s="1653"/>
      <c r="B351" s="1616"/>
      <c r="C351" s="1616"/>
      <c r="D351" s="1616"/>
      <c r="E351" s="1679"/>
      <c r="F351" s="1678"/>
      <c r="G351" s="1654"/>
      <c r="H351" s="1696"/>
      <c r="I351" s="1617"/>
      <c r="J351" s="1617"/>
      <c r="K351" s="1617"/>
      <c r="L351" s="1617"/>
      <c r="M351" s="1617"/>
      <c r="N351" s="1617"/>
      <c r="O351" s="1696"/>
      <c r="P351" s="1619"/>
      <c r="Q351" s="1617"/>
      <c r="R351" s="1651"/>
      <c r="S351" s="1617"/>
      <c r="T351" s="1617"/>
      <c r="U351" s="367" t="s">
        <v>48</v>
      </c>
      <c r="V351" s="325">
        <f>Ciaf!V49</f>
        <v>1</v>
      </c>
      <c r="W351" s="427">
        <f>+V351*O350</f>
        <v>0.15</v>
      </c>
      <c r="X351" s="17"/>
      <c r="Y351" s="17"/>
      <c r="Z351" s="17"/>
      <c r="AA351" s="17"/>
      <c r="AB351" s="17"/>
      <c r="AC351" s="17"/>
      <c r="AD351" s="17"/>
      <c r="AE351" s="17"/>
      <c r="AF351" s="17"/>
      <c r="AG351" s="17"/>
    </row>
    <row r="352" spans="1:33" ht="32.25" customHeight="1">
      <c r="A352" s="1653"/>
      <c r="B352" s="1616"/>
      <c r="C352" s="1616"/>
      <c r="D352" s="1616"/>
      <c r="E352" s="1710" t="s">
        <v>387</v>
      </c>
      <c r="F352" s="1678"/>
      <c r="G352" s="1655" t="str">
        <f>+Ciaf!A61</f>
        <v>Procesos de transferencia presencial y virtual</v>
      </c>
      <c r="H352" s="1637">
        <f>+Ciaf!W59</f>
        <v>0.1</v>
      </c>
      <c r="I352" s="1642" t="s">
        <v>47</v>
      </c>
      <c r="J352" s="1770">
        <f>+Ciaf!V59</f>
        <v>25</v>
      </c>
      <c r="K352" s="1640">
        <f>+Ciaf!E59</f>
        <v>25</v>
      </c>
      <c r="L352" s="1640" t="str">
        <f>+Ciaf!D59</f>
        <v>Procesos</v>
      </c>
      <c r="M352" s="1640" t="str">
        <f>+Ciaf!F59</f>
        <v>Procesos de transferencia de conocimiento realizados</v>
      </c>
      <c r="N352" s="1640" t="str">
        <f>+Ciaf!G59</f>
        <v>Eficacia</v>
      </c>
      <c r="O352" s="1629">
        <f>+Ciaf!W62</f>
        <v>0.1</v>
      </c>
      <c r="P352" s="1622"/>
      <c r="Q352" s="1881" t="str">
        <f>+Ciaf!C62</f>
        <v>Ajustes del Plan Regular de Capacitación del CIAF</v>
      </c>
      <c r="R352" s="1639" t="str">
        <f>+Ciaf!C59</f>
        <v xml:space="preserve">Oficina CIAF </v>
      </c>
      <c r="S352" s="1649">
        <v>43132</v>
      </c>
      <c r="T352" s="1649">
        <v>43177</v>
      </c>
      <c r="U352" s="360" t="s">
        <v>47</v>
      </c>
      <c r="V352" s="308">
        <f>+Ciaf!V62</f>
        <v>1</v>
      </c>
      <c r="W352" s="409">
        <f>+V352*O352</f>
        <v>0.1</v>
      </c>
      <c r="X352" s="17"/>
      <c r="Y352" s="17"/>
      <c r="Z352" s="17"/>
      <c r="AA352" s="17"/>
      <c r="AB352" s="17"/>
      <c r="AC352" s="17"/>
      <c r="AD352" s="17"/>
      <c r="AE352" s="17"/>
      <c r="AF352" s="17"/>
      <c r="AG352" s="17"/>
    </row>
    <row r="353" spans="1:33" ht="32.25" customHeight="1">
      <c r="A353" s="1653"/>
      <c r="B353" s="1616"/>
      <c r="C353" s="1616"/>
      <c r="D353" s="1616"/>
      <c r="E353" s="1678"/>
      <c r="F353" s="1678"/>
      <c r="G353" s="1653"/>
      <c r="H353" s="1616"/>
      <c r="I353" s="1616"/>
      <c r="J353" s="1616"/>
      <c r="K353" s="1616"/>
      <c r="L353" s="1616"/>
      <c r="M353" s="1616"/>
      <c r="N353" s="1616"/>
      <c r="O353" s="1619"/>
      <c r="P353" s="1619"/>
      <c r="Q353" s="1648"/>
      <c r="R353" s="1616"/>
      <c r="S353" s="1619"/>
      <c r="T353" s="1619"/>
      <c r="U353" s="362" t="s">
        <v>48</v>
      </c>
      <c r="V353" s="312">
        <f>+Ciaf!V63</f>
        <v>1</v>
      </c>
      <c r="W353" s="410">
        <f>+V353*O352</f>
        <v>0.1</v>
      </c>
      <c r="X353" s="17"/>
      <c r="Y353" s="17"/>
      <c r="Z353" s="17"/>
      <c r="AA353" s="17"/>
      <c r="AB353" s="17"/>
      <c r="AC353" s="17"/>
      <c r="AD353" s="17"/>
      <c r="AE353" s="17"/>
      <c r="AF353" s="17"/>
      <c r="AG353" s="17"/>
    </row>
    <row r="354" spans="1:33" ht="32.25" customHeight="1">
      <c r="A354" s="1653"/>
      <c r="B354" s="1616"/>
      <c r="C354" s="1616"/>
      <c r="D354" s="1616"/>
      <c r="E354" s="1678"/>
      <c r="F354" s="1678"/>
      <c r="G354" s="1653"/>
      <c r="H354" s="1616"/>
      <c r="I354" s="1619"/>
      <c r="J354" s="1619"/>
      <c r="K354" s="1616"/>
      <c r="L354" s="1616"/>
      <c r="M354" s="1616"/>
      <c r="N354" s="1616"/>
      <c r="O354" s="1628">
        <f>+Ciaf!W64</f>
        <v>0.65</v>
      </c>
      <c r="P354" s="1622"/>
      <c r="Q354" s="1880" t="str">
        <f>+Ciaf!C64</f>
        <v>Ejecución de los cursos del  Programa Regular de Capacitación del CIAF  (19 cursos presenciales y 6 cursos virtuales)</v>
      </c>
      <c r="R354" s="1616"/>
      <c r="S354" s="1646">
        <v>43132</v>
      </c>
      <c r="T354" s="1646">
        <v>43435</v>
      </c>
      <c r="U354" s="362" t="s">
        <v>47</v>
      </c>
      <c r="V354" s="312">
        <f>+Ciaf!V64</f>
        <v>1</v>
      </c>
      <c r="W354" s="410">
        <f>+V354*O354</f>
        <v>0.65</v>
      </c>
      <c r="X354" s="17"/>
      <c r="Y354" s="17"/>
      <c r="Z354" s="17"/>
      <c r="AA354" s="17"/>
      <c r="AB354" s="17"/>
      <c r="AC354" s="17"/>
      <c r="AD354" s="17"/>
      <c r="AE354" s="17"/>
      <c r="AF354" s="17"/>
      <c r="AG354" s="17"/>
    </row>
    <row r="355" spans="1:33" ht="32.25" customHeight="1">
      <c r="A355" s="1653"/>
      <c r="B355" s="1616"/>
      <c r="C355" s="1616"/>
      <c r="D355" s="1616"/>
      <c r="E355" s="1678"/>
      <c r="F355" s="1678"/>
      <c r="G355" s="1653"/>
      <c r="H355" s="1616"/>
      <c r="I355" s="1643" t="s">
        <v>48</v>
      </c>
      <c r="J355" s="1791">
        <f>+Ciaf!V60</f>
        <v>25</v>
      </c>
      <c r="K355" s="1616"/>
      <c r="L355" s="1616"/>
      <c r="M355" s="1616"/>
      <c r="N355" s="1616"/>
      <c r="O355" s="1619"/>
      <c r="P355" s="1619"/>
      <c r="Q355" s="1648"/>
      <c r="R355" s="1616"/>
      <c r="S355" s="1619"/>
      <c r="T355" s="1619"/>
      <c r="U355" s="362" t="s">
        <v>48</v>
      </c>
      <c r="V355" s="312">
        <f>+Ciaf!V65</f>
        <v>1</v>
      </c>
      <c r="W355" s="410">
        <f>+V355*O354</f>
        <v>0.65</v>
      </c>
      <c r="X355" s="17"/>
      <c r="Y355" s="17"/>
      <c r="Z355" s="17"/>
      <c r="AA355" s="17"/>
      <c r="AB355" s="17"/>
      <c r="AC355" s="17"/>
      <c r="AD355" s="17"/>
      <c r="AE355" s="17"/>
      <c r="AF355" s="17"/>
      <c r="AG355" s="17"/>
    </row>
    <row r="356" spans="1:33" ht="32.25" customHeight="1">
      <c r="A356" s="1653"/>
      <c r="B356" s="1616"/>
      <c r="C356" s="1616"/>
      <c r="D356" s="1616"/>
      <c r="E356" s="1678"/>
      <c r="F356" s="1678"/>
      <c r="G356" s="1653"/>
      <c r="H356" s="1616"/>
      <c r="I356" s="1616"/>
      <c r="J356" s="1616"/>
      <c r="K356" s="1616"/>
      <c r="L356" s="1616"/>
      <c r="M356" s="1616"/>
      <c r="N356" s="1616"/>
      <c r="O356" s="1628">
        <f>+Ciaf!W66</f>
        <v>0.25</v>
      </c>
      <c r="P356" s="1622"/>
      <c r="Q356" s="1880" t="str">
        <f>+Ciaf!C66</f>
        <v>Formulación y ejecución del Plan de Formador de Formadores (1 Zona Piloto)</v>
      </c>
      <c r="R356" s="1616"/>
      <c r="S356" s="1646">
        <v>43132</v>
      </c>
      <c r="T356" s="1646">
        <v>43330</v>
      </c>
      <c r="U356" s="362" t="s">
        <v>47</v>
      </c>
      <c r="V356" s="312">
        <f>+Ciaf!V66</f>
        <v>1</v>
      </c>
      <c r="W356" s="410">
        <f>+V356*O356</f>
        <v>0.25</v>
      </c>
      <c r="X356" s="17"/>
      <c r="Y356" s="17"/>
      <c r="Z356" s="17"/>
      <c r="AA356" s="17"/>
      <c r="AB356" s="17"/>
      <c r="AC356" s="17"/>
      <c r="AD356" s="17"/>
      <c r="AE356" s="17"/>
      <c r="AF356" s="17"/>
      <c r="AG356" s="17"/>
    </row>
    <row r="357" spans="1:33" ht="32.25" customHeight="1">
      <c r="A357" s="1653"/>
      <c r="B357" s="1616"/>
      <c r="C357" s="1616"/>
      <c r="D357" s="1616"/>
      <c r="E357" s="1679"/>
      <c r="F357" s="1678"/>
      <c r="G357" s="1654"/>
      <c r="H357" s="1617"/>
      <c r="I357" s="1617"/>
      <c r="J357" s="1617"/>
      <c r="K357" s="1617"/>
      <c r="L357" s="1617"/>
      <c r="M357" s="1617"/>
      <c r="N357" s="1617"/>
      <c r="O357" s="1617"/>
      <c r="P357" s="1619"/>
      <c r="Q357" s="1651"/>
      <c r="R357" s="1617"/>
      <c r="S357" s="1617"/>
      <c r="T357" s="1617"/>
      <c r="U357" s="367" t="s">
        <v>48</v>
      </c>
      <c r="V357" s="325">
        <f>+Ciaf!V67</f>
        <v>1</v>
      </c>
      <c r="W357" s="427">
        <f>+V357*O356</f>
        <v>0.25</v>
      </c>
      <c r="X357" s="17"/>
      <c r="Y357" s="17"/>
      <c r="Z357" s="17"/>
      <c r="AA357" s="17"/>
      <c r="AB357" s="17"/>
      <c r="AC357" s="17"/>
      <c r="AD357" s="17"/>
      <c r="AE357" s="17"/>
      <c r="AF357" s="17"/>
      <c r="AG357" s="17"/>
    </row>
    <row r="358" spans="1:33" ht="41.25" customHeight="1">
      <c r="A358" s="1653"/>
      <c r="B358" s="1616"/>
      <c r="C358" s="1616"/>
      <c r="D358" s="1616"/>
      <c r="E358" s="1710" t="s">
        <v>387</v>
      </c>
      <c r="F358" s="1678"/>
      <c r="G358" s="1655" t="str">
        <f>+Ciaf!A81</f>
        <v>Metodologías y procedimientos innovadores en percepción remota para la generación de información geográfica, cartográfica, agrologica y catastral I+D+i</v>
      </c>
      <c r="H358" s="1711">
        <f>+Ciaf!W79</f>
        <v>0.1</v>
      </c>
      <c r="I358" s="1642" t="s">
        <v>47</v>
      </c>
      <c r="J358" s="1848">
        <f>+Ciaf!V79</f>
        <v>4</v>
      </c>
      <c r="K358" s="1852">
        <f>+Ciaf!E79</f>
        <v>4</v>
      </c>
      <c r="L358" s="1639" t="str">
        <f>+Ciaf!D79</f>
        <v>Metodologías</v>
      </c>
      <c r="M358" s="1639" t="str">
        <f>+Ciaf!F79</f>
        <v>Metodologias generadas y Metodologías programadas</v>
      </c>
      <c r="N358" s="1639" t="str">
        <f>+Ciaf!G79</f>
        <v>Eficacia</v>
      </c>
      <c r="O358" s="1629">
        <f>+Ciaf!W82</f>
        <v>0</v>
      </c>
      <c r="P358" s="1622"/>
      <c r="Q358" s="1877" t="str">
        <f>+Ciaf!C82</f>
        <v>Metodología 1: Uso y aplicaciones de espectroradiometria para cobertura y suelos (CIAF- Sub. Agrología)</v>
      </c>
      <c r="R358" s="1639" t="str">
        <f>+Ciaf!C79</f>
        <v xml:space="preserve">Oficina CIAF </v>
      </c>
      <c r="S358" s="1629"/>
      <c r="T358" s="1629"/>
      <c r="U358" s="360" t="s">
        <v>47</v>
      </c>
      <c r="V358" s="308"/>
      <c r="W358" s="409"/>
      <c r="X358" s="17"/>
      <c r="Y358" s="17"/>
      <c r="Z358" s="17"/>
      <c r="AA358" s="17"/>
      <c r="AB358" s="17"/>
      <c r="AC358" s="17"/>
      <c r="AD358" s="17"/>
      <c r="AE358" s="17"/>
      <c r="AF358" s="17"/>
      <c r="AG358" s="17"/>
    </row>
    <row r="359" spans="1:33" ht="41.25" customHeight="1">
      <c r="A359" s="1653"/>
      <c r="B359" s="1616"/>
      <c r="C359" s="1616"/>
      <c r="D359" s="1616"/>
      <c r="E359" s="1678"/>
      <c r="F359" s="1678"/>
      <c r="G359" s="1653"/>
      <c r="H359" s="1678"/>
      <c r="I359" s="1616"/>
      <c r="J359" s="1616"/>
      <c r="K359" s="1713"/>
      <c r="L359" s="1616"/>
      <c r="M359" s="1616"/>
      <c r="N359" s="1616"/>
      <c r="O359" s="1619"/>
      <c r="P359" s="1619"/>
      <c r="Q359" s="1619"/>
      <c r="R359" s="1616"/>
      <c r="S359" s="1619"/>
      <c r="T359" s="1619"/>
      <c r="U359" s="362" t="s">
        <v>48</v>
      </c>
      <c r="V359" s="312"/>
      <c r="W359" s="410"/>
      <c r="X359" s="17"/>
      <c r="Y359" s="17"/>
      <c r="Z359" s="17"/>
      <c r="AA359" s="17"/>
      <c r="AB359" s="17"/>
      <c r="AC359" s="17"/>
      <c r="AD359" s="17"/>
      <c r="AE359" s="17"/>
      <c r="AF359" s="17"/>
      <c r="AG359" s="17"/>
    </row>
    <row r="360" spans="1:33" ht="15.75" customHeight="1">
      <c r="A360" s="1653"/>
      <c r="B360" s="1616"/>
      <c r="C360" s="1616"/>
      <c r="D360" s="1616"/>
      <c r="E360" s="1678"/>
      <c r="F360" s="1678"/>
      <c r="G360" s="1653"/>
      <c r="H360" s="1678"/>
      <c r="I360" s="1616"/>
      <c r="J360" s="1616"/>
      <c r="K360" s="1713"/>
      <c r="L360" s="1616"/>
      <c r="M360" s="1616"/>
      <c r="N360" s="1616"/>
      <c r="O360" s="1628">
        <f>+Ciaf!W84</f>
        <v>0.04</v>
      </c>
      <c r="P360" s="1622"/>
      <c r="Q360" s="1671" t="str">
        <f>+Ciaf!C84</f>
        <v>Fase 0 - Planteamiento y formulación de la investigación</v>
      </c>
      <c r="R360" s="1616"/>
      <c r="S360" s="1646">
        <v>43177</v>
      </c>
      <c r="T360" s="1646">
        <v>43177</v>
      </c>
      <c r="U360" s="362" t="s">
        <v>47</v>
      </c>
      <c r="V360" s="312">
        <f>+Ciaf!V84</f>
        <v>1</v>
      </c>
      <c r="W360" s="410">
        <f>+V360*O360</f>
        <v>0.04</v>
      </c>
      <c r="X360" s="17"/>
      <c r="Y360" s="17"/>
      <c r="Z360" s="17"/>
      <c r="AA360" s="17"/>
      <c r="AB360" s="17"/>
      <c r="AC360" s="17"/>
      <c r="AD360" s="17"/>
      <c r="AE360" s="17"/>
      <c r="AF360" s="17"/>
      <c r="AG360" s="17"/>
    </row>
    <row r="361" spans="1:33" ht="15.75" customHeight="1">
      <c r="A361" s="1653"/>
      <c r="B361" s="1616"/>
      <c r="C361" s="1616"/>
      <c r="D361" s="1616"/>
      <c r="E361" s="1678"/>
      <c r="F361" s="1678"/>
      <c r="G361" s="1653"/>
      <c r="H361" s="1678"/>
      <c r="I361" s="1616"/>
      <c r="J361" s="1616"/>
      <c r="K361" s="1713"/>
      <c r="L361" s="1616"/>
      <c r="M361" s="1616"/>
      <c r="N361" s="1616"/>
      <c r="O361" s="1619"/>
      <c r="P361" s="1619"/>
      <c r="Q361" s="1619"/>
      <c r="R361" s="1616"/>
      <c r="S361" s="1619"/>
      <c r="T361" s="1619"/>
      <c r="U361" s="362" t="s">
        <v>48</v>
      </c>
      <c r="V361" s="312">
        <f>+Ciaf!V85</f>
        <v>1</v>
      </c>
      <c r="W361" s="410">
        <f>+V361*O360</f>
        <v>0.04</v>
      </c>
      <c r="X361" s="17"/>
      <c r="Y361" s="17"/>
      <c r="Z361" s="17"/>
      <c r="AA361" s="17"/>
      <c r="AB361" s="17"/>
      <c r="AC361" s="17"/>
      <c r="AD361" s="17"/>
      <c r="AE361" s="17"/>
      <c r="AF361" s="17"/>
      <c r="AG361" s="17"/>
    </row>
    <row r="362" spans="1:33" ht="15.75" customHeight="1">
      <c r="A362" s="1653"/>
      <c r="B362" s="1616"/>
      <c r="C362" s="1616"/>
      <c r="D362" s="1616"/>
      <c r="E362" s="1678"/>
      <c r="F362" s="1678"/>
      <c r="G362" s="1653"/>
      <c r="H362" s="1678"/>
      <c r="I362" s="1616"/>
      <c r="J362" s="1616"/>
      <c r="K362" s="1713"/>
      <c r="L362" s="1616"/>
      <c r="M362" s="1616"/>
      <c r="N362" s="1616"/>
      <c r="O362" s="1628">
        <f>+Ciaf!W86</f>
        <v>0.04</v>
      </c>
      <c r="P362" s="1622"/>
      <c r="Q362" s="1671" t="str">
        <f>+Ciaf!C86</f>
        <v>Fase 1 - Planeación y análisi de requerimientos</v>
      </c>
      <c r="R362" s="1616"/>
      <c r="S362" s="1646">
        <v>43177</v>
      </c>
      <c r="T362" s="1646">
        <v>43208</v>
      </c>
      <c r="U362" s="362" t="s">
        <v>47</v>
      </c>
      <c r="V362" s="312">
        <f>+Ciaf!V86</f>
        <v>1</v>
      </c>
      <c r="W362" s="410">
        <f>+V362*O362</f>
        <v>0.04</v>
      </c>
      <c r="X362" s="17"/>
      <c r="Y362" s="17"/>
      <c r="Z362" s="17"/>
      <c r="AA362" s="17"/>
      <c r="AB362" s="17"/>
      <c r="AC362" s="17"/>
      <c r="AD362" s="17"/>
      <c r="AE362" s="17"/>
      <c r="AF362" s="17"/>
      <c r="AG362" s="17"/>
    </row>
    <row r="363" spans="1:33" ht="15.75" customHeight="1">
      <c r="A363" s="1653"/>
      <c r="B363" s="1616"/>
      <c r="C363" s="1616"/>
      <c r="D363" s="1616"/>
      <c r="E363" s="1678"/>
      <c r="F363" s="1678"/>
      <c r="G363" s="1653"/>
      <c r="H363" s="1678"/>
      <c r="I363" s="1616"/>
      <c r="J363" s="1616"/>
      <c r="K363" s="1713"/>
      <c r="L363" s="1616"/>
      <c r="M363" s="1616"/>
      <c r="N363" s="1616"/>
      <c r="O363" s="1619"/>
      <c r="P363" s="1619"/>
      <c r="Q363" s="1619"/>
      <c r="R363" s="1616"/>
      <c r="S363" s="1619"/>
      <c r="T363" s="1619"/>
      <c r="U363" s="362" t="s">
        <v>48</v>
      </c>
      <c r="V363" s="312">
        <f>+Ciaf!V87</f>
        <v>1</v>
      </c>
      <c r="W363" s="410">
        <f>+V363*O362</f>
        <v>0.04</v>
      </c>
      <c r="X363" s="17"/>
      <c r="Y363" s="17"/>
      <c r="Z363" s="17"/>
      <c r="AA363" s="17"/>
      <c r="AB363" s="17"/>
      <c r="AC363" s="17"/>
      <c r="AD363" s="17"/>
      <c r="AE363" s="17"/>
      <c r="AF363" s="17"/>
      <c r="AG363" s="17"/>
    </row>
    <row r="364" spans="1:33" ht="15.75" customHeight="1">
      <c r="A364" s="1653"/>
      <c r="B364" s="1616"/>
      <c r="C364" s="1616"/>
      <c r="D364" s="1616"/>
      <c r="E364" s="1678"/>
      <c r="F364" s="1678"/>
      <c r="G364" s="1653"/>
      <c r="H364" s="1678"/>
      <c r="I364" s="1616"/>
      <c r="J364" s="1616"/>
      <c r="K364" s="1713"/>
      <c r="L364" s="1616"/>
      <c r="M364" s="1616"/>
      <c r="N364" s="1616"/>
      <c r="O364" s="1628">
        <f>+Ciaf!W88</f>
        <v>0.04</v>
      </c>
      <c r="P364" s="1622"/>
      <c r="Q364" s="1671" t="str">
        <f>+Ciaf!C88</f>
        <v>Fase II - Diseño preliminar de la solución</v>
      </c>
      <c r="R364" s="1616"/>
      <c r="S364" s="1646">
        <v>43238</v>
      </c>
      <c r="T364" s="1646">
        <v>43269</v>
      </c>
      <c r="U364" s="362" t="s">
        <v>47</v>
      </c>
      <c r="V364" s="312">
        <f>+Ciaf!V88</f>
        <v>1</v>
      </c>
      <c r="W364" s="410">
        <f>+V364*O364</f>
        <v>0.04</v>
      </c>
      <c r="X364" s="17"/>
      <c r="Y364" s="17"/>
      <c r="Z364" s="17"/>
      <c r="AA364" s="17"/>
      <c r="AB364" s="17"/>
      <c r="AC364" s="17"/>
      <c r="AD364" s="17"/>
      <c r="AE364" s="17"/>
      <c r="AF364" s="17"/>
      <c r="AG364" s="17"/>
    </row>
    <row r="365" spans="1:33" ht="15.75" customHeight="1">
      <c r="A365" s="1653"/>
      <c r="B365" s="1616"/>
      <c r="C365" s="1616"/>
      <c r="D365" s="1616"/>
      <c r="E365" s="1678"/>
      <c r="F365" s="1678"/>
      <c r="G365" s="1653"/>
      <c r="H365" s="1678"/>
      <c r="I365" s="1616"/>
      <c r="J365" s="1616"/>
      <c r="K365" s="1713"/>
      <c r="L365" s="1616"/>
      <c r="M365" s="1616"/>
      <c r="N365" s="1616"/>
      <c r="O365" s="1619"/>
      <c r="P365" s="1619"/>
      <c r="Q365" s="1619"/>
      <c r="R365" s="1616"/>
      <c r="S365" s="1619"/>
      <c r="T365" s="1619"/>
      <c r="U365" s="362" t="s">
        <v>48</v>
      </c>
      <c r="V365" s="312">
        <f>+Ciaf!V89</f>
        <v>1</v>
      </c>
      <c r="W365" s="410">
        <f>+V365*O364</f>
        <v>0.04</v>
      </c>
      <c r="X365" s="17"/>
      <c r="Y365" s="17"/>
      <c r="Z365" s="17"/>
      <c r="AA365" s="17"/>
      <c r="AB365" s="17"/>
      <c r="AC365" s="17"/>
      <c r="AD365" s="17"/>
      <c r="AE365" s="17"/>
      <c r="AF365" s="17"/>
      <c r="AG365" s="17"/>
    </row>
    <row r="366" spans="1:33" ht="15.75" customHeight="1">
      <c r="A366" s="1653"/>
      <c r="B366" s="1616"/>
      <c r="C366" s="1616"/>
      <c r="D366" s="1616"/>
      <c r="E366" s="1678"/>
      <c r="F366" s="1678"/>
      <c r="G366" s="1653"/>
      <c r="H366" s="1678"/>
      <c r="I366" s="1616"/>
      <c r="J366" s="1616"/>
      <c r="K366" s="1713"/>
      <c r="L366" s="1616"/>
      <c r="M366" s="1616"/>
      <c r="N366" s="1616"/>
      <c r="O366" s="1628">
        <f>+Ciaf!W90</f>
        <v>0.04</v>
      </c>
      <c r="P366" s="1622"/>
      <c r="Q366" s="1671" t="str">
        <f>+Ciaf!C90</f>
        <v>Fase III - Construcción de prototipos de la solución</v>
      </c>
      <c r="R366" s="1616"/>
      <c r="S366" s="1646">
        <v>43299</v>
      </c>
      <c r="T366" s="1646">
        <v>43330</v>
      </c>
      <c r="U366" s="362" t="s">
        <v>47</v>
      </c>
      <c r="V366" s="312">
        <f>+Ciaf!V90</f>
        <v>1</v>
      </c>
      <c r="W366" s="410">
        <f>+V366*O366</f>
        <v>0.04</v>
      </c>
      <c r="X366" s="17"/>
      <c r="Y366" s="17"/>
      <c r="Z366" s="17"/>
      <c r="AA366" s="17"/>
      <c r="AB366" s="17"/>
      <c r="AC366" s="17"/>
      <c r="AD366" s="17"/>
      <c r="AE366" s="17"/>
      <c r="AF366" s="17"/>
      <c r="AG366" s="17"/>
    </row>
    <row r="367" spans="1:33" ht="15.75" customHeight="1">
      <c r="A367" s="1653"/>
      <c r="B367" s="1616"/>
      <c r="C367" s="1616"/>
      <c r="D367" s="1616"/>
      <c r="E367" s="1678"/>
      <c r="F367" s="1678"/>
      <c r="G367" s="1653"/>
      <c r="H367" s="1678"/>
      <c r="I367" s="1616"/>
      <c r="J367" s="1616"/>
      <c r="K367" s="1713"/>
      <c r="L367" s="1616"/>
      <c r="M367" s="1616"/>
      <c r="N367" s="1616"/>
      <c r="O367" s="1619"/>
      <c r="P367" s="1619"/>
      <c r="Q367" s="1619"/>
      <c r="R367" s="1616"/>
      <c r="S367" s="1619"/>
      <c r="T367" s="1619"/>
      <c r="U367" s="362" t="s">
        <v>48</v>
      </c>
      <c r="V367" s="312">
        <f>+Ciaf!V91</f>
        <v>1</v>
      </c>
      <c r="W367" s="410">
        <f>+V367*O366</f>
        <v>0.04</v>
      </c>
      <c r="X367" s="17"/>
      <c r="Y367" s="17"/>
      <c r="Z367" s="17"/>
      <c r="AA367" s="17"/>
      <c r="AB367" s="17"/>
      <c r="AC367" s="17"/>
      <c r="AD367" s="17"/>
      <c r="AE367" s="17"/>
      <c r="AF367" s="17"/>
      <c r="AG367" s="17"/>
    </row>
    <row r="368" spans="1:33" ht="15.75" customHeight="1">
      <c r="A368" s="1653"/>
      <c r="B368" s="1616"/>
      <c r="C368" s="1616"/>
      <c r="D368" s="1616"/>
      <c r="E368" s="1678"/>
      <c r="F368" s="1678"/>
      <c r="G368" s="1653"/>
      <c r="H368" s="1678"/>
      <c r="I368" s="1616"/>
      <c r="J368" s="1616"/>
      <c r="K368" s="1713"/>
      <c r="L368" s="1616"/>
      <c r="M368" s="1616"/>
      <c r="N368" s="1616"/>
      <c r="O368" s="1628">
        <f>+Ciaf!W92</f>
        <v>0.04</v>
      </c>
      <c r="P368" s="1622"/>
      <c r="Q368" s="1671" t="str">
        <f>+Ciaf!C92</f>
        <v>Fase IV - Desarrollo y análisis de los casos de prueba</v>
      </c>
      <c r="R368" s="1616"/>
      <c r="S368" s="1646">
        <v>43361</v>
      </c>
      <c r="T368" s="1646">
        <v>43391</v>
      </c>
      <c r="U368" s="362" t="s">
        <v>47</v>
      </c>
      <c r="V368" s="312">
        <f>+Ciaf!V92</f>
        <v>1</v>
      </c>
      <c r="W368" s="410">
        <f>+V368*O368</f>
        <v>0.04</v>
      </c>
      <c r="X368" s="17"/>
      <c r="Y368" s="17"/>
      <c r="Z368" s="17"/>
      <c r="AA368" s="17"/>
      <c r="AB368" s="17"/>
      <c r="AC368" s="17"/>
      <c r="AD368" s="17"/>
      <c r="AE368" s="17"/>
      <c r="AF368" s="17"/>
      <c r="AG368" s="17"/>
    </row>
    <row r="369" spans="1:33" ht="15.75" customHeight="1">
      <c r="A369" s="1653"/>
      <c r="B369" s="1616"/>
      <c r="C369" s="1616"/>
      <c r="D369" s="1616"/>
      <c r="E369" s="1678"/>
      <c r="F369" s="1678"/>
      <c r="G369" s="1653"/>
      <c r="H369" s="1678"/>
      <c r="I369" s="1616"/>
      <c r="J369" s="1616"/>
      <c r="K369" s="1713"/>
      <c r="L369" s="1616"/>
      <c r="M369" s="1616"/>
      <c r="N369" s="1616"/>
      <c r="O369" s="1619"/>
      <c r="P369" s="1619"/>
      <c r="Q369" s="1619"/>
      <c r="R369" s="1616"/>
      <c r="S369" s="1619"/>
      <c r="T369" s="1619"/>
      <c r="U369" s="362" t="s">
        <v>48</v>
      </c>
      <c r="V369" s="312">
        <f>+Ciaf!V93</f>
        <v>1</v>
      </c>
      <c r="W369" s="410">
        <f>+V369*O368</f>
        <v>0.04</v>
      </c>
      <c r="X369" s="17"/>
      <c r="Y369" s="17"/>
      <c r="Z369" s="17"/>
      <c r="AA369" s="17"/>
      <c r="AB369" s="17"/>
      <c r="AC369" s="17"/>
      <c r="AD369" s="17"/>
      <c r="AE369" s="17"/>
      <c r="AF369" s="17"/>
      <c r="AG369" s="17"/>
    </row>
    <row r="370" spans="1:33" ht="15.75" customHeight="1">
      <c r="A370" s="1653"/>
      <c r="B370" s="1616"/>
      <c r="C370" s="1616"/>
      <c r="D370" s="1616"/>
      <c r="E370" s="1678"/>
      <c r="F370" s="1678"/>
      <c r="G370" s="1653"/>
      <c r="H370" s="1678"/>
      <c r="I370" s="1616"/>
      <c r="J370" s="1616"/>
      <c r="K370" s="1713"/>
      <c r="L370" s="1616"/>
      <c r="M370" s="1616"/>
      <c r="N370" s="1616"/>
      <c r="O370" s="1628">
        <f>+Ciaf!W94</f>
        <v>0.05</v>
      </c>
      <c r="P370" s="1622"/>
      <c r="Q370" s="1671" t="str">
        <f>+Ciaf!C94</f>
        <v>Fase V - Disfusión de aplicaciones y servicios (CIAF - Oficina Difusión y Mercadeo)</v>
      </c>
      <c r="R370" s="1616"/>
      <c r="S370" s="1646">
        <v>43391</v>
      </c>
      <c r="T370" s="1646">
        <v>43422</v>
      </c>
      <c r="U370" s="362" t="s">
        <v>47</v>
      </c>
      <c r="V370" s="312">
        <f>+Ciaf!V94</f>
        <v>1</v>
      </c>
      <c r="W370" s="410">
        <f>+V370*O370</f>
        <v>0.05</v>
      </c>
      <c r="X370" s="17"/>
      <c r="Y370" s="17"/>
      <c r="Z370" s="17"/>
      <c r="AA370" s="17"/>
      <c r="AB370" s="17"/>
      <c r="AC370" s="17"/>
      <c r="AD370" s="17"/>
      <c r="AE370" s="17"/>
      <c r="AF370" s="17"/>
      <c r="AG370" s="17"/>
    </row>
    <row r="371" spans="1:33" ht="15.75" customHeight="1">
      <c r="A371" s="1653"/>
      <c r="B371" s="1616"/>
      <c r="C371" s="1616"/>
      <c r="D371" s="1616"/>
      <c r="E371" s="1678"/>
      <c r="F371" s="1678"/>
      <c r="G371" s="1653"/>
      <c r="H371" s="1678"/>
      <c r="I371" s="1616"/>
      <c r="J371" s="1616"/>
      <c r="K371" s="1713"/>
      <c r="L371" s="1616"/>
      <c r="M371" s="1616"/>
      <c r="N371" s="1616"/>
      <c r="O371" s="1619"/>
      <c r="P371" s="1619"/>
      <c r="Q371" s="1619"/>
      <c r="R371" s="1616"/>
      <c r="S371" s="1619"/>
      <c r="T371" s="1619"/>
      <c r="U371" s="362" t="s">
        <v>48</v>
      </c>
      <c r="V371" s="312">
        <f>+Ciaf!V95</f>
        <v>1</v>
      </c>
      <c r="W371" s="410">
        <f>+V371*O370</f>
        <v>0.05</v>
      </c>
      <c r="X371" s="17"/>
      <c r="Y371" s="17"/>
      <c r="Z371" s="17"/>
      <c r="AA371" s="17"/>
      <c r="AB371" s="17"/>
      <c r="AC371" s="17"/>
      <c r="AD371" s="17"/>
      <c r="AE371" s="17"/>
      <c r="AF371" s="17"/>
      <c r="AG371" s="17"/>
    </row>
    <row r="372" spans="1:33" ht="43.5" customHeight="1">
      <c r="A372" s="1653"/>
      <c r="B372" s="1616"/>
      <c r="C372" s="1616"/>
      <c r="D372" s="1616"/>
      <c r="E372" s="1678"/>
      <c r="F372" s="1678"/>
      <c r="G372" s="1653"/>
      <c r="H372" s="1678"/>
      <c r="I372" s="1616"/>
      <c r="J372" s="1616"/>
      <c r="K372" s="1713"/>
      <c r="L372" s="1616"/>
      <c r="M372" s="1616"/>
      <c r="N372" s="1616"/>
      <c r="O372" s="1628">
        <f>+Ciaf!W96</f>
        <v>0</v>
      </c>
      <c r="P372" s="1622"/>
      <c r="Q372" s="1683" t="str">
        <f>+Ciaf!C96</f>
        <v>Metodología 2: Metologia de barrido predial masivo con enfoque a catastro multiproposito (CIAF - Sub. Catastro)</v>
      </c>
      <c r="R372" s="1616"/>
      <c r="S372" s="1628"/>
      <c r="T372" s="1628"/>
      <c r="U372" s="362" t="s">
        <v>47</v>
      </c>
      <c r="V372" s="312"/>
      <c r="W372" s="410"/>
      <c r="X372" s="17"/>
      <c r="Y372" s="17"/>
      <c r="Z372" s="17"/>
      <c r="AA372" s="17"/>
      <c r="AB372" s="17"/>
      <c r="AC372" s="17"/>
      <c r="AD372" s="17"/>
      <c r="AE372" s="17"/>
      <c r="AF372" s="17"/>
      <c r="AG372" s="17"/>
    </row>
    <row r="373" spans="1:33" ht="43.5" customHeight="1">
      <c r="A373" s="1653"/>
      <c r="B373" s="1616"/>
      <c r="C373" s="1616"/>
      <c r="D373" s="1616"/>
      <c r="E373" s="1678"/>
      <c r="F373" s="1678"/>
      <c r="G373" s="1653"/>
      <c r="H373" s="1678"/>
      <c r="I373" s="1616"/>
      <c r="J373" s="1616"/>
      <c r="K373" s="1713"/>
      <c r="L373" s="1616"/>
      <c r="M373" s="1616"/>
      <c r="N373" s="1616"/>
      <c r="O373" s="1619"/>
      <c r="P373" s="1619"/>
      <c r="Q373" s="1619"/>
      <c r="R373" s="1616"/>
      <c r="S373" s="1619"/>
      <c r="T373" s="1619"/>
      <c r="U373" s="362" t="s">
        <v>48</v>
      </c>
      <c r="V373" s="312"/>
      <c r="W373" s="410"/>
      <c r="X373" s="17"/>
      <c r="Y373" s="17"/>
      <c r="Z373" s="17"/>
      <c r="AA373" s="17"/>
      <c r="AB373" s="17"/>
      <c r="AC373" s="17"/>
      <c r="AD373" s="17"/>
      <c r="AE373" s="17"/>
      <c r="AF373" s="17"/>
      <c r="AG373" s="17"/>
    </row>
    <row r="374" spans="1:33" ht="15.75" customHeight="1">
      <c r="A374" s="1653"/>
      <c r="B374" s="1616"/>
      <c r="C374" s="1616"/>
      <c r="D374" s="1616"/>
      <c r="E374" s="1678"/>
      <c r="F374" s="1678"/>
      <c r="G374" s="1653"/>
      <c r="H374" s="1678"/>
      <c r="I374" s="1616"/>
      <c r="J374" s="1616"/>
      <c r="K374" s="1713"/>
      <c r="L374" s="1616"/>
      <c r="M374" s="1616"/>
      <c r="N374" s="1616"/>
      <c r="O374" s="1628">
        <f>+Ciaf!W98</f>
        <v>0.08</v>
      </c>
      <c r="P374" s="1622"/>
      <c r="Q374" s="1671" t="str">
        <f>+Ciaf!C98</f>
        <v>Fase III - Construcción de prototipos de la solución</v>
      </c>
      <c r="R374" s="1616"/>
      <c r="S374" s="1646">
        <v>43177</v>
      </c>
      <c r="T374" s="1646">
        <v>43238</v>
      </c>
      <c r="U374" s="362" t="s">
        <v>47</v>
      </c>
      <c r="V374" s="312">
        <f>+Ciaf!V98</f>
        <v>1</v>
      </c>
      <c r="W374" s="410">
        <f>+V374*O374</f>
        <v>0.08</v>
      </c>
      <c r="X374" s="17"/>
      <c r="Y374" s="17"/>
      <c r="Z374" s="17"/>
      <c r="AA374" s="17"/>
      <c r="AB374" s="17"/>
      <c r="AC374" s="17"/>
      <c r="AD374" s="17"/>
      <c r="AE374" s="17"/>
      <c r="AF374" s="17"/>
      <c r="AG374" s="17"/>
    </row>
    <row r="375" spans="1:33" ht="15.75" customHeight="1">
      <c r="A375" s="1653"/>
      <c r="B375" s="1616"/>
      <c r="C375" s="1616"/>
      <c r="D375" s="1616"/>
      <c r="E375" s="1678"/>
      <c r="F375" s="1678"/>
      <c r="G375" s="1653"/>
      <c r="H375" s="1678"/>
      <c r="I375" s="1616"/>
      <c r="J375" s="1616"/>
      <c r="K375" s="1713"/>
      <c r="L375" s="1616"/>
      <c r="M375" s="1616"/>
      <c r="N375" s="1616"/>
      <c r="O375" s="1619"/>
      <c r="P375" s="1619"/>
      <c r="Q375" s="1619"/>
      <c r="R375" s="1616"/>
      <c r="S375" s="1619"/>
      <c r="T375" s="1619"/>
      <c r="U375" s="362" t="s">
        <v>48</v>
      </c>
      <c r="V375" s="312">
        <f>+Ciaf!V99</f>
        <v>1</v>
      </c>
      <c r="W375" s="410">
        <f>+V375*O374</f>
        <v>0.08</v>
      </c>
      <c r="X375" s="17"/>
      <c r="Y375" s="17"/>
      <c r="Z375" s="17"/>
      <c r="AA375" s="17"/>
      <c r="AB375" s="17"/>
      <c r="AC375" s="17"/>
      <c r="AD375" s="17"/>
      <c r="AE375" s="17"/>
      <c r="AF375" s="17"/>
      <c r="AG375" s="17"/>
    </row>
    <row r="376" spans="1:33" ht="15.75" customHeight="1">
      <c r="A376" s="1653"/>
      <c r="B376" s="1616"/>
      <c r="C376" s="1616"/>
      <c r="D376" s="1616"/>
      <c r="E376" s="1678"/>
      <c r="F376" s="1678"/>
      <c r="G376" s="1653"/>
      <c r="H376" s="1678"/>
      <c r="I376" s="1616"/>
      <c r="J376" s="1616"/>
      <c r="K376" s="1713"/>
      <c r="L376" s="1616"/>
      <c r="M376" s="1616"/>
      <c r="N376" s="1616"/>
      <c r="O376" s="1628">
        <f>+Ciaf!W100</f>
        <v>0.08</v>
      </c>
      <c r="P376" s="1622"/>
      <c r="Q376" s="1671" t="str">
        <f>+Ciaf!C100</f>
        <v>Fase IV - Desarrollo y análisis de los casos de prueba</v>
      </c>
      <c r="R376" s="1616"/>
      <c r="S376" s="1646">
        <v>43269</v>
      </c>
      <c r="T376" s="1646">
        <v>43330</v>
      </c>
      <c r="U376" s="362" t="s">
        <v>47</v>
      </c>
      <c r="V376" s="312">
        <f>+Ciaf!V100</f>
        <v>1</v>
      </c>
      <c r="W376" s="410">
        <f>+V376*O376</f>
        <v>0.08</v>
      </c>
      <c r="X376" s="17"/>
      <c r="Y376" s="17"/>
      <c r="Z376" s="17"/>
      <c r="AA376" s="17"/>
      <c r="AB376" s="17"/>
      <c r="AC376" s="17"/>
      <c r="AD376" s="17"/>
      <c r="AE376" s="17"/>
      <c r="AF376" s="17"/>
      <c r="AG376" s="17"/>
    </row>
    <row r="377" spans="1:33" ht="15.75" customHeight="1">
      <c r="A377" s="1653"/>
      <c r="B377" s="1616"/>
      <c r="C377" s="1616"/>
      <c r="D377" s="1616"/>
      <c r="E377" s="1678"/>
      <c r="F377" s="1678"/>
      <c r="G377" s="1653"/>
      <c r="H377" s="1678"/>
      <c r="I377" s="1616"/>
      <c r="J377" s="1616"/>
      <c r="K377" s="1713"/>
      <c r="L377" s="1616"/>
      <c r="M377" s="1616"/>
      <c r="N377" s="1616"/>
      <c r="O377" s="1619"/>
      <c r="P377" s="1619"/>
      <c r="Q377" s="1619"/>
      <c r="R377" s="1616"/>
      <c r="S377" s="1619"/>
      <c r="T377" s="1619"/>
      <c r="U377" s="362" t="s">
        <v>48</v>
      </c>
      <c r="V377" s="312">
        <f>+Ciaf!V101</f>
        <v>1</v>
      </c>
      <c r="W377" s="410">
        <f>+V377*O376</f>
        <v>0.08</v>
      </c>
      <c r="X377" s="17"/>
      <c r="Y377" s="17"/>
      <c r="Z377" s="17"/>
      <c r="AA377" s="17"/>
      <c r="AB377" s="17"/>
      <c r="AC377" s="17"/>
      <c r="AD377" s="17"/>
      <c r="AE377" s="17"/>
      <c r="AF377" s="17"/>
      <c r="AG377" s="17"/>
    </row>
    <row r="378" spans="1:33" ht="15.75" customHeight="1">
      <c r="A378" s="1653"/>
      <c r="B378" s="1616"/>
      <c r="C378" s="1616"/>
      <c r="D378" s="1616"/>
      <c r="E378" s="1678"/>
      <c r="F378" s="1678"/>
      <c r="G378" s="1653"/>
      <c r="H378" s="1678"/>
      <c r="I378" s="1616"/>
      <c r="J378" s="1616"/>
      <c r="K378" s="1713"/>
      <c r="L378" s="1616"/>
      <c r="M378" s="1616"/>
      <c r="N378" s="1616"/>
      <c r="O378" s="1628">
        <f>+Ciaf!W102</f>
        <v>0.09</v>
      </c>
      <c r="P378" s="1622"/>
      <c r="Q378" s="1671" t="str">
        <f>+Ciaf!C102</f>
        <v>Fase V - Disfusión de aplicaciones y servicios (CIAF - Oficina Difusión y Mercadeo)</v>
      </c>
      <c r="R378" s="1616"/>
      <c r="S378" s="1646">
        <v>43361</v>
      </c>
      <c r="T378" s="1646">
        <v>43391</v>
      </c>
      <c r="U378" s="362" t="s">
        <v>47</v>
      </c>
      <c r="V378" s="312">
        <f>+Ciaf!V102</f>
        <v>1</v>
      </c>
      <c r="W378" s="410">
        <f>+V378*O378</f>
        <v>0.09</v>
      </c>
      <c r="X378" s="17"/>
      <c r="Y378" s="17"/>
      <c r="Z378" s="17"/>
      <c r="AA378" s="17"/>
      <c r="AB378" s="17"/>
      <c r="AC378" s="17"/>
      <c r="AD378" s="17"/>
      <c r="AE378" s="17"/>
      <c r="AF378" s="17"/>
      <c r="AG378" s="17"/>
    </row>
    <row r="379" spans="1:33" ht="15.75" customHeight="1">
      <c r="A379" s="1653"/>
      <c r="B379" s="1616"/>
      <c r="C379" s="1616"/>
      <c r="D379" s="1616"/>
      <c r="E379" s="1678"/>
      <c r="F379" s="1678"/>
      <c r="G379" s="1653"/>
      <c r="H379" s="1678"/>
      <c r="I379" s="1619"/>
      <c r="J379" s="1619"/>
      <c r="K379" s="1713"/>
      <c r="L379" s="1616"/>
      <c r="M379" s="1616"/>
      <c r="N379" s="1616"/>
      <c r="O379" s="1619"/>
      <c r="P379" s="1619"/>
      <c r="Q379" s="1619"/>
      <c r="R379" s="1616"/>
      <c r="S379" s="1619"/>
      <c r="T379" s="1619"/>
      <c r="U379" s="362" t="s">
        <v>48</v>
      </c>
      <c r="V379" s="312">
        <f>+Ciaf!V103</f>
        <v>1</v>
      </c>
      <c r="W379" s="410">
        <f>+V379*O378</f>
        <v>0.09</v>
      </c>
      <c r="X379" s="17"/>
      <c r="Y379" s="17"/>
      <c r="Z379" s="17"/>
      <c r="AA379" s="17"/>
      <c r="AB379" s="17"/>
      <c r="AC379" s="17"/>
      <c r="AD379" s="17"/>
      <c r="AE379" s="17"/>
      <c r="AF379" s="17"/>
      <c r="AG379" s="17"/>
    </row>
    <row r="380" spans="1:33" ht="61.5" customHeight="1">
      <c r="A380" s="1653"/>
      <c r="B380" s="1616"/>
      <c r="C380" s="1616"/>
      <c r="D380" s="1616"/>
      <c r="E380" s="1678"/>
      <c r="F380" s="1678"/>
      <c r="G380" s="1653"/>
      <c r="H380" s="1678"/>
      <c r="I380" s="1643" t="s">
        <v>48</v>
      </c>
      <c r="J380" s="1851">
        <f>+Ciaf!V80</f>
        <v>4</v>
      </c>
      <c r="K380" s="1713"/>
      <c r="L380" s="1616"/>
      <c r="M380" s="1616"/>
      <c r="N380" s="1616"/>
      <c r="O380" s="1628">
        <f>+Ciaf!W104</f>
        <v>0</v>
      </c>
      <c r="P380" s="1622"/>
      <c r="Q380" s="1683" t="str">
        <f>+Ciaf!C104</f>
        <v>Metodología 3: Metodología de uso y aplicación de tecnológias geoespaciales para los estudios de riesgo en áreas urbanas (Villavicencio) (CIAF - Sistema Nacional Gestión del Riesgo de Desastres)</v>
      </c>
      <c r="R380" s="1616"/>
      <c r="S380" s="1628"/>
      <c r="T380" s="1628"/>
      <c r="U380" s="362" t="s">
        <v>47</v>
      </c>
      <c r="V380" s="312"/>
      <c r="W380" s="410"/>
      <c r="X380" s="17"/>
      <c r="Y380" s="17"/>
      <c r="Z380" s="17"/>
      <c r="AA380" s="17"/>
      <c r="AB380" s="17"/>
      <c r="AC380" s="17"/>
      <c r="AD380" s="17"/>
      <c r="AE380" s="17"/>
      <c r="AF380" s="17"/>
      <c r="AG380" s="17"/>
    </row>
    <row r="381" spans="1:33" ht="61.5" customHeight="1">
      <c r="A381" s="1653"/>
      <c r="B381" s="1616"/>
      <c r="C381" s="1616"/>
      <c r="D381" s="1616"/>
      <c r="E381" s="1678"/>
      <c r="F381" s="1678"/>
      <c r="G381" s="1653"/>
      <c r="H381" s="1678"/>
      <c r="I381" s="1616"/>
      <c r="J381" s="1616"/>
      <c r="K381" s="1713"/>
      <c r="L381" s="1616"/>
      <c r="M381" s="1616"/>
      <c r="N381" s="1616"/>
      <c r="O381" s="1619"/>
      <c r="P381" s="1619"/>
      <c r="Q381" s="1619"/>
      <c r="R381" s="1616"/>
      <c r="S381" s="1619"/>
      <c r="T381" s="1619"/>
      <c r="U381" s="362" t="s">
        <v>48</v>
      </c>
      <c r="V381" s="312"/>
      <c r="W381" s="410"/>
      <c r="X381" s="17"/>
      <c r="Y381" s="17"/>
      <c r="Z381" s="17"/>
      <c r="AA381" s="17"/>
      <c r="AB381" s="17"/>
      <c r="AC381" s="17"/>
      <c r="AD381" s="17"/>
      <c r="AE381" s="17"/>
      <c r="AF381" s="17"/>
      <c r="AG381" s="17"/>
    </row>
    <row r="382" spans="1:33" ht="15.75" customHeight="1">
      <c r="A382" s="1653"/>
      <c r="B382" s="1616"/>
      <c r="C382" s="1616"/>
      <c r="D382" s="1616"/>
      <c r="E382" s="1678"/>
      <c r="F382" s="1678"/>
      <c r="G382" s="1653"/>
      <c r="H382" s="1678"/>
      <c r="I382" s="1616"/>
      <c r="J382" s="1616"/>
      <c r="K382" s="1713"/>
      <c r="L382" s="1616"/>
      <c r="M382" s="1616"/>
      <c r="N382" s="1616"/>
      <c r="O382" s="1628">
        <f>+Ciaf!W106</f>
        <v>0.05</v>
      </c>
      <c r="P382" s="1622"/>
      <c r="Q382" s="1671" t="str">
        <f>+Ciaf!C106</f>
        <v>Fase 0 - Planteamiento y formulación de la investigación</v>
      </c>
      <c r="R382" s="1616"/>
      <c r="S382" s="1646">
        <v>43177</v>
      </c>
      <c r="T382" s="1646">
        <v>43208</v>
      </c>
      <c r="U382" s="362" t="s">
        <v>47</v>
      </c>
      <c r="V382" s="312">
        <f>+Ciaf!V106</f>
        <v>1</v>
      </c>
      <c r="W382" s="410">
        <f>+V382*O382</f>
        <v>0.05</v>
      </c>
      <c r="X382" s="17"/>
      <c r="Y382" s="17"/>
      <c r="Z382" s="17"/>
      <c r="AA382" s="17"/>
      <c r="AB382" s="17"/>
      <c r="AC382" s="17"/>
      <c r="AD382" s="17"/>
      <c r="AE382" s="17"/>
      <c r="AF382" s="17"/>
      <c r="AG382" s="17"/>
    </row>
    <row r="383" spans="1:33" ht="15.75" customHeight="1">
      <c r="A383" s="1653"/>
      <c r="B383" s="1616"/>
      <c r="C383" s="1616"/>
      <c r="D383" s="1616"/>
      <c r="E383" s="1678"/>
      <c r="F383" s="1678"/>
      <c r="G383" s="1653"/>
      <c r="H383" s="1678"/>
      <c r="I383" s="1616"/>
      <c r="J383" s="1616"/>
      <c r="K383" s="1713"/>
      <c r="L383" s="1616"/>
      <c r="M383" s="1616"/>
      <c r="N383" s="1616"/>
      <c r="O383" s="1619"/>
      <c r="P383" s="1619"/>
      <c r="Q383" s="1619"/>
      <c r="R383" s="1616"/>
      <c r="S383" s="1619"/>
      <c r="T383" s="1619"/>
      <c r="U383" s="362" t="s">
        <v>48</v>
      </c>
      <c r="V383" s="312">
        <f>+Ciaf!V107</f>
        <v>1</v>
      </c>
      <c r="W383" s="410">
        <f>+V383*O382</f>
        <v>0.05</v>
      </c>
      <c r="X383" s="17"/>
      <c r="Y383" s="17"/>
      <c r="Z383" s="17"/>
      <c r="AA383" s="17"/>
      <c r="AB383" s="17"/>
      <c r="AC383" s="17"/>
      <c r="AD383" s="17"/>
      <c r="AE383" s="17"/>
      <c r="AF383" s="17"/>
      <c r="AG383" s="17"/>
    </row>
    <row r="384" spans="1:33" ht="15.75" customHeight="1">
      <c r="A384" s="1653"/>
      <c r="B384" s="1616"/>
      <c r="C384" s="1616"/>
      <c r="D384" s="1616"/>
      <c r="E384" s="1678"/>
      <c r="F384" s="1678"/>
      <c r="G384" s="1653"/>
      <c r="H384" s="1678"/>
      <c r="I384" s="1616"/>
      <c r="J384" s="1616"/>
      <c r="K384" s="1713"/>
      <c r="L384" s="1616"/>
      <c r="M384" s="1616"/>
      <c r="N384" s="1616"/>
      <c r="O384" s="1628">
        <f>+Ciaf!W108</f>
        <v>0.05</v>
      </c>
      <c r="P384" s="1622"/>
      <c r="Q384" s="1671" t="str">
        <f>+Ciaf!C108</f>
        <v>Fase I - Planeación y análisi de requerimientos</v>
      </c>
      <c r="R384" s="1616"/>
      <c r="S384" s="1646">
        <v>43208</v>
      </c>
      <c r="T384" s="1646">
        <v>43238</v>
      </c>
      <c r="U384" s="362" t="s">
        <v>47</v>
      </c>
      <c r="V384" s="312">
        <f>+Ciaf!V108</f>
        <v>1</v>
      </c>
      <c r="W384" s="410">
        <f>+V384*O384</f>
        <v>0.05</v>
      </c>
      <c r="X384" s="17"/>
      <c r="Y384" s="17"/>
      <c r="Z384" s="17"/>
      <c r="AA384" s="17"/>
      <c r="AB384" s="17"/>
      <c r="AC384" s="17"/>
      <c r="AD384" s="17"/>
      <c r="AE384" s="17"/>
      <c r="AF384" s="17"/>
      <c r="AG384" s="17"/>
    </row>
    <row r="385" spans="1:33" ht="15.75" customHeight="1">
      <c r="A385" s="1653"/>
      <c r="B385" s="1616"/>
      <c r="C385" s="1616"/>
      <c r="D385" s="1616"/>
      <c r="E385" s="1678"/>
      <c r="F385" s="1678"/>
      <c r="G385" s="1653"/>
      <c r="H385" s="1678"/>
      <c r="I385" s="1616"/>
      <c r="J385" s="1616"/>
      <c r="K385" s="1713"/>
      <c r="L385" s="1616"/>
      <c r="M385" s="1616"/>
      <c r="N385" s="1616"/>
      <c r="O385" s="1619"/>
      <c r="P385" s="1619"/>
      <c r="Q385" s="1619"/>
      <c r="R385" s="1616"/>
      <c r="S385" s="1619"/>
      <c r="T385" s="1619"/>
      <c r="U385" s="362" t="s">
        <v>48</v>
      </c>
      <c r="V385" s="312">
        <f>+Ciaf!V109</f>
        <v>1</v>
      </c>
      <c r="W385" s="410">
        <f>+V385*O384</f>
        <v>0.05</v>
      </c>
      <c r="X385" s="17"/>
      <c r="Y385" s="17"/>
      <c r="Z385" s="17"/>
      <c r="AA385" s="17"/>
      <c r="AB385" s="17"/>
      <c r="AC385" s="17"/>
      <c r="AD385" s="17"/>
      <c r="AE385" s="17"/>
      <c r="AF385" s="17"/>
      <c r="AG385" s="17"/>
    </row>
    <row r="386" spans="1:33" ht="15.75" customHeight="1">
      <c r="A386" s="1653"/>
      <c r="B386" s="1616"/>
      <c r="C386" s="1616"/>
      <c r="D386" s="1616"/>
      <c r="E386" s="1678"/>
      <c r="F386" s="1678"/>
      <c r="G386" s="1653"/>
      <c r="H386" s="1678"/>
      <c r="I386" s="1616"/>
      <c r="J386" s="1616"/>
      <c r="K386" s="1713"/>
      <c r="L386" s="1616"/>
      <c r="M386" s="1616"/>
      <c r="N386" s="1616"/>
      <c r="O386" s="1628">
        <f>+Ciaf!W110</f>
        <v>0.05</v>
      </c>
      <c r="P386" s="1622"/>
      <c r="Q386" s="1671" t="str">
        <f>+Ciaf!C110</f>
        <v>Fase II - Diseño preliminar de la solución</v>
      </c>
      <c r="R386" s="1616"/>
      <c r="S386" s="1646">
        <v>43269</v>
      </c>
      <c r="T386" s="1646">
        <v>43299</v>
      </c>
      <c r="U386" s="362" t="s">
        <v>47</v>
      </c>
      <c r="V386" s="312">
        <f>+Ciaf!V110</f>
        <v>1</v>
      </c>
      <c r="W386" s="410">
        <f>+V386*O386</f>
        <v>0.05</v>
      </c>
      <c r="X386" s="17"/>
      <c r="Y386" s="17"/>
      <c r="Z386" s="17"/>
      <c r="AA386" s="17"/>
      <c r="AB386" s="17"/>
      <c r="AC386" s="17"/>
      <c r="AD386" s="17"/>
      <c r="AE386" s="17"/>
      <c r="AF386" s="17"/>
      <c r="AG386" s="17"/>
    </row>
    <row r="387" spans="1:33" ht="15.75" customHeight="1">
      <c r="A387" s="1653"/>
      <c r="B387" s="1616"/>
      <c r="C387" s="1616"/>
      <c r="D387" s="1616"/>
      <c r="E387" s="1678"/>
      <c r="F387" s="1678"/>
      <c r="G387" s="1653"/>
      <c r="H387" s="1678"/>
      <c r="I387" s="1616"/>
      <c r="J387" s="1616"/>
      <c r="K387" s="1713"/>
      <c r="L387" s="1616"/>
      <c r="M387" s="1616"/>
      <c r="N387" s="1616"/>
      <c r="O387" s="1619"/>
      <c r="P387" s="1619"/>
      <c r="Q387" s="1619"/>
      <c r="R387" s="1616"/>
      <c r="S387" s="1619"/>
      <c r="T387" s="1619"/>
      <c r="U387" s="362" t="s">
        <v>48</v>
      </c>
      <c r="V387" s="312">
        <f>+Ciaf!V111</f>
        <v>1</v>
      </c>
      <c r="W387" s="410">
        <f>+V387*O386</f>
        <v>0.05</v>
      </c>
      <c r="X387" s="17"/>
      <c r="Y387" s="17"/>
      <c r="Z387" s="17"/>
      <c r="AA387" s="17"/>
      <c r="AB387" s="17"/>
      <c r="AC387" s="17"/>
      <c r="AD387" s="17"/>
      <c r="AE387" s="17"/>
      <c r="AF387" s="17"/>
      <c r="AG387" s="17"/>
    </row>
    <row r="388" spans="1:33" ht="15.75" customHeight="1">
      <c r="A388" s="1653"/>
      <c r="B388" s="1616"/>
      <c r="C388" s="1616"/>
      <c r="D388" s="1616"/>
      <c r="E388" s="1678"/>
      <c r="F388" s="1678"/>
      <c r="G388" s="1653"/>
      <c r="H388" s="1678"/>
      <c r="I388" s="1616"/>
      <c r="J388" s="1616"/>
      <c r="K388" s="1713"/>
      <c r="L388" s="1616"/>
      <c r="M388" s="1616"/>
      <c r="N388" s="1616"/>
      <c r="O388" s="1628">
        <f>+Ciaf!W112</f>
        <v>0.05</v>
      </c>
      <c r="P388" s="1622"/>
      <c r="Q388" s="1671" t="str">
        <f>+Ciaf!C112</f>
        <v>Fase III - Construcción de prototipos de la solución</v>
      </c>
      <c r="R388" s="1616"/>
      <c r="S388" s="1646">
        <v>43330</v>
      </c>
      <c r="T388" s="1646">
        <v>43361</v>
      </c>
      <c r="U388" s="362" t="s">
        <v>47</v>
      </c>
      <c r="V388" s="312">
        <f>+Ciaf!V112</f>
        <v>1</v>
      </c>
      <c r="W388" s="410">
        <f>+V388*O388</f>
        <v>0.05</v>
      </c>
      <c r="X388" s="17"/>
      <c r="Y388" s="17"/>
      <c r="Z388" s="17"/>
      <c r="AA388" s="17"/>
      <c r="AB388" s="17"/>
      <c r="AC388" s="17"/>
      <c r="AD388" s="17"/>
      <c r="AE388" s="17"/>
      <c r="AF388" s="17"/>
      <c r="AG388" s="17"/>
    </row>
    <row r="389" spans="1:33" ht="15.75" customHeight="1">
      <c r="A389" s="1653"/>
      <c r="B389" s="1616"/>
      <c r="C389" s="1616"/>
      <c r="D389" s="1616"/>
      <c r="E389" s="1678"/>
      <c r="F389" s="1678"/>
      <c r="G389" s="1653"/>
      <c r="H389" s="1678"/>
      <c r="I389" s="1616"/>
      <c r="J389" s="1616"/>
      <c r="K389" s="1713"/>
      <c r="L389" s="1616"/>
      <c r="M389" s="1616"/>
      <c r="N389" s="1616"/>
      <c r="O389" s="1619"/>
      <c r="P389" s="1619"/>
      <c r="Q389" s="1619"/>
      <c r="R389" s="1616"/>
      <c r="S389" s="1619"/>
      <c r="T389" s="1619"/>
      <c r="U389" s="362" t="s">
        <v>48</v>
      </c>
      <c r="V389" s="312">
        <f>+Ciaf!V113</f>
        <v>1</v>
      </c>
      <c r="W389" s="410">
        <f>+V389*O388</f>
        <v>0.05</v>
      </c>
      <c r="X389" s="17"/>
      <c r="Y389" s="17"/>
      <c r="Z389" s="17"/>
      <c r="AA389" s="17"/>
      <c r="AB389" s="17"/>
      <c r="AC389" s="17"/>
      <c r="AD389" s="17"/>
      <c r="AE389" s="17"/>
      <c r="AF389" s="17"/>
      <c r="AG389" s="17"/>
    </row>
    <row r="390" spans="1:33" ht="15.75" customHeight="1">
      <c r="A390" s="1653"/>
      <c r="B390" s="1616"/>
      <c r="C390" s="1616"/>
      <c r="D390" s="1616"/>
      <c r="E390" s="1678"/>
      <c r="F390" s="1678"/>
      <c r="G390" s="1653"/>
      <c r="H390" s="1678"/>
      <c r="I390" s="1616"/>
      <c r="J390" s="1616"/>
      <c r="K390" s="1713"/>
      <c r="L390" s="1616"/>
      <c r="M390" s="1616"/>
      <c r="N390" s="1616"/>
      <c r="O390" s="1628">
        <f>+Ciaf!W114</f>
        <v>0.05</v>
      </c>
      <c r="P390" s="1622"/>
      <c r="Q390" s="1671" t="str">
        <f>+Ciaf!C114</f>
        <v>Fase IV - Desarrollo y análisis de los casos de prueba</v>
      </c>
      <c r="R390" s="1616"/>
      <c r="S390" s="1646">
        <v>43391</v>
      </c>
      <c r="T390" s="1646">
        <v>43422</v>
      </c>
      <c r="U390" s="362" t="s">
        <v>47</v>
      </c>
      <c r="V390" s="312">
        <f>+Ciaf!V114</f>
        <v>1</v>
      </c>
      <c r="W390" s="410">
        <f>+V390*O390</f>
        <v>0.05</v>
      </c>
      <c r="X390" s="17"/>
      <c r="Y390" s="17"/>
      <c r="Z390" s="17"/>
      <c r="AA390" s="17"/>
      <c r="AB390" s="17"/>
      <c r="AC390" s="17"/>
      <c r="AD390" s="17"/>
      <c r="AE390" s="17"/>
      <c r="AF390" s="17"/>
      <c r="AG390" s="17"/>
    </row>
    <row r="391" spans="1:33" ht="15.75" customHeight="1">
      <c r="A391" s="1653"/>
      <c r="B391" s="1616"/>
      <c r="C391" s="1616"/>
      <c r="D391" s="1616"/>
      <c r="E391" s="1678"/>
      <c r="F391" s="1678"/>
      <c r="G391" s="1653"/>
      <c r="H391" s="1678"/>
      <c r="I391" s="1616"/>
      <c r="J391" s="1616"/>
      <c r="K391" s="1713"/>
      <c r="L391" s="1616"/>
      <c r="M391" s="1616"/>
      <c r="N391" s="1616"/>
      <c r="O391" s="1619"/>
      <c r="P391" s="1619"/>
      <c r="Q391" s="1619"/>
      <c r="R391" s="1616"/>
      <c r="S391" s="1619"/>
      <c r="T391" s="1619"/>
      <c r="U391" s="362" t="s">
        <v>48</v>
      </c>
      <c r="V391" s="312">
        <f>+Ciaf!V115</f>
        <v>1</v>
      </c>
      <c r="W391" s="410">
        <f>+V391*O390</f>
        <v>0.05</v>
      </c>
      <c r="X391" s="17"/>
      <c r="Y391" s="17"/>
      <c r="Z391" s="17"/>
      <c r="AA391" s="17"/>
      <c r="AB391" s="17"/>
      <c r="AC391" s="17"/>
      <c r="AD391" s="17"/>
      <c r="AE391" s="17"/>
      <c r="AF391" s="17"/>
      <c r="AG391" s="17"/>
    </row>
    <row r="392" spans="1:33" ht="42.75" customHeight="1">
      <c r="A392" s="1653"/>
      <c r="B392" s="1616"/>
      <c r="C392" s="1616"/>
      <c r="D392" s="1616"/>
      <c r="E392" s="1678"/>
      <c r="F392" s="1678"/>
      <c r="G392" s="1653"/>
      <c r="H392" s="1678"/>
      <c r="I392" s="1616"/>
      <c r="J392" s="1616"/>
      <c r="K392" s="1713"/>
      <c r="L392" s="1616"/>
      <c r="M392" s="1616"/>
      <c r="N392" s="1616"/>
      <c r="O392" s="1628">
        <f>+Ciaf!W116</f>
        <v>0</v>
      </c>
      <c r="P392" s="1622"/>
      <c r="Q392" s="1683" t="str">
        <f>+Ciaf!C116</f>
        <v>Metodología 4: Propuesta de modelo de gestión del conocimiento para el fortalecimiento institucional del IGAC. (CIAF-Areas IGAC)</v>
      </c>
      <c r="R392" s="1616"/>
      <c r="S392" s="1646"/>
      <c r="T392" s="1646"/>
      <c r="U392" s="362" t="s">
        <v>47</v>
      </c>
      <c r="V392" s="312">
        <f>+Ciaf!V116</f>
        <v>0</v>
      </c>
      <c r="W392" s="410">
        <f>+V392*O392</f>
        <v>0</v>
      </c>
      <c r="X392" s="17"/>
      <c r="Y392" s="17"/>
      <c r="Z392" s="17"/>
      <c r="AA392" s="17"/>
      <c r="AB392" s="17"/>
      <c r="AC392" s="17"/>
      <c r="AD392" s="17"/>
      <c r="AE392" s="17"/>
      <c r="AF392" s="17"/>
      <c r="AG392" s="17"/>
    </row>
    <row r="393" spans="1:33" ht="42.75" customHeight="1">
      <c r="A393" s="1653"/>
      <c r="B393" s="1616"/>
      <c r="C393" s="1616"/>
      <c r="D393" s="1616"/>
      <c r="E393" s="1678"/>
      <c r="F393" s="1678"/>
      <c r="G393" s="1653"/>
      <c r="H393" s="1678"/>
      <c r="I393" s="1616"/>
      <c r="J393" s="1616"/>
      <c r="K393" s="1713"/>
      <c r="L393" s="1616"/>
      <c r="M393" s="1616"/>
      <c r="N393" s="1616"/>
      <c r="O393" s="1619"/>
      <c r="P393" s="1619"/>
      <c r="Q393" s="1619"/>
      <c r="R393" s="1616"/>
      <c r="S393" s="1619"/>
      <c r="T393" s="1619"/>
      <c r="U393" s="362" t="s">
        <v>48</v>
      </c>
      <c r="V393" s="312">
        <f>+Ciaf!V117</f>
        <v>0</v>
      </c>
      <c r="W393" s="410">
        <f>+V393*O392</f>
        <v>0</v>
      </c>
      <c r="X393" s="17"/>
      <c r="Y393" s="17"/>
      <c r="Z393" s="17"/>
      <c r="AA393" s="17"/>
      <c r="AB393" s="17"/>
      <c r="AC393" s="17"/>
      <c r="AD393" s="17"/>
      <c r="AE393" s="17"/>
      <c r="AF393" s="17"/>
      <c r="AG393" s="17"/>
    </row>
    <row r="394" spans="1:33" ht="29.25" customHeight="1">
      <c r="A394" s="1653"/>
      <c r="B394" s="1616"/>
      <c r="C394" s="1616"/>
      <c r="D394" s="1616"/>
      <c r="E394" s="1678"/>
      <c r="F394" s="1678"/>
      <c r="G394" s="1653"/>
      <c r="H394" s="1678"/>
      <c r="I394" s="1616"/>
      <c r="J394" s="1616"/>
      <c r="K394" s="1713"/>
      <c r="L394" s="1616"/>
      <c r="M394" s="1616"/>
      <c r="N394" s="1616"/>
      <c r="O394" s="1628">
        <f>+Ciaf!W118</f>
        <v>0.06</v>
      </c>
      <c r="P394" s="1622"/>
      <c r="Q394" s="1671" t="str">
        <f>+Ciaf!C118</f>
        <v>Revisar los modelos de gestión del conocimiento que puedan ser  implementados por la entidad</v>
      </c>
      <c r="R394" s="1616"/>
      <c r="S394" s="1646">
        <v>43177</v>
      </c>
      <c r="T394" s="1646">
        <v>43238</v>
      </c>
      <c r="U394" s="362" t="s">
        <v>47</v>
      </c>
      <c r="V394" s="312">
        <f>+Ciaf!V118</f>
        <v>1</v>
      </c>
      <c r="W394" s="410">
        <f>+V394*O394</f>
        <v>0.06</v>
      </c>
      <c r="X394" s="17"/>
      <c r="Y394" s="17"/>
      <c r="Z394" s="17"/>
      <c r="AA394" s="17"/>
      <c r="AB394" s="17"/>
      <c r="AC394" s="17"/>
      <c r="AD394" s="17"/>
      <c r="AE394" s="17"/>
      <c r="AF394" s="17"/>
      <c r="AG394" s="17"/>
    </row>
    <row r="395" spans="1:33" ht="29.25" customHeight="1">
      <c r="A395" s="1653"/>
      <c r="B395" s="1616"/>
      <c r="C395" s="1616"/>
      <c r="D395" s="1616"/>
      <c r="E395" s="1678"/>
      <c r="F395" s="1678"/>
      <c r="G395" s="1653"/>
      <c r="H395" s="1678"/>
      <c r="I395" s="1616"/>
      <c r="J395" s="1616"/>
      <c r="K395" s="1713"/>
      <c r="L395" s="1616"/>
      <c r="M395" s="1616"/>
      <c r="N395" s="1616"/>
      <c r="O395" s="1619"/>
      <c r="P395" s="1619"/>
      <c r="Q395" s="1619"/>
      <c r="R395" s="1616"/>
      <c r="S395" s="1619"/>
      <c r="T395" s="1619"/>
      <c r="U395" s="362" t="s">
        <v>48</v>
      </c>
      <c r="V395" s="312">
        <f>+Ciaf!V119</f>
        <v>1</v>
      </c>
      <c r="W395" s="410">
        <f>+V395*O394</f>
        <v>0.06</v>
      </c>
      <c r="X395" s="17"/>
      <c r="Y395" s="17"/>
      <c r="Z395" s="17"/>
      <c r="AA395" s="17"/>
      <c r="AB395" s="17"/>
      <c r="AC395" s="17"/>
      <c r="AD395" s="17"/>
      <c r="AE395" s="17"/>
      <c r="AF395" s="17"/>
      <c r="AG395" s="17"/>
    </row>
    <row r="396" spans="1:33" ht="27" customHeight="1">
      <c r="A396" s="1653"/>
      <c r="B396" s="1616"/>
      <c r="C396" s="1616"/>
      <c r="D396" s="1616"/>
      <c r="E396" s="1678"/>
      <c r="F396" s="1678"/>
      <c r="G396" s="1653"/>
      <c r="H396" s="1678"/>
      <c r="I396" s="1616"/>
      <c r="J396" s="1616"/>
      <c r="K396" s="1713"/>
      <c r="L396" s="1616"/>
      <c r="M396" s="1616"/>
      <c r="N396" s="1616"/>
      <c r="O396" s="1628">
        <f>+Ciaf!W120</f>
        <v>0.06</v>
      </c>
      <c r="P396" s="1622"/>
      <c r="Q396" s="1671" t="str">
        <f>+Ciaf!C120</f>
        <v>Formular la propuesta de modelo de gestión del conocimiento</v>
      </c>
      <c r="R396" s="1616"/>
      <c r="S396" s="1646">
        <v>43238</v>
      </c>
      <c r="T396" s="1646">
        <v>43269</v>
      </c>
      <c r="U396" s="362" t="s">
        <v>47</v>
      </c>
      <c r="V396" s="312">
        <f>+Ciaf!V120</f>
        <v>1</v>
      </c>
      <c r="W396" s="410">
        <f>+V396*O396</f>
        <v>0.06</v>
      </c>
      <c r="X396" s="17"/>
      <c r="Y396" s="17"/>
      <c r="Z396" s="17"/>
      <c r="AA396" s="17"/>
      <c r="AB396" s="17"/>
      <c r="AC396" s="17"/>
      <c r="AD396" s="17"/>
      <c r="AE396" s="17"/>
      <c r="AF396" s="17"/>
      <c r="AG396" s="17"/>
    </row>
    <row r="397" spans="1:33" ht="27" customHeight="1">
      <c r="A397" s="1653"/>
      <c r="B397" s="1616"/>
      <c r="C397" s="1616"/>
      <c r="D397" s="1616"/>
      <c r="E397" s="1678"/>
      <c r="F397" s="1678"/>
      <c r="G397" s="1653"/>
      <c r="H397" s="1678"/>
      <c r="I397" s="1616"/>
      <c r="J397" s="1616"/>
      <c r="K397" s="1713"/>
      <c r="L397" s="1616"/>
      <c r="M397" s="1616"/>
      <c r="N397" s="1616"/>
      <c r="O397" s="1619"/>
      <c r="P397" s="1619"/>
      <c r="Q397" s="1619"/>
      <c r="R397" s="1616"/>
      <c r="S397" s="1619"/>
      <c r="T397" s="1619"/>
      <c r="U397" s="362" t="s">
        <v>48</v>
      </c>
      <c r="V397" s="312">
        <f>+Ciaf!V121</f>
        <v>1</v>
      </c>
      <c r="W397" s="410">
        <f>+V397*O396</f>
        <v>0.06</v>
      </c>
      <c r="X397" s="17"/>
      <c r="Y397" s="17"/>
      <c r="Z397" s="17"/>
      <c r="AA397" s="17"/>
      <c r="AB397" s="17"/>
      <c r="AC397" s="17"/>
      <c r="AD397" s="17"/>
      <c r="AE397" s="17"/>
      <c r="AF397" s="17"/>
      <c r="AG397" s="17"/>
    </row>
    <row r="398" spans="1:33" ht="27" customHeight="1">
      <c r="A398" s="1653"/>
      <c r="B398" s="1616"/>
      <c r="C398" s="1616"/>
      <c r="D398" s="1616"/>
      <c r="E398" s="1678"/>
      <c r="F398" s="1678"/>
      <c r="G398" s="1653"/>
      <c r="H398" s="1678"/>
      <c r="I398" s="1616"/>
      <c r="J398" s="1616"/>
      <c r="K398" s="1713"/>
      <c r="L398" s="1616"/>
      <c r="M398" s="1616"/>
      <c r="N398" s="1616"/>
      <c r="O398" s="1628">
        <f>+Ciaf!W122</f>
        <v>0.06</v>
      </c>
      <c r="P398" s="1622"/>
      <c r="Q398" s="1671" t="str">
        <f>+Ciaf!C122</f>
        <v>Socializar y concertar con las áreas internas la propuesta de modelo de gestión del conocimiento</v>
      </c>
      <c r="R398" s="1616"/>
      <c r="S398" s="1646">
        <v>43269</v>
      </c>
      <c r="T398" s="1646">
        <v>43299</v>
      </c>
      <c r="U398" s="362" t="s">
        <v>47</v>
      </c>
      <c r="V398" s="312">
        <f>+Ciaf!V122</f>
        <v>1</v>
      </c>
      <c r="W398" s="410">
        <f>+V398*O398</f>
        <v>0.06</v>
      </c>
      <c r="X398" s="17"/>
      <c r="Y398" s="17"/>
      <c r="Z398" s="17"/>
      <c r="AA398" s="17"/>
      <c r="AB398" s="17"/>
      <c r="AC398" s="17"/>
      <c r="AD398" s="17"/>
      <c r="AE398" s="17"/>
      <c r="AF398" s="17"/>
      <c r="AG398" s="17"/>
    </row>
    <row r="399" spans="1:33" ht="27" customHeight="1">
      <c r="A399" s="1653"/>
      <c r="B399" s="1616"/>
      <c r="C399" s="1616"/>
      <c r="D399" s="1616"/>
      <c r="E399" s="1678"/>
      <c r="F399" s="1678"/>
      <c r="G399" s="1653"/>
      <c r="H399" s="1678"/>
      <c r="I399" s="1616"/>
      <c r="J399" s="1616"/>
      <c r="K399" s="1713"/>
      <c r="L399" s="1616"/>
      <c r="M399" s="1616"/>
      <c r="N399" s="1616"/>
      <c r="O399" s="1619"/>
      <c r="P399" s="1619"/>
      <c r="Q399" s="1619"/>
      <c r="R399" s="1616"/>
      <c r="S399" s="1619"/>
      <c r="T399" s="1619"/>
      <c r="U399" s="362" t="s">
        <v>48</v>
      </c>
      <c r="V399" s="312">
        <f>+Ciaf!V123</f>
        <v>1</v>
      </c>
      <c r="W399" s="410">
        <f>+V399*O398</f>
        <v>0.06</v>
      </c>
      <c r="X399" s="17"/>
      <c r="Y399" s="17"/>
      <c r="Z399" s="17"/>
      <c r="AA399" s="17"/>
      <c r="AB399" s="17"/>
      <c r="AC399" s="17"/>
      <c r="AD399" s="17"/>
      <c r="AE399" s="17"/>
      <c r="AF399" s="17"/>
      <c r="AG399" s="17"/>
    </row>
    <row r="400" spans="1:33" ht="27" customHeight="1">
      <c r="A400" s="1653"/>
      <c r="B400" s="1616"/>
      <c r="C400" s="1616"/>
      <c r="D400" s="1616"/>
      <c r="E400" s="1678"/>
      <c r="F400" s="1678"/>
      <c r="G400" s="1653"/>
      <c r="H400" s="1678"/>
      <c r="I400" s="1616"/>
      <c r="J400" s="1616"/>
      <c r="K400" s="1713"/>
      <c r="L400" s="1616"/>
      <c r="M400" s="1616"/>
      <c r="N400" s="1616"/>
      <c r="O400" s="1628">
        <f>+Ciaf!W124</f>
        <v>7.0000000000000007E-2</v>
      </c>
      <c r="P400" s="1622"/>
      <c r="Q400" s="1671" t="str">
        <f>+Ciaf!C124</f>
        <v>Generar una propuesta de política institucional de gestión del conocimiento</v>
      </c>
      <c r="R400" s="1616"/>
      <c r="S400" s="1646">
        <v>43330</v>
      </c>
      <c r="T400" s="1646">
        <v>43361</v>
      </c>
      <c r="U400" s="362" t="s">
        <v>47</v>
      </c>
      <c r="V400" s="312">
        <f>+Ciaf!V124</f>
        <v>1</v>
      </c>
      <c r="W400" s="410">
        <f>+V400*O400</f>
        <v>7.0000000000000007E-2</v>
      </c>
      <c r="X400" s="17"/>
      <c r="Y400" s="17"/>
      <c r="Z400" s="17"/>
      <c r="AA400" s="17"/>
      <c r="AB400" s="17"/>
      <c r="AC400" s="17"/>
      <c r="AD400" s="17"/>
      <c r="AE400" s="17"/>
      <c r="AF400" s="17"/>
      <c r="AG400" s="17"/>
    </row>
    <row r="401" spans="1:33" ht="27" customHeight="1">
      <c r="A401" s="1653"/>
      <c r="B401" s="1616"/>
      <c r="C401" s="1616"/>
      <c r="D401" s="1616"/>
      <c r="E401" s="1679"/>
      <c r="F401" s="1678"/>
      <c r="G401" s="1654"/>
      <c r="H401" s="1696"/>
      <c r="I401" s="1617"/>
      <c r="J401" s="1617"/>
      <c r="K401" s="1651"/>
      <c r="L401" s="1617"/>
      <c r="M401" s="1617"/>
      <c r="N401" s="1617"/>
      <c r="O401" s="1617"/>
      <c r="P401" s="1619"/>
      <c r="Q401" s="1617"/>
      <c r="R401" s="1617"/>
      <c r="S401" s="1617"/>
      <c r="T401" s="1617"/>
      <c r="U401" s="367" t="s">
        <v>48</v>
      </c>
      <c r="V401" s="325">
        <f>+Ciaf!V125</f>
        <v>1</v>
      </c>
      <c r="W401" s="427">
        <f>+V401*O400</f>
        <v>7.0000000000000007E-2</v>
      </c>
      <c r="X401" s="17"/>
      <c r="Y401" s="17"/>
      <c r="Z401" s="17"/>
      <c r="AA401" s="17"/>
      <c r="AB401" s="17"/>
      <c r="AC401" s="17"/>
      <c r="AD401" s="17"/>
      <c r="AE401" s="17"/>
      <c r="AF401" s="17"/>
      <c r="AG401" s="17"/>
    </row>
    <row r="402" spans="1:33" ht="15.75" customHeight="1">
      <c r="A402" s="1653"/>
      <c r="B402" s="1616"/>
      <c r="C402" s="1616"/>
      <c r="D402" s="1616"/>
      <c r="E402" s="1710" t="s">
        <v>387</v>
      </c>
      <c r="F402" s="1678"/>
      <c r="G402" s="1655" t="str">
        <f>+Ciaf!A131</f>
        <v>Artículos científicos enviados para evaluación de revistas indexadas</v>
      </c>
      <c r="H402" s="1774">
        <f>+Ciaf!W129</f>
        <v>0.1</v>
      </c>
      <c r="I402" s="1642" t="s">
        <v>55</v>
      </c>
      <c r="J402" s="1642">
        <f>+Ciaf!V129</f>
        <v>1.0000000000000002</v>
      </c>
      <c r="K402" s="1771">
        <f>+Ciaf!E129</f>
        <v>1</v>
      </c>
      <c r="L402" s="1640" t="str">
        <f>+Ciaf!D129</f>
        <v>Porcentaje</v>
      </c>
      <c r="M402" s="1640" t="str">
        <f>+Ciaf!F129</f>
        <v>Porcentaje avance actividades para generación de artículos científicos</v>
      </c>
      <c r="N402" s="1640" t="str">
        <f>+Ciaf!G129</f>
        <v>Eficacia</v>
      </c>
      <c r="O402" s="1629">
        <f>+Ciaf!W132</f>
        <v>0</v>
      </c>
      <c r="P402" s="1622"/>
      <c r="Q402" s="1877" t="str">
        <f>+Ciaf!C132</f>
        <v>Artículo de espectroradiometria</v>
      </c>
      <c r="R402" s="1638" t="str">
        <f>+Ciaf!C124</f>
        <v>Generar una propuesta de política institucional de gestión del conocimiento</v>
      </c>
      <c r="S402" s="1649"/>
      <c r="T402" s="1649"/>
      <c r="U402" s="360" t="s">
        <v>47</v>
      </c>
      <c r="V402" s="308">
        <f>+Ciaf!V132</f>
        <v>0</v>
      </c>
      <c r="W402" s="409">
        <f>+V402*O402</f>
        <v>0</v>
      </c>
      <c r="X402" s="17"/>
      <c r="Y402" s="17"/>
      <c r="Z402" s="17"/>
      <c r="AA402" s="17"/>
      <c r="AB402" s="17"/>
      <c r="AC402" s="17"/>
      <c r="AD402" s="17"/>
      <c r="AE402" s="17"/>
      <c r="AF402" s="17"/>
      <c r="AG402" s="17"/>
    </row>
    <row r="403" spans="1:33" ht="15.75" customHeight="1">
      <c r="A403" s="1653"/>
      <c r="B403" s="1616"/>
      <c r="C403" s="1616"/>
      <c r="D403" s="1616"/>
      <c r="E403" s="1678"/>
      <c r="F403" s="1678"/>
      <c r="G403" s="1653"/>
      <c r="H403" s="1678"/>
      <c r="I403" s="1616"/>
      <c r="J403" s="1616"/>
      <c r="K403" s="1713"/>
      <c r="L403" s="1616"/>
      <c r="M403" s="1616"/>
      <c r="N403" s="1616"/>
      <c r="O403" s="1619"/>
      <c r="P403" s="1619"/>
      <c r="Q403" s="1619"/>
      <c r="R403" s="1616"/>
      <c r="S403" s="1619"/>
      <c r="T403" s="1619"/>
      <c r="U403" s="362" t="s">
        <v>48</v>
      </c>
      <c r="V403" s="312">
        <f>+Ciaf!V133</f>
        <v>0</v>
      </c>
      <c r="W403" s="410">
        <f>+V403*O402</f>
        <v>0</v>
      </c>
      <c r="X403" s="17"/>
      <c r="Y403" s="17"/>
      <c r="Z403" s="17"/>
      <c r="AA403" s="17"/>
      <c r="AB403" s="17"/>
      <c r="AC403" s="17"/>
      <c r="AD403" s="17"/>
      <c r="AE403" s="17"/>
      <c r="AF403" s="17"/>
      <c r="AG403" s="17"/>
    </row>
    <row r="404" spans="1:33" ht="27" customHeight="1">
      <c r="A404" s="1653"/>
      <c r="B404" s="1616"/>
      <c r="C404" s="1616"/>
      <c r="D404" s="1616"/>
      <c r="E404" s="1678"/>
      <c r="F404" s="1678"/>
      <c r="G404" s="1653"/>
      <c r="H404" s="1678"/>
      <c r="I404" s="1616"/>
      <c r="J404" s="1616"/>
      <c r="K404" s="1713"/>
      <c r="L404" s="1616"/>
      <c r="M404" s="1616"/>
      <c r="N404" s="1616"/>
      <c r="O404" s="1628">
        <f>+Ciaf!W134</f>
        <v>0.25</v>
      </c>
      <c r="P404" s="1622"/>
      <c r="Q404" s="1671" t="str">
        <f>+Ciaf!C134</f>
        <v>Generar articulo de espectroradiomentria de acuerdo a las actividades realizadas en el laboratorio</v>
      </c>
      <c r="R404" s="1616"/>
      <c r="S404" s="1646">
        <v>43177</v>
      </c>
      <c r="T404" s="1646">
        <v>43422</v>
      </c>
      <c r="U404" s="362" t="s">
        <v>47</v>
      </c>
      <c r="V404" s="312">
        <f>+Ciaf!V134</f>
        <v>1.0000000000000002</v>
      </c>
      <c r="W404" s="410">
        <f>+V404*O404</f>
        <v>0.25000000000000006</v>
      </c>
      <c r="X404" s="17"/>
      <c r="Y404" s="17"/>
      <c r="Z404" s="17"/>
      <c r="AA404" s="17"/>
      <c r="AB404" s="17"/>
      <c r="AC404" s="17"/>
      <c r="AD404" s="17"/>
      <c r="AE404" s="17"/>
      <c r="AF404" s="17"/>
      <c r="AG404" s="17"/>
    </row>
    <row r="405" spans="1:33" ht="27" customHeight="1">
      <c r="A405" s="1653"/>
      <c r="B405" s="1616"/>
      <c r="C405" s="1616"/>
      <c r="D405" s="1616"/>
      <c r="E405" s="1678"/>
      <c r="F405" s="1678"/>
      <c r="G405" s="1653"/>
      <c r="H405" s="1678"/>
      <c r="I405" s="1616"/>
      <c r="J405" s="1616"/>
      <c r="K405" s="1713"/>
      <c r="L405" s="1616"/>
      <c r="M405" s="1616"/>
      <c r="N405" s="1616"/>
      <c r="O405" s="1619"/>
      <c r="P405" s="1619"/>
      <c r="Q405" s="1619"/>
      <c r="R405" s="1616"/>
      <c r="S405" s="1619"/>
      <c r="T405" s="1619"/>
      <c r="U405" s="362" t="s">
        <v>48</v>
      </c>
      <c r="V405" s="312">
        <f>+Ciaf!V135</f>
        <v>1.0000000000000002</v>
      </c>
      <c r="W405" s="410">
        <f>+V405*O404</f>
        <v>0.25000000000000006</v>
      </c>
      <c r="X405" s="17"/>
      <c r="Y405" s="17"/>
      <c r="Z405" s="17"/>
      <c r="AA405" s="17"/>
      <c r="AB405" s="17"/>
      <c r="AC405" s="17"/>
      <c r="AD405" s="17"/>
      <c r="AE405" s="17"/>
      <c r="AF405" s="17"/>
      <c r="AG405" s="17"/>
    </row>
    <row r="406" spans="1:33" ht="30.75" customHeight="1">
      <c r="A406" s="1653"/>
      <c r="B406" s="1616"/>
      <c r="C406" s="1616"/>
      <c r="D406" s="1616"/>
      <c r="E406" s="1678"/>
      <c r="F406" s="1678"/>
      <c r="G406" s="1653"/>
      <c r="H406" s="1678"/>
      <c r="I406" s="1616"/>
      <c r="J406" s="1616"/>
      <c r="K406" s="1713"/>
      <c r="L406" s="1616"/>
      <c r="M406" s="1616"/>
      <c r="N406" s="1616"/>
      <c r="O406" s="1628">
        <f>+Ciaf!W136</f>
        <v>0</v>
      </c>
      <c r="P406" s="1622"/>
      <c r="Q406" s="1683" t="str">
        <f>+Ciaf!C136</f>
        <v>Artículo de procesamiento digital de imágenes para estudios multitemporales</v>
      </c>
      <c r="R406" s="1616"/>
      <c r="S406" s="1646"/>
      <c r="T406" s="1646"/>
      <c r="U406" s="362" t="s">
        <v>47</v>
      </c>
      <c r="V406" s="312">
        <f>+Ciaf!V136</f>
        <v>0</v>
      </c>
      <c r="W406" s="410">
        <f>+V406*O406</f>
        <v>0</v>
      </c>
      <c r="X406" s="17"/>
      <c r="Y406" s="17"/>
      <c r="Z406" s="17"/>
      <c r="AA406" s="17"/>
      <c r="AB406" s="17"/>
      <c r="AC406" s="17"/>
      <c r="AD406" s="17"/>
      <c r="AE406" s="17"/>
      <c r="AF406" s="17"/>
      <c r="AG406" s="17"/>
    </row>
    <row r="407" spans="1:33" ht="30.75" customHeight="1">
      <c r="A407" s="1653"/>
      <c r="B407" s="1616"/>
      <c r="C407" s="1616"/>
      <c r="D407" s="1616"/>
      <c r="E407" s="1678"/>
      <c r="F407" s="1678"/>
      <c r="G407" s="1653"/>
      <c r="H407" s="1678"/>
      <c r="I407" s="1616"/>
      <c r="J407" s="1616"/>
      <c r="K407" s="1713"/>
      <c r="L407" s="1616"/>
      <c r="M407" s="1616"/>
      <c r="N407" s="1616"/>
      <c r="O407" s="1619"/>
      <c r="P407" s="1619"/>
      <c r="Q407" s="1619"/>
      <c r="R407" s="1616"/>
      <c r="S407" s="1619"/>
      <c r="T407" s="1619"/>
      <c r="U407" s="362" t="s">
        <v>48</v>
      </c>
      <c r="V407" s="312">
        <f>+Ciaf!V137</f>
        <v>0</v>
      </c>
      <c r="W407" s="410">
        <f>+V407*O406</f>
        <v>0</v>
      </c>
      <c r="X407" s="17"/>
      <c r="Y407" s="17"/>
      <c r="Z407" s="17"/>
      <c r="AA407" s="17"/>
      <c r="AB407" s="17"/>
      <c r="AC407" s="17"/>
      <c r="AD407" s="17"/>
      <c r="AE407" s="17"/>
      <c r="AF407" s="17"/>
      <c r="AG407" s="17"/>
    </row>
    <row r="408" spans="1:33" ht="27.75" customHeight="1">
      <c r="A408" s="1653"/>
      <c r="B408" s="1616"/>
      <c r="C408" s="1616"/>
      <c r="D408" s="1616"/>
      <c r="E408" s="1678"/>
      <c r="F408" s="1678"/>
      <c r="G408" s="1653"/>
      <c r="H408" s="1678"/>
      <c r="I408" s="1616"/>
      <c r="J408" s="1616"/>
      <c r="K408" s="1713"/>
      <c r="L408" s="1616"/>
      <c r="M408" s="1616"/>
      <c r="N408" s="1616"/>
      <c r="O408" s="1628">
        <f>+Ciaf!W138</f>
        <v>0.25</v>
      </c>
      <c r="P408" s="1622"/>
      <c r="Q408" s="1671" t="str">
        <f>+Ciaf!C138</f>
        <v>Generar artículo del procesamiento de imágenes digitales para estudios multitemporales</v>
      </c>
      <c r="R408" s="1616"/>
      <c r="S408" s="1646">
        <v>43177</v>
      </c>
      <c r="T408" s="1646">
        <v>43422</v>
      </c>
      <c r="U408" s="362" t="s">
        <v>47</v>
      </c>
      <c r="V408" s="312">
        <f>+Ciaf!V138</f>
        <v>1.0000000000000002</v>
      </c>
      <c r="W408" s="410">
        <f>+V408*O408</f>
        <v>0.25000000000000006</v>
      </c>
      <c r="X408" s="17"/>
      <c r="Y408" s="17"/>
      <c r="Z408" s="17"/>
      <c r="AA408" s="17"/>
      <c r="AB408" s="17"/>
      <c r="AC408" s="17"/>
      <c r="AD408" s="17"/>
      <c r="AE408" s="17"/>
      <c r="AF408" s="17"/>
      <c r="AG408" s="17"/>
    </row>
    <row r="409" spans="1:33" ht="27.75" customHeight="1">
      <c r="A409" s="1653"/>
      <c r="B409" s="1616"/>
      <c r="C409" s="1616"/>
      <c r="D409" s="1616"/>
      <c r="E409" s="1678"/>
      <c r="F409" s="1678"/>
      <c r="G409" s="1653"/>
      <c r="H409" s="1678"/>
      <c r="I409" s="1616"/>
      <c r="J409" s="1616"/>
      <c r="K409" s="1713"/>
      <c r="L409" s="1616"/>
      <c r="M409" s="1616"/>
      <c r="N409" s="1616"/>
      <c r="O409" s="1619"/>
      <c r="P409" s="1619"/>
      <c r="Q409" s="1619"/>
      <c r="R409" s="1616"/>
      <c r="S409" s="1619"/>
      <c r="T409" s="1619"/>
      <c r="U409" s="362" t="s">
        <v>48</v>
      </c>
      <c r="V409" s="312">
        <f>+Ciaf!V139</f>
        <v>1.0000000000000002</v>
      </c>
      <c r="W409" s="410">
        <f>+V409*O408</f>
        <v>0.25000000000000006</v>
      </c>
      <c r="X409" s="17"/>
      <c r="Y409" s="17"/>
      <c r="Z409" s="17"/>
      <c r="AA409" s="17"/>
      <c r="AB409" s="17"/>
      <c r="AC409" s="17"/>
      <c r="AD409" s="17"/>
      <c r="AE409" s="17"/>
      <c r="AF409" s="17"/>
      <c r="AG409" s="17"/>
    </row>
    <row r="410" spans="1:33" ht="15.75" customHeight="1">
      <c r="A410" s="1653"/>
      <c r="B410" s="1616"/>
      <c r="C410" s="1616"/>
      <c r="D410" s="1616"/>
      <c r="E410" s="1678"/>
      <c r="F410" s="1678"/>
      <c r="G410" s="1653"/>
      <c r="H410" s="1678"/>
      <c r="I410" s="1619"/>
      <c r="J410" s="1619"/>
      <c r="K410" s="1713"/>
      <c r="L410" s="1616"/>
      <c r="M410" s="1616"/>
      <c r="N410" s="1616"/>
      <c r="O410" s="1628">
        <f>+Ciaf!W140</f>
        <v>0</v>
      </c>
      <c r="P410" s="1622"/>
      <c r="Q410" s="1683" t="str">
        <f>+Ciaf!C140</f>
        <v>Artículo aplicación de sistemas de información geográfica</v>
      </c>
      <c r="R410" s="1616"/>
      <c r="S410" s="1646"/>
      <c r="T410" s="1646"/>
      <c r="U410" s="362" t="s">
        <v>47</v>
      </c>
      <c r="V410" s="312">
        <f>+Ciaf!V140</f>
        <v>0</v>
      </c>
      <c r="W410" s="410">
        <f>+V410*O410</f>
        <v>0</v>
      </c>
      <c r="X410" s="17"/>
      <c r="Y410" s="17"/>
      <c r="Z410" s="17"/>
      <c r="AA410" s="17"/>
      <c r="AB410" s="17"/>
      <c r="AC410" s="17"/>
      <c r="AD410" s="17"/>
      <c r="AE410" s="17"/>
      <c r="AF410" s="17"/>
      <c r="AG410" s="17"/>
    </row>
    <row r="411" spans="1:33" ht="15.75" customHeight="1">
      <c r="A411" s="1653"/>
      <c r="B411" s="1616"/>
      <c r="C411" s="1616"/>
      <c r="D411" s="1616"/>
      <c r="E411" s="1678"/>
      <c r="F411" s="1678"/>
      <c r="G411" s="1653"/>
      <c r="H411" s="1678"/>
      <c r="I411" s="1643" t="s">
        <v>48</v>
      </c>
      <c r="J411" s="1643">
        <f>+Ciaf!V130</f>
        <v>1.0000000000000002</v>
      </c>
      <c r="K411" s="1713"/>
      <c r="L411" s="1616"/>
      <c r="M411" s="1616"/>
      <c r="N411" s="1616"/>
      <c r="O411" s="1619"/>
      <c r="P411" s="1619"/>
      <c r="Q411" s="1619"/>
      <c r="R411" s="1616"/>
      <c r="S411" s="1619"/>
      <c r="T411" s="1619"/>
      <c r="U411" s="362" t="s">
        <v>48</v>
      </c>
      <c r="V411" s="312">
        <f>+Ciaf!V141</f>
        <v>0</v>
      </c>
      <c r="W411" s="410">
        <f>+V411*O410</f>
        <v>0</v>
      </c>
      <c r="X411" s="17"/>
      <c r="Y411" s="17"/>
      <c r="Z411" s="17"/>
      <c r="AA411" s="17"/>
      <c r="AB411" s="17"/>
      <c r="AC411" s="17"/>
      <c r="AD411" s="17"/>
      <c r="AE411" s="17"/>
      <c r="AF411" s="17"/>
      <c r="AG411" s="17"/>
    </row>
    <row r="412" spans="1:33" ht="15.75" customHeight="1">
      <c r="A412" s="1653"/>
      <c r="B412" s="1616"/>
      <c r="C412" s="1616"/>
      <c r="D412" s="1616"/>
      <c r="E412" s="1678"/>
      <c r="F412" s="1678"/>
      <c r="G412" s="1653"/>
      <c r="H412" s="1678"/>
      <c r="I412" s="1616"/>
      <c r="J412" s="1616"/>
      <c r="K412" s="1713"/>
      <c r="L412" s="1616"/>
      <c r="M412" s="1616"/>
      <c r="N412" s="1616"/>
      <c r="O412" s="1628">
        <f>+Ciaf!W142</f>
        <v>0.25</v>
      </c>
      <c r="P412" s="1622"/>
      <c r="Q412" s="1671" t="str">
        <f>+Ciaf!C142</f>
        <v>Generar artículo de aplicaciones de los sistemas de información geográfica</v>
      </c>
      <c r="R412" s="1616"/>
      <c r="S412" s="1646">
        <v>43177</v>
      </c>
      <c r="T412" s="1646">
        <v>43422</v>
      </c>
      <c r="U412" s="362" t="s">
        <v>47</v>
      </c>
      <c r="V412" s="312">
        <f>+Ciaf!V142</f>
        <v>1.0000000000000002</v>
      </c>
      <c r="W412" s="410">
        <f>+V412*O412</f>
        <v>0.25000000000000006</v>
      </c>
      <c r="X412" s="17"/>
      <c r="Y412" s="17"/>
      <c r="Z412" s="17"/>
      <c r="AA412" s="17"/>
      <c r="AB412" s="17"/>
      <c r="AC412" s="17"/>
      <c r="AD412" s="17"/>
      <c r="AE412" s="17"/>
      <c r="AF412" s="17"/>
      <c r="AG412" s="17"/>
    </row>
    <row r="413" spans="1:33" ht="15.75" customHeight="1">
      <c r="A413" s="1653"/>
      <c r="B413" s="1616"/>
      <c r="C413" s="1616"/>
      <c r="D413" s="1616"/>
      <c r="E413" s="1678"/>
      <c r="F413" s="1678"/>
      <c r="G413" s="1653"/>
      <c r="H413" s="1678"/>
      <c r="I413" s="1616"/>
      <c r="J413" s="1616"/>
      <c r="K413" s="1713"/>
      <c r="L413" s="1616"/>
      <c r="M413" s="1616"/>
      <c r="N413" s="1616"/>
      <c r="O413" s="1619"/>
      <c r="P413" s="1619"/>
      <c r="Q413" s="1619"/>
      <c r="R413" s="1616"/>
      <c r="S413" s="1619"/>
      <c r="T413" s="1619"/>
      <c r="U413" s="362" t="s">
        <v>48</v>
      </c>
      <c r="V413" s="312">
        <f>+Ciaf!V143</f>
        <v>1.0000000000000002</v>
      </c>
      <c r="W413" s="410">
        <f>+V413*O412</f>
        <v>0.25000000000000006</v>
      </c>
      <c r="X413" s="17"/>
      <c r="Y413" s="17"/>
      <c r="Z413" s="17"/>
      <c r="AA413" s="17"/>
      <c r="AB413" s="17"/>
      <c r="AC413" s="17"/>
      <c r="AD413" s="17"/>
      <c r="AE413" s="17"/>
      <c r="AF413" s="17"/>
      <c r="AG413" s="17"/>
    </row>
    <row r="414" spans="1:33" ht="15.75" customHeight="1">
      <c r="A414" s="1653"/>
      <c r="B414" s="1616"/>
      <c r="C414" s="1616"/>
      <c r="D414" s="1616"/>
      <c r="E414" s="1678"/>
      <c r="F414" s="1678"/>
      <c r="G414" s="1653"/>
      <c r="H414" s="1678"/>
      <c r="I414" s="1616"/>
      <c r="J414" s="1616"/>
      <c r="K414" s="1713"/>
      <c r="L414" s="1616"/>
      <c r="M414" s="1616"/>
      <c r="N414" s="1616"/>
      <c r="O414" s="1628">
        <f>+Ciaf!W144</f>
        <v>0</v>
      </c>
      <c r="P414" s="1622"/>
      <c r="Q414" s="1683" t="str">
        <f>+Ciaf!C144</f>
        <v>Ártículo linea  de infraestructura de datos espaciales</v>
      </c>
      <c r="R414" s="1616"/>
      <c r="S414" s="1646"/>
      <c r="T414" s="1646"/>
      <c r="U414" s="362" t="s">
        <v>47</v>
      </c>
      <c r="V414" s="312">
        <f>+Ciaf!V144</f>
        <v>0</v>
      </c>
      <c r="W414" s="410">
        <f>+V414*O414</f>
        <v>0</v>
      </c>
      <c r="X414" s="17"/>
      <c r="Y414" s="17"/>
      <c r="Z414" s="17"/>
      <c r="AA414" s="17"/>
      <c r="AB414" s="17"/>
      <c r="AC414" s="17"/>
      <c r="AD414" s="17"/>
      <c r="AE414" s="17"/>
      <c r="AF414" s="17"/>
      <c r="AG414" s="17"/>
    </row>
    <row r="415" spans="1:33" ht="15.75" customHeight="1">
      <c r="A415" s="1653"/>
      <c r="B415" s="1616"/>
      <c r="C415" s="1616"/>
      <c r="D415" s="1616"/>
      <c r="E415" s="1678"/>
      <c r="F415" s="1678"/>
      <c r="G415" s="1653"/>
      <c r="H415" s="1678"/>
      <c r="I415" s="1616"/>
      <c r="J415" s="1616"/>
      <c r="K415" s="1713"/>
      <c r="L415" s="1616"/>
      <c r="M415" s="1616"/>
      <c r="N415" s="1616"/>
      <c r="O415" s="1619"/>
      <c r="P415" s="1619"/>
      <c r="Q415" s="1619"/>
      <c r="R415" s="1616"/>
      <c r="S415" s="1619"/>
      <c r="T415" s="1619"/>
      <c r="U415" s="362" t="s">
        <v>48</v>
      </c>
      <c r="V415" s="312">
        <f>+Ciaf!V145</f>
        <v>0</v>
      </c>
      <c r="W415" s="410">
        <f>+V415*O414</f>
        <v>0</v>
      </c>
      <c r="X415" s="17"/>
      <c r="Y415" s="17"/>
      <c r="Z415" s="17"/>
      <c r="AA415" s="17"/>
      <c r="AB415" s="17"/>
      <c r="AC415" s="17"/>
      <c r="AD415" s="17"/>
      <c r="AE415" s="17"/>
      <c r="AF415" s="17"/>
      <c r="AG415" s="17"/>
    </row>
    <row r="416" spans="1:33" ht="15.75" customHeight="1">
      <c r="A416" s="1653"/>
      <c r="B416" s="1616"/>
      <c r="C416" s="1616"/>
      <c r="D416" s="1616"/>
      <c r="E416" s="1678"/>
      <c r="F416" s="1678"/>
      <c r="G416" s="1653"/>
      <c r="H416" s="1678"/>
      <c r="I416" s="1616"/>
      <c r="J416" s="1616"/>
      <c r="K416" s="1713"/>
      <c r="L416" s="1616"/>
      <c r="M416" s="1616"/>
      <c r="N416" s="1616"/>
      <c r="O416" s="1628">
        <f>+Ciaf!W146</f>
        <v>0.25</v>
      </c>
      <c r="P416" s="1622"/>
      <c r="Q416" s="1671" t="str">
        <f>+Ciaf!C146</f>
        <v>Generar artículo para infraestructura de datos espaciales</v>
      </c>
      <c r="R416" s="1616"/>
      <c r="S416" s="1646">
        <v>43177</v>
      </c>
      <c r="T416" s="1646">
        <v>43422</v>
      </c>
      <c r="U416" s="362" t="s">
        <v>47</v>
      </c>
      <c r="V416" s="312">
        <f>+Ciaf!V146</f>
        <v>1.0000000000000002</v>
      </c>
      <c r="W416" s="410">
        <f>+V416*O416</f>
        <v>0.25000000000000006</v>
      </c>
      <c r="X416" s="17"/>
      <c r="Y416" s="17"/>
      <c r="Z416" s="17"/>
      <c r="AA416" s="17"/>
      <c r="AB416" s="17"/>
      <c r="AC416" s="17"/>
      <c r="AD416" s="17"/>
      <c r="AE416" s="17"/>
      <c r="AF416" s="17"/>
      <c r="AG416" s="17"/>
    </row>
    <row r="417" spans="1:33" ht="15.75" customHeight="1">
      <c r="A417" s="1653"/>
      <c r="B417" s="1616"/>
      <c r="C417" s="1616"/>
      <c r="D417" s="1616"/>
      <c r="E417" s="1679"/>
      <c r="F417" s="1678"/>
      <c r="G417" s="1654"/>
      <c r="H417" s="1696"/>
      <c r="I417" s="1617"/>
      <c r="J417" s="1617"/>
      <c r="K417" s="1651"/>
      <c r="L417" s="1617"/>
      <c r="M417" s="1617"/>
      <c r="N417" s="1617"/>
      <c r="O417" s="1617"/>
      <c r="P417" s="1619"/>
      <c r="Q417" s="1617"/>
      <c r="R417" s="1617"/>
      <c r="S417" s="1617"/>
      <c r="T417" s="1617"/>
      <c r="U417" s="367" t="s">
        <v>48</v>
      </c>
      <c r="V417" s="325">
        <f>+Ciaf!V147</f>
        <v>1.0000000000000002</v>
      </c>
      <c r="W417" s="427">
        <f>+V417*O416</f>
        <v>0.25000000000000006</v>
      </c>
      <c r="X417" s="17"/>
      <c r="Y417" s="17"/>
      <c r="Z417" s="17"/>
      <c r="AA417" s="17"/>
      <c r="AB417" s="17"/>
      <c r="AC417" s="17"/>
      <c r="AD417" s="17"/>
      <c r="AE417" s="17"/>
      <c r="AF417" s="17"/>
      <c r="AG417" s="17"/>
    </row>
    <row r="418" spans="1:33" ht="18.75" customHeight="1">
      <c r="A418" s="1653"/>
      <c r="B418" s="1616"/>
      <c r="C418" s="1616"/>
      <c r="D418" s="1616"/>
      <c r="E418" s="1710" t="s">
        <v>387</v>
      </c>
      <c r="F418" s="1678"/>
      <c r="G418" s="1655" t="str">
        <f>+Ciaf!A153</f>
        <v>Nuevos geo-servicios de planchas historicas a escala 1:25,000 integrado en el SIG - NODO para el apoyo a la política de Tierras</v>
      </c>
      <c r="H418" s="1637">
        <f>+Ciaf!W151</f>
        <v>0.1</v>
      </c>
      <c r="I418" s="1642" t="s">
        <v>47</v>
      </c>
      <c r="J418" s="1792">
        <f>+Ciaf!V151</f>
        <v>5</v>
      </c>
      <c r="K418" s="1640">
        <f>+Ciaf!E151</f>
        <v>5</v>
      </c>
      <c r="L418" s="1640" t="str">
        <f>+Ciaf!D151</f>
        <v>Geo-servicios</v>
      </c>
      <c r="M418" s="1640" t="str">
        <f>+Ciaf!F151</f>
        <v>Geo-servicios de planchas historicas a escala 1:25.000 creados</v>
      </c>
      <c r="N418" s="1640" t="str">
        <f>+Ciaf!G151</f>
        <v>Eficacia</v>
      </c>
      <c r="O418" s="1629">
        <f>+Ciaf!W154</f>
        <v>0.3</v>
      </c>
      <c r="P418" s="1622"/>
      <c r="Q418" s="1675" t="str">
        <f>+Ciaf!C154</f>
        <v>Realizar la conversión de los formatos de imagen de pdf a tif</v>
      </c>
      <c r="R418" s="1640" t="str">
        <f>+Ciaf!C151</f>
        <v xml:space="preserve">Oficina CIAF </v>
      </c>
      <c r="S418" s="1649">
        <v>43132</v>
      </c>
      <c r="T418" s="1649">
        <v>43330</v>
      </c>
      <c r="U418" s="360" t="s">
        <v>47</v>
      </c>
      <c r="V418" s="308">
        <f>+Ciaf!V154</f>
        <v>1</v>
      </c>
      <c r="W418" s="409">
        <f>+V418*O418</f>
        <v>0.3</v>
      </c>
      <c r="X418" s="17"/>
      <c r="Y418" s="17"/>
      <c r="Z418" s="17"/>
      <c r="AA418" s="17"/>
      <c r="AB418" s="17"/>
      <c r="AC418" s="17"/>
      <c r="AD418" s="17"/>
      <c r="AE418" s="17"/>
      <c r="AF418" s="17"/>
      <c r="AG418" s="17"/>
    </row>
    <row r="419" spans="1:33" ht="18.75" customHeight="1">
      <c r="A419" s="1653"/>
      <c r="B419" s="1616"/>
      <c r="C419" s="1616"/>
      <c r="D419" s="1616"/>
      <c r="E419" s="1678"/>
      <c r="F419" s="1678"/>
      <c r="G419" s="1653"/>
      <c r="H419" s="1616"/>
      <c r="I419" s="1616"/>
      <c r="J419" s="1616"/>
      <c r="K419" s="1616"/>
      <c r="L419" s="1616"/>
      <c r="M419" s="1616"/>
      <c r="N419" s="1616"/>
      <c r="O419" s="1619"/>
      <c r="P419" s="1619"/>
      <c r="Q419" s="1619"/>
      <c r="R419" s="1616"/>
      <c r="S419" s="1619"/>
      <c r="T419" s="1619"/>
      <c r="U419" s="362" t="s">
        <v>48</v>
      </c>
      <c r="V419" s="312">
        <f>+Ciaf!V155</f>
        <v>1</v>
      </c>
      <c r="W419" s="410">
        <f>+V419*O418</f>
        <v>0.3</v>
      </c>
      <c r="X419" s="17"/>
      <c r="Y419" s="17"/>
      <c r="Z419" s="17"/>
      <c r="AA419" s="17"/>
      <c r="AB419" s="17"/>
      <c r="AC419" s="17"/>
      <c r="AD419" s="17"/>
      <c r="AE419" s="17"/>
      <c r="AF419" s="17"/>
      <c r="AG419" s="17"/>
    </row>
    <row r="420" spans="1:33" ht="18.75" customHeight="1">
      <c r="A420" s="1653"/>
      <c r="B420" s="1616"/>
      <c r="C420" s="1616"/>
      <c r="D420" s="1616"/>
      <c r="E420" s="1678"/>
      <c r="F420" s="1678"/>
      <c r="G420" s="1653"/>
      <c r="H420" s="1616"/>
      <c r="I420" s="1616"/>
      <c r="J420" s="1616"/>
      <c r="K420" s="1616"/>
      <c r="L420" s="1616"/>
      <c r="M420" s="1616"/>
      <c r="N420" s="1616"/>
      <c r="O420" s="1628">
        <f>+Ciaf!W156</f>
        <v>0.3</v>
      </c>
      <c r="P420" s="1622"/>
      <c r="Q420" s="1671" t="str">
        <f>+Ciaf!C156</f>
        <v>Desarrollar la georreferenciación de planchas históricas</v>
      </c>
      <c r="R420" s="1616"/>
      <c r="S420" s="1646">
        <v>43177</v>
      </c>
      <c r="T420" s="1646">
        <v>43361</v>
      </c>
      <c r="U420" s="362" t="s">
        <v>47</v>
      </c>
      <c r="V420" s="312">
        <f>+Ciaf!V156</f>
        <v>1</v>
      </c>
      <c r="W420" s="410">
        <f>+V420*O420</f>
        <v>0.3</v>
      </c>
      <c r="X420" s="17"/>
      <c r="Y420" s="17"/>
      <c r="Z420" s="17"/>
      <c r="AA420" s="17"/>
      <c r="AB420" s="17"/>
      <c r="AC420" s="17"/>
      <c r="AD420" s="17"/>
      <c r="AE420" s="17"/>
      <c r="AF420" s="17"/>
      <c r="AG420" s="17"/>
    </row>
    <row r="421" spans="1:33" ht="18.75" customHeight="1">
      <c r="A421" s="1653"/>
      <c r="B421" s="1616"/>
      <c r="C421" s="1616"/>
      <c r="D421" s="1616"/>
      <c r="E421" s="1678"/>
      <c r="F421" s="1678"/>
      <c r="G421" s="1653"/>
      <c r="H421" s="1616"/>
      <c r="I421" s="1616"/>
      <c r="J421" s="1616"/>
      <c r="K421" s="1616"/>
      <c r="L421" s="1616"/>
      <c r="M421" s="1616"/>
      <c r="N421" s="1616"/>
      <c r="O421" s="1619"/>
      <c r="P421" s="1619"/>
      <c r="Q421" s="1619"/>
      <c r="R421" s="1616"/>
      <c r="S421" s="1619"/>
      <c r="T421" s="1619"/>
      <c r="U421" s="362" t="s">
        <v>48</v>
      </c>
      <c r="V421" s="312">
        <f>+Ciaf!V157</f>
        <v>1</v>
      </c>
      <c r="W421" s="410">
        <f>+V421*O420</f>
        <v>0.3</v>
      </c>
      <c r="X421" s="17"/>
      <c r="Y421" s="17"/>
      <c r="Z421" s="17"/>
      <c r="AA421" s="17"/>
      <c r="AB421" s="17"/>
      <c r="AC421" s="17"/>
      <c r="AD421" s="17"/>
      <c r="AE421" s="17"/>
      <c r="AF421" s="17"/>
      <c r="AG421" s="17"/>
    </row>
    <row r="422" spans="1:33" ht="18.75" customHeight="1">
      <c r="A422" s="1653"/>
      <c r="B422" s="1616"/>
      <c r="C422" s="1616"/>
      <c r="D422" s="1616"/>
      <c r="E422" s="1678"/>
      <c r="F422" s="1678"/>
      <c r="G422" s="1653"/>
      <c r="H422" s="1616"/>
      <c r="I422" s="1619"/>
      <c r="J422" s="1619"/>
      <c r="K422" s="1616"/>
      <c r="L422" s="1616"/>
      <c r="M422" s="1616"/>
      <c r="N422" s="1616"/>
      <c r="O422" s="1628">
        <f>+Ciaf!W158</f>
        <v>0.2</v>
      </c>
      <c r="P422" s="1622"/>
      <c r="Q422" s="1671" t="str">
        <f>+Ciaf!C158</f>
        <v>Hacer el recorte de  planchas históricas</v>
      </c>
      <c r="R422" s="1616"/>
      <c r="S422" s="1646">
        <v>43208</v>
      </c>
      <c r="T422" s="1646">
        <v>43391</v>
      </c>
      <c r="U422" s="362" t="s">
        <v>47</v>
      </c>
      <c r="V422" s="312">
        <f>+Ciaf!V158</f>
        <v>1</v>
      </c>
      <c r="W422" s="410">
        <f>+V422*O422</f>
        <v>0.2</v>
      </c>
      <c r="X422" s="17"/>
      <c r="Y422" s="17"/>
      <c r="Z422" s="17"/>
      <c r="AA422" s="17"/>
      <c r="AB422" s="17"/>
      <c r="AC422" s="17"/>
      <c r="AD422" s="17"/>
      <c r="AE422" s="17"/>
      <c r="AF422" s="17"/>
      <c r="AG422" s="17"/>
    </row>
    <row r="423" spans="1:33" ht="18.75" customHeight="1">
      <c r="A423" s="1653"/>
      <c r="B423" s="1616"/>
      <c r="C423" s="1616"/>
      <c r="D423" s="1616"/>
      <c r="E423" s="1678"/>
      <c r="F423" s="1678"/>
      <c r="G423" s="1653"/>
      <c r="H423" s="1616"/>
      <c r="I423" s="1643" t="s">
        <v>48</v>
      </c>
      <c r="J423" s="1769">
        <f>+Ciaf!V152</f>
        <v>5</v>
      </c>
      <c r="K423" s="1616"/>
      <c r="L423" s="1616"/>
      <c r="M423" s="1616"/>
      <c r="N423" s="1616"/>
      <c r="O423" s="1619"/>
      <c r="P423" s="1619"/>
      <c r="Q423" s="1619"/>
      <c r="R423" s="1616"/>
      <c r="S423" s="1619"/>
      <c r="T423" s="1619"/>
      <c r="U423" s="362" t="s">
        <v>48</v>
      </c>
      <c r="V423" s="312">
        <f>+Ciaf!V159</f>
        <v>1</v>
      </c>
      <c r="W423" s="410">
        <f>+V423*O422</f>
        <v>0.2</v>
      </c>
      <c r="X423" s="17"/>
      <c r="Y423" s="17"/>
      <c r="Z423" s="17"/>
      <c r="AA423" s="17"/>
      <c r="AB423" s="17"/>
      <c r="AC423" s="17"/>
      <c r="AD423" s="17"/>
      <c r="AE423" s="17"/>
      <c r="AF423" s="17"/>
      <c r="AG423" s="17"/>
    </row>
    <row r="424" spans="1:33" ht="18.75" customHeight="1">
      <c r="A424" s="1653"/>
      <c r="B424" s="1616"/>
      <c r="C424" s="1616"/>
      <c r="D424" s="1616"/>
      <c r="E424" s="1678"/>
      <c r="F424" s="1678"/>
      <c r="G424" s="1653"/>
      <c r="H424" s="1616"/>
      <c r="I424" s="1616"/>
      <c r="J424" s="1616"/>
      <c r="K424" s="1616"/>
      <c r="L424" s="1616"/>
      <c r="M424" s="1616"/>
      <c r="N424" s="1616"/>
      <c r="O424" s="1628">
        <f>+Ciaf!W160</f>
        <v>0.05</v>
      </c>
      <c r="P424" s="1622"/>
      <c r="Q424" s="1671" t="str">
        <f>+Ciaf!C160</f>
        <v>Cambiar la resolución radiometrica de las planchas</v>
      </c>
      <c r="R424" s="1616"/>
      <c r="S424" s="1646">
        <v>43238</v>
      </c>
      <c r="T424" s="1646">
        <v>43422</v>
      </c>
      <c r="U424" s="362" t="s">
        <v>47</v>
      </c>
      <c r="V424" s="312">
        <f>+Ciaf!V160</f>
        <v>1</v>
      </c>
      <c r="W424" s="410">
        <f>+V424*O424</f>
        <v>0.05</v>
      </c>
      <c r="X424" s="17"/>
      <c r="Y424" s="17"/>
      <c r="Z424" s="17"/>
      <c r="AA424" s="17"/>
      <c r="AB424" s="17"/>
      <c r="AC424" s="17"/>
      <c r="AD424" s="17"/>
      <c r="AE424" s="17"/>
      <c r="AF424" s="17"/>
      <c r="AG424" s="17"/>
    </row>
    <row r="425" spans="1:33" ht="18.75" customHeight="1">
      <c r="A425" s="1653"/>
      <c r="B425" s="1616"/>
      <c r="C425" s="1616"/>
      <c r="D425" s="1616"/>
      <c r="E425" s="1678"/>
      <c r="F425" s="1678"/>
      <c r="G425" s="1653"/>
      <c r="H425" s="1616"/>
      <c r="I425" s="1616"/>
      <c r="J425" s="1616"/>
      <c r="K425" s="1616"/>
      <c r="L425" s="1616"/>
      <c r="M425" s="1616"/>
      <c r="N425" s="1616"/>
      <c r="O425" s="1619"/>
      <c r="P425" s="1619"/>
      <c r="Q425" s="1619"/>
      <c r="R425" s="1616"/>
      <c r="S425" s="1619"/>
      <c r="T425" s="1619"/>
      <c r="U425" s="362" t="s">
        <v>48</v>
      </c>
      <c r="V425" s="312">
        <f>+Ciaf!V161</f>
        <v>1</v>
      </c>
      <c r="W425" s="410">
        <f>+V425*O424</f>
        <v>0.05</v>
      </c>
      <c r="X425" s="17"/>
      <c r="Y425" s="17"/>
      <c r="Z425" s="17"/>
      <c r="AA425" s="17"/>
      <c r="AB425" s="17"/>
      <c r="AC425" s="17"/>
      <c r="AD425" s="17"/>
      <c r="AE425" s="17"/>
      <c r="AF425" s="17"/>
      <c r="AG425" s="17"/>
    </row>
    <row r="426" spans="1:33" ht="18.75" customHeight="1">
      <c r="A426" s="1653"/>
      <c r="B426" s="1616"/>
      <c r="C426" s="1616"/>
      <c r="D426" s="1616"/>
      <c r="E426" s="1678"/>
      <c r="F426" s="1678"/>
      <c r="G426" s="1653"/>
      <c r="H426" s="1616"/>
      <c r="I426" s="1616"/>
      <c r="J426" s="1616"/>
      <c r="K426" s="1616"/>
      <c r="L426" s="1616"/>
      <c r="M426" s="1616"/>
      <c r="N426" s="1616"/>
      <c r="O426" s="1628">
        <f>+Ciaf!W162</f>
        <v>0.15</v>
      </c>
      <c r="P426" s="1622"/>
      <c r="Q426" s="1671" t="str">
        <f>+Ciaf!C162</f>
        <v>Realizar la publicación del geoservicio en el servidor de mapas</v>
      </c>
      <c r="R426" s="1616"/>
      <c r="S426" s="1646">
        <v>43238</v>
      </c>
      <c r="T426" s="1646">
        <v>43422</v>
      </c>
      <c r="U426" s="362" t="s">
        <v>47</v>
      </c>
      <c r="V426" s="312">
        <f>+Ciaf!V162</f>
        <v>1</v>
      </c>
      <c r="W426" s="410">
        <f>+V426*O426</f>
        <v>0.15</v>
      </c>
      <c r="X426" s="17"/>
      <c r="Y426" s="17"/>
      <c r="Z426" s="17"/>
      <c r="AA426" s="17"/>
      <c r="AB426" s="17"/>
      <c r="AC426" s="17"/>
      <c r="AD426" s="17"/>
      <c r="AE426" s="17"/>
      <c r="AF426" s="17"/>
      <c r="AG426" s="17"/>
    </row>
    <row r="427" spans="1:33" ht="18.75" customHeight="1">
      <c r="A427" s="1653"/>
      <c r="B427" s="1616"/>
      <c r="C427" s="1616"/>
      <c r="D427" s="1616"/>
      <c r="E427" s="1679"/>
      <c r="F427" s="1678"/>
      <c r="G427" s="1654"/>
      <c r="H427" s="1617"/>
      <c r="I427" s="1617"/>
      <c r="J427" s="1617"/>
      <c r="K427" s="1617"/>
      <c r="L427" s="1617"/>
      <c r="M427" s="1617"/>
      <c r="N427" s="1617"/>
      <c r="O427" s="1617"/>
      <c r="P427" s="1619"/>
      <c r="Q427" s="1617"/>
      <c r="R427" s="1617"/>
      <c r="S427" s="1617"/>
      <c r="T427" s="1617"/>
      <c r="U427" s="367" t="s">
        <v>48</v>
      </c>
      <c r="V427" s="325">
        <f>+Ciaf!V163</f>
        <v>1</v>
      </c>
      <c r="W427" s="427">
        <f>+V427*O426</f>
        <v>0.15</v>
      </c>
      <c r="X427" s="17"/>
      <c r="Y427" s="17"/>
      <c r="Z427" s="17"/>
      <c r="AA427" s="17"/>
      <c r="AB427" s="17"/>
      <c r="AC427" s="17"/>
      <c r="AD427" s="17"/>
      <c r="AE427" s="17"/>
      <c r="AF427" s="17"/>
      <c r="AG427" s="17"/>
    </row>
    <row r="428" spans="1:33" ht="36.75" customHeight="1">
      <c r="A428" s="1653"/>
      <c r="B428" s="1616"/>
      <c r="C428" s="1616"/>
      <c r="D428" s="1616"/>
      <c r="E428" s="1710" t="s">
        <v>387</v>
      </c>
      <c r="F428" s="1678"/>
      <c r="G428" s="1655" t="str">
        <f>+Ciaf!A173</f>
        <v>Nuevos geo-servicios disponibles dentro del portal geográfico nacional</v>
      </c>
      <c r="H428" s="1642">
        <f>+Ciaf!W171</f>
        <v>0.1</v>
      </c>
      <c r="I428" s="1642" t="s">
        <v>47</v>
      </c>
      <c r="J428" s="1770">
        <f>+Ciaf!V171</f>
        <v>30</v>
      </c>
      <c r="K428" s="1640">
        <f>+Ciaf!E171</f>
        <v>30</v>
      </c>
      <c r="L428" s="1640" t="str">
        <f>+Ciaf!D171</f>
        <v xml:space="preserve">Geo-servicios </v>
      </c>
      <c r="M428" s="1640" t="str">
        <f>+Ciaf!F171</f>
        <v>Geo-servicios integrados al PGN</v>
      </c>
      <c r="N428" s="1640" t="str">
        <f>+Ciaf!G171</f>
        <v>Eficacia</v>
      </c>
      <c r="O428" s="1629">
        <f>+Ciaf!W175</f>
        <v>0.2</v>
      </c>
      <c r="P428" s="1622"/>
      <c r="Q428" s="1675" t="str">
        <f>+Ciaf!C175</f>
        <v>Realizar el inventario de geoservicios integrados en el PGN</v>
      </c>
      <c r="R428" s="1640" t="str">
        <f>+Ciaf!C171</f>
        <v>Oficina CIAF</v>
      </c>
      <c r="S428" s="1649">
        <v>43132</v>
      </c>
      <c r="T428" s="1649">
        <v>43177</v>
      </c>
      <c r="U428" s="360" t="s">
        <v>47</v>
      </c>
      <c r="V428" s="308">
        <f>+Ciaf!V175</f>
        <v>1</v>
      </c>
      <c r="W428" s="409">
        <f>+V428*O428</f>
        <v>0.2</v>
      </c>
      <c r="X428" s="17"/>
      <c r="Y428" s="17"/>
      <c r="Z428" s="17"/>
      <c r="AA428" s="17"/>
      <c r="AB428" s="17"/>
      <c r="AC428" s="17"/>
      <c r="AD428" s="17"/>
      <c r="AE428" s="17"/>
      <c r="AF428" s="17"/>
      <c r="AG428" s="17"/>
    </row>
    <row r="429" spans="1:33" ht="36.75" customHeight="1">
      <c r="A429" s="1653"/>
      <c r="B429" s="1616"/>
      <c r="C429" s="1616"/>
      <c r="D429" s="1616"/>
      <c r="E429" s="1678"/>
      <c r="F429" s="1678"/>
      <c r="G429" s="1653"/>
      <c r="H429" s="1616"/>
      <c r="I429" s="1616"/>
      <c r="J429" s="1616"/>
      <c r="K429" s="1616"/>
      <c r="L429" s="1616"/>
      <c r="M429" s="1616"/>
      <c r="N429" s="1616"/>
      <c r="O429" s="1619"/>
      <c r="P429" s="1619"/>
      <c r="Q429" s="1619"/>
      <c r="R429" s="1616"/>
      <c r="S429" s="1619"/>
      <c r="T429" s="1619"/>
      <c r="U429" s="362" t="s">
        <v>48</v>
      </c>
      <c r="V429" s="312">
        <f>+Ciaf!V176</f>
        <v>1</v>
      </c>
      <c r="W429" s="410">
        <f>+V429*O428</f>
        <v>0.2</v>
      </c>
      <c r="X429" s="17"/>
      <c r="Y429" s="17"/>
      <c r="Z429" s="17"/>
      <c r="AA429" s="17"/>
      <c r="AB429" s="17"/>
      <c r="AC429" s="17"/>
      <c r="AD429" s="17"/>
      <c r="AE429" s="17"/>
      <c r="AF429" s="17"/>
      <c r="AG429" s="17"/>
    </row>
    <row r="430" spans="1:33" ht="36.75" customHeight="1">
      <c r="A430" s="1653"/>
      <c r="B430" s="1616"/>
      <c r="C430" s="1616"/>
      <c r="D430" s="1616"/>
      <c r="E430" s="1678"/>
      <c r="F430" s="1678"/>
      <c r="G430" s="1653"/>
      <c r="H430" s="1616"/>
      <c r="I430" s="1616"/>
      <c r="J430" s="1616"/>
      <c r="K430" s="1616"/>
      <c r="L430" s="1616"/>
      <c r="M430" s="1616"/>
      <c r="N430" s="1616"/>
      <c r="O430" s="1628">
        <f>+Ciaf!W177</f>
        <v>0.2</v>
      </c>
      <c r="P430" s="1622"/>
      <c r="Q430" s="1671" t="str">
        <f>+Ciaf!C177</f>
        <v>Monitorear la disponibilidad de los geoservicios existentes</v>
      </c>
      <c r="R430" s="1616"/>
      <c r="S430" s="1646">
        <v>43177</v>
      </c>
      <c r="T430" s="1646">
        <v>43435</v>
      </c>
      <c r="U430" s="362" t="s">
        <v>47</v>
      </c>
      <c r="V430" s="312">
        <f>+Ciaf!V177</f>
        <v>0.99999999999999989</v>
      </c>
      <c r="W430" s="410">
        <f>+V430*O430</f>
        <v>0.19999999999999998</v>
      </c>
      <c r="X430" s="17"/>
      <c r="Y430" s="17"/>
      <c r="Z430" s="17"/>
      <c r="AA430" s="17"/>
      <c r="AB430" s="17"/>
      <c r="AC430" s="17"/>
      <c r="AD430" s="17"/>
      <c r="AE430" s="17"/>
      <c r="AF430" s="17"/>
      <c r="AG430" s="17"/>
    </row>
    <row r="431" spans="1:33" ht="36.75" customHeight="1">
      <c r="A431" s="1653"/>
      <c r="B431" s="1616"/>
      <c r="C431" s="1616"/>
      <c r="D431" s="1616"/>
      <c r="E431" s="1678"/>
      <c r="F431" s="1678"/>
      <c r="G431" s="1653"/>
      <c r="H431" s="1616"/>
      <c r="I431" s="1619"/>
      <c r="J431" s="1619"/>
      <c r="K431" s="1616"/>
      <c r="L431" s="1616"/>
      <c r="M431" s="1616"/>
      <c r="N431" s="1616"/>
      <c r="O431" s="1619"/>
      <c r="P431" s="1619"/>
      <c r="Q431" s="1619"/>
      <c r="R431" s="1616"/>
      <c r="S431" s="1619"/>
      <c r="T431" s="1619"/>
      <c r="U431" s="362" t="s">
        <v>48</v>
      </c>
      <c r="V431" s="312">
        <f>+Ciaf!V178</f>
        <v>0.99999999999999989</v>
      </c>
      <c r="W431" s="410">
        <f>+V431*O430</f>
        <v>0.19999999999999998</v>
      </c>
      <c r="X431" s="17"/>
      <c r="Y431" s="17"/>
      <c r="Z431" s="17"/>
      <c r="AA431" s="17"/>
      <c r="AB431" s="17"/>
      <c r="AC431" s="17"/>
      <c r="AD431" s="17"/>
      <c r="AE431" s="17"/>
      <c r="AF431" s="17"/>
      <c r="AG431" s="17"/>
    </row>
    <row r="432" spans="1:33" ht="36.75" customHeight="1">
      <c r="A432" s="1653"/>
      <c r="B432" s="1616"/>
      <c r="C432" s="1616"/>
      <c r="D432" s="1616"/>
      <c r="E432" s="1678"/>
      <c r="F432" s="1678"/>
      <c r="G432" s="1653"/>
      <c r="H432" s="1616"/>
      <c r="I432" s="1643" t="s">
        <v>48</v>
      </c>
      <c r="J432" s="1791">
        <f>+Ciaf!V172</f>
        <v>30</v>
      </c>
      <c r="K432" s="1616"/>
      <c r="L432" s="1616"/>
      <c r="M432" s="1616"/>
      <c r="N432" s="1616"/>
      <c r="O432" s="1628">
        <f>+Ciaf!W179</f>
        <v>0.2</v>
      </c>
      <c r="P432" s="1622"/>
      <c r="Q432" s="1671" t="str">
        <f>+Ciaf!C179</f>
        <v>Realizar el plan de descubrimiento de nuevos geoservicios</v>
      </c>
      <c r="R432" s="1616"/>
      <c r="S432" s="1646">
        <v>43238</v>
      </c>
      <c r="T432" s="1646">
        <v>43422</v>
      </c>
      <c r="U432" s="362" t="s">
        <v>47</v>
      </c>
      <c r="V432" s="312">
        <f>+Ciaf!V179</f>
        <v>0.99990000000000001</v>
      </c>
      <c r="W432" s="410">
        <f>+V432*O432</f>
        <v>0.19998000000000002</v>
      </c>
      <c r="X432" s="17"/>
      <c r="Y432" s="17"/>
      <c r="Z432" s="17"/>
      <c r="AA432" s="17"/>
      <c r="AB432" s="17"/>
      <c r="AC432" s="17"/>
      <c r="AD432" s="17"/>
      <c r="AE432" s="17"/>
      <c r="AF432" s="17"/>
      <c r="AG432" s="17"/>
    </row>
    <row r="433" spans="1:33" ht="36.75" customHeight="1">
      <c r="A433" s="1653"/>
      <c r="B433" s="1616"/>
      <c r="C433" s="1616"/>
      <c r="D433" s="1616"/>
      <c r="E433" s="1678"/>
      <c r="F433" s="1678"/>
      <c r="G433" s="1653"/>
      <c r="H433" s="1616"/>
      <c r="I433" s="1616"/>
      <c r="J433" s="1616"/>
      <c r="K433" s="1616"/>
      <c r="L433" s="1616"/>
      <c r="M433" s="1616"/>
      <c r="N433" s="1616"/>
      <c r="O433" s="1619"/>
      <c r="P433" s="1619"/>
      <c r="Q433" s="1619"/>
      <c r="R433" s="1616"/>
      <c r="S433" s="1619"/>
      <c r="T433" s="1619"/>
      <c r="U433" s="362" t="s">
        <v>48</v>
      </c>
      <c r="V433" s="312">
        <f>+Ciaf!V180</f>
        <v>0.99990000000000001</v>
      </c>
      <c r="W433" s="410">
        <f>+V433*O432</f>
        <v>0.19998000000000002</v>
      </c>
      <c r="X433" s="17"/>
      <c r="Y433" s="17"/>
      <c r="Z433" s="17"/>
      <c r="AA433" s="17"/>
      <c r="AB433" s="17"/>
      <c r="AC433" s="17"/>
      <c r="AD433" s="17"/>
      <c r="AE433" s="17"/>
      <c r="AF433" s="17"/>
      <c r="AG433" s="17"/>
    </row>
    <row r="434" spans="1:33" ht="36.75" customHeight="1">
      <c r="A434" s="1653"/>
      <c r="B434" s="1616"/>
      <c r="C434" s="1616"/>
      <c r="D434" s="1616"/>
      <c r="E434" s="1678"/>
      <c r="F434" s="1678"/>
      <c r="G434" s="1653"/>
      <c r="H434" s="1616"/>
      <c r="I434" s="1616"/>
      <c r="J434" s="1616"/>
      <c r="K434" s="1616"/>
      <c r="L434" s="1616"/>
      <c r="M434" s="1616"/>
      <c r="N434" s="1616"/>
      <c r="O434" s="1628">
        <f>+Ciaf!W181</f>
        <v>0.4</v>
      </c>
      <c r="P434" s="1622"/>
      <c r="Q434" s="1671" t="str">
        <f>+Ciaf!C181</f>
        <v>Realizar la integración de nuevos geoservicios al PGN</v>
      </c>
      <c r="R434" s="1616"/>
      <c r="S434" s="1646">
        <v>43269</v>
      </c>
      <c r="T434" s="1646">
        <v>43435</v>
      </c>
      <c r="U434" s="362" t="s">
        <v>47</v>
      </c>
      <c r="V434" s="312">
        <f>+Ciaf!V181</f>
        <v>0.99990000000000001</v>
      </c>
      <c r="W434" s="410">
        <f>+V434*O434</f>
        <v>0.39996000000000004</v>
      </c>
      <c r="X434" s="17"/>
      <c r="Y434" s="17"/>
      <c r="Z434" s="17"/>
      <c r="AA434" s="17"/>
      <c r="AB434" s="17"/>
      <c r="AC434" s="17"/>
      <c r="AD434" s="17"/>
      <c r="AE434" s="17"/>
      <c r="AF434" s="17"/>
      <c r="AG434" s="17"/>
    </row>
    <row r="435" spans="1:33" ht="36.75" customHeight="1">
      <c r="A435" s="1653"/>
      <c r="B435" s="1616"/>
      <c r="C435" s="1616"/>
      <c r="D435" s="1616"/>
      <c r="E435" s="1679"/>
      <c r="F435" s="1678"/>
      <c r="G435" s="1654"/>
      <c r="H435" s="1617"/>
      <c r="I435" s="1617"/>
      <c r="J435" s="1617"/>
      <c r="K435" s="1617"/>
      <c r="L435" s="1617"/>
      <c r="M435" s="1617"/>
      <c r="N435" s="1617"/>
      <c r="O435" s="1617"/>
      <c r="P435" s="1619"/>
      <c r="Q435" s="1617"/>
      <c r="R435" s="1617"/>
      <c r="S435" s="1617"/>
      <c r="T435" s="1617"/>
      <c r="U435" s="367" t="s">
        <v>48</v>
      </c>
      <c r="V435" s="325">
        <f>+Ciaf!V182</f>
        <v>0.99990000000000001</v>
      </c>
      <c r="W435" s="427">
        <f>+V435*O434</f>
        <v>0.39996000000000004</v>
      </c>
      <c r="X435" s="17"/>
      <c r="Y435" s="17"/>
      <c r="Z435" s="17"/>
      <c r="AA435" s="17"/>
      <c r="AB435" s="17"/>
      <c r="AC435" s="17"/>
      <c r="AD435" s="17"/>
      <c r="AE435" s="17"/>
      <c r="AF435" s="17"/>
      <c r="AG435" s="17"/>
    </row>
    <row r="436" spans="1:33" ht="50.25" customHeight="1">
      <c r="A436" s="1653"/>
      <c r="B436" s="1616"/>
      <c r="C436" s="1616"/>
      <c r="D436" s="1616"/>
      <c r="E436" s="1710" t="s">
        <v>387</v>
      </c>
      <c r="F436" s="1678"/>
      <c r="G436" s="1655" t="str">
        <f>+Ciaf!A194</f>
        <v>Entidades acompañadas en la difusión e implementación de Estándares y buenas practicas para la gestión de información geográfica</v>
      </c>
      <c r="H436" s="1642">
        <f>+Ciaf!W192</f>
        <v>0.1</v>
      </c>
      <c r="I436" s="1642" t="s">
        <v>47</v>
      </c>
      <c r="J436" s="1792">
        <f>+Ciaf!V192</f>
        <v>10</v>
      </c>
      <c r="K436" s="1640">
        <f>+Ciaf!E192</f>
        <v>10</v>
      </c>
      <c r="L436" s="1640" t="str">
        <f>+Ciaf!D192</f>
        <v>Entidades</v>
      </c>
      <c r="M436" s="1640" t="str">
        <f>+Ciaf!F192</f>
        <v>Entidades acompañadas en la difusión e implementación de Estándares y buenas practicas para la gestión de información geográfica</v>
      </c>
      <c r="N436" s="1640" t="str">
        <f>+Ciaf!G192</f>
        <v>Eficacia</v>
      </c>
      <c r="O436" s="1629">
        <f>+Ciaf!W195</f>
        <v>0.2</v>
      </c>
      <c r="P436" s="1622"/>
      <c r="Q436" s="1675" t="str">
        <f>+Ciaf!C195</f>
        <v>Llevar a cabo las mesas de trabajo de identificación de componentes   información, estándares y servicios TIC, organizacionales y recursos humanos en entidades respecto a la gestión de información geográfica</v>
      </c>
      <c r="R436" s="1640" t="str">
        <f>+Ciaf!C192</f>
        <v xml:space="preserve">Oficina CIAF </v>
      </c>
      <c r="S436" s="1649">
        <v>43208</v>
      </c>
      <c r="T436" s="1649">
        <v>43299</v>
      </c>
      <c r="U436" s="360" t="s">
        <v>47</v>
      </c>
      <c r="V436" s="308">
        <f>+Ciaf!V195</f>
        <v>1</v>
      </c>
      <c r="W436" s="409">
        <f>+V436*O436</f>
        <v>0.2</v>
      </c>
      <c r="X436" s="17"/>
      <c r="Y436" s="17"/>
      <c r="Z436" s="17"/>
      <c r="AA436" s="17"/>
      <c r="AB436" s="17"/>
      <c r="AC436" s="17"/>
      <c r="AD436" s="17"/>
      <c r="AE436" s="17"/>
      <c r="AF436" s="17"/>
      <c r="AG436" s="17"/>
    </row>
    <row r="437" spans="1:33" ht="50.25" customHeight="1">
      <c r="A437" s="1653"/>
      <c r="B437" s="1616"/>
      <c r="C437" s="1616"/>
      <c r="D437" s="1616"/>
      <c r="E437" s="1678"/>
      <c r="F437" s="1678"/>
      <c r="G437" s="1653"/>
      <c r="H437" s="1616"/>
      <c r="I437" s="1616"/>
      <c r="J437" s="1616"/>
      <c r="K437" s="1616"/>
      <c r="L437" s="1616"/>
      <c r="M437" s="1616"/>
      <c r="N437" s="1616"/>
      <c r="O437" s="1619"/>
      <c r="P437" s="1619"/>
      <c r="Q437" s="1619"/>
      <c r="R437" s="1616"/>
      <c r="S437" s="1619"/>
      <c r="T437" s="1619"/>
      <c r="U437" s="362" t="s">
        <v>48</v>
      </c>
      <c r="V437" s="312">
        <f>+Ciaf!V196</f>
        <v>1</v>
      </c>
      <c r="W437" s="410">
        <f>+V437*O436</f>
        <v>0.2</v>
      </c>
      <c r="X437" s="17"/>
      <c r="Y437" s="17"/>
      <c r="Z437" s="17"/>
      <c r="AA437" s="17"/>
      <c r="AB437" s="17"/>
      <c r="AC437" s="17"/>
      <c r="AD437" s="17"/>
      <c r="AE437" s="17"/>
      <c r="AF437" s="17"/>
      <c r="AG437" s="17"/>
    </row>
    <row r="438" spans="1:33" ht="38.25" customHeight="1">
      <c r="A438" s="1653"/>
      <c r="B438" s="1616"/>
      <c r="C438" s="1616"/>
      <c r="D438" s="1616"/>
      <c r="E438" s="1678"/>
      <c r="F438" s="1678"/>
      <c r="G438" s="1653"/>
      <c r="H438" s="1616"/>
      <c r="I438" s="1616"/>
      <c r="J438" s="1616"/>
      <c r="K438" s="1616"/>
      <c r="L438" s="1616"/>
      <c r="M438" s="1616"/>
      <c r="N438" s="1616"/>
      <c r="O438" s="1628">
        <f>+Ciaf!W197</f>
        <v>0.2</v>
      </c>
      <c r="P438" s="1622"/>
      <c r="Q438" s="1671" t="str">
        <f>+Ciaf!C197</f>
        <v>Generar informes acerca del estado de avance, madurez y necesidades de las entidades alrededor de la gestión de información geográfica</v>
      </c>
      <c r="R438" s="1616"/>
      <c r="S438" s="1646">
        <v>43208</v>
      </c>
      <c r="T438" s="1646">
        <v>43361</v>
      </c>
      <c r="U438" s="362" t="s">
        <v>47</v>
      </c>
      <c r="V438" s="312">
        <f>+Ciaf!V197</f>
        <v>0.99999999999999989</v>
      </c>
      <c r="W438" s="410">
        <f>+V438*O438</f>
        <v>0.19999999999999998</v>
      </c>
      <c r="X438" s="17"/>
      <c r="Y438" s="17"/>
      <c r="Z438" s="17"/>
      <c r="AA438" s="17"/>
      <c r="AB438" s="17"/>
      <c r="AC438" s="17"/>
      <c r="AD438" s="17"/>
      <c r="AE438" s="17"/>
      <c r="AF438" s="17"/>
      <c r="AG438" s="17"/>
    </row>
    <row r="439" spans="1:33" ht="38.25" customHeight="1">
      <c r="A439" s="1653"/>
      <c r="B439" s="1616"/>
      <c r="C439" s="1616"/>
      <c r="D439" s="1616"/>
      <c r="E439" s="1678"/>
      <c r="F439" s="1678"/>
      <c r="G439" s="1653"/>
      <c r="H439" s="1616"/>
      <c r="I439" s="1619"/>
      <c r="J439" s="1619"/>
      <c r="K439" s="1616"/>
      <c r="L439" s="1616"/>
      <c r="M439" s="1616"/>
      <c r="N439" s="1616"/>
      <c r="O439" s="1619"/>
      <c r="P439" s="1619"/>
      <c r="Q439" s="1619"/>
      <c r="R439" s="1616"/>
      <c r="S439" s="1619"/>
      <c r="T439" s="1619"/>
      <c r="U439" s="362" t="s">
        <v>48</v>
      </c>
      <c r="V439" s="312">
        <f>+Ciaf!V198</f>
        <v>1.0002</v>
      </c>
      <c r="W439" s="410">
        <f>+V439*O438</f>
        <v>0.20004</v>
      </c>
      <c r="X439" s="17"/>
      <c r="Y439" s="17"/>
      <c r="Z439" s="17"/>
      <c r="AA439" s="17"/>
      <c r="AB439" s="17"/>
      <c r="AC439" s="17"/>
      <c r="AD439" s="17"/>
      <c r="AE439" s="17"/>
      <c r="AF439" s="17"/>
      <c r="AG439" s="17"/>
    </row>
    <row r="440" spans="1:33" ht="38.25" customHeight="1">
      <c r="A440" s="1653"/>
      <c r="B440" s="1616"/>
      <c r="C440" s="1616"/>
      <c r="D440" s="1616"/>
      <c r="E440" s="1678"/>
      <c r="F440" s="1678"/>
      <c r="G440" s="1653"/>
      <c r="H440" s="1616"/>
      <c r="I440" s="1643" t="s">
        <v>48</v>
      </c>
      <c r="J440" s="1791">
        <f>+Ciaf!V193</f>
        <v>10</v>
      </c>
      <c r="K440" s="1616"/>
      <c r="L440" s="1616"/>
      <c r="M440" s="1616"/>
      <c r="N440" s="1616"/>
      <c r="O440" s="1628">
        <f>+Ciaf!W199</f>
        <v>0.3</v>
      </c>
      <c r="P440" s="1622"/>
      <c r="Q440" s="1671" t="str">
        <f>+Ciaf!C199</f>
        <v>Definir estrategias de mejoramiento de los procesos, procedimientos , datos y servicios respecto a la gestión de información geográfica</v>
      </c>
      <c r="R440" s="1616"/>
      <c r="S440" s="1646">
        <v>43238</v>
      </c>
      <c r="T440" s="1646">
        <v>43361</v>
      </c>
      <c r="U440" s="362" t="s">
        <v>47</v>
      </c>
      <c r="V440" s="312">
        <f>+Ciaf!V199</f>
        <v>1</v>
      </c>
      <c r="W440" s="410">
        <f>+V440*O440</f>
        <v>0.3</v>
      </c>
      <c r="X440" s="17"/>
      <c r="Y440" s="17"/>
      <c r="Z440" s="17"/>
      <c r="AA440" s="17"/>
      <c r="AB440" s="17"/>
      <c r="AC440" s="17"/>
      <c r="AD440" s="17"/>
      <c r="AE440" s="17"/>
      <c r="AF440" s="17"/>
      <c r="AG440" s="17"/>
    </row>
    <row r="441" spans="1:33" ht="38.25" customHeight="1">
      <c r="A441" s="1653"/>
      <c r="B441" s="1616"/>
      <c r="C441" s="1616"/>
      <c r="D441" s="1616"/>
      <c r="E441" s="1678"/>
      <c r="F441" s="1678"/>
      <c r="G441" s="1653"/>
      <c r="H441" s="1616"/>
      <c r="I441" s="1616"/>
      <c r="J441" s="1616"/>
      <c r="K441" s="1616"/>
      <c r="L441" s="1616"/>
      <c r="M441" s="1616"/>
      <c r="N441" s="1616"/>
      <c r="O441" s="1619"/>
      <c r="P441" s="1619"/>
      <c r="Q441" s="1619"/>
      <c r="R441" s="1616"/>
      <c r="S441" s="1619"/>
      <c r="T441" s="1619"/>
      <c r="U441" s="362" t="s">
        <v>48</v>
      </c>
      <c r="V441" s="312">
        <f>+Ciaf!V200</f>
        <v>1</v>
      </c>
      <c r="W441" s="410">
        <f>+V441*O440</f>
        <v>0.3</v>
      </c>
      <c r="X441" s="17"/>
      <c r="Y441" s="17"/>
      <c r="Z441" s="17"/>
      <c r="AA441" s="17"/>
      <c r="AB441" s="17"/>
      <c r="AC441" s="17"/>
      <c r="AD441" s="17"/>
      <c r="AE441" s="17"/>
      <c r="AF441" s="17"/>
      <c r="AG441" s="17"/>
    </row>
    <row r="442" spans="1:33" ht="58.5" customHeight="1">
      <c r="A442" s="1653"/>
      <c r="B442" s="1616"/>
      <c r="C442" s="1616"/>
      <c r="D442" s="1616"/>
      <c r="E442" s="1678"/>
      <c r="F442" s="1678"/>
      <c r="G442" s="1653"/>
      <c r="H442" s="1616"/>
      <c r="I442" s="1616"/>
      <c r="J442" s="1616"/>
      <c r="K442" s="1616"/>
      <c r="L442" s="1616"/>
      <c r="M442" s="1616"/>
      <c r="N442" s="1616"/>
      <c r="O442" s="1628">
        <f>+Ciaf!W201</f>
        <v>0.3</v>
      </c>
      <c r="P442" s="1622"/>
      <c r="Q442" s="1671" t="str">
        <f>+Ciaf!C201</f>
        <v>Liderar los procesos de mejoramiento de calidad de la información dentro de las entidades mediante el acompañamiento para la implementación de estándares y buenas practicas para la gestión de información</v>
      </c>
      <c r="R442" s="1616"/>
      <c r="S442" s="1646">
        <v>43238</v>
      </c>
      <c r="T442" s="1646">
        <v>43361</v>
      </c>
      <c r="U442" s="362" t="s">
        <v>47</v>
      </c>
      <c r="V442" s="312">
        <f>+Ciaf!V201</f>
        <v>1</v>
      </c>
      <c r="W442" s="410">
        <f>+V442*O442</f>
        <v>0.3</v>
      </c>
      <c r="X442" s="17"/>
      <c r="Y442" s="17"/>
      <c r="Z442" s="17"/>
      <c r="AA442" s="17"/>
      <c r="AB442" s="17"/>
      <c r="AC442" s="17"/>
      <c r="AD442" s="17"/>
      <c r="AE442" s="17"/>
      <c r="AF442" s="17"/>
      <c r="AG442" s="17"/>
    </row>
    <row r="443" spans="1:33" ht="58.5" customHeight="1">
      <c r="A443" s="1653"/>
      <c r="B443" s="1616"/>
      <c r="C443" s="1616"/>
      <c r="D443" s="1616"/>
      <c r="E443" s="1679"/>
      <c r="F443" s="1678"/>
      <c r="G443" s="1654"/>
      <c r="H443" s="1617"/>
      <c r="I443" s="1617"/>
      <c r="J443" s="1617"/>
      <c r="K443" s="1617"/>
      <c r="L443" s="1617"/>
      <c r="M443" s="1617"/>
      <c r="N443" s="1617"/>
      <c r="O443" s="1617"/>
      <c r="P443" s="1619"/>
      <c r="Q443" s="1617"/>
      <c r="R443" s="1617"/>
      <c r="S443" s="1617"/>
      <c r="T443" s="1617"/>
      <c r="U443" s="367" t="s">
        <v>48</v>
      </c>
      <c r="V443" s="325">
        <f>+Ciaf!V202</f>
        <v>1</v>
      </c>
      <c r="W443" s="427">
        <f>+V443*O442</f>
        <v>0.3</v>
      </c>
      <c r="X443" s="17"/>
      <c r="Y443" s="17"/>
      <c r="Z443" s="17"/>
      <c r="AA443" s="17"/>
      <c r="AB443" s="17"/>
      <c r="AC443" s="17"/>
      <c r="AD443" s="17"/>
      <c r="AE443" s="17"/>
      <c r="AF443" s="17"/>
      <c r="AG443" s="17"/>
    </row>
    <row r="444" spans="1:33" ht="22.5" customHeight="1">
      <c r="A444" s="1653"/>
      <c r="B444" s="1616"/>
      <c r="C444" s="1616"/>
      <c r="D444" s="1616"/>
      <c r="E444" s="1710" t="s">
        <v>387</v>
      </c>
      <c r="F444" s="1678"/>
      <c r="G444" s="1655" t="str">
        <f>+Ciaf!A212</f>
        <v>Documento con parámetros para el establecimiento y conformación de IDES temáticas o regionales o institucionales en diferentes etapas de desarrollo</v>
      </c>
      <c r="H444" s="1642">
        <f>+Ciaf!W210</f>
        <v>0.1</v>
      </c>
      <c r="I444" s="1642" t="s">
        <v>47</v>
      </c>
      <c r="J444" s="1792">
        <f>+Ciaf!V210</f>
        <v>5</v>
      </c>
      <c r="K444" s="1640">
        <f>+Ciaf!E210</f>
        <v>5</v>
      </c>
      <c r="L444" s="1640" t="str">
        <f>+Ciaf!D210</f>
        <v>Documentos</v>
      </c>
      <c r="M444" s="1640" t="str">
        <f>+Ciaf!F210</f>
        <v>Documentos con parámetros para el establecimiento y conformación de IDES temáticas generados</v>
      </c>
      <c r="N444" s="1640" t="str">
        <f>+Ciaf!G210</f>
        <v>Eficacia</v>
      </c>
      <c r="O444" s="1629">
        <f>+Ciaf!W213</f>
        <v>0.1</v>
      </c>
      <c r="P444" s="1622"/>
      <c r="Q444" s="1675" t="str">
        <f>+Ciaf!C213</f>
        <v>Generar  la estructura documental</v>
      </c>
      <c r="R444" s="1640" t="str">
        <f>+Ciaf!C210</f>
        <v xml:space="preserve">Oficina CIAF </v>
      </c>
      <c r="S444" s="1649">
        <v>43132</v>
      </c>
      <c r="T444" s="1649">
        <v>43299</v>
      </c>
      <c r="U444" s="360" t="s">
        <v>47</v>
      </c>
      <c r="V444" s="308">
        <f>+Ciaf!V213</f>
        <v>1</v>
      </c>
      <c r="W444" s="409">
        <f>+V444*O444</f>
        <v>0.1</v>
      </c>
      <c r="X444" s="17"/>
      <c r="Y444" s="17"/>
      <c r="Z444" s="17"/>
      <c r="AA444" s="17"/>
      <c r="AB444" s="17"/>
      <c r="AC444" s="17"/>
      <c r="AD444" s="17"/>
      <c r="AE444" s="17"/>
      <c r="AF444" s="17"/>
      <c r="AG444" s="17"/>
    </row>
    <row r="445" spans="1:33" ht="22.5" customHeight="1">
      <c r="A445" s="1653"/>
      <c r="B445" s="1616"/>
      <c r="C445" s="1616"/>
      <c r="D445" s="1616"/>
      <c r="E445" s="1678"/>
      <c r="F445" s="1678"/>
      <c r="G445" s="1653"/>
      <c r="H445" s="1616"/>
      <c r="I445" s="1616"/>
      <c r="J445" s="1616"/>
      <c r="K445" s="1616"/>
      <c r="L445" s="1616"/>
      <c r="M445" s="1616"/>
      <c r="N445" s="1616"/>
      <c r="O445" s="1619"/>
      <c r="P445" s="1619"/>
      <c r="Q445" s="1619"/>
      <c r="R445" s="1616"/>
      <c r="S445" s="1619"/>
      <c r="T445" s="1619"/>
      <c r="U445" s="362" t="s">
        <v>48</v>
      </c>
      <c r="V445" s="312">
        <f>+Ciaf!V214</f>
        <v>1</v>
      </c>
      <c r="W445" s="410">
        <f>+V445*O444</f>
        <v>0.1</v>
      </c>
      <c r="X445" s="17"/>
      <c r="Y445" s="17"/>
      <c r="Z445" s="17"/>
      <c r="AA445" s="17"/>
      <c r="AB445" s="17"/>
      <c r="AC445" s="17"/>
      <c r="AD445" s="17"/>
      <c r="AE445" s="17"/>
      <c r="AF445" s="17"/>
      <c r="AG445" s="17"/>
    </row>
    <row r="446" spans="1:33" ht="22.5" customHeight="1">
      <c r="A446" s="1653"/>
      <c r="B446" s="1616"/>
      <c r="C446" s="1616"/>
      <c r="D446" s="1616"/>
      <c r="E446" s="1678"/>
      <c r="F446" s="1678"/>
      <c r="G446" s="1653"/>
      <c r="H446" s="1616"/>
      <c r="I446" s="1619"/>
      <c r="J446" s="1619"/>
      <c r="K446" s="1616"/>
      <c r="L446" s="1616"/>
      <c r="M446" s="1616"/>
      <c r="N446" s="1616"/>
      <c r="O446" s="1628">
        <f>+Ciaf!W215</f>
        <v>0.4</v>
      </c>
      <c r="P446" s="1622"/>
      <c r="Q446" s="1671" t="str">
        <f>+Ciaf!C215</f>
        <v>Revisar y analizar fuentes de información</v>
      </c>
      <c r="R446" s="1616"/>
      <c r="S446" s="1646">
        <v>43177</v>
      </c>
      <c r="T446" s="1646">
        <v>43330</v>
      </c>
      <c r="U446" s="362" t="s">
        <v>47</v>
      </c>
      <c r="V446" s="312">
        <f>+Ciaf!V215</f>
        <v>1</v>
      </c>
      <c r="W446" s="410">
        <f>+V446*O446</f>
        <v>0.4</v>
      </c>
      <c r="X446" s="17"/>
      <c r="Y446" s="17"/>
      <c r="Z446" s="17"/>
      <c r="AA446" s="17"/>
      <c r="AB446" s="17"/>
      <c r="AC446" s="17"/>
      <c r="AD446" s="17"/>
      <c r="AE446" s="17"/>
      <c r="AF446" s="17"/>
      <c r="AG446" s="17"/>
    </row>
    <row r="447" spans="1:33" ht="22.5" customHeight="1">
      <c r="A447" s="1653"/>
      <c r="B447" s="1616"/>
      <c r="C447" s="1616"/>
      <c r="D447" s="1616"/>
      <c r="E447" s="1678"/>
      <c r="F447" s="1678"/>
      <c r="G447" s="1653"/>
      <c r="H447" s="1616"/>
      <c r="I447" s="1643" t="s">
        <v>48</v>
      </c>
      <c r="J447" s="1791">
        <f>+Ciaf!V211</f>
        <v>5</v>
      </c>
      <c r="K447" s="1616"/>
      <c r="L447" s="1616"/>
      <c r="M447" s="1616"/>
      <c r="N447" s="1616"/>
      <c r="O447" s="1619"/>
      <c r="P447" s="1619"/>
      <c r="Q447" s="1619"/>
      <c r="R447" s="1616"/>
      <c r="S447" s="1619"/>
      <c r="T447" s="1619"/>
      <c r="U447" s="362" t="s">
        <v>48</v>
      </c>
      <c r="V447" s="312">
        <f>+Ciaf!V216</f>
        <v>1</v>
      </c>
      <c r="W447" s="410">
        <f>+V447*O446</f>
        <v>0.4</v>
      </c>
      <c r="X447" s="17"/>
      <c r="Y447" s="17"/>
      <c r="Z447" s="17"/>
      <c r="AA447" s="17"/>
      <c r="AB447" s="17"/>
      <c r="AC447" s="17"/>
      <c r="AD447" s="17"/>
      <c r="AE447" s="17"/>
      <c r="AF447" s="17"/>
      <c r="AG447" s="17"/>
    </row>
    <row r="448" spans="1:33" ht="22.5" customHeight="1">
      <c r="A448" s="1653"/>
      <c r="B448" s="1616"/>
      <c r="C448" s="1616"/>
      <c r="D448" s="1616"/>
      <c r="E448" s="1678"/>
      <c r="F448" s="1678"/>
      <c r="G448" s="1653"/>
      <c r="H448" s="1616"/>
      <c r="I448" s="1616"/>
      <c r="J448" s="1616"/>
      <c r="K448" s="1616"/>
      <c r="L448" s="1616"/>
      <c r="M448" s="1616"/>
      <c r="N448" s="1616"/>
      <c r="O448" s="1628">
        <f>+Ciaf!W217</f>
        <v>0.5</v>
      </c>
      <c r="P448" s="1622"/>
      <c r="Q448" s="1671" t="str">
        <f>+Ciaf!C217</f>
        <v>Construir el documento</v>
      </c>
      <c r="R448" s="1616"/>
      <c r="S448" s="1646">
        <v>43208</v>
      </c>
      <c r="T448" s="1646">
        <v>43361</v>
      </c>
      <c r="U448" s="362" t="s">
        <v>47</v>
      </c>
      <c r="V448" s="312">
        <f>+Ciaf!V217</f>
        <v>1</v>
      </c>
      <c r="W448" s="410">
        <f>+V448*O448</f>
        <v>0.5</v>
      </c>
      <c r="X448" s="17"/>
      <c r="Y448" s="17"/>
      <c r="Z448" s="17"/>
      <c r="AA448" s="17"/>
      <c r="AB448" s="17"/>
      <c r="AC448" s="17"/>
      <c r="AD448" s="17"/>
      <c r="AE448" s="17"/>
      <c r="AF448" s="17"/>
      <c r="AG448" s="17"/>
    </row>
    <row r="449" spans="1:33" ht="22.5" customHeight="1">
      <c r="A449" s="1653"/>
      <c r="B449" s="1616"/>
      <c r="C449" s="1616"/>
      <c r="D449" s="1616"/>
      <c r="E449" s="1679"/>
      <c r="F449" s="1678"/>
      <c r="G449" s="1654"/>
      <c r="H449" s="1617"/>
      <c r="I449" s="1617"/>
      <c r="J449" s="1617"/>
      <c r="K449" s="1617"/>
      <c r="L449" s="1617"/>
      <c r="M449" s="1617"/>
      <c r="N449" s="1617"/>
      <c r="O449" s="1617"/>
      <c r="P449" s="1619"/>
      <c r="Q449" s="1617"/>
      <c r="R449" s="1617"/>
      <c r="S449" s="1617"/>
      <c r="T449" s="1617"/>
      <c r="U449" s="367" t="s">
        <v>48</v>
      </c>
      <c r="V449" s="325">
        <f>+Ciaf!V218</f>
        <v>1.0000000000000002</v>
      </c>
      <c r="W449" s="427">
        <f>+V449*O448</f>
        <v>0.50000000000000011</v>
      </c>
      <c r="X449" s="17"/>
      <c r="Y449" s="17"/>
      <c r="Z449" s="17"/>
      <c r="AA449" s="17"/>
      <c r="AB449" s="17"/>
      <c r="AC449" s="17"/>
      <c r="AD449" s="17"/>
      <c r="AE449" s="17"/>
      <c r="AF449" s="17"/>
      <c r="AG449" s="17"/>
    </row>
    <row r="450" spans="1:33" ht="20.25" customHeight="1">
      <c r="A450" s="1653"/>
      <c r="B450" s="1616"/>
      <c r="C450" s="1616"/>
      <c r="D450" s="1616"/>
      <c r="E450" s="1710" t="s">
        <v>387</v>
      </c>
      <c r="F450" s="1678"/>
      <c r="G450" s="1847" t="str">
        <f>+Ciaf!A232</f>
        <v>Guías de implementación de normas técnicas internacionales para la gestión de información geográfica.</v>
      </c>
      <c r="H450" s="1773">
        <f>+Ciaf!W230</f>
        <v>0.1</v>
      </c>
      <c r="I450" s="1751" t="s">
        <v>47</v>
      </c>
      <c r="J450" s="1849">
        <f>+Ciaf!V230</f>
        <v>4</v>
      </c>
      <c r="K450" s="1693">
        <f>+Ciaf!E230</f>
        <v>4</v>
      </c>
      <c r="L450" s="1693" t="str">
        <f>+Ciaf!D230</f>
        <v>Guías</v>
      </c>
      <c r="M450" s="1693" t="str">
        <f>+Ciaf!F230</f>
        <v>Guias de implementación de normas técnicas internacionales actualizadas</v>
      </c>
      <c r="N450" s="1693" t="str">
        <f>+Ciaf!G230</f>
        <v>Eficacia</v>
      </c>
      <c r="O450" s="1691">
        <f>+Ciaf!W233</f>
        <v>0.4</v>
      </c>
      <c r="P450" s="1622"/>
      <c r="Q450" s="1685" t="str">
        <f>+Ciaf!C233</f>
        <v>Realizar labores de investigación sobre actualizaciones normativas</v>
      </c>
      <c r="R450" s="1693" t="str">
        <f>+Ciaf!C230</f>
        <v xml:space="preserve">Oficina CIAF </v>
      </c>
      <c r="S450" s="1680">
        <v>43132</v>
      </c>
      <c r="T450" s="1680">
        <v>43208</v>
      </c>
      <c r="U450" s="450" t="s">
        <v>47</v>
      </c>
      <c r="V450" s="451">
        <f>+Ciaf!V233</f>
        <v>1</v>
      </c>
      <c r="W450" s="452">
        <f>+V450*O450</f>
        <v>0.4</v>
      </c>
      <c r="X450" s="17"/>
      <c r="Y450" s="17"/>
      <c r="Z450" s="17"/>
      <c r="AA450" s="17"/>
      <c r="AB450" s="17"/>
      <c r="AC450" s="17"/>
      <c r="AD450" s="17"/>
      <c r="AE450" s="17"/>
      <c r="AF450" s="17"/>
      <c r="AG450" s="17"/>
    </row>
    <row r="451" spans="1:33" ht="20.25" customHeight="1">
      <c r="A451" s="1653"/>
      <c r="B451" s="1616"/>
      <c r="C451" s="1616"/>
      <c r="D451" s="1616"/>
      <c r="E451" s="1678"/>
      <c r="F451" s="1678"/>
      <c r="G451" s="1653"/>
      <c r="H451" s="1616"/>
      <c r="I451" s="1616"/>
      <c r="J451" s="1616"/>
      <c r="K451" s="1616"/>
      <c r="L451" s="1616"/>
      <c r="M451" s="1616"/>
      <c r="N451" s="1616"/>
      <c r="O451" s="1619"/>
      <c r="P451" s="1619"/>
      <c r="Q451" s="1619"/>
      <c r="R451" s="1616"/>
      <c r="S451" s="1619"/>
      <c r="T451" s="1619"/>
      <c r="U451" s="362" t="s">
        <v>48</v>
      </c>
      <c r="V451" s="312">
        <f>+Ciaf!V234</f>
        <v>0.99990000000000001</v>
      </c>
      <c r="W451" s="410">
        <f>+V451*O450</f>
        <v>0.39996000000000004</v>
      </c>
      <c r="X451" s="17"/>
      <c r="Y451" s="17"/>
      <c r="Z451" s="17"/>
      <c r="AA451" s="17"/>
      <c r="AB451" s="17"/>
      <c r="AC451" s="17"/>
      <c r="AD451" s="17"/>
      <c r="AE451" s="17"/>
      <c r="AF451" s="17"/>
      <c r="AG451" s="17"/>
    </row>
    <row r="452" spans="1:33" ht="20.25" customHeight="1">
      <c r="A452" s="1653"/>
      <c r="B452" s="1616"/>
      <c r="C452" s="1616"/>
      <c r="D452" s="1616"/>
      <c r="E452" s="1678"/>
      <c r="F452" s="1678"/>
      <c r="G452" s="1653"/>
      <c r="H452" s="1616"/>
      <c r="I452" s="1619"/>
      <c r="J452" s="1619"/>
      <c r="K452" s="1616"/>
      <c r="L452" s="1616"/>
      <c r="M452" s="1616"/>
      <c r="N452" s="1616"/>
      <c r="O452" s="1628">
        <f>+Ciaf!W235</f>
        <v>0.1</v>
      </c>
      <c r="P452" s="1622"/>
      <c r="Q452" s="1671" t="str">
        <f>+Ciaf!C235</f>
        <v>Construir el plan de actualización</v>
      </c>
      <c r="R452" s="1616"/>
      <c r="S452" s="1646">
        <v>43208</v>
      </c>
      <c r="T452" s="1646">
        <v>43208</v>
      </c>
      <c r="U452" s="362" t="s">
        <v>47</v>
      </c>
      <c r="V452" s="312">
        <f>+Ciaf!V235</f>
        <v>1</v>
      </c>
      <c r="W452" s="410">
        <f>+V452*O452</f>
        <v>0.1</v>
      </c>
      <c r="X452" s="17"/>
      <c r="Y452" s="17"/>
      <c r="Z452" s="17"/>
      <c r="AA452" s="17"/>
      <c r="AB452" s="17"/>
      <c r="AC452" s="17"/>
      <c r="AD452" s="17"/>
      <c r="AE452" s="17"/>
      <c r="AF452" s="17"/>
      <c r="AG452" s="17"/>
    </row>
    <row r="453" spans="1:33" ht="20.25" customHeight="1">
      <c r="A453" s="1653"/>
      <c r="B453" s="1616"/>
      <c r="C453" s="1616"/>
      <c r="D453" s="1616"/>
      <c r="E453" s="1678"/>
      <c r="F453" s="1678"/>
      <c r="G453" s="1653"/>
      <c r="H453" s="1616"/>
      <c r="I453" s="1643" t="s">
        <v>48</v>
      </c>
      <c r="J453" s="1791">
        <f>+Ciaf!V231</f>
        <v>4</v>
      </c>
      <c r="K453" s="1616"/>
      <c r="L453" s="1616"/>
      <c r="M453" s="1616"/>
      <c r="N453" s="1616"/>
      <c r="O453" s="1619"/>
      <c r="P453" s="1619"/>
      <c r="Q453" s="1619"/>
      <c r="R453" s="1616"/>
      <c r="S453" s="1619"/>
      <c r="T453" s="1619"/>
      <c r="U453" s="362" t="s">
        <v>48</v>
      </c>
      <c r="V453" s="312">
        <f>+Ciaf!V236</f>
        <v>1</v>
      </c>
      <c r="W453" s="410">
        <f>+V453*O452</f>
        <v>0.1</v>
      </c>
      <c r="X453" s="17"/>
      <c r="Y453" s="17"/>
      <c r="Z453" s="17"/>
      <c r="AA453" s="17"/>
      <c r="AB453" s="17"/>
      <c r="AC453" s="17"/>
      <c r="AD453" s="17"/>
      <c r="AE453" s="17"/>
      <c r="AF453" s="17"/>
      <c r="AG453" s="17"/>
    </row>
    <row r="454" spans="1:33" ht="20.25" customHeight="1">
      <c r="A454" s="1653"/>
      <c r="B454" s="1616"/>
      <c r="C454" s="1616"/>
      <c r="D454" s="1616"/>
      <c r="E454" s="1678"/>
      <c r="F454" s="1678"/>
      <c r="G454" s="1653"/>
      <c r="H454" s="1616"/>
      <c r="I454" s="1616"/>
      <c r="J454" s="1616"/>
      <c r="K454" s="1616"/>
      <c r="L454" s="1616"/>
      <c r="M454" s="1616"/>
      <c r="N454" s="1616"/>
      <c r="O454" s="1628">
        <f>+Ciaf!W237</f>
        <v>0.5</v>
      </c>
      <c r="P454" s="1622"/>
      <c r="Q454" s="1671" t="str">
        <f>+Ciaf!C237</f>
        <v>Realizar la actualización de las guías de implementación</v>
      </c>
      <c r="R454" s="1616"/>
      <c r="S454" s="1646">
        <v>43238</v>
      </c>
      <c r="T454" s="1646">
        <v>43435</v>
      </c>
      <c r="U454" s="362" t="s">
        <v>47</v>
      </c>
      <c r="V454" s="312">
        <f>+Ciaf!V237</f>
        <v>1</v>
      </c>
      <c r="W454" s="410">
        <f>+V454*O454</f>
        <v>0.5</v>
      </c>
      <c r="X454" s="17"/>
      <c r="Y454" s="17"/>
      <c r="Z454" s="17"/>
      <c r="AA454" s="17"/>
      <c r="AB454" s="17"/>
      <c r="AC454" s="17"/>
      <c r="AD454" s="17"/>
      <c r="AE454" s="17"/>
      <c r="AF454" s="17"/>
      <c r="AG454" s="17"/>
    </row>
    <row r="455" spans="1:33" ht="20.25" customHeight="1">
      <c r="A455" s="1794"/>
      <c r="B455" s="1619"/>
      <c r="C455" s="1619"/>
      <c r="D455" s="1619"/>
      <c r="E455" s="1679"/>
      <c r="F455" s="1679"/>
      <c r="G455" s="1654"/>
      <c r="H455" s="1617"/>
      <c r="I455" s="1617"/>
      <c r="J455" s="1617"/>
      <c r="K455" s="1617"/>
      <c r="L455" s="1617"/>
      <c r="M455" s="1617"/>
      <c r="N455" s="1617"/>
      <c r="O455" s="1617"/>
      <c r="P455" s="1619"/>
      <c r="Q455" s="1617"/>
      <c r="R455" s="1617"/>
      <c r="S455" s="1617"/>
      <c r="T455" s="1617"/>
      <c r="U455" s="367" t="s">
        <v>48</v>
      </c>
      <c r="V455" s="325">
        <f>+Ciaf!V238</f>
        <v>1</v>
      </c>
      <c r="W455" s="427">
        <f>+V455*O454</f>
        <v>0.5</v>
      </c>
      <c r="X455" s="17"/>
      <c r="Y455" s="17"/>
      <c r="Z455" s="17"/>
      <c r="AA455" s="17"/>
      <c r="AB455" s="17"/>
      <c r="AC455" s="17"/>
      <c r="AD455" s="17"/>
      <c r="AE455" s="17"/>
      <c r="AF455" s="17"/>
      <c r="AG455" s="17"/>
    </row>
    <row r="456" spans="1:33" ht="15.75" customHeight="1">
      <c r="A456" s="186" t="s">
        <v>56</v>
      </c>
      <c r="B456" s="1717">
        <f>+J457*B316</f>
        <v>3.4999999999999996E-2</v>
      </c>
      <c r="C456" s="1714"/>
      <c r="D456" s="1715"/>
      <c r="E456" s="1715"/>
      <c r="F456" s="1715"/>
      <c r="G456" s="1713"/>
      <c r="H456" s="1631">
        <f>SUM(H316:H455)</f>
        <v>0.99999999999999989</v>
      </c>
      <c r="I456" s="190" t="s">
        <v>47</v>
      </c>
      <c r="J456" s="190">
        <f>+Ciaf!V2</f>
        <v>0.99999999999999989</v>
      </c>
      <c r="K456" s="192"/>
      <c r="W456" s="454"/>
      <c r="X456" s="17"/>
      <c r="Y456" s="17"/>
      <c r="Z456" s="17"/>
      <c r="AA456" s="17"/>
      <c r="AB456" s="17"/>
      <c r="AC456" s="17"/>
      <c r="AD456" s="17"/>
      <c r="AE456" s="17"/>
      <c r="AF456" s="17"/>
      <c r="AG456" s="17"/>
    </row>
    <row r="457" spans="1:33" ht="15.75" customHeight="1">
      <c r="A457" s="70">
        <f>+$F$4</f>
        <v>43465</v>
      </c>
      <c r="B457" s="1718"/>
      <c r="C457" s="1665"/>
      <c r="D457" s="1666"/>
      <c r="E457" s="1666"/>
      <c r="F457" s="1666"/>
      <c r="G457" s="1651"/>
      <c r="H457" s="1617"/>
      <c r="I457" s="72" t="s">
        <v>48</v>
      </c>
      <c r="J457" s="73">
        <f>+Ciaf!V3</f>
        <v>0.99999999999999989</v>
      </c>
      <c r="K457" s="455"/>
      <c r="L457" s="456"/>
      <c r="M457" s="456"/>
      <c r="N457" s="456"/>
      <c r="O457" s="456"/>
      <c r="P457" s="456"/>
      <c r="Q457" s="456"/>
      <c r="R457" s="456"/>
      <c r="S457" s="456"/>
      <c r="T457" s="456"/>
      <c r="U457" s="456"/>
      <c r="V457" s="456"/>
      <c r="W457" s="457"/>
      <c r="X457" s="17"/>
      <c r="Y457" s="17"/>
      <c r="Z457" s="17"/>
      <c r="AA457" s="17"/>
      <c r="AB457" s="17"/>
      <c r="AC457" s="17"/>
      <c r="AD457" s="17"/>
      <c r="AE457" s="17"/>
      <c r="AF457" s="17"/>
      <c r="AG457" s="17"/>
    </row>
    <row r="458" spans="1:33" ht="15.75" customHeight="1">
      <c r="A458" s="395"/>
      <c r="B458" s="395"/>
      <c r="C458" s="17"/>
      <c r="D458" s="17"/>
      <c r="E458" s="396"/>
      <c r="F458" s="396"/>
      <c r="G458" s="398"/>
      <c r="H458" s="398"/>
      <c r="I458" s="398"/>
      <c r="J458" s="398"/>
      <c r="K458" s="399"/>
      <c r="L458" s="17"/>
      <c r="M458" s="17"/>
      <c r="N458" s="17"/>
      <c r="O458" s="17"/>
      <c r="R458" s="396"/>
      <c r="S458" s="400"/>
      <c r="T458" s="401"/>
      <c r="U458" s="401"/>
      <c r="V458" s="17"/>
      <c r="W458" s="17"/>
      <c r="X458" s="17"/>
      <c r="Y458" s="17"/>
      <c r="Z458" s="17"/>
      <c r="AA458" s="17"/>
      <c r="AB458" s="17"/>
      <c r="AC458" s="17"/>
      <c r="AD458" s="17"/>
      <c r="AE458" s="17"/>
      <c r="AF458" s="17"/>
      <c r="AG458" s="17"/>
    </row>
    <row r="459" spans="1:33" ht="45.75" customHeight="1">
      <c r="A459" s="1797" t="str">
        <f>+Difu!I2</f>
        <v xml:space="preserve">DIFUSION Y COMERCIALIZACION </v>
      </c>
      <c r="B459" s="1793">
        <v>0.05</v>
      </c>
      <c r="C459" s="1759" t="s">
        <v>600</v>
      </c>
      <c r="D459" s="1759" t="s">
        <v>605</v>
      </c>
      <c r="E459" s="1758" t="s">
        <v>608</v>
      </c>
      <c r="F459" s="1758" t="s">
        <v>612</v>
      </c>
      <c r="G459" s="1655" t="str">
        <f>+Difu!A7</f>
        <v>Investigaciones de Mercado</v>
      </c>
      <c r="H459" s="1772">
        <f>+Difu!W5</f>
        <v>0.2</v>
      </c>
      <c r="I459" s="1642" t="s">
        <v>47</v>
      </c>
      <c r="J459" s="1642">
        <f>+Difu!V5</f>
        <v>1</v>
      </c>
      <c r="K459" s="1629">
        <f>+Difu!E5</f>
        <v>1</v>
      </c>
      <c r="L459" s="1638" t="str">
        <f>+Difu!D5</f>
        <v>Porcentaje</v>
      </c>
      <c r="M459" s="1638" t="str">
        <f>+Difu!F5</f>
        <v>Porcentaje avance Investigaciones de Mercado</v>
      </c>
      <c r="N459" s="1638" t="str">
        <f>+Difu!G5</f>
        <v>EFICACIA</v>
      </c>
      <c r="O459" s="1629">
        <f>+Difu!W8</f>
        <v>0.15</v>
      </c>
      <c r="P459" s="1622"/>
      <c r="Q459" s="1675" t="str">
        <f>+Difu!C8</f>
        <v xml:space="preserve">Realizar la caracterización de la competencia en las lineas de producción como son Avaluos, Laboratorio Nacional del Suelos, Cursos CIAF e Información Geográfica a nivel de Bogotá D.C. </v>
      </c>
      <c r="R459" s="1638" t="str">
        <f>+Difu!C5</f>
        <v>OFICINA DE DIFUSION Y MERCADEO</v>
      </c>
      <c r="S459" s="1649">
        <v>43101</v>
      </c>
      <c r="T459" s="1649">
        <v>43435</v>
      </c>
      <c r="U459" s="360" t="s">
        <v>47</v>
      </c>
      <c r="V459" s="308">
        <f>+Difu!V8</f>
        <v>1</v>
      </c>
      <c r="W459" s="361">
        <f>+V459*O459</f>
        <v>0.15</v>
      </c>
      <c r="X459" s="17"/>
      <c r="Y459" s="17"/>
      <c r="Z459" s="17"/>
      <c r="AA459" s="17"/>
      <c r="AB459" s="17"/>
      <c r="AC459" s="17"/>
      <c r="AD459" s="17"/>
      <c r="AE459" s="17"/>
      <c r="AF459" s="17"/>
      <c r="AG459" s="17"/>
    </row>
    <row r="460" spans="1:33" ht="45.75" customHeight="1">
      <c r="A460" s="1798"/>
      <c r="B460" s="1616"/>
      <c r="C460" s="1616"/>
      <c r="D460" s="1616"/>
      <c r="E460" s="1678"/>
      <c r="F460" s="1678"/>
      <c r="G460" s="1653"/>
      <c r="H460" s="1713"/>
      <c r="I460" s="1616"/>
      <c r="J460" s="1616"/>
      <c r="K460" s="1616"/>
      <c r="L460" s="1616"/>
      <c r="M460" s="1616"/>
      <c r="N460" s="1616"/>
      <c r="O460" s="1619"/>
      <c r="P460" s="1619"/>
      <c r="Q460" s="1616"/>
      <c r="R460" s="1619"/>
      <c r="S460" s="1619"/>
      <c r="T460" s="1619"/>
      <c r="U460" s="362" t="s">
        <v>48</v>
      </c>
      <c r="V460" s="312">
        <f>+Difu!V9</f>
        <v>1</v>
      </c>
      <c r="W460" s="363">
        <f>+V460*O459</f>
        <v>0.15</v>
      </c>
      <c r="X460" s="17"/>
      <c r="Y460" s="17"/>
      <c r="Z460" s="17"/>
      <c r="AA460" s="17"/>
      <c r="AB460" s="17"/>
      <c r="AC460" s="17"/>
      <c r="AD460" s="17"/>
      <c r="AE460" s="17"/>
      <c r="AF460" s="17"/>
      <c r="AG460" s="17"/>
    </row>
    <row r="461" spans="1:33" ht="51" customHeight="1">
      <c r="A461" s="1798"/>
      <c r="B461" s="1616"/>
      <c r="C461" s="1616"/>
      <c r="D461" s="1616"/>
      <c r="E461" s="1678"/>
      <c r="F461" s="1678"/>
      <c r="G461" s="1653"/>
      <c r="H461" s="1713"/>
      <c r="I461" s="1616"/>
      <c r="J461" s="1616"/>
      <c r="K461" s="1616"/>
      <c r="L461" s="1616"/>
      <c r="M461" s="1616"/>
      <c r="N461" s="1616"/>
      <c r="O461" s="1628">
        <f>+Difu!W10</f>
        <v>0.25</v>
      </c>
      <c r="P461" s="1622"/>
      <c r="Q461" s="1671" t="str">
        <f>+Difu!C10</f>
        <v xml:space="preserve">Realizar el proceso de identificación de  los clientes de la Entidad (segmentación) durante los tres últimos años. </v>
      </c>
      <c r="R461" s="1684" t="str">
        <f>+Difu!C5</f>
        <v>OFICINA DE DIFUSION Y MERCADEO</v>
      </c>
      <c r="S461" s="1646">
        <v>43101</v>
      </c>
      <c r="T461" s="1646">
        <v>43435</v>
      </c>
      <c r="U461" s="362" t="s">
        <v>47</v>
      </c>
      <c r="V461" s="312">
        <f>+Difu!V10</f>
        <v>1</v>
      </c>
      <c r="W461" s="363">
        <f>+V461*O461</f>
        <v>0.25</v>
      </c>
      <c r="X461" s="17"/>
      <c r="Y461" s="17"/>
      <c r="Z461" s="17"/>
      <c r="AA461" s="17"/>
      <c r="AB461" s="17"/>
      <c r="AC461" s="17"/>
      <c r="AD461" s="17"/>
      <c r="AE461" s="17"/>
      <c r="AF461" s="17"/>
      <c r="AG461" s="17"/>
    </row>
    <row r="462" spans="1:33" ht="51" customHeight="1">
      <c r="A462" s="1798"/>
      <c r="B462" s="1616"/>
      <c r="C462" s="1616"/>
      <c r="D462" s="1616"/>
      <c r="E462" s="1678"/>
      <c r="F462" s="1678"/>
      <c r="G462" s="1653"/>
      <c r="H462" s="1713"/>
      <c r="I462" s="1616"/>
      <c r="J462" s="1616"/>
      <c r="K462" s="1616"/>
      <c r="L462" s="1616"/>
      <c r="M462" s="1616"/>
      <c r="N462" s="1616"/>
      <c r="O462" s="1619"/>
      <c r="P462" s="1619"/>
      <c r="Q462" s="1619"/>
      <c r="R462" s="1619"/>
      <c r="S462" s="1619"/>
      <c r="T462" s="1619"/>
      <c r="U462" s="362" t="s">
        <v>48</v>
      </c>
      <c r="V462" s="312">
        <f>+Difu!V11</f>
        <v>1</v>
      </c>
      <c r="W462" s="363">
        <f>+V462*O461</f>
        <v>0.25</v>
      </c>
      <c r="X462" s="17"/>
      <c r="Y462" s="17"/>
      <c r="Z462" s="17"/>
      <c r="AA462" s="17"/>
      <c r="AB462" s="17"/>
      <c r="AC462" s="17"/>
      <c r="AD462" s="17"/>
      <c r="AE462" s="17"/>
      <c r="AF462" s="17"/>
      <c r="AG462" s="17"/>
    </row>
    <row r="463" spans="1:33" ht="54.75" customHeight="1">
      <c r="A463" s="1798"/>
      <c r="B463" s="1616"/>
      <c r="C463" s="1616"/>
      <c r="D463" s="1616"/>
      <c r="E463" s="1678"/>
      <c r="F463" s="1678"/>
      <c r="G463" s="1653"/>
      <c r="H463" s="1713"/>
      <c r="I463" s="1616"/>
      <c r="J463" s="1616"/>
      <c r="K463" s="1616"/>
      <c r="L463" s="1616"/>
      <c r="M463" s="1616"/>
      <c r="N463" s="1616"/>
      <c r="O463" s="1628">
        <f>+Difu!W12</f>
        <v>0.25</v>
      </c>
      <c r="P463" s="1622"/>
      <c r="Q463" s="1671" t="str">
        <f>+Difu!C12</f>
        <v xml:space="preserve">Evaluar la satisfacción del cliente externo a nivel de percepción de producto adquirido y el servicio proporcionado en los Centros de Información Geográfica (CIG) de la Entidad  en las 22 Direcciones Territoriales. </v>
      </c>
      <c r="R463" s="1684" t="str">
        <f>+Difu!C5</f>
        <v>OFICINA DE DIFUSION Y MERCADEO</v>
      </c>
      <c r="S463" s="200"/>
      <c r="T463" s="200"/>
      <c r="U463" s="362" t="s">
        <v>47</v>
      </c>
      <c r="V463" s="312">
        <f>+Difu!V12</f>
        <v>1</v>
      </c>
      <c r="W463" s="363">
        <f>+V463*O463</f>
        <v>0.25</v>
      </c>
      <c r="X463" s="17"/>
      <c r="Y463" s="17"/>
      <c r="Z463" s="17"/>
      <c r="AA463" s="17"/>
      <c r="AB463" s="17"/>
      <c r="AC463" s="17"/>
      <c r="AD463" s="17"/>
      <c r="AE463" s="17"/>
      <c r="AF463" s="17"/>
      <c r="AG463" s="17"/>
    </row>
    <row r="464" spans="1:33" ht="54.75" customHeight="1">
      <c r="A464" s="1798"/>
      <c r="B464" s="1616"/>
      <c r="C464" s="1616"/>
      <c r="D464" s="1616"/>
      <c r="E464" s="1678"/>
      <c r="F464" s="1678"/>
      <c r="G464" s="1653"/>
      <c r="H464" s="1713"/>
      <c r="I464" s="1616"/>
      <c r="J464" s="1616"/>
      <c r="K464" s="1616"/>
      <c r="L464" s="1616"/>
      <c r="M464" s="1616"/>
      <c r="N464" s="1616"/>
      <c r="O464" s="1619"/>
      <c r="P464" s="1619"/>
      <c r="Q464" s="1619"/>
      <c r="R464" s="1619"/>
      <c r="S464" s="200"/>
      <c r="T464" s="200"/>
      <c r="U464" s="362" t="s">
        <v>48</v>
      </c>
      <c r="V464" s="312">
        <f>+Difu!V13</f>
        <v>1</v>
      </c>
      <c r="W464" s="363">
        <f>+V464*O463</f>
        <v>0.25</v>
      </c>
      <c r="X464" s="17"/>
      <c r="Y464" s="17"/>
      <c r="Z464" s="17"/>
      <c r="AA464" s="17"/>
      <c r="AB464" s="17"/>
      <c r="AC464" s="17"/>
      <c r="AD464" s="17"/>
      <c r="AE464" s="17"/>
      <c r="AF464" s="17"/>
      <c r="AG464" s="17"/>
    </row>
    <row r="465" spans="1:33" ht="38.25" customHeight="1">
      <c r="A465" s="1798"/>
      <c r="B465" s="1616"/>
      <c r="C465" s="1616"/>
      <c r="D465" s="1616"/>
      <c r="E465" s="1678"/>
      <c r="F465" s="1678"/>
      <c r="G465" s="1653"/>
      <c r="H465" s="1713"/>
      <c r="I465" s="1643" t="s">
        <v>48</v>
      </c>
      <c r="J465" s="1643">
        <f>+Difu!V6</f>
        <v>1</v>
      </c>
      <c r="K465" s="1616"/>
      <c r="L465" s="1616"/>
      <c r="M465" s="1616"/>
      <c r="N465" s="1616"/>
      <c r="O465" s="1628">
        <f>+Difu!W14</f>
        <v>0.1</v>
      </c>
      <c r="P465" s="1622"/>
      <c r="Q465" s="1671" t="str">
        <f>+Difu!C14</f>
        <v xml:space="preserve">Elaborar la ruta metodólogica para la incorporación del componente de Investigación y Desarrollo (I+D) en el proceso de Marketing de la Entidad. </v>
      </c>
      <c r="R465" s="1684" t="str">
        <f>+Difu!C5</f>
        <v>OFICINA DE DIFUSION Y MERCADEO</v>
      </c>
      <c r="S465" s="1646">
        <v>43101</v>
      </c>
      <c r="T465" s="1646">
        <v>43435</v>
      </c>
      <c r="U465" s="362" t="s">
        <v>47</v>
      </c>
      <c r="V465" s="312">
        <f>+Difu!V14</f>
        <v>1</v>
      </c>
      <c r="W465" s="363">
        <f>+V465*O465</f>
        <v>0.1</v>
      </c>
      <c r="X465" s="17"/>
      <c r="Y465" s="17"/>
      <c r="Z465" s="17"/>
      <c r="AA465" s="17"/>
      <c r="AB465" s="17"/>
      <c r="AC465" s="17"/>
      <c r="AD465" s="17"/>
      <c r="AE465" s="17"/>
      <c r="AF465" s="17"/>
      <c r="AG465" s="17"/>
    </row>
    <row r="466" spans="1:33" ht="38.25" customHeight="1">
      <c r="A466" s="1798"/>
      <c r="B466" s="1616"/>
      <c r="C466" s="1616"/>
      <c r="D466" s="1616"/>
      <c r="E466" s="1678"/>
      <c r="F466" s="1678"/>
      <c r="G466" s="1653"/>
      <c r="H466" s="1713"/>
      <c r="I466" s="1616"/>
      <c r="J466" s="1616"/>
      <c r="K466" s="1616"/>
      <c r="L466" s="1616"/>
      <c r="M466" s="1616"/>
      <c r="N466" s="1616"/>
      <c r="O466" s="1619"/>
      <c r="P466" s="1619"/>
      <c r="Q466" s="1619"/>
      <c r="R466" s="1619"/>
      <c r="S466" s="1619"/>
      <c r="T466" s="1619"/>
      <c r="U466" s="362" t="s">
        <v>48</v>
      </c>
      <c r="V466" s="312">
        <f>+Difu!V15</f>
        <v>1</v>
      </c>
      <c r="W466" s="363">
        <f>+V466*O465</f>
        <v>0.1</v>
      </c>
      <c r="X466" s="17"/>
      <c r="Y466" s="17"/>
      <c r="Z466" s="17"/>
      <c r="AA466" s="17"/>
      <c r="AB466" s="17"/>
      <c r="AC466" s="17"/>
      <c r="AD466" s="17"/>
      <c r="AE466" s="17"/>
      <c r="AF466" s="17"/>
      <c r="AG466" s="17"/>
    </row>
    <row r="467" spans="1:33" ht="42.75" customHeight="1">
      <c r="A467" s="1798"/>
      <c r="B467" s="1616"/>
      <c r="C467" s="1616"/>
      <c r="D467" s="1616"/>
      <c r="E467" s="1678"/>
      <c r="F467" s="1678"/>
      <c r="G467" s="1653"/>
      <c r="H467" s="1713"/>
      <c r="I467" s="1616"/>
      <c r="J467" s="1616"/>
      <c r="K467" s="1616"/>
      <c r="L467" s="1616"/>
      <c r="M467" s="1616"/>
      <c r="N467" s="1616"/>
      <c r="O467" s="1628">
        <f>+Difu!W16</f>
        <v>0.25</v>
      </c>
      <c r="P467" s="1622"/>
      <c r="Q467" s="1685" t="str">
        <f>+Difu!C16</f>
        <v xml:space="preserve">Actualización anual de la Resolución de Precios para vigencia 2018, asi como los ajustes periódicos teniendo en cuenta las necesidades que surjan de las dependencias de la Entidad. </v>
      </c>
      <c r="R467" s="1687" t="str">
        <f>+Difu!C5</f>
        <v>OFICINA DE DIFUSION Y MERCADEO</v>
      </c>
      <c r="S467" s="1646">
        <v>43101</v>
      </c>
      <c r="T467" s="1646">
        <v>43435</v>
      </c>
      <c r="U467" s="362" t="s">
        <v>47</v>
      </c>
      <c r="V467" s="312">
        <f>+Difu!V16</f>
        <v>1</v>
      </c>
      <c r="W467" s="363">
        <f>+V467*O467</f>
        <v>0.25</v>
      </c>
      <c r="X467" s="17"/>
      <c r="Y467" s="17"/>
      <c r="Z467" s="17"/>
      <c r="AA467" s="17"/>
      <c r="AB467" s="17"/>
      <c r="AC467" s="17"/>
      <c r="AD467" s="17"/>
      <c r="AE467" s="17"/>
      <c r="AF467" s="17"/>
      <c r="AG467" s="17"/>
    </row>
    <row r="468" spans="1:33" ht="42.75" customHeight="1">
      <c r="A468" s="1798"/>
      <c r="B468" s="1616"/>
      <c r="C468" s="1616"/>
      <c r="D468" s="1616"/>
      <c r="E468" s="1678"/>
      <c r="F468" s="1678"/>
      <c r="G468" s="1654"/>
      <c r="H468" s="1651"/>
      <c r="I468" s="1617"/>
      <c r="J468" s="1617"/>
      <c r="K468" s="1617"/>
      <c r="L468" s="1617"/>
      <c r="M468" s="1617"/>
      <c r="N468" s="1617"/>
      <c r="O468" s="1617"/>
      <c r="P468" s="1619"/>
      <c r="Q468" s="1617"/>
      <c r="R468" s="1617"/>
      <c r="S468" s="1617"/>
      <c r="T468" s="1617"/>
      <c r="U468" s="367" t="s">
        <v>48</v>
      </c>
      <c r="V468" s="325">
        <f>+Difu!V17</f>
        <v>1</v>
      </c>
      <c r="W468" s="368">
        <f>+V468*O467</f>
        <v>0.25</v>
      </c>
      <c r="X468" s="17"/>
      <c r="Y468" s="17"/>
      <c r="Z468" s="17"/>
      <c r="AA468" s="17"/>
      <c r="AB468" s="17"/>
      <c r="AC468" s="17"/>
      <c r="AD468" s="17"/>
      <c r="AE468" s="17"/>
      <c r="AF468" s="17"/>
      <c r="AG468" s="17"/>
    </row>
    <row r="469" spans="1:33" ht="34.5" customHeight="1">
      <c r="A469" s="1798"/>
      <c r="B469" s="1616"/>
      <c r="C469" s="1616"/>
      <c r="D469" s="1616"/>
      <c r="E469" s="1758" t="s">
        <v>608</v>
      </c>
      <c r="F469" s="1678"/>
      <c r="G469" s="1655" t="str">
        <f>+Difu!A27</f>
        <v>Difusión y promoción de los bienes y servicios Geográficos en el país</v>
      </c>
      <c r="H469" s="1850">
        <f>+Difu!W25</f>
        <v>0.3</v>
      </c>
      <c r="I469" s="1642" t="s">
        <v>47</v>
      </c>
      <c r="J469" s="1637">
        <f>+Difu!V25</f>
        <v>1</v>
      </c>
      <c r="K469" s="1748" t="str">
        <f>+Difu!E25</f>
        <v>100%</v>
      </c>
      <c r="L469" s="1692" t="str">
        <f>+Difu!D25</f>
        <v>Porcentaje</v>
      </c>
      <c r="M469" s="1692" t="str">
        <f>+Difu!F25</f>
        <v>Porcentaje de avance Difusión y promoción de los bienes y servicios Geográficos en el país</v>
      </c>
      <c r="N469" s="1692" t="str">
        <f>+Difu!G25</f>
        <v>EFICACIA</v>
      </c>
      <c r="O469" s="1629">
        <f>+Difu!W28</f>
        <v>0.2</v>
      </c>
      <c r="P469" s="1622"/>
      <c r="Q469" s="1686" t="str">
        <f>+Difu!C28</f>
        <v>Participar en ocho (8) ferias y eventos para la divulgación, promoción y comercialización de bienes y servicios del IGAC.</v>
      </c>
      <c r="R469" s="1638" t="str">
        <f>+Difu!C25</f>
        <v>OFICINA DE DIFUSION Y MERCADEO</v>
      </c>
      <c r="S469" s="1649">
        <v>43101</v>
      </c>
      <c r="T469" s="1649">
        <v>43435</v>
      </c>
      <c r="U469" s="360" t="s">
        <v>47</v>
      </c>
      <c r="V469" s="308">
        <f>+Difu!V28</f>
        <v>1</v>
      </c>
      <c r="W469" s="361">
        <f>+V469*O469</f>
        <v>0.2</v>
      </c>
      <c r="X469" s="17"/>
      <c r="Y469" s="17"/>
      <c r="Z469" s="17"/>
      <c r="AA469" s="17"/>
      <c r="AB469" s="17"/>
      <c r="AC469" s="17"/>
      <c r="AD469" s="17"/>
      <c r="AE469" s="17"/>
      <c r="AF469" s="17"/>
      <c r="AG469" s="17"/>
    </row>
    <row r="470" spans="1:33" ht="34.5" customHeight="1">
      <c r="A470" s="1798"/>
      <c r="B470" s="1616"/>
      <c r="C470" s="1616"/>
      <c r="D470" s="1616"/>
      <c r="E470" s="1678"/>
      <c r="F470" s="1678"/>
      <c r="G470" s="1653"/>
      <c r="H470" s="1715"/>
      <c r="I470" s="1616"/>
      <c r="J470" s="1616"/>
      <c r="K470" s="1713"/>
      <c r="L470" s="1616"/>
      <c r="M470" s="1616"/>
      <c r="N470" s="1616"/>
      <c r="O470" s="1619"/>
      <c r="P470" s="1619"/>
      <c r="Q470" s="1619"/>
      <c r="R470" s="1616"/>
      <c r="S470" s="1619"/>
      <c r="T470" s="1619"/>
      <c r="U470" s="362" t="s">
        <v>48</v>
      </c>
      <c r="V470" s="312">
        <f>+Difu!V29</f>
        <v>1</v>
      </c>
      <c r="W470" s="363">
        <f>+V470*O469</f>
        <v>0.2</v>
      </c>
      <c r="X470" s="17"/>
      <c r="Y470" s="17"/>
      <c r="Z470" s="17"/>
      <c r="AA470" s="17"/>
      <c r="AB470" s="17"/>
      <c r="AC470" s="17"/>
      <c r="AD470" s="17"/>
      <c r="AE470" s="17"/>
      <c r="AF470" s="17"/>
      <c r="AG470" s="17"/>
    </row>
    <row r="471" spans="1:33" ht="49.5" customHeight="1">
      <c r="A471" s="1798"/>
      <c r="B471" s="1616"/>
      <c r="C471" s="1616"/>
      <c r="D471" s="1616"/>
      <c r="E471" s="1678"/>
      <c r="F471" s="1678"/>
      <c r="G471" s="1653"/>
      <c r="H471" s="1715"/>
      <c r="I471" s="1616"/>
      <c r="J471" s="1616"/>
      <c r="K471" s="1713"/>
      <c r="L471" s="1616"/>
      <c r="M471" s="1616"/>
      <c r="N471" s="1616"/>
      <c r="O471" s="1628">
        <f>+Difu!W30</f>
        <v>0.2</v>
      </c>
      <c r="P471" s="1622"/>
      <c r="Q471" s="1682" t="str">
        <f>+Difu!C30</f>
        <v>Realizar 2 (DOS) campañas de comunicación para reposicionar los bienes y servicios, la imagen corporativa, la recordación de marca y el insight del usuario que utiliza la información geográfica de la Entidad.</v>
      </c>
      <c r="R471" s="1616"/>
      <c r="S471" s="1646">
        <v>43101</v>
      </c>
      <c r="T471" s="1646">
        <v>43435</v>
      </c>
      <c r="U471" s="362" t="s">
        <v>47</v>
      </c>
      <c r="V471" s="312">
        <f>+Difu!V30</f>
        <v>1</v>
      </c>
      <c r="W471" s="363">
        <f>+V471*O471</f>
        <v>0.2</v>
      </c>
      <c r="X471" s="17"/>
      <c r="Y471" s="17"/>
      <c r="Z471" s="17"/>
      <c r="AA471" s="17"/>
      <c r="AB471" s="17"/>
      <c r="AC471" s="17"/>
      <c r="AD471" s="17"/>
      <c r="AE471" s="17"/>
      <c r="AF471" s="17"/>
      <c r="AG471" s="17"/>
    </row>
    <row r="472" spans="1:33" ht="49.5" customHeight="1">
      <c r="A472" s="1798"/>
      <c r="B472" s="1616"/>
      <c r="C472" s="1616"/>
      <c r="D472" s="1616"/>
      <c r="E472" s="1678"/>
      <c r="F472" s="1678"/>
      <c r="G472" s="1653"/>
      <c r="H472" s="1715"/>
      <c r="I472" s="1616"/>
      <c r="J472" s="1616"/>
      <c r="K472" s="1713"/>
      <c r="L472" s="1616"/>
      <c r="M472" s="1616"/>
      <c r="N472" s="1616"/>
      <c r="O472" s="1619"/>
      <c r="P472" s="1619"/>
      <c r="Q472" s="1619"/>
      <c r="R472" s="1616"/>
      <c r="S472" s="1619"/>
      <c r="T472" s="1619"/>
      <c r="U472" s="362" t="s">
        <v>48</v>
      </c>
      <c r="V472" s="312">
        <f>+Difu!V31</f>
        <v>1</v>
      </c>
      <c r="W472" s="363">
        <f>+V472*O471</f>
        <v>0.2</v>
      </c>
      <c r="X472" s="17"/>
      <c r="Y472" s="17"/>
      <c r="Z472" s="17"/>
      <c r="AA472" s="17"/>
      <c r="AB472" s="17"/>
      <c r="AC472" s="17"/>
      <c r="AD472" s="17"/>
      <c r="AE472" s="17"/>
      <c r="AF472" s="17"/>
      <c r="AG472" s="17"/>
    </row>
    <row r="473" spans="1:33" ht="48.75" customHeight="1">
      <c r="A473" s="1798"/>
      <c r="B473" s="1616"/>
      <c r="C473" s="1616"/>
      <c r="D473" s="1616"/>
      <c r="E473" s="1678"/>
      <c r="F473" s="1678"/>
      <c r="G473" s="1653"/>
      <c r="H473" s="1715"/>
      <c r="I473" s="1616"/>
      <c r="J473" s="1616"/>
      <c r="K473" s="1713"/>
      <c r="L473" s="1616"/>
      <c r="M473" s="1616"/>
      <c r="N473" s="1616"/>
      <c r="O473" s="1628">
        <f>+Difu!W32</f>
        <v>0.3</v>
      </c>
      <c r="P473" s="1622"/>
      <c r="Q473" s="1682" t="str">
        <f>+Difu!C32</f>
        <v xml:space="preserve">Dar a conocer los productos y servicios de la Entidad a  mil (1.000) clientes nuevos del Sector Geográfico de la Entidad a traves de las visitas comerciales que ejecuta la fuerza comercial. </v>
      </c>
      <c r="R473" s="1616"/>
      <c r="S473" s="1646">
        <v>43101</v>
      </c>
      <c r="T473" s="1646">
        <v>43435</v>
      </c>
      <c r="U473" s="362" t="s">
        <v>47</v>
      </c>
      <c r="V473" s="312">
        <f>+Difu!V32</f>
        <v>0.99999999999999989</v>
      </c>
      <c r="W473" s="363">
        <f>+V473*O473</f>
        <v>0.29999999999999993</v>
      </c>
      <c r="X473" s="17"/>
      <c r="Y473" s="17"/>
      <c r="Z473" s="17"/>
      <c r="AA473" s="17"/>
      <c r="AB473" s="17"/>
      <c r="AC473" s="17"/>
      <c r="AD473" s="17"/>
      <c r="AE473" s="17"/>
      <c r="AF473" s="17"/>
      <c r="AG473" s="17"/>
    </row>
    <row r="474" spans="1:33" ht="48.75" customHeight="1">
      <c r="A474" s="1798"/>
      <c r="B474" s="1616"/>
      <c r="C474" s="1616"/>
      <c r="D474" s="1616"/>
      <c r="E474" s="1678"/>
      <c r="F474" s="1678"/>
      <c r="G474" s="1653"/>
      <c r="H474" s="1715"/>
      <c r="I474" s="1619"/>
      <c r="J474" s="1619"/>
      <c r="K474" s="1713"/>
      <c r="L474" s="1616"/>
      <c r="M474" s="1616"/>
      <c r="N474" s="1616"/>
      <c r="O474" s="1619"/>
      <c r="P474" s="1619"/>
      <c r="Q474" s="1619"/>
      <c r="R474" s="1616"/>
      <c r="S474" s="1619"/>
      <c r="T474" s="1619"/>
      <c r="U474" s="362" t="s">
        <v>48</v>
      </c>
      <c r="V474" s="312">
        <f>+Difu!V33</f>
        <v>1.125</v>
      </c>
      <c r="W474" s="363">
        <f>+V474*O473</f>
        <v>0.33749999999999997</v>
      </c>
      <c r="X474" s="17"/>
      <c r="Y474" s="17"/>
      <c r="Z474" s="17"/>
      <c r="AA474" s="17"/>
      <c r="AB474" s="17"/>
      <c r="AC474" s="17"/>
      <c r="AD474" s="17"/>
      <c r="AE474" s="17"/>
      <c r="AF474" s="17"/>
      <c r="AG474" s="17"/>
    </row>
    <row r="475" spans="1:33" ht="49.5" customHeight="1">
      <c r="A475" s="1798"/>
      <c r="B475" s="1616"/>
      <c r="C475" s="1616"/>
      <c r="D475" s="1616"/>
      <c r="E475" s="1678"/>
      <c r="F475" s="1678"/>
      <c r="G475" s="1653"/>
      <c r="H475" s="1715"/>
      <c r="I475" s="1643" t="s">
        <v>48</v>
      </c>
      <c r="J475" s="1643">
        <f>+Difu!V26</f>
        <v>1</v>
      </c>
      <c r="K475" s="1713"/>
      <c r="L475" s="1616"/>
      <c r="M475" s="1616"/>
      <c r="N475" s="1616"/>
      <c r="O475" s="1628">
        <f>+Difu!W34</f>
        <v>0.1</v>
      </c>
      <c r="P475" s="1622"/>
      <c r="Q475" s="1682" t="str">
        <f>+Difu!C34</f>
        <v xml:space="preserve">Entregar de mil (1.000) cartillas pedagógicas con niños y niñas del pais para crear procesos de conciencización en la comunidad sobre la importancia de la Geográfia para el desarrollo del pais. </v>
      </c>
      <c r="R475" s="1616"/>
      <c r="S475" s="1646">
        <v>43101</v>
      </c>
      <c r="T475" s="1646">
        <v>43435</v>
      </c>
      <c r="U475" s="362" t="s">
        <v>47</v>
      </c>
      <c r="V475" s="312">
        <f>+Difu!V34</f>
        <v>1</v>
      </c>
      <c r="W475" s="363">
        <f>+V475*O475</f>
        <v>0.1</v>
      </c>
      <c r="X475" s="17"/>
      <c r="Y475" s="17"/>
      <c r="Z475" s="17"/>
      <c r="AA475" s="17"/>
      <c r="AB475" s="17"/>
      <c r="AC475" s="17"/>
      <c r="AD475" s="17"/>
      <c r="AE475" s="17"/>
      <c r="AF475" s="17"/>
      <c r="AG475" s="17"/>
    </row>
    <row r="476" spans="1:33" ht="49.5" customHeight="1">
      <c r="A476" s="1798"/>
      <c r="B476" s="1616"/>
      <c r="C476" s="1616"/>
      <c r="D476" s="1616"/>
      <c r="E476" s="1678"/>
      <c r="F476" s="1678"/>
      <c r="G476" s="1653"/>
      <c r="H476" s="1715"/>
      <c r="I476" s="1616"/>
      <c r="J476" s="1616"/>
      <c r="K476" s="1713"/>
      <c r="L476" s="1616"/>
      <c r="M476" s="1616"/>
      <c r="N476" s="1616"/>
      <c r="O476" s="1619"/>
      <c r="P476" s="1619"/>
      <c r="Q476" s="1619"/>
      <c r="R476" s="1616"/>
      <c r="S476" s="1619"/>
      <c r="T476" s="1619"/>
      <c r="U476" s="362" t="s">
        <v>48</v>
      </c>
      <c r="V476" s="312">
        <f>+Difu!V35</f>
        <v>1.4410000000000001</v>
      </c>
      <c r="W476" s="363">
        <f>+V476*O475</f>
        <v>0.14410000000000001</v>
      </c>
      <c r="X476" s="17"/>
      <c r="Y476" s="17"/>
      <c r="Z476" s="17"/>
      <c r="AA476" s="17"/>
      <c r="AB476" s="17"/>
      <c r="AC476" s="17"/>
      <c r="AD476" s="17"/>
      <c r="AE476" s="17"/>
      <c r="AF476" s="17"/>
      <c r="AG476" s="17"/>
    </row>
    <row r="477" spans="1:33" ht="43.5" customHeight="1">
      <c r="A477" s="1798"/>
      <c r="B477" s="1616"/>
      <c r="C477" s="1616"/>
      <c r="D477" s="1616"/>
      <c r="E477" s="1678"/>
      <c r="F477" s="1678"/>
      <c r="G477" s="1653"/>
      <c r="H477" s="1715"/>
      <c r="I477" s="1616"/>
      <c r="J477" s="1616"/>
      <c r="K477" s="1713"/>
      <c r="L477" s="1616"/>
      <c r="M477" s="1616"/>
      <c r="N477" s="1616"/>
      <c r="O477" s="1628">
        <f>+Difu!W36</f>
        <v>0.1</v>
      </c>
      <c r="P477" s="1622"/>
      <c r="Q477" s="1682" t="str">
        <f>+Difu!C36</f>
        <v xml:space="preserve">Desarrollar e Implementar el piloto de Tienda Virtual para ofertar a tráves de comercio electronico las publicaciones y/o investigaciones geográficas priorizadas por la Entidad. </v>
      </c>
      <c r="R477" s="1616"/>
      <c r="S477" s="1646">
        <v>43101</v>
      </c>
      <c r="T477" s="1646">
        <v>43435</v>
      </c>
      <c r="U477" s="362" t="s">
        <v>47</v>
      </c>
      <c r="V477" s="312">
        <f>+Difu!V36</f>
        <v>1</v>
      </c>
      <c r="W477" s="363">
        <f>+V477*O477</f>
        <v>0.1</v>
      </c>
      <c r="X477" s="17"/>
      <c r="Y477" s="17"/>
      <c r="Z477" s="17"/>
      <c r="AA477" s="17"/>
      <c r="AB477" s="17"/>
      <c r="AC477" s="17"/>
      <c r="AD477" s="17"/>
      <c r="AE477" s="17"/>
      <c r="AF477" s="17"/>
      <c r="AG477" s="17"/>
    </row>
    <row r="478" spans="1:33" ht="43.5" customHeight="1">
      <c r="A478" s="1798"/>
      <c r="B478" s="1616"/>
      <c r="C478" s="1616"/>
      <c r="D478" s="1616"/>
      <c r="E478" s="1678"/>
      <c r="F478" s="1678"/>
      <c r="G478" s="1653"/>
      <c r="H478" s="1715"/>
      <c r="I478" s="1616"/>
      <c r="J478" s="1616"/>
      <c r="K478" s="1713"/>
      <c r="L478" s="1616"/>
      <c r="M478" s="1616"/>
      <c r="N478" s="1616"/>
      <c r="O478" s="1619"/>
      <c r="P478" s="1619"/>
      <c r="Q478" s="1619"/>
      <c r="R478" s="1616"/>
      <c r="S478" s="1619"/>
      <c r="T478" s="1619"/>
      <c r="U478" s="362" t="s">
        <v>48</v>
      </c>
      <c r="V478" s="312">
        <f>+Difu!V37</f>
        <v>1</v>
      </c>
      <c r="W478" s="363">
        <f>+V478*O477</f>
        <v>0.1</v>
      </c>
      <c r="X478" s="17"/>
      <c r="Y478" s="17"/>
      <c r="Z478" s="17"/>
      <c r="AA478" s="17"/>
      <c r="AB478" s="17"/>
      <c r="AC478" s="17"/>
      <c r="AD478" s="17"/>
      <c r="AE478" s="17"/>
      <c r="AF478" s="17"/>
      <c r="AG478" s="17"/>
    </row>
    <row r="479" spans="1:33" ht="48.75" customHeight="1">
      <c r="A479" s="1798"/>
      <c r="B479" s="1616"/>
      <c r="C479" s="1616"/>
      <c r="D479" s="1616"/>
      <c r="E479" s="1678"/>
      <c r="F479" s="1678"/>
      <c r="G479" s="1653"/>
      <c r="H479" s="1715"/>
      <c r="I479" s="1616"/>
      <c r="J479" s="1616"/>
      <c r="K479" s="1713"/>
      <c r="L479" s="1616"/>
      <c r="M479" s="1616"/>
      <c r="N479" s="1616"/>
      <c r="O479" s="1628">
        <f>+Difu!W38</f>
        <v>0.1</v>
      </c>
      <c r="P479" s="1622"/>
      <c r="Q479" s="1682" t="str">
        <f>+Difu!C38</f>
        <v xml:space="preserve">Diseño e impresión de 2 nuevas publicaciones impresas (Anaglifos de Colombia y Mapa de Rutas) y 1 publicación digital (Suelo para Niños), asi como la restauración de 50 obras de la biblioteca de la Entidad. </v>
      </c>
      <c r="R479" s="1616"/>
      <c r="S479" s="1646">
        <v>43101</v>
      </c>
      <c r="T479" s="1646">
        <v>43435</v>
      </c>
      <c r="U479" s="362" t="s">
        <v>47</v>
      </c>
      <c r="V479" s="312">
        <f>+Difu!V38</f>
        <v>1</v>
      </c>
      <c r="W479" s="363">
        <f>+V479*O479</f>
        <v>0.1</v>
      </c>
      <c r="X479" s="17"/>
      <c r="Y479" s="17"/>
      <c r="Z479" s="17"/>
      <c r="AA479" s="17"/>
      <c r="AB479" s="17"/>
      <c r="AC479" s="17"/>
      <c r="AD479" s="17"/>
      <c r="AE479" s="17"/>
      <c r="AF479" s="17"/>
      <c r="AG479" s="17"/>
    </row>
    <row r="480" spans="1:33" ht="48.75" customHeight="1">
      <c r="A480" s="1798"/>
      <c r="B480" s="1616"/>
      <c r="C480" s="1616"/>
      <c r="D480" s="1616"/>
      <c r="E480" s="1678"/>
      <c r="F480" s="1678"/>
      <c r="G480" s="1654"/>
      <c r="H480" s="1666"/>
      <c r="I480" s="1617"/>
      <c r="J480" s="1617"/>
      <c r="K480" s="1651"/>
      <c r="L480" s="1617"/>
      <c r="M480" s="1617"/>
      <c r="N480" s="1617"/>
      <c r="O480" s="1617"/>
      <c r="P480" s="1619"/>
      <c r="Q480" s="1617"/>
      <c r="R480" s="1617"/>
      <c r="S480" s="1617"/>
      <c r="T480" s="1617"/>
      <c r="U480" s="367" t="s">
        <v>48</v>
      </c>
      <c r="V480" s="325">
        <f>+Difu!V39</f>
        <v>1</v>
      </c>
      <c r="W480" s="368">
        <f>+V480*O479</f>
        <v>0.1</v>
      </c>
      <c r="X480" s="17"/>
      <c r="Y480" s="17"/>
      <c r="Z480" s="17"/>
      <c r="AA480" s="17"/>
      <c r="AB480" s="17"/>
      <c r="AC480" s="17"/>
      <c r="AD480" s="17"/>
      <c r="AE480" s="17"/>
      <c r="AF480" s="17"/>
      <c r="AG480" s="17"/>
    </row>
    <row r="481" spans="1:33" ht="66.75" customHeight="1">
      <c r="A481" s="1798"/>
      <c r="B481" s="1616"/>
      <c r="C481" s="1616"/>
      <c r="D481" s="1616"/>
      <c r="E481" s="1758" t="s">
        <v>608</v>
      </c>
      <c r="F481" s="1678"/>
      <c r="G481" s="1655" t="str">
        <f>+Difu!A47</f>
        <v>Ingresos por venta de bienes y servicios Geográficos de la Entidad</v>
      </c>
      <c r="H481" s="1772">
        <f>+Difu!W45</f>
        <v>0.3</v>
      </c>
      <c r="I481" s="1642" t="s">
        <v>47</v>
      </c>
      <c r="J481" s="1761">
        <f>+Difu!V45</f>
        <v>8903115208.0000019</v>
      </c>
      <c r="K481" s="1843">
        <f>+Difu!E45</f>
        <v>8903115208</v>
      </c>
      <c r="L481" s="1800" t="str">
        <f>+Difu!D45</f>
        <v>Pesos</v>
      </c>
      <c r="M481" s="1692" t="str">
        <f>+Difu!F45</f>
        <v>Venta de bienes y servicios Geográficos</v>
      </c>
      <c r="N481" s="1800" t="str">
        <f>+Difu!G45</f>
        <v>EFICACIA</v>
      </c>
      <c r="O481" s="1695">
        <f>+Difu!W48</f>
        <v>0.5</v>
      </c>
      <c r="P481" s="1622"/>
      <c r="Q481" s="1686" t="str">
        <f>+Difu!C48</f>
        <v>Realizar el seguimiento a los indicadores de cumplimiento de los ingresos mensuales por venta de bienes y servicios de la Entidad en cada una de as Direcciones Teritoriales a nivel Nacional. (Sede Central: $2.931.638.729 y Direcciones Territoriales: $5.971.476.479).</v>
      </c>
      <c r="R481" s="1692" t="str">
        <f>+Difu!C45</f>
        <v>OFICINA DE DIFUSION Y MERCADEO</v>
      </c>
      <c r="S481" s="1649">
        <v>43101</v>
      </c>
      <c r="T481" s="1649">
        <v>43435</v>
      </c>
      <c r="U481" s="360" t="s">
        <v>47</v>
      </c>
      <c r="V481" s="308">
        <f>+Difu!V48</f>
        <v>1</v>
      </c>
      <c r="W481" s="409">
        <f>+V481*O481</f>
        <v>0.5</v>
      </c>
      <c r="X481" s="17"/>
      <c r="Y481" s="17"/>
      <c r="Z481" s="17"/>
      <c r="AA481" s="17"/>
      <c r="AB481" s="17"/>
      <c r="AC481" s="17"/>
      <c r="AD481" s="17"/>
      <c r="AE481" s="17"/>
      <c r="AF481" s="17"/>
      <c r="AG481" s="17"/>
    </row>
    <row r="482" spans="1:33" ht="66.75" customHeight="1">
      <c r="A482" s="1798"/>
      <c r="B482" s="1616"/>
      <c r="C482" s="1616"/>
      <c r="D482" s="1616"/>
      <c r="E482" s="1678"/>
      <c r="F482" s="1678"/>
      <c r="G482" s="1653"/>
      <c r="H482" s="1713"/>
      <c r="I482" s="1616"/>
      <c r="J482" s="1616"/>
      <c r="K482" s="1616"/>
      <c r="L482" s="1616"/>
      <c r="M482" s="1616"/>
      <c r="N482" s="1616"/>
      <c r="O482" s="1679"/>
      <c r="P482" s="1619"/>
      <c r="Q482" s="1619"/>
      <c r="R482" s="1616"/>
      <c r="S482" s="1619"/>
      <c r="T482" s="1619"/>
      <c r="U482" s="362" t="s">
        <v>48</v>
      </c>
      <c r="V482" s="312">
        <f>+Difu!V49</f>
        <v>0.89060000000000006</v>
      </c>
      <c r="W482" s="410">
        <f>+V482*O481</f>
        <v>0.44530000000000003</v>
      </c>
      <c r="X482" s="17"/>
      <c r="Y482" s="17"/>
      <c r="Z482" s="17"/>
      <c r="AA482" s="17"/>
      <c r="AB482" s="17"/>
      <c r="AC482" s="17"/>
      <c r="AD482" s="17"/>
      <c r="AE482" s="17"/>
      <c r="AF482" s="17"/>
      <c r="AG482" s="17"/>
    </row>
    <row r="483" spans="1:33" ht="94.5" customHeight="1">
      <c r="A483" s="1798"/>
      <c r="B483" s="1616"/>
      <c r="C483" s="1616"/>
      <c r="D483" s="1616"/>
      <c r="E483" s="1678"/>
      <c r="F483" s="1678"/>
      <c r="G483" s="1653"/>
      <c r="H483" s="1713"/>
      <c r="I483" s="1790" t="s">
        <v>48</v>
      </c>
      <c r="J483" s="1762">
        <f>+Difu!V46</f>
        <v>7928682317</v>
      </c>
      <c r="K483" s="1616"/>
      <c r="L483" s="1616"/>
      <c r="M483" s="1616"/>
      <c r="N483" s="1616"/>
      <c r="O483" s="1694">
        <f>+Difu!W50</f>
        <v>0.5</v>
      </c>
      <c r="P483" s="1622"/>
      <c r="Q483" s="1682" t="str">
        <f>+Difu!C50</f>
        <v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Digital, Información Geodesica y Publicaciones) generando las respectivas acciones de mejora según corresponda. </v>
      </c>
      <c r="R483" s="1616"/>
      <c r="S483" s="1646">
        <v>43101</v>
      </c>
      <c r="T483" s="1646">
        <v>43435</v>
      </c>
      <c r="U483" s="362" t="s">
        <v>47</v>
      </c>
      <c r="V483" s="312">
        <f>+Difu!V50</f>
        <v>1</v>
      </c>
      <c r="W483" s="410">
        <f>+V483*O483</f>
        <v>0.5</v>
      </c>
      <c r="X483" s="17"/>
      <c r="Y483" s="17"/>
      <c r="Z483" s="17"/>
      <c r="AA483" s="17"/>
      <c r="AB483" s="17"/>
      <c r="AC483" s="17"/>
      <c r="AD483" s="17"/>
      <c r="AE483" s="17"/>
      <c r="AF483" s="17"/>
      <c r="AG483" s="17"/>
    </row>
    <row r="484" spans="1:33" ht="94.5" customHeight="1">
      <c r="A484" s="1798"/>
      <c r="B484" s="1616"/>
      <c r="C484" s="1616"/>
      <c r="D484" s="1616"/>
      <c r="E484" s="1678"/>
      <c r="F484" s="1678"/>
      <c r="G484" s="1654"/>
      <c r="H484" s="1651"/>
      <c r="I484" s="1617"/>
      <c r="J484" s="1617"/>
      <c r="K484" s="1617"/>
      <c r="L484" s="1617"/>
      <c r="M484" s="1617"/>
      <c r="N484" s="1617"/>
      <c r="O484" s="1696"/>
      <c r="P484" s="1619"/>
      <c r="Q484" s="1617"/>
      <c r="R484" s="1617"/>
      <c r="S484" s="1617"/>
      <c r="T484" s="1617"/>
      <c r="U484" s="367" t="s">
        <v>48</v>
      </c>
      <c r="V484" s="325">
        <f>+Difu!V51</f>
        <v>0.89060000000000006</v>
      </c>
      <c r="W484" s="427">
        <f>+V484*O483</f>
        <v>0.44530000000000003</v>
      </c>
      <c r="X484" s="17"/>
      <c r="Y484" s="17"/>
      <c r="Z484" s="17"/>
      <c r="AA484" s="17"/>
      <c r="AB484" s="17"/>
      <c r="AC484" s="17"/>
      <c r="AD484" s="17"/>
      <c r="AE484" s="17"/>
      <c r="AF484" s="17"/>
      <c r="AG484" s="17"/>
    </row>
    <row r="485" spans="1:33" ht="42.75" customHeight="1">
      <c r="A485" s="1798"/>
      <c r="B485" s="1616"/>
      <c r="C485" s="1616"/>
      <c r="D485" s="1616"/>
      <c r="E485" s="1758" t="s">
        <v>608</v>
      </c>
      <c r="F485" s="1678"/>
      <c r="G485" s="1652" t="str">
        <f>+Difu!A67</f>
        <v>Proyecto piloto de CRM (Customer Relationship Managment)</v>
      </c>
      <c r="H485" s="1787">
        <f>+Difu!W65</f>
        <v>0.2</v>
      </c>
      <c r="I485" s="1789" t="s">
        <v>47</v>
      </c>
      <c r="J485" s="1844">
        <f>+Difu!V65</f>
        <v>1</v>
      </c>
      <c r="K485" s="1656">
        <f>+Difu!E65</f>
        <v>1</v>
      </c>
      <c r="L485" s="1842" t="str">
        <f>+Difu!D65</f>
        <v>Porcentaje</v>
      </c>
      <c r="M485" s="1842" t="str">
        <f>+Difu!F65</f>
        <v>Porcentaje avance Proyecto piloto de CRM</v>
      </c>
      <c r="N485" s="1842" t="str">
        <f>+Difu!G65</f>
        <v>EFICACIA</v>
      </c>
      <c r="O485" s="1879">
        <f>+Difu!W68</f>
        <v>0.6</v>
      </c>
      <c r="P485" s="1622"/>
      <c r="Q485" s="1675" t="str">
        <f>+Difu!C68</f>
        <v>Implementar el seguimiento y monitoreo de la administración de la base de clientes actuales y potenciales de la Entidad. (CRM)</v>
      </c>
      <c r="R485" s="1692" t="str">
        <f>+Difu!C65</f>
        <v>OFICINA DE DIFUSION Y MERCADEO</v>
      </c>
      <c r="S485" s="1649">
        <v>43101</v>
      </c>
      <c r="T485" s="1649">
        <v>43435</v>
      </c>
      <c r="U485" s="360" t="s">
        <v>47</v>
      </c>
      <c r="V485" s="308">
        <f>+Difu!V68</f>
        <v>1</v>
      </c>
      <c r="W485" s="409">
        <f>+V485*O485</f>
        <v>0.6</v>
      </c>
      <c r="X485" s="17"/>
      <c r="Y485" s="17"/>
      <c r="Z485" s="17"/>
      <c r="AA485" s="17"/>
      <c r="AB485" s="17"/>
      <c r="AC485" s="17"/>
      <c r="AD485" s="17"/>
      <c r="AE485" s="17"/>
      <c r="AF485" s="17"/>
      <c r="AG485" s="17"/>
    </row>
    <row r="486" spans="1:33" ht="42.75" customHeight="1">
      <c r="A486" s="1798"/>
      <c r="B486" s="1616"/>
      <c r="C486" s="1616"/>
      <c r="D486" s="1616"/>
      <c r="E486" s="1678"/>
      <c r="F486" s="1678"/>
      <c r="G486" s="1653"/>
      <c r="H486" s="1713"/>
      <c r="I486" s="1619"/>
      <c r="J486" s="1619"/>
      <c r="K486" s="1616"/>
      <c r="L486" s="1616"/>
      <c r="M486" s="1616"/>
      <c r="N486" s="1616"/>
      <c r="O486" s="1679"/>
      <c r="P486" s="1619"/>
      <c r="Q486" s="1619"/>
      <c r="R486" s="1616"/>
      <c r="S486" s="1619"/>
      <c r="T486" s="1619"/>
      <c r="U486" s="362" t="s">
        <v>48</v>
      </c>
      <c r="V486" s="312">
        <f>+Difu!V69</f>
        <v>1</v>
      </c>
      <c r="W486" s="410">
        <f>+V486*O485</f>
        <v>0.6</v>
      </c>
      <c r="X486" s="17"/>
      <c r="Y486" s="17"/>
      <c r="Z486" s="17"/>
      <c r="AA486" s="17"/>
      <c r="AB486" s="17"/>
      <c r="AC486" s="17"/>
      <c r="AD486" s="17"/>
      <c r="AE486" s="17"/>
      <c r="AF486" s="17"/>
      <c r="AG486" s="17"/>
    </row>
    <row r="487" spans="1:33" ht="50.25" customHeight="1">
      <c r="A487" s="1798"/>
      <c r="B487" s="1616"/>
      <c r="C487" s="1616"/>
      <c r="D487" s="1616"/>
      <c r="E487" s="1678"/>
      <c r="F487" s="1678"/>
      <c r="G487" s="1653"/>
      <c r="H487" s="1713"/>
      <c r="I487" s="1788" t="s">
        <v>48</v>
      </c>
      <c r="J487" s="1845">
        <f>+Difu!V66</f>
        <v>1</v>
      </c>
      <c r="K487" s="1616"/>
      <c r="L487" s="1616"/>
      <c r="M487" s="1616"/>
      <c r="N487" s="1616"/>
      <c r="O487" s="1878">
        <f>+Difu!W70</f>
        <v>0.4</v>
      </c>
      <c r="P487" s="1622"/>
      <c r="Q487" s="1671" t="str">
        <f>+Difu!C70</f>
        <v>Implementar un plan de acción para recuperar, mantener y fidelizar los clientes por cada una de las Subdirecciones de la Entidad. (Agrología, Catastro, CIAF, y Geográfia y Cartografía).</v>
      </c>
      <c r="R487" s="1616"/>
      <c r="S487" s="1646">
        <v>43101</v>
      </c>
      <c r="T487" s="1646">
        <v>43435</v>
      </c>
      <c r="U487" s="362" t="s">
        <v>47</v>
      </c>
      <c r="V487" s="312">
        <f>+Difu!V70</f>
        <v>1</v>
      </c>
      <c r="W487" s="410">
        <f>+V487*O487</f>
        <v>0.4</v>
      </c>
      <c r="X487" s="17"/>
      <c r="Y487" s="17"/>
      <c r="Z487" s="17"/>
      <c r="AA487" s="17"/>
      <c r="AB487" s="17"/>
      <c r="AC487" s="17"/>
      <c r="AD487" s="17"/>
      <c r="AE487" s="17"/>
      <c r="AF487" s="17"/>
      <c r="AG487" s="17"/>
    </row>
    <row r="488" spans="1:33" ht="50.25" customHeight="1">
      <c r="A488" s="1799"/>
      <c r="B488" s="1616"/>
      <c r="C488" s="1616"/>
      <c r="D488" s="1616"/>
      <c r="E488" s="1678"/>
      <c r="F488" s="1678"/>
      <c r="G488" s="1653"/>
      <c r="H488" s="1713"/>
      <c r="I488" s="1616"/>
      <c r="J488" s="1616"/>
      <c r="K488" s="1616"/>
      <c r="L488" s="1616"/>
      <c r="M488" s="1616"/>
      <c r="N488" s="1616"/>
      <c r="O488" s="1678"/>
      <c r="P488" s="1619"/>
      <c r="Q488" s="1616"/>
      <c r="R488" s="1616"/>
      <c r="S488" s="1616"/>
      <c r="T488" s="1616"/>
      <c r="U488" s="142" t="s">
        <v>48</v>
      </c>
      <c r="V488" s="465">
        <f>+Difu!V71</f>
        <v>1</v>
      </c>
      <c r="W488" s="466">
        <f>+V488*O487</f>
        <v>0.4</v>
      </c>
      <c r="X488" s="17"/>
      <c r="Y488" s="17"/>
      <c r="Z488" s="17"/>
      <c r="AA488" s="17"/>
      <c r="AB488" s="17"/>
      <c r="AC488" s="17"/>
      <c r="AD488" s="17"/>
      <c r="AE488" s="17"/>
      <c r="AF488" s="17"/>
      <c r="AG488" s="17"/>
    </row>
    <row r="489" spans="1:33" ht="15.75" customHeight="1">
      <c r="A489" s="65" t="s">
        <v>56</v>
      </c>
      <c r="B489" s="1756">
        <f>+J490*B459</f>
        <v>4.8358272017881315E-2</v>
      </c>
      <c r="C489" s="1662"/>
      <c r="D489" s="1663"/>
      <c r="E489" s="1663"/>
      <c r="F489" s="1663"/>
      <c r="G489" s="1664"/>
      <c r="H489" s="1667">
        <f>SUM(H459:H488)</f>
        <v>1</v>
      </c>
      <c r="I489" s="67" t="s">
        <v>47</v>
      </c>
      <c r="J489" s="67">
        <f>+Difu!V2</f>
        <v>1</v>
      </c>
      <c r="K489" s="68"/>
      <c r="L489" s="467"/>
      <c r="M489" s="467"/>
      <c r="N489" s="467"/>
      <c r="O489" s="467"/>
      <c r="P489" s="467"/>
      <c r="Q489" s="467"/>
      <c r="R489" s="467"/>
      <c r="S489" s="467"/>
      <c r="T489" s="467"/>
      <c r="U489" s="467"/>
      <c r="V489" s="467"/>
      <c r="W489" s="468"/>
      <c r="X489" s="17"/>
      <c r="Y489" s="17"/>
      <c r="Z489" s="17"/>
      <c r="AA489" s="17"/>
      <c r="AB489" s="17"/>
      <c r="AC489" s="17"/>
      <c r="AD489" s="17"/>
      <c r="AE489" s="17"/>
      <c r="AF489" s="17"/>
      <c r="AG489" s="17"/>
    </row>
    <row r="490" spans="1:33" ht="15.75" customHeight="1">
      <c r="A490" s="70">
        <f>+$F$4</f>
        <v>43465</v>
      </c>
      <c r="B490" s="1718"/>
      <c r="C490" s="1665"/>
      <c r="D490" s="1666"/>
      <c r="E490" s="1666"/>
      <c r="F490" s="1666"/>
      <c r="G490" s="1651"/>
      <c r="H490" s="1617"/>
      <c r="I490" s="72" t="s">
        <v>48</v>
      </c>
      <c r="J490" s="73">
        <f>+Difu!V3</f>
        <v>0.96716544035762619</v>
      </c>
      <c r="K490" s="455"/>
      <c r="L490" s="456"/>
      <c r="M490" s="456"/>
      <c r="N490" s="456"/>
      <c r="O490" s="456"/>
      <c r="P490" s="456"/>
      <c r="Q490" s="456"/>
      <c r="R490" s="456"/>
      <c r="S490" s="456"/>
      <c r="T490" s="456"/>
      <c r="U490" s="456"/>
      <c r="V490" s="456"/>
      <c r="W490" s="457"/>
      <c r="X490" s="17"/>
      <c r="Y490" s="17"/>
      <c r="Z490" s="17"/>
      <c r="AA490" s="17"/>
      <c r="AB490" s="17"/>
      <c r="AC490" s="17"/>
      <c r="AD490" s="17"/>
      <c r="AE490" s="17"/>
      <c r="AF490" s="17"/>
      <c r="AG490" s="17"/>
    </row>
    <row r="491" spans="1:33" ht="15.75" customHeight="1">
      <c r="A491" s="395"/>
      <c r="B491" s="395"/>
      <c r="C491" s="17"/>
      <c r="D491" s="17"/>
      <c r="E491" s="396"/>
      <c r="F491" s="396"/>
      <c r="G491" s="398"/>
      <c r="H491" s="398"/>
      <c r="I491" s="398"/>
      <c r="J491" s="398"/>
      <c r="K491" s="399"/>
      <c r="L491" s="17"/>
      <c r="M491" s="17"/>
      <c r="N491" s="17"/>
      <c r="O491" s="17"/>
      <c r="P491" s="17"/>
      <c r="Q491" s="17"/>
      <c r="R491" s="396"/>
      <c r="S491" s="400"/>
      <c r="T491" s="401"/>
      <c r="U491" s="401"/>
      <c r="V491" s="17"/>
      <c r="W491" s="17"/>
      <c r="X491" s="17"/>
      <c r="Y491" s="17"/>
      <c r="Z491" s="17"/>
      <c r="AA491" s="17"/>
      <c r="AB491" s="17"/>
      <c r="AC491" s="17"/>
      <c r="AD491" s="17"/>
      <c r="AE491" s="17"/>
      <c r="AF491" s="17"/>
      <c r="AG491" s="17"/>
    </row>
    <row r="492" spans="1:33" ht="22.5" customHeight="1">
      <c r="A492" s="1795" t="str">
        <f>+'C Interno'!I2</f>
        <v>EVALUACION Y CONTROL DE LA GESTIÓN INTERNA</v>
      </c>
      <c r="B492" s="1723">
        <v>0.05</v>
      </c>
      <c r="C492" s="1640" t="s">
        <v>781</v>
      </c>
      <c r="D492" s="1640" t="s">
        <v>783</v>
      </c>
      <c r="E492" s="1710" t="s">
        <v>784</v>
      </c>
      <c r="F492" s="1710" t="s">
        <v>785</v>
      </c>
      <c r="G492" s="1655" t="str">
        <f>+'C Interno'!A7</f>
        <v>Informes de auditorias</v>
      </c>
      <c r="H492" s="1772">
        <f>+'C Interno'!W5</f>
        <v>0.97499999999999998</v>
      </c>
      <c r="I492" s="1642" t="s">
        <v>47</v>
      </c>
      <c r="J492" s="1642">
        <f>+'C Interno'!V5</f>
        <v>1.0000000000000002</v>
      </c>
      <c r="K492" s="1629">
        <f>+'C Interno'!E5</f>
        <v>1</v>
      </c>
      <c r="L492" s="1639" t="str">
        <f>+'C Interno'!D5</f>
        <v>Porcentaje</v>
      </c>
      <c r="M492" s="1639" t="str">
        <f>+'C Interno'!F5</f>
        <v>Porcentaje avance cumplimiento del plan auditorías</v>
      </c>
      <c r="N492" s="1639" t="str">
        <f>+'C Interno'!G5</f>
        <v>Eficacia</v>
      </c>
      <c r="O492" s="1629">
        <f>+'C Interno'!W8</f>
        <v>0.5</v>
      </c>
      <c r="P492" s="1622"/>
      <c r="Q492" s="1675" t="str">
        <f>+'C Interno'!C8</f>
        <v>Realizar auditorias integrales priorizadas</v>
      </c>
      <c r="R492" s="1639" t="str">
        <f>+'C Interno'!C5</f>
        <v>Oficina de Control Interno</v>
      </c>
      <c r="S492" s="1649">
        <v>43132</v>
      </c>
      <c r="T492" s="1649">
        <v>43435</v>
      </c>
      <c r="U492" s="360" t="s">
        <v>47</v>
      </c>
      <c r="V492" s="308">
        <f>+'C Interno'!V8</f>
        <v>0.99999999999999989</v>
      </c>
      <c r="W492" s="361">
        <f>+V492*O492</f>
        <v>0.49999999999999994</v>
      </c>
      <c r="X492" s="17"/>
      <c r="Y492" s="17"/>
      <c r="Z492" s="17"/>
      <c r="AA492" s="17"/>
      <c r="AB492" s="17"/>
      <c r="AC492" s="17"/>
      <c r="AD492" s="17"/>
      <c r="AE492" s="17"/>
      <c r="AF492" s="17"/>
      <c r="AG492" s="17"/>
    </row>
    <row r="493" spans="1:33" ht="22.5" customHeight="1">
      <c r="A493" s="1796"/>
      <c r="B493" s="1616"/>
      <c r="C493" s="1616"/>
      <c r="D493" s="1616"/>
      <c r="E493" s="1678"/>
      <c r="F493" s="1678"/>
      <c r="G493" s="1653"/>
      <c r="H493" s="1713"/>
      <c r="I493" s="1616"/>
      <c r="J493" s="1616"/>
      <c r="K493" s="1616"/>
      <c r="L493" s="1616"/>
      <c r="M493" s="1616"/>
      <c r="N493" s="1616"/>
      <c r="O493" s="1619"/>
      <c r="P493" s="1619"/>
      <c r="Q493" s="1619"/>
      <c r="R493" s="1616"/>
      <c r="S493" s="1619"/>
      <c r="T493" s="1619"/>
      <c r="U493" s="142" t="s">
        <v>48</v>
      </c>
      <c r="V493" s="312">
        <f>+'C Interno'!V9</f>
        <v>0.79089999999999994</v>
      </c>
      <c r="W493" s="363">
        <f>+V493*O492</f>
        <v>0.39544999999999997</v>
      </c>
      <c r="X493" s="17"/>
      <c r="Y493" s="17"/>
      <c r="Z493" s="17"/>
      <c r="AA493" s="17"/>
      <c r="AB493" s="17"/>
      <c r="AC493" s="17"/>
      <c r="AD493" s="17"/>
      <c r="AE493" s="17"/>
      <c r="AF493" s="17"/>
      <c r="AG493" s="17"/>
    </row>
    <row r="494" spans="1:33" ht="22.5" customHeight="1">
      <c r="A494" s="1796"/>
      <c r="B494" s="1616"/>
      <c r="C494" s="1616"/>
      <c r="D494" s="1616"/>
      <c r="E494" s="1678"/>
      <c r="F494" s="1678"/>
      <c r="G494" s="1653"/>
      <c r="H494" s="1713"/>
      <c r="I494" s="1616"/>
      <c r="J494" s="1616"/>
      <c r="K494" s="1616"/>
      <c r="L494" s="1616"/>
      <c r="M494" s="1616"/>
      <c r="N494" s="1616"/>
      <c r="O494" s="1628">
        <f>+'C Interno'!W10</f>
        <v>0.1</v>
      </c>
      <c r="P494" s="1622"/>
      <c r="Q494" s="1671" t="str">
        <f>+'C Interno'!C10</f>
        <v>Realizar auditorias de seguimiento priorizadas</v>
      </c>
      <c r="R494" s="1616"/>
      <c r="S494" s="1646">
        <v>43132</v>
      </c>
      <c r="T494" s="1646">
        <v>43344</v>
      </c>
      <c r="U494" s="362" t="s">
        <v>47</v>
      </c>
      <c r="V494" s="312">
        <f>+'C Interno'!V10</f>
        <v>1</v>
      </c>
      <c r="W494" s="363">
        <f>+V494*O494</f>
        <v>0.1</v>
      </c>
      <c r="X494" s="17"/>
      <c r="Y494" s="17"/>
      <c r="Z494" s="17"/>
      <c r="AA494" s="17"/>
      <c r="AB494" s="17"/>
      <c r="AC494" s="17"/>
      <c r="AD494" s="17"/>
      <c r="AE494" s="17"/>
      <c r="AF494" s="17"/>
      <c r="AG494" s="17"/>
    </row>
    <row r="495" spans="1:33" ht="22.5" customHeight="1">
      <c r="A495" s="1796"/>
      <c r="B495" s="1616"/>
      <c r="C495" s="1616"/>
      <c r="D495" s="1616"/>
      <c r="E495" s="1678"/>
      <c r="F495" s="1678"/>
      <c r="G495" s="1653"/>
      <c r="H495" s="1713"/>
      <c r="I495" s="1616"/>
      <c r="J495" s="1616"/>
      <c r="K495" s="1616"/>
      <c r="L495" s="1616"/>
      <c r="M495" s="1616"/>
      <c r="N495" s="1616"/>
      <c r="O495" s="1619"/>
      <c r="P495" s="1619"/>
      <c r="Q495" s="1619"/>
      <c r="R495" s="1616"/>
      <c r="S495" s="1619"/>
      <c r="T495" s="1619"/>
      <c r="U495" s="362" t="s">
        <v>48</v>
      </c>
      <c r="V495" s="312">
        <f>+'C Interno'!V11</f>
        <v>1</v>
      </c>
      <c r="W495" s="363">
        <f>+V495*O494</f>
        <v>0.1</v>
      </c>
      <c r="X495" s="17"/>
      <c r="Y495" s="17"/>
      <c r="Z495" s="17"/>
      <c r="AA495" s="17"/>
      <c r="AB495" s="17"/>
      <c r="AC495" s="17"/>
      <c r="AD495" s="17"/>
      <c r="AE495" s="17"/>
      <c r="AF495" s="17"/>
      <c r="AG495" s="17"/>
    </row>
    <row r="496" spans="1:33" ht="40.5" customHeight="1">
      <c r="A496" s="1796"/>
      <c r="B496" s="1616"/>
      <c r="C496" s="1616"/>
      <c r="D496" s="1616"/>
      <c r="E496" s="1678"/>
      <c r="F496" s="1678"/>
      <c r="G496" s="1653"/>
      <c r="H496" s="1713"/>
      <c r="I496" s="1616"/>
      <c r="J496" s="1616"/>
      <c r="K496" s="1616"/>
      <c r="L496" s="1616"/>
      <c r="M496" s="1616"/>
      <c r="N496" s="1616"/>
      <c r="O496" s="1628">
        <f>+'C Interno'!W12</f>
        <v>0.2</v>
      </c>
      <c r="P496" s="1622"/>
      <c r="Q496" s="1671" t="str">
        <f>+'C Interno'!C12</f>
        <v>Auditoría Interna de Calidad a los procesos que hacen parte del SGI de la entidad en las Direcciones Territoriales, Sede Central y Seguimiento a ISO/IEC 17025</v>
      </c>
      <c r="R496" s="1616"/>
      <c r="S496" s="1646">
        <v>43282</v>
      </c>
      <c r="T496" s="1646">
        <v>43313</v>
      </c>
      <c r="U496" s="450" t="s">
        <v>47</v>
      </c>
      <c r="V496" s="312">
        <f>+'C Interno'!V12</f>
        <v>1</v>
      </c>
      <c r="W496" s="363">
        <f>+V496*O496</f>
        <v>0.2</v>
      </c>
      <c r="X496" s="17"/>
      <c r="Y496" s="17"/>
      <c r="Z496" s="17"/>
      <c r="AA496" s="17"/>
      <c r="AB496" s="17"/>
      <c r="AC496" s="17"/>
      <c r="AD496" s="17"/>
      <c r="AE496" s="17"/>
      <c r="AF496" s="17"/>
      <c r="AG496" s="17"/>
    </row>
    <row r="497" spans="1:33" ht="40.5" customHeight="1">
      <c r="A497" s="1796"/>
      <c r="B497" s="1616"/>
      <c r="C497" s="1616"/>
      <c r="D497" s="1616"/>
      <c r="E497" s="1678"/>
      <c r="F497" s="1678"/>
      <c r="G497" s="1653"/>
      <c r="H497" s="1713"/>
      <c r="I497" s="1619"/>
      <c r="J497" s="1619"/>
      <c r="K497" s="1616"/>
      <c r="L497" s="1616"/>
      <c r="M497" s="1616"/>
      <c r="N497" s="1616"/>
      <c r="O497" s="1619"/>
      <c r="P497" s="1619"/>
      <c r="Q497" s="1619"/>
      <c r="R497" s="1616"/>
      <c r="S497" s="1619"/>
      <c r="T497" s="1619"/>
      <c r="U497" s="362" t="s">
        <v>48</v>
      </c>
      <c r="V497" s="312">
        <f>+'C Interno'!V13</f>
        <v>1</v>
      </c>
      <c r="W497" s="363">
        <f>+V497*O496</f>
        <v>0.2</v>
      </c>
      <c r="X497" s="17"/>
      <c r="Y497" s="17"/>
      <c r="Z497" s="17"/>
      <c r="AA497" s="17"/>
      <c r="AB497" s="17"/>
      <c r="AC497" s="17"/>
      <c r="AD497" s="17"/>
      <c r="AE497" s="17"/>
      <c r="AF497" s="17"/>
      <c r="AG497" s="17"/>
    </row>
    <row r="498" spans="1:33" ht="41.25" customHeight="1">
      <c r="A498" s="1796"/>
      <c r="B498" s="1616"/>
      <c r="C498" s="1616"/>
      <c r="D498" s="1616"/>
      <c r="E498" s="1678"/>
      <c r="F498" s="1678"/>
      <c r="G498" s="1653"/>
      <c r="H498" s="1713"/>
      <c r="I498" s="1643" t="s">
        <v>48</v>
      </c>
      <c r="J498" s="1643">
        <f>+'C Interno'!V6</f>
        <v>0.89127999999999996</v>
      </c>
      <c r="K498" s="1616"/>
      <c r="L498" s="1616"/>
      <c r="M498" s="1616"/>
      <c r="N498" s="1616"/>
      <c r="O498" s="1628">
        <f>+'C Interno'!W14</f>
        <v>0.15</v>
      </c>
      <c r="P498" s="1622"/>
      <c r="Q498" s="1671" t="str">
        <f>+'C Interno'!C14</f>
        <v>Otros informes (Ejecutivo Anual, Control Interno Contable, Seguimientos PMCGR,  PAA, PES, Plan de fortalecimiento, Acuerdos de Gestión, ACPM), entre otros.</v>
      </c>
      <c r="R498" s="1616"/>
      <c r="S498" s="1646">
        <v>43101</v>
      </c>
      <c r="T498" s="1646">
        <v>43435</v>
      </c>
      <c r="U498" s="362" t="s">
        <v>47</v>
      </c>
      <c r="V498" s="312">
        <f>+'C Interno'!V14</f>
        <v>1.0000000000000002</v>
      </c>
      <c r="W498" s="363">
        <f>+V498*O498</f>
        <v>0.15000000000000002</v>
      </c>
      <c r="X498" s="17"/>
      <c r="Y498" s="17"/>
      <c r="Z498" s="17"/>
      <c r="AA498" s="17"/>
      <c r="AB498" s="17"/>
      <c r="AC498" s="17"/>
      <c r="AD498" s="17"/>
      <c r="AE498" s="17"/>
      <c r="AF498" s="17"/>
      <c r="AG498" s="17"/>
    </row>
    <row r="499" spans="1:33" ht="41.25" customHeight="1">
      <c r="A499" s="1796"/>
      <c r="B499" s="1616"/>
      <c r="C499" s="1616"/>
      <c r="D499" s="1616"/>
      <c r="E499" s="1678"/>
      <c r="F499" s="1678"/>
      <c r="G499" s="1653"/>
      <c r="H499" s="1713"/>
      <c r="I499" s="1616"/>
      <c r="J499" s="1616"/>
      <c r="K499" s="1616"/>
      <c r="L499" s="1616"/>
      <c r="M499" s="1616"/>
      <c r="N499" s="1616"/>
      <c r="O499" s="1619"/>
      <c r="P499" s="1619"/>
      <c r="Q499" s="1619"/>
      <c r="R499" s="1616"/>
      <c r="S499" s="1619"/>
      <c r="T499" s="1619"/>
      <c r="U499" s="362" t="s">
        <v>48</v>
      </c>
      <c r="V499" s="312">
        <f>+'C Interno'!V15</f>
        <v>0.97220000000000006</v>
      </c>
      <c r="W499" s="363">
        <f>+V499*O498</f>
        <v>0.14583000000000002</v>
      </c>
      <c r="X499" s="17"/>
      <c r="Y499" s="17"/>
      <c r="Z499" s="17"/>
      <c r="AA499" s="17"/>
      <c r="AB499" s="17"/>
      <c r="AC499" s="17"/>
      <c r="AD499" s="17"/>
      <c r="AE499" s="17"/>
      <c r="AF499" s="17"/>
      <c r="AG499" s="17"/>
    </row>
    <row r="500" spans="1:33" ht="22.5" customHeight="1">
      <c r="A500" s="1796"/>
      <c r="B500" s="1616"/>
      <c r="C500" s="1616"/>
      <c r="D500" s="1616"/>
      <c r="E500" s="1678"/>
      <c r="F500" s="1678"/>
      <c r="G500" s="1653"/>
      <c r="H500" s="1713"/>
      <c r="I500" s="1616"/>
      <c r="J500" s="1616"/>
      <c r="K500" s="1616"/>
      <c r="L500" s="1616"/>
      <c r="M500" s="1616"/>
      <c r="N500" s="1616"/>
      <c r="O500" s="1628">
        <f>+'C Interno'!W16</f>
        <v>0.05</v>
      </c>
      <c r="P500" s="1622"/>
      <c r="Q500" s="1671" t="str">
        <f>+'C Interno'!C16</f>
        <v>Realizar Seguimiento del Plan Anticorrupción y Atención al Ciudadano</v>
      </c>
      <c r="R500" s="1616"/>
      <c r="S500" s="1646">
        <v>43160</v>
      </c>
      <c r="T500" s="1646">
        <v>43435</v>
      </c>
      <c r="U500" s="362" t="s">
        <v>47</v>
      </c>
      <c r="V500" s="312">
        <f>+'C Interno'!V16</f>
        <v>1</v>
      </c>
      <c r="W500" s="363">
        <f>+V500*O500</f>
        <v>0.05</v>
      </c>
      <c r="X500" s="17"/>
      <c r="Y500" s="17"/>
      <c r="Z500" s="17"/>
      <c r="AA500" s="17"/>
      <c r="AB500" s="17"/>
      <c r="AC500" s="17"/>
      <c r="AD500" s="17"/>
      <c r="AE500" s="17"/>
      <c r="AF500" s="17"/>
      <c r="AG500" s="17"/>
    </row>
    <row r="501" spans="1:33" ht="22.5" customHeight="1">
      <c r="A501" s="1796"/>
      <c r="B501" s="1616"/>
      <c r="C501" s="1616"/>
      <c r="D501" s="1616"/>
      <c r="E501" s="1696"/>
      <c r="F501" s="1678"/>
      <c r="G501" s="1654"/>
      <c r="H501" s="1651"/>
      <c r="I501" s="1617"/>
      <c r="J501" s="1617"/>
      <c r="K501" s="1617"/>
      <c r="L501" s="1617"/>
      <c r="M501" s="1617"/>
      <c r="N501" s="1617"/>
      <c r="O501" s="1617"/>
      <c r="P501" s="1619"/>
      <c r="Q501" s="1617"/>
      <c r="R501" s="1617"/>
      <c r="S501" s="1617"/>
      <c r="T501" s="1617"/>
      <c r="U501" s="367" t="s">
        <v>48</v>
      </c>
      <c r="V501" s="325">
        <f>+'C Interno'!V17</f>
        <v>1</v>
      </c>
      <c r="W501" s="368">
        <f>+V501*O500</f>
        <v>0.05</v>
      </c>
      <c r="X501" s="17"/>
      <c r="Y501" s="17"/>
      <c r="Z501" s="17"/>
      <c r="AA501" s="17"/>
      <c r="AB501" s="17"/>
      <c r="AC501" s="17"/>
      <c r="AD501" s="17"/>
      <c r="AE501" s="17"/>
      <c r="AF501" s="17"/>
      <c r="AG501" s="17"/>
    </row>
    <row r="502" spans="1:33" ht="55.5" customHeight="1">
      <c r="A502" s="1796"/>
      <c r="B502" s="1616"/>
      <c r="C502" s="1616"/>
      <c r="D502" s="1616"/>
      <c r="E502" s="1710" t="s">
        <v>784</v>
      </c>
      <c r="F502" s="1678"/>
      <c r="G502" s="1655" t="str">
        <f>+'C Interno'!A27</f>
        <v xml:space="preserve"> Fomento de la cultura de autocontrol y  autoevaluación</v>
      </c>
      <c r="H502" s="1772">
        <f>+'C Interno'!X25</f>
        <v>2.5000000000000001E-2</v>
      </c>
      <c r="I502" s="471" t="s">
        <v>47</v>
      </c>
      <c r="J502" s="393">
        <f>+'C Interno'!V25</f>
        <v>1</v>
      </c>
      <c r="K502" s="1642">
        <f>+'C Interno'!E25</f>
        <v>1</v>
      </c>
      <c r="L502" s="1642" t="str">
        <f>+'C Interno'!D25</f>
        <v>Porcentaje</v>
      </c>
      <c r="M502" s="1642" t="str">
        <f>+'C Interno'!F25</f>
        <v>Cumplimiento actividades de fomento de la cultura de autocontrol y  autoevaluación</v>
      </c>
      <c r="N502" s="1642" t="str">
        <f>+'C Interno'!G25</f>
        <v>Eficacia</v>
      </c>
      <c r="O502" s="1629">
        <f>+'C Interno'!W28</f>
        <v>1</v>
      </c>
      <c r="P502" s="1622"/>
      <c r="Q502" s="1686" t="str">
        <f>+'C Interno'!C28</f>
        <v>Realizar actividades para el fomento de la cultura de autocontrol y autoevaluación.</v>
      </c>
      <c r="R502" s="1639" t="str">
        <f>+'C Interno'!C25</f>
        <v>Oficina de Control Interno</v>
      </c>
      <c r="S502" s="1649">
        <v>43101</v>
      </c>
      <c r="T502" s="1649">
        <v>43344</v>
      </c>
      <c r="U502" s="360" t="s">
        <v>47</v>
      </c>
      <c r="V502" s="308">
        <f>+'C Interno'!V20</f>
        <v>0</v>
      </c>
      <c r="W502" s="409">
        <f>+V502*O502</f>
        <v>0</v>
      </c>
      <c r="X502" s="17"/>
      <c r="Y502" s="17"/>
      <c r="Z502" s="17"/>
      <c r="AA502" s="17"/>
      <c r="AB502" s="17"/>
      <c r="AC502" s="17"/>
      <c r="AD502" s="17"/>
      <c r="AE502" s="17"/>
      <c r="AF502" s="17"/>
      <c r="AG502" s="17"/>
    </row>
    <row r="503" spans="1:33" ht="55.5" customHeight="1">
      <c r="A503" s="1665"/>
      <c r="B503" s="1617"/>
      <c r="C503" s="1617"/>
      <c r="D503" s="1617"/>
      <c r="E503" s="1696"/>
      <c r="F503" s="1696"/>
      <c r="G503" s="1654"/>
      <c r="H503" s="1651"/>
      <c r="I503" s="394" t="s">
        <v>48</v>
      </c>
      <c r="J503" s="394">
        <f>+'C Interno'!V26</f>
        <v>1</v>
      </c>
      <c r="K503" s="1617"/>
      <c r="L503" s="1617"/>
      <c r="M503" s="1617"/>
      <c r="N503" s="1617"/>
      <c r="O503" s="1617"/>
      <c r="P503" s="1619"/>
      <c r="Q503" s="1617"/>
      <c r="R503" s="1617"/>
      <c r="S503" s="1617"/>
      <c r="T503" s="1617"/>
      <c r="U503" s="367" t="s">
        <v>48</v>
      </c>
      <c r="V503" s="325">
        <f>+'C Interno'!V21</f>
        <v>0</v>
      </c>
      <c r="W503" s="427">
        <f>+V503*O502</f>
        <v>0</v>
      </c>
      <c r="X503" s="17"/>
      <c r="Y503" s="17"/>
      <c r="Z503" s="17"/>
      <c r="AA503" s="17"/>
      <c r="AB503" s="17"/>
      <c r="AC503" s="17"/>
      <c r="AD503" s="17"/>
      <c r="AE503" s="17"/>
      <c r="AF503" s="17"/>
      <c r="AG503" s="17"/>
    </row>
    <row r="504" spans="1:33" ht="20.25" customHeight="1">
      <c r="A504" s="186" t="s">
        <v>56</v>
      </c>
      <c r="B504" s="1717">
        <f>+J505*B492</f>
        <v>4.4699900000000001E-2</v>
      </c>
      <c r="C504" s="1714"/>
      <c r="D504" s="1715"/>
      <c r="E504" s="1715"/>
      <c r="F504" s="1715"/>
      <c r="G504" s="1713"/>
      <c r="H504" s="1631">
        <f>SUM(H492:H503)</f>
        <v>1</v>
      </c>
      <c r="I504" s="190" t="s">
        <v>47</v>
      </c>
      <c r="J504" s="190">
        <f>+J492*H492+J502*H502</f>
        <v>1.0000000000000002</v>
      </c>
      <c r="K504" s="192"/>
      <c r="W504" s="454"/>
      <c r="X504" s="17"/>
      <c r="Y504" s="17"/>
      <c r="Z504" s="17"/>
      <c r="AA504" s="17"/>
      <c r="AB504" s="17"/>
      <c r="AC504" s="17"/>
      <c r="AD504" s="17"/>
      <c r="AE504" s="17"/>
      <c r="AF504" s="17"/>
      <c r="AG504" s="17"/>
    </row>
    <row r="505" spans="1:33" ht="20.25" customHeight="1">
      <c r="A505" s="70">
        <f>+$F$4</f>
        <v>43465</v>
      </c>
      <c r="B505" s="1718"/>
      <c r="C505" s="1665"/>
      <c r="D505" s="1666"/>
      <c r="E505" s="1666"/>
      <c r="F505" s="1666"/>
      <c r="G505" s="1651"/>
      <c r="H505" s="1617"/>
      <c r="I505" s="72" t="s">
        <v>48</v>
      </c>
      <c r="J505" s="73">
        <f>+J498*H492+J503*H502</f>
        <v>0.89399799999999996</v>
      </c>
      <c r="K505" s="455"/>
      <c r="L505" s="456"/>
      <c r="M505" s="456"/>
      <c r="N505" s="456"/>
      <c r="O505" s="456"/>
      <c r="P505" s="456"/>
      <c r="Q505" s="456"/>
      <c r="R505" s="456"/>
      <c r="S505" s="456"/>
      <c r="T505" s="456"/>
      <c r="U505" s="456"/>
      <c r="V505" s="456"/>
      <c r="W505" s="457"/>
      <c r="X505" s="17"/>
      <c r="Y505" s="17"/>
      <c r="Z505" s="17"/>
      <c r="AA505" s="17"/>
      <c r="AB505" s="17"/>
      <c r="AC505" s="17"/>
      <c r="AD505" s="17"/>
      <c r="AE505" s="17"/>
      <c r="AF505" s="17"/>
      <c r="AG505" s="17"/>
    </row>
    <row r="506" spans="1:33" ht="15.75" customHeight="1">
      <c r="A506" s="395"/>
      <c r="B506" s="395"/>
      <c r="C506" s="17"/>
      <c r="D506" s="17"/>
      <c r="E506" s="396"/>
      <c r="F506" s="396"/>
      <c r="G506" s="398"/>
      <c r="H506" s="398"/>
      <c r="I506" s="398"/>
      <c r="J506" s="398"/>
      <c r="K506" s="399"/>
      <c r="L506" s="17"/>
      <c r="M506" s="17"/>
      <c r="N506" s="17"/>
      <c r="O506" s="17"/>
      <c r="P506" s="17"/>
      <c r="Q506" s="17"/>
      <c r="R506" s="396"/>
      <c r="S506" s="400"/>
      <c r="T506" s="401"/>
      <c r="U506" s="401"/>
      <c r="V506" s="17"/>
      <c r="W506" s="17"/>
      <c r="X506" s="17"/>
      <c r="Y506" s="17"/>
      <c r="Z506" s="17"/>
      <c r="AA506" s="17"/>
      <c r="AB506" s="17"/>
      <c r="AC506" s="17"/>
      <c r="AD506" s="17"/>
      <c r="AE506" s="17"/>
      <c r="AF506" s="17"/>
      <c r="AG506" s="17"/>
    </row>
    <row r="507" spans="1:33" ht="32.25" customHeight="1">
      <c r="A507" s="1755" t="str">
        <f>+Informatica!I2</f>
        <v>GESTIÓN INFORMÁTICA</v>
      </c>
      <c r="B507" s="1723">
        <v>0.03</v>
      </c>
      <c r="C507" s="1640" t="s">
        <v>781</v>
      </c>
      <c r="D507" s="1640" t="s">
        <v>812</v>
      </c>
      <c r="E507" s="1710" t="s">
        <v>45</v>
      </c>
      <c r="F507" s="1710" t="s">
        <v>814</v>
      </c>
      <c r="G507" s="1655" t="str">
        <f>+Informatica!A7</f>
        <v>Estrategia y gobierno de TI adoptada</v>
      </c>
      <c r="H507" s="1642">
        <f>+Informatica!W5</f>
        <v>0.1</v>
      </c>
      <c r="I507" s="1642" t="s">
        <v>47</v>
      </c>
      <c r="J507" s="1642">
        <f>+Informatica!V5</f>
        <v>0.99999999999999989</v>
      </c>
      <c r="K507" s="1627">
        <f>+Informatica!E5</f>
        <v>1</v>
      </c>
      <c r="L507" s="1639" t="str">
        <f>+Informatica!D5</f>
        <v>Porcentaje</v>
      </c>
      <c r="M507" s="1639" t="str">
        <f>+Informatica!F5</f>
        <v xml:space="preserve">Porcentaje avance Estrategia y Gobierno de TI </v>
      </c>
      <c r="N507" s="1639" t="str">
        <f>+Informatica!G5</f>
        <v xml:space="preserve">Eficacia </v>
      </c>
      <c r="O507" s="1629">
        <f>+Informatica!W8</f>
        <v>0.05</v>
      </c>
      <c r="P507" s="1675" t="s">
        <v>816</v>
      </c>
      <c r="Q507" s="1675" t="str">
        <f>+Informatica!C8</f>
        <v xml:space="preserve">Realizar una autoevaluación del proceso de gestión informática. </v>
      </c>
      <c r="R507" s="1639" t="str">
        <f>+Informatica!C5</f>
        <v xml:space="preserve">Oficina de Informática y Telecomunicaciones </v>
      </c>
      <c r="S507" s="1649">
        <v>43160</v>
      </c>
      <c r="T507" s="1649">
        <v>43313</v>
      </c>
      <c r="U507" s="360" t="s">
        <v>47</v>
      </c>
      <c r="V507" s="308">
        <f>+Informatica!V8</f>
        <v>1</v>
      </c>
      <c r="W507" s="361">
        <f>+V507*O507</f>
        <v>0.05</v>
      </c>
      <c r="X507" s="17"/>
      <c r="Y507" s="17"/>
      <c r="Z507" s="17"/>
      <c r="AA507" s="17"/>
      <c r="AB507" s="17"/>
      <c r="AC507" s="17"/>
      <c r="AD507" s="17"/>
      <c r="AE507" s="17"/>
      <c r="AF507" s="17"/>
      <c r="AG507" s="17"/>
    </row>
    <row r="508" spans="1:33" ht="32.25" customHeight="1">
      <c r="A508" s="1653"/>
      <c r="B508" s="1616"/>
      <c r="C508" s="1616"/>
      <c r="D508" s="1616"/>
      <c r="E508" s="1678"/>
      <c r="F508" s="1678"/>
      <c r="G508" s="1653"/>
      <c r="H508" s="1616"/>
      <c r="I508" s="1616"/>
      <c r="J508" s="1616"/>
      <c r="K508" s="1616"/>
      <c r="L508" s="1616"/>
      <c r="M508" s="1616"/>
      <c r="N508" s="1616"/>
      <c r="O508" s="1619"/>
      <c r="P508" s="1619"/>
      <c r="Q508" s="1619"/>
      <c r="R508" s="1616"/>
      <c r="S508" s="1616"/>
      <c r="T508" s="1616"/>
      <c r="U508" s="362" t="s">
        <v>48</v>
      </c>
      <c r="V508" s="312">
        <f>+Informatica!V9</f>
        <v>0.7</v>
      </c>
      <c r="W508" s="363">
        <f>+V508*O507</f>
        <v>3.4999999999999996E-2</v>
      </c>
      <c r="X508" s="17"/>
      <c r="Y508" s="17"/>
      <c r="Z508" s="17"/>
      <c r="AA508" s="17"/>
      <c r="AB508" s="17"/>
      <c r="AC508" s="17"/>
      <c r="AD508" s="17"/>
      <c r="AE508" s="17"/>
      <c r="AF508" s="17"/>
      <c r="AG508" s="17"/>
    </row>
    <row r="509" spans="1:33" ht="32.25" customHeight="1">
      <c r="A509" s="1653"/>
      <c r="B509" s="1616"/>
      <c r="C509" s="1616"/>
      <c r="D509" s="1616"/>
      <c r="E509" s="1678"/>
      <c r="F509" s="1678"/>
      <c r="G509" s="1653"/>
      <c r="H509" s="1616"/>
      <c r="I509" s="1616"/>
      <c r="J509" s="1616"/>
      <c r="K509" s="1616"/>
      <c r="L509" s="1616"/>
      <c r="M509" s="1616"/>
      <c r="N509" s="1616"/>
      <c r="O509" s="1628">
        <f>+Informatica!W10</f>
        <v>0.2</v>
      </c>
      <c r="P509" s="1675" t="s">
        <v>816</v>
      </c>
      <c r="Q509" s="1671" t="str">
        <f>+Informatica!C10</f>
        <v xml:space="preserve">Actualizar PETIC </v>
      </c>
      <c r="R509" s="1616"/>
      <c r="S509" s="1646">
        <v>43160</v>
      </c>
      <c r="T509" s="1646">
        <v>43313</v>
      </c>
      <c r="U509" s="450" t="s">
        <v>47</v>
      </c>
      <c r="V509" s="312">
        <f>+Informatica!V10</f>
        <v>1</v>
      </c>
      <c r="W509" s="363">
        <f>+V509*O509</f>
        <v>0.2</v>
      </c>
      <c r="X509" s="17"/>
      <c r="Y509" s="17"/>
      <c r="Z509" s="17"/>
      <c r="AA509" s="17"/>
      <c r="AB509" s="17"/>
      <c r="AC509" s="17"/>
      <c r="AD509" s="17"/>
      <c r="AE509" s="17"/>
      <c r="AF509" s="17"/>
      <c r="AG509" s="17"/>
    </row>
    <row r="510" spans="1:33" ht="32.25" customHeight="1">
      <c r="A510" s="1653"/>
      <c r="B510" s="1616"/>
      <c r="C510" s="1616"/>
      <c r="D510" s="1616"/>
      <c r="E510" s="1678"/>
      <c r="F510" s="1678"/>
      <c r="G510" s="1653"/>
      <c r="H510" s="1616"/>
      <c r="I510" s="1616"/>
      <c r="J510" s="1616"/>
      <c r="K510" s="1616"/>
      <c r="L510" s="1616"/>
      <c r="M510" s="1616"/>
      <c r="N510" s="1616"/>
      <c r="O510" s="1619"/>
      <c r="P510" s="1619"/>
      <c r="Q510" s="1619"/>
      <c r="R510" s="1616"/>
      <c r="S510" s="1619"/>
      <c r="T510" s="1619"/>
      <c r="U510" s="362" t="s">
        <v>48</v>
      </c>
      <c r="V510" s="312">
        <f>+Informatica!V11</f>
        <v>1</v>
      </c>
      <c r="W510" s="363">
        <f>+V510*O509</f>
        <v>0.2</v>
      </c>
      <c r="X510" s="17"/>
      <c r="Y510" s="17"/>
      <c r="Z510" s="17"/>
      <c r="AA510" s="17"/>
      <c r="AB510" s="17"/>
      <c r="AC510" s="17"/>
      <c r="AD510" s="17"/>
      <c r="AE510" s="17"/>
      <c r="AF510" s="17"/>
      <c r="AG510" s="17"/>
    </row>
    <row r="511" spans="1:33" ht="32.25" customHeight="1">
      <c r="A511" s="1653"/>
      <c r="B511" s="1616"/>
      <c r="C511" s="1616"/>
      <c r="D511" s="1616"/>
      <c r="E511" s="1678"/>
      <c r="F511" s="1678"/>
      <c r="G511" s="1653"/>
      <c r="H511" s="1616"/>
      <c r="I511" s="1616"/>
      <c r="J511" s="1616"/>
      <c r="K511" s="1616"/>
      <c r="L511" s="1616"/>
      <c r="M511" s="1616"/>
      <c r="N511" s="1616"/>
      <c r="O511" s="1628">
        <f>+Informatica!W12</f>
        <v>0.15</v>
      </c>
      <c r="P511" s="1675" t="s">
        <v>816</v>
      </c>
      <c r="Q511" s="1671" t="str">
        <f>+Informatica!C12</f>
        <v>Elaborar el catálogo de servicios</v>
      </c>
      <c r="R511" s="1616"/>
      <c r="S511" s="1646">
        <v>43160</v>
      </c>
      <c r="T511" s="1646">
        <v>43435</v>
      </c>
      <c r="U511" s="362" t="s">
        <v>47</v>
      </c>
      <c r="V511" s="312">
        <f>+Informatica!V12</f>
        <v>0.99999999999999989</v>
      </c>
      <c r="W511" s="363">
        <f>+V511*O511</f>
        <v>0.14999999999999997</v>
      </c>
      <c r="X511" s="17"/>
      <c r="Y511" s="17"/>
      <c r="Z511" s="17"/>
      <c r="AA511" s="17"/>
      <c r="AB511" s="17"/>
      <c r="AC511" s="17"/>
      <c r="AD511" s="17"/>
      <c r="AE511" s="17"/>
      <c r="AF511" s="17"/>
      <c r="AG511" s="17"/>
    </row>
    <row r="512" spans="1:33" ht="32.25" customHeight="1">
      <c r="A512" s="1653"/>
      <c r="B512" s="1616"/>
      <c r="C512" s="1616"/>
      <c r="D512" s="1616"/>
      <c r="E512" s="1678"/>
      <c r="F512" s="1678"/>
      <c r="G512" s="1653"/>
      <c r="H512" s="1616"/>
      <c r="I512" s="1616"/>
      <c r="J512" s="1616"/>
      <c r="K512" s="1616"/>
      <c r="L512" s="1616"/>
      <c r="M512" s="1616"/>
      <c r="N512" s="1616"/>
      <c r="O512" s="1619"/>
      <c r="P512" s="1619"/>
      <c r="Q512" s="1619"/>
      <c r="R512" s="1616"/>
      <c r="S512" s="1619"/>
      <c r="T512" s="1619"/>
      <c r="U512" s="362" t="s">
        <v>48</v>
      </c>
      <c r="V512" s="312">
        <f>+Informatica!V13</f>
        <v>0.7</v>
      </c>
      <c r="W512" s="363">
        <f>+V512*O511</f>
        <v>0.105</v>
      </c>
      <c r="X512" s="17"/>
      <c r="Y512" s="17"/>
      <c r="Z512" s="17"/>
      <c r="AA512" s="17"/>
      <c r="AB512" s="17"/>
      <c r="AC512" s="17"/>
      <c r="AD512" s="17"/>
      <c r="AE512" s="17"/>
      <c r="AF512" s="17"/>
      <c r="AG512" s="17"/>
    </row>
    <row r="513" spans="1:33" ht="32.25" customHeight="1">
      <c r="A513" s="1653"/>
      <c r="B513" s="1616"/>
      <c r="C513" s="1616"/>
      <c r="D513" s="1616"/>
      <c r="E513" s="1678"/>
      <c r="F513" s="1678"/>
      <c r="G513" s="1653"/>
      <c r="H513" s="1616"/>
      <c r="I513" s="1616"/>
      <c r="J513" s="1616"/>
      <c r="K513" s="1616"/>
      <c r="L513" s="1616"/>
      <c r="M513" s="1616"/>
      <c r="N513" s="1616"/>
      <c r="O513" s="1628">
        <f>+Informatica!W14</f>
        <v>0.15</v>
      </c>
      <c r="P513" s="1675" t="s">
        <v>816</v>
      </c>
      <c r="Q513" s="1671" t="str">
        <f>+Informatica!C14</f>
        <v>Establecer los acuerdos de nivel de servicios</v>
      </c>
      <c r="R513" s="1616"/>
      <c r="S513" s="1646">
        <v>43160</v>
      </c>
      <c r="T513" s="1646">
        <v>43435</v>
      </c>
      <c r="U513" s="362" t="s">
        <v>47</v>
      </c>
      <c r="V513" s="312">
        <f>+Informatica!V14</f>
        <v>0.99999999999999989</v>
      </c>
      <c r="W513" s="363">
        <f>+V513*O513</f>
        <v>0.14999999999999997</v>
      </c>
      <c r="X513" s="17"/>
      <c r="Y513" s="17"/>
      <c r="Z513" s="17"/>
      <c r="AA513" s="17"/>
      <c r="AB513" s="17"/>
      <c r="AC513" s="17"/>
      <c r="AD513" s="17"/>
      <c r="AE513" s="17"/>
      <c r="AF513" s="17"/>
      <c r="AG513" s="17"/>
    </row>
    <row r="514" spans="1:33" ht="32.25" customHeight="1">
      <c r="A514" s="1653"/>
      <c r="B514" s="1616"/>
      <c r="C514" s="1616"/>
      <c r="D514" s="1616"/>
      <c r="E514" s="1678"/>
      <c r="F514" s="1678"/>
      <c r="G514" s="1653"/>
      <c r="H514" s="1616"/>
      <c r="I514" s="1619"/>
      <c r="J514" s="1619"/>
      <c r="K514" s="1616"/>
      <c r="L514" s="1616"/>
      <c r="M514" s="1616"/>
      <c r="N514" s="1616"/>
      <c r="O514" s="1619"/>
      <c r="P514" s="1619"/>
      <c r="Q514" s="1619"/>
      <c r="R514" s="1616"/>
      <c r="S514" s="1619"/>
      <c r="T514" s="1619"/>
      <c r="U514" s="362" t="s">
        <v>48</v>
      </c>
      <c r="V514" s="312">
        <f>+Informatica!V15</f>
        <v>0.7</v>
      </c>
      <c r="W514" s="363">
        <f>+V514*O513</f>
        <v>0.105</v>
      </c>
      <c r="X514" s="17"/>
      <c r="Y514" s="17"/>
      <c r="Z514" s="17"/>
      <c r="AA514" s="17"/>
      <c r="AB514" s="17"/>
      <c r="AC514" s="17"/>
      <c r="AD514" s="17"/>
      <c r="AE514" s="17"/>
      <c r="AF514" s="17"/>
      <c r="AG514" s="17"/>
    </row>
    <row r="515" spans="1:33" ht="32.25" customHeight="1">
      <c r="A515" s="1653"/>
      <c r="B515" s="1616"/>
      <c r="C515" s="1616"/>
      <c r="D515" s="1616"/>
      <c r="E515" s="1678"/>
      <c r="F515" s="1678"/>
      <c r="G515" s="1653"/>
      <c r="H515" s="1616"/>
      <c r="I515" s="1643" t="s">
        <v>48</v>
      </c>
      <c r="J515" s="1643">
        <f>+Informatica!V6</f>
        <v>0.8</v>
      </c>
      <c r="K515" s="1616"/>
      <c r="L515" s="1616"/>
      <c r="M515" s="1616"/>
      <c r="N515" s="1616"/>
      <c r="O515" s="1628">
        <f>+Informatica!W16</f>
        <v>0.25</v>
      </c>
      <c r="P515" s="1675" t="s">
        <v>816</v>
      </c>
      <c r="Q515" s="1671" t="str">
        <f>+Informatica!C16</f>
        <v>Definir e implementar los sub procesos: Gestión de incidentes, gestión de cambios, gestión de solicitudes y requerimientos.</v>
      </c>
      <c r="R515" s="1616"/>
      <c r="S515" s="1646">
        <v>43160</v>
      </c>
      <c r="T515" s="1646">
        <v>43435</v>
      </c>
      <c r="U515" s="362" t="s">
        <v>47</v>
      </c>
      <c r="V515" s="312">
        <f>+Informatica!V16</f>
        <v>0.99999999999999989</v>
      </c>
      <c r="W515" s="363">
        <f>+V515*O515</f>
        <v>0.24999999999999997</v>
      </c>
      <c r="X515" s="17"/>
      <c r="Y515" s="17"/>
      <c r="Z515" s="17"/>
      <c r="AA515" s="17"/>
      <c r="AB515" s="17"/>
      <c r="AC515" s="17"/>
      <c r="AD515" s="17"/>
      <c r="AE515" s="17"/>
      <c r="AF515" s="17"/>
      <c r="AG515" s="17"/>
    </row>
    <row r="516" spans="1:33" ht="32.25" customHeight="1">
      <c r="A516" s="1653"/>
      <c r="B516" s="1616"/>
      <c r="C516" s="1616"/>
      <c r="D516" s="1616"/>
      <c r="E516" s="1678"/>
      <c r="F516" s="1678"/>
      <c r="G516" s="1653"/>
      <c r="H516" s="1616"/>
      <c r="I516" s="1616"/>
      <c r="J516" s="1616"/>
      <c r="K516" s="1616"/>
      <c r="L516" s="1616"/>
      <c r="M516" s="1616"/>
      <c r="N516" s="1616"/>
      <c r="O516" s="1619"/>
      <c r="P516" s="1619"/>
      <c r="Q516" s="1619"/>
      <c r="R516" s="1616"/>
      <c r="S516" s="1619"/>
      <c r="T516" s="1619"/>
      <c r="U516" s="362" t="s">
        <v>48</v>
      </c>
      <c r="V516" s="312">
        <f>+Informatica!V17</f>
        <v>0</v>
      </c>
      <c r="W516" s="363">
        <f>+V516*O515</f>
        <v>0</v>
      </c>
      <c r="X516" s="17"/>
      <c r="Y516" s="17"/>
      <c r="Z516" s="17"/>
      <c r="AA516" s="17"/>
      <c r="AB516" s="17"/>
      <c r="AC516" s="17"/>
      <c r="AD516" s="17"/>
      <c r="AE516" s="17"/>
      <c r="AF516" s="17"/>
      <c r="AG516" s="17"/>
    </row>
    <row r="517" spans="1:33" ht="32.25" customHeight="1">
      <c r="A517" s="1653"/>
      <c r="B517" s="1616"/>
      <c r="C517" s="1616"/>
      <c r="D517" s="1616"/>
      <c r="E517" s="1678"/>
      <c r="F517" s="1678"/>
      <c r="G517" s="1653"/>
      <c r="H517" s="1616"/>
      <c r="I517" s="1616"/>
      <c r="J517" s="1616"/>
      <c r="K517" s="1616"/>
      <c r="L517" s="1616"/>
      <c r="M517" s="1616"/>
      <c r="N517" s="1616"/>
      <c r="O517" s="1628">
        <f>+Informatica!W18</f>
        <v>0.1</v>
      </c>
      <c r="P517" s="1675" t="s">
        <v>816</v>
      </c>
      <c r="Q517" s="1671" t="str">
        <f>+Informatica!C18</f>
        <v>Definir e implementar la arquitectura de software y el procedimiento de desarrollo de software</v>
      </c>
      <c r="R517" s="1616"/>
      <c r="S517" s="1646">
        <v>43160</v>
      </c>
      <c r="T517" s="1646">
        <v>43435</v>
      </c>
      <c r="U517" s="362" t="s">
        <v>47</v>
      </c>
      <c r="V517" s="312">
        <f>+Informatica!V18</f>
        <v>0.99999999999999989</v>
      </c>
      <c r="W517" s="363">
        <f>+V517*O517</f>
        <v>9.9999999999999992E-2</v>
      </c>
      <c r="X517" s="17"/>
      <c r="Y517" s="17"/>
      <c r="Z517" s="17"/>
      <c r="AA517" s="17"/>
      <c r="AB517" s="17"/>
      <c r="AC517" s="17"/>
      <c r="AD517" s="17"/>
      <c r="AE517" s="17"/>
      <c r="AF517" s="17"/>
      <c r="AG517" s="17"/>
    </row>
    <row r="518" spans="1:33" ht="32.25" customHeight="1">
      <c r="A518" s="1653"/>
      <c r="B518" s="1616"/>
      <c r="C518" s="1616"/>
      <c r="D518" s="1616"/>
      <c r="E518" s="1678"/>
      <c r="F518" s="1678"/>
      <c r="G518" s="1653"/>
      <c r="H518" s="1616"/>
      <c r="I518" s="1616"/>
      <c r="J518" s="1616"/>
      <c r="K518" s="1616"/>
      <c r="L518" s="1616"/>
      <c r="M518" s="1616"/>
      <c r="N518" s="1616"/>
      <c r="O518" s="1619"/>
      <c r="P518" s="1619"/>
      <c r="Q518" s="1619"/>
      <c r="R518" s="1616"/>
      <c r="S518" s="1619"/>
      <c r="T518" s="1619"/>
      <c r="U518" s="362" t="s">
        <v>48</v>
      </c>
      <c r="V518" s="312">
        <f>+Informatica!V19</f>
        <v>0.9</v>
      </c>
      <c r="W518" s="363">
        <f>+V518*O517</f>
        <v>9.0000000000000011E-2</v>
      </c>
      <c r="X518" s="17"/>
      <c r="Y518" s="17"/>
      <c r="Z518" s="17"/>
      <c r="AA518" s="17"/>
      <c r="AB518" s="17"/>
      <c r="AC518" s="17"/>
      <c r="AD518" s="17"/>
      <c r="AE518" s="17"/>
      <c r="AF518" s="17"/>
      <c r="AG518" s="17"/>
    </row>
    <row r="519" spans="1:33" ht="32.25" customHeight="1">
      <c r="A519" s="1653"/>
      <c r="B519" s="1616"/>
      <c r="C519" s="1616"/>
      <c r="D519" s="1616"/>
      <c r="E519" s="1678"/>
      <c r="F519" s="1678"/>
      <c r="G519" s="1653"/>
      <c r="H519" s="1616"/>
      <c r="I519" s="1616"/>
      <c r="J519" s="1616"/>
      <c r="K519" s="1616"/>
      <c r="L519" s="1616"/>
      <c r="M519" s="1616"/>
      <c r="N519" s="1616"/>
      <c r="O519" s="1628">
        <f>+Informatica!W20</f>
        <v>0.1</v>
      </c>
      <c r="P519" s="1675" t="s">
        <v>816</v>
      </c>
      <c r="Q519" s="1671" t="str">
        <f>+Informatica!C20</f>
        <v xml:space="preserve">Oficializar la gestión de proyectos de TI.  </v>
      </c>
      <c r="R519" s="1616"/>
      <c r="S519" s="1646">
        <v>43160</v>
      </c>
      <c r="T519" s="1646">
        <v>43405</v>
      </c>
      <c r="U519" s="362" t="s">
        <v>47</v>
      </c>
      <c r="V519" s="312">
        <f>+Informatica!V20</f>
        <v>0.99999999999999989</v>
      </c>
      <c r="W519" s="363">
        <f>+V519*O519</f>
        <v>9.9999999999999992E-2</v>
      </c>
      <c r="X519" s="17"/>
      <c r="Y519" s="17"/>
      <c r="Z519" s="17"/>
      <c r="AA519" s="17"/>
      <c r="AB519" s="17"/>
      <c r="AC519" s="17"/>
      <c r="AD519" s="17"/>
      <c r="AE519" s="17"/>
      <c r="AF519" s="17"/>
      <c r="AG519" s="17"/>
    </row>
    <row r="520" spans="1:33" ht="32.25" customHeight="1">
      <c r="A520" s="1653"/>
      <c r="B520" s="1616"/>
      <c r="C520" s="1616"/>
      <c r="D520" s="1616"/>
      <c r="E520" s="1696"/>
      <c r="F520" s="1678"/>
      <c r="G520" s="1654"/>
      <c r="H520" s="1617"/>
      <c r="I520" s="1617"/>
      <c r="J520" s="1617"/>
      <c r="K520" s="1617"/>
      <c r="L520" s="1617"/>
      <c r="M520" s="1617"/>
      <c r="N520" s="1617"/>
      <c r="O520" s="1617"/>
      <c r="P520" s="1619"/>
      <c r="Q520" s="1617"/>
      <c r="R520" s="1617"/>
      <c r="S520" s="1617"/>
      <c r="T520" s="1617"/>
      <c r="U520" s="367" t="s">
        <v>48</v>
      </c>
      <c r="V520" s="325">
        <f>+Informatica!V21</f>
        <v>0.9</v>
      </c>
      <c r="W520" s="368">
        <f>+V520*O519</f>
        <v>9.0000000000000011E-2</v>
      </c>
      <c r="X520" s="17"/>
      <c r="Y520" s="17"/>
      <c r="Z520" s="17"/>
      <c r="AA520" s="17"/>
      <c r="AB520" s="17"/>
      <c r="AC520" s="17"/>
      <c r="AD520" s="17"/>
      <c r="AE520" s="17"/>
      <c r="AF520" s="17"/>
      <c r="AG520" s="17"/>
    </row>
    <row r="521" spans="1:33" ht="32.25" customHeight="1">
      <c r="A521" s="1653"/>
      <c r="B521" s="1616"/>
      <c r="C521" s="1616"/>
      <c r="D521" s="1616"/>
      <c r="E521" s="1710" t="s">
        <v>45</v>
      </c>
      <c r="F521" s="1678"/>
      <c r="G521" s="1655" t="str">
        <f>+Informatica!A27</f>
        <v>Plataformas de TI implementadas y soportadas</v>
      </c>
      <c r="H521" s="1642">
        <f>+Informatica!W25</f>
        <v>0.2</v>
      </c>
      <c r="I521" s="1642" t="s">
        <v>47</v>
      </c>
      <c r="J521" s="1642">
        <f>+Informatica!V25</f>
        <v>1</v>
      </c>
      <c r="K521" s="1640">
        <f>+Informatica!E25</f>
        <v>100</v>
      </c>
      <c r="L521" s="1640" t="str">
        <f>+Informatica!D25</f>
        <v>Porcentaje</v>
      </c>
      <c r="M521" s="1640" t="str">
        <f>+Informatica!F25</f>
        <v>Porcentaje avance actividades de mantenimiento y actualización de IT</v>
      </c>
      <c r="N521" s="1640" t="str">
        <f>+Informatica!G25</f>
        <v xml:space="preserve">Eficacia </v>
      </c>
      <c r="O521" s="1629">
        <f>+Informatica!W28</f>
        <v>0.15</v>
      </c>
      <c r="P521" s="1675" t="s">
        <v>816</v>
      </c>
      <c r="Q521" s="1675" t="str">
        <f>+Informatica!C28</f>
        <v>Realizar el mantenimiento de UPS a nivel nacional.</v>
      </c>
      <c r="R521" s="1639" t="str">
        <f>+Informatica!C25</f>
        <v xml:space="preserve">Oficina de Informática y Telecomunicaciones </v>
      </c>
      <c r="S521" s="1649">
        <v>43160</v>
      </c>
      <c r="T521" s="1649">
        <v>43405</v>
      </c>
      <c r="U521" s="360" t="s">
        <v>47</v>
      </c>
      <c r="V521" s="308">
        <f>+Informatica!V28</f>
        <v>1</v>
      </c>
      <c r="W521" s="361">
        <f>+V521*O521</f>
        <v>0.15</v>
      </c>
      <c r="X521" s="17"/>
      <c r="Y521" s="17"/>
      <c r="Z521" s="17"/>
      <c r="AA521" s="17"/>
      <c r="AB521" s="17"/>
      <c r="AC521" s="17"/>
      <c r="AD521" s="17"/>
      <c r="AE521" s="17"/>
      <c r="AF521" s="17"/>
      <c r="AG521" s="17"/>
    </row>
    <row r="522" spans="1:33" ht="32.25" customHeight="1">
      <c r="A522" s="1653"/>
      <c r="B522" s="1616"/>
      <c r="C522" s="1616"/>
      <c r="D522" s="1616"/>
      <c r="E522" s="1678"/>
      <c r="F522" s="1678"/>
      <c r="G522" s="1653"/>
      <c r="H522" s="1616"/>
      <c r="I522" s="1616"/>
      <c r="J522" s="1616"/>
      <c r="K522" s="1616"/>
      <c r="L522" s="1616"/>
      <c r="M522" s="1616"/>
      <c r="N522" s="1616"/>
      <c r="O522" s="1619"/>
      <c r="P522" s="1619"/>
      <c r="Q522" s="1619"/>
      <c r="R522" s="1616"/>
      <c r="S522" s="1619"/>
      <c r="T522" s="1619"/>
      <c r="U522" s="362" t="s">
        <v>48</v>
      </c>
      <c r="V522" s="312">
        <f>+Informatica!V29</f>
        <v>0.6</v>
      </c>
      <c r="W522" s="363">
        <f>+V522*O521</f>
        <v>0.09</v>
      </c>
      <c r="X522" s="17"/>
      <c r="Y522" s="17"/>
      <c r="Z522" s="17"/>
      <c r="AA522" s="17"/>
      <c r="AB522" s="17"/>
      <c r="AC522" s="17"/>
      <c r="AD522" s="17"/>
      <c r="AE522" s="17"/>
      <c r="AF522" s="17"/>
      <c r="AG522" s="17"/>
    </row>
    <row r="523" spans="1:33" ht="32.25" customHeight="1">
      <c r="A523" s="1653"/>
      <c r="B523" s="1616"/>
      <c r="C523" s="1616"/>
      <c r="D523" s="1616"/>
      <c r="E523" s="1678"/>
      <c r="F523" s="1678"/>
      <c r="G523" s="1653"/>
      <c r="H523" s="1616"/>
      <c r="I523" s="1616"/>
      <c r="J523" s="1616"/>
      <c r="K523" s="1616"/>
      <c r="L523" s="1616"/>
      <c r="M523" s="1616"/>
      <c r="N523" s="1616"/>
      <c r="O523" s="1628">
        <f>+Informatica!W30</f>
        <v>0.15</v>
      </c>
      <c r="P523" s="1675" t="s">
        <v>816</v>
      </c>
      <c r="Q523" s="1671" t="str">
        <f>+Informatica!C30</f>
        <v>Realizar el mantenimiento  del Centro de Datos.</v>
      </c>
      <c r="R523" s="1616"/>
      <c r="S523" s="1646">
        <v>43160</v>
      </c>
      <c r="T523" s="1646">
        <v>43405</v>
      </c>
      <c r="U523" s="362" t="s">
        <v>47</v>
      </c>
      <c r="V523" s="312">
        <f>+Informatica!V30</f>
        <v>1</v>
      </c>
      <c r="W523" s="363">
        <f>+V523*O523</f>
        <v>0.15</v>
      </c>
      <c r="X523" s="17"/>
      <c r="Y523" s="17"/>
      <c r="Z523" s="17"/>
      <c r="AA523" s="17"/>
      <c r="AB523" s="17"/>
      <c r="AC523" s="17"/>
      <c r="AD523" s="17"/>
      <c r="AE523" s="17"/>
      <c r="AF523" s="17"/>
      <c r="AG523" s="17"/>
    </row>
    <row r="524" spans="1:33" ht="32.25" customHeight="1">
      <c r="A524" s="1653"/>
      <c r="B524" s="1616"/>
      <c r="C524" s="1616"/>
      <c r="D524" s="1616"/>
      <c r="E524" s="1678"/>
      <c r="F524" s="1678"/>
      <c r="G524" s="1653"/>
      <c r="H524" s="1616"/>
      <c r="I524" s="1616"/>
      <c r="J524" s="1616"/>
      <c r="K524" s="1616"/>
      <c r="L524" s="1616"/>
      <c r="M524" s="1616"/>
      <c r="N524" s="1616"/>
      <c r="O524" s="1619"/>
      <c r="P524" s="1619"/>
      <c r="Q524" s="1619"/>
      <c r="R524" s="1616"/>
      <c r="S524" s="1619"/>
      <c r="T524" s="1619"/>
      <c r="U524" s="362" t="s">
        <v>48</v>
      </c>
      <c r="V524" s="312">
        <f>+Informatica!V31</f>
        <v>0.79999999999999993</v>
      </c>
      <c r="W524" s="363">
        <f>+V524*O523</f>
        <v>0.11999999999999998</v>
      </c>
      <c r="X524" s="17"/>
      <c r="Y524" s="17"/>
      <c r="Z524" s="17"/>
      <c r="AA524" s="17"/>
      <c r="AB524" s="17"/>
      <c r="AC524" s="17"/>
      <c r="AD524" s="17"/>
      <c r="AE524" s="17"/>
      <c r="AF524" s="17"/>
      <c r="AG524" s="17"/>
    </row>
    <row r="525" spans="1:33" ht="32.25" customHeight="1">
      <c r="A525" s="1653"/>
      <c r="B525" s="1616"/>
      <c r="C525" s="1616"/>
      <c r="D525" s="1616"/>
      <c r="E525" s="1678"/>
      <c r="F525" s="1678"/>
      <c r="G525" s="1653"/>
      <c r="H525" s="1616"/>
      <c r="I525" s="1616"/>
      <c r="J525" s="1616"/>
      <c r="K525" s="1616"/>
      <c r="L525" s="1616"/>
      <c r="M525" s="1616"/>
      <c r="N525" s="1616"/>
      <c r="O525" s="1628">
        <f>+Informatica!W32</f>
        <v>0.1</v>
      </c>
      <c r="P525" s="1675" t="s">
        <v>816</v>
      </c>
      <c r="Q525" s="1671" t="str">
        <f>+Informatica!C32</f>
        <v xml:space="preserve">Acompañar las adecuaciones de las sedes de: Magdalena, Cesar, Meta. </v>
      </c>
      <c r="R525" s="1616"/>
      <c r="S525" s="1646">
        <v>43160</v>
      </c>
      <c r="T525" s="1646">
        <v>43405</v>
      </c>
      <c r="U525" s="362" t="s">
        <v>47</v>
      </c>
      <c r="V525" s="312">
        <f>+Informatica!V32</f>
        <v>1</v>
      </c>
      <c r="W525" s="363">
        <f>+V525*O525</f>
        <v>0.1</v>
      </c>
      <c r="X525" s="17"/>
      <c r="Y525" s="17"/>
      <c r="Z525" s="17"/>
      <c r="AA525" s="17"/>
      <c r="AB525" s="17"/>
      <c r="AC525" s="17"/>
      <c r="AD525" s="17"/>
      <c r="AE525" s="17"/>
      <c r="AF525" s="17"/>
      <c r="AG525" s="17"/>
    </row>
    <row r="526" spans="1:33" ht="32.25" customHeight="1">
      <c r="A526" s="1653"/>
      <c r="B526" s="1616"/>
      <c r="C526" s="1616"/>
      <c r="D526" s="1616"/>
      <c r="E526" s="1678"/>
      <c r="F526" s="1678"/>
      <c r="G526" s="1653"/>
      <c r="H526" s="1616"/>
      <c r="I526" s="1616"/>
      <c r="J526" s="1616"/>
      <c r="K526" s="1616"/>
      <c r="L526" s="1616"/>
      <c r="M526" s="1616"/>
      <c r="N526" s="1616"/>
      <c r="O526" s="1619"/>
      <c r="P526" s="1619"/>
      <c r="Q526" s="1619"/>
      <c r="R526" s="1616"/>
      <c r="S526" s="1619"/>
      <c r="T526" s="1619"/>
      <c r="U526" s="362" t="s">
        <v>48</v>
      </c>
      <c r="V526" s="312">
        <f>+Informatica!V33</f>
        <v>0.99999999999999989</v>
      </c>
      <c r="W526" s="363">
        <f>+V526*O525</f>
        <v>9.9999999999999992E-2</v>
      </c>
      <c r="X526" s="17"/>
      <c r="Y526" s="17"/>
      <c r="Z526" s="17"/>
      <c r="AA526" s="17"/>
      <c r="AB526" s="17"/>
      <c r="AC526" s="17"/>
      <c r="AD526" s="17"/>
      <c r="AE526" s="17"/>
      <c r="AF526" s="17"/>
      <c r="AG526" s="17"/>
    </row>
    <row r="527" spans="1:33" ht="32.25" customHeight="1">
      <c r="A527" s="1653"/>
      <c r="B527" s="1616"/>
      <c r="C527" s="1616"/>
      <c r="D527" s="1616"/>
      <c r="E527" s="1678"/>
      <c r="F527" s="1678"/>
      <c r="G527" s="1653"/>
      <c r="H527" s="1616"/>
      <c r="I527" s="1616"/>
      <c r="J527" s="1616"/>
      <c r="K527" s="1616"/>
      <c r="L527" s="1616"/>
      <c r="M527" s="1616"/>
      <c r="N527" s="1616"/>
      <c r="O527" s="1628">
        <f>+Informatica!W34</f>
        <v>0.1</v>
      </c>
      <c r="P527" s="1675" t="s">
        <v>816</v>
      </c>
      <c r="Q527" s="1671" t="str">
        <f>+Informatica!C34</f>
        <v>Realizar el mantenimiento correctivo y preventivo de equipos a nivel a nacional</v>
      </c>
      <c r="R527" s="1616"/>
      <c r="S527" s="1646">
        <v>43160</v>
      </c>
      <c r="T527" s="1646">
        <v>43405</v>
      </c>
      <c r="U527" s="362" t="s">
        <v>47</v>
      </c>
      <c r="V527" s="312">
        <f>+Informatica!V34</f>
        <v>1</v>
      </c>
      <c r="W527" s="363">
        <f>+V527*O527</f>
        <v>0.1</v>
      </c>
      <c r="X527" s="17"/>
      <c r="Y527" s="17"/>
      <c r="Z527" s="17"/>
      <c r="AA527" s="17"/>
      <c r="AB527" s="17"/>
      <c r="AC527" s="17"/>
      <c r="AD527" s="17"/>
      <c r="AE527" s="17"/>
      <c r="AF527" s="17"/>
      <c r="AG527" s="17"/>
    </row>
    <row r="528" spans="1:33" ht="32.25" customHeight="1">
      <c r="A528" s="1653"/>
      <c r="B528" s="1616"/>
      <c r="C528" s="1616"/>
      <c r="D528" s="1616"/>
      <c r="E528" s="1678"/>
      <c r="F528" s="1678"/>
      <c r="G528" s="1653"/>
      <c r="H528" s="1616"/>
      <c r="I528" s="1616"/>
      <c r="J528" s="1616"/>
      <c r="K528" s="1616"/>
      <c r="L528" s="1616"/>
      <c r="M528" s="1616"/>
      <c r="N528" s="1616"/>
      <c r="O528" s="1619"/>
      <c r="P528" s="1619"/>
      <c r="Q528" s="1619"/>
      <c r="R528" s="1616"/>
      <c r="S528" s="1619"/>
      <c r="T528" s="1619"/>
      <c r="U528" s="362" t="s">
        <v>48</v>
      </c>
      <c r="V528" s="312">
        <f>+Informatica!V35</f>
        <v>1</v>
      </c>
      <c r="W528" s="363">
        <f>+V528*O527</f>
        <v>0.1</v>
      </c>
      <c r="X528" s="17"/>
      <c r="Y528" s="17"/>
      <c r="Z528" s="17"/>
      <c r="AA528" s="17"/>
      <c r="AB528" s="17"/>
      <c r="AC528" s="17"/>
      <c r="AD528" s="17"/>
      <c r="AE528" s="17"/>
      <c r="AF528" s="17"/>
      <c r="AG528" s="17"/>
    </row>
    <row r="529" spans="1:33" ht="32.25" customHeight="1">
      <c r="A529" s="1653"/>
      <c r="B529" s="1616"/>
      <c r="C529" s="1616"/>
      <c r="D529" s="1616"/>
      <c r="E529" s="1678"/>
      <c r="F529" s="1678"/>
      <c r="G529" s="1653"/>
      <c r="H529" s="1616"/>
      <c r="I529" s="1619"/>
      <c r="J529" s="1619"/>
      <c r="K529" s="1616"/>
      <c r="L529" s="1616"/>
      <c r="M529" s="1616"/>
      <c r="N529" s="1616"/>
      <c r="O529" s="1628">
        <f>+Informatica!W36</f>
        <v>0.1</v>
      </c>
      <c r="P529" s="1675" t="s">
        <v>816</v>
      </c>
      <c r="Q529" s="1671" t="str">
        <f>+Informatica!C36</f>
        <v>Adquirir el licenciamiento: Oracle, Google, Antivirus, virtualización.</v>
      </c>
      <c r="R529" s="1616"/>
      <c r="S529" s="1646">
        <v>43160</v>
      </c>
      <c r="T529" s="1646">
        <v>43405</v>
      </c>
      <c r="U529" s="362" t="s">
        <v>47</v>
      </c>
      <c r="V529" s="312">
        <f>+Informatica!V36</f>
        <v>1</v>
      </c>
      <c r="W529" s="363">
        <f>+V529*O529</f>
        <v>0.1</v>
      </c>
      <c r="X529" s="17"/>
      <c r="Y529" s="17"/>
      <c r="Z529" s="17"/>
      <c r="AA529" s="17"/>
      <c r="AB529" s="17"/>
      <c r="AC529" s="17"/>
      <c r="AD529" s="17"/>
      <c r="AE529" s="17"/>
      <c r="AF529" s="17"/>
      <c r="AG529" s="17"/>
    </row>
    <row r="530" spans="1:33" ht="32.25" customHeight="1">
      <c r="A530" s="1653"/>
      <c r="B530" s="1616"/>
      <c r="C530" s="1616"/>
      <c r="D530" s="1616"/>
      <c r="E530" s="1678"/>
      <c r="F530" s="1678"/>
      <c r="G530" s="1653"/>
      <c r="H530" s="1616"/>
      <c r="I530" s="1643" t="s">
        <v>48</v>
      </c>
      <c r="J530" s="1643">
        <f>+Informatica!V26</f>
        <v>0.8</v>
      </c>
      <c r="K530" s="1616"/>
      <c r="L530" s="1616"/>
      <c r="M530" s="1616"/>
      <c r="N530" s="1616"/>
      <c r="O530" s="1619"/>
      <c r="P530" s="1619"/>
      <c r="Q530" s="1619"/>
      <c r="R530" s="1616"/>
      <c r="S530" s="1619"/>
      <c r="T530" s="1619"/>
      <c r="U530" s="362" t="s">
        <v>48</v>
      </c>
      <c r="V530" s="312">
        <f>+Informatica!V37</f>
        <v>1</v>
      </c>
      <c r="W530" s="363">
        <f>+V530*O529</f>
        <v>0.1</v>
      </c>
      <c r="X530" s="17"/>
      <c r="Y530" s="17"/>
      <c r="Z530" s="17"/>
      <c r="AA530" s="17"/>
      <c r="AB530" s="17"/>
      <c r="AC530" s="17"/>
      <c r="AD530" s="17"/>
      <c r="AE530" s="17"/>
      <c r="AF530" s="17"/>
      <c r="AG530" s="17"/>
    </row>
    <row r="531" spans="1:33" ht="32.25" customHeight="1">
      <c r="A531" s="1653"/>
      <c r="B531" s="1616"/>
      <c r="C531" s="1616"/>
      <c r="D531" s="1616"/>
      <c r="E531" s="1678"/>
      <c r="F531" s="1678"/>
      <c r="G531" s="1653"/>
      <c r="H531" s="1616"/>
      <c r="I531" s="1616"/>
      <c r="J531" s="1616"/>
      <c r="K531" s="1616"/>
      <c r="L531" s="1616"/>
      <c r="M531" s="1616"/>
      <c r="N531" s="1616"/>
      <c r="O531" s="1628">
        <f>+Informatica!W38</f>
        <v>0.1</v>
      </c>
      <c r="P531" s="1675" t="s">
        <v>816</v>
      </c>
      <c r="Q531" s="1671" t="str">
        <f>+Informatica!C38</f>
        <v xml:space="preserve">Re estructurar mesa de servicio </v>
      </c>
      <c r="R531" s="1616"/>
      <c r="S531" s="1646">
        <v>43160</v>
      </c>
      <c r="T531" s="1646">
        <v>43405</v>
      </c>
      <c r="U531" s="362" t="s">
        <v>47</v>
      </c>
      <c r="V531" s="312">
        <f>+Informatica!V38</f>
        <v>0.99999999999999989</v>
      </c>
      <c r="W531" s="363">
        <f>+V531*O531</f>
        <v>9.9999999999999992E-2</v>
      </c>
      <c r="X531" s="17"/>
      <c r="Y531" s="17"/>
      <c r="Z531" s="17"/>
      <c r="AA531" s="17"/>
      <c r="AB531" s="17"/>
      <c r="AC531" s="17"/>
      <c r="AD531" s="17"/>
      <c r="AE531" s="17"/>
      <c r="AF531" s="17"/>
      <c r="AG531" s="17"/>
    </row>
    <row r="532" spans="1:33" ht="32.25" customHeight="1">
      <c r="A532" s="1653"/>
      <c r="B532" s="1616"/>
      <c r="C532" s="1616"/>
      <c r="D532" s="1616"/>
      <c r="E532" s="1678"/>
      <c r="F532" s="1678"/>
      <c r="G532" s="1653"/>
      <c r="H532" s="1616"/>
      <c r="I532" s="1616"/>
      <c r="J532" s="1616"/>
      <c r="K532" s="1616"/>
      <c r="L532" s="1616"/>
      <c r="M532" s="1616"/>
      <c r="N532" s="1616"/>
      <c r="O532" s="1619"/>
      <c r="P532" s="1619"/>
      <c r="Q532" s="1619"/>
      <c r="R532" s="1616"/>
      <c r="S532" s="1619"/>
      <c r="T532" s="1619"/>
      <c r="U532" s="362" t="s">
        <v>48</v>
      </c>
      <c r="V532" s="312">
        <f>+Informatica!V39</f>
        <v>0.64999999999999991</v>
      </c>
      <c r="W532" s="363">
        <f>+V532*O531</f>
        <v>6.4999999999999988E-2</v>
      </c>
      <c r="X532" s="17"/>
      <c r="Y532" s="17"/>
      <c r="Z532" s="17"/>
      <c r="AA532" s="17"/>
      <c r="AB532" s="17"/>
      <c r="AC532" s="17"/>
      <c r="AD532" s="17"/>
      <c r="AE532" s="17"/>
      <c r="AF532" s="17"/>
      <c r="AG532" s="17"/>
    </row>
    <row r="533" spans="1:33" ht="32.25" customHeight="1">
      <c r="A533" s="1653"/>
      <c r="B533" s="1616"/>
      <c r="C533" s="1616"/>
      <c r="D533" s="1616"/>
      <c r="E533" s="1678"/>
      <c r="F533" s="1678"/>
      <c r="G533" s="1653"/>
      <c r="H533" s="1616"/>
      <c r="I533" s="1616"/>
      <c r="J533" s="1616"/>
      <c r="K533" s="1616"/>
      <c r="L533" s="1616"/>
      <c r="M533" s="1616"/>
      <c r="N533" s="1616"/>
      <c r="O533" s="1628">
        <f>+Informatica!W40</f>
        <v>0.1</v>
      </c>
      <c r="P533" s="1675" t="s">
        <v>816</v>
      </c>
      <c r="Q533" s="1671" t="str">
        <f>+Informatica!C40</f>
        <v xml:space="preserve">Atender incidentes y requerimientos </v>
      </c>
      <c r="R533" s="1616"/>
      <c r="S533" s="1646">
        <v>43160</v>
      </c>
      <c r="T533" s="1646">
        <v>43405</v>
      </c>
      <c r="U533" s="362" t="s">
        <v>47</v>
      </c>
      <c r="V533" s="312">
        <f>+Informatica!V40</f>
        <v>0.99999999999999989</v>
      </c>
      <c r="W533" s="363">
        <f>+V533*O533</f>
        <v>9.9999999999999992E-2</v>
      </c>
      <c r="X533" s="17"/>
      <c r="Y533" s="17"/>
      <c r="Z533" s="17"/>
      <c r="AA533" s="17"/>
      <c r="AB533" s="17"/>
      <c r="AC533" s="17"/>
      <c r="AD533" s="17"/>
      <c r="AE533" s="17"/>
      <c r="AF533" s="17"/>
      <c r="AG533" s="17"/>
    </row>
    <row r="534" spans="1:33" ht="32.25" customHeight="1">
      <c r="A534" s="1653"/>
      <c r="B534" s="1616"/>
      <c r="C534" s="1616"/>
      <c r="D534" s="1616"/>
      <c r="E534" s="1696"/>
      <c r="F534" s="1678"/>
      <c r="G534" s="1653"/>
      <c r="H534" s="1616"/>
      <c r="I534" s="1616"/>
      <c r="J534" s="1616"/>
      <c r="K534" s="1616"/>
      <c r="L534" s="1616"/>
      <c r="M534" s="1616"/>
      <c r="N534" s="1616"/>
      <c r="O534" s="1617"/>
      <c r="P534" s="1619"/>
      <c r="Q534" s="1617"/>
      <c r="R534" s="1616"/>
      <c r="S534" s="1617"/>
      <c r="T534" s="1617"/>
      <c r="U534" s="367" t="s">
        <v>48</v>
      </c>
      <c r="V534" s="325">
        <f>+Informatica!V41</f>
        <v>0.99999999999999989</v>
      </c>
      <c r="W534" s="368">
        <f>+V534*O533</f>
        <v>9.9999999999999992E-2</v>
      </c>
      <c r="X534" s="17"/>
      <c r="Y534" s="17"/>
      <c r="Z534" s="17"/>
      <c r="AA534" s="17"/>
      <c r="AB534" s="17"/>
      <c r="AC534" s="17"/>
      <c r="AD534" s="17"/>
      <c r="AE534" s="17"/>
      <c r="AF534" s="17"/>
      <c r="AG534" s="17"/>
    </row>
    <row r="535" spans="1:33" ht="40.5" customHeight="1">
      <c r="A535" s="1653"/>
      <c r="B535" s="1616"/>
      <c r="C535" s="1616"/>
      <c r="D535" s="1616"/>
      <c r="E535" s="496"/>
      <c r="F535" s="1678"/>
      <c r="G535" s="1653"/>
      <c r="H535" s="1616"/>
      <c r="I535" s="1616"/>
      <c r="J535" s="1616"/>
      <c r="K535" s="1616"/>
      <c r="L535" s="1616"/>
      <c r="M535" s="1616"/>
      <c r="N535" s="1616"/>
      <c r="O535" s="1628">
        <f>+Informatica!W42</f>
        <v>0.1</v>
      </c>
      <c r="P535" s="1675" t="s">
        <v>816</v>
      </c>
      <c r="Q535" s="1671" t="str">
        <f>+Informatica!C42</f>
        <v xml:space="preserve">Actualizar el procedimiento de toma de copias de respaldo, rotación y restauración de acuerdo a la normatividad vigente. </v>
      </c>
      <c r="R535" s="1616"/>
      <c r="S535" s="1646">
        <v>43313</v>
      </c>
      <c r="T535" s="1646">
        <v>43435</v>
      </c>
      <c r="U535" s="362" t="s">
        <v>47</v>
      </c>
      <c r="V535" s="312">
        <f>+Informatica!V42</f>
        <v>1</v>
      </c>
      <c r="W535" s="363">
        <f>+V535*O535</f>
        <v>0.1</v>
      </c>
      <c r="X535" s="17"/>
      <c r="Y535" s="17"/>
      <c r="Z535" s="17"/>
      <c r="AA535" s="17"/>
      <c r="AB535" s="17"/>
      <c r="AC535" s="17"/>
      <c r="AD535" s="17"/>
      <c r="AE535" s="17"/>
      <c r="AF535" s="17"/>
      <c r="AG535" s="17"/>
    </row>
    <row r="536" spans="1:33" ht="40.5" customHeight="1">
      <c r="A536" s="1653"/>
      <c r="B536" s="1616"/>
      <c r="C536" s="1616"/>
      <c r="D536" s="1616"/>
      <c r="E536" s="496"/>
      <c r="F536" s="1678"/>
      <c r="G536" s="1653"/>
      <c r="H536" s="1616"/>
      <c r="I536" s="1616"/>
      <c r="J536" s="1616"/>
      <c r="K536" s="1616"/>
      <c r="L536" s="1616"/>
      <c r="M536" s="1616"/>
      <c r="N536" s="1616"/>
      <c r="O536" s="1617"/>
      <c r="P536" s="1619"/>
      <c r="Q536" s="1617"/>
      <c r="R536" s="1616"/>
      <c r="S536" s="1617"/>
      <c r="T536" s="1617"/>
      <c r="U536" s="367" t="s">
        <v>48</v>
      </c>
      <c r="V536" s="325">
        <f>+Informatica!V43</f>
        <v>1</v>
      </c>
      <c r="W536" s="368">
        <f>+V536*O535</f>
        <v>0.1</v>
      </c>
      <c r="X536" s="17"/>
      <c r="Y536" s="17"/>
      <c r="Z536" s="17"/>
      <c r="AA536" s="17"/>
      <c r="AB536" s="17"/>
      <c r="AC536" s="17"/>
      <c r="AD536" s="17"/>
      <c r="AE536" s="17"/>
      <c r="AF536" s="17"/>
      <c r="AG536" s="17"/>
    </row>
    <row r="537" spans="1:33" ht="32.25" customHeight="1">
      <c r="A537" s="1653"/>
      <c r="B537" s="1616"/>
      <c r="C537" s="1616"/>
      <c r="D537" s="1616"/>
      <c r="E537" s="496"/>
      <c r="F537" s="1678"/>
      <c r="G537" s="1653"/>
      <c r="H537" s="1616"/>
      <c r="I537" s="1616"/>
      <c r="J537" s="1616"/>
      <c r="K537" s="1616"/>
      <c r="L537" s="1616"/>
      <c r="M537" s="1616"/>
      <c r="N537" s="1616"/>
      <c r="O537" s="1628">
        <f>+Informatica!W44</f>
        <v>0.1</v>
      </c>
      <c r="P537" s="1675" t="s">
        <v>816</v>
      </c>
      <c r="Q537" s="1671" t="str">
        <f>+Informatica!C44</f>
        <v>Elaborar diagnóstico y plan de trabajo para llevar a cabo la transición de IPv4 a IPv6.</v>
      </c>
      <c r="R537" s="1616"/>
      <c r="S537" s="1646">
        <v>43313</v>
      </c>
      <c r="T537" s="1646">
        <v>43435</v>
      </c>
      <c r="U537" s="362" t="s">
        <v>47</v>
      </c>
      <c r="V537" s="312">
        <f>+Informatica!V44</f>
        <v>1</v>
      </c>
      <c r="W537" s="363">
        <f>+V537*O537</f>
        <v>0.1</v>
      </c>
      <c r="X537" s="17"/>
      <c r="Y537" s="17"/>
      <c r="Z537" s="17"/>
      <c r="AA537" s="17"/>
      <c r="AB537" s="17"/>
      <c r="AC537" s="17"/>
      <c r="AD537" s="17"/>
      <c r="AE537" s="17"/>
      <c r="AF537" s="17"/>
      <c r="AG537" s="17"/>
    </row>
    <row r="538" spans="1:33" ht="32.25" customHeight="1">
      <c r="A538" s="1653"/>
      <c r="B538" s="1616"/>
      <c r="C538" s="1616"/>
      <c r="D538" s="1616"/>
      <c r="E538" s="496"/>
      <c r="F538" s="1678"/>
      <c r="G538" s="1654"/>
      <c r="H538" s="1617"/>
      <c r="I538" s="1616"/>
      <c r="J538" s="1616"/>
      <c r="K538" s="1617"/>
      <c r="L538" s="1617"/>
      <c r="M538" s="1617"/>
      <c r="N538" s="1617"/>
      <c r="O538" s="1617"/>
      <c r="P538" s="1619"/>
      <c r="Q538" s="1617"/>
      <c r="R538" s="1617"/>
      <c r="S538" s="1617"/>
      <c r="T538" s="1617"/>
      <c r="U538" s="367" t="s">
        <v>48</v>
      </c>
      <c r="V538" s="325">
        <f>+Informatica!V45</f>
        <v>0</v>
      </c>
      <c r="W538" s="368">
        <f>+V538*O537</f>
        <v>0</v>
      </c>
      <c r="X538" s="17"/>
      <c r="Y538" s="17"/>
      <c r="Z538" s="17"/>
      <c r="AA538" s="17"/>
      <c r="AB538" s="17"/>
      <c r="AC538" s="17"/>
      <c r="AD538" s="17"/>
      <c r="AE538" s="17"/>
      <c r="AF538" s="17"/>
      <c r="AG538" s="17"/>
    </row>
    <row r="539" spans="1:33" ht="26.25" customHeight="1">
      <c r="A539" s="1653"/>
      <c r="B539" s="1616"/>
      <c r="C539" s="1616"/>
      <c r="D539" s="1616"/>
      <c r="E539" s="1710" t="s">
        <v>45</v>
      </c>
      <c r="F539" s="1678"/>
      <c r="G539" s="1655" t="str">
        <f>+Informatica!A51</f>
        <v>Sistemas de información, portales y  aplicaciones  implementados y soportados</v>
      </c>
      <c r="H539" s="1642">
        <f>+Informatica!W49</f>
        <v>0.2</v>
      </c>
      <c r="I539" s="1642" t="s">
        <v>47</v>
      </c>
      <c r="J539" s="1642">
        <f>+Informatica!V49</f>
        <v>1</v>
      </c>
      <c r="K539" s="1637">
        <f>+Informatica!E49</f>
        <v>1</v>
      </c>
      <c r="L539" s="1640" t="str">
        <f>+Informatica!D49</f>
        <v>Porcentaje</v>
      </c>
      <c r="M539" s="1640" t="str">
        <f>+Informatica!F49</f>
        <v>Porcentaje avance Sistemas de información, aplicaciones y portales implementados y soportados</v>
      </c>
      <c r="N539" s="1640" t="str">
        <f>+Informatica!G49</f>
        <v xml:space="preserve">Eficacia </v>
      </c>
      <c r="O539" s="1629">
        <f>+Informatica!W52</f>
        <v>0.05</v>
      </c>
      <c r="P539" s="1675" t="s">
        <v>816</v>
      </c>
      <c r="Q539" s="1675" t="str">
        <f>+Informatica!C52</f>
        <v>Desarrollar el aplicativo para la Información de Clases Agrologicas.</v>
      </c>
      <c r="R539" s="1640" t="str">
        <f>+Informatica!C49</f>
        <v xml:space="preserve">Oficina de Informática y Telecomunicaciones </v>
      </c>
      <c r="S539" s="1649">
        <v>43160</v>
      </c>
      <c r="T539" s="1649">
        <v>43344</v>
      </c>
      <c r="U539" s="360" t="s">
        <v>47</v>
      </c>
      <c r="V539" s="308">
        <f>+Informatica!V52</f>
        <v>1</v>
      </c>
      <c r="W539" s="361">
        <f>+V539*O539</f>
        <v>0.05</v>
      </c>
      <c r="X539" s="17"/>
      <c r="Y539" s="17"/>
      <c r="Z539" s="17"/>
      <c r="AA539" s="17"/>
      <c r="AB539" s="17"/>
      <c r="AC539" s="17"/>
      <c r="AD539" s="17"/>
      <c r="AE539" s="17"/>
      <c r="AF539" s="17"/>
      <c r="AG539" s="17"/>
    </row>
    <row r="540" spans="1:33" ht="26.25" customHeight="1">
      <c r="A540" s="1653"/>
      <c r="B540" s="1616"/>
      <c r="C540" s="1616"/>
      <c r="D540" s="1616"/>
      <c r="E540" s="1678"/>
      <c r="F540" s="1678"/>
      <c r="G540" s="1653"/>
      <c r="H540" s="1616"/>
      <c r="I540" s="1616"/>
      <c r="J540" s="1616"/>
      <c r="K540" s="1616"/>
      <c r="L540" s="1616"/>
      <c r="M540" s="1616"/>
      <c r="N540" s="1616"/>
      <c r="O540" s="1619"/>
      <c r="P540" s="1619"/>
      <c r="Q540" s="1619"/>
      <c r="R540" s="1616"/>
      <c r="S540" s="1619"/>
      <c r="T540" s="1619"/>
      <c r="U540" s="362" t="s">
        <v>48</v>
      </c>
      <c r="V540" s="312">
        <f>+Informatica!V53</f>
        <v>1</v>
      </c>
      <c r="W540" s="363">
        <f>+V540*O539</f>
        <v>0.05</v>
      </c>
      <c r="X540" s="17"/>
      <c r="Y540" s="17"/>
      <c r="Z540" s="17"/>
      <c r="AA540" s="17"/>
      <c r="AB540" s="17"/>
      <c r="AC540" s="17"/>
      <c r="AD540" s="17"/>
      <c r="AE540" s="17"/>
      <c r="AF540" s="17"/>
      <c r="AG540" s="17"/>
    </row>
    <row r="541" spans="1:33" ht="26.25" customHeight="1">
      <c r="A541" s="1653"/>
      <c r="B541" s="1616"/>
      <c r="C541" s="1616"/>
      <c r="D541" s="1616"/>
      <c r="E541" s="1678"/>
      <c r="F541" s="1678"/>
      <c r="G541" s="1653"/>
      <c r="H541" s="1616"/>
      <c r="I541" s="1616"/>
      <c r="J541" s="1616"/>
      <c r="K541" s="1616"/>
      <c r="L541" s="1616"/>
      <c r="M541" s="1616"/>
      <c r="N541" s="1616"/>
      <c r="O541" s="1628">
        <f>+Informatica!W54</f>
        <v>0.05</v>
      </c>
      <c r="P541" s="1675" t="s">
        <v>816</v>
      </c>
      <c r="Q541" s="1671" t="str">
        <f>+Informatica!C54</f>
        <v>Desarrollar el aplicativo evaluación del desempeño.</v>
      </c>
      <c r="R541" s="1616"/>
      <c r="S541" s="1646">
        <v>43160</v>
      </c>
      <c r="T541" s="1646">
        <v>43344</v>
      </c>
      <c r="U541" s="362" t="s">
        <v>47</v>
      </c>
      <c r="V541" s="312">
        <f>+Informatica!V54</f>
        <v>1</v>
      </c>
      <c r="W541" s="363">
        <f>+V541*O541</f>
        <v>0.05</v>
      </c>
      <c r="X541" s="17"/>
      <c r="Y541" s="17"/>
      <c r="Z541" s="17"/>
      <c r="AA541" s="17"/>
      <c r="AB541" s="17"/>
      <c r="AC541" s="17"/>
      <c r="AD541" s="17"/>
      <c r="AE541" s="17"/>
      <c r="AF541" s="17"/>
      <c r="AG541" s="17"/>
    </row>
    <row r="542" spans="1:33" ht="26.25" customHeight="1">
      <c r="A542" s="1653"/>
      <c r="B542" s="1616"/>
      <c r="C542" s="1616"/>
      <c r="D542" s="1616"/>
      <c r="E542" s="1678"/>
      <c r="F542" s="1678"/>
      <c r="G542" s="1653"/>
      <c r="H542" s="1616"/>
      <c r="I542" s="1616"/>
      <c r="J542" s="1616"/>
      <c r="K542" s="1616"/>
      <c r="L542" s="1616"/>
      <c r="M542" s="1616"/>
      <c r="N542" s="1616"/>
      <c r="O542" s="1619"/>
      <c r="P542" s="1619"/>
      <c r="Q542" s="1619"/>
      <c r="R542" s="1616"/>
      <c r="S542" s="1619"/>
      <c r="T542" s="1619"/>
      <c r="U542" s="362" t="s">
        <v>48</v>
      </c>
      <c r="V542" s="312">
        <f>+Informatica!V55</f>
        <v>1</v>
      </c>
      <c r="W542" s="363">
        <f>+V542*O541</f>
        <v>0.05</v>
      </c>
      <c r="X542" s="17"/>
      <c r="Y542" s="17"/>
      <c r="Z542" s="17"/>
      <c r="AA542" s="17"/>
      <c r="AB542" s="17"/>
      <c r="AC542" s="17"/>
      <c r="AD542" s="17"/>
      <c r="AE542" s="17"/>
      <c r="AF542" s="17"/>
      <c r="AG542" s="17"/>
    </row>
    <row r="543" spans="1:33" ht="26.25" customHeight="1">
      <c r="A543" s="1653"/>
      <c r="B543" s="1616"/>
      <c r="C543" s="1616"/>
      <c r="D543" s="1616"/>
      <c r="E543" s="1678"/>
      <c r="F543" s="1678"/>
      <c r="G543" s="1653"/>
      <c r="H543" s="1616"/>
      <c r="I543" s="1616"/>
      <c r="J543" s="1616"/>
      <c r="K543" s="1616"/>
      <c r="L543" s="1616"/>
      <c r="M543" s="1616"/>
      <c r="N543" s="1616"/>
      <c r="O543" s="1628">
        <f>+Informatica!W56</f>
        <v>0</v>
      </c>
      <c r="P543" s="1675" t="s">
        <v>816</v>
      </c>
      <c r="Q543" s="1681" t="str">
        <f>+Informatica!C56</f>
        <v>Migrar  SIGA al nuevo motor de procesos JBPM.  (Actividad Suspendida)</v>
      </c>
      <c r="R543" s="1616"/>
      <c r="S543" s="1646">
        <v>43160</v>
      </c>
      <c r="T543" s="1646">
        <v>43435</v>
      </c>
      <c r="U543" s="362" t="s">
        <v>47</v>
      </c>
      <c r="V543" s="312">
        <f>+Informatica!V56</f>
        <v>1</v>
      </c>
      <c r="W543" s="363">
        <f>+V543*O543</f>
        <v>0</v>
      </c>
      <c r="X543" s="17"/>
      <c r="Y543" s="17"/>
      <c r="Z543" s="17"/>
      <c r="AA543" s="17"/>
      <c r="AB543" s="17"/>
      <c r="AC543" s="17"/>
      <c r="AD543" s="17"/>
      <c r="AE543" s="17"/>
      <c r="AF543" s="17"/>
      <c r="AG543" s="17"/>
    </row>
    <row r="544" spans="1:33" ht="26.25" customHeight="1">
      <c r="A544" s="1653"/>
      <c r="B544" s="1616"/>
      <c r="C544" s="1616"/>
      <c r="D544" s="1616"/>
      <c r="E544" s="1678"/>
      <c r="F544" s="1678"/>
      <c r="G544" s="1653"/>
      <c r="H544" s="1616"/>
      <c r="I544" s="1616"/>
      <c r="J544" s="1616"/>
      <c r="K544" s="1616"/>
      <c r="L544" s="1616"/>
      <c r="M544" s="1616"/>
      <c r="N544" s="1616"/>
      <c r="O544" s="1619"/>
      <c r="P544" s="1619"/>
      <c r="Q544" s="1619"/>
      <c r="R544" s="1616"/>
      <c r="S544" s="1619"/>
      <c r="T544" s="1619"/>
      <c r="U544" s="362" t="s">
        <v>48</v>
      </c>
      <c r="V544" s="312">
        <f>+Informatica!V57</f>
        <v>0</v>
      </c>
      <c r="W544" s="363">
        <f>+V544*O543</f>
        <v>0</v>
      </c>
      <c r="X544" s="17"/>
      <c r="Y544" s="17"/>
      <c r="Z544" s="17"/>
      <c r="AA544" s="17"/>
      <c r="AB544" s="17"/>
      <c r="AC544" s="17"/>
      <c r="AD544" s="17"/>
      <c r="AE544" s="17"/>
      <c r="AF544" s="17"/>
      <c r="AG544" s="17"/>
    </row>
    <row r="545" spans="1:33" ht="26.25" customHeight="1">
      <c r="A545" s="1653"/>
      <c r="B545" s="1616"/>
      <c r="C545" s="1616"/>
      <c r="D545" s="1616"/>
      <c r="E545" s="1678"/>
      <c r="F545" s="1678"/>
      <c r="G545" s="1653"/>
      <c r="H545" s="1616"/>
      <c r="I545" s="1616"/>
      <c r="J545" s="1616"/>
      <c r="K545" s="1616"/>
      <c r="L545" s="1616"/>
      <c r="M545" s="1616"/>
      <c r="N545" s="1616"/>
      <c r="O545" s="1628">
        <f>+Informatica!W58</f>
        <v>0.05</v>
      </c>
      <c r="P545" s="1675" t="s">
        <v>816</v>
      </c>
      <c r="Q545" s="1671" t="str">
        <f>+Informatica!C58</f>
        <v>Publicacar el aplicativo restitución de tierras.</v>
      </c>
      <c r="R545" s="1616"/>
      <c r="S545" s="1646">
        <v>43160</v>
      </c>
      <c r="T545" s="1646">
        <v>43344</v>
      </c>
      <c r="U545" s="362" t="s">
        <v>47</v>
      </c>
      <c r="V545" s="312">
        <f>+Informatica!V58</f>
        <v>1</v>
      </c>
      <c r="W545" s="363">
        <f>+V545*O545</f>
        <v>0.05</v>
      </c>
      <c r="X545" s="17"/>
      <c r="Y545" s="17"/>
      <c r="Z545" s="17"/>
      <c r="AA545" s="17"/>
      <c r="AB545" s="17"/>
      <c r="AC545" s="17"/>
      <c r="AD545" s="17"/>
      <c r="AE545" s="17"/>
      <c r="AF545" s="17"/>
      <c r="AG545" s="17"/>
    </row>
    <row r="546" spans="1:33" ht="26.25" customHeight="1">
      <c r="A546" s="1653"/>
      <c r="B546" s="1616"/>
      <c r="C546" s="1616"/>
      <c r="D546" s="1616"/>
      <c r="E546" s="1678"/>
      <c r="F546" s="1678"/>
      <c r="G546" s="1653"/>
      <c r="H546" s="1616"/>
      <c r="I546" s="1616"/>
      <c r="J546" s="1616"/>
      <c r="K546" s="1616"/>
      <c r="L546" s="1616"/>
      <c r="M546" s="1616"/>
      <c r="N546" s="1616"/>
      <c r="O546" s="1619"/>
      <c r="P546" s="1619"/>
      <c r="Q546" s="1619"/>
      <c r="R546" s="1616"/>
      <c r="S546" s="1619"/>
      <c r="T546" s="1619"/>
      <c r="U546" s="362" t="s">
        <v>48</v>
      </c>
      <c r="V546" s="312">
        <f>+Informatica!V59</f>
        <v>1</v>
      </c>
      <c r="W546" s="363">
        <f>+V546*O545</f>
        <v>0.05</v>
      </c>
      <c r="X546" s="17"/>
      <c r="Y546" s="17"/>
      <c r="Z546" s="17"/>
      <c r="AA546" s="17"/>
      <c r="AB546" s="17"/>
      <c r="AC546" s="17"/>
      <c r="AD546" s="17"/>
      <c r="AE546" s="17"/>
      <c r="AF546" s="17"/>
      <c r="AG546" s="17"/>
    </row>
    <row r="547" spans="1:33" ht="26.25" customHeight="1">
      <c r="A547" s="1653"/>
      <c r="B547" s="1616"/>
      <c r="C547" s="1616"/>
      <c r="D547" s="1616"/>
      <c r="E547" s="1678"/>
      <c r="F547" s="1678"/>
      <c r="G547" s="1653"/>
      <c r="H547" s="1616"/>
      <c r="I547" s="1616"/>
      <c r="J547" s="1616"/>
      <c r="K547" s="1616"/>
      <c r="L547" s="1616"/>
      <c r="M547" s="1616"/>
      <c r="N547" s="1616"/>
      <c r="O547" s="1628">
        <f>+Informatica!W60</f>
        <v>0.05</v>
      </c>
      <c r="P547" s="1675" t="s">
        <v>816</v>
      </c>
      <c r="Q547" s="1671" t="str">
        <f>+Informatica!C60</f>
        <v>Realizar mejoras al aplicativo de Ficha Prediales.</v>
      </c>
      <c r="R547" s="1616"/>
      <c r="S547" s="1646">
        <v>43160</v>
      </c>
      <c r="T547" s="1646">
        <v>43344</v>
      </c>
      <c r="U547" s="362" t="s">
        <v>47</v>
      </c>
      <c r="V547" s="312">
        <f>+Informatica!V60</f>
        <v>1</v>
      </c>
      <c r="W547" s="363">
        <f>+V547*O547</f>
        <v>0.05</v>
      </c>
      <c r="X547" s="17"/>
      <c r="Y547" s="17"/>
      <c r="Z547" s="17"/>
      <c r="AA547" s="17"/>
      <c r="AB547" s="17"/>
      <c r="AC547" s="17"/>
      <c r="AD547" s="17"/>
      <c r="AE547" s="17"/>
      <c r="AF547" s="17"/>
      <c r="AG547" s="17"/>
    </row>
    <row r="548" spans="1:33" ht="26.25" customHeight="1">
      <c r="A548" s="1653"/>
      <c r="B548" s="1616"/>
      <c r="C548" s="1616"/>
      <c r="D548" s="1616"/>
      <c r="E548" s="1678"/>
      <c r="F548" s="1678"/>
      <c r="G548" s="1653"/>
      <c r="H548" s="1616"/>
      <c r="I548" s="1616"/>
      <c r="J548" s="1616"/>
      <c r="K548" s="1616"/>
      <c r="L548" s="1616"/>
      <c r="M548" s="1616"/>
      <c r="N548" s="1616"/>
      <c r="O548" s="1619"/>
      <c r="P548" s="1619"/>
      <c r="Q548" s="1619"/>
      <c r="R548" s="1616"/>
      <c r="S548" s="1619"/>
      <c r="T548" s="1619"/>
      <c r="U548" s="362" t="s">
        <v>48</v>
      </c>
      <c r="V548" s="312">
        <f>+Informatica!V61</f>
        <v>1</v>
      </c>
      <c r="W548" s="363">
        <f>+V548*O547</f>
        <v>0.05</v>
      </c>
      <c r="X548" s="17"/>
      <c r="Y548" s="17"/>
      <c r="Z548" s="17"/>
      <c r="AA548" s="17"/>
      <c r="AB548" s="17"/>
      <c r="AC548" s="17"/>
      <c r="AD548" s="17"/>
      <c r="AE548" s="17"/>
      <c r="AF548" s="17"/>
      <c r="AG548" s="17"/>
    </row>
    <row r="549" spans="1:33" ht="26.25" customHeight="1">
      <c r="A549" s="1653"/>
      <c r="B549" s="1616"/>
      <c r="C549" s="1616"/>
      <c r="D549" s="1616"/>
      <c r="E549" s="1678"/>
      <c r="F549" s="1678"/>
      <c r="G549" s="1653"/>
      <c r="H549" s="1616"/>
      <c r="I549" s="1616"/>
      <c r="J549" s="1616"/>
      <c r="K549" s="1616"/>
      <c r="L549" s="1616"/>
      <c r="M549" s="1616"/>
      <c r="N549" s="1616"/>
      <c r="O549" s="1628">
        <f>+Informatica!W62</f>
        <v>0.05</v>
      </c>
      <c r="P549" s="1675" t="s">
        <v>816</v>
      </c>
      <c r="Q549" s="1671" t="str">
        <f>+Informatica!C62</f>
        <v xml:space="preserve">Realizar mejoras al aplicativo de  Trabaje con Nosotros. </v>
      </c>
      <c r="R549" s="1616"/>
      <c r="S549" s="1646">
        <v>43160</v>
      </c>
      <c r="T549" s="1646">
        <v>43344</v>
      </c>
      <c r="U549" s="362" t="s">
        <v>47</v>
      </c>
      <c r="V549" s="312">
        <f>+Informatica!V62</f>
        <v>1</v>
      </c>
      <c r="W549" s="363">
        <f>+V549*O549</f>
        <v>0.05</v>
      </c>
      <c r="X549" s="17"/>
      <c r="Y549" s="17"/>
      <c r="Z549" s="17"/>
      <c r="AA549" s="17"/>
      <c r="AB549" s="17"/>
      <c r="AC549" s="17"/>
      <c r="AD549" s="17"/>
      <c r="AE549" s="17"/>
      <c r="AF549" s="17"/>
      <c r="AG549" s="17"/>
    </row>
    <row r="550" spans="1:33" ht="26.25" customHeight="1">
      <c r="A550" s="1653"/>
      <c r="B550" s="1616"/>
      <c r="C550" s="1616"/>
      <c r="D550" s="1616"/>
      <c r="E550" s="1678"/>
      <c r="F550" s="1678"/>
      <c r="G550" s="1653"/>
      <c r="H550" s="1616"/>
      <c r="I550" s="1616"/>
      <c r="J550" s="1616"/>
      <c r="K550" s="1616"/>
      <c r="L550" s="1616"/>
      <c r="M550" s="1616"/>
      <c r="N550" s="1616"/>
      <c r="O550" s="1619"/>
      <c r="P550" s="1619"/>
      <c r="Q550" s="1619"/>
      <c r="R550" s="1616"/>
      <c r="S550" s="1619"/>
      <c r="T550" s="1619"/>
      <c r="U550" s="362" t="s">
        <v>48</v>
      </c>
      <c r="V550" s="312">
        <f>+Informatica!V63</f>
        <v>1</v>
      </c>
      <c r="W550" s="363">
        <f>+V550*O549</f>
        <v>0.05</v>
      </c>
      <c r="X550" s="17"/>
      <c r="Y550" s="17"/>
      <c r="Z550" s="17"/>
      <c r="AA550" s="17"/>
      <c r="AB550" s="17"/>
      <c r="AC550" s="17"/>
      <c r="AD550" s="17"/>
      <c r="AE550" s="17"/>
      <c r="AF550" s="17"/>
      <c r="AG550" s="17"/>
    </row>
    <row r="551" spans="1:33" ht="26.25" customHeight="1">
      <c r="A551" s="1653"/>
      <c r="B551" s="1616"/>
      <c r="C551" s="1616"/>
      <c r="D551" s="1616"/>
      <c r="E551" s="1678"/>
      <c r="F551" s="1678"/>
      <c r="G551" s="1653"/>
      <c r="H551" s="1616"/>
      <c r="I551" s="1616"/>
      <c r="J551" s="1616"/>
      <c r="K551" s="1616"/>
      <c r="L551" s="1616"/>
      <c r="M551" s="1616"/>
      <c r="N551" s="1616"/>
      <c r="O551" s="1628">
        <f>+Informatica!W64</f>
        <v>0.05</v>
      </c>
      <c r="P551" s="1675" t="s">
        <v>816</v>
      </c>
      <c r="Q551" s="1671" t="str">
        <f>+Informatica!C64</f>
        <v xml:space="preserve">Implementar servicios de interoperabilidad con las entidades del gobierno </v>
      </c>
      <c r="R551" s="1616"/>
      <c r="S551" s="1646">
        <v>43132</v>
      </c>
      <c r="T551" s="1646">
        <v>43435</v>
      </c>
      <c r="U551" s="362" t="s">
        <v>47</v>
      </c>
      <c r="V551" s="312">
        <f>+Informatica!V64</f>
        <v>0.99999999999999978</v>
      </c>
      <c r="W551" s="363">
        <f>+V551*O551</f>
        <v>4.9999999999999989E-2</v>
      </c>
      <c r="X551" s="17"/>
      <c r="Y551" s="17"/>
      <c r="Z551" s="17"/>
      <c r="AA551" s="17"/>
      <c r="AB551" s="17"/>
      <c r="AC551" s="17"/>
      <c r="AD551" s="17"/>
      <c r="AE551" s="17"/>
      <c r="AF551" s="17"/>
      <c r="AG551" s="17"/>
    </row>
    <row r="552" spans="1:33" ht="26.25" customHeight="1">
      <c r="A552" s="1653"/>
      <c r="B552" s="1616"/>
      <c r="C552" s="1616"/>
      <c r="D552" s="1616"/>
      <c r="E552" s="1678"/>
      <c r="F552" s="1678"/>
      <c r="G552" s="1653"/>
      <c r="H552" s="1616"/>
      <c r="I552" s="1616"/>
      <c r="J552" s="1616"/>
      <c r="K552" s="1616"/>
      <c r="L552" s="1616"/>
      <c r="M552" s="1616"/>
      <c r="N552" s="1616"/>
      <c r="O552" s="1619"/>
      <c r="P552" s="1619"/>
      <c r="Q552" s="1619"/>
      <c r="R552" s="1616"/>
      <c r="S552" s="1619"/>
      <c r="T552" s="1619"/>
      <c r="U552" s="362" t="s">
        <v>48</v>
      </c>
      <c r="V552" s="312">
        <f>+Informatica!V65</f>
        <v>0.99999999999999978</v>
      </c>
      <c r="W552" s="363">
        <f>+V552*O551</f>
        <v>4.9999999999999989E-2</v>
      </c>
      <c r="X552" s="17"/>
      <c r="Y552" s="17"/>
      <c r="Z552" s="17"/>
      <c r="AA552" s="17"/>
      <c r="AB552" s="17"/>
      <c r="AC552" s="17"/>
      <c r="AD552" s="17"/>
      <c r="AE552" s="17"/>
      <c r="AF552" s="17"/>
      <c r="AG552" s="17"/>
    </row>
    <row r="553" spans="1:33" ht="26.25" customHeight="1">
      <c r="A553" s="1653"/>
      <c r="B553" s="1616"/>
      <c r="C553" s="1616"/>
      <c r="D553" s="1616"/>
      <c r="E553" s="1678"/>
      <c r="F553" s="1678"/>
      <c r="G553" s="1653"/>
      <c r="H553" s="1616"/>
      <c r="I553" s="1616"/>
      <c r="J553" s="1616"/>
      <c r="K553" s="1616"/>
      <c r="L553" s="1616"/>
      <c r="M553" s="1616"/>
      <c r="N553" s="1616"/>
      <c r="O553" s="1628">
        <f>+Informatica!W66</f>
        <v>0.05</v>
      </c>
      <c r="P553" s="1675" t="s">
        <v>816</v>
      </c>
      <c r="Q553" s="1671" t="str">
        <f>+Informatica!C66</f>
        <v xml:space="preserve">Realizar mejoras a trámites y servicios. </v>
      </c>
      <c r="R553" s="1616"/>
      <c r="S553" s="1646">
        <v>43132</v>
      </c>
      <c r="T553" s="1646">
        <v>43435</v>
      </c>
      <c r="U553" s="362" t="s">
        <v>47</v>
      </c>
      <c r="V553" s="312">
        <f>+Informatica!V66</f>
        <v>0.99999999999999978</v>
      </c>
      <c r="W553" s="363">
        <f>+V553*O553</f>
        <v>4.9999999999999989E-2</v>
      </c>
      <c r="X553" s="17"/>
      <c r="Y553" s="17"/>
      <c r="Z553" s="17"/>
      <c r="AA553" s="17"/>
      <c r="AB553" s="17"/>
      <c r="AC553" s="17"/>
      <c r="AD553" s="17"/>
      <c r="AE553" s="17"/>
      <c r="AF553" s="17"/>
      <c r="AG553" s="17"/>
    </row>
    <row r="554" spans="1:33" ht="26.25" customHeight="1">
      <c r="A554" s="1653"/>
      <c r="B554" s="1616"/>
      <c r="C554" s="1616"/>
      <c r="D554" s="1616"/>
      <c r="E554" s="1678"/>
      <c r="F554" s="1678"/>
      <c r="G554" s="1653"/>
      <c r="H554" s="1616"/>
      <c r="I554" s="1619"/>
      <c r="J554" s="1619"/>
      <c r="K554" s="1616"/>
      <c r="L554" s="1616"/>
      <c r="M554" s="1616"/>
      <c r="N554" s="1616"/>
      <c r="O554" s="1619"/>
      <c r="P554" s="1619"/>
      <c r="Q554" s="1619"/>
      <c r="R554" s="1616"/>
      <c r="S554" s="1619"/>
      <c r="T554" s="1619"/>
      <c r="U554" s="362" t="s">
        <v>48</v>
      </c>
      <c r="V554" s="312">
        <f>+Informatica!V67</f>
        <v>0.99999999999999978</v>
      </c>
      <c r="W554" s="363">
        <f>+V554*O553</f>
        <v>4.9999999999999989E-2</v>
      </c>
      <c r="X554" s="17"/>
      <c r="Y554" s="17"/>
      <c r="Z554" s="17"/>
      <c r="AA554" s="17"/>
      <c r="AB554" s="17"/>
      <c r="AC554" s="17"/>
      <c r="AD554" s="17"/>
      <c r="AE554" s="17"/>
      <c r="AF554" s="17"/>
      <c r="AG554" s="17"/>
    </row>
    <row r="555" spans="1:33" ht="26.25" customHeight="1">
      <c r="A555" s="1653"/>
      <c r="B555" s="1616"/>
      <c r="C555" s="1616"/>
      <c r="D555" s="1616"/>
      <c r="E555" s="1678"/>
      <c r="F555" s="1678"/>
      <c r="G555" s="1653"/>
      <c r="H555" s="1616"/>
      <c r="I555" s="1760" t="s">
        <v>48</v>
      </c>
      <c r="J555" s="1742">
        <f>+Informatica!V50</f>
        <v>0.8</v>
      </c>
      <c r="K555" s="1616"/>
      <c r="L555" s="1616"/>
      <c r="M555" s="1616"/>
      <c r="N555" s="1616"/>
      <c r="O555" s="1628">
        <f>+Informatica!W68</f>
        <v>0.05</v>
      </c>
      <c r="P555" s="1675" t="s">
        <v>816</v>
      </c>
      <c r="Q555" s="1671" t="str">
        <f>+Informatica!C68</f>
        <v xml:space="preserve">Mantener y actualizar el portal de datos abiertos institucional. </v>
      </c>
      <c r="R555" s="1616"/>
      <c r="S555" s="1646">
        <v>43101</v>
      </c>
      <c r="T555" s="1646">
        <v>43435</v>
      </c>
      <c r="U555" s="362" t="s">
        <v>47</v>
      </c>
      <c r="V555" s="312">
        <f>+Informatica!V68</f>
        <v>0.99999999999999989</v>
      </c>
      <c r="W555" s="363">
        <f>+V555*O555</f>
        <v>4.9999999999999996E-2</v>
      </c>
      <c r="X555" s="17"/>
      <c r="Y555" s="17"/>
      <c r="Z555" s="17"/>
      <c r="AA555" s="17"/>
      <c r="AB555" s="17"/>
      <c r="AC555" s="17"/>
      <c r="AD555" s="17"/>
      <c r="AE555" s="17"/>
      <c r="AF555" s="17"/>
      <c r="AG555" s="17"/>
    </row>
    <row r="556" spans="1:33" ht="26.25" customHeight="1">
      <c r="A556" s="1653"/>
      <c r="B556" s="1616"/>
      <c r="C556" s="1616"/>
      <c r="D556" s="1616"/>
      <c r="E556" s="1678"/>
      <c r="F556" s="1678"/>
      <c r="G556" s="1653"/>
      <c r="H556" s="1616"/>
      <c r="I556" s="1616"/>
      <c r="J556" s="1616"/>
      <c r="K556" s="1616"/>
      <c r="L556" s="1616"/>
      <c r="M556" s="1616"/>
      <c r="N556" s="1616"/>
      <c r="O556" s="1619"/>
      <c r="P556" s="1619"/>
      <c r="Q556" s="1619"/>
      <c r="R556" s="1616"/>
      <c r="S556" s="1619"/>
      <c r="T556" s="1619"/>
      <c r="U556" s="362" t="s">
        <v>48</v>
      </c>
      <c r="V556" s="312">
        <f>+Informatica!V69</f>
        <v>0.99999999999999989</v>
      </c>
      <c r="W556" s="363">
        <f>+V556*O555</f>
        <v>4.9999999999999996E-2</v>
      </c>
      <c r="X556" s="17"/>
      <c r="Y556" s="17"/>
      <c r="Z556" s="17"/>
      <c r="AA556" s="17"/>
      <c r="AB556" s="17"/>
      <c r="AC556" s="17"/>
      <c r="AD556" s="17"/>
      <c r="AE556" s="17"/>
      <c r="AF556" s="17"/>
      <c r="AG556" s="17"/>
    </row>
    <row r="557" spans="1:33" ht="26.25" customHeight="1">
      <c r="A557" s="1653"/>
      <c r="B557" s="1616"/>
      <c r="C557" s="1616"/>
      <c r="D557" s="1616"/>
      <c r="E557" s="1678"/>
      <c r="F557" s="1678"/>
      <c r="G557" s="1653"/>
      <c r="H557" s="1616"/>
      <c r="I557" s="1616"/>
      <c r="J557" s="1616"/>
      <c r="K557" s="1616"/>
      <c r="L557" s="1616"/>
      <c r="M557" s="1616"/>
      <c r="N557" s="1616"/>
      <c r="O557" s="1628">
        <f>+Informatica!W70</f>
        <v>0.1</v>
      </c>
      <c r="P557" s="1675" t="s">
        <v>816</v>
      </c>
      <c r="Q557" s="1671" t="str">
        <f>+Informatica!C70</f>
        <v>Publicar nuevos conjuntos de datos abiertos (Según disponibilidad de las subdirecciones).</v>
      </c>
      <c r="R557" s="1616"/>
      <c r="S557" s="1646">
        <v>43101</v>
      </c>
      <c r="T557" s="1646">
        <v>43435</v>
      </c>
      <c r="U557" s="362" t="s">
        <v>47</v>
      </c>
      <c r="V557" s="312">
        <f>+Informatica!V70</f>
        <v>0.99999999999999989</v>
      </c>
      <c r="W557" s="363">
        <f>+V557*O557</f>
        <v>9.9999999999999992E-2</v>
      </c>
      <c r="X557" s="17"/>
      <c r="Y557" s="17"/>
      <c r="Z557" s="17"/>
      <c r="AA557" s="17"/>
      <c r="AB557" s="17"/>
      <c r="AC557" s="17"/>
      <c r="AD557" s="17"/>
      <c r="AE557" s="17"/>
      <c r="AF557" s="17"/>
      <c r="AG557" s="17"/>
    </row>
    <row r="558" spans="1:33" ht="26.25" customHeight="1">
      <c r="A558" s="1653"/>
      <c r="B558" s="1616"/>
      <c r="C558" s="1616"/>
      <c r="D558" s="1616"/>
      <c r="E558" s="1678"/>
      <c r="F558" s="1678"/>
      <c r="G558" s="1653"/>
      <c r="H558" s="1616"/>
      <c r="I558" s="1616"/>
      <c r="J558" s="1616"/>
      <c r="K558" s="1616"/>
      <c r="L558" s="1616"/>
      <c r="M558" s="1616"/>
      <c r="N558" s="1616"/>
      <c r="O558" s="1619"/>
      <c r="P558" s="1619"/>
      <c r="Q558" s="1619"/>
      <c r="R558" s="1616"/>
      <c r="S558" s="1619"/>
      <c r="T558" s="1619"/>
      <c r="U558" s="362" t="s">
        <v>48</v>
      </c>
      <c r="V558" s="312">
        <f>+Informatica!V71</f>
        <v>1.0399999999999998</v>
      </c>
      <c r="W558" s="363">
        <f>+V558*O557</f>
        <v>0.10399999999999998</v>
      </c>
      <c r="X558" s="17"/>
      <c r="Y558" s="17"/>
      <c r="Z558" s="17"/>
      <c r="AA558" s="17"/>
      <c r="AB558" s="17"/>
      <c r="AC558" s="17"/>
      <c r="AD558" s="17"/>
      <c r="AE558" s="17"/>
      <c r="AF558" s="17"/>
      <c r="AG558" s="17"/>
    </row>
    <row r="559" spans="1:33" ht="26.25" customHeight="1">
      <c r="A559" s="1653"/>
      <c r="B559" s="1616"/>
      <c r="C559" s="1616"/>
      <c r="D559" s="1616"/>
      <c r="E559" s="1678"/>
      <c r="F559" s="1678"/>
      <c r="G559" s="1653"/>
      <c r="H559" s="1616"/>
      <c r="I559" s="1616"/>
      <c r="J559" s="1616"/>
      <c r="K559" s="1616"/>
      <c r="L559" s="1616"/>
      <c r="M559" s="1616"/>
      <c r="N559" s="1616"/>
      <c r="O559" s="1628">
        <f>+Informatica!W72</f>
        <v>0.05</v>
      </c>
      <c r="P559" s="1675" t="s">
        <v>816</v>
      </c>
      <c r="Q559" s="1671" t="str">
        <f>+Informatica!C72</f>
        <v>Definir la arquitectura de referencia para aplicaciones SIG Web IGAC.</v>
      </c>
      <c r="R559" s="1616"/>
      <c r="S559" s="1646">
        <v>43160</v>
      </c>
      <c r="T559" s="1646">
        <v>43313</v>
      </c>
      <c r="U559" s="362" t="s">
        <v>47</v>
      </c>
      <c r="V559" s="312">
        <f>+Informatica!V72</f>
        <v>1</v>
      </c>
      <c r="W559" s="363">
        <f>+V559*O559</f>
        <v>0.05</v>
      </c>
      <c r="X559" s="17"/>
      <c r="Y559" s="17"/>
      <c r="Z559" s="17"/>
      <c r="AA559" s="17"/>
      <c r="AB559" s="17"/>
      <c r="AC559" s="17"/>
      <c r="AD559" s="17"/>
      <c r="AE559" s="17"/>
      <c r="AF559" s="17"/>
      <c r="AG559" s="17"/>
    </row>
    <row r="560" spans="1:33" ht="26.25" customHeight="1">
      <c r="A560" s="1653"/>
      <c r="B560" s="1616"/>
      <c r="C560" s="1616"/>
      <c r="D560" s="1616"/>
      <c r="E560" s="1678"/>
      <c r="F560" s="1678"/>
      <c r="G560" s="1653"/>
      <c r="H560" s="1616"/>
      <c r="I560" s="1616"/>
      <c r="J560" s="1616"/>
      <c r="K560" s="1616"/>
      <c r="L560" s="1616"/>
      <c r="M560" s="1616"/>
      <c r="N560" s="1616"/>
      <c r="O560" s="1619"/>
      <c r="P560" s="1619"/>
      <c r="Q560" s="1619"/>
      <c r="R560" s="1616"/>
      <c r="S560" s="1619"/>
      <c r="T560" s="1619"/>
      <c r="U560" s="362" t="s">
        <v>48</v>
      </c>
      <c r="V560" s="312">
        <f>+Informatica!V73</f>
        <v>1</v>
      </c>
      <c r="W560" s="363">
        <f>+V560*O559</f>
        <v>0.05</v>
      </c>
      <c r="X560" s="17"/>
      <c r="Y560" s="17"/>
      <c r="Z560" s="17"/>
      <c r="AA560" s="17"/>
      <c r="AB560" s="17"/>
      <c r="AC560" s="17"/>
      <c r="AD560" s="17"/>
      <c r="AE560" s="17"/>
      <c r="AF560" s="17"/>
      <c r="AG560" s="17"/>
    </row>
    <row r="561" spans="1:33" ht="26.25" customHeight="1">
      <c r="A561" s="1653"/>
      <c r="B561" s="1616"/>
      <c r="C561" s="1616"/>
      <c r="D561" s="1616"/>
      <c r="E561" s="1678"/>
      <c r="F561" s="1678"/>
      <c r="G561" s="1653"/>
      <c r="H561" s="1616"/>
      <c r="I561" s="1616"/>
      <c r="J561" s="1616"/>
      <c r="K561" s="1616"/>
      <c r="L561" s="1616"/>
      <c r="M561" s="1616"/>
      <c r="N561" s="1616"/>
      <c r="O561" s="1628">
        <f>+Informatica!W74</f>
        <v>0.1</v>
      </c>
      <c r="P561" s="1675" t="s">
        <v>816</v>
      </c>
      <c r="Q561" s="1671" t="str">
        <f>+Informatica!C74</f>
        <v>Migrar  aplicaciones del geoportal.</v>
      </c>
      <c r="R561" s="1616"/>
      <c r="S561" s="1646">
        <v>43160</v>
      </c>
      <c r="T561" s="1646">
        <v>43313</v>
      </c>
      <c r="U561" s="362" t="s">
        <v>47</v>
      </c>
      <c r="V561" s="312">
        <f>+Informatica!V74</f>
        <v>1</v>
      </c>
      <c r="W561" s="363">
        <f>+V561*O561</f>
        <v>0.1</v>
      </c>
      <c r="X561" s="17"/>
      <c r="Y561" s="17"/>
      <c r="Z561" s="17"/>
      <c r="AA561" s="17"/>
      <c r="AB561" s="17"/>
      <c r="AC561" s="17"/>
      <c r="AD561" s="17"/>
      <c r="AE561" s="17"/>
      <c r="AF561" s="17"/>
      <c r="AG561" s="17"/>
    </row>
    <row r="562" spans="1:33" ht="26.25" customHeight="1">
      <c r="A562" s="1653"/>
      <c r="B562" s="1616"/>
      <c r="C562" s="1616"/>
      <c r="D562" s="1616"/>
      <c r="E562" s="1678"/>
      <c r="F562" s="1678"/>
      <c r="G562" s="1653"/>
      <c r="H562" s="1616"/>
      <c r="I562" s="1616"/>
      <c r="J562" s="1616"/>
      <c r="K562" s="1616"/>
      <c r="L562" s="1616"/>
      <c r="M562" s="1616"/>
      <c r="N562" s="1616"/>
      <c r="O562" s="1619"/>
      <c r="P562" s="1619"/>
      <c r="Q562" s="1619"/>
      <c r="R562" s="1616"/>
      <c r="S562" s="1619"/>
      <c r="T562" s="1619"/>
      <c r="U562" s="362" t="s">
        <v>48</v>
      </c>
      <c r="V562" s="312">
        <f>+Informatica!V75</f>
        <v>1</v>
      </c>
      <c r="W562" s="363">
        <f>+V562*O561</f>
        <v>0.1</v>
      </c>
      <c r="X562" s="17"/>
      <c r="Y562" s="17"/>
      <c r="Z562" s="17"/>
      <c r="AA562" s="17"/>
      <c r="AB562" s="17"/>
      <c r="AC562" s="17"/>
      <c r="AD562" s="17"/>
      <c r="AE562" s="17"/>
      <c r="AF562" s="17"/>
      <c r="AG562" s="17"/>
    </row>
    <row r="563" spans="1:33" ht="36" customHeight="1">
      <c r="A563" s="1653"/>
      <c r="B563" s="1616"/>
      <c r="C563" s="1616"/>
      <c r="D563" s="1616"/>
      <c r="E563" s="1678"/>
      <c r="F563" s="1678"/>
      <c r="G563" s="1653"/>
      <c r="H563" s="1616"/>
      <c r="I563" s="1616"/>
      <c r="J563" s="1616"/>
      <c r="K563" s="1616"/>
      <c r="L563" s="1616"/>
      <c r="M563" s="1616"/>
      <c r="N563" s="1616"/>
      <c r="O563" s="1628">
        <f>+Informatica!W76</f>
        <v>0.05</v>
      </c>
      <c r="P563" s="1675" t="s">
        <v>816</v>
      </c>
      <c r="Q563" s="1671" t="str">
        <f>+Informatica!C76</f>
        <v>Crear visores geográfico de baja complejidad para apoyar temas específicos de socialización del instituto (ejm. cubrimiento imágenes planet adquiridas por el IGAC ).</v>
      </c>
      <c r="R563" s="1616"/>
      <c r="S563" s="1646">
        <v>43160</v>
      </c>
      <c r="T563" s="1646">
        <v>43435</v>
      </c>
      <c r="U563" s="362" t="s">
        <v>47</v>
      </c>
      <c r="V563" s="312">
        <f>+Informatica!V76</f>
        <v>0.99999999999999989</v>
      </c>
      <c r="W563" s="363">
        <f>+V563*O563</f>
        <v>4.9999999999999996E-2</v>
      </c>
      <c r="X563" s="17"/>
      <c r="Y563" s="17"/>
      <c r="Z563" s="17"/>
      <c r="AA563" s="17"/>
      <c r="AB563" s="17"/>
      <c r="AC563" s="17"/>
      <c r="AD563" s="17"/>
      <c r="AE563" s="17"/>
      <c r="AF563" s="17"/>
      <c r="AG563" s="17"/>
    </row>
    <row r="564" spans="1:33" ht="36" customHeight="1">
      <c r="A564" s="1653"/>
      <c r="B564" s="1616"/>
      <c r="C564" s="1616"/>
      <c r="D564" s="1616"/>
      <c r="E564" s="1678"/>
      <c r="F564" s="1678"/>
      <c r="G564" s="1653"/>
      <c r="H564" s="1616"/>
      <c r="I564" s="1616"/>
      <c r="J564" s="1616"/>
      <c r="K564" s="1616"/>
      <c r="L564" s="1616"/>
      <c r="M564" s="1616"/>
      <c r="N564" s="1616"/>
      <c r="O564" s="1619"/>
      <c r="P564" s="1619"/>
      <c r="Q564" s="1619"/>
      <c r="R564" s="1616"/>
      <c r="S564" s="1619"/>
      <c r="T564" s="1619"/>
      <c r="U564" s="362" t="s">
        <v>48</v>
      </c>
      <c r="V564" s="312">
        <f>+Informatica!V77</f>
        <v>0.76999999999999991</v>
      </c>
      <c r="W564" s="363">
        <f>+V564*O563</f>
        <v>3.85E-2</v>
      </c>
      <c r="X564" s="17"/>
      <c r="Y564" s="17"/>
      <c r="Z564" s="17"/>
      <c r="AA564" s="17"/>
      <c r="AB564" s="17"/>
      <c r="AC564" s="17"/>
      <c r="AD564" s="17"/>
      <c r="AE564" s="17"/>
      <c r="AF564" s="17"/>
      <c r="AG564" s="17"/>
    </row>
    <row r="565" spans="1:33" ht="26.25" customHeight="1">
      <c r="A565" s="1653"/>
      <c r="B565" s="1616"/>
      <c r="C565" s="1616"/>
      <c r="D565" s="1616"/>
      <c r="E565" s="1678"/>
      <c r="F565" s="1678"/>
      <c r="G565" s="1653"/>
      <c r="H565" s="1616"/>
      <c r="I565" s="1616"/>
      <c r="J565" s="1616"/>
      <c r="K565" s="1616"/>
      <c r="L565" s="1616"/>
      <c r="M565" s="1616"/>
      <c r="N565" s="1616"/>
      <c r="O565" s="1628">
        <f>+Informatica!W78</f>
        <v>0.05</v>
      </c>
      <c r="P565" s="1675" t="s">
        <v>816</v>
      </c>
      <c r="Q565" s="1671" t="str">
        <f>+Informatica!C78</f>
        <v>Desarrollo del aplicativo de contratos de ingreso</v>
      </c>
      <c r="R565" s="1616"/>
      <c r="S565" s="1646">
        <v>43160</v>
      </c>
      <c r="T565" s="1646">
        <v>43344</v>
      </c>
      <c r="U565" s="362" t="s">
        <v>47</v>
      </c>
      <c r="V565" s="312">
        <f>+Informatica!V78</f>
        <v>1</v>
      </c>
      <c r="W565" s="363">
        <f>+V565*O565</f>
        <v>0.05</v>
      </c>
      <c r="X565" s="17"/>
      <c r="Y565" s="17"/>
      <c r="Z565" s="17"/>
      <c r="AA565" s="17"/>
      <c r="AB565" s="17"/>
      <c r="AC565" s="17"/>
      <c r="AD565" s="17"/>
      <c r="AE565" s="17"/>
      <c r="AF565" s="17"/>
      <c r="AG565" s="17"/>
    </row>
    <row r="566" spans="1:33" ht="26.25" customHeight="1">
      <c r="A566" s="1653"/>
      <c r="B566" s="1616"/>
      <c r="C566" s="1616"/>
      <c r="D566" s="1616"/>
      <c r="E566" s="1678"/>
      <c r="F566" s="1678"/>
      <c r="G566" s="1653"/>
      <c r="H566" s="1616"/>
      <c r="I566" s="1616"/>
      <c r="J566" s="1616"/>
      <c r="K566" s="1616"/>
      <c r="L566" s="1616"/>
      <c r="M566" s="1616"/>
      <c r="N566" s="1616"/>
      <c r="O566" s="1619"/>
      <c r="P566" s="1619"/>
      <c r="Q566" s="1619"/>
      <c r="R566" s="1616"/>
      <c r="S566" s="1619"/>
      <c r="T566" s="1619"/>
      <c r="U566" s="362" t="s">
        <v>48</v>
      </c>
      <c r="V566" s="312">
        <f>+Informatica!V79</f>
        <v>1</v>
      </c>
      <c r="W566" s="363">
        <f>+V566*O565</f>
        <v>0.05</v>
      </c>
      <c r="X566" s="17"/>
      <c r="Y566" s="17"/>
      <c r="Z566" s="17"/>
      <c r="AA566" s="17"/>
      <c r="AB566" s="17"/>
      <c r="AC566" s="17"/>
      <c r="AD566" s="17"/>
      <c r="AE566" s="17"/>
      <c r="AF566" s="17"/>
      <c r="AG566" s="17"/>
    </row>
    <row r="567" spans="1:33" ht="30" customHeight="1">
      <c r="A567" s="1653"/>
      <c r="B567" s="1616"/>
      <c r="C567" s="1616"/>
      <c r="D567" s="1616"/>
      <c r="E567" s="1678"/>
      <c r="F567" s="1678"/>
      <c r="G567" s="1653"/>
      <c r="H567" s="1616"/>
      <c r="I567" s="1616"/>
      <c r="J567" s="1616"/>
      <c r="K567" s="1616"/>
      <c r="L567" s="1616"/>
      <c r="M567" s="1616"/>
      <c r="N567" s="1616"/>
      <c r="O567" s="1628">
        <f>+Informatica!W80</f>
        <v>0.1</v>
      </c>
      <c r="P567" s="1675" t="s">
        <v>816</v>
      </c>
      <c r="Q567" s="1671" t="str">
        <f>+Informatica!C80</f>
        <v xml:space="preserve">Generar  versión actualizada del mapa de ortofotos del geoportal utilizando las fotografías institucionales, información de imágenes planet y landsat </v>
      </c>
      <c r="R567" s="1616"/>
      <c r="S567" s="1646">
        <v>43160</v>
      </c>
      <c r="T567" s="1646">
        <v>43313</v>
      </c>
      <c r="U567" s="362" t="s">
        <v>47</v>
      </c>
      <c r="V567" s="312">
        <f>+Informatica!V80</f>
        <v>1</v>
      </c>
      <c r="W567" s="363">
        <f>+V567*O567</f>
        <v>0.1</v>
      </c>
      <c r="X567" s="17"/>
      <c r="Y567" s="17"/>
      <c r="Z567" s="17"/>
      <c r="AA567" s="17"/>
      <c r="AB567" s="17"/>
      <c r="AC567" s="17"/>
      <c r="AD567" s="17"/>
      <c r="AE567" s="17"/>
      <c r="AF567" s="17"/>
      <c r="AG567" s="17"/>
    </row>
    <row r="568" spans="1:33" ht="30" customHeight="1">
      <c r="A568" s="1653"/>
      <c r="B568" s="1616"/>
      <c r="C568" s="1616"/>
      <c r="D568" s="1616"/>
      <c r="E568" s="1678"/>
      <c r="F568" s="1678"/>
      <c r="G568" s="1653"/>
      <c r="H568" s="1616"/>
      <c r="I568" s="1616"/>
      <c r="J568" s="1616"/>
      <c r="K568" s="1616"/>
      <c r="L568" s="1616"/>
      <c r="M568" s="1616"/>
      <c r="N568" s="1616"/>
      <c r="O568" s="1619"/>
      <c r="P568" s="1619"/>
      <c r="Q568" s="1619"/>
      <c r="R568" s="1616"/>
      <c r="S568" s="1619"/>
      <c r="T568" s="1619"/>
      <c r="U568" s="362" t="s">
        <v>48</v>
      </c>
      <c r="V568" s="312">
        <f>+Informatica!V81</f>
        <v>1</v>
      </c>
      <c r="W568" s="363">
        <f>+V568*O567</f>
        <v>0.1</v>
      </c>
      <c r="X568" s="17"/>
      <c r="Y568" s="17"/>
      <c r="Z568" s="17"/>
      <c r="AA568" s="17"/>
      <c r="AB568" s="17"/>
      <c r="AC568" s="17"/>
      <c r="AD568" s="17"/>
      <c r="AE568" s="17"/>
      <c r="AF568" s="17"/>
      <c r="AG568" s="17"/>
    </row>
    <row r="569" spans="1:33" ht="24.75" customHeight="1">
      <c r="A569" s="1653"/>
      <c r="B569" s="1616"/>
      <c r="C569" s="1616"/>
      <c r="D569" s="1616"/>
      <c r="E569" s="1678"/>
      <c r="F569" s="1678"/>
      <c r="G569" s="1653"/>
      <c r="H569" s="1616"/>
      <c r="I569" s="1616"/>
      <c r="J569" s="1616"/>
      <c r="K569" s="1616"/>
      <c r="L569" s="1616"/>
      <c r="M569" s="1616"/>
      <c r="N569" s="1616"/>
      <c r="O569" s="1628">
        <f>+Informatica!W82</f>
        <v>0.15</v>
      </c>
      <c r="P569" s="1675" t="s">
        <v>816</v>
      </c>
      <c r="Q569" s="1671" t="str">
        <f>+Informatica!C82</f>
        <v>Desarrollo y mantenimiento del sistema nacional catastral</v>
      </c>
      <c r="R569" s="1616"/>
      <c r="S569" s="1646">
        <v>43101</v>
      </c>
      <c r="T569" s="1646">
        <v>43435</v>
      </c>
      <c r="U569" s="362" t="s">
        <v>47</v>
      </c>
      <c r="V569" s="312">
        <f>+Informatica!V82</f>
        <v>0.99999999999999989</v>
      </c>
      <c r="W569" s="363">
        <f>+V569*O569</f>
        <v>0.14999999999999997</v>
      </c>
      <c r="X569" s="17"/>
      <c r="Y569" s="17"/>
      <c r="Z569" s="17"/>
      <c r="AA569" s="17"/>
      <c r="AB569" s="17"/>
      <c r="AC569" s="17"/>
      <c r="AD569" s="17"/>
      <c r="AE569" s="17"/>
      <c r="AF569" s="17"/>
      <c r="AG569" s="17"/>
    </row>
    <row r="570" spans="1:33" ht="24.75" customHeight="1">
      <c r="A570" s="1653"/>
      <c r="B570" s="1616"/>
      <c r="C570" s="1616"/>
      <c r="D570" s="1616"/>
      <c r="E570" s="1696"/>
      <c r="F570" s="1678"/>
      <c r="G570" s="1654"/>
      <c r="H570" s="1617"/>
      <c r="I570" s="1617"/>
      <c r="J570" s="1617"/>
      <c r="K570" s="1617"/>
      <c r="L570" s="1617"/>
      <c r="M570" s="1617"/>
      <c r="N570" s="1617"/>
      <c r="O570" s="1617"/>
      <c r="P570" s="1619"/>
      <c r="Q570" s="1617"/>
      <c r="R570" s="1617"/>
      <c r="S570" s="1617"/>
      <c r="T570" s="1617"/>
      <c r="U570" s="367" t="s">
        <v>48</v>
      </c>
      <c r="V570" s="325">
        <f>+Informatica!V83</f>
        <v>0.99999999999999989</v>
      </c>
      <c r="W570" s="368">
        <f>+V570*O569</f>
        <v>0.14999999999999997</v>
      </c>
      <c r="X570" s="17"/>
      <c r="Y570" s="17"/>
      <c r="Z570" s="17"/>
      <c r="AA570" s="17"/>
      <c r="AB570" s="17"/>
      <c r="AC570" s="17"/>
      <c r="AD570" s="17"/>
      <c r="AE570" s="17"/>
      <c r="AF570" s="17"/>
      <c r="AG570" s="17"/>
    </row>
    <row r="571" spans="1:33" ht="30.75" customHeight="1">
      <c r="A571" s="1653"/>
      <c r="B571" s="1616"/>
      <c r="C571" s="1616"/>
      <c r="D571" s="1616"/>
      <c r="E571" s="1710" t="s">
        <v>45</v>
      </c>
      <c r="F571" s="1678"/>
      <c r="G571" s="1655" t="str">
        <f>+Informatica!A89</f>
        <v>Inventario de activos por proceso</v>
      </c>
      <c r="H571" s="1642">
        <f>+Informatica!W87</f>
        <v>0.2</v>
      </c>
      <c r="I571" s="471" t="s">
        <v>47</v>
      </c>
      <c r="J571" s="513">
        <f>+Informatica!V87</f>
        <v>15</v>
      </c>
      <c r="K571" s="1640">
        <f>+Informatica!E87</f>
        <v>15</v>
      </c>
      <c r="L571" s="1640" t="str">
        <f>+Informatica!D87</f>
        <v xml:space="preserve">Procesos </v>
      </c>
      <c r="M571" s="1640" t="str">
        <f>+Informatica!F87</f>
        <v>N° de procesos con activos identificados</v>
      </c>
      <c r="N571" s="1640" t="str">
        <f>+Informatica!G87</f>
        <v xml:space="preserve">Eficacia </v>
      </c>
      <c r="O571" s="1629">
        <f>+Informatica!W90</f>
        <v>1</v>
      </c>
      <c r="P571" s="1675" t="s">
        <v>816</v>
      </c>
      <c r="Q571" s="1675" t="str">
        <f>+Informatica!C90</f>
        <v xml:space="preserve">Realizar el levantamiento de activos de información de los procesos de la entidad a nivel central y en las 22 direcciones territoriales.  </v>
      </c>
      <c r="R571" s="1676" t="str">
        <f>+Informatica!C87</f>
        <v xml:space="preserve">Oficina de Informática y Telecomunicaciones </v>
      </c>
      <c r="S571" s="1649">
        <v>43132</v>
      </c>
      <c r="T571" s="1649">
        <v>43435</v>
      </c>
      <c r="U571" s="360" t="s">
        <v>47</v>
      </c>
      <c r="V571" s="308">
        <f>+Informatica!V90</f>
        <v>1</v>
      </c>
      <c r="W571" s="361">
        <f>+V571*O571</f>
        <v>1</v>
      </c>
      <c r="X571" s="17"/>
      <c r="Y571" s="17"/>
      <c r="Z571" s="17"/>
      <c r="AA571" s="17"/>
      <c r="AB571" s="17"/>
      <c r="AC571" s="17"/>
      <c r="AD571" s="17"/>
      <c r="AE571" s="17"/>
      <c r="AF571" s="17"/>
      <c r="AG571" s="17"/>
    </row>
    <row r="572" spans="1:33" ht="30.75" customHeight="1">
      <c r="A572" s="1653"/>
      <c r="B572" s="1616"/>
      <c r="C572" s="1616"/>
      <c r="D572" s="1616"/>
      <c r="E572" s="1696"/>
      <c r="F572" s="1678"/>
      <c r="G572" s="1654"/>
      <c r="H572" s="1617"/>
      <c r="I572" s="514" t="s">
        <v>48</v>
      </c>
      <c r="J572" s="515">
        <f>+Informatica!V88</f>
        <v>15</v>
      </c>
      <c r="K572" s="1617"/>
      <c r="L572" s="1617"/>
      <c r="M572" s="1617"/>
      <c r="N572" s="1617"/>
      <c r="O572" s="1617"/>
      <c r="P572" s="1619"/>
      <c r="Q572" s="1617"/>
      <c r="R572" s="1617"/>
      <c r="S572" s="1617"/>
      <c r="T572" s="1617"/>
      <c r="U572" s="367" t="s">
        <v>48</v>
      </c>
      <c r="V572" s="325">
        <f>+Informatica!V91</f>
        <v>1</v>
      </c>
      <c r="W572" s="368">
        <f>+V572*O571</f>
        <v>1</v>
      </c>
      <c r="X572" s="17"/>
      <c r="Y572" s="17"/>
      <c r="Z572" s="17"/>
      <c r="AA572" s="17"/>
      <c r="AB572" s="17"/>
      <c r="AC572" s="17"/>
      <c r="AD572" s="17"/>
      <c r="AE572" s="17"/>
      <c r="AF572" s="17"/>
      <c r="AG572" s="17"/>
    </row>
    <row r="573" spans="1:33" ht="56.25" customHeight="1">
      <c r="A573" s="1653"/>
      <c r="B573" s="1616"/>
      <c r="C573" s="1616"/>
      <c r="D573" s="1616"/>
      <c r="E573" s="1710" t="s">
        <v>45</v>
      </c>
      <c r="F573" s="1678"/>
      <c r="G573" s="1655" t="str">
        <f>+Informatica!A109</f>
        <v>Riesgos de seguridad de la información identificados, evaluados y tratados por procesos</v>
      </c>
      <c r="H573" s="1642">
        <f>+Informatica!W107</f>
        <v>0.2</v>
      </c>
      <c r="I573" s="471" t="s">
        <v>47</v>
      </c>
      <c r="J573" s="513">
        <f>+Informatica!V107</f>
        <v>15</v>
      </c>
      <c r="K573" s="1640">
        <f>+Informatica!E107</f>
        <v>15</v>
      </c>
      <c r="L573" s="1640" t="str">
        <f>+Informatica!D107</f>
        <v xml:space="preserve">Procesos </v>
      </c>
      <c r="M573" s="1640" t="str">
        <f>+Informatica!F107</f>
        <v>Procesos con riesgos identificados y evaluados</v>
      </c>
      <c r="N573" s="1640" t="str">
        <f>+Informatica!G107</f>
        <v xml:space="preserve">Eficacia </v>
      </c>
      <c r="O573" s="1629">
        <f>+Informatica!W110</f>
        <v>1</v>
      </c>
      <c r="P573" s="1675" t="s">
        <v>933</v>
      </c>
      <c r="Q573" s="1675" t="str">
        <f>+Informatica!C110</f>
        <v>Realizar la evaluación y tratamiento de riesgos de seguridad de la información  para los procesos del IGAC.</v>
      </c>
      <c r="R573" s="1676" t="str">
        <f>+Informatica!C107</f>
        <v xml:space="preserve">Oficina de Informática y Telecomunicaciones </v>
      </c>
      <c r="S573" s="1649">
        <v>43132</v>
      </c>
      <c r="T573" s="1649">
        <v>43435</v>
      </c>
      <c r="U573" s="360" t="s">
        <v>47</v>
      </c>
      <c r="V573" s="308">
        <f>+Informatica!V110</f>
        <v>1</v>
      </c>
      <c r="W573" s="361">
        <f>+V573*O573</f>
        <v>1</v>
      </c>
      <c r="X573" s="17"/>
      <c r="Y573" s="17"/>
      <c r="Z573" s="17"/>
      <c r="AA573" s="17"/>
      <c r="AB573" s="17"/>
      <c r="AC573" s="17"/>
      <c r="AD573" s="17"/>
      <c r="AE573" s="17"/>
      <c r="AF573" s="17"/>
      <c r="AG573" s="17"/>
    </row>
    <row r="574" spans="1:33" ht="56.25" customHeight="1">
      <c r="A574" s="1653"/>
      <c r="B574" s="1616"/>
      <c r="C574" s="1616"/>
      <c r="D574" s="1616"/>
      <c r="E574" s="1696"/>
      <c r="F574" s="1678"/>
      <c r="G574" s="1654"/>
      <c r="H574" s="1617"/>
      <c r="I574" s="514" t="s">
        <v>48</v>
      </c>
      <c r="J574" s="515">
        <f>+Informatica!V108</f>
        <v>15</v>
      </c>
      <c r="K574" s="1617"/>
      <c r="L574" s="1617"/>
      <c r="M574" s="1617"/>
      <c r="N574" s="1617"/>
      <c r="O574" s="1617"/>
      <c r="P574" s="1617"/>
      <c r="Q574" s="1617"/>
      <c r="R574" s="1617"/>
      <c r="S574" s="1617"/>
      <c r="T574" s="1617"/>
      <c r="U574" s="367" t="s">
        <v>48</v>
      </c>
      <c r="V574" s="325">
        <f>+Informatica!V111</f>
        <v>1</v>
      </c>
      <c r="W574" s="368">
        <f>+V574*O573</f>
        <v>1</v>
      </c>
      <c r="X574" s="17"/>
      <c r="Y574" s="17"/>
      <c r="Z574" s="17"/>
      <c r="AA574" s="17"/>
      <c r="AB574" s="17"/>
      <c r="AC574" s="17"/>
      <c r="AD574" s="17"/>
      <c r="AE574" s="17"/>
      <c r="AF574" s="17"/>
      <c r="AG574" s="17"/>
    </row>
    <row r="575" spans="1:33" ht="43.5" customHeight="1">
      <c r="A575" s="1653"/>
      <c r="B575" s="1616"/>
      <c r="C575" s="1616"/>
      <c r="D575" s="1616"/>
      <c r="E575" s="1710" t="s">
        <v>45</v>
      </c>
      <c r="F575" s="1678"/>
      <c r="G575" s="1655" t="str">
        <f>+Informatica!A129</f>
        <v>Jornadas de socialización y divulgación en seguridad de la información</v>
      </c>
      <c r="H575" s="1642">
        <f>+Informatica!W127</f>
        <v>0.1</v>
      </c>
      <c r="I575" s="471" t="s">
        <v>47</v>
      </c>
      <c r="J575" s="513">
        <f>+Informatica!V127</f>
        <v>20</v>
      </c>
      <c r="K575" s="1640">
        <f>+Informatica!E127</f>
        <v>20</v>
      </c>
      <c r="L575" s="1640" t="str">
        <f>+Informatica!D127</f>
        <v>Jornadas</v>
      </c>
      <c r="M575" s="1640" t="str">
        <f>+Informatica!F127</f>
        <v>Jornadas de socializacion y divulgación en seguridad de la información realizadas</v>
      </c>
      <c r="N575" s="1640" t="str">
        <f>+Informatica!G127</f>
        <v xml:space="preserve">Eficacia </v>
      </c>
      <c r="O575" s="1629">
        <f>+Informatica!W130</f>
        <v>1</v>
      </c>
      <c r="P575" s="1675" t="s">
        <v>934</v>
      </c>
      <c r="Q575" s="1675" t="str">
        <f>+Informatica!C130</f>
        <v xml:space="preserve">Realizar socialización y divulgación en seguridad de la información en sede central y las 22 direcciones territoriales. </v>
      </c>
      <c r="R575" s="1676" t="str">
        <f>+Informatica!C127</f>
        <v xml:space="preserve">Oficina de Informática y Telecomunicaciones </v>
      </c>
      <c r="S575" s="1649">
        <v>43132</v>
      </c>
      <c r="T575" s="1649">
        <v>43405</v>
      </c>
      <c r="U575" s="360" t="s">
        <v>47</v>
      </c>
      <c r="V575" s="308">
        <f>+Informatica!V130</f>
        <v>1</v>
      </c>
      <c r="W575" s="361">
        <f>+V575*O575</f>
        <v>1</v>
      </c>
      <c r="X575" s="17"/>
      <c r="Y575" s="17"/>
      <c r="Z575" s="17"/>
      <c r="AA575" s="17"/>
      <c r="AB575" s="17"/>
      <c r="AC575" s="17"/>
      <c r="AD575" s="17"/>
      <c r="AE575" s="17"/>
      <c r="AF575" s="17"/>
      <c r="AG575" s="17"/>
    </row>
    <row r="576" spans="1:33" ht="43.5" customHeight="1">
      <c r="A576" s="1654"/>
      <c r="B576" s="1617"/>
      <c r="C576" s="1617"/>
      <c r="D576" s="1617"/>
      <c r="E576" s="1696"/>
      <c r="F576" s="1696"/>
      <c r="G576" s="1654"/>
      <c r="H576" s="1617"/>
      <c r="I576" s="514" t="s">
        <v>48</v>
      </c>
      <c r="J576" s="515">
        <f>+Informatica!V128</f>
        <v>39</v>
      </c>
      <c r="K576" s="1617"/>
      <c r="L576" s="1617"/>
      <c r="M576" s="1617"/>
      <c r="N576" s="1617"/>
      <c r="O576" s="1617"/>
      <c r="P576" s="1617"/>
      <c r="Q576" s="1617"/>
      <c r="R576" s="1617"/>
      <c r="S576" s="1617"/>
      <c r="T576" s="1617"/>
      <c r="U576" s="367" t="s">
        <v>48</v>
      </c>
      <c r="V576" s="325">
        <f>+Informatica!V131</f>
        <v>1</v>
      </c>
      <c r="W576" s="368">
        <f>+V576*O575</f>
        <v>1</v>
      </c>
      <c r="X576" s="17"/>
      <c r="Y576" s="17"/>
      <c r="Z576" s="17"/>
      <c r="AA576" s="17"/>
      <c r="AB576" s="17"/>
      <c r="AC576" s="17"/>
      <c r="AD576" s="17"/>
      <c r="AE576" s="17"/>
      <c r="AF576" s="17"/>
      <c r="AG576" s="17"/>
    </row>
    <row r="577" spans="1:33" ht="25.5" customHeight="1">
      <c r="A577" s="186" t="s">
        <v>56</v>
      </c>
      <c r="B577" s="1717">
        <f>+J578*B507</f>
        <v>2.9850000000000002E-2</v>
      </c>
      <c r="C577" s="1714"/>
      <c r="D577" s="1715"/>
      <c r="E577" s="1715"/>
      <c r="F577" s="1715"/>
      <c r="G577" s="1713"/>
      <c r="H577" s="1631">
        <f>SUM(H507:H576)</f>
        <v>0.99999999999999989</v>
      </c>
      <c r="I577" s="190" t="s">
        <v>47</v>
      </c>
      <c r="J577" s="190">
        <f>+Informatica!V2</f>
        <v>0.99999999999999989</v>
      </c>
      <c r="K577" s="192"/>
      <c r="W577" s="454"/>
      <c r="X577" s="17"/>
      <c r="Y577" s="17"/>
      <c r="Z577" s="17"/>
      <c r="AA577" s="17"/>
      <c r="AB577" s="17"/>
      <c r="AC577" s="17"/>
      <c r="AD577" s="17"/>
      <c r="AE577" s="17"/>
      <c r="AF577" s="17"/>
      <c r="AG577" s="17"/>
    </row>
    <row r="578" spans="1:33" ht="25.5" customHeight="1">
      <c r="A578" s="70">
        <f>+$F$4</f>
        <v>43465</v>
      </c>
      <c r="B578" s="1718"/>
      <c r="C578" s="1665"/>
      <c r="D578" s="1666"/>
      <c r="E578" s="1666"/>
      <c r="F578" s="1666"/>
      <c r="G578" s="1651"/>
      <c r="H578" s="1617"/>
      <c r="I578" s="72" t="s">
        <v>48</v>
      </c>
      <c r="J578" s="73">
        <f>+Informatica!V3</f>
        <v>0.99500000000000011</v>
      </c>
      <c r="K578" s="455"/>
      <c r="L578" s="456"/>
      <c r="M578" s="456"/>
      <c r="N578" s="456"/>
      <c r="O578" s="456"/>
      <c r="P578" s="456"/>
      <c r="Q578" s="456"/>
      <c r="R578" s="456"/>
      <c r="S578" s="456"/>
      <c r="T578" s="456"/>
      <c r="U578" s="456"/>
      <c r="V578" s="456"/>
      <c r="W578" s="457"/>
      <c r="X578" s="17"/>
      <c r="Y578" s="17"/>
      <c r="Z578" s="17"/>
      <c r="AA578" s="17"/>
      <c r="AB578" s="17"/>
      <c r="AC578" s="17"/>
      <c r="AD578" s="17"/>
      <c r="AE578" s="17"/>
      <c r="AF578" s="17"/>
      <c r="AG578" s="17"/>
    </row>
    <row r="579" spans="1:33" ht="15.75" customHeight="1">
      <c r="A579" s="395"/>
      <c r="B579" s="395"/>
      <c r="C579" s="17"/>
      <c r="D579" s="17"/>
      <c r="E579" s="396"/>
      <c r="F579" s="396"/>
      <c r="G579" s="398"/>
      <c r="H579" s="398"/>
      <c r="I579" s="398"/>
      <c r="J579" s="398"/>
      <c r="K579" s="399"/>
      <c r="L579" s="17"/>
      <c r="M579" s="17"/>
      <c r="N579" s="17"/>
      <c r="O579" s="17"/>
      <c r="P579" s="17"/>
      <c r="Q579" s="17"/>
      <c r="R579" s="396"/>
      <c r="S579" s="400"/>
      <c r="T579" s="401"/>
      <c r="U579" s="401"/>
      <c r="V579" s="17"/>
      <c r="W579" s="17"/>
      <c r="X579" s="17"/>
      <c r="Y579" s="17"/>
      <c r="Z579" s="17"/>
      <c r="AA579" s="17"/>
      <c r="AB579" s="17"/>
      <c r="AC579" s="17"/>
      <c r="AD579" s="17"/>
      <c r="AE579" s="17"/>
      <c r="AF579" s="17"/>
      <c r="AG579" s="17"/>
    </row>
    <row r="580" spans="1:33" ht="30.75" customHeight="1">
      <c r="A580" s="1755" t="str">
        <f>+Comunica!I2</f>
        <v>COMUNICACIONES</v>
      </c>
      <c r="B580" s="1723">
        <v>3.5000000000000003E-2</v>
      </c>
      <c r="C580" s="1640" t="s">
        <v>935</v>
      </c>
      <c r="D580" s="1640" t="s">
        <v>936</v>
      </c>
      <c r="E580" s="1710" t="s">
        <v>937</v>
      </c>
      <c r="F580" s="1710" t="s">
        <v>938</v>
      </c>
      <c r="G580" s="1655" t="str">
        <f>+Comunica!A7</f>
        <v xml:space="preserve">Plan de Comunicaciones del IGAC 2018 implementado </v>
      </c>
      <c r="H580" s="1642">
        <f>+Comunica!W5</f>
        <v>1</v>
      </c>
      <c r="I580" s="1642" t="s">
        <v>47</v>
      </c>
      <c r="J580" s="1642">
        <f>+Comunica!V5</f>
        <v>1.0000000000000002</v>
      </c>
      <c r="K580" s="1627">
        <f>+Comunica!E5</f>
        <v>1</v>
      </c>
      <c r="L580" s="1638" t="str">
        <f>+Comunica!D5</f>
        <v>Porcentaje</v>
      </c>
      <c r="M580" s="1638" t="str">
        <f>+Comunica!F5</f>
        <v>Porcentaje avance Implementación Estrategía de comunicación</v>
      </c>
      <c r="N580" s="1638" t="str">
        <f>+Comunica!G5</f>
        <v>EFICACIA</v>
      </c>
      <c r="O580" s="1629">
        <f>+Comunica!W8</f>
        <v>0.4</v>
      </c>
      <c r="P580" s="1675"/>
      <c r="Q580" s="1675" t="str">
        <f>+Comunica!C8</f>
        <v>Divulgar información a los servidores del IGAC, a través de las herramientas de comunicación interna del Instituto</v>
      </c>
      <c r="R580" s="1638" t="str">
        <f>+Comunica!C5</f>
        <v>OFICINA DE COMUNICACIONES</v>
      </c>
      <c r="S580" s="1649">
        <v>43101</v>
      </c>
      <c r="T580" s="1649">
        <v>43435</v>
      </c>
      <c r="U580" s="360" t="s">
        <v>47</v>
      </c>
      <c r="V580" s="308">
        <f>+Comunica!V8</f>
        <v>1</v>
      </c>
      <c r="W580" s="361">
        <f>+V580*O580</f>
        <v>0.4</v>
      </c>
      <c r="X580" s="17"/>
      <c r="Y580" s="17"/>
      <c r="Z580" s="17"/>
      <c r="AA580" s="17"/>
      <c r="AB580" s="17"/>
      <c r="AC580" s="17"/>
      <c r="AD580" s="17"/>
      <c r="AE580" s="17"/>
      <c r="AF580" s="17"/>
      <c r="AG580" s="17"/>
    </row>
    <row r="581" spans="1:33" ht="30.75" customHeight="1">
      <c r="A581" s="1653"/>
      <c r="B581" s="1616"/>
      <c r="C581" s="1616"/>
      <c r="D581" s="1616"/>
      <c r="E581" s="1678"/>
      <c r="F581" s="1678"/>
      <c r="G581" s="1653"/>
      <c r="H581" s="1616"/>
      <c r="I581" s="1616"/>
      <c r="J581" s="1616"/>
      <c r="K581" s="1616"/>
      <c r="L581" s="1616"/>
      <c r="M581" s="1616"/>
      <c r="N581" s="1616"/>
      <c r="O581" s="1619"/>
      <c r="P581" s="1619"/>
      <c r="Q581" s="1619"/>
      <c r="R581" s="1616"/>
      <c r="S581" s="1619"/>
      <c r="T581" s="1619"/>
      <c r="U581" s="142" t="s">
        <v>48</v>
      </c>
      <c r="V581" s="312">
        <f>+Comunica!V9</f>
        <v>1.1441000000000003</v>
      </c>
      <c r="W581" s="363">
        <f>+V581*O580</f>
        <v>0.45764000000000016</v>
      </c>
      <c r="X581" s="17"/>
      <c r="Y581" s="17"/>
      <c r="Z581" s="17"/>
      <c r="AA581" s="17"/>
      <c r="AB581" s="17"/>
      <c r="AC581" s="17"/>
      <c r="AD581" s="17"/>
      <c r="AE581" s="17"/>
      <c r="AF581" s="17"/>
      <c r="AG581" s="17"/>
    </row>
    <row r="582" spans="1:33" ht="30.75" customHeight="1">
      <c r="A582" s="1653"/>
      <c r="B582" s="1616"/>
      <c r="C582" s="1616"/>
      <c r="D582" s="1616"/>
      <c r="E582" s="1678"/>
      <c r="F582" s="1678"/>
      <c r="G582" s="1653"/>
      <c r="H582" s="1616"/>
      <c r="I582" s="1619"/>
      <c r="J582" s="1619"/>
      <c r="K582" s="1616"/>
      <c r="L582" s="1616"/>
      <c r="M582" s="1616"/>
      <c r="N582" s="1616"/>
      <c r="O582" s="1628">
        <f>+Comunica!W10</f>
        <v>0.3</v>
      </c>
      <c r="P582" s="1671"/>
      <c r="Q582" s="1671" t="str">
        <f>+Comunica!C10</f>
        <v xml:space="preserve"> Publicar contenidos temáticos e información sobre la gestión y actividades del IGAC, a través de las Redes Sociales y página web.</v>
      </c>
      <c r="R582" s="1616"/>
      <c r="S582" s="1646">
        <v>43101</v>
      </c>
      <c r="T582" s="1646">
        <v>43435</v>
      </c>
      <c r="U582" s="362" t="s">
        <v>47</v>
      </c>
      <c r="V582" s="312">
        <f>+Comunica!V10</f>
        <v>1</v>
      </c>
      <c r="W582" s="363">
        <f>+V582*O582</f>
        <v>0.3</v>
      </c>
      <c r="X582" s="17"/>
      <c r="Y582" s="17"/>
      <c r="Z582" s="17"/>
      <c r="AA582" s="17"/>
      <c r="AB582" s="17"/>
      <c r="AC582" s="17"/>
      <c r="AD582" s="17"/>
      <c r="AE582" s="17"/>
      <c r="AF582" s="17"/>
      <c r="AG582" s="17"/>
    </row>
    <row r="583" spans="1:33" ht="30.75" customHeight="1">
      <c r="A583" s="1653"/>
      <c r="B583" s="1616"/>
      <c r="C583" s="1616"/>
      <c r="D583" s="1616"/>
      <c r="E583" s="1678"/>
      <c r="F583" s="1678"/>
      <c r="G583" s="1653"/>
      <c r="H583" s="1616"/>
      <c r="I583" s="1643" t="s">
        <v>48</v>
      </c>
      <c r="J583" s="1643">
        <f>+Comunica!V6</f>
        <v>1.0765699999999998</v>
      </c>
      <c r="K583" s="1616"/>
      <c r="L583" s="1616"/>
      <c r="M583" s="1616"/>
      <c r="N583" s="1616"/>
      <c r="O583" s="1619"/>
      <c r="P583" s="1619"/>
      <c r="Q583" s="1619"/>
      <c r="R583" s="1616"/>
      <c r="S583" s="1619"/>
      <c r="T583" s="1619"/>
      <c r="U583" s="362" t="s">
        <v>48</v>
      </c>
      <c r="V583" s="312">
        <f>+Comunica!V11</f>
        <v>1.0571999999999999</v>
      </c>
      <c r="W583" s="363">
        <f>+V583*O582</f>
        <v>0.31715999999999994</v>
      </c>
      <c r="X583" s="17"/>
      <c r="Y583" s="17"/>
      <c r="Z583" s="17"/>
      <c r="AA583" s="17"/>
      <c r="AB583" s="17"/>
      <c r="AC583" s="17"/>
      <c r="AD583" s="17"/>
      <c r="AE583" s="17"/>
      <c r="AF583" s="17"/>
      <c r="AG583" s="17"/>
    </row>
    <row r="584" spans="1:33" ht="38.25" customHeight="1">
      <c r="A584" s="1653"/>
      <c r="B584" s="1616"/>
      <c r="C584" s="1616"/>
      <c r="D584" s="1616"/>
      <c r="E584" s="1678"/>
      <c r="F584" s="1678"/>
      <c r="G584" s="1653"/>
      <c r="H584" s="1616"/>
      <c r="I584" s="1616"/>
      <c r="J584" s="1616"/>
      <c r="K584" s="1616"/>
      <c r="L584" s="1616"/>
      <c r="M584" s="1616"/>
      <c r="N584" s="1616"/>
      <c r="O584" s="1628">
        <f>+Comunica!W12</f>
        <v>0.3</v>
      </c>
      <c r="P584" s="1671"/>
      <c r="Q584" s="1671" t="str">
        <f>+Comunica!C12</f>
        <v>Publicar y socializar comunicados de prensa con contenidos estratégicos sobre el IGAC, que permitan generar registros informativos en medios de comunicación</v>
      </c>
      <c r="R584" s="1616"/>
      <c r="S584" s="1646">
        <v>43101</v>
      </c>
      <c r="T584" s="1646">
        <v>43435</v>
      </c>
      <c r="U584" s="362" t="s">
        <v>47</v>
      </c>
      <c r="V584" s="312">
        <f>+Comunica!V12</f>
        <v>1</v>
      </c>
      <c r="W584" s="363">
        <f>+V584*O584</f>
        <v>0.3</v>
      </c>
      <c r="X584" s="17"/>
      <c r="Y584" s="17"/>
      <c r="Z584" s="17"/>
      <c r="AA584" s="17"/>
      <c r="AB584" s="17"/>
      <c r="AC584" s="17"/>
      <c r="AD584" s="17"/>
      <c r="AE584" s="17"/>
      <c r="AF584" s="17"/>
      <c r="AG584" s="17"/>
    </row>
    <row r="585" spans="1:33" ht="38.25" customHeight="1">
      <c r="A585" s="1653"/>
      <c r="B585" s="1616"/>
      <c r="C585" s="1616"/>
      <c r="D585" s="1616"/>
      <c r="E585" s="1678"/>
      <c r="F585" s="1678"/>
      <c r="G585" s="1654"/>
      <c r="H585" s="1617"/>
      <c r="I585" s="1617"/>
      <c r="J585" s="1617"/>
      <c r="K585" s="1617"/>
      <c r="L585" s="1617"/>
      <c r="M585" s="1617"/>
      <c r="N585" s="1617"/>
      <c r="O585" s="1617"/>
      <c r="P585" s="1617"/>
      <c r="Q585" s="1617"/>
      <c r="R585" s="1617"/>
      <c r="S585" s="1617"/>
      <c r="T585" s="1617"/>
      <c r="U585" s="367" t="s">
        <v>48</v>
      </c>
      <c r="V585" s="325">
        <f>+Comunica!V13</f>
        <v>1.0059</v>
      </c>
      <c r="W585" s="368">
        <f>+V585*O584</f>
        <v>0.30176999999999998</v>
      </c>
      <c r="X585" s="17"/>
      <c r="Y585" s="17"/>
      <c r="Z585" s="17"/>
      <c r="AA585" s="17"/>
      <c r="AB585" s="17"/>
      <c r="AC585" s="17"/>
      <c r="AD585" s="17"/>
      <c r="AE585" s="17"/>
      <c r="AF585" s="17"/>
      <c r="AG585" s="17"/>
    </row>
    <row r="586" spans="1:33" ht="15.75" customHeight="1">
      <c r="A586" s="65" t="s">
        <v>56</v>
      </c>
      <c r="B586" s="1756">
        <f>+J587*B580</f>
        <v>3.7679949999999997E-2</v>
      </c>
      <c r="C586" s="1662"/>
      <c r="D586" s="1663"/>
      <c r="E586" s="1663"/>
      <c r="F586" s="1663"/>
      <c r="G586" s="1664"/>
      <c r="H586" s="1667">
        <f>SUM(H580:H585)</f>
        <v>1</v>
      </c>
      <c r="I586" s="67" t="s">
        <v>47</v>
      </c>
      <c r="J586" s="67">
        <f>+Comunica!V2</f>
        <v>1.0000000000000002</v>
      </c>
      <c r="K586" s="68"/>
      <c r="L586" s="467"/>
      <c r="M586" s="467"/>
      <c r="N586" s="467"/>
      <c r="O586" s="467"/>
      <c r="P586" s="467"/>
      <c r="Q586" s="467"/>
      <c r="R586" s="467"/>
      <c r="S586" s="467"/>
      <c r="T586" s="467"/>
      <c r="U586" s="467"/>
      <c r="V586" s="467"/>
      <c r="W586" s="468"/>
      <c r="X586" s="17"/>
      <c r="Y586" s="17"/>
      <c r="Z586" s="17"/>
      <c r="AA586" s="17"/>
      <c r="AB586" s="17"/>
      <c r="AC586" s="17"/>
      <c r="AD586" s="17"/>
      <c r="AE586" s="17"/>
      <c r="AF586" s="17"/>
      <c r="AG586" s="17"/>
    </row>
    <row r="587" spans="1:33" ht="15.75" customHeight="1">
      <c r="A587" s="70">
        <f>+$F$4</f>
        <v>43465</v>
      </c>
      <c r="B587" s="1718"/>
      <c r="C587" s="1665"/>
      <c r="D587" s="1666"/>
      <c r="E587" s="1666"/>
      <c r="F587" s="1666"/>
      <c r="G587" s="1651"/>
      <c r="H587" s="1617"/>
      <c r="I587" s="72" t="s">
        <v>48</v>
      </c>
      <c r="J587" s="73">
        <f>+Comunica!V3</f>
        <v>1.0765699999999998</v>
      </c>
      <c r="K587" s="455"/>
      <c r="L587" s="456"/>
      <c r="M587" s="456"/>
      <c r="N587" s="456"/>
      <c r="O587" s="456"/>
      <c r="P587" s="456"/>
      <c r="Q587" s="456"/>
      <c r="R587" s="456"/>
      <c r="S587" s="456"/>
      <c r="T587" s="456"/>
      <c r="U587" s="456"/>
      <c r="V587" s="456"/>
      <c r="W587" s="457"/>
      <c r="X587" s="17"/>
      <c r="Y587" s="17"/>
      <c r="Z587" s="17"/>
      <c r="AA587" s="17"/>
      <c r="AB587" s="17"/>
      <c r="AC587" s="17"/>
      <c r="AD587" s="17"/>
      <c r="AE587" s="17"/>
      <c r="AF587" s="17"/>
      <c r="AG587" s="17"/>
    </row>
    <row r="588" spans="1:33" ht="6.75" customHeight="1">
      <c r="A588" s="395"/>
      <c r="B588" s="395"/>
      <c r="C588" s="17"/>
      <c r="D588" s="17"/>
      <c r="E588" s="396"/>
      <c r="F588" s="396"/>
      <c r="G588" s="398"/>
      <c r="H588" s="398"/>
      <c r="I588" s="398"/>
      <c r="J588" s="398"/>
      <c r="K588" s="399"/>
      <c r="L588" s="17"/>
      <c r="M588" s="17"/>
      <c r="N588" s="17"/>
      <c r="O588" s="17"/>
      <c r="P588" s="17"/>
      <c r="Q588" s="17"/>
      <c r="R588" s="396"/>
      <c r="S588" s="400"/>
      <c r="T588" s="401"/>
      <c r="U588" s="401"/>
      <c r="V588" s="17"/>
      <c r="W588" s="17"/>
      <c r="X588" s="17"/>
      <c r="Y588" s="17"/>
      <c r="Z588" s="17"/>
      <c r="AA588" s="17"/>
      <c r="AB588" s="17"/>
      <c r="AC588" s="17"/>
      <c r="AD588" s="17"/>
      <c r="AE588" s="17"/>
      <c r="AF588" s="17"/>
      <c r="AG588" s="17"/>
    </row>
    <row r="589" spans="1:33" ht="24" customHeight="1">
      <c r="A589" s="1749" t="str">
        <f>+Juridica!I2</f>
        <v>GESTION JURIDICA</v>
      </c>
      <c r="B589" s="1723">
        <v>2.5000000000000001E-2</v>
      </c>
      <c r="C589" s="1640" t="s">
        <v>958</v>
      </c>
      <c r="D589" s="1640"/>
      <c r="E589" s="1710" t="s">
        <v>45</v>
      </c>
      <c r="F589" s="1710" t="s">
        <v>959</v>
      </c>
      <c r="G589" s="1655" t="str">
        <f>+Juridica!A9</f>
        <v xml:space="preserve">Servicio de defensa jurídica del IGAC </v>
      </c>
      <c r="H589" s="1642">
        <f>+Juridica!W5</f>
        <v>0.4</v>
      </c>
      <c r="I589" s="1642" t="s">
        <v>47</v>
      </c>
      <c r="J589" s="1637">
        <f>+Juridica!V5</f>
        <v>1</v>
      </c>
      <c r="K589" s="1656">
        <f>+Juridica!E5</f>
        <v>1</v>
      </c>
      <c r="L589" s="1627" t="str">
        <f>+Juridica!D5</f>
        <v>Porcentaje</v>
      </c>
      <c r="M589" s="1627" t="str">
        <f>+Juridica!F5</f>
        <v xml:space="preserve">Cumplimiento terminos legales defensa judicial </v>
      </c>
      <c r="N589" s="1627" t="str">
        <f>+Juridica!G5</f>
        <v>Eficacia</v>
      </c>
      <c r="O589" s="1629">
        <f>+Juridica!W10</f>
        <v>0.4</v>
      </c>
      <c r="P589" s="1675"/>
      <c r="Q589" s="1675" t="str">
        <f>+Juridica!C10</f>
        <v>Actualizar la política de daño antijurídico</v>
      </c>
      <c r="R589" s="1638" t="str">
        <f>+Juridica!C5</f>
        <v>Gestión Juridica</v>
      </c>
      <c r="S589" s="1649">
        <v>43101</v>
      </c>
      <c r="T589" s="1649">
        <v>43435</v>
      </c>
      <c r="U589" s="360" t="s">
        <v>47</v>
      </c>
      <c r="V589" s="308">
        <f>+Juridica!V10</f>
        <v>1</v>
      </c>
      <c r="W589" s="409">
        <f>+V589*O589</f>
        <v>0.4</v>
      </c>
      <c r="X589" s="17"/>
      <c r="Y589" s="17"/>
      <c r="Z589" s="17"/>
      <c r="AA589" s="17"/>
      <c r="AB589" s="17"/>
      <c r="AC589" s="17"/>
      <c r="AD589" s="17"/>
      <c r="AE589" s="17"/>
      <c r="AF589" s="17"/>
      <c r="AG589" s="17"/>
    </row>
    <row r="590" spans="1:33" ht="24" customHeight="1">
      <c r="A590" s="1653"/>
      <c r="B590" s="1616"/>
      <c r="C590" s="1616"/>
      <c r="D590" s="1616"/>
      <c r="E590" s="1678"/>
      <c r="F590" s="1678"/>
      <c r="G590" s="1653"/>
      <c r="H590" s="1616"/>
      <c r="I590" s="1619"/>
      <c r="J590" s="1619"/>
      <c r="K590" s="1616"/>
      <c r="L590" s="1616"/>
      <c r="M590" s="1616"/>
      <c r="N590" s="1616"/>
      <c r="O590" s="1616"/>
      <c r="P590" s="1616"/>
      <c r="Q590" s="1619"/>
      <c r="R590" s="1616"/>
      <c r="S590" s="1619"/>
      <c r="T590" s="1619"/>
      <c r="U590" s="362" t="s">
        <v>48</v>
      </c>
      <c r="V590" s="312">
        <f>+Juridica!V11</f>
        <v>1</v>
      </c>
      <c r="W590" s="410">
        <f>+V590*O589</f>
        <v>0.4</v>
      </c>
      <c r="X590" s="17"/>
      <c r="Y590" s="17"/>
      <c r="Z590" s="17"/>
      <c r="AA590" s="17"/>
      <c r="AB590" s="17"/>
      <c r="AC590" s="17"/>
      <c r="AD590" s="17"/>
      <c r="AE590" s="17"/>
      <c r="AF590" s="17"/>
      <c r="AG590" s="17"/>
    </row>
    <row r="591" spans="1:33" ht="24" customHeight="1">
      <c r="A591" s="1653"/>
      <c r="B591" s="1616"/>
      <c r="C591" s="1616"/>
      <c r="D591" s="1616"/>
      <c r="E591" s="1678"/>
      <c r="F591" s="1678"/>
      <c r="G591" s="1653"/>
      <c r="H591" s="1616"/>
      <c r="I591" s="1643" t="s">
        <v>48</v>
      </c>
      <c r="J591" s="1661">
        <f>+Juridica!V8</f>
        <v>1</v>
      </c>
      <c r="K591" s="1616"/>
      <c r="L591" s="1616"/>
      <c r="M591" s="1616"/>
      <c r="N591" s="1616"/>
      <c r="O591" s="1628">
        <f>+Juridica!W12</f>
        <v>0.3</v>
      </c>
      <c r="P591" s="1675"/>
      <c r="Q591" s="1671" t="str">
        <f>+Juridica!C12</f>
        <v>Socializar la política de daño antijurídico mediante TIPS bimestrales</v>
      </c>
      <c r="R591" s="1616"/>
      <c r="S591" s="1646">
        <v>43101</v>
      </c>
      <c r="T591" s="1646">
        <v>43435</v>
      </c>
      <c r="U591" s="362" t="s">
        <v>47</v>
      </c>
      <c r="V591" s="312">
        <f>+Juridica!V12</f>
        <v>1</v>
      </c>
      <c r="W591" s="410">
        <f>+V591*O591</f>
        <v>0.3</v>
      </c>
      <c r="X591" s="17"/>
      <c r="Y591" s="17"/>
      <c r="Z591" s="17"/>
      <c r="AA591" s="17"/>
      <c r="AB591" s="17"/>
      <c r="AC591" s="17"/>
      <c r="AD591" s="17"/>
      <c r="AE591" s="17"/>
      <c r="AF591" s="17"/>
      <c r="AG591" s="17"/>
    </row>
    <row r="592" spans="1:33" ht="24" customHeight="1">
      <c r="A592" s="1653"/>
      <c r="B592" s="1616"/>
      <c r="C592" s="1616"/>
      <c r="D592" s="1616"/>
      <c r="E592" s="1678"/>
      <c r="F592" s="1678"/>
      <c r="G592" s="1653"/>
      <c r="H592" s="1619"/>
      <c r="I592" s="1619"/>
      <c r="J592" s="1619"/>
      <c r="K592" s="1619"/>
      <c r="L592" s="1619"/>
      <c r="M592" s="1619"/>
      <c r="N592" s="1619"/>
      <c r="O592" s="1619"/>
      <c r="P592" s="1616"/>
      <c r="Q592" s="1619"/>
      <c r="R592" s="1616"/>
      <c r="S592" s="1619"/>
      <c r="T592" s="1619"/>
      <c r="U592" s="362" t="s">
        <v>48</v>
      </c>
      <c r="V592" s="312">
        <f>+Juridica!V13</f>
        <v>1</v>
      </c>
      <c r="W592" s="410">
        <f>+V592*O591</f>
        <v>0.3</v>
      </c>
      <c r="X592" s="17"/>
      <c r="Y592" s="17"/>
      <c r="Z592" s="17"/>
      <c r="AA592" s="17"/>
      <c r="AB592" s="17"/>
      <c r="AC592" s="17"/>
      <c r="AD592" s="17"/>
      <c r="AE592" s="17"/>
      <c r="AF592" s="17"/>
      <c r="AG592" s="17"/>
    </row>
    <row r="593" spans="1:33" ht="38.25" customHeight="1">
      <c r="A593" s="1653"/>
      <c r="B593" s="1616"/>
      <c r="C593" s="1616"/>
      <c r="D593" s="1616"/>
      <c r="E593" s="1678"/>
      <c r="F593" s="1678"/>
      <c r="G593" s="1653"/>
      <c r="H593" s="1668">
        <f>+Juridica!W7</f>
        <v>0.4</v>
      </c>
      <c r="I593" s="527" t="s">
        <v>47</v>
      </c>
      <c r="J593" s="528">
        <f>+Juridica!V7</f>
        <v>1</v>
      </c>
      <c r="K593" s="1669">
        <f>+Juridica!E7</f>
        <v>1</v>
      </c>
      <c r="L593" s="1641" t="str">
        <f>+Juridica!D7</f>
        <v>Porcentaje</v>
      </c>
      <c r="M593" s="1641" t="str">
        <f>+Juridica!F7</f>
        <v xml:space="preserve">Cumplimiento del servicio de defensa jurídica del IGAC </v>
      </c>
      <c r="N593" s="1641" t="str">
        <f>+Juridica!G7</f>
        <v>Eficacia</v>
      </c>
      <c r="O593" s="1628">
        <f>+Juridica!W14</f>
        <v>0.3</v>
      </c>
      <c r="P593" s="1675"/>
      <c r="Q593" s="1671" t="str">
        <f>+Juridica!C14</f>
        <v>Atender todos procesos de defensa juridica del IGAC</v>
      </c>
      <c r="R593" s="1616"/>
      <c r="S593" s="1646">
        <v>43101</v>
      </c>
      <c r="T593" s="1646">
        <v>43435</v>
      </c>
      <c r="U593" s="362" t="s">
        <v>47</v>
      </c>
      <c r="V593" s="312">
        <f>+Juridica!V14</f>
        <v>1</v>
      </c>
      <c r="W593" s="410">
        <f>+V593*O593</f>
        <v>0.3</v>
      </c>
      <c r="X593" s="17"/>
      <c r="Y593" s="17"/>
      <c r="Z593" s="17"/>
      <c r="AA593" s="17"/>
      <c r="AB593" s="17"/>
      <c r="AC593" s="17"/>
      <c r="AD593" s="17"/>
      <c r="AE593" s="17"/>
      <c r="AF593" s="17"/>
      <c r="AG593" s="17"/>
    </row>
    <row r="594" spans="1:33" ht="38.25" customHeight="1">
      <c r="A594" s="1653"/>
      <c r="B594" s="1616"/>
      <c r="C594" s="1616"/>
      <c r="D594" s="1616"/>
      <c r="E594" s="1696"/>
      <c r="F594" s="1678"/>
      <c r="G594" s="1654"/>
      <c r="H594" s="1651"/>
      <c r="I594" s="394" t="s">
        <v>48</v>
      </c>
      <c r="J594" s="529">
        <f>+Juridica!V8</f>
        <v>1</v>
      </c>
      <c r="K594" s="1617"/>
      <c r="L594" s="1617"/>
      <c r="M594" s="1617"/>
      <c r="N594" s="1617"/>
      <c r="O594" s="1617"/>
      <c r="P594" s="1616"/>
      <c r="Q594" s="1617"/>
      <c r="R594" s="1617"/>
      <c r="S594" s="1617"/>
      <c r="T594" s="1617"/>
      <c r="U594" s="367" t="s">
        <v>48</v>
      </c>
      <c r="V594" s="325">
        <f>+Juridica!V15</f>
        <v>25.740100000000005</v>
      </c>
      <c r="W594" s="427">
        <f>+V594*O593</f>
        <v>7.7220300000000011</v>
      </c>
      <c r="X594" s="17"/>
      <c r="Y594" s="17"/>
      <c r="Z594" s="17"/>
      <c r="AA594" s="17"/>
      <c r="AB594" s="17"/>
      <c r="AC594" s="17"/>
      <c r="AD594" s="17"/>
      <c r="AE594" s="17"/>
      <c r="AF594" s="17"/>
      <c r="AG594" s="17"/>
    </row>
    <row r="595" spans="1:33" ht="24" customHeight="1">
      <c r="A595" s="1653"/>
      <c r="B595" s="1616"/>
      <c r="C595" s="1616"/>
      <c r="D595" s="1616"/>
      <c r="E595" s="1710" t="s">
        <v>45</v>
      </c>
      <c r="F595" s="1678"/>
      <c r="G595" s="1655" t="str">
        <f>+Juridica!A23</f>
        <v>Servicio de apoyo jurídico a las áreas técnicas del Instituto</v>
      </c>
      <c r="H595" s="1642">
        <f>+Juridica!W21</f>
        <v>0.2</v>
      </c>
      <c r="I595" s="1642" t="s">
        <v>47</v>
      </c>
      <c r="J595" s="1637">
        <f>+Juridica!V21</f>
        <v>1</v>
      </c>
      <c r="K595" s="1638" t="str">
        <f>+Juridica!E21</f>
        <v>100%</v>
      </c>
      <c r="L595" s="1627" t="str">
        <f>+Juridica!D21</f>
        <v>Porcentaje</v>
      </c>
      <c r="M595" s="1627" t="str">
        <f>+Juridica!F21</f>
        <v>Cumplimiento servicio de apoyo jurídico a las áreas técnicas del Instituto</v>
      </c>
      <c r="N595" s="1627" t="str">
        <f>+Juridica!G21</f>
        <v>Eficacia</v>
      </c>
      <c r="O595" s="1629">
        <f>+Juridica!W24</f>
        <v>0.6</v>
      </c>
      <c r="P595" s="1675"/>
      <c r="Q595" s="1675" t="str">
        <f>+Juridica!C24</f>
        <v>Atender todas las solicitudes de tipo juridico en tiempo</v>
      </c>
      <c r="R595" s="1638" t="str">
        <f>+Juridica!C5</f>
        <v>Gestión Juridica</v>
      </c>
      <c r="S595" s="1649">
        <v>43101</v>
      </c>
      <c r="T595" s="1649">
        <v>43435</v>
      </c>
      <c r="U595" s="360" t="s">
        <v>47</v>
      </c>
      <c r="V595" s="308">
        <f>+Juridica!V24</f>
        <v>1</v>
      </c>
      <c r="W595" s="409">
        <f>+V595*O595</f>
        <v>0.6</v>
      </c>
      <c r="X595" s="17"/>
      <c r="Y595" s="17"/>
      <c r="Z595" s="17"/>
      <c r="AA595" s="17"/>
      <c r="AB595" s="17"/>
      <c r="AC595" s="17"/>
      <c r="AD595" s="17"/>
      <c r="AE595" s="17"/>
      <c r="AF595" s="17"/>
      <c r="AG595" s="17"/>
    </row>
    <row r="596" spans="1:33" ht="24" customHeight="1">
      <c r="A596" s="1653"/>
      <c r="B596" s="1616"/>
      <c r="C596" s="1616"/>
      <c r="D596" s="1616"/>
      <c r="E596" s="1678"/>
      <c r="F596" s="1678"/>
      <c r="G596" s="1653"/>
      <c r="H596" s="1616"/>
      <c r="I596" s="1616"/>
      <c r="J596" s="1616"/>
      <c r="K596" s="1616"/>
      <c r="L596" s="1616"/>
      <c r="M596" s="1616"/>
      <c r="N596" s="1616"/>
      <c r="O596" s="1619"/>
      <c r="P596" s="1616"/>
      <c r="Q596" s="1619"/>
      <c r="R596" s="1616"/>
      <c r="S596" s="1619"/>
      <c r="T596" s="1619"/>
      <c r="U596" s="362" t="s">
        <v>48</v>
      </c>
      <c r="V596" s="312">
        <f>+Juridica!V25</f>
        <v>1</v>
      </c>
      <c r="W596" s="410">
        <f>+V596*O595</f>
        <v>0.6</v>
      </c>
      <c r="X596" s="17"/>
      <c r="Y596" s="17"/>
      <c r="Z596" s="17"/>
      <c r="AA596" s="17"/>
      <c r="AB596" s="17"/>
      <c r="AC596" s="17"/>
      <c r="AD596" s="17"/>
      <c r="AE596" s="17"/>
      <c r="AF596" s="17"/>
      <c r="AG596" s="17"/>
    </row>
    <row r="597" spans="1:33" ht="24" customHeight="1">
      <c r="A597" s="1653"/>
      <c r="B597" s="1616"/>
      <c r="C597" s="1616"/>
      <c r="D597" s="1616"/>
      <c r="E597" s="1678"/>
      <c r="F597" s="1678"/>
      <c r="G597" s="1653"/>
      <c r="H597" s="1616"/>
      <c r="I597" s="1619"/>
      <c r="J597" s="1619"/>
      <c r="K597" s="1616"/>
      <c r="L597" s="1616"/>
      <c r="M597" s="1616"/>
      <c r="N597" s="1616"/>
      <c r="O597" s="1628">
        <f>+Juridica!W26</f>
        <v>0.3</v>
      </c>
      <c r="P597" s="1675"/>
      <c r="Q597" s="1671" t="str">
        <f>+Juridica!C26</f>
        <v>Actualizar el manual de seguimiento y control judicial</v>
      </c>
      <c r="R597" s="1616"/>
      <c r="S597" s="1646">
        <v>43101</v>
      </c>
      <c r="T597" s="1646">
        <v>43435</v>
      </c>
      <c r="U597" s="362" t="s">
        <v>47</v>
      </c>
      <c r="V597" s="312">
        <f>+Juridica!V26</f>
        <v>1</v>
      </c>
      <c r="W597" s="410">
        <f>+V597*O597</f>
        <v>0.3</v>
      </c>
      <c r="X597" s="17"/>
      <c r="Y597" s="17"/>
      <c r="Z597" s="17"/>
      <c r="AA597" s="17"/>
      <c r="AB597" s="17"/>
      <c r="AC597" s="17"/>
      <c r="AD597" s="17"/>
      <c r="AE597" s="17"/>
      <c r="AF597" s="17"/>
      <c r="AG597" s="17"/>
    </row>
    <row r="598" spans="1:33" ht="24" customHeight="1">
      <c r="A598" s="1653"/>
      <c r="B598" s="1616"/>
      <c r="C598" s="1616"/>
      <c r="D598" s="1616"/>
      <c r="E598" s="1678"/>
      <c r="F598" s="1678"/>
      <c r="G598" s="1653"/>
      <c r="H598" s="1616"/>
      <c r="I598" s="1643" t="s">
        <v>48</v>
      </c>
      <c r="J598" s="1661">
        <f>+Juridica!V22</f>
        <v>1.0000000000000002</v>
      </c>
      <c r="K598" s="1616"/>
      <c r="L598" s="1616"/>
      <c r="M598" s="1616"/>
      <c r="N598" s="1616"/>
      <c r="O598" s="1619"/>
      <c r="P598" s="1616"/>
      <c r="Q598" s="1619"/>
      <c r="R598" s="1616"/>
      <c r="S598" s="1619"/>
      <c r="T598" s="1619"/>
      <c r="U598" s="362" t="s">
        <v>48</v>
      </c>
      <c r="V598" s="312">
        <f>+Juridica!V27</f>
        <v>1</v>
      </c>
      <c r="W598" s="410">
        <f>+V598*O597</f>
        <v>0.3</v>
      </c>
      <c r="X598" s="17"/>
      <c r="Y598" s="17"/>
      <c r="Z598" s="17"/>
      <c r="AA598" s="17"/>
      <c r="AB598" s="17"/>
      <c r="AC598" s="17"/>
      <c r="AD598" s="17"/>
      <c r="AE598" s="17"/>
      <c r="AF598" s="17"/>
      <c r="AG598" s="17"/>
    </row>
    <row r="599" spans="1:33" ht="24" customHeight="1">
      <c r="A599" s="1653"/>
      <c r="B599" s="1616"/>
      <c r="C599" s="1616"/>
      <c r="D599" s="1616"/>
      <c r="E599" s="1678"/>
      <c r="F599" s="1678"/>
      <c r="G599" s="1653"/>
      <c r="H599" s="1616"/>
      <c r="I599" s="1616"/>
      <c r="J599" s="1616"/>
      <c r="K599" s="1616"/>
      <c r="L599" s="1616"/>
      <c r="M599" s="1616"/>
      <c r="N599" s="1616"/>
      <c r="O599" s="1628">
        <f>+Juridica!W28</f>
        <v>0.1</v>
      </c>
      <c r="P599" s="1675"/>
      <c r="Q599" s="1671" t="str">
        <f>+Juridica!C28</f>
        <v>Actualizar el formato de control estado procesos judiciales</v>
      </c>
      <c r="R599" s="1616"/>
      <c r="S599" s="1646">
        <v>43101</v>
      </c>
      <c r="T599" s="1646">
        <v>43435</v>
      </c>
      <c r="U599" s="362" t="s">
        <v>47</v>
      </c>
      <c r="V599" s="312">
        <f>+Juridica!V28</f>
        <v>1</v>
      </c>
      <c r="W599" s="410">
        <f>+V599*O599</f>
        <v>0.1</v>
      </c>
      <c r="X599" s="17"/>
      <c r="Y599" s="17"/>
      <c r="Z599" s="17"/>
      <c r="AA599" s="17"/>
      <c r="AB599" s="17"/>
      <c r="AC599" s="17"/>
      <c r="AD599" s="17"/>
      <c r="AE599" s="17"/>
      <c r="AF599" s="17"/>
      <c r="AG599" s="17"/>
    </row>
    <row r="600" spans="1:33" ht="24" customHeight="1">
      <c r="A600" s="1654"/>
      <c r="B600" s="1617"/>
      <c r="C600" s="1617"/>
      <c r="D600" s="1617"/>
      <c r="E600" s="1696"/>
      <c r="F600" s="1696"/>
      <c r="G600" s="1654"/>
      <c r="H600" s="1617"/>
      <c r="I600" s="1617"/>
      <c r="J600" s="1617"/>
      <c r="K600" s="1617"/>
      <c r="L600" s="1617"/>
      <c r="M600" s="1617"/>
      <c r="N600" s="1617"/>
      <c r="O600" s="1617"/>
      <c r="P600" s="1616"/>
      <c r="Q600" s="1617"/>
      <c r="R600" s="1617"/>
      <c r="S600" s="1617"/>
      <c r="T600" s="1617"/>
      <c r="U600" s="367" t="s">
        <v>48</v>
      </c>
      <c r="V600" s="325">
        <f>+Juridica!V29</f>
        <v>1</v>
      </c>
      <c r="W600" s="427">
        <f>+V600*O599</f>
        <v>0.1</v>
      </c>
      <c r="X600" s="17"/>
      <c r="Y600" s="17"/>
      <c r="Z600" s="17"/>
      <c r="AA600" s="17"/>
      <c r="AB600" s="17"/>
      <c r="AC600" s="17"/>
      <c r="AD600" s="17"/>
      <c r="AE600" s="17"/>
      <c r="AF600" s="17"/>
      <c r="AG600" s="17"/>
    </row>
    <row r="601" spans="1:33" ht="15.75" customHeight="1">
      <c r="A601" s="186" t="s">
        <v>56</v>
      </c>
      <c r="B601" s="1717">
        <f>+J602*B589</f>
        <v>2.5000000000000001E-2</v>
      </c>
      <c r="C601" s="1714"/>
      <c r="D601" s="1715"/>
      <c r="E601" s="1715"/>
      <c r="F601" s="1715"/>
      <c r="G601" s="1713"/>
      <c r="H601" s="1631">
        <f>SUM(H589:H600)</f>
        <v>1</v>
      </c>
      <c r="I601" s="190" t="s">
        <v>47</v>
      </c>
      <c r="J601" s="190">
        <f>+Juridica!V2</f>
        <v>1</v>
      </c>
      <c r="K601" s="192"/>
      <c r="W601" s="454"/>
      <c r="X601" s="17"/>
      <c r="Y601" s="17"/>
      <c r="Z601" s="17"/>
      <c r="AA601" s="17"/>
      <c r="AB601" s="17"/>
      <c r="AC601" s="17"/>
      <c r="AD601" s="17"/>
      <c r="AE601" s="17"/>
      <c r="AF601" s="17"/>
      <c r="AG601" s="17"/>
    </row>
    <row r="602" spans="1:33" ht="15.75" customHeight="1">
      <c r="A602" s="70">
        <f>+$F$4</f>
        <v>43465</v>
      </c>
      <c r="B602" s="1718"/>
      <c r="C602" s="1665"/>
      <c r="D602" s="1666"/>
      <c r="E602" s="1666"/>
      <c r="F602" s="1666"/>
      <c r="G602" s="1651"/>
      <c r="H602" s="1617"/>
      <c r="I602" s="72" t="s">
        <v>48</v>
      </c>
      <c r="J602" s="73">
        <f>+Juridica!V3</f>
        <v>1</v>
      </c>
      <c r="K602" s="455"/>
      <c r="L602" s="456"/>
      <c r="M602" s="456"/>
      <c r="N602" s="456"/>
      <c r="O602" s="456"/>
      <c r="P602" s="456"/>
      <c r="Q602" s="456"/>
      <c r="R602" s="456"/>
      <c r="S602" s="456"/>
      <c r="T602" s="456"/>
      <c r="U602" s="456"/>
      <c r="V602" s="456"/>
      <c r="W602" s="457"/>
      <c r="X602" s="17"/>
      <c r="Y602" s="17"/>
      <c r="Z602" s="17"/>
      <c r="AA602" s="17"/>
      <c r="AB602" s="17"/>
      <c r="AC602" s="17"/>
      <c r="AD602" s="17"/>
      <c r="AE602" s="17"/>
      <c r="AF602" s="17"/>
      <c r="AG602" s="17"/>
    </row>
    <row r="603" spans="1:33" ht="6" customHeight="1">
      <c r="A603" s="395"/>
      <c r="B603" s="395"/>
      <c r="C603" s="17"/>
      <c r="D603" s="17"/>
      <c r="E603" s="396"/>
      <c r="F603" s="396"/>
      <c r="G603" s="398"/>
      <c r="H603" s="398"/>
      <c r="I603" s="398"/>
      <c r="J603" s="398"/>
      <c r="K603" s="399"/>
      <c r="L603" s="17"/>
      <c r="M603" s="17"/>
      <c r="N603" s="17"/>
      <c r="O603" s="17"/>
      <c r="P603" s="17"/>
      <c r="Q603" s="17"/>
      <c r="R603" s="396"/>
      <c r="S603" s="400"/>
      <c r="T603" s="401"/>
      <c r="U603" s="401"/>
      <c r="V603" s="17"/>
      <c r="W603" s="17"/>
      <c r="X603" s="17"/>
      <c r="Y603" s="17"/>
      <c r="Z603" s="17"/>
      <c r="AA603" s="17"/>
      <c r="AB603" s="17"/>
      <c r="AC603" s="17"/>
      <c r="AD603" s="17"/>
      <c r="AE603" s="17"/>
      <c r="AF603" s="17"/>
      <c r="AG603" s="17"/>
    </row>
    <row r="604" spans="1:33" ht="21" customHeight="1">
      <c r="A604" s="1749" t="str">
        <f>+OAP!I2</f>
        <v>DIRECCIONAMIENTO ESTRATÉGICO</v>
      </c>
      <c r="B604" s="1723">
        <v>3.5000000000000003E-2</v>
      </c>
      <c r="C604" s="1640" t="s">
        <v>781</v>
      </c>
      <c r="D604" s="1640" t="s">
        <v>990</v>
      </c>
      <c r="E604" s="1710" t="s">
        <v>991</v>
      </c>
      <c r="F604" s="1710" t="s">
        <v>612</v>
      </c>
      <c r="G604" s="1655" t="str">
        <f>+OAP!A7</f>
        <v>Seguimiento y evaluación a los procesos institucionales en el cumplimiento de la programación y la gestión de la planeación de la entidad.</v>
      </c>
      <c r="H604" s="1642">
        <f>+OAP!W5</f>
        <v>0.8</v>
      </c>
      <c r="I604" s="1642" t="s">
        <v>47</v>
      </c>
      <c r="J604" s="1642">
        <f>+OAP!V5</f>
        <v>1.0000000000000002</v>
      </c>
      <c r="K604" s="1627" t="str">
        <f>+OAP!E5</f>
        <v>100%</v>
      </c>
      <c r="L604" s="1638" t="str">
        <f>+OAP!D5</f>
        <v>Porcentaje</v>
      </c>
      <c r="M604" s="1638" t="str">
        <f>+OAP!F5</f>
        <v>Porcentaje de seguimiento y evaluación a los procesos institucionales</v>
      </c>
      <c r="N604" s="1639" t="str">
        <f>+OAP!G5</f>
        <v>Eficacia</v>
      </c>
      <c r="O604" s="1629">
        <f>+OAP!W8</f>
        <v>0.1</v>
      </c>
      <c r="P604" s="1675"/>
      <c r="Q604" s="1675" t="str">
        <f>+OAP!C8</f>
        <v>Acompañamiento y Asesoría a las Direcciones territoriales y Sede Central por diferentes medios</v>
      </c>
      <c r="R604" s="1638" t="str">
        <f>+OAP!C5</f>
        <v>Oficina Asesora de Planeación OAP</v>
      </c>
      <c r="S604" s="1649">
        <v>43191</v>
      </c>
      <c r="T604" s="1649">
        <v>43435</v>
      </c>
      <c r="U604" s="360" t="s">
        <v>47</v>
      </c>
      <c r="V604" s="308">
        <f>+OAP!V8</f>
        <v>1</v>
      </c>
      <c r="W604" s="361">
        <f>+V604*O604</f>
        <v>0.1</v>
      </c>
      <c r="X604" s="17"/>
      <c r="Y604" s="17"/>
      <c r="Z604" s="17"/>
      <c r="AA604" s="17"/>
      <c r="AB604" s="17"/>
      <c r="AC604" s="17"/>
      <c r="AD604" s="17"/>
      <c r="AE604" s="17"/>
      <c r="AF604" s="17"/>
      <c r="AG604" s="17"/>
    </row>
    <row r="605" spans="1:33" ht="21" customHeight="1">
      <c r="A605" s="1653"/>
      <c r="B605" s="1616"/>
      <c r="C605" s="1616"/>
      <c r="D605" s="1616"/>
      <c r="E605" s="1678"/>
      <c r="F605" s="1678"/>
      <c r="G605" s="1653"/>
      <c r="H605" s="1616"/>
      <c r="I605" s="1616"/>
      <c r="J605" s="1616"/>
      <c r="K605" s="1616"/>
      <c r="L605" s="1616"/>
      <c r="M605" s="1616"/>
      <c r="N605" s="1616"/>
      <c r="O605" s="1616"/>
      <c r="P605" s="1616"/>
      <c r="Q605" s="1616"/>
      <c r="R605" s="1616"/>
      <c r="S605" s="1619"/>
      <c r="T605" s="1619"/>
      <c r="U605" s="362" t="s">
        <v>48</v>
      </c>
      <c r="V605" s="312">
        <f>+OAP!V9</f>
        <v>1</v>
      </c>
      <c r="W605" s="363">
        <f>+V605*O604</f>
        <v>0.1</v>
      </c>
      <c r="X605" s="17"/>
      <c r="Y605" s="17"/>
      <c r="Z605" s="17"/>
      <c r="AA605" s="17"/>
      <c r="AB605" s="17"/>
      <c r="AC605" s="17"/>
      <c r="AD605" s="17"/>
      <c r="AE605" s="17"/>
      <c r="AF605" s="17"/>
      <c r="AG605" s="17"/>
    </row>
    <row r="606" spans="1:33" ht="21" customHeight="1">
      <c r="A606" s="1653"/>
      <c r="B606" s="1616"/>
      <c r="C606" s="1616"/>
      <c r="D606" s="1616"/>
      <c r="E606" s="1678"/>
      <c r="F606" s="1678"/>
      <c r="G606" s="1653"/>
      <c r="H606" s="1616"/>
      <c r="I606" s="1616"/>
      <c r="J606" s="1616"/>
      <c r="K606" s="1616"/>
      <c r="L606" s="1616"/>
      <c r="M606" s="1616"/>
      <c r="N606" s="1616"/>
      <c r="O606" s="1628">
        <f>+OAP!W10</f>
        <v>0.3</v>
      </c>
      <c r="P606" s="1675"/>
      <c r="Q606" s="1671" t="str">
        <f>+OAP!C10</f>
        <v>Consolidación y cargue de los Informes trimestrales de la gestión institucional.</v>
      </c>
      <c r="R606" s="1616"/>
      <c r="S606" s="1649">
        <v>43191</v>
      </c>
      <c r="T606" s="1646">
        <v>43435</v>
      </c>
      <c r="U606" s="362" t="s">
        <v>47</v>
      </c>
      <c r="V606" s="312">
        <f>+OAP!V10</f>
        <v>1</v>
      </c>
      <c r="W606" s="363">
        <f>+V606*O606</f>
        <v>0.3</v>
      </c>
      <c r="X606" s="17"/>
      <c r="Y606" s="17"/>
      <c r="Z606" s="17"/>
      <c r="AA606" s="17"/>
      <c r="AB606" s="17"/>
      <c r="AC606" s="17"/>
      <c r="AD606" s="17"/>
      <c r="AE606" s="17"/>
      <c r="AF606" s="17"/>
      <c r="AG606" s="17"/>
    </row>
    <row r="607" spans="1:33" ht="21" customHeight="1">
      <c r="A607" s="1653"/>
      <c r="B607" s="1616"/>
      <c r="C607" s="1616"/>
      <c r="D607" s="1616"/>
      <c r="E607" s="1678"/>
      <c r="F607" s="1678"/>
      <c r="G607" s="1653"/>
      <c r="H607" s="1616"/>
      <c r="I607" s="1616"/>
      <c r="J607" s="1616"/>
      <c r="K607" s="1616"/>
      <c r="L607" s="1616"/>
      <c r="M607" s="1616"/>
      <c r="N607" s="1616"/>
      <c r="O607" s="1619"/>
      <c r="P607" s="1616"/>
      <c r="Q607" s="1619"/>
      <c r="R607" s="1616"/>
      <c r="S607" s="1619"/>
      <c r="T607" s="1619"/>
      <c r="U607" s="362" t="s">
        <v>48</v>
      </c>
      <c r="V607" s="312">
        <f>+OAP!V11</f>
        <v>1</v>
      </c>
      <c r="W607" s="363">
        <f>+V607*O606</f>
        <v>0.3</v>
      </c>
      <c r="X607" s="17"/>
      <c r="Y607" s="17"/>
      <c r="Z607" s="17"/>
      <c r="AA607" s="17"/>
      <c r="AB607" s="17"/>
      <c r="AC607" s="17"/>
      <c r="AD607" s="17"/>
      <c r="AE607" s="17"/>
      <c r="AF607" s="17"/>
      <c r="AG607" s="17"/>
    </row>
    <row r="608" spans="1:33" ht="21" customHeight="1">
      <c r="A608" s="1653"/>
      <c r="B608" s="1616"/>
      <c r="C608" s="1616"/>
      <c r="D608" s="1616"/>
      <c r="E608" s="1678"/>
      <c r="F608" s="1678"/>
      <c r="G608" s="1653"/>
      <c r="H608" s="1616"/>
      <c r="I608" s="1616"/>
      <c r="J608" s="1616"/>
      <c r="K608" s="1616"/>
      <c r="L608" s="1616"/>
      <c r="M608" s="1616"/>
      <c r="N608" s="1616"/>
      <c r="O608" s="1628">
        <f>+OAP!W12</f>
        <v>0.15</v>
      </c>
      <c r="P608" s="1675"/>
      <c r="Q608" s="1671" t="str">
        <f>+OAP!C12</f>
        <v>Consolidación y cargue de los Informes mensuales de la ejecución presupuestal 2018</v>
      </c>
      <c r="R608" s="1616"/>
      <c r="S608" s="1646">
        <v>43101</v>
      </c>
      <c r="T608" s="1646">
        <v>43435</v>
      </c>
      <c r="U608" s="362" t="s">
        <v>47</v>
      </c>
      <c r="V608" s="312">
        <f>+OAP!V12</f>
        <v>1.0000000000000002</v>
      </c>
      <c r="W608" s="363">
        <f>+V608*O608</f>
        <v>0.15000000000000002</v>
      </c>
      <c r="X608" s="17"/>
      <c r="Y608" s="17"/>
      <c r="Z608" s="17"/>
      <c r="AA608" s="17"/>
      <c r="AB608" s="17"/>
      <c r="AC608" s="17"/>
      <c r="AD608" s="17"/>
      <c r="AE608" s="17"/>
      <c r="AF608" s="17"/>
      <c r="AG608" s="17"/>
    </row>
    <row r="609" spans="1:33" ht="21" customHeight="1">
      <c r="A609" s="1653"/>
      <c r="B609" s="1616"/>
      <c r="C609" s="1616"/>
      <c r="D609" s="1616"/>
      <c r="E609" s="1678"/>
      <c r="F609" s="1678"/>
      <c r="G609" s="1653"/>
      <c r="H609" s="1616"/>
      <c r="I609" s="1616"/>
      <c r="J609" s="1616"/>
      <c r="K609" s="1616"/>
      <c r="L609" s="1616"/>
      <c r="M609" s="1616"/>
      <c r="N609" s="1616"/>
      <c r="O609" s="1619"/>
      <c r="P609" s="1616"/>
      <c r="Q609" s="1619"/>
      <c r="R609" s="1616"/>
      <c r="S609" s="1619"/>
      <c r="T609" s="1619"/>
      <c r="U609" s="362" t="s">
        <v>48</v>
      </c>
      <c r="V609" s="312">
        <f>+OAP!V13</f>
        <v>0.91660000000000019</v>
      </c>
      <c r="W609" s="363">
        <f>+V609*O608</f>
        <v>0.13749000000000003</v>
      </c>
      <c r="X609" s="17"/>
      <c r="Y609" s="17"/>
      <c r="Z609" s="17"/>
      <c r="AA609" s="17"/>
      <c r="AB609" s="17"/>
      <c r="AC609" s="17"/>
      <c r="AD609" s="17"/>
      <c r="AE609" s="17"/>
      <c r="AF609" s="17"/>
      <c r="AG609" s="17"/>
    </row>
    <row r="610" spans="1:33" ht="21" customHeight="1">
      <c r="A610" s="1653"/>
      <c r="B610" s="1616"/>
      <c r="C610" s="1616"/>
      <c r="D610" s="1616"/>
      <c r="E610" s="1678"/>
      <c r="F610" s="1678"/>
      <c r="G610" s="1653"/>
      <c r="H610" s="1616"/>
      <c r="I610" s="1616"/>
      <c r="J610" s="1616"/>
      <c r="K610" s="1616"/>
      <c r="L610" s="1616"/>
      <c r="M610" s="1616"/>
      <c r="N610" s="1616"/>
      <c r="O610" s="1628">
        <f>+OAP!W14</f>
        <v>0.15</v>
      </c>
      <c r="P610" s="1675"/>
      <c r="Q610" s="1671" t="str">
        <f>+OAP!C14</f>
        <v>Consolidación y publicación de los Informes Trimestrales de Acuerdos de Gestión para gerentes públicos</v>
      </c>
      <c r="R610" s="1616"/>
      <c r="S610" s="1649">
        <v>43191</v>
      </c>
      <c r="T610" s="1646">
        <v>43435</v>
      </c>
      <c r="U610" s="362" t="s">
        <v>47</v>
      </c>
      <c r="V610" s="312">
        <f>+OAP!V14</f>
        <v>1</v>
      </c>
      <c r="W610" s="363">
        <f>+V610*O610</f>
        <v>0.15</v>
      </c>
      <c r="X610" s="17"/>
      <c r="Y610" s="17"/>
      <c r="Z610" s="17"/>
      <c r="AA610" s="17"/>
      <c r="AB610" s="17"/>
      <c r="AC610" s="17"/>
      <c r="AD610" s="17"/>
      <c r="AE610" s="17"/>
      <c r="AF610" s="17"/>
      <c r="AG610" s="17"/>
    </row>
    <row r="611" spans="1:33" ht="21" customHeight="1">
      <c r="A611" s="1653"/>
      <c r="B611" s="1616"/>
      <c r="C611" s="1616"/>
      <c r="D611" s="1616"/>
      <c r="E611" s="1678"/>
      <c r="F611" s="1678"/>
      <c r="G611" s="1653"/>
      <c r="H611" s="1616"/>
      <c r="I611" s="1643" t="s">
        <v>48</v>
      </c>
      <c r="J611" s="1643">
        <f>+OAP!V6</f>
        <v>0.94419999999999993</v>
      </c>
      <c r="K611" s="1616"/>
      <c r="L611" s="1616"/>
      <c r="M611" s="1616"/>
      <c r="N611" s="1616"/>
      <c r="O611" s="1619"/>
      <c r="P611" s="1616"/>
      <c r="Q611" s="1619"/>
      <c r="R611" s="1616"/>
      <c r="S611" s="1619"/>
      <c r="T611" s="1619"/>
      <c r="U611" s="362" t="s">
        <v>48</v>
      </c>
      <c r="V611" s="312">
        <f>+OAP!V15</f>
        <v>0.8508</v>
      </c>
      <c r="W611" s="363">
        <f>+V611*O610</f>
        <v>0.12761999999999998</v>
      </c>
      <c r="X611" s="17"/>
      <c r="Y611" s="17"/>
      <c r="Z611" s="17"/>
      <c r="AA611" s="17"/>
      <c r="AB611" s="17"/>
      <c r="AC611" s="17"/>
      <c r="AD611" s="17"/>
      <c r="AE611" s="17"/>
      <c r="AF611" s="17"/>
      <c r="AG611" s="17"/>
    </row>
    <row r="612" spans="1:33" ht="21" customHeight="1">
      <c r="A612" s="1653"/>
      <c r="B612" s="1616"/>
      <c r="C612" s="1616"/>
      <c r="D612" s="1616"/>
      <c r="E612" s="1678"/>
      <c r="F612" s="1678"/>
      <c r="G612" s="1653"/>
      <c r="H612" s="1616"/>
      <c r="I612" s="1616"/>
      <c r="J612" s="1616"/>
      <c r="K612" s="1616"/>
      <c r="L612" s="1616"/>
      <c r="M612" s="1616"/>
      <c r="N612" s="1616"/>
      <c r="O612" s="1628">
        <f>+OAP!W16</f>
        <v>0.2</v>
      </c>
      <c r="P612" s="1675"/>
      <c r="Q612" s="1671" t="str">
        <f>+OAP!C16</f>
        <v>Programación y gestión del Anteproyecto de presupuesto 2019 (funcionamiento e Inversión)</v>
      </c>
      <c r="R612" s="1616"/>
      <c r="S612" s="1646">
        <v>43160</v>
      </c>
      <c r="T612" s="1646">
        <v>43252</v>
      </c>
      <c r="U612" s="362" t="s">
        <v>47</v>
      </c>
      <c r="V612" s="312">
        <f>+OAP!V16</f>
        <v>1</v>
      </c>
      <c r="W612" s="363">
        <f>+V612*O612</f>
        <v>0.2</v>
      </c>
      <c r="X612" s="17"/>
      <c r="Y612" s="17"/>
      <c r="Z612" s="17"/>
      <c r="AA612" s="17"/>
      <c r="AB612" s="17"/>
      <c r="AC612" s="17"/>
      <c r="AD612" s="17"/>
      <c r="AE612" s="17"/>
      <c r="AF612" s="17"/>
      <c r="AG612" s="17"/>
    </row>
    <row r="613" spans="1:33" ht="21" customHeight="1">
      <c r="A613" s="1653"/>
      <c r="B613" s="1616"/>
      <c r="C613" s="1616"/>
      <c r="D613" s="1616"/>
      <c r="E613" s="1678"/>
      <c r="F613" s="1678"/>
      <c r="G613" s="1653"/>
      <c r="H613" s="1616"/>
      <c r="I613" s="1616"/>
      <c r="J613" s="1616"/>
      <c r="K613" s="1616"/>
      <c r="L613" s="1616"/>
      <c r="M613" s="1616"/>
      <c r="N613" s="1616"/>
      <c r="O613" s="1619"/>
      <c r="P613" s="1616"/>
      <c r="Q613" s="1619"/>
      <c r="R613" s="1616"/>
      <c r="S613" s="1619"/>
      <c r="T613" s="1619"/>
      <c r="U613" s="362" t="s">
        <v>48</v>
      </c>
      <c r="V613" s="312">
        <f>+OAP!V17</f>
        <v>1</v>
      </c>
      <c r="W613" s="363">
        <f>+V613*O612</f>
        <v>0.2</v>
      </c>
      <c r="X613" s="17"/>
      <c r="Y613" s="17"/>
      <c r="Z613" s="17"/>
      <c r="AA613" s="17"/>
      <c r="AB613" s="17"/>
      <c r="AC613" s="17"/>
      <c r="AD613" s="17"/>
      <c r="AE613" s="17"/>
      <c r="AF613" s="17"/>
      <c r="AG613" s="17"/>
    </row>
    <row r="614" spans="1:33" ht="21" customHeight="1">
      <c r="A614" s="1653"/>
      <c r="B614" s="1616"/>
      <c r="C614" s="1616"/>
      <c r="D614" s="1616"/>
      <c r="E614" s="1678"/>
      <c r="F614" s="1678"/>
      <c r="G614" s="1653"/>
      <c r="H614" s="1616"/>
      <c r="I614" s="1616"/>
      <c r="J614" s="1616"/>
      <c r="K614" s="1616"/>
      <c r="L614" s="1616"/>
      <c r="M614" s="1616"/>
      <c r="N614" s="1616"/>
      <c r="O614" s="1628">
        <f>+OAP!W18</f>
        <v>0</v>
      </c>
      <c r="P614" s="1675"/>
      <c r="Q614" s="1681" t="str">
        <f>+OAP!C18</f>
        <v>Consolidación Informes de ejecución del Plan Institucional de Gestión y Desempeño 2018 ( Actividad Suspendida)</v>
      </c>
      <c r="R614" s="1616"/>
      <c r="S614" s="1649">
        <v>43191</v>
      </c>
      <c r="T614" s="1646">
        <v>43435</v>
      </c>
      <c r="U614" s="362" t="s">
        <v>47</v>
      </c>
      <c r="V614" s="312">
        <f>+OAP!V18</f>
        <v>0.25</v>
      </c>
      <c r="W614" s="363">
        <f>+V614*O614</f>
        <v>0</v>
      </c>
      <c r="X614" s="17"/>
      <c r="Y614" s="17"/>
      <c r="Z614" s="17"/>
      <c r="AA614" s="17"/>
      <c r="AB614" s="17"/>
      <c r="AC614" s="17"/>
      <c r="AD614" s="17"/>
      <c r="AE614" s="17"/>
      <c r="AF614" s="17"/>
      <c r="AG614" s="17"/>
    </row>
    <row r="615" spans="1:33" ht="21" customHeight="1">
      <c r="A615" s="1653"/>
      <c r="B615" s="1616"/>
      <c r="C615" s="1616"/>
      <c r="D615" s="1616"/>
      <c r="E615" s="1678"/>
      <c r="F615" s="1678"/>
      <c r="G615" s="1653"/>
      <c r="H615" s="1616"/>
      <c r="I615" s="1616"/>
      <c r="J615" s="1616"/>
      <c r="K615" s="1616"/>
      <c r="L615" s="1616"/>
      <c r="M615" s="1616"/>
      <c r="N615" s="1616"/>
      <c r="O615" s="1619"/>
      <c r="P615" s="1616"/>
      <c r="Q615" s="1619"/>
      <c r="R615" s="1616"/>
      <c r="S615" s="1619"/>
      <c r="T615" s="1619"/>
      <c r="U615" s="362" t="s">
        <v>48</v>
      </c>
      <c r="V615" s="312">
        <f>+OAP!V19</f>
        <v>0.25</v>
      </c>
      <c r="W615" s="363">
        <f>+V615*O614</f>
        <v>0</v>
      </c>
      <c r="X615" s="17"/>
      <c r="Y615" s="17"/>
      <c r="Z615" s="17"/>
      <c r="AA615" s="17"/>
      <c r="AB615" s="17"/>
      <c r="AC615" s="17"/>
      <c r="AD615" s="17"/>
      <c r="AE615" s="17"/>
      <c r="AF615" s="17"/>
      <c r="AG615" s="17"/>
    </row>
    <row r="616" spans="1:33" ht="27" customHeight="1">
      <c r="A616" s="1653"/>
      <c r="B616" s="1616"/>
      <c r="C616" s="1616"/>
      <c r="D616" s="1616"/>
      <c r="E616" s="1678"/>
      <c r="F616" s="1678"/>
      <c r="G616" s="1653"/>
      <c r="H616" s="1616"/>
      <c r="I616" s="1616"/>
      <c r="J616" s="1616"/>
      <c r="K616" s="1616"/>
      <c r="L616" s="1616"/>
      <c r="M616" s="1616"/>
      <c r="N616" s="1616"/>
      <c r="O616" s="1691">
        <f>+OAP!W20</f>
        <v>0.1</v>
      </c>
      <c r="P616" s="1675"/>
      <c r="Q616" s="1671" t="str">
        <f>+OAP!C20</f>
        <v>Seguimiento y apoyo a los modulos de planes y proyectos e indicadores en el aplicativo SOFIGAC para sede central y Direcciones Territoriales.</v>
      </c>
      <c r="R616" s="1616"/>
      <c r="S616" s="1646">
        <v>43101</v>
      </c>
      <c r="T616" s="1646">
        <v>43435</v>
      </c>
      <c r="U616" s="362" t="s">
        <v>47</v>
      </c>
      <c r="V616" s="312">
        <f>+OAP!V20</f>
        <v>1.0000000000000002</v>
      </c>
      <c r="W616" s="363">
        <f>+V616*O616</f>
        <v>0.10000000000000003</v>
      </c>
      <c r="X616" s="17"/>
      <c r="Y616" s="17"/>
      <c r="Z616" s="17"/>
      <c r="AA616" s="17"/>
      <c r="AB616" s="17"/>
      <c r="AC616" s="17"/>
      <c r="AD616" s="17"/>
      <c r="AE616" s="17"/>
      <c r="AF616" s="17"/>
      <c r="AG616" s="17"/>
    </row>
    <row r="617" spans="1:33" ht="27" customHeight="1">
      <c r="A617" s="1653"/>
      <c r="B617" s="1616"/>
      <c r="C617" s="1616"/>
      <c r="D617" s="1616"/>
      <c r="E617" s="1696"/>
      <c r="F617" s="1678"/>
      <c r="G617" s="1654"/>
      <c r="H617" s="1617"/>
      <c r="I617" s="1617"/>
      <c r="J617" s="1617"/>
      <c r="K617" s="1617"/>
      <c r="L617" s="1617"/>
      <c r="M617" s="1617"/>
      <c r="N617" s="1617"/>
      <c r="O617" s="1617"/>
      <c r="P617" s="1616"/>
      <c r="Q617" s="1617"/>
      <c r="R617" s="1617"/>
      <c r="S617" s="1617"/>
      <c r="T617" s="1617"/>
      <c r="U617" s="367" t="s">
        <v>48</v>
      </c>
      <c r="V617" s="325">
        <f>+OAP!V21</f>
        <v>0.99990000000000023</v>
      </c>
      <c r="W617" s="368">
        <f>+V617*O616</f>
        <v>9.9990000000000023E-2</v>
      </c>
      <c r="X617" s="17"/>
      <c r="Y617" s="17"/>
      <c r="Z617" s="17"/>
      <c r="AA617" s="17"/>
      <c r="AB617" s="17"/>
      <c r="AC617" s="17"/>
      <c r="AD617" s="17"/>
      <c r="AE617" s="17"/>
      <c r="AF617" s="17"/>
      <c r="AG617" s="17"/>
    </row>
    <row r="618" spans="1:33" ht="24.75" customHeight="1">
      <c r="A618" s="1653"/>
      <c r="B618" s="1616"/>
      <c r="C618" s="1616"/>
      <c r="D618" s="1616"/>
      <c r="E618" s="1710" t="s">
        <v>991</v>
      </c>
      <c r="F618" s="1678"/>
      <c r="G618" s="1655" t="str">
        <f>+OAP!A27</f>
        <v>Iniciativas identificadas por el IGAC que se enmarcan en los ODS de la Hoja de ruta de la Cooperación Internacional del IGAC</v>
      </c>
      <c r="H618" s="1642">
        <f>+OAP!W25</f>
        <v>0.2</v>
      </c>
      <c r="I618" s="1642" t="s">
        <v>47</v>
      </c>
      <c r="J618" s="1642">
        <f>+OAP!V25</f>
        <v>1</v>
      </c>
      <c r="K618" s="1637">
        <f>+OAP!E25</f>
        <v>1</v>
      </c>
      <c r="L618" s="1640" t="str">
        <f>+OAP!D25</f>
        <v>Porcentaje</v>
      </c>
      <c r="M618" s="1640" t="str">
        <f>+OAP!F25</f>
        <v>Porcentaje avance de iniciativas identificadas por el IGAC que se enmarcan en los ODS de la Hoja de ruta de la Cooperación Internacional</v>
      </c>
      <c r="N618" s="1640" t="str">
        <f>+OAP!G25</f>
        <v>Eficacia</v>
      </c>
      <c r="O618" s="1629">
        <f>+OAP!W28</f>
        <v>0.15</v>
      </c>
      <c r="P618" s="1675"/>
      <c r="Q618" s="1686" t="str">
        <f>+OAP!C28</f>
        <v>Realizar seguimiento a los proyectos, convenios, compromisos y afiliaciones de carácter internacional de la entidad.</v>
      </c>
      <c r="R618" s="1639" t="str">
        <f>+OAP!C25</f>
        <v>Oficina Asesora de Planeación</v>
      </c>
      <c r="S618" s="1649">
        <v>43160</v>
      </c>
      <c r="T618" s="1649">
        <v>43435</v>
      </c>
      <c r="U618" s="360" t="s">
        <v>47</v>
      </c>
      <c r="V618" s="308">
        <f>+OAP!V28</f>
        <v>1</v>
      </c>
      <c r="W618" s="361">
        <f>+V618*O618</f>
        <v>0.15</v>
      </c>
      <c r="X618" s="17"/>
      <c r="Y618" s="17"/>
      <c r="Z618" s="17"/>
      <c r="AA618" s="17"/>
      <c r="AB618" s="17"/>
      <c r="AC618" s="17"/>
      <c r="AD618" s="17"/>
      <c r="AE618" s="17"/>
      <c r="AF618" s="17"/>
      <c r="AG618" s="17"/>
    </row>
    <row r="619" spans="1:33" ht="24.75" customHeight="1">
      <c r="A619" s="1653"/>
      <c r="B619" s="1616"/>
      <c r="C619" s="1616"/>
      <c r="D619" s="1616"/>
      <c r="E619" s="1678"/>
      <c r="F619" s="1678"/>
      <c r="G619" s="1653"/>
      <c r="H619" s="1616"/>
      <c r="I619" s="1616"/>
      <c r="J619" s="1616"/>
      <c r="K619" s="1616"/>
      <c r="L619" s="1616"/>
      <c r="M619" s="1616"/>
      <c r="N619" s="1616"/>
      <c r="O619" s="1619"/>
      <c r="P619" s="1616"/>
      <c r="Q619" s="1619"/>
      <c r="R619" s="1616"/>
      <c r="S619" s="1619"/>
      <c r="T619" s="1619"/>
      <c r="U619" s="362" t="s">
        <v>48</v>
      </c>
      <c r="V619" s="312">
        <f>+OAP!V29</f>
        <v>0.75</v>
      </c>
      <c r="W619" s="363">
        <f>+V619*O618</f>
        <v>0.11249999999999999</v>
      </c>
      <c r="X619" s="17"/>
      <c r="Y619" s="17"/>
      <c r="Z619" s="17"/>
      <c r="AA619" s="17"/>
      <c r="AB619" s="17"/>
      <c r="AC619" s="17"/>
      <c r="AD619" s="17"/>
      <c r="AE619" s="17"/>
      <c r="AF619" s="17"/>
      <c r="AG619" s="17"/>
    </row>
    <row r="620" spans="1:33" ht="28.5" customHeight="1">
      <c r="A620" s="1653"/>
      <c r="B620" s="1616"/>
      <c r="C620" s="1616"/>
      <c r="D620" s="1616"/>
      <c r="E620" s="1678"/>
      <c r="F620" s="1678"/>
      <c r="G620" s="1653"/>
      <c r="H620" s="1616"/>
      <c r="I620" s="1616"/>
      <c r="J620" s="1616"/>
      <c r="K620" s="1616"/>
      <c r="L620" s="1616"/>
      <c r="M620" s="1616"/>
      <c r="N620" s="1616"/>
      <c r="O620" s="1628">
        <f>+OAP!W30</f>
        <v>0.2</v>
      </c>
      <c r="P620" s="1675"/>
      <c r="Q620" s="1682" t="str">
        <f>+OAP!C30</f>
        <v xml:space="preserve">Apoyar la formulación, gestionar y consolidar por lo menos una iniciativa de cooperación internacional, de manera exitosa. </v>
      </c>
      <c r="R620" s="1616"/>
      <c r="S620" s="1646">
        <v>43191</v>
      </c>
      <c r="T620" s="1646">
        <v>43435</v>
      </c>
      <c r="U620" s="362" t="s">
        <v>47</v>
      </c>
      <c r="V620" s="312">
        <f>+OAP!V30</f>
        <v>1</v>
      </c>
      <c r="W620" s="363">
        <f>+V620*O620</f>
        <v>0.2</v>
      </c>
      <c r="X620" s="17"/>
      <c r="Y620" s="17"/>
      <c r="Z620" s="17"/>
      <c r="AA620" s="17"/>
      <c r="AB620" s="17"/>
      <c r="AC620" s="17"/>
      <c r="AD620" s="17"/>
      <c r="AE620" s="17"/>
      <c r="AF620" s="17"/>
      <c r="AG620" s="17"/>
    </row>
    <row r="621" spans="1:33" ht="28.5" customHeight="1">
      <c r="A621" s="1653"/>
      <c r="B621" s="1616"/>
      <c r="C621" s="1616"/>
      <c r="D621" s="1616"/>
      <c r="E621" s="1678"/>
      <c r="F621" s="1678"/>
      <c r="G621" s="1653"/>
      <c r="H621" s="1616"/>
      <c r="I621" s="1616"/>
      <c r="J621" s="1616"/>
      <c r="K621" s="1616"/>
      <c r="L621" s="1616"/>
      <c r="M621" s="1616"/>
      <c r="N621" s="1616"/>
      <c r="O621" s="1619"/>
      <c r="P621" s="1616"/>
      <c r="Q621" s="1619"/>
      <c r="R621" s="1616"/>
      <c r="S621" s="1619"/>
      <c r="T621" s="1619"/>
      <c r="U621" s="362" t="s">
        <v>48</v>
      </c>
      <c r="V621" s="312">
        <f>+OAP!V31</f>
        <v>1</v>
      </c>
      <c r="W621" s="363">
        <f>+V621*O620</f>
        <v>0.2</v>
      </c>
      <c r="X621" s="17"/>
      <c r="Y621" s="17"/>
      <c r="Z621" s="17"/>
      <c r="AA621" s="17"/>
      <c r="AB621" s="17"/>
      <c r="AC621" s="17"/>
      <c r="AD621" s="17"/>
      <c r="AE621" s="17"/>
      <c r="AF621" s="17"/>
      <c r="AG621" s="17"/>
    </row>
    <row r="622" spans="1:33" ht="28.5" customHeight="1">
      <c r="A622" s="1653"/>
      <c r="B622" s="1616"/>
      <c r="C622" s="1616"/>
      <c r="D622" s="1616"/>
      <c r="E622" s="1678"/>
      <c r="F622" s="1678"/>
      <c r="G622" s="1653"/>
      <c r="H622" s="1616"/>
      <c r="I622" s="1616"/>
      <c r="J622" s="1616"/>
      <c r="K622" s="1616"/>
      <c r="L622" s="1616"/>
      <c r="M622" s="1616"/>
      <c r="N622" s="1616"/>
      <c r="O622" s="1628">
        <f>+OAP!W32</f>
        <v>0.15</v>
      </c>
      <c r="P622" s="1675"/>
      <c r="Q622" s="1682" t="str">
        <f>+OAP!C32</f>
        <v xml:space="preserve">Realizar labores de coordinación con entidades del orden nacional vinculadas a la CI, para fortalecer la gestión internacional del Instituto. </v>
      </c>
      <c r="R622" s="1616"/>
      <c r="S622" s="1646">
        <v>43101</v>
      </c>
      <c r="T622" s="1646">
        <v>43435</v>
      </c>
      <c r="U622" s="362" t="s">
        <v>47</v>
      </c>
      <c r="V622" s="312">
        <f>+OAP!V32</f>
        <v>1</v>
      </c>
      <c r="W622" s="363">
        <f>+V622*O622</f>
        <v>0.15</v>
      </c>
      <c r="X622" s="17"/>
      <c r="Y622" s="17"/>
      <c r="Z622" s="17"/>
      <c r="AA622" s="17"/>
      <c r="AB622" s="17"/>
      <c r="AC622" s="17"/>
      <c r="AD622" s="17"/>
      <c r="AE622" s="17"/>
      <c r="AF622" s="17"/>
      <c r="AG622" s="17"/>
    </row>
    <row r="623" spans="1:33" ht="28.5" customHeight="1">
      <c r="A623" s="1653"/>
      <c r="B623" s="1616"/>
      <c r="C623" s="1616"/>
      <c r="D623" s="1616"/>
      <c r="E623" s="1678"/>
      <c r="F623" s="1678"/>
      <c r="G623" s="1653"/>
      <c r="H623" s="1616"/>
      <c r="I623" s="1616"/>
      <c r="J623" s="1616"/>
      <c r="K623" s="1616"/>
      <c r="L623" s="1616"/>
      <c r="M623" s="1616"/>
      <c r="N623" s="1616"/>
      <c r="O623" s="1619"/>
      <c r="P623" s="1616"/>
      <c r="Q623" s="1619"/>
      <c r="R623" s="1616"/>
      <c r="S623" s="1619"/>
      <c r="T623" s="1619"/>
      <c r="U623" s="362" t="s">
        <v>48</v>
      </c>
      <c r="V623" s="312">
        <f>+OAP!V33</f>
        <v>0.93700000000000006</v>
      </c>
      <c r="W623" s="363">
        <f>+V623*O622</f>
        <v>0.14055000000000001</v>
      </c>
      <c r="X623" s="17"/>
      <c r="Y623" s="17"/>
      <c r="Z623" s="17"/>
      <c r="AA623" s="17"/>
      <c r="AB623" s="17"/>
      <c r="AC623" s="17"/>
      <c r="AD623" s="17"/>
      <c r="AE623" s="17"/>
      <c r="AF623" s="17"/>
      <c r="AG623" s="17"/>
    </row>
    <row r="624" spans="1:33" ht="23.25" customHeight="1">
      <c r="A624" s="1653"/>
      <c r="B624" s="1616"/>
      <c r="C624" s="1616"/>
      <c r="D624" s="1616"/>
      <c r="E624" s="1678"/>
      <c r="F624" s="1678"/>
      <c r="G624" s="1653"/>
      <c r="H624" s="1616"/>
      <c r="I624" s="1619"/>
      <c r="J624" s="1619"/>
      <c r="K624" s="1616"/>
      <c r="L624" s="1616"/>
      <c r="M624" s="1616"/>
      <c r="N624" s="1616"/>
      <c r="O624" s="1628">
        <f>+OAP!W34</f>
        <v>0.1</v>
      </c>
      <c r="P624" s="1675"/>
      <c r="Q624" s="1682" t="str">
        <f>+OAP!C34</f>
        <v xml:space="preserve">Actualizar y socializar la hoja de ruta de cooperación internacional del instituto para el periodo 2018-2019. </v>
      </c>
      <c r="R624" s="1616"/>
      <c r="S624" s="1646">
        <v>43132</v>
      </c>
      <c r="T624" s="1646">
        <v>43435</v>
      </c>
      <c r="U624" s="362" t="s">
        <v>47</v>
      </c>
      <c r="V624" s="312">
        <f>+OAP!V34</f>
        <v>1</v>
      </c>
      <c r="W624" s="363">
        <f>+V624*O624</f>
        <v>0.1</v>
      </c>
      <c r="X624" s="17"/>
      <c r="Y624" s="17"/>
      <c r="Z624" s="17"/>
      <c r="AA624" s="17"/>
      <c r="AB624" s="17"/>
      <c r="AC624" s="17"/>
      <c r="AD624" s="17"/>
      <c r="AE624" s="17"/>
      <c r="AF624" s="17"/>
      <c r="AG624" s="17"/>
    </row>
    <row r="625" spans="1:33" ht="23.25" customHeight="1">
      <c r="A625" s="1653"/>
      <c r="B625" s="1616"/>
      <c r="C625" s="1616"/>
      <c r="D625" s="1616"/>
      <c r="E625" s="1678"/>
      <c r="F625" s="1678"/>
      <c r="G625" s="1653"/>
      <c r="H625" s="1616"/>
      <c r="I625" s="1643" t="s">
        <v>48</v>
      </c>
      <c r="J625" s="1643">
        <f>+OAP!V26</f>
        <v>1</v>
      </c>
      <c r="K625" s="1616"/>
      <c r="L625" s="1616"/>
      <c r="M625" s="1616"/>
      <c r="N625" s="1616"/>
      <c r="O625" s="1619"/>
      <c r="P625" s="1616"/>
      <c r="Q625" s="1619"/>
      <c r="R625" s="1616"/>
      <c r="S625" s="1619"/>
      <c r="T625" s="1619"/>
      <c r="U625" s="362" t="s">
        <v>48</v>
      </c>
      <c r="V625" s="312">
        <f>+OAP!V35</f>
        <v>1</v>
      </c>
      <c r="W625" s="363">
        <f>+V625*O624</f>
        <v>0.1</v>
      </c>
      <c r="X625" s="17"/>
      <c r="Y625" s="17"/>
      <c r="Z625" s="17"/>
      <c r="AA625" s="17"/>
      <c r="AB625" s="17"/>
      <c r="AC625" s="17"/>
      <c r="AD625" s="17"/>
      <c r="AE625" s="17"/>
      <c r="AF625" s="17"/>
      <c r="AG625" s="17"/>
    </row>
    <row r="626" spans="1:33" ht="23.25" customHeight="1">
      <c r="A626" s="1653"/>
      <c r="B626" s="1616"/>
      <c r="C626" s="1616"/>
      <c r="D626" s="1616"/>
      <c r="E626" s="1678"/>
      <c r="F626" s="1678"/>
      <c r="G626" s="1653"/>
      <c r="H626" s="1616"/>
      <c r="I626" s="1616"/>
      <c r="J626" s="1616"/>
      <c r="K626" s="1616"/>
      <c r="L626" s="1616"/>
      <c r="M626" s="1616"/>
      <c r="N626" s="1616"/>
      <c r="O626" s="1628">
        <f>+OAP!W36</f>
        <v>0.1</v>
      </c>
      <c r="P626" s="1675"/>
      <c r="Q626" s="1682" t="str">
        <f>+OAP!C36</f>
        <v xml:space="preserve">Mantener el monitoreo de Oferta y Demanda de la Cooperación Internacional para el IGAC. </v>
      </c>
      <c r="R626" s="1616"/>
      <c r="S626" s="1646">
        <v>43132</v>
      </c>
      <c r="T626" s="1646">
        <v>43435</v>
      </c>
      <c r="U626" s="362" t="s">
        <v>47</v>
      </c>
      <c r="V626" s="312">
        <f>+OAP!V36</f>
        <v>1</v>
      </c>
      <c r="W626" s="363">
        <f>+V626*O626</f>
        <v>0.1</v>
      </c>
      <c r="X626" s="17"/>
      <c r="Y626" s="17"/>
      <c r="Z626" s="17"/>
      <c r="AA626" s="17"/>
      <c r="AB626" s="17"/>
      <c r="AC626" s="17"/>
      <c r="AD626" s="17"/>
      <c r="AE626" s="17"/>
      <c r="AF626" s="17"/>
      <c r="AG626" s="17"/>
    </row>
    <row r="627" spans="1:33" ht="23.25" customHeight="1">
      <c r="A627" s="1653"/>
      <c r="B627" s="1616"/>
      <c r="C627" s="1616"/>
      <c r="D627" s="1616"/>
      <c r="E627" s="1678"/>
      <c r="F627" s="1678"/>
      <c r="G627" s="1653"/>
      <c r="H627" s="1616"/>
      <c r="I627" s="1616"/>
      <c r="J627" s="1616"/>
      <c r="K627" s="1616"/>
      <c r="L627" s="1616"/>
      <c r="M627" s="1616"/>
      <c r="N627" s="1616"/>
      <c r="O627" s="1619"/>
      <c r="P627" s="1616"/>
      <c r="Q627" s="1619"/>
      <c r="R627" s="1616"/>
      <c r="S627" s="1619"/>
      <c r="T627" s="1619"/>
      <c r="U627" s="362" t="s">
        <v>48</v>
      </c>
      <c r="V627" s="312">
        <f>+OAP!V37</f>
        <v>0.93700000000000006</v>
      </c>
      <c r="W627" s="363">
        <f>+V627*O626</f>
        <v>9.3700000000000006E-2</v>
      </c>
      <c r="X627" s="17"/>
      <c r="Y627" s="17"/>
      <c r="Z627" s="17"/>
      <c r="AA627" s="17"/>
      <c r="AB627" s="17"/>
      <c r="AC627" s="17"/>
      <c r="AD627" s="17"/>
      <c r="AE627" s="17"/>
      <c r="AF627" s="17"/>
      <c r="AG627" s="17"/>
    </row>
    <row r="628" spans="1:33" ht="23.25" customHeight="1">
      <c r="A628" s="1653"/>
      <c r="B628" s="1616"/>
      <c r="C628" s="1616"/>
      <c r="D628" s="1616"/>
      <c r="E628" s="1678"/>
      <c r="F628" s="1678"/>
      <c r="G628" s="1653"/>
      <c r="H628" s="1616"/>
      <c r="I628" s="1616"/>
      <c r="J628" s="1616"/>
      <c r="K628" s="1616"/>
      <c r="L628" s="1616"/>
      <c r="M628" s="1616"/>
      <c r="N628" s="1616"/>
      <c r="O628" s="1628">
        <f>+OAP!W38</f>
        <v>0.2</v>
      </c>
      <c r="P628" s="1675"/>
      <c r="Q628" s="1682" t="str">
        <f>+OAP!C38</f>
        <v>Adelantar la gestión de los compromisos de Cooperación Internacional.</v>
      </c>
      <c r="R628" s="1616"/>
      <c r="S628" s="1646">
        <v>43101</v>
      </c>
      <c r="T628" s="1646">
        <v>43435</v>
      </c>
      <c r="U628" s="362" t="s">
        <v>47</v>
      </c>
      <c r="V628" s="312">
        <f>+OAP!V38</f>
        <v>1</v>
      </c>
      <c r="W628" s="363">
        <f>+V628*O628</f>
        <v>0.2</v>
      </c>
      <c r="X628" s="17"/>
      <c r="Y628" s="17"/>
      <c r="Z628" s="17"/>
      <c r="AA628" s="17"/>
      <c r="AB628" s="17"/>
      <c r="AC628" s="17"/>
      <c r="AD628" s="17"/>
      <c r="AE628" s="17"/>
      <c r="AF628" s="17"/>
      <c r="AG628" s="17"/>
    </row>
    <row r="629" spans="1:33" ht="23.25" customHeight="1">
      <c r="A629" s="1653"/>
      <c r="B629" s="1616"/>
      <c r="C629" s="1616"/>
      <c r="D629" s="1616"/>
      <c r="E629" s="1678"/>
      <c r="F629" s="1678"/>
      <c r="G629" s="1653"/>
      <c r="H629" s="1616"/>
      <c r="I629" s="1616"/>
      <c r="J629" s="1616"/>
      <c r="K629" s="1616"/>
      <c r="L629" s="1616"/>
      <c r="M629" s="1616"/>
      <c r="N629" s="1616"/>
      <c r="O629" s="1619"/>
      <c r="P629" s="1616"/>
      <c r="Q629" s="1619"/>
      <c r="R629" s="1616"/>
      <c r="S629" s="1619"/>
      <c r="T629" s="1619"/>
      <c r="U629" s="362" t="s">
        <v>48</v>
      </c>
      <c r="V629" s="312">
        <f>+OAP!V39</f>
        <v>0.93700000000000006</v>
      </c>
      <c r="W629" s="363">
        <f>+V629*O628</f>
        <v>0.18740000000000001</v>
      </c>
      <c r="X629" s="17"/>
      <c r="Y629" s="17"/>
      <c r="Z629" s="17"/>
      <c r="AA629" s="17"/>
      <c r="AB629" s="17"/>
      <c r="AC629" s="17"/>
      <c r="AD629" s="17"/>
      <c r="AE629" s="17"/>
      <c r="AF629" s="17"/>
      <c r="AG629" s="17"/>
    </row>
    <row r="630" spans="1:33" ht="23.25" customHeight="1">
      <c r="A630" s="1653"/>
      <c r="B630" s="1616"/>
      <c r="C630" s="1616"/>
      <c r="D630" s="1616"/>
      <c r="E630" s="1678"/>
      <c r="F630" s="1678"/>
      <c r="G630" s="1653"/>
      <c r="H630" s="1616"/>
      <c r="I630" s="1616"/>
      <c r="J630" s="1616"/>
      <c r="K630" s="1616"/>
      <c r="L630" s="1616"/>
      <c r="M630" s="1616"/>
      <c r="N630" s="1616"/>
      <c r="O630" s="1628">
        <f>+OAP!W40</f>
        <v>0.1</v>
      </c>
      <c r="P630" s="1671"/>
      <c r="Q630" s="1682" t="str">
        <f>+OAP!C40</f>
        <v>Gestionar la actualización y funcionalidad de la información de Cooperación Internacional publicada en la Página Web.</v>
      </c>
      <c r="R630" s="1616"/>
      <c r="S630" s="1646">
        <v>43160</v>
      </c>
      <c r="T630" s="1646">
        <v>43435</v>
      </c>
      <c r="U630" s="362" t="s">
        <v>47</v>
      </c>
      <c r="V630" s="312">
        <f>+OAP!V40</f>
        <v>1</v>
      </c>
      <c r="W630" s="363">
        <f>+V630*O630</f>
        <v>0.1</v>
      </c>
      <c r="X630" s="17"/>
      <c r="Y630" s="17"/>
      <c r="Z630" s="17"/>
      <c r="AA630" s="17"/>
      <c r="AB630" s="17"/>
      <c r="AC630" s="17"/>
      <c r="AD630" s="17"/>
      <c r="AE630" s="17"/>
      <c r="AF630" s="17"/>
      <c r="AG630" s="17"/>
    </row>
    <row r="631" spans="1:33" ht="23.25" customHeight="1">
      <c r="A631" s="1654"/>
      <c r="B631" s="1617"/>
      <c r="C631" s="1617"/>
      <c r="D631" s="1617"/>
      <c r="E631" s="1696"/>
      <c r="F631" s="1696"/>
      <c r="G631" s="1654"/>
      <c r="H631" s="1617"/>
      <c r="I631" s="1617"/>
      <c r="J631" s="1617"/>
      <c r="K631" s="1617"/>
      <c r="L631" s="1617"/>
      <c r="M631" s="1617"/>
      <c r="N631" s="1617"/>
      <c r="O631" s="1617"/>
      <c r="P631" s="1619"/>
      <c r="Q631" s="1617"/>
      <c r="R631" s="1617"/>
      <c r="S631" s="1617"/>
      <c r="T631" s="1617"/>
      <c r="U631" s="367" t="s">
        <v>48</v>
      </c>
      <c r="V631" s="325">
        <f>+OAP!V41</f>
        <v>1</v>
      </c>
      <c r="W631" s="368">
        <f>+V631*O630</f>
        <v>0.1</v>
      </c>
      <c r="X631" s="17"/>
      <c r="Y631" s="17"/>
      <c r="Z631" s="17"/>
      <c r="AA631" s="17"/>
      <c r="AB631" s="17"/>
      <c r="AC631" s="17"/>
      <c r="AD631" s="17"/>
      <c r="AE631" s="17"/>
      <c r="AF631" s="17"/>
      <c r="AG631" s="17"/>
    </row>
    <row r="632" spans="1:33" ht="15.75" customHeight="1">
      <c r="A632" s="65" t="s">
        <v>56</v>
      </c>
      <c r="B632" s="1756">
        <f>+J633*B604</f>
        <v>3.3437600000000005E-2</v>
      </c>
      <c r="C632" s="1662"/>
      <c r="D632" s="1663"/>
      <c r="E632" s="1663"/>
      <c r="F632" s="1663"/>
      <c r="G632" s="1664"/>
      <c r="H632" s="1631">
        <f>SUM(H604:H631)</f>
        <v>1</v>
      </c>
      <c r="I632" s="190" t="s">
        <v>47</v>
      </c>
      <c r="J632" s="190">
        <f>+J604*H604+J618*H618</f>
        <v>1.0000000000000002</v>
      </c>
      <c r="K632" s="192"/>
      <c r="L632" s="549"/>
      <c r="M632" s="549"/>
      <c r="N632" s="549"/>
      <c r="O632" s="549"/>
      <c r="P632" s="549"/>
      <c r="Q632" s="549"/>
      <c r="R632" s="549"/>
      <c r="S632" s="549"/>
      <c r="T632" s="549"/>
      <c r="U632" s="549"/>
      <c r="V632" s="549"/>
      <c r="W632" s="454"/>
      <c r="X632" s="17"/>
      <c r="Y632" s="17"/>
      <c r="Z632" s="17"/>
      <c r="AA632" s="17"/>
      <c r="AB632" s="17"/>
      <c r="AC632" s="17"/>
      <c r="AD632" s="17"/>
      <c r="AE632" s="17"/>
      <c r="AF632" s="17"/>
      <c r="AG632" s="17"/>
    </row>
    <row r="633" spans="1:33" ht="15.75" customHeight="1">
      <c r="A633" s="70">
        <f>+$F$4</f>
        <v>43465</v>
      </c>
      <c r="B633" s="1718"/>
      <c r="C633" s="1665"/>
      <c r="D633" s="1666"/>
      <c r="E633" s="1666"/>
      <c r="F633" s="1666"/>
      <c r="G633" s="1651"/>
      <c r="H633" s="1617"/>
      <c r="I633" s="72" t="s">
        <v>48</v>
      </c>
      <c r="J633" s="73">
        <f>+J611*H604+J625*H618</f>
        <v>0.95535999999999999</v>
      </c>
      <c r="K633" s="455"/>
      <c r="L633" s="456"/>
      <c r="M633" s="456"/>
      <c r="N633" s="456"/>
      <c r="O633" s="456"/>
      <c r="P633" s="456"/>
      <c r="Q633" s="456"/>
      <c r="R633" s="456"/>
      <c r="S633" s="456"/>
      <c r="T633" s="456"/>
      <c r="U633" s="456"/>
      <c r="V633" s="456"/>
      <c r="W633" s="457"/>
      <c r="X633" s="17"/>
      <c r="Y633" s="17"/>
      <c r="Z633" s="17"/>
      <c r="AA633" s="17"/>
      <c r="AB633" s="17"/>
      <c r="AC633" s="17"/>
      <c r="AD633" s="17"/>
      <c r="AE633" s="17"/>
      <c r="AF633" s="17"/>
      <c r="AG633" s="17"/>
    </row>
    <row r="634" spans="1:33" ht="15.75" customHeight="1">
      <c r="A634" s="395"/>
      <c r="B634" s="395"/>
      <c r="C634" s="17"/>
      <c r="D634" s="17"/>
      <c r="E634" s="396"/>
      <c r="F634" s="396"/>
      <c r="G634" s="398"/>
      <c r="H634" s="398"/>
      <c r="I634" s="398"/>
      <c r="J634" s="398"/>
      <c r="K634" s="399"/>
      <c r="L634" s="17"/>
      <c r="M634" s="17"/>
      <c r="N634" s="17"/>
      <c r="O634" s="17"/>
      <c r="P634" s="17"/>
      <c r="Q634" s="17"/>
      <c r="R634" s="396"/>
      <c r="S634" s="400"/>
      <c r="T634" s="401"/>
      <c r="U634" s="401"/>
      <c r="V634" s="17"/>
      <c r="W634" s="17"/>
      <c r="X634" s="17"/>
      <c r="Y634" s="17"/>
      <c r="Z634" s="17"/>
      <c r="AA634" s="17"/>
      <c r="AB634" s="17"/>
      <c r="AC634" s="17"/>
      <c r="AD634" s="17"/>
      <c r="AE634" s="17"/>
      <c r="AF634" s="17"/>
      <c r="AG634" s="17"/>
    </row>
    <row r="635" spans="1:33" ht="25.5" customHeight="1">
      <c r="A635" s="1755" t="str">
        <f>+'Mejora Cont'!I2</f>
        <v>MEJORA CONTINUA</v>
      </c>
      <c r="B635" s="1723">
        <v>2.5000000000000001E-2</v>
      </c>
      <c r="C635" s="1640" t="s">
        <v>1061</v>
      </c>
      <c r="D635" s="1640" t="s">
        <v>1062</v>
      </c>
      <c r="E635" s="1710" t="s">
        <v>991</v>
      </c>
      <c r="F635" s="1710" t="s">
        <v>1064</v>
      </c>
      <c r="G635" s="1655" t="str">
        <f>+'Mejora Cont'!A7</f>
        <v>Sistema de Gestión de Calidad  implementado y mejorado cumpliendo los requisitos de la norma ISO 9001:2015</v>
      </c>
      <c r="H635" s="1642">
        <f>+'Mejora Cont'!W5</f>
        <v>1</v>
      </c>
      <c r="I635" s="1642" t="s">
        <v>47</v>
      </c>
      <c r="J635" s="1642">
        <f>+'Mejora Cont'!V5</f>
        <v>1</v>
      </c>
      <c r="K635" s="1627" t="str">
        <f>+'Mejora Cont'!E5</f>
        <v>100%</v>
      </c>
      <c r="L635" s="1638" t="str">
        <f>+'Mejora Cont'!D5</f>
        <v>Porcentaje</v>
      </c>
      <c r="M635" s="1638" t="str">
        <f>+'Mejora Cont'!F5</f>
        <v>Cumplimiento de los requisitos del Sistema de Gestión de Calidad, de acuerdo con la norma ISO 9001- 2015</v>
      </c>
      <c r="N635" s="1639" t="str">
        <f>+'Mejora Cont'!G5</f>
        <v>Eficacia</v>
      </c>
      <c r="O635" s="1629">
        <f>+'Mejora Cont'!W8</f>
        <v>0.18</v>
      </c>
      <c r="P635" s="1675"/>
      <c r="Q635" s="1675" t="str">
        <f>+'Mejora Cont'!C8</f>
        <v xml:space="preserve">Realizar por lo menos una sensibilización del SGI por proceso en la sede central, socializaciones y divulgación sobre el SGI </v>
      </c>
      <c r="R635" s="1638" t="str">
        <f>+'Mejora Cont'!C5</f>
        <v>Oficina Asesora de Planeación OAP</v>
      </c>
      <c r="S635" s="1649">
        <v>43160</v>
      </c>
      <c r="T635" s="1649">
        <v>43405</v>
      </c>
      <c r="U635" s="360" t="s">
        <v>47</v>
      </c>
      <c r="V635" s="308">
        <f>+'Mejora Cont'!V8</f>
        <v>0.99999999999999989</v>
      </c>
      <c r="W635" s="361">
        <f>+V635*O635</f>
        <v>0.17999999999999997</v>
      </c>
      <c r="X635" s="17"/>
      <c r="Y635" s="17"/>
      <c r="Z635" s="17"/>
      <c r="AA635" s="17"/>
      <c r="AB635" s="17"/>
      <c r="AC635" s="17"/>
      <c r="AD635" s="17"/>
      <c r="AE635" s="17"/>
      <c r="AF635" s="17"/>
      <c r="AG635" s="17"/>
    </row>
    <row r="636" spans="1:33" ht="25.5" customHeight="1">
      <c r="A636" s="1653"/>
      <c r="B636" s="1616"/>
      <c r="C636" s="1616"/>
      <c r="D636" s="1616"/>
      <c r="E636" s="1678"/>
      <c r="F636" s="1678"/>
      <c r="G636" s="1653"/>
      <c r="H636" s="1616"/>
      <c r="I636" s="1616"/>
      <c r="J636" s="1616"/>
      <c r="K636" s="1616"/>
      <c r="L636" s="1616"/>
      <c r="M636" s="1616"/>
      <c r="N636" s="1616"/>
      <c r="O636" s="1616"/>
      <c r="P636" s="1616"/>
      <c r="Q636" s="1616"/>
      <c r="R636" s="1616"/>
      <c r="S636" s="1619"/>
      <c r="T636" s="1619"/>
      <c r="U636" s="142" t="s">
        <v>48</v>
      </c>
      <c r="V636" s="312">
        <f>+'Mejora Cont'!V9</f>
        <v>0.99999999999999989</v>
      </c>
      <c r="W636" s="363">
        <f>+V636*O635</f>
        <v>0.17999999999999997</v>
      </c>
      <c r="X636" s="17"/>
      <c r="Y636" s="17"/>
      <c r="Z636" s="17"/>
      <c r="AA636" s="17"/>
      <c r="AB636" s="17"/>
      <c r="AC636" s="17"/>
      <c r="AD636" s="17"/>
      <c r="AE636" s="17"/>
      <c r="AF636" s="17"/>
      <c r="AG636" s="17"/>
    </row>
    <row r="637" spans="1:33" ht="27.75" customHeight="1">
      <c r="A637" s="1653"/>
      <c r="B637" s="1616"/>
      <c r="C637" s="1616"/>
      <c r="D637" s="1616"/>
      <c r="E637" s="1678"/>
      <c r="F637" s="1678"/>
      <c r="G637" s="1653"/>
      <c r="H637" s="1616"/>
      <c r="I637" s="1616"/>
      <c r="J637" s="1616"/>
      <c r="K637" s="1616"/>
      <c r="L637" s="1616"/>
      <c r="M637" s="1616"/>
      <c r="N637" s="1616"/>
      <c r="O637" s="1628">
        <f>+'Mejora Cont'!W10</f>
        <v>0.18</v>
      </c>
      <c r="P637" s="1675"/>
      <c r="Q637" s="1671" t="str">
        <f>+'Mejora Cont'!C10</f>
        <v xml:space="preserve">Actualizar mínimo el 10% de la documentación del SGI  (Caracterizaciones, Manuales de procedimientos, instructivos, metodologías, programas, guías, formatos) </v>
      </c>
      <c r="R637" s="1616"/>
      <c r="S637" s="1646">
        <v>43160</v>
      </c>
      <c r="T637" s="1646">
        <v>43405</v>
      </c>
      <c r="U637" s="362" t="s">
        <v>47</v>
      </c>
      <c r="V637" s="312">
        <f>+'Mejora Cont'!V10</f>
        <v>1</v>
      </c>
      <c r="W637" s="363">
        <f>+V637*O637</f>
        <v>0.18</v>
      </c>
      <c r="X637" s="17"/>
      <c r="Y637" s="17"/>
      <c r="Z637" s="17"/>
      <c r="AA637" s="17"/>
      <c r="AB637" s="17"/>
      <c r="AC637" s="17"/>
      <c r="AD637" s="17"/>
      <c r="AE637" s="17"/>
      <c r="AF637" s="17"/>
      <c r="AG637" s="17"/>
    </row>
    <row r="638" spans="1:33" ht="27.75" customHeight="1">
      <c r="A638" s="1653"/>
      <c r="B638" s="1616"/>
      <c r="C638" s="1616"/>
      <c r="D638" s="1616"/>
      <c r="E638" s="1678"/>
      <c r="F638" s="1678"/>
      <c r="G638" s="1653"/>
      <c r="H638" s="1616"/>
      <c r="I638" s="1616"/>
      <c r="J638" s="1616"/>
      <c r="K638" s="1616"/>
      <c r="L638" s="1616"/>
      <c r="M638" s="1616"/>
      <c r="N638" s="1616"/>
      <c r="O638" s="1619"/>
      <c r="P638" s="1616"/>
      <c r="Q638" s="1619"/>
      <c r="R638" s="1616"/>
      <c r="S638" s="1619"/>
      <c r="T638" s="1619"/>
      <c r="U638" s="362" t="s">
        <v>48</v>
      </c>
      <c r="V638" s="312">
        <f>+'Mejora Cont'!V11</f>
        <v>1</v>
      </c>
      <c r="W638" s="363">
        <f>+V638*O637</f>
        <v>0.18</v>
      </c>
      <c r="X638" s="17"/>
      <c r="Y638" s="17"/>
      <c r="Z638" s="17"/>
      <c r="AA638" s="17"/>
      <c r="AB638" s="17"/>
      <c r="AC638" s="17"/>
      <c r="AD638" s="17"/>
      <c r="AE638" s="17"/>
      <c r="AF638" s="17"/>
      <c r="AG638" s="17"/>
    </row>
    <row r="639" spans="1:33" ht="26.25" customHeight="1">
      <c r="A639" s="1653"/>
      <c r="B639" s="1616"/>
      <c r="C639" s="1616"/>
      <c r="D639" s="1616"/>
      <c r="E639" s="1678"/>
      <c r="F639" s="1678"/>
      <c r="G639" s="1653"/>
      <c r="H639" s="1616"/>
      <c r="I639" s="1616"/>
      <c r="J639" s="1616"/>
      <c r="K639" s="1616"/>
      <c r="L639" s="1616"/>
      <c r="M639" s="1616"/>
      <c r="N639" s="1616"/>
      <c r="O639" s="1628">
        <f>+'Mejora Cont'!W12</f>
        <v>0.08</v>
      </c>
      <c r="P639" s="1675"/>
      <c r="Q639" s="1671" t="str">
        <f>+'Mejora Cont'!C12</f>
        <v>Asesorar la actualización de los mapas de riesgos de corrupción y gestión por procesos y publicarlos de acuerdo con la normatividad vigente</v>
      </c>
      <c r="R639" s="1616"/>
      <c r="S639" s="1646">
        <v>43101</v>
      </c>
      <c r="T639" s="1646">
        <v>43435</v>
      </c>
      <c r="U639" s="362" t="s">
        <v>47</v>
      </c>
      <c r="V639" s="312">
        <f>+'Mejora Cont'!V12</f>
        <v>1</v>
      </c>
      <c r="W639" s="363">
        <f>+V639*O639</f>
        <v>0.08</v>
      </c>
      <c r="X639" s="17"/>
      <c r="Y639" s="17"/>
      <c r="Z639" s="17"/>
      <c r="AA639" s="17"/>
      <c r="AB639" s="17"/>
      <c r="AC639" s="17"/>
      <c r="AD639" s="17"/>
      <c r="AE639" s="17"/>
      <c r="AF639" s="17"/>
      <c r="AG639" s="17"/>
    </row>
    <row r="640" spans="1:33" ht="26.25" customHeight="1">
      <c r="A640" s="1653"/>
      <c r="B640" s="1616"/>
      <c r="C640" s="1616"/>
      <c r="D640" s="1616"/>
      <c r="E640" s="1678"/>
      <c r="F640" s="1678"/>
      <c r="G640" s="1653"/>
      <c r="H640" s="1616"/>
      <c r="I640" s="1616"/>
      <c r="J640" s="1616"/>
      <c r="K640" s="1616"/>
      <c r="L640" s="1616"/>
      <c r="M640" s="1616"/>
      <c r="N640" s="1616"/>
      <c r="O640" s="1619"/>
      <c r="P640" s="1616"/>
      <c r="Q640" s="1619"/>
      <c r="R640" s="1616"/>
      <c r="S640" s="1619"/>
      <c r="T640" s="1619"/>
      <c r="U640" s="362" t="s">
        <v>48</v>
      </c>
      <c r="V640" s="312">
        <f>+'Mejora Cont'!V13</f>
        <v>1</v>
      </c>
      <c r="W640" s="363">
        <f>+V640*O639</f>
        <v>0.08</v>
      </c>
      <c r="X640" s="17"/>
      <c r="Y640" s="17"/>
      <c r="Z640" s="17"/>
      <c r="AA640" s="17"/>
      <c r="AB640" s="17"/>
      <c r="AC640" s="17"/>
      <c r="AD640" s="17"/>
      <c r="AE640" s="17"/>
      <c r="AF640" s="17"/>
      <c r="AG640" s="17"/>
    </row>
    <row r="641" spans="1:33" ht="26.25" customHeight="1">
      <c r="A641" s="1653"/>
      <c r="B641" s="1616"/>
      <c r="C641" s="1616"/>
      <c r="D641" s="1616"/>
      <c r="E641" s="1678"/>
      <c r="F641" s="1678"/>
      <c r="G641" s="1653"/>
      <c r="H641" s="1616"/>
      <c r="I641" s="1619"/>
      <c r="J641" s="1619"/>
      <c r="K641" s="1616"/>
      <c r="L641" s="1616"/>
      <c r="M641" s="1616"/>
      <c r="N641" s="1616"/>
      <c r="O641" s="1628">
        <f>+'Mejora Cont'!W14</f>
        <v>0.18</v>
      </c>
      <c r="P641" s="1675"/>
      <c r="Q641" s="1671" t="str">
        <f>+'Mejora Cont'!C14</f>
        <v xml:space="preserve">Orientar a los procesos de la sede central  y Direcciones Territoriales  en la formulación y seguimiento de  acciones de mejoramiento </v>
      </c>
      <c r="R641" s="1616"/>
      <c r="S641" s="1646">
        <v>43101</v>
      </c>
      <c r="T641" s="1646">
        <v>43101</v>
      </c>
      <c r="U641" s="362" t="s">
        <v>47</v>
      </c>
      <c r="V641" s="312">
        <f>+'Mejora Cont'!V14</f>
        <v>1.0000000000000002</v>
      </c>
      <c r="W641" s="363">
        <f>+V641*O641</f>
        <v>0.18000000000000002</v>
      </c>
      <c r="X641" s="17"/>
      <c r="Y641" s="17"/>
      <c r="Z641" s="17"/>
      <c r="AA641" s="17"/>
      <c r="AB641" s="17"/>
      <c r="AC641" s="17"/>
      <c r="AD641" s="17"/>
      <c r="AE641" s="17"/>
      <c r="AF641" s="17"/>
      <c r="AG641" s="17"/>
    </row>
    <row r="642" spans="1:33" ht="26.25" customHeight="1">
      <c r="A642" s="1653"/>
      <c r="B642" s="1616"/>
      <c r="C642" s="1616"/>
      <c r="D642" s="1616"/>
      <c r="E642" s="1678"/>
      <c r="F642" s="1678"/>
      <c r="G642" s="1653"/>
      <c r="H642" s="1616"/>
      <c r="I642" s="1643" t="s">
        <v>48</v>
      </c>
      <c r="J642" s="1643">
        <f>+'Mejora Cont'!V6</f>
        <v>1</v>
      </c>
      <c r="K642" s="1616"/>
      <c r="L642" s="1616"/>
      <c r="M642" s="1616"/>
      <c r="N642" s="1616"/>
      <c r="O642" s="1619"/>
      <c r="P642" s="1616"/>
      <c r="Q642" s="1619"/>
      <c r="R642" s="1616"/>
      <c r="S642" s="1619"/>
      <c r="T642" s="1619"/>
      <c r="U642" s="362" t="s">
        <v>48</v>
      </c>
      <c r="V642" s="312">
        <f>+'Mejora Cont'!V15</f>
        <v>1.0000000000000002</v>
      </c>
      <c r="W642" s="363">
        <f>+V642*O641</f>
        <v>0.18000000000000002</v>
      </c>
      <c r="X642" s="17"/>
      <c r="Y642" s="17"/>
      <c r="Z642" s="17"/>
      <c r="AA642" s="17"/>
      <c r="AB642" s="17"/>
      <c r="AC642" s="17"/>
      <c r="AD642" s="17"/>
      <c r="AE642" s="17"/>
      <c r="AF642" s="17"/>
      <c r="AG642" s="17"/>
    </row>
    <row r="643" spans="1:33" ht="20.25" customHeight="1">
      <c r="A643" s="1653"/>
      <c r="B643" s="1616"/>
      <c r="C643" s="1616"/>
      <c r="D643" s="1616"/>
      <c r="E643" s="1678"/>
      <c r="F643" s="1678"/>
      <c r="G643" s="1653"/>
      <c r="H643" s="1616"/>
      <c r="I643" s="1616"/>
      <c r="J643" s="1616"/>
      <c r="K643" s="1616"/>
      <c r="L643" s="1616"/>
      <c r="M643" s="1616"/>
      <c r="N643" s="1616"/>
      <c r="O643" s="1628">
        <f>+'Mejora Cont'!W16</f>
        <v>0.1</v>
      </c>
      <c r="P643" s="1675"/>
      <c r="Q643" s="1671" t="str">
        <f>+'Mejora Cont'!C16</f>
        <v>Coordinar la Revisión del SGI por la alta dirección</v>
      </c>
      <c r="R643" s="1616"/>
      <c r="S643" s="1646">
        <v>43160</v>
      </c>
      <c r="T643" s="1646">
        <v>43435</v>
      </c>
      <c r="U643" s="362" t="s">
        <v>47</v>
      </c>
      <c r="V643" s="312">
        <f>+'Mejora Cont'!V16</f>
        <v>1</v>
      </c>
      <c r="W643" s="363">
        <f>+V643*O643</f>
        <v>0.1</v>
      </c>
      <c r="X643" s="17"/>
      <c r="Y643" s="17"/>
      <c r="Z643" s="17"/>
      <c r="AA643" s="17"/>
      <c r="AB643" s="17"/>
      <c r="AC643" s="17"/>
      <c r="AD643" s="17"/>
      <c r="AE643" s="17"/>
      <c r="AF643" s="17"/>
      <c r="AG643" s="17"/>
    </row>
    <row r="644" spans="1:33" ht="20.25" customHeight="1">
      <c r="A644" s="1653"/>
      <c r="B644" s="1616"/>
      <c r="C644" s="1616"/>
      <c r="D644" s="1616"/>
      <c r="E644" s="1678"/>
      <c r="F644" s="1678"/>
      <c r="G644" s="1653"/>
      <c r="H644" s="1616"/>
      <c r="I644" s="1616"/>
      <c r="J644" s="1616"/>
      <c r="K644" s="1616"/>
      <c r="L644" s="1616"/>
      <c r="M644" s="1616"/>
      <c r="N644" s="1616"/>
      <c r="O644" s="1619"/>
      <c r="P644" s="1616"/>
      <c r="Q644" s="1619"/>
      <c r="R644" s="1616"/>
      <c r="S644" s="1619"/>
      <c r="T644" s="1619"/>
      <c r="U644" s="362" t="s">
        <v>48</v>
      </c>
      <c r="V644" s="312">
        <f>+'Mejora Cont'!V17</f>
        <v>1</v>
      </c>
      <c r="W644" s="363">
        <f>+V644*O643</f>
        <v>0.1</v>
      </c>
      <c r="X644" s="17"/>
      <c r="Y644" s="17"/>
      <c r="Z644" s="17"/>
      <c r="AA644" s="17"/>
      <c r="AB644" s="17"/>
      <c r="AC644" s="17"/>
      <c r="AD644" s="17"/>
      <c r="AE644" s="17"/>
      <c r="AF644" s="17"/>
      <c r="AG644" s="17"/>
    </row>
    <row r="645" spans="1:33" ht="20.25" customHeight="1">
      <c r="A645" s="1653"/>
      <c r="B645" s="1616"/>
      <c r="C645" s="1616"/>
      <c r="D645" s="1616"/>
      <c r="E645" s="1678"/>
      <c r="F645" s="1678"/>
      <c r="G645" s="1653"/>
      <c r="H645" s="1616"/>
      <c r="I645" s="1616"/>
      <c r="J645" s="1616"/>
      <c r="K645" s="1616"/>
      <c r="L645" s="1616"/>
      <c r="M645" s="1616"/>
      <c r="N645" s="1616"/>
      <c r="O645" s="1628">
        <f>+'Mejora Cont'!W18</f>
        <v>0.1</v>
      </c>
      <c r="P645" s="1675"/>
      <c r="Q645" s="1671" t="str">
        <f>+'Mejora Cont'!C18</f>
        <v>Acompañar la auditoria externa del ente certificador</v>
      </c>
      <c r="R645" s="1616"/>
      <c r="S645" s="1646">
        <v>43344</v>
      </c>
      <c r="T645" s="1646">
        <v>43405</v>
      </c>
      <c r="U645" s="362" t="s">
        <v>47</v>
      </c>
      <c r="V645" s="312">
        <f>+'Mejora Cont'!V18</f>
        <v>1</v>
      </c>
      <c r="W645" s="363">
        <f>+V645*O645</f>
        <v>0.1</v>
      </c>
      <c r="X645" s="17"/>
      <c r="Y645" s="17"/>
      <c r="Z645" s="17"/>
      <c r="AA645" s="17"/>
      <c r="AB645" s="17"/>
      <c r="AC645" s="17"/>
      <c r="AD645" s="17"/>
      <c r="AE645" s="17"/>
      <c r="AF645" s="17"/>
      <c r="AG645" s="17"/>
    </row>
    <row r="646" spans="1:33" ht="20.25" customHeight="1">
      <c r="A646" s="1653"/>
      <c r="B646" s="1616"/>
      <c r="C646" s="1616"/>
      <c r="D646" s="1616"/>
      <c r="E646" s="1678"/>
      <c r="F646" s="1678"/>
      <c r="G646" s="1653"/>
      <c r="H646" s="1616"/>
      <c r="I646" s="1616"/>
      <c r="J646" s="1616"/>
      <c r="K646" s="1616"/>
      <c r="L646" s="1616"/>
      <c r="M646" s="1616"/>
      <c r="N646" s="1616"/>
      <c r="O646" s="1619"/>
      <c r="P646" s="1616"/>
      <c r="Q646" s="1619"/>
      <c r="R646" s="1616"/>
      <c r="S646" s="1619"/>
      <c r="T646" s="1619"/>
      <c r="U646" s="362" t="s">
        <v>48</v>
      </c>
      <c r="V646" s="312">
        <f>+'Mejora Cont'!V19</f>
        <v>1</v>
      </c>
      <c r="W646" s="363">
        <f>+V646*O645</f>
        <v>0.1</v>
      </c>
      <c r="X646" s="17"/>
      <c r="Y646" s="17"/>
      <c r="Z646" s="17"/>
      <c r="AA646" s="17"/>
      <c r="AB646" s="17"/>
      <c r="AC646" s="17"/>
      <c r="AD646" s="17"/>
      <c r="AE646" s="17"/>
      <c r="AF646" s="17"/>
      <c r="AG646" s="17"/>
    </row>
    <row r="647" spans="1:33" ht="20.25" customHeight="1">
      <c r="A647" s="1653"/>
      <c r="B647" s="1616"/>
      <c r="C647" s="1616"/>
      <c r="D647" s="1616"/>
      <c r="E647" s="1678"/>
      <c r="F647" s="1678"/>
      <c r="G647" s="1653"/>
      <c r="H647" s="1616"/>
      <c r="I647" s="1616"/>
      <c r="J647" s="1616"/>
      <c r="K647" s="1616"/>
      <c r="L647" s="1616"/>
      <c r="M647" s="1616"/>
      <c r="N647" s="1616"/>
      <c r="O647" s="1628">
        <f>+'Mejora Cont'!W20</f>
        <v>0.18</v>
      </c>
      <c r="P647" s="1671"/>
      <c r="Q647" s="1671" t="str">
        <f>+'Mejora Cont'!C20</f>
        <v>Orientar la articulación de los sistemas que conforman el SGI, a través de mesas de trabajo, según requerimientos</v>
      </c>
      <c r="R647" s="1616"/>
      <c r="S647" s="1646">
        <v>43132</v>
      </c>
      <c r="T647" s="1646">
        <v>43405</v>
      </c>
      <c r="U647" s="362" t="s">
        <v>47</v>
      </c>
      <c r="V647" s="312">
        <f>+'Mejora Cont'!V20</f>
        <v>0.99999999999999989</v>
      </c>
      <c r="W647" s="363">
        <f>+V647*O647</f>
        <v>0.17999999999999997</v>
      </c>
      <c r="X647" s="17"/>
      <c r="Y647" s="17"/>
      <c r="Z647" s="17"/>
      <c r="AA647" s="17"/>
      <c r="AB647" s="17"/>
      <c r="AC647" s="17"/>
      <c r="AD647" s="17"/>
      <c r="AE647" s="17"/>
      <c r="AF647" s="17"/>
      <c r="AG647" s="17"/>
    </row>
    <row r="648" spans="1:33" ht="20.25" customHeight="1">
      <c r="A648" s="1653"/>
      <c r="B648" s="1616"/>
      <c r="C648" s="1616"/>
      <c r="D648" s="1616"/>
      <c r="E648" s="1678"/>
      <c r="F648" s="1678"/>
      <c r="G648" s="1654"/>
      <c r="H648" s="1617"/>
      <c r="I648" s="1617"/>
      <c r="J648" s="1617"/>
      <c r="K648" s="1617"/>
      <c r="L648" s="1617"/>
      <c r="M648" s="1617"/>
      <c r="N648" s="1617"/>
      <c r="O648" s="1617"/>
      <c r="P648" s="1619"/>
      <c r="Q648" s="1617"/>
      <c r="R648" s="1617"/>
      <c r="S648" s="1617"/>
      <c r="T648" s="1617"/>
      <c r="U648" s="367" t="s">
        <v>48</v>
      </c>
      <c r="V648" s="325">
        <f>+'Mejora Cont'!V21</f>
        <v>0.99999999999999989</v>
      </c>
      <c r="W648" s="368">
        <f>+V648*O647</f>
        <v>0.17999999999999997</v>
      </c>
      <c r="X648" s="17"/>
      <c r="Y648" s="17"/>
      <c r="Z648" s="17"/>
      <c r="AA648" s="17"/>
      <c r="AB648" s="17"/>
      <c r="AC648" s="17"/>
      <c r="AD648" s="17"/>
      <c r="AE648" s="17"/>
      <c r="AF648" s="17"/>
      <c r="AG648" s="17"/>
    </row>
    <row r="649" spans="1:33" ht="15.75" customHeight="1">
      <c r="A649" s="65" t="s">
        <v>56</v>
      </c>
      <c r="B649" s="1756">
        <f>+J650*B635</f>
        <v>2.5000000000000001E-2</v>
      </c>
      <c r="C649" s="1662"/>
      <c r="D649" s="1663"/>
      <c r="E649" s="1663"/>
      <c r="F649" s="1663"/>
      <c r="G649" s="1664"/>
      <c r="H649" s="1631">
        <f>SUM(H635:H648)</f>
        <v>1</v>
      </c>
      <c r="I649" s="190" t="s">
        <v>47</v>
      </c>
      <c r="J649" s="190">
        <f>+'Mejora Cont'!V2</f>
        <v>1</v>
      </c>
      <c r="K649" s="192"/>
      <c r="L649" s="549"/>
      <c r="M649" s="549"/>
      <c r="N649" s="549"/>
      <c r="O649" s="549"/>
      <c r="P649" s="549"/>
      <c r="Q649" s="549"/>
      <c r="R649" s="549"/>
      <c r="S649" s="549"/>
      <c r="T649" s="549"/>
      <c r="U649" s="549"/>
      <c r="V649" s="549"/>
      <c r="W649" s="454"/>
      <c r="X649" s="17"/>
      <c r="Y649" s="17"/>
      <c r="Z649" s="17"/>
      <c r="AA649" s="17"/>
      <c r="AB649" s="17"/>
      <c r="AC649" s="17"/>
      <c r="AD649" s="17"/>
      <c r="AE649" s="17"/>
      <c r="AF649" s="17"/>
      <c r="AG649" s="17"/>
    </row>
    <row r="650" spans="1:33" ht="15.75" customHeight="1">
      <c r="A650" s="70">
        <f>+$F$4</f>
        <v>43465</v>
      </c>
      <c r="B650" s="1718"/>
      <c r="C650" s="1665"/>
      <c r="D650" s="1666"/>
      <c r="E650" s="1666"/>
      <c r="F650" s="1666"/>
      <c r="G650" s="1651"/>
      <c r="H650" s="1617"/>
      <c r="I650" s="72" t="s">
        <v>48</v>
      </c>
      <c r="J650" s="73">
        <f>+'Mejora Cont'!V3</f>
        <v>1</v>
      </c>
      <c r="K650" s="455"/>
      <c r="L650" s="456"/>
      <c r="M650" s="456"/>
      <c r="N650" s="456"/>
      <c r="O650" s="456"/>
      <c r="P650" s="456"/>
      <c r="Q650" s="456"/>
      <c r="R650" s="456"/>
      <c r="S650" s="456"/>
      <c r="T650" s="456"/>
      <c r="U650" s="456"/>
      <c r="V650" s="456"/>
      <c r="W650" s="457"/>
      <c r="X650" s="17"/>
      <c r="Y650" s="17"/>
      <c r="Z650" s="17"/>
      <c r="AA650" s="17"/>
      <c r="AB650" s="17"/>
      <c r="AC650" s="17"/>
      <c r="AD650" s="17"/>
      <c r="AE650" s="17"/>
      <c r="AF650" s="17"/>
      <c r="AG650" s="17"/>
    </row>
    <row r="651" spans="1:33" ht="15.75" customHeight="1">
      <c r="A651" s="395"/>
      <c r="B651" s="395"/>
      <c r="C651" s="17"/>
      <c r="D651" s="17"/>
      <c r="E651" s="396"/>
      <c r="F651" s="396"/>
      <c r="G651" s="398"/>
      <c r="H651" s="398"/>
      <c r="I651" s="398"/>
      <c r="J651" s="398"/>
      <c r="K651" s="399"/>
      <c r="L651" s="17"/>
      <c r="M651" s="17"/>
      <c r="N651" s="17"/>
      <c r="O651" s="17"/>
      <c r="P651" s="17"/>
      <c r="Q651" s="17"/>
      <c r="R651" s="396"/>
      <c r="S651" s="400"/>
      <c r="T651" s="401"/>
      <c r="U651" s="401"/>
      <c r="V651" s="17"/>
      <c r="W651" s="17"/>
      <c r="X651" s="17"/>
      <c r="Y651" s="17"/>
      <c r="Z651" s="17"/>
      <c r="AA651" s="17"/>
      <c r="AB651" s="17"/>
      <c r="AC651" s="17"/>
      <c r="AD651" s="17"/>
      <c r="AE651" s="17"/>
      <c r="AF651" s="17"/>
      <c r="AG651" s="17"/>
    </row>
    <row r="652" spans="1:33" ht="30" customHeight="1">
      <c r="A652" s="1749" t="str">
        <f>+'T Humano'!I2</f>
        <v>GESTIÓN HUMANA</v>
      </c>
      <c r="B652" s="1729">
        <v>0.05</v>
      </c>
      <c r="C652" s="1640" t="s">
        <v>1126</v>
      </c>
      <c r="D652" s="1640" t="s">
        <v>1127</v>
      </c>
      <c r="E652" s="1757" t="s">
        <v>1128</v>
      </c>
      <c r="F652" s="1757" t="s">
        <v>1129</v>
      </c>
      <c r="G652" s="1652" t="str">
        <f>+'T Humano'!A7</f>
        <v>Plan de Gestión Estratégica del Talento Humano Ejecutado.</v>
      </c>
      <c r="H652" s="1626">
        <f>+'T Humano'!W5</f>
        <v>0.7</v>
      </c>
      <c r="I652" s="1635" t="s">
        <v>47</v>
      </c>
      <c r="J652" s="1626">
        <f>+'T Humano'!V5</f>
        <v>1.0000000000000002</v>
      </c>
      <c r="K652" s="1626">
        <f>+'T Humano'!E5</f>
        <v>1</v>
      </c>
      <c r="L652" s="1621" t="str">
        <f>+'T Humano'!D5</f>
        <v>Porcentaje</v>
      </c>
      <c r="M652" s="1621">
        <f>+'T Humano'!F5</f>
        <v>0</v>
      </c>
      <c r="N652" s="1621" t="str">
        <f>+'T Humano'!G5</f>
        <v>Eficacia</v>
      </c>
      <c r="O652" s="567"/>
      <c r="P652" s="568"/>
      <c r="Q652" s="568" t="s">
        <v>1130</v>
      </c>
      <c r="R652" s="1621" t="str">
        <f>+'T Humano'!C5</f>
        <v>SECRETARÍA GENERAL GIT TALENTO HUMANO</v>
      </c>
      <c r="S652" s="569"/>
      <c r="T652" s="569"/>
      <c r="U652" s="570"/>
      <c r="V652" s="571"/>
      <c r="W652" s="572"/>
      <c r="X652" s="17"/>
      <c r="Y652" s="17"/>
      <c r="Z652" s="17"/>
      <c r="AA652" s="17"/>
      <c r="AB652" s="17"/>
      <c r="AC652" s="17"/>
      <c r="AD652" s="17"/>
      <c r="AE652" s="17"/>
      <c r="AF652" s="17"/>
      <c r="AG652" s="17"/>
    </row>
    <row r="653" spans="1:33" ht="30" customHeight="1">
      <c r="A653" s="1653"/>
      <c r="B653" s="1653"/>
      <c r="C653" s="1616"/>
      <c r="D653" s="1616"/>
      <c r="E653" s="1678"/>
      <c r="F653" s="1678"/>
      <c r="G653" s="1653"/>
      <c r="H653" s="1616"/>
      <c r="I653" s="1616"/>
      <c r="J653" s="1616"/>
      <c r="K653" s="1616"/>
      <c r="L653" s="1616"/>
      <c r="M653" s="1616"/>
      <c r="N653" s="1616"/>
      <c r="O653" s="1613">
        <f>+'T Humano'!W9</f>
        <v>0.1</v>
      </c>
      <c r="P653" s="1624" t="s">
        <v>1131</v>
      </c>
      <c r="Q653" s="1624" t="str">
        <f>+'T Humano'!C9</f>
        <v>Socializar y Mantener  el Sistema de Gestión y Seguridad  y Salud en el Trabajo.</v>
      </c>
      <c r="R653" s="1616"/>
      <c r="S653" s="1646">
        <v>43101</v>
      </c>
      <c r="T653" s="1646">
        <v>43435</v>
      </c>
      <c r="U653" s="362" t="s">
        <v>47</v>
      </c>
      <c r="V653" s="312">
        <f>+'T Humano'!V9</f>
        <v>0.99999999999999978</v>
      </c>
      <c r="W653" s="363">
        <f>+V653*O653</f>
        <v>9.9999999999999978E-2</v>
      </c>
      <c r="X653" s="17"/>
      <c r="Y653" s="17"/>
      <c r="Z653" s="17"/>
      <c r="AA653" s="17"/>
      <c r="AB653" s="17"/>
      <c r="AC653" s="17"/>
      <c r="AD653" s="17"/>
      <c r="AE653" s="17"/>
      <c r="AF653" s="17"/>
      <c r="AG653" s="17"/>
    </row>
    <row r="654" spans="1:33" ht="15.75" customHeight="1">
      <c r="A654" s="1653"/>
      <c r="B654" s="1653"/>
      <c r="C654" s="1616"/>
      <c r="D654" s="1616"/>
      <c r="E654" s="1678"/>
      <c r="F654" s="1678"/>
      <c r="G654" s="1653"/>
      <c r="H654" s="1616"/>
      <c r="I654" s="1616"/>
      <c r="J654" s="1616"/>
      <c r="K654" s="1616"/>
      <c r="L654" s="1616"/>
      <c r="M654" s="1616"/>
      <c r="N654" s="1616"/>
      <c r="O654" s="1619"/>
      <c r="P654" s="1619"/>
      <c r="Q654" s="1619"/>
      <c r="R654" s="1616"/>
      <c r="S654" s="1619"/>
      <c r="T654" s="1619"/>
      <c r="U654" s="362" t="s">
        <v>48</v>
      </c>
      <c r="V654" s="312">
        <f>+'T Humano'!V10</f>
        <v>0.92999999999999983</v>
      </c>
      <c r="W654" s="363">
        <f>+V654*O653</f>
        <v>9.2999999999999985E-2</v>
      </c>
      <c r="X654" s="17"/>
      <c r="Y654" s="17"/>
      <c r="Z654" s="17"/>
      <c r="AA654" s="17"/>
      <c r="AB654" s="17"/>
      <c r="AC654" s="17"/>
      <c r="AD654" s="17"/>
      <c r="AE654" s="17"/>
      <c r="AF654" s="17"/>
      <c r="AG654" s="17"/>
    </row>
    <row r="655" spans="1:33" ht="15.75" customHeight="1">
      <c r="A655" s="1653"/>
      <c r="B655" s="1653"/>
      <c r="C655" s="1616"/>
      <c r="D655" s="1616"/>
      <c r="E655" s="1678"/>
      <c r="F655" s="1678"/>
      <c r="G655" s="1653"/>
      <c r="H655" s="1616"/>
      <c r="I655" s="1616"/>
      <c r="J655" s="1616"/>
      <c r="K655" s="1616"/>
      <c r="L655" s="1616"/>
      <c r="M655" s="1616"/>
      <c r="N655" s="1616"/>
      <c r="O655" s="1613">
        <f>+'T Humano'!W11</f>
        <v>0.1</v>
      </c>
      <c r="P655" s="1624" t="s">
        <v>1132</v>
      </c>
      <c r="Q655" s="1624" t="str">
        <f>+'T Humano'!C11</f>
        <v>Desarrollar actividades de Bienestar Social.</v>
      </c>
      <c r="R655" s="1616"/>
      <c r="S655" s="1646">
        <v>43101</v>
      </c>
      <c r="T655" s="1646">
        <v>43435</v>
      </c>
      <c r="U655" s="362" t="s">
        <v>47</v>
      </c>
      <c r="V655" s="312">
        <f>+'T Humano'!V11</f>
        <v>0.99999999999999978</v>
      </c>
      <c r="W655" s="363">
        <f>+V655*O655</f>
        <v>9.9999999999999978E-2</v>
      </c>
      <c r="X655" s="17"/>
      <c r="Y655" s="17"/>
      <c r="Z655" s="17"/>
      <c r="AA655" s="17"/>
      <c r="AB655" s="17"/>
      <c r="AC655" s="17"/>
      <c r="AD655" s="17"/>
      <c r="AE655" s="17"/>
      <c r="AF655" s="17"/>
      <c r="AG655" s="17"/>
    </row>
    <row r="656" spans="1:33" ht="15.75" customHeight="1">
      <c r="A656" s="1653"/>
      <c r="B656" s="1653"/>
      <c r="C656" s="1616"/>
      <c r="D656" s="1616"/>
      <c r="E656" s="1678"/>
      <c r="F656" s="1678"/>
      <c r="G656" s="1653"/>
      <c r="H656" s="1616"/>
      <c r="I656" s="1616"/>
      <c r="J656" s="1616"/>
      <c r="K656" s="1616"/>
      <c r="L656" s="1616"/>
      <c r="M656" s="1616"/>
      <c r="N656" s="1616"/>
      <c r="O656" s="1619"/>
      <c r="P656" s="1619"/>
      <c r="Q656" s="1619"/>
      <c r="R656" s="1616"/>
      <c r="S656" s="1619"/>
      <c r="T656" s="1619"/>
      <c r="U656" s="362" t="s">
        <v>48</v>
      </c>
      <c r="V656" s="312">
        <f>+'T Humano'!V12</f>
        <v>0.99799999999999978</v>
      </c>
      <c r="W656" s="363">
        <f>+V656*O655</f>
        <v>9.9799999999999986E-2</v>
      </c>
      <c r="X656" s="17"/>
      <c r="Y656" s="17"/>
      <c r="Z656" s="17"/>
      <c r="AA656" s="17"/>
      <c r="AB656" s="17"/>
      <c r="AC656" s="17"/>
      <c r="AD656" s="17"/>
      <c r="AE656" s="17"/>
      <c r="AF656" s="17"/>
      <c r="AG656" s="17"/>
    </row>
    <row r="657" spans="1:33" ht="30" customHeight="1">
      <c r="A657" s="1653"/>
      <c r="B657" s="1653"/>
      <c r="C657" s="1616"/>
      <c r="D657" s="1616"/>
      <c r="E657" s="1678"/>
      <c r="F657" s="1678"/>
      <c r="G657" s="1653"/>
      <c r="H657" s="1616"/>
      <c r="I657" s="1616"/>
      <c r="J657" s="1616"/>
      <c r="K657" s="1616"/>
      <c r="L657" s="1616"/>
      <c r="M657" s="1616"/>
      <c r="N657" s="1616"/>
      <c r="O657" s="1613">
        <f>+'T Humano'!W13</f>
        <v>0.05</v>
      </c>
      <c r="P657" s="1624" t="s">
        <v>1132</v>
      </c>
      <c r="Q657" s="1624" t="str">
        <f>+'T Humano'!C13</f>
        <v>Formular y ejecutar el plan  de Incentivos para evaluación del Desempeño.</v>
      </c>
      <c r="R657" s="1616"/>
      <c r="S657" s="1646">
        <v>43101</v>
      </c>
      <c r="T657" s="1646">
        <v>43435</v>
      </c>
      <c r="U657" s="362" t="s">
        <v>47</v>
      </c>
      <c r="V657" s="312">
        <f>+'T Humano'!V13</f>
        <v>0.99999999999999989</v>
      </c>
      <c r="W657" s="363">
        <f>+V657*O657</f>
        <v>4.9999999999999996E-2</v>
      </c>
      <c r="X657" s="17"/>
      <c r="Y657" s="17"/>
      <c r="Z657" s="17"/>
      <c r="AA657" s="17"/>
      <c r="AB657" s="17"/>
      <c r="AC657" s="17"/>
      <c r="AD657" s="17"/>
      <c r="AE657" s="17"/>
      <c r="AF657" s="17"/>
      <c r="AG657" s="17"/>
    </row>
    <row r="658" spans="1:33" ht="15.75" customHeight="1">
      <c r="A658" s="1653"/>
      <c r="B658" s="1653"/>
      <c r="C658" s="1616"/>
      <c r="D658" s="1616"/>
      <c r="E658" s="1678"/>
      <c r="F658" s="1678"/>
      <c r="G658" s="1653"/>
      <c r="H658" s="1616"/>
      <c r="I658" s="1616"/>
      <c r="J658" s="1616"/>
      <c r="K658" s="1616"/>
      <c r="L658" s="1616"/>
      <c r="M658" s="1616"/>
      <c r="N658" s="1616"/>
      <c r="O658" s="1619"/>
      <c r="P658" s="1619"/>
      <c r="Q658" s="1619"/>
      <c r="R658" s="1616"/>
      <c r="S658" s="1619"/>
      <c r="T658" s="1619"/>
      <c r="U658" s="362" t="s">
        <v>48</v>
      </c>
      <c r="V658" s="312">
        <f>+'T Humano'!V14</f>
        <v>0.85</v>
      </c>
      <c r="W658" s="363">
        <f>+V658*O657</f>
        <v>4.2500000000000003E-2</v>
      </c>
      <c r="X658" s="17"/>
      <c r="Y658" s="17"/>
      <c r="Z658" s="17"/>
      <c r="AA658" s="17"/>
      <c r="AB658" s="17"/>
      <c r="AC658" s="17"/>
      <c r="AD658" s="17"/>
      <c r="AE658" s="17"/>
      <c r="AF658" s="17"/>
      <c r="AG658" s="17"/>
    </row>
    <row r="659" spans="1:33" ht="15.75" customHeight="1">
      <c r="A659" s="1653"/>
      <c r="B659" s="1653"/>
      <c r="C659" s="1616"/>
      <c r="D659" s="1616"/>
      <c r="E659" s="1678"/>
      <c r="F659" s="1678"/>
      <c r="G659" s="1653"/>
      <c r="H659" s="1616"/>
      <c r="I659" s="1616"/>
      <c r="J659" s="1616"/>
      <c r="K659" s="1616"/>
      <c r="L659" s="1616"/>
      <c r="M659" s="1616"/>
      <c r="N659" s="1616"/>
      <c r="O659" s="573"/>
      <c r="P659" s="574"/>
      <c r="Q659" s="574" t="s">
        <v>1133</v>
      </c>
      <c r="R659" s="1616"/>
      <c r="S659" s="575"/>
      <c r="T659" s="575"/>
      <c r="U659" s="576"/>
      <c r="V659" s="577"/>
      <c r="W659" s="578"/>
      <c r="X659" s="17"/>
      <c r="Y659" s="17"/>
      <c r="Z659" s="17"/>
      <c r="AA659" s="17"/>
      <c r="AB659" s="17"/>
      <c r="AC659" s="17"/>
      <c r="AD659" s="17"/>
      <c r="AE659" s="17"/>
      <c r="AF659" s="17"/>
      <c r="AG659" s="17"/>
    </row>
    <row r="660" spans="1:33" ht="15.75" customHeight="1">
      <c r="A660" s="1653"/>
      <c r="B660" s="1653"/>
      <c r="C660" s="1616"/>
      <c r="D660" s="1616"/>
      <c r="E660" s="1678"/>
      <c r="F660" s="1678"/>
      <c r="G660" s="1653"/>
      <c r="H660" s="1616"/>
      <c r="I660" s="1616"/>
      <c r="J660" s="1616"/>
      <c r="K660" s="1616"/>
      <c r="L660" s="1616"/>
      <c r="M660" s="1616"/>
      <c r="N660" s="1616"/>
      <c r="O660" s="1613">
        <f>+'T Humano'!W16</f>
        <v>0.05</v>
      </c>
      <c r="P660" s="1624" t="s">
        <v>1134</v>
      </c>
      <c r="Q660" s="1624" t="str">
        <f>+'T Humano'!C16</f>
        <v>Armonizar el Plan de Gestión Estratégica  con MIPG.</v>
      </c>
      <c r="R660" s="1616"/>
      <c r="S660" s="1646">
        <v>43101</v>
      </c>
      <c r="T660" s="1646">
        <v>43435</v>
      </c>
      <c r="U660" s="362" t="s">
        <v>47</v>
      </c>
      <c r="V660" s="312">
        <f>+'T Humano'!V16</f>
        <v>1</v>
      </c>
      <c r="W660" s="363">
        <f>+V660*O660</f>
        <v>0.05</v>
      </c>
      <c r="X660" s="17"/>
      <c r="Y660" s="17"/>
      <c r="Z660" s="17"/>
      <c r="AA660" s="17"/>
      <c r="AB660" s="17"/>
      <c r="AC660" s="17"/>
      <c r="AD660" s="17"/>
      <c r="AE660" s="17"/>
      <c r="AF660" s="17"/>
      <c r="AG660" s="17"/>
    </row>
    <row r="661" spans="1:33" ht="15.75" customHeight="1">
      <c r="A661" s="1653"/>
      <c r="B661" s="1653"/>
      <c r="C661" s="1616"/>
      <c r="D661" s="1616"/>
      <c r="E661" s="1678"/>
      <c r="F661" s="1678"/>
      <c r="G661" s="1653"/>
      <c r="H661" s="1616"/>
      <c r="I661" s="1616"/>
      <c r="J661" s="1616"/>
      <c r="K661" s="1616"/>
      <c r="L661" s="1616"/>
      <c r="M661" s="1616"/>
      <c r="N661" s="1616"/>
      <c r="O661" s="1619"/>
      <c r="P661" s="1619"/>
      <c r="Q661" s="1619"/>
      <c r="R661" s="1616"/>
      <c r="S661" s="1619"/>
      <c r="T661" s="1619"/>
      <c r="U661" s="362" t="s">
        <v>48</v>
      </c>
      <c r="V661" s="312">
        <f>+'T Humano'!V17</f>
        <v>0.85</v>
      </c>
      <c r="W661" s="363">
        <f>+V661*O660</f>
        <v>4.2500000000000003E-2</v>
      </c>
      <c r="X661" s="17"/>
      <c r="Y661" s="17"/>
      <c r="Z661" s="17"/>
      <c r="AA661" s="17"/>
      <c r="AB661" s="17"/>
      <c r="AC661" s="17"/>
      <c r="AD661" s="17"/>
      <c r="AE661" s="17"/>
      <c r="AF661" s="17"/>
      <c r="AG661" s="17"/>
    </row>
    <row r="662" spans="1:33" ht="15.75" customHeight="1">
      <c r="A662" s="1653"/>
      <c r="B662" s="1653"/>
      <c r="C662" s="1616"/>
      <c r="D662" s="1616"/>
      <c r="E662" s="1678"/>
      <c r="F662" s="1678"/>
      <c r="G662" s="1653"/>
      <c r="H662" s="1616"/>
      <c r="I662" s="1616"/>
      <c r="J662" s="1616"/>
      <c r="K662" s="1616"/>
      <c r="L662" s="1616"/>
      <c r="M662" s="1616"/>
      <c r="N662" s="1616"/>
      <c r="O662" s="1613">
        <f>+'T Humano'!W18</f>
        <v>0.04</v>
      </c>
      <c r="P662" s="1624" t="s">
        <v>1136</v>
      </c>
      <c r="Q662" s="1624" t="str">
        <f>+'T Humano'!C18</f>
        <v>Desarrollar eventos de capacitación en temas transversales.</v>
      </c>
      <c r="R662" s="1616"/>
      <c r="S662" s="1646">
        <v>43101</v>
      </c>
      <c r="T662" s="1646">
        <v>43435</v>
      </c>
      <c r="U662" s="362" t="s">
        <v>47</v>
      </c>
      <c r="V662" s="312">
        <f>+'T Humano'!V18</f>
        <v>0.99999999999999989</v>
      </c>
      <c r="W662" s="363">
        <f>+V662*O662</f>
        <v>3.9999999999999994E-2</v>
      </c>
      <c r="X662" s="17"/>
      <c r="Y662" s="17"/>
      <c r="Z662" s="17"/>
      <c r="AA662" s="17"/>
      <c r="AB662" s="17"/>
      <c r="AC662" s="17"/>
      <c r="AD662" s="17"/>
      <c r="AE662" s="17"/>
      <c r="AF662" s="17"/>
      <c r="AG662" s="17"/>
    </row>
    <row r="663" spans="1:33" ht="15.75" customHeight="1">
      <c r="A663" s="1653"/>
      <c r="B663" s="1653"/>
      <c r="C663" s="1616"/>
      <c r="D663" s="1616"/>
      <c r="E663" s="1678"/>
      <c r="F663" s="1678"/>
      <c r="G663" s="1653"/>
      <c r="H663" s="1616"/>
      <c r="I663" s="1616"/>
      <c r="J663" s="1616"/>
      <c r="K663" s="1616"/>
      <c r="L663" s="1616"/>
      <c r="M663" s="1616"/>
      <c r="N663" s="1616"/>
      <c r="O663" s="1619"/>
      <c r="P663" s="1619"/>
      <c r="Q663" s="1619"/>
      <c r="R663" s="1616"/>
      <c r="S663" s="1619"/>
      <c r="T663" s="1619"/>
      <c r="U663" s="362" t="s">
        <v>48</v>
      </c>
      <c r="V663" s="312">
        <f>+'T Humano'!V19</f>
        <v>0.99999999999999989</v>
      </c>
      <c r="W663" s="363">
        <f>+V663*O662</f>
        <v>3.9999999999999994E-2</v>
      </c>
      <c r="X663" s="17"/>
      <c r="Y663" s="17"/>
      <c r="Z663" s="17"/>
      <c r="AA663" s="17"/>
      <c r="AB663" s="17"/>
      <c r="AC663" s="17"/>
      <c r="AD663" s="17"/>
      <c r="AE663" s="17"/>
      <c r="AF663" s="17"/>
      <c r="AG663" s="17"/>
    </row>
    <row r="664" spans="1:33" ht="15.75" customHeight="1">
      <c r="A664" s="1653"/>
      <c r="B664" s="1653"/>
      <c r="C664" s="1616"/>
      <c r="D664" s="1616"/>
      <c r="E664" s="1678"/>
      <c r="F664" s="1678"/>
      <c r="G664" s="1653"/>
      <c r="H664" s="1616"/>
      <c r="I664" s="1616"/>
      <c r="J664" s="1616"/>
      <c r="K664" s="1616"/>
      <c r="L664" s="1616"/>
      <c r="M664" s="1616"/>
      <c r="N664" s="1616"/>
      <c r="O664" s="1613">
        <f>+'T Humano'!W20</f>
        <v>0.02</v>
      </c>
      <c r="P664" s="1624" t="s">
        <v>1136</v>
      </c>
      <c r="Q664" s="1624" t="str">
        <f>+'T Humano'!C20</f>
        <v>Acompañamiento en el proceso de Formación de Formadores</v>
      </c>
      <c r="R664" s="1616"/>
      <c r="S664" s="1646">
        <v>43101</v>
      </c>
      <c r="T664" s="1646">
        <v>43435</v>
      </c>
      <c r="U664" s="362" t="s">
        <v>47</v>
      </c>
      <c r="V664" s="312">
        <f>+'T Humano'!V20</f>
        <v>1</v>
      </c>
      <c r="W664" s="363">
        <f>+V664*O664</f>
        <v>0.02</v>
      </c>
      <c r="X664" s="17"/>
      <c r="Y664" s="17"/>
      <c r="Z664" s="17"/>
      <c r="AA664" s="17"/>
      <c r="AB664" s="17"/>
      <c r="AC664" s="17"/>
      <c r="AD664" s="17"/>
      <c r="AE664" s="17"/>
      <c r="AF664" s="17"/>
      <c r="AG664" s="17"/>
    </row>
    <row r="665" spans="1:33" ht="15.75" customHeight="1">
      <c r="A665" s="1653"/>
      <c r="B665" s="1653"/>
      <c r="C665" s="1616"/>
      <c r="D665" s="1616"/>
      <c r="E665" s="1678"/>
      <c r="F665" s="1678"/>
      <c r="G665" s="1653"/>
      <c r="H665" s="1616"/>
      <c r="I665" s="1616"/>
      <c r="J665" s="1616"/>
      <c r="K665" s="1616"/>
      <c r="L665" s="1616"/>
      <c r="M665" s="1616"/>
      <c r="N665" s="1616"/>
      <c r="O665" s="1619"/>
      <c r="P665" s="1619"/>
      <c r="Q665" s="1619"/>
      <c r="R665" s="1616"/>
      <c r="S665" s="1619"/>
      <c r="T665" s="1619"/>
      <c r="U665" s="362" t="s">
        <v>48</v>
      </c>
      <c r="V665" s="312">
        <f>+'T Humano'!V21</f>
        <v>0.39999999999999997</v>
      </c>
      <c r="W665" s="363">
        <f>+V665*O664</f>
        <v>8.0000000000000002E-3</v>
      </c>
      <c r="X665" s="17"/>
      <c r="Y665" s="17"/>
      <c r="Z665" s="17"/>
      <c r="AA665" s="17"/>
      <c r="AB665" s="17"/>
      <c r="AC665" s="17"/>
      <c r="AD665" s="17"/>
      <c r="AE665" s="17"/>
      <c r="AF665" s="17"/>
      <c r="AG665" s="17"/>
    </row>
    <row r="666" spans="1:33" ht="30" customHeight="1">
      <c r="A666" s="1653"/>
      <c r="B666" s="1653"/>
      <c r="C666" s="1616"/>
      <c r="D666" s="1616"/>
      <c r="E666" s="1678"/>
      <c r="F666" s="1678"/>
      <c r="G666" s="1653"/>
      <c r="H666" s="1616"/>
      <c r="I666" s="1616"/>
      <c r="J666" s="1616"/>
      <c r="K666" s="1616"/>
      <c r="L666" s="1616"/>
      <c r="M666" s="1616"/>
      <c r="N666" s="1616"/>
      <c r="O666" s="1613">
        <f>+'T Humano'!W22</f>
        <v>0.04</v>
      </c>
      <c r="P666" s="1624" t="s">
        <v>1136</v>
      </c>
      <c r="Q666" s="1624" t="str">
        <f>+'T Humano'!C22</f>
        <v>Desarrollar eventos de Capacitación en temas misionales: Asuntos jurídicos y geográficos de tierras, e investigación.</v>
      </c>
      <c r="R666" s="1616"/>
      <c r="S666" s="1646">
        <v>43101</v>
      </c>
      <c r="T666" s="1646">
        <v>43435</v>
      </c>
      <c r="U666" s="362" t="s">
        <v>47</v>
      </c>
      <c r="V666" s="312">
        <f>+'T Humano'!V22</f>
        <v>0.99999999999999989</v>
      </c>
      <c r="W666" s="363">
        <f>+V666*O666</f>
        <v>3.9999999999999994E-2</v>
      </c>
      <c r="X666" s="17"/>
      <c r="Y666" s="17"/>
      <c r="Z666" s="17"/>
      <c r="AA666" s="17"/>
      <c r="AB666" s="17"/>
      <c r="AC666" s="17"/>
      <c r="AD666" s="17"/>
      <c r="AE666" s="17"/>
      <c r="AF666" s="17"/>
      <c r="AG666" s="17"/>
    </row>
    <row r="667" spans="1:33" ht="15.75" customHeight="1">
      <c r="A667" s="1653"/>
      <c r="B667" s="1653"/>
      <c r="C667" s="1616"/>
      <c r="D667" s="1616"/>
      <c r="E667" s="1678"/>
      <c r="F667" s="1678"/>
      <c r="G667" s="1653"/>
      <c r="H667" s="1616"/>
      <c r="I667" s="1616"/>
      <c r="J667" s="1616"/>
      <c r="K667" s="1616"/>
      <c r="L667" s="1616"/>
      <c r="M667" s="1616"/>
      <c r="N667" s="1616"/>
      <c r="O667" s="1619"/>
      <c r="P667" s="1619"/>
      <c r="Q667" s="1619"/>
      <c r="R667" s="1616"/>
      <c r="S667" s="1619"/>
      <c r="T667" s="1619"/>
      <c r="U667" s="362" t="s">
        <v>48</v>
      </c>
      <c r="V667" s="312">
        <f>+'T Humano'!V23</f>
        <v>0.99999999999999989</v>
      </c>
      <c r="W667" s="363">
        <f>+V667*O666</f>
        <v>3.9999999999999994E-2</v>
      </c>
      <c r="X667" s="17"/>
      <c r="Y667" s="17"/>
      <c r="Z667" s="17"/>
      <c r="AA667" s="17"/>
      <c r="AB667" s="17"/>
      <c r="AC667" s="17"/>
      <c r="AD667" s="17"/>
      <c r="AE667" s="17"/>
      <c r="AF667" s="17"/>
      <c r="AG667" s="17"/>
    </row>
    <row r="668" spans="1:33" ht="30" customHeight="1">
      <c r="A668" s="1653"/>
      <c r="B668" s="1653"/>
      <c r="C668" s="1616"/>
      <c r="D668" s="1616"/>
      <c r="E668" s="1678"/>
      <c r="F668" s="1678"/>
      <c r="G668" s="1653"/>
      <c r="H668" s="1616"/>
      <c r="I668" s="1616"/>
      <c r="J668" s="1616"/>
      <c r="K668" s="1616"/>
      <c r="L668" s="1616"/>
      <c r="M668" s="1616"/>
      <c r="N668" s="1616"/>
      <c r="O668" s="1613">
        <f>+'T Humano'!W24</f>
        <v>0.02</v>
      </c>
      <c r="P668" s="1624" t="s">
        <v>1136</v>
      </c>
      <c r="Q668" s="1624" t="str">
        <f>+'T Humano'!C24</f>
        <v>Implementar mecanismos para la Transferencia  y gestión del  Conocimiento.</v>
      </c>
      <c r="R668" s="1616"/>
      <c r="S668" s="1646">
        <v>43101</v>
      </c>
      <c r="T668" s="1646">
        <v>43435</v>
      </c>
      <c r="U668" s="362" t="s">
        <v>47</v>
      </c>
      <c r="V668" s="312">
        <f>+'T Humano'!V24</f>
        <v>0.99999999999999989</v>
      </c>
      <c r="W668" s="363">
        <f>+V668*O668</f>
        <v>1.9999999999999997E-2</v>
      </c>
      <c r="X668" s="17"/>
      <c r="Y668" s="17"/>
      <c r="Z668" s="17"/>
      <c r="AA668" s="17"/>
      <c r="AB668" s="17"/>
      <c r="AC668" s="17"/>
      <c r="AD668" s="17"/>
      <c r="AE668" s="17"/>
      <c r="AF668" s="17"/>
      <c r="AG668" s="17"/>
    </row>
    <row r="669" spans="1:33" ht="15.75" customHeight="1">
      <c r="A669" s="1653"/>
      <c r="B669" s="1653"/>
      <c r="C669" s="1616"/>
      <c r="D669" s="1616"/>
      <c r="E669" s="1678"/>
      <c r="F669" s="1678"/>
      <c r="G669" s="1653"/>
      <c r="H669" s="1616"/>
      <c r="I669" s="1619"/>
      <c r="J669" s="1619"/>
      <c r="K669" s="1616"/>
      <c r="L669" s="1616"/>
      <c r="M669" s="1616"/>
      <c r="N669" s="1616"/>
      <c r="O669" s="1619"/>
      <c r="P669" s="1619"/>
      <c r="Q669" s="1619"/>
      <c r="R669" s="1616"/>
      <c r="S669" s="1619"/>
      <c r="T669" s="1619"/>
      <c r="U669" s="362" t="s">
        <v>48</v>
      </c>
      <c r="V669" s="312">
        <f>+'T Humano'!V25</f>
        <v>0.65</v>
      </c>
      <c r="W669" s="363">
        <f>+V669*O668</f>
        <v>1.3000000000000001E-2</v>
      </c>
      <c r="X669" s="17"/>
      <c r="Y669" s="17"/>
      <c r="Z669" s="17"/>
      <c r="AA669" s="17"/>
      <c r="AB669" s="17"/>
      <c r="AC669" s="17"/>
      <c r="AD669" s="17"/>
      <c r="AE669" s="17"/>
      <c r="AF669" s="17"/>
      <c r="AG669" s="17"/>
    </row>
    <row r="670" spans="1:33" ht="15.75" customHeight="1">
      <c r="A670" s="1653"/>
      <c r="B670" s="1653"/>
      <c r="C670" s="1616"/>
      <c r="D670" s="1616"/>
      <c r="E670" s="1678"/>
      <c r="F670" s="1678"/>
      <c r="G670" s="1653"/>
      <c r="H670" s="1616"/>
      <c r="I670" s="1632" t="s">
        <v>48</v>
      </c>
      <c r="J670" s="1613">
        <f>+'T Humano'!V6</f>
        <v>0.88680000000000014</v>
      </c>
      <c r="K670" s="1616"/>
      <c r="L670" s="1616"/>
      <c r="M670" s="1616"/>
      <c r="N670" s="1616"/>
      <c r="O670" s="573"/>
      <c r="P670" s="574"/>
      <c r="Q670" s="574" t="s">
        <v>1158</v>
      </c>
      <c r="R670" s="1616"/>
      <c r="S670" s="575"/>
      <c r="T670" s="575"/>
      <c r="U670" s="576"/>
      <c r="V670" s="577"/>
      <c r="W670" s="578"/>
      <c r="X670" s="17"/>
      <c r="Y670" s="17"/>
      <c r="Z670" s="17"/>
      <c r="AA670" s="17"/>
      <c r="AB670" s="17"/>
      <c r="AC670" s="17"/>
      <c r="AD670" s="17"/>
      <c r="AE670" s="17"/>
      <c r="AF670" s="17"/>
      <c r="AG670" s="17"/>
    </row>
    <row r="671" spans="1:33" ht="15.75" customHeight="1">
      <c r="A671" s="1653"/>
      <c r="B671" s="1653"/>
      <c r="C671" s="1616"/>
      <c r="D671" s="1616"/>
      <c r="E671" s="1678"/>
      <c r="F671" s="1678"/>
      <c r="G671" s="1653"/>
      <c r="H671" s="1616"/>
      <c r="I671" s="1616"/>
      <c r="J671" s="1616"/>
      <c r="K671" s="1616"/>
      <c r="L671" s="1616"/>
      <c r="M671" s="1616"/>
      <c r="N671" s="1616"/>
      <c r="O671" s="1613">
        <f>+'T Humano'!W27</f>
        <v>0.1</v>
      </c>
      <c r="P671" s="1624" t="s">
        <v>1136</v>
      </c>
      <c r="Q671" s="1624" t="str">
        <f>+'T Humano'!C27</f>
        <v>Desarrollar jornadas de Inducción y Reinducción.</v>
      </c>
      <c r="R671" s="1616"/>
      <c r="S671" s="1646">
        <v>43101</v>
      </c>
      <c r="T671" s="1646">
        <v>43435</v>
      </c>
      <c r="U671" s="362" t="s">
        <v>47</v>
      </c>
      <c r="V671" s="312">
        <f>+'T Humano'!V27</f>
        <v>1</v>
      </c>
      <c r="W671" s="363">
        <f>+V671*O671</f>
        <v>0.1</v>
      </c>
      <c r="X671" s="17"/>
      <c r="Y671" s="17"/>
      <c r="Z671" s="17"/>
      <c r="AA671" s="17"/>
      <c r="AB671" s="17"/>
      <c r="AC671" s="17"/>
      <c r="AD671" s="17"/>
      <c r="AE671" s="17"/>
      <c r="AF671" s="17"/>
      <c r="AG671" s="17"/>
    </row>
    <row r="672" spans="1:33" ht="15.75" customHeight="1">
      <c r="A672" s="1653"/>
      <c r="B672" s="1653"/>
      <c r="C672" s="1616"/>
      <c r="D672" s="1616"/>
      <c r="E672" s="1678"/>
      <c r="F672" s="1678"/>
      <c r="G672" s="1653"/>
      <c r="H672" s="1616"/>
      <c r="I672" s="1616"/>
      <c r="J672" s="1616"/>
      <c r="K672" s="1616"/>
      <c r="L672" s="1616"/>
      <c r="M672" s="1616"/>
      <c r="N672" s="1616"/>
      <c r="O672" s="1619"/>
      <c r="P672" s="1619"/>
      <c r="Q672" s="1619"/>
      <c r="R672" s="1616"/>
      <c r="S672" s="1619"/>
      <c r="T672" s="1619"/>
      <c r="U672" s="362" t="s">
        <v>48</v>
      </c>
      <c r="V672" s="312">
        <f>+'T Humano'!V28</f>
        <v>0.83999999999999986</v>
      </c>
      <c r="W672" s="363">
        <f>+V672*O671</f>
        <v>8.3999999999999991E-2</v>
      </c>
      <c r="X672" s="17"/>
      <c r="Y672" s="17"/>
      <c r="Z672" s="17"/>
      <c r="AA672" s="17"/>
      <c r="AB672" s="17"/>
      <c r="AC672" s="17"/>
      <c r="AD672" s="17"/>
      <c r="AE672" s="17"/>
      <c r="AF672" s="17"/>
      <c r="AG672" s="17"/>
    </row>
    <row r="673" spans="1:33" ht="15.75" customHeight="1">
      <c r="A673" s="1653"/>
      <c r="B673" s="1653"/>
      <c r="C673" s="1616"/>
      <c r="D673" s="1616"/>
      <c r="E673" s="1678"/>
      <c r="F673" s="1678"/>
      <c r="G673" s="1653"/>
      <c r="H673" s="1616"/>
      <c r="I673" s="1616"/>
      <c r="J673" s="1616"/>
      <c r="K673" s="1616"/>
      <c r="L673" s="1616"/>
      <c r="M673" s="1616"/>
      <c r="N673" s="1616"/>
      <c r="O673" s="1613">
        <f>+'T Humano'!W29</f>
        <v>0.1</v>
      </c>
      <c r="P673" s="1624" t="s">
        <v>1134</v>
      </c>
      <c r="Q673" s="1624" t="str">
        <f>+'T Humano'!C29</f>
        <v>Actualizar y socializar el Código de la Integridad.</v>
      </c>
      <c r="R673" s="1616"/>
      <c r="S673" s="1646">
        <v>43101</v>
      </c>
      <c r="T673" s="1646">
        <v>43435</v>
      </c>
      <c r="U673" s="362" t="s">
        <v>47</v>
      </c>
      <c r="V673" s="312">
        <f>+'T Humano'!V29</f>
        <v>0.99999999999999989</v>
      </c>
      <c r="W673" s="363">
        <f>+V673*O673</f>
        <v>9.9999999999999992E-2</v>
      </c>
      <c r="X673" s="17"/>
      <c r="Y673" s="17"/>
      <c r="Z673" s="17"/>
      <c r="AA673" s="17"/>
      <c r="AB673" s="17"/>
      <c r="AC673" s="17"/>
      <c r="AD673" s="17"/>
      <c r="AE673" s="17"/>
      <c r="AF673" s="17"/>
      <c r="AG673" s="17"/>
    </row>
    <row r="674" spans="1:33" ht="15.75" customHeight="1">
      <c r="A674" s="1653"/>
      <c r="B674" s="1653"/>
      <c r="C674" s="1616"/>
      <c r="D674" s="1616"/>
      <c r="E674" s="1678"/>
      <c r="F674" s="1678"/>
      <c r="G674" s="1653"/>
      <c r="H674" s="1616"/>
      <c r="I674" s="1616"/>
      <c r="J674" s="1616"/>
      <c r="K674" s="1616"/>
      <c r="L674" s="1616"/>
      <c r="M674" s="1616"/>
      <c r="N674" s="1616"/>
      <c r="O674" s="1619"/>
      <c r="P674" s="1619"/>
      <c r="Q674" s="1619"/>
      <c r="R674" s="1616"/>
      <c r="S674" s="1619"/>
      <c r="T674" s="1619"/>
      <c r="U674" s="362" t="s">
        <v>48</v>
      </c>
      <c r="V674" s="312">
        <f>+'T Humano'!V30</f>
        <v>0.99999999999999989</v>
      </c>
      <c r="W674" s="363">
        <f>+V674*O673</f>
        <v>9.9999999999999992E-2</v>
      </c>
      <c r="X674" s="17"/>
      <c r="Y674" s="17"/>
      <c r="Z674" s="17"/>
      <c r="AA674" s="17"/>
      <c r="AB674" s="17"/>
      <c r="AC674" s="17"/>
      <c r="AD674" s="17"/>
      <c r="AE674" s="17"/>
      <c r="AF674" s="17"/>
      <c r="AG674" s="17"/>
    </row>
    <row r="675" spans="1:33" ht="15.75" customHeight="1">
      <c r="A675" s="1653"/>
      <c r="B675" s="1653"/>
      <c r="C675" s="1616"/>
      <c r="D675" s="1616"/>
      <c r="E675" s="1678"/>
      <c r="F675" s="1678"/>
      <c r="G675" s="1653"/>
      <c r="H675" s="1616"/>
      <c r="I675" s="1616"/>
      <c r="J675" s="1616"/>
      <c r="K675" s="1616"/>
      <c r="L675" s="1616"/>
      <c r="M675" s="1616"/>
      <c r="N675" s="1616"/>
      <c r="O675" s="1613">
        <f>+'T Humano'!W31</f>
        <v>0.05</v>
      </c>
      <c r="P675" s="1624" t="s">
        <v>1134</v>
      </c>
      <c r="Q675" s="1624" t="str">
        <f>+'T Humano'!C31</f>
        <v>Divulgar el código de la integridad a nivel nacional</v>
      </c>
      <c r="R675" s="1616"/>
      <c r="S675" s="1646">
        <v>43313</v>
      </c>
      <c r="T675" s="1646">
        <v>43435</v>
      </c>
      <c r="U675" s="362" t="s">
        <v>47</v>
      </c>
      <c r="V675" s="312">
        <f>+'T Humano'!V31</f>
        <v>1</v>
      </c>
      <c r="W675" s="363">
        <f>+V675*O675</f>
        <v>0.05</v>
      </c>
      <c r="X675" s="17"/>
      <c r="Y675" s="17"/>
      <c r="Z675" s="17"/>
      <c r="AA675" s="17"/>
      <c r="AB675" s="17"/>
      <c r="AC675" s="17"/>
      <c r="AD675" s="17"/>
      <c r="AE675" s="17"/>
      <c r="AF675" s="17"/>
      <c r="AG675" s="17"/>
    </row>
    <row r="676" spans="1:33" ht="15.75" customHeight="1">
      <c r="A676" s="1653"/>
      <c r="B676" s="1653"/>
      <c r="C676" s="1616"/>
      <c r="D676" s="1616"/>
      <c r="E676" s="1678"/>
      <c r="F676" s="1678"/>
      <c r="G676" s="1653"/>
      <c r="H676" s="1616"/>
      <c r="I676" s="1616"/>
      <c r="J676" s="1616"/>
      <c r="K676" s="1616"/>
      <c r="L676" s="1616"/>
      <c r="M676" s="1616"/>
      <c r="N676" s="1616"/>
      <c r="O676" s="1619"/>
      <c r="P676" s="1619"/>
      <c r="Q676" s="1619"/>
      <c r="R676" s="1616"/>
      <c r="S676" s="1619"/>
      <c r="T676" s="1619"/>
      <c r="U676" s="362" t="s">
        <v>48</v>
      </c>
      <c r="V676" s="312">
        <f>+'T Humano'!V32</f>
        <v>0.65</v>
      </c>
      <c r="W676" s="363">
        <f>+V676*O675</f>
        <v>3.2500000000000001E-2</v>
      </c>
      <c r="X676" s="17"/>
      <c r="Y676" s="17"/>
      <c r="Z676" s="17"/>
      <c r="AA676" s="17"/>
      <c r="AB676" s="17"/>
      <c r="AC676" s="17"/>
      <c r="AD676" s="17"/>
      <c r="AE676" s="17"/>
      <c r="AF676" s="17"/>
      <c r="AG676" s="17"/>
    </row>
    <row r="677" spans="1:33" ht="15.75" customHeight="1">
      <c r="A677" s="1653"/>
      <c r="B677" s="1653"/>
      <c r="C677" s="1616"/>
      <c r="D677" s="1616"/>
      <c r="E677" s="1678"/>
      <c r="F677" s="1678"/>
      <c r="G677" s="1653"/>
      <c r="H677" s="1616"/>
      <c r="I677" s="1616"/>
      <c r="J677" s="1616"/>
      <c r="K677" s="1616"/>
      <c r="L677" s="1616"/>
      <c r="M677" s="1616"/>
      <c r="N677" s="1616"/>
      <c r="O677" s="573"/>
      <c r="P677" s="574"/>
      <c r="Q677" s="574" t="s">
        <v>1184</v>
      </c>
      <c r="R677" s="1616"/>
      <c r="S677" s="575"/>
      <c r="T677" s="575"/>
      <c r="U677" s="576"/>
      <c r="V677" s="577"/>
      <c r="W677" s="578"/>
      <c r="X677" s="17"/>
      <c r="Y677" s="17"/>
      <c r="Z677" s="17"/>
      <c r="AA677" s="17"/>
      <c r="AB677" s="17"/>
      <c r="AC677" s="17"/>
      <c r="AD677" s="17"/>
      <c r="AE677" s="17"/>
      <c r="AF677" s="17"/>
      <c r="AG677" s="17"/>
    </row>
    <row r="678" spans="1:33" ht="30" customHeight="1">
      <c r="A678" s="1653"/>
      <c r="B678" s="1653"/>
      <c r="C678" s="1616"/>
      <c r="D678" s="1616"/>
      <c r="E678" s="1678"/>
      <c r="F678" s="1678"/>
      <c r="G678" s="1653"/>
      <c r="H678" s="1616"/>
      <c r="I678" s="1616"/>
      <c r="J678" s="1616"/>
      <c r="K678" s="1616"/>
      <c r="L678" s="1616"/>
      <c r="M678" s="1616"/>
      <c r="N678" s="1616"/>
      <c r="O678" s="1613">
        <f>+'T Humano'!W34</f>
        <v>0.1</v>
      </c>
      <c r="P678" s="1624" t="s">
        <v>1192</v>
      </c>
      <c r="Q678" s="1624" t="str">
        <f>+'T Humano'!C34</f>
        <v>Realizar seguimiento al proceso de evaluación del desempeño laboral y comportamental de forma automatizada.</v>
      </c>
      <c r="R678" s="1616"/>
      <c r="S678" s="1646">
        <v>43101</v>
      </c>
      <c r="T678" s="1646">
        <v>43435</v>
      </c>
      <c r="U678" s="362" t="s">
        <v>47</v>
      </c>
      <c r="V678" s="312">
        <f>+'T Humano'!V34</f>
        <v>0.99999999999999989</v>
      </c>
      <c r="W678" s="363">
        <f>+V678*O678</f>
        <v>9.9999999999999992E-2</v>
      </c>
      <c r="X678" s="17"/>
      <c r="Y678" s="17"/>
      <c r="Z678" s="17"/>
      <c r="AA678" s="17"/>
      <c r="AB678" s="17"/>
      <c r="AC678" s="17"/>
      <c r="AD678" s="17"/>
      <c r="AE678" s="17"/>
      <c r="AF678" s="17"/>
      <c r="AG678" s="17"/>
    </row>
    <row r="679" spans="1:33" ht="15.75" customHeight="1">
      <c r="A679" s="1653"/>
      <c r="B679" s="1653"/>
      <c r="C679" s="1616"/>
      <c r="D679" s="1616"/>
      <c r="E679" s="1678"/>
      <c r="F679" s="1678"/>
      <c r="G679" s="1653"/>
      <c r="H679" s="1616"/>
      <c r="I679" s="1616"/>
      <c r="J679" s="1616"/>
      <c r="K679" s="1616"/>
      <c r="L679" s="1616"/>
      <c r="M679" s="1616"/>
      <c r="N679" s="1616"/>
      <c r="O679" s="1619"/>
      <c r="P679" s="1619"/>
      <c r="Q679" s="1619"/>
      <c r="R679" s="1616"/>
      <c r="S679" s="1619"/>
      <c r="T679" s="1619"/>
      <c r="U679" s="362" t="s">
        <v>48</v>
      </c>
      <c r="V679" s="312">
        <f>+'T Humano'!V35</f>
        <v>0.9</v>
      </c>
      <c r="W679" s="363">
        <f>+V679*O678</f>
        <v>9.0000000000000011E-2</v>
      </c>
      <c r="X679" s="17"/>
      <c r="Y679" s="17"/>
      <c r="Z679" s="17"/>
      <c r="AA679" s="17"/>
      <c r="AB679" s="17"/>
      <c r="AC679" s="17"/>
      <c r="AD679" s="17"/>
      <c r="AE679" s="17"/>
      <c r="AF679" s="17"/>
      <c r="AG679" s="17"/>
    </row>
    <row r="680" spans="1:33" ht="15.75" customHeight="1">
      <c r="A680" s="1653"/>
      <c r="B680" s="1653"/>
      <c r="C680" s="1616"/>
      <c r="D680" s="1616"/>
      <c r="E680" s="1678"/>
      <c r="F680" s="1678"/>
      <c r="G680" s="1653"/>
      <c r="H680" s="1616"/>
      <c r="I680" s="1616"/>
      <c r="J680" s="1616"/>
      <c r="K680" s="1616"/>
      <c r="L680" s="1616"/>
      <c r="M680" s="1616"/>
      <c r="N680" s="1616"/>
      <c r="O680" s="1613">
        <f>+'T Humano'!W36</f>
        <v>0.05</v>
      </c>
      <c r="P680" s="1624" t="s">
        <v>1193</v>
      </c>
      <c r="Q680" s="1624" t="str">
        <f>+'T Humano'!C36</f>
        <v>Diseñar y aplicar encuesta de retiro de funcionarios.</v>
      </c>
      <c r="R680" s="1616"/>
      <c r="S680" s="1646">
        <v>43101</v>
      </c>
      <c r="T680" s="1646">
        <v>43435</v>
      </c>
      <c r="U680" s="362" t="s">
        <v>47</v>
      </c>
      <c r="V680" s="312">
        <f>+'T Humano'!V36</f>
        <v>1</v>
      </c>
      <c r="W680" s="363">
        <f>+V680*O680</f>
        <v>0.05</v>
      </c>
      <c r="X680" s="17"/>
      <c r="Y680" s="17"/>
      <c r="Z680" s="17"/>
      <c r="AA680" s="17"/>
      <c r="AB680" s="17"/>
      <c r="AC680" s="17"/>
      <c r="AD680" s="17"/>
      <c r="AE680" s="17"/>
      <c r="AF680" s="17"/>
      <c r="AG680" s="17"/>
    </row>
    <row r="681" spans="1:33" ht="15.75" customHeight="1">
      <c r="A681" s="1653"/>
      <c r="B681" s="1653"/>
      <c r="C681" s="1616"/>
      <c r="D681" s="1616"/>
      <c r="E681" s="1678"/>
      <c r="F681" s="1678"/>
      <c r="G681" s="1653"/>
      <c r="H681" s="1616"/>
      <c r="I681" s="1616"/>
      <c r="J681" s="1616"/>
      <c r="K681" s="1616"/>
      <c r="L681" s="1616"/>
      <c r="M681" s="1616"/>
      <c r="N681" s="1616"/>
      <c r="O681" s="1619"/>
      <c r="P681" s="1619"/>
      <c r="Q681" s="1619"/>
      <c r="R681" s="1616"/>
      <c r="S681" s="1619"/>
      <c r="T681" s="1619"/>
      <c r="U681" s="362" t="s">
        <v>48</v>
      </c>
      <c r="V681" s="312">
        <f>+'T Humano'!V37</f>
        <v>0.8</v>
      </c>
      <c r="W681" s="363">
        <f>+V681*O680</f>
        <v>4.0000000000000008E-2</v>
      </c>
      <c r="X681" s="17"/>
      <c r="Y681" s="17"/>
      <c r="Z681" s="17"/>
      <c r="AA681" s="17"/>
      <c r="AB681" s="17"/>
      <c r="AC681" s="17"/>
      <c r="AD681" s="17"/>
      <c r="AE681" s="17"/>
      <c r="AF681" s="17"/>
      <c r="AG681" s="17"/>
    </row>
    <row r="682" spans="1:33" ht="15.75" customHeight="1">
      <c r="A682" s="1653"/>
      <c r="B682" s="1653"/>
      <c r="C682" s="1616"/>
      <c r="D682" s="1616"/>
      <c r="E682" s="1678"/>
      <c r="F682" s="1678"/>
      <c r="G682" s="1653"/>
      <c r="H682" s="1616"/>
      <c r="I682" s="1616"/>
      <c r="J682" s="1616"/>
      <c r="K682" s="1616"/>
      <c r="L682" s="1616"/>
      <c r="M682" s="1616"/>
      <c r="N682" s="1616"/>
      <c r="O682" s="573"/>
      <c r="P682" s="574"/>
      <c r="Q682" s="574" t="s">
        <v>1194</v>
      </c>
      <c r="R682" s="1616"/>
      <c r="S682" s="575"/>
      <c r="T682" s="575"/>
      <c r="U682" s="576"/>
      <c r="V682" s="577"/>
      <c r="W682" s="578"/>
      <c r="X682" s="17"/>
      <c r="Y682" s="17"/>
      <c r="Z682" s="17"/>
      <c r="AA682" s="17"/>
      <c r="AB682" s="17"/>
      <c r="AC682" s="17"/>
      <c r="AD682" s="17"/>
      <c r="AE682" s="17"/>
      <c r="AF682" s="17"/>
      <c r="AG682" s="17"/>
    </row>
    <row r="683" spans="1:33" ht="15.75" customHeight="1">
      <c r="A683" s="1653"/>
      <c r="B683" s="1653"/>
      <c r="C683" s="1616"/>
      <c r="D683" s="1616"/>
      <c r="E683" s="1678"/>
      <c r="F683" s="1678"/>
      <c r="G683" s="1653"/>
      <c r="H683" s="1616"/>
      <c r="I683" s="1616"/>
      <c r="J683" s="1616"/>
      <c r="K683" s="1616"/>
      <c r="L683" s="1616"/>
      <c r="M683" s="1616"/>
      <c r="N683" s="1616"/>
      <c r="O683" s="1613">
        <f>+'T Humano'!W39</f>
        <v>0.05</v>
      </c>
      <c r="P683" s="1624" t="s">
        <v>1192</v>
      </c>
      <c r="Q683" s="1624" t="str">
        <f>+'T Humano'!C39</f>
        <v>Realizar seguimiento a la actualización del SIGEP (funcionarios).</v>
      </c>
      <c r="R683" s="1616"/>
      <c r="S683" s="1646">
        <v>43101</v>
      </c>
      <c r="T683" s="1646">
        <v>43435</v>
      </c>
      <c r="U683" s="362" t="s">
        <v>47</v>
      </c>
      <c r="V683" s="312">
        <f>+'T Humano'!V39</f>
        <v>0.99999999999999989</v>
      </c>
      <c r="W683" s="363">
        <f>+V683*O683</f>
        <v>4.9999999999999996E-2</v>
      </c>
      <c r="X683" s="17"/>
      <c r="Y683" s="17"/>
      <c r="Z683" s="17"/>
      <c r="AA683" s="17"/>
      <c r="AB683" s="17"/>
      <c r="AC683" s="17"/>
      <c r="AD683" s="17"/>
      <c r="AE683" s="17"/>
      <c r="AF683" s="17"/>
      <c r="AG683" s="17"/>
    </row>
    <row r="684" spans="1:33" ht="15.75" customHeight="1">
      <c r="A684" s="1653"/>
      <c r="B684" s="1653"/>
      <c r="C684" s="1616"/>
      <c r="D684" s="1616"/>
      <c r="E684" s="1678"/>
      <c r="F684" s="1678"/>
      <c r="G684" s="1653"/>
      <c r="H684" s="1616"/>
      <c r="I684" s="1616"/>
      <c r="J684" s="1616"/>
      <c r="K684" s="1616"/>
      <c r="L684" s="1616"/>
      <c r="M684" s="1616"/>
      <c r="N684" s="1616"/>
      <c r="O684" s="1619"/>
      <c r="P684" s="1619"/>
      <c r="Q684" s="1619"/>
      <c r="R684" s="1616"/>
      <c r="S684" s="1619"/>
      <c r="T684" s="1619"/>
      <c r="U684" s="362" t="s">
        <v>48</v>
      </c>
      <c r="V684" s="312">
        <f>+'T Humano'!V40</f>
        <v>0.88000000000000012</v>
      </c>
      <c r="W684" s="363">
        <f>+V684*O683</f>
        <v>4.4000000000000011E-2</v>
      </c>
      <c r="X684" s="17"/>
      <c r="Y684" s="17"/>
      <c r="Z684" s="17"/>
      <c r="AA684" s="17"/>
      <c r="AB684" s="17"/>
      <c r="AC684" s="17"/>
      <c r="AD684" s="17"/>
      <c r="AE684" s="17"/>
      <c r="AF684" s="17"/>
      <c r="AG684" s="17"/>
    </row>
    <row r="685" spans="1:33" ht="15.75" customHeight="1">
      <c r="A685" s="1653"/>
      <c r="B685" s="1653"/>
      <c r="C685" s="1616"/>
      <c r="D685" s="1616"/>
      <c r="E685" s="1678"/>
      <c r="F685" s="1678"/>
      <c r="G685" s="1653"/>
      <c r="H685" s="1616"/>
      <c r="I685" s="1616"/>
      <c r="J685" s="1616"/>
      <c r="K685" s="1616"/>
      <c r="L685" s="1616"/>
      <c r="M685" s="1616"/>
      <c r="N685" s="1616"/>
      <c r="O685" s="1613">
        <f>+'T Humano'!W41</f>
        <v>0.03</v>
      </c>
      <c r="P685" s="1624" t="s">
        <v>1193</v>
      </c>
      <c r="Q685" s="1624" t="str">
        <f>+'T Humano'!C41</f>
        <v>Gestionar el Plan de vacantes</v>
      </c>
      <c r="R685" s="1616"/>
      <c r="S685" s="1646">
        <v>43101</v>
      </c>
      <c r="T685" s="1646">
        <v>43435</v>
      </c>
      <c r="U685" s="362" t="s">
        <v>47</v>
      </c>
      <c r="V685" s="312">
        <f>+'T Humano'!V41</f>
        <v>1</v>
      </c>
      <c r="W685" s="363">
        <f>+V685*O685</f>
        <v>0.03</v>
      </c>
      <c r="X685" s="17"/>
      <c r="Y685" s="17"/>
      <c r="Z685" s="17"/>
      <c r="AA685" s="17"/>
      <c r="AB685" s="17"/>
      <c r="AC685" s="17"/>
      <c r="AD685" s="17"/>
      <c r="AE685" s="17"/>
      <c r="AF685" s="17"/>
      <c r="AG685" s="17"/>
    </row>
    <row r="686" spans="1:33" ht="15.75" customHeight="1">
      <c r="A686" s="1653"/>
      <c r="B686" s="1653"/>
      <c r="C686" s="1616"/>
      <c r="D686" s="1616"/>
      <c r="E686" s="1678"/>
      <c r="F686" s="1678"/>
      <c r="G686" s="1653"/>
      <c r="H686" s="1616"/>
      <c r="I686" s="1616"/>
      <c r="J686" s="1616"/>
      <c r="K686" s="1616"/>
      <c r="L686" s="1616"/>
      <c r="M686" s="1616"/>
      <c r="N686" s="1616"/>
      <c r="O686" s="1619"/>
      <c r="P686" s="1619"/>
      <c r="Q686" s="1619"/>
      <c r="R686" s="1616"/>
      <c r="S686" s="1619"/>
      <c r="T686" s="1619"/>
      <c r="U686" s="362" t="s">
        <v>48</v>
      </c>
      <c r="V686" s="312">
        <f>+'T Humano'!V42</f>
        <v>0.95</v>
      </c>
      <c r="W686" s="363">
        <f>+V686*O685</f>
        <v>2.8499999999999998E-2</v>
      </c>
      <c r="X686" s="17"/>
      <c r="Y686" s="17"/>
      <c r="Z686" s="17"/>
      <c r="AA686" s="17"/>
      <c r="AB686" s="17"/>
      <c r="AC686" s="17"/>
      <c r="AD686" s="17"/>
      <c r="AE686" s="17"/>
      <c r="AF686" s="17"/>
      <c r="AG686" s="17"/>
    </row>
    <row r="687" spans="1:33" ht="15.75" customHeight="1">
      <c r="A687" s="1653"/>
      <c r="B687" s="1653"/>
      <c r="C687" s="1616"/>
      <c r="D687" s="1616"/>
      <c r="E687" s="1678"/>
      <c r="F687" s="1678"/>
      <c r="G687" s="1653"/>
      <c r="H687" s="1616"/>
      <c r="I687" s="1616"/>
      <c r="J687" s="1616"/>
      <c r="K687" s="1616"/>
      <c r="L687" s="1616"/>
      <c r="M687" s="1616"/>
      <c r="N687" s="1616"/>
      <c r="O687" s="1613">
        <f>+'T Humano'!W43</f>
        <v>0.1</v>
      </c>
      <c r="P687" s="1624" t="s">
        <v>1193</v>
      </c>
      <c r="Q687" s="1624" t="str">
        <f>+'T Humano'!C43</f>
        <v>Administrar la Convocatoria pública 337 con la CNSC.</v>
      </c>
      <c r="R687" s="1616"/>
      <c r="S687" s="1646">
        <v>43101</v>
      </c>
      <c r="T687" s="1646">
        <v>43435</v>
      </c>
      <c r="U687" s="362" t="s">
        <v>47</v>
      </c>
      <c r="V687" s="312">
        <f>+'T Humano'!V43</f>
        <v>0.99999999999999989</v>
      </c>
      <c r="W687" s="363">
        <f>+V687*O687</f>
        <v>9.9999999999999992E-2</v>
      </c>
      <c r="X687" s="17"/>
      <c r="Y687" s="17"/>
      <c r="Z687" s="17"/>
      <c r="AA687" s="17"/>
      <c r="AB687" s="17"/>
      <c r="AC687" s="17"/>
      <c r="AD687" s="17"/>
      <c r="AE687" s="17"/>
      <c r="AF687" s="17"/>
      <c r="AG687" s="17"/>
    </row>
    <row r="688" spans="1:33" ht="15.75" customHeight="1">
      <c r="A688" s="1653"/>
      <c r="B688" s="1653"/>
      <c r="C688" s="1616"/>
      <c r="D688" s="1619"/>
      <c r="E688" s="1679"/>
      <c r="F688" s="1679"/>
      <c r="G688" s="1654"/>
      <c r="H688" s="1617"/>
      <c r="I688" s="1617"/>
      <c r="J688" s="1617"/>
      <c r="K688" s="1617"/>
      <c r="L688" s="1617"/>
      <c r="M688" s="1617"/>
      <c r="N688" s="1617"/>
      <c r="O688" s="1617"/>
      <c r="P688" s="1619"/>
      <c r="Q688" s="1617"/>
      <c r="R688" s="1617"/>
      <c r="S688" s="1617"/>
      <c r="T688" s="1617"/>
      <c r="U688" s="367" t="s">
        <v>48</v>
      </c>
      <c r="V688" s="325">
        <f>+'T Humano'!V44</f>
        <v>0.89</v>
      </c>
      <c r="W688" s="368">
        <f>+V688*O687</f>
        <v>8.900000000000001E-2</v>
      </c>
      <c r="X688" s="17"/>
      <c r="Y688" s="17"/>
      <c r="Z688" s="17"/>
      <c r="AA688" s="17"/>
      <c r="AB688" s="17"/>
      <c r="AC688" s="17"/>
      <c r="AD688" s="17"/>
      <c r="AE688" s="17"/>
      <c r="AF688" s="17"/>
      <c r="AG688" s="17"/>
    </row>
    <row r="689" spans="1:33" ht="21.75" customHeight="1">
      <c r="A689" s="1653"/>
      <c r="B689" s="1653"/>
      <c r="C689" s="1616"/>
      <c r="D689" s="1759" t="s">
        <v>1195</v>
      </c>
      <c r="E689" s="1758" t="s">
        <v>1128</v>
      </c>
      <c r="F689" s="1758" t="s">
        <v>1196</v>
      </c>
      <c r="G689" s="1659" t="s">
        <v>1197</v>
      </c>
      <c r="H689" s="1620">
        <f>+'T Humano'!W48</f>
        <v>0.3</v>
      </c>
      <c r="I689" s="1634" t="s">
        <v>47</v>
      </c>
      <c r="J689" s="1620">
        <f>+'T Humano'!V48</f>
        <v>1</v>
      </c>
      <c r="K689" s="1623">
        <f>+'T Humano'!E48</f>
        <v>1</v>
      </c>
      <c r="L689" s="1615" t="str">
        <f>+'T Humano'!D48</f>
        <v>Porcentaje</v>
      </c>
      <c r="M689" s="1615" t="str">
        <f>+'T Humano'!F48</f>
        <v>Avance elaboración de los Documentos de análisis para el fortalecimiento institucional.</v>
      </c>
      <c r="N689" s="1615" t="str">
        <f>+'T Humano'!G48</f>
        <v>Eficacia</v>
      </c>
      <c r="O689" s="1620">
        <f>+'T Humano'!W51</f>
        <v>0.3</v>
      </c>
      <c r="P689" s="1624" t="s">
        <v>1198</v>
      </c>
      <c r="Q689" s="1672" t="str">
        <f>+'T Humano'!C51</f>
        <v>Diseñar  escenario para la profesionalización de la planta de personal</v>
      </c>
      <c r="R689" s="1657" t="str">
        <f>+'T Humano'!C5</f>
        <v>SECRETARÍA GENERAL GIT TALENTO HUMANO</v>
      </c>
      <c r="S689" s="1649">
        <v>43101</v>
      </c>
      <c r="T689" s="1649">
        <v>43435</v>
      </c>
      <c r="U689" s="360" t="s">
        <v>47</v>
      </c>
      <c r="V689" s="308">
        <f>+'T Humano'!V51</f>
        <v>1</v>
      </c>
      <c r="W689" s="361">
        <f>+V689*O689</f>
        <v>0.3</v>
      </c>
      <c r="X689" s="17"/>
      <c r="Y689" s="17"/>
      <c r="Z689" s="17"/>
      <c r="AA689" s="17"/>
      <c r="AB689" s="17"/>
      <c r="AC689" s="17"/>
      <c r="AD689" s="17"/>
      <c r="AE689" s="17"/>
      <c r="AF689" s="17"/>
      <c r="AG689" s="17"/>
    </row>
    <row r="690" spans="1:33" ht="13.5" customHeight="1">
      <c r="A690" s="1653"/>
      <c r="B690" s="1653"/>
      <c r="C690" s="1616"/>
      <c r="D690" s="1616"/>
      <c r="E690" s="1678"/>
      <c r="F690" s="1678"/>
      <c r="G690" s="1653"/>
      <c r="H690" s="1616"/>
      <c r="I690" s="1616"/>
      <c r="J690" s="1616"/>
      <c r="K690" s="1616"/>
      <c r="L690" s="1616"/>
      <c r="M690" s="1616"/>
      <c r="N690" s="1616"/>
      <c r="O690" s="1619"/>
      <c r="P690" s="1617"/>
      <c r="Q690" s="1619"/>
      <c r="R690" s="1616"/>
      <c r="S690" s="1619"/>
      <c r="T690" s="1619"/>
      <c r="U690" s="362" t="s">
        <v>48</v>
      </c>
      <c r="V690" s="312">
        <f>+'T Humano'!V52</f>
        <v>1</v>
      </c>
      <c r="W690" s="363">
        <f>+V690*O689</f>
        <v>0.3</v>
      </c>
      <c r="X690" s="17"/>
      <c r="Y690" s="17"/>
      <c r="Z690" s="17"/>
      <c r="AA690" s="17"/>
      <c r="AB690" s="17"/>
      <c r="AC690" s="17"/>
      <c r="AD690" s="17"/>
      <c r="AE690" s="17"/>
      <c r="AF690" s="17"/>
      <c r="AG690" s="17"/>
    </row>
    <row r="691" spans="1:33" ht="13.5" customHeight="1">
      <c r="A691" s="1653"/>
      <c r="B691" s="1653"/>
      <c r="C691" s="1616"/>
      <c r="D691" s="1616"/>
      <c r="E691" s="1678"/>
      <c r="F691" s="1678"/>
      <c r="G691" s="1653"/>
      <c r="H691" s="1616"/>
      <c r="I691" s="1619"/>
      <c r="J691" s="1619"/>
      <c r="K691" s="1616"/>
      <c r="L691" s="1616"/>
      <c r="M691" s="1616"/>
      <c r="N691" s="1616"/>
      <c r="O691" s="1618">
        <f>+'T Humano'!W53</f>
        <v>0.5</v>
      </c>
      <c r="P691" s="1624" t="s">
        <v>1192</v>
      </c>
      <c r="Q691" s="1625" t="str">
        <f>+'T Humano'!C53</f>
        <v>Elaborar matriz de alineación de lo Estratégico con la Operación del IGAC.</v>
      </c>
      <c r="R691" s="1616"/>
      <c r="S691" s="1646">
        <v>43101</v>
      </c>
      <c r="T691" s="1646">
        <v>43435</v>
      </c>
      <c r="U691" s="362" t="s">
        <v>47</v>
      </c>
      <c r="V691" s="312">
        <f>+'T Humano'!V53</f>
        <v>1</v>
      </c>
      <c r="W691" s="363">
        <f>+V691*O691</f>
        <v>0.5</v>
      </c>
      <c r="X691" s="17"/>
      <c r="Y691" s="17"/>
      <c r="Z691" s="17"/>
      <c r="AA691" s="17"/>
      <c r="AB691" s="17"/>
      <c r="AC691" s="17"/>
      <c r="AD691" s="17"/>
      <c r="AE691" s="17"/>
      <c r="AF691" s="17"/>
      <c r="AG691" s="17"/>
    </row>
    <row r="692" spans="1:33" ht="13.5" customHeight="1">
      <c r="A692" s="1653"/>
      <c r="B692" s="1653"/>
      <c r="C692" s="1616"/>
      <c r="D692" s="1616"/>
      <c r="E692" s="1678"/>
      <c r="F692" s="1678"/>
      <c r="G692" s="1653"/>
      <c r="H692" s="1616"/>
      <c r="I692" s="1633" t="s">
        <v>48</v>
      </c>
      <c r="J692" s="1618">
        <f>+'T Humano'!V49</f>
        <v>1</v>
      </c>
      <c r="K692" s="1616"/>
      <c r="L692" s="1616"/>
      <c r="M692" s="1616"/>
      <c r="N692" s="1616"/>
      <c r="O692" s="1619"/>
      <c r="P692" s="1619"/>
      <c r="Q692" s="1619"/>
      <c r="R692" s="1616"/>
      <c r="S692" s="1619"/>
      <c r="T692" s="1619"/>
      <c r="U692" s="362" t="s">
        <v>48</v>
      </c>
      <c r="V692" s="312">
        <f>+'T Humano'!V54</f>
        <v>1</v>
      </c>
      <c r="W692" s="363">
        <f>+V692*O691</f>
        <v>0.5</v>
      </c>
      <c r="X692" s="17"/>
      <c r="Y692" s="17"/>
      <c r="Z692" s="17"/>
      <c r="AA692" s="17"/>
      <c r="AB692" s="17"/>
      <c r="AC692" s="17"/>
      <c r="AD692" s="17"/>
      <c r="AE692" s="17"/>
      <c r="AF692" s="17"/>
      <c r="AG692" s="17"/>
    </row>
    <row r="693" spans="1:33" ht="13.5" customHeight="1">
      <c r="A693" s="1653"/>
      <c r="B693" s="1653"/>
      <c r="C693" s="1616"/>
      <c r="D693" s="1616"/>
      <c r="E693" s="1678"/>
      <c r="F693" s="1678"/>
      <c r="G693" s="1653"/>
      <c r="H693" s="1616"/>
      <c r="I693" s="1616"/>
      <c r="J693" s="1616"/>
      <c r="K693" s="1616"/>
      <c r="L693" s="1616"/>
      <c r="M693" s="1616"/>
      <c r="N693" s="1616"/>
      <c r="O693" s="1618">
        <f>+'T Humano'!W55</f>
        <v>0.2</v>
      </c>
      <c r="P693" s="1624" t="s">
        <v>1198</v>
      </c>
      <c r="Q693" s="1625" t="str">
        <f>+'T Humano'!C55</f>
        <v>Realizar la caraterización de los Grupos Internos de Trabajo</v>
      </c>
      <c r="R693" s="1616"/>
      <c r="S693" s="1646">
        <v>43101</v>
      </c>
      <c r="T693" s="1646">
        <v>43435</v>
      </c>
      <c r="U693" s="362" t="s">
        <v>47</v>
      </c>
      <c r="V693" s="312">
        <f>+'T Humano'!V55</f>
        <v>1</v>
      </c>
      <c r="W693" s="363">
        <f>+V693*O693</f>
        <v>0.2</v>
      </c>
      <c r="X693" s="17"/>
      <c r="Y693" s="17"/>
      <c r="Z693" s="17"/>
      <c r="AA693" s="17"/>
      <c r="AB693" s="17"/>
      <c r="AC693" s="17"/>
      <c r="AD693" s="17"/>
      <c r="AE693" s="17"/>
      <c r="AF693" s="17"/>
      <c r="AG693" s="17"/>
    </row>
    <row r="694" spans="1:33" ht="13.5" customHeight="1">
      <c r="A694" s="1654"/>
      <c r="B694" s="1654"/>
      <c r="C694" s="1617"/>
      <c r="D694" s="1617"/>
      <c r="E694" s="1696"/>
      <c r="F694" s="1696"/>
      <c r="G694" s="1654"/>
      <c r="H694" s="1617"/>
      <c r="I694" s="1617"/>
      <c r="J694" s="1617"/>
      <c r="K694" s="1617"/>
      <c r="L694" s="1617"/>
      <c r="M694" s="1617"/>
      <c r="N694" s="1617"/>
      <c r="O694" s="1617"/>
      <c r="P694" s="1617"/>
      <c r="Q694" s="1617"/>
      <c r="R694" s="1617"/>
      <c r="S694" s="1617"/>
      <c r="T694" s="1617"/>
      <c r="U694" s="367" t="s">
        <v>48</v>
      </c>
      <c r="V694" s="325">
        <f>+'T Humano'!V56</f>
        <v>1</v>
      </c>
      <c r="W694" s="368">
        <f>+V694*O693</f>
        <v>0.2</v>
      </c>
      <c r="X694" s="17"/>
      <c r="Y694" s="17"/>
      <c r="Z694" s="17"/>
      <c r="AA694" s="17"/>
      <c r="AB694" s="17"/>
      <c r="AC694" s="17"/>
      <c r="AD694" s="17"/>
      <c r="AE694" s="17"/>
      <c r="AF694" s="17"/>
      <c r="AG694" s="17"/>
    </row>
    <row r="695" spans="1:33" ht="15.75" customHeight="1">
      <c r="A695" s="186" t="s">
        <v>56</v>
      </c>
      <c r="B695" s="1717">
        <f>+J696*B652</f>
        <v>4.6037999999999996E-2</v>
      </c>
      <c r="C695" s="1714"/>
      <c r="D695" s="1715"/>
      <c r="E695" s="1715"/>
      <c r="F695" s="1715"/>
      <c r="G695" s="1713"/>
      <c r="H695" s="1631">
        <f>SUM(H652:H694)</f>
        <v>1</v>
      </c>
      <c r="I695" s="190" t="s">
        <v>47</v>
      </c>
      <c r="J695" s="190">
        <f>+'T Humano'!V2</f>
        <v>1</v>
      </c>
      <c r="K695" s="192"/>
      <c r="W695" s="454"/>
      <c r="X695" s="17"/>
      <c r="Y695" s="17"/>
      <c r="Z695" s="17"/>
      <c r="AA695" s="17"/>
      <c r="AB695" s="17"/>
      <c r="AC695" s="17"/>
      <c r="AD695" s="17"/>
      <c r="AE695" s="17"/>
      <c r="AF695" s="17"/>
      <c r="AG695" s="17"/>
    </row>
    <row r="696" spans="1:33" ht="15.75" customHeight="1">
      <c r="A696" s="70">
        <f>+$F$4</f>
        <v>43465</v>
      </c>
      <c r="B696" s="1718"/>
      <c r="C696" s="1665"/>
      <c r="D696" s="1666"/>
      <c r="E696" s="1666"/>
      <c r="F696" s="1666"/>
      <c r="G696" s="1651"/>
      <c r="H696" s="1617"/>
      <c r="I696" s="72" t="s">
        <v>48</v>
      </c>
      <c r="J696" s="73">
        <f>+'T Humano'!V3</f>
        <v>0.9207599999999998</v>
      </c>
      <c r="K696" s="455"/>
      <c r="L696" s="456"/>
      <c r="M696" s="456"/>
      <c r="N696" s="456"/>
      <c r="O696" s="456"/>
      <c r="P696" s="456"/>
      <c r="Q696" s="456"/>
      <c r="R696" s="456"/>
      <c r="S696" s="456"/>
      <c r="T696" s="456"/>
      <c r="U696" s="456"/>
      <c r="V696" s="456"/>
      <c r="W696" s="457"/>
      <c r="X696" s="17"/>
      <c r="Y696" s="17"/>
      <c r="Z696" s="17"/>
      <c r="AA696" s="17"/>
      <c r="AB696" s="17"/>
      <c r="AC696" s="17"/>
      <c r="AD696" s="17"/>
      <c r="AE696" s="17"/>
      <c r="AF696" s="17"/>
      <c r="AG696" s="17"/>
    </row>
    <row r="697" spans="1:33" ht="15.75" customHeight="1">
      <c r="A697" s="395"/>
      <c r="B697" s="395"/>
      <c r="C697" s="17"/>
      <c r="D697" s="17"/>
      <c r="E697" s="396"/>
      <c r="F697" s="396"/>
      <c r="G697" s="398"/>
      <c r="H697" s="398"/>
      <c r="I697" s="398"/>
      <c r="J697" s="398"/>
      <c r="K697" s="399"/>
      <c r="L697" s="17"/>
      <c r="M697" s="17"/>
      <c r="N697" s="17"/>
      <c r="O697" s="17"/>
      <c r="P697" s="17"/>
      <c r="Q697" s="17"/>
      <c r="R697" s="396"/>
      <c r="S697" s="400"/>
      <c r="T697" s="401"/>
      <c r="U697" s="401"/>
      <c r="V697" s="17"/>
      <c r="W697" s="17"/>
      <c r="X697" s="17"/>
      <c r="Y697" s="17"/>
      <c r="Z697" s="17"/>
      <c r="AA697" s="17"/>
      <c r="AB697" s="17"/>
      <c r="AC697" s="17"/>
      <c r="AD697" s="17"/>
      <c r="AE697" s="17"/>
      <c r="AF697" s="17"/>
      <c r="AG697" s="17"/>
    </row>
    <row r="698" spans="1:33" ht="15.75" customHeight="1">
      <c r="A698" s="1749" t="str">
        <f>+'Serv Ciud'!I2</f>
        <v>SERVICIO AL CIUDADANO</v>
      </c>
      <c r="B698" s="1729">
        <v>0.04</v>
      </c>
      <c r="C698" s="1640" t="s">
        <v>935</v>
      </c>
      <c r="D698" s="1640" t="s">
        <v>938</v>
      </c>
      <c r="E698" s="1710" t="s">
        <v>1209</v>
      </c>
      <c r="F698" s="1710" t="s">
        <v>1210</v>
      </c>
      <c r="G698" s="1652" t="str">
        <f>+'Serv Ciud'!A9</f>
        <v>Modelo de Gestión Eficiente de Servicio al Ciudadano implementado.</v>
      </c>
      <c r="H698" s="1630">
        <f>+'Serv Ciud'!W5</f>
        <v>0.3</v>
      </c>
      <c r="I698" s="1635" t="s">
        <v>47</v>
      </c>
      <c r="J698" s="1630">
        <f>+'Serv Ciud'!V5</f>
        <v>1</v>
      </c>
      <c r="K698" s="1630">
        <f>+'Serv Ciud'!E5</f>
        <v>0.82</v>
      </c>
      <c r="L698" s="1621" t="str">
        <f>+'Serv Ciud'!D5</f>
        <v>Porcentaje</v>
      </c>
      <c r="M698" s="1621" t="str">
        <f>+'Serv Ciud'!F5</f>
        <v>Satisfacción y Percepción del Usuario.</v>
      </c>
      <c r="N698" s="1621" t="str">
        <f>+'Serv Ciud'!G5</f>
        <v>Eficacia</v>
      </c>
      <c r="O698" s="1630">
        <f>+'Serv Ciud'!W10</f>
        <v>0.1</v>
      </c>
      <c r="P698" s="1624" t="s">
        <v>1213</v>
      </c>
      <c r="Q698" s="1622" t="str">
        <f>+'Serv Ciud'!C10</f>
        <v>Verificar los niveles de accesibilidad al ciudadano en los canales de atención.</v>
      </c>
      <c r="R698" s="1621" t="str">
        <f>+'Serv Ciud'!C5</f>
        <v>SECRETARÍA GENERAL GIT SERVICIO AL CIUDADANO</v>
      </c>
      <c r="S698" s="1649">
        <v>43101</v>
      </c>
      <c r="T698" s="1649">
        <v>43435</v>
      </c>
      <c r="U698" s="360" t="s">
        <v>47</v>
      </c>
      <c r="V698" s="308">
        <f>+'Serv Ciud'!V10</f>
        <v>1</v>
      </c>
      <c r="W698" s="361">
        <f>+V698*O698</f>
        <v>0.1</v>
      </c>
      <c r="X698" s="17"/>
      <c r="Y698" s="17"/>
      <c r="Z698" s="17"/>
      <c r="AA698" s="17"/>
      <c r="AB698" s="17"/>
      <c r="AC698" s="17"/>
      <c r="AD698" s="17"/>
      <c r="AE698" s="17"/>
      <c r="AF698" s="17"/>
      <c r="AG698" s="17"/>
    </row>
    <row r="699" spans="1:33" ht="15.75" customHeight="1">
      <c r="A699" s="1653"/>
      <c r="B699" s="1653"/>
      <c r="C699" s="1616"/>
      <c r="D699" s="1616"/>
      <c r="E699" s="1678"/>
      <c r="F699" s="1678"/>
      <c r="G699" s="1653"/>
      <c r="H699" s="1616"/>
      <c r="I699" s="1616"/>
      <c r="J699" s="1616"/>
      <c r="K699" s="1616"/>
      <c r="L699" s="1616"/>
      <c r="M699" s="1616"/>
      <c r="N699" s="1616"/>
      <c r="O699" s="1619"/>
      <c r="P699" s="1619"/>
      <c r="Q699" s="1619"/>
      <c r="R699" s="1616"/>
      <c r="S699" s="1619"/>
      <c r="T699" s="1619"/>
      <c r="U699" s="362" t="s">
        <v>48</v>
      </c>
      <c r="V699" s="312">
        <f>+'Serv Ciud'!V11</f>
        <v>1</v>
      </c>
      <c r="W699" s="363">
        <f>+V699*O698</f>
        <v>0.1</v>
      </c>
      <c r="X699" s="17"/>
      <c r="Y699" s="17"/>
      <c r="Z699" s="17"/>
      <c r="AA699" s="17"/>
      <c r="AB699" s="17"/>
      <c r="AC699" s="17"/>
      <c r="AD699" s="17"/>
      <c r="AE699" s="17"/>
      <c r="AF699" s="17"/>
      <c r="AG699" s="17"/>
    </row>
    <row r="700" spans="1:33" ht="15.75" customHeight="1">
      <c r="A700" s="1653"/>
      <c r="B700" s="1653"/>
      <c r="C700" s="1616"/>
      <c r="D700" s="1616"/>
      <c r="E700" s="1678"/>
      <c r="F700" s="1678"/>
      <c r="G700" s="1653"/>
      <c r="H700" s="1616"/>
      <c r="I700" s="1616"/>
      <c r="J700" s="1616"/>
      <c r="K700" s="1616"/>
      <c r="L700" s="1616"/>
      <c r="M700" s="1616"/>
      <c r="N700" s="1616"/>
      <c r="O700" s="1613">
        <f>+'Serv Ciud'!W12</f>
        <v>0.1</v>
      </c>
      <c r="P700" s="1624" t="s">
        <v>1213</v>
      </c>
      <c r="Q700" s="1624" t="str">
        <f>+'Serv Ciud'!C12</f>
        <v>Definir lineamientos para la atención de  las Peticiones de Grupos Etnicos o Culturales.</v>
      </c>
      <c r="R700" s="1616"/>
      <c r="S700" s="1646">
        <v>43101</v>
      </c>
      <c r="T700" s="1646">
        <v>43435</v>
      </c>
      <c r="U700" s="362" t="s">
        <v>47</v>
      </c>
      <c r="V700" s="312">
        <f>+'Serv Ciud'!V12</f>
        <v>1</v>
      </c>
      <c r="W700" s="363">
        <f>+V700*O700</f>
        <v>0.1</v>
      </c>
      <c r="X700" s="17"/>
      <c r="Y700" s="17"/>
      <c r="Z700" s="17"/>
      <c r="AA700" s="17"/>
      <c r="AB700" s="17"/>
      <c r="AC700" s="17"/>
      <c r="AD700" s="17"/>
      <c r="AE700" s="17"/>
      <c r="AF700" s="17"/>
      <c r="AG700" s="17"/>
    </row>
    <row r="701" spans="1:33" ht="15.75" customHeight="1">
      <c r="A701" s="1653"/>
      <c r="B701" s="1653"/>
      <c r="C701" s="1616"/>
      <c r="D701" s="1616"/>
      <c r="E701" s="1678"/>
      <c r="F701" s="1678"/>
      <c r="G701" s="1653"/>
      <c r="H701" s="1616"/>
      <c r="I701" s="1616"/>
      <c r="J701" s="1616"/>
      <c r="K701" s="1616"/>
      <c r="L701" s="1616"/>
      <c r="M701" s="1616"/>
      <c r="N701" s="1616"/>
      <c r="O701" s="1619"/>
      <c r="P701" s="1619"/>
      <c r="Q701" s="1619"/>
      <c r="R701" s="1616"/>
      <c r="S701" s="1619"/>
      <c r="T701" s="1619"/>
      <c r="U701" s="362" t="s">
        <v>48</v>
      </c>
      <c r="V701" s="312">
        <f>+'Serv Ciud'!V13</f>
        <v>1</v>
      </c>
      <c r="W701" s="363">
        <f>+V701*O700</f>
        <v>0.1</v>
      </c>
      <c r="X701" s="17"/>
      <c r="Y701" s="17"/>
      <c r="Z701" s="17"/>
      <c r="AA701" s="17"/>
      <c r="AB701" s="17"/>
      <c r="AC701" s="17"/>
      <c r="AD701" s="17"/>
      <c r="AE701" s="17"/>
      <c r="AF701" s="17"/>
      <c r="AG701" s="17"/>
    </row>
    <row r="702" spans="1:33" ht="15.75" customHeight="1">
      <c r="A702" s="1653"/>
      <c r="B702" s="1653"/>
      <c r="C702" s="1616"/>
      <c r="D702" s="1616"/>
      <c r="E702" s="1678"/>
      <c r="F702" s="1678"/>
      <c r="G702" s="1653"/>
      <c r="H702" s="1616"/>
      <c r="I702" s="1619"/>
      <c r="J702" s="1619"/>
      <c r="K702" s="1616"/>
      <c r="L702" s="1616"/>
      <c r="M702" s="1616"/>
      <c r="N702" s="1616"/>
      <c r="O702" s="1613">
        <f>+'Serv Ciud'!W14</f>
        <v>0.1</v>
      </c>
      <c r="P702" s="1624" t="s">
        <v>1213</v>
      </c>
      <c r="Q702" s="1624" t="str">
        <f>+'Serv Ciud'!C14</f>
        <v>Acercar la oferta institucional al ciudadano por medio de las unidades móviles.</v>
      </c>
      <c r="R702" s="1616"/>
      <c r="S702" s="1646">
        <v>43101</v>
      </c>
      <c r="T702" s="1646">
        <v>43435</v>
      </c>
      <c r="U702" s="362" t="s">
        <v>47</v>
      </c>
      <c r="V702" s="312">
        <f>+'Serv Ciud'!V14</f>
        <v>1</v>
      </c>
      <c r="W702" s="363">
        <f>+V702*O702</f>
        <v>0.1</v>
      </c>
      <c r="X702" s="17"/>
      <c r="Y702" s="17"/>
      <c r="Z702" s="17"/>
      <c r="AA702" s="17"/>
      <c r="AB702" s="17"/>
      <c r="AC702" s="17"/>
      <c r="AD702" s="17"/>
      <c r="AE702" s="17"/>
      <c r="AF702" s="17"/>
      <c r="AG702" s="17"/>
    </row>
    <row r="703" spans="1:33" ht="15.75" customHeight="1">
      <c r="A703" s="1653"/>
      <c r="B703" s="1653"/>
      <c r="C703" s="1616"/>
      <c r="D703" s="1616"/>
      <c r="E703" s="1678"/>
      <c r="F703" s="1678"/>
      <c r="G703" s="1653"/>
      <c r="H703" s="1616"/>
      <c r="I703" s="1632" t="s">
        <v>48</v>
      </c>
      <c r="J703" s="1613">
        <f>+'Serv Ciud'!V6</f>
        <v>0.73</v>
      </c>
      <c r="K703" s="1616"/>
      <c r="L703" s="1616"/>
      <c r="M703" s="1616"/>
      <c r="N703" s="1616"/>
      <c r="O703" s="1619"/>
      <c r="P703" s="1619"/>
      <c r="Q703" s="1619"/>
      <c r="R703" s="1616"/>
      <c r="S703" s="1619"/>
      <c r="T703" s="1619"/>
      <c r="U703" s="362" t="s">
        <v>48</v>
      </c>
      <c r="V703" s="312">
        <f>+'Serv Ciud'!V15</f>
        <v>1</v>
      </c>
      <c r="W703" s="363">
        <f>+V703*O702</f>
        <v>0.1</v>
      </c>
      <c r="X703" s="17"/>
      <c r="Y703" s="17"/>
      <c r="Z703" s="17"/>
      <c r="AA703" s="17"/>
      <c r="AB703" s="17"/>
      <c r="AC703" s="17"/>
      <c r="AD703" s="17"/>
      <c r="AE703" s="17"/>
      <c r="AF703" s="17"/>
      <c r="AG703" s="17"/>
    </row>
    <row r="704" spans="1:33" ht="19.5" customHeight="1">
      <c r="A704" s="1653"/>
      <c r="B704" s="1653"/>
      <c r="C704" s="1616"/>
      <c r="D704" s="1616"/>
      <c r="E704" s="1678"/>
      <c r="F704" s="1678"/>
      <c r="G704" s="1653"/>
      <c r="H704" s="1616"/>
      <c r="I704" s="1616"/>
      <c r="J704" s="1616"/>
      <c r="K704" s="1616"/>
      <c r="L704" s="1616"/>
      <c r="M704" s="1616"/>
      <c r="N704" s="1616"/>
      <c r="O704" s="1613">
        <f>+'Serv Ciud'!W16</f>
        <v>0.05</v>
      </c>
      <c r="P704" s="1624" t="s">
        <v>1213</v>
      </c>
      <c r="Q704" s="1624" t="str">
        <f>+'Serv Ciud'!C16</f>
        <v xml:space="preserve">Difundir la política de protección de datos personales en los diferentes canales de atención. </v>
      </c>
      <c r="R704" s="1616"/>
      <c r="S704" s="1646">
        <v>43101</v>
      </c>
      <c r="T704" s="1646">
        <v>43435</v>
      </c>
      <c r="U704" s="362" t="s">
        <v>47</v>
      </c>
      <c r="V704" s="312">
        <f>+'Serv Ciud'!V16</f>
        <v>1</v>
      </c>
      <c r="W704" s="363">
        <f>+V704*O704</f>
        <v>0.05</v>
      </c>
      <c r="X704" s="17"/>
      <c r="Y704" s="17"/>
      <c r="Z704" s="17"/>
      <c r="AA704" s="17"/>
      <c r="AB704" s="17"/>
      <c r="AC704" s="17"/>
      <c r="AD704" s="17"/>
      <c r="AE704" s="17"/>
      <c r="AF704" s="17"/>
      <c r="AG704" s="17"/>
    </row>
    <row r="705" spans="1:33" ht="19.5" customHeight="1">
      <c r="A705" s="1653"/>
      <c r="B705" s="1653"/>
      <c r="C705" s="1616"/>
      <c r="D705" s="1616"/>
      <c r="E705" s="1678"/>
      <c r="F705" s="1678"/>
      <c r="G705" s="1653"/>
      <c r="H705" s="1616"/>
      <c r="I705" s="1616"/>
      <c r="J705" s="1616"/>
      <c r="K705" s="1616"/>
      <c r="L705" s="1616"/>
      <c r="M705" s="1616"/>
      <c r="N705" s="1616"/>
      <c r="O705" s="1619"/>
      <c r="P705" s="1619"/>
      <c r="Q705" s="1619"/>
      <c r="R705" s="1616"/>
      <c r="S705" s="1619"/>
      <c r="T705" s="1619"/>
      <c r="U705" s="362" t="s">
        <v>48</v>
      </c>
      <c r="V705" s="312">
        <f>+'Serv Ciud'!V17</f>
        <v>1</v>
      </c>
      <c r="W705" s="363">
        <f>+V705*O704</f>
        <v>0.05</v>
      </c>
      <c r="X705" s="17"/>
      <c r="Y705" s="17"/>
      <c r="Z705" s="17"/>
      <c r="AA705" s="17"/>
      <c r="AB705" s="17"/>
      <c r="AC705" s="17"/>
      <c r="AD705" s="17"/>
      <c r="AE705" s="17"/>
      <c r="AF705" s="17"/>
      <c r="AG705" s="17"/>
    </row>
    <row r="706" spans="1:33" ht="15.75" customHeight="1">
      <c r="A706" s="1653"/>
      <c r="B706" s="1653"/>
      <c r="C706" s="1616"/>
      <c r="D706" s="1616"/>
      <c r="E706" s="1678"/>
      <c r="F706" s="1678"/>
      <c r="G706" s="1653"/>
      <c r="H706" s="1616"/>
      <c r="I706" s="1616"/>
      <c r="J706" s="1616"/>
      <c r="K706" s="1616"/>
      <c r="L706" s="1616"/>
      <c r="M706" s="1616"/>
      <c r="N706" s="1616"/>
      <c r="O706" s="1613">
        <f>+'Serv Ciud'!W18</f>
        <v>0.1</v>
      </c>
      <c r="P706" s="1624" t="s">
        <v>1213</v>
      </c>
      <c r="Q706" s="1624" t="str">
        <f>+'Serv Ciud'!C18</f>
        <v>Diseñar y desarrollar la estrategia de Participación Ciudadana.</v>
      </c>
      <c r="R706" s="1616"/>
      <c r="S706" s="1646">
        <v>43101</v>
      </c>
      <c r="T706" s="1646">
        <v>43435</v>
      </c>
      <c r="U706" s="362" t="s">
        <v>47</v>
      </c>
      <c r="V706" s="312">
        <f>+'Serv Ciud'!V18</f>
        <v>0.99999999999999989</v>
      </c>
      <c r="W706" s="363">
        <f>+V706*O706</f>
        <v>9.9999999999999992E-2</v>
      </c>
      <c r="X706" s="17"/>
      <c r="Y706" s="17"/>
      <c r="Z706" s="17"/>
      <c r="AA706" s="17"/>
      <c r="AB706" s="17"/>
      <c r="AC706" s="17"/>
      <c r="AD706" s="17"/>
      <c r="AE706" s="17"/>
      <c r="AF706" s="17"/>
      <c r="AG706" s="17"/>
    </row>
    <row r="707" spans="1:33" ht="15.75" customHeight="1">
      <c r="A707" s="1653"/>
      <c r="B707" s="1653"/>
      <c r="C707" s="1616"/>
      <c r="D707" s="1616"/>
      <c r="E707" s="1678"/>
      <c r="F707" s="1678"/>
      <c r="G707" s="1653"/>
      <c r="H707" s="1619"/>
      <c r="I707" s="1619"/>
      <c r="J707" s="1619"/>
      <c r="K707" s="1619"/>
      <c r="L707" s="1619"/>
      <c r="M707" s="1619"/>
      <c r="N707" s="1619"/>
      <c r="O707" s="1619"/>
      <c r="P707" s="1619"/>
      <c r="Q707" s="1619"/>
      <c r="R707" s="1616"/>
      <c r="S707" s="1619"/>
      <c r="T707" s="1619"/>
      <c r="U707" s="362" t="s">
        <v>48</v>
      </c>
      <c r="V707" s="312">
        <f>+'Serv Ciud'!V19</f>
        <v>0.99999999999999989</v>
      </c>
      <c r="W707" s="363">
        <f>+V707*O706</f>
        <v>9.9999999999999992E-2</v>
      </c>
      <c r="X707" s="17"/>
      <c r="Y707" s="17"/>
      <c r="Z707" s="17"/>
      <c r="AA707" s="17"/>
      <c r="AB707" s="17"/>
      <c r="AC707" s="17"/>
      <c r="AD707" s="17"/>
      <c r="AE707" s="17"/>
      <c r="AF707" s="17"/>
      <c r="AG707" s="17"/>
    </row>
    <row r="708" spans="1:33" ht="15.75" customHeight="1">
      <c r="A708" s="1653"/>
      <c r="B708" s="1653"/>
      <c r="C708" s="1616"/>
      <c r="D708" s="1616"/>
      <c r="E708" s="1678"/>
      <c r="F708" s="1678"/>
      <c r="G708" s="1653"/>
      <c r="H708" s="1660">
        <f>+'Serv Ciud'!W7</f>
        <v>0.3</v>
      </c>
      <c r="I708" s="1632" t="s">
        <v>47</v>
      </c>
      <c r="J708" s="1613">
        <f>+'Serv Ciud'!V7</f>
        <v>0.99999999999999989</v>
      </c>
      <c r="K708" s="1644">
        <f>+'Serv Ciud'!E7</f>
        <v>1</v>
      </c>
      <c r="L708" s="1611" t="str">
        <f>+'Serv Ciud'!D7</f>
        <v>Porcentaje</v>
      </c>
      <c r="M708" s="1611" t="str">
        <f>+'Serv Ciud'!F7</f>
        <v>Socialización del modelo de gestión publica eficiente.</v>
      </c>
      <c r="N708" s="1611" t="str">
        <f>+'Serv Ciud'!G7</f>
        <v>Eficacia</v>
      </c>
      <c r="O708" s="1613">
        <f>+'Serv Ciud'!W20</f>
        <v>0.1</v>
      </c>
      <c r="P708" s="1624" t="s">
        <v>1213</v>
      </c>
      <c r="Q708" s="1624" t="str">
        <f>+'Serv Ciud'!C20</f>
        <v>Realizar el primer encuetro de servicio al ciudadano del IGAC.</v>
      </c>
      <c r="R708" s="1616"/>
      <c r="S708" s="1646">
        <v>43101</v>
      </c>
      <c r="T708" s="1646">
        <v>43435</v>
      </c>
      <c r="U708" s="362" t="s">
        <v>47</v>
      </c>
      <c r="V708" s="312">
        <f>+'Serv Ciud'!V20</f>
        <v>1</v>
      </c>
      <c r="W708" s="363">
        <f>+V708*O708</f>
        <v>0.1</v>
      </c>
      <c r="X708" s="17"/>
      <c r="Y708" s="17"/>
      <c r="Z708" s="17"/>
      <c r="AA708" s="17"/>
      <c r="AB708" s="17"/>
      <c r="AC708" s="17"/>
      <c r="AD708" s="17"/>
      <c r="AE708" s="17"/>
      <c r="AF708" s="17"/>
      <c r="AG708" s="17"/>
    </row>
    <row r="709" spans="1:33" ht="15.75" customHeight="1">
      <c r="A709" s="1653"/>
      <c r="B709" s="1653"/>
      <c r="C709" s="1616"/>
      <c r="D709" s="1616"/>
      <c r="E709" s="1678"/>
      <c r="F709" s="1678"/>
      <c r="G709" s="1653"/>
      <c r="H709" s="1616"/>
      <c r="I709" s="1616"/>
      <c r="J709" s="1616"/>
      <c r="K709" s="1616"/>
      <c r="L709" s="1616"/>
      <c r="M709" s="1616"/>
      <c r="N709" s="1616"/>
      <c r="O709" s="1619"/>
      <c r="P709" s="1619"/>
      <c r="Q709" s="1619"/>
      <c r="R709" s="1616"/>
      <c r="S709" s="1619"/>
      <c r="T709" s="1619"/>
      <c r="U709" s="362" t="s">
        <v>48</v>
      </c>
      <c r="V709" s="312">
        <f>+'Serv Ciud'!V21</f>
        <v>1</v>
      </c>
      <c r="W709" s="363">
        <f>+V709*O708</f>
        <v>0.1</v>
      </c>
      <c r="X709" s="17"/>
      <c r="Y709" s="17"/>
      <c r="Z709" s="17"/>
      <c r="AA709" s="17"/>
      <c r="AB709" s="17"/>
      <c r="AC709" s="17"/>
      <c r="AD709" s="17"/>
      <c r="AE709" s="17"/>
      <c r="AF709" s="17"/>
      <c r="AG709" s="17"/>
    </row>
    <row r="710" spans="1:33" ht="29.25" customHeight="1">
      <c r="A710" s="1653"/>
      <c r="B710" s="1653"/>
      <c r="C710" s="1616"/>
      <c r="D710" s="1616"/>
      <c r="E710" s="1678"/>
      <c r="F710" s="1678"/>
      <c r="G710" s="1653"/>
      <c r="H710" s="1616"/>
      <c r="I710" s="1616"/>
      <c r="J710" s="1616"/>
      <c r="K710" s="1616"/>
      <c r="L710" s="1616"/>
      <c r="M710" s="1616"/>
      <c r="N710" s="1616"/>
      <c r="O710" s="1613">
        <f>+'Serv Ciud'!W22</f>
        <v>0.1</v>
      </c>
      <c r="P710" s="1624" t="s">
        <v>1213</v>
      </c>
      <c r="Q710" s="1624" t="str">
        <f>+'Serv Ciud'!C22</f>
        <v>Implementar mecanismos de evaluación periódica del desempeño de los servidores en torno al servicio al ciudadano.</v>
      </c>
      <c r="R710" s="1616"/>
      <c r="S710" s="1646">
        <v>43101</v>
      </c>
      <c r="T710" s="1646">
        <v>43435</v>
      </c>
      <c r="U710" s="362" t="s">
        <v>47</v>
      </c>
      <c r="V710" s="312">
        <f>+'Serv Ciud'!V22</f>
        <v>1</v>
      </c>
      <c r="W710" s="363">
        <f>+V710*O710</f>
        <v>0.1</v>
      </c>
      <c r="X710" s="17"/>
      <c r="Y710" s="17"/>
      <c r="Z710" s="17"/>
      <c r="AA710" s="17"/>
      <c r="AB710" s="17"/>
      <c r="AC710" s="17"/>
      <c r="AD710" s="17"/>
      <c r="AE710" s="17"/>
      <c r="AF710" s="17"/>
      <c r="AG710" s="17"/>
    </row>
    <row r="711" spans="1:33" ht="29.25" customHeight="1">
      <c r="A711" s="1653"/>
      <c r="B711" s="1653"/>
      <c r="C711" s="1616"/>
      <c r="D711" s="1616"/>
      <c r="E711" s="1678"/>
      <c r="F711" s="1678"/>
      <c r="G711" s="1653"/>
      <c r="H711" s="1616"/>
      <c r="I711" s="1612"/>
      <c r="J711" s="1612"/>
      <c r="K711" s="1616"/>
      <c r="L711" s="1616"/>
      <c r="M711" s="1616"/>
      <c r="N711" s="1616"/>
      <c r="O711" s="1619"/>
      <c r="P711" s="1619"/>
      <c r="Q711" s="1619"/>
      <c r="R711" s="1616"/>
      <c r="S711" s="1619"/>
      <c r="T711" s="1619"/>
      <c r="U711" s="362" t="s">
        <v>48</v>
      </c>
      <c r="V711" s="312">
        <f>+'Serv Ciud'!V23</f>
        <v>1</v>
      </c>
      <c r="W711" s="363">
        <f>+V711*O710</f>
        <v>0.1</v>
      </c>
      <c r="X711" s="17"/>
      <c r="Y711" s="17"/>
      <c r="Z711" s="17"/>
      <c r="AA711" s="17"/>
      <c r="AB711" s="17"/>
      <c r="AC711" s="17"/>
      <c r="AD711" s="17"/>
      <c r="AE711" s="17"/>
      <c r="AF711" s="17"/>
      <c r="AG711" s="17"/>
    </row>
    <row r="712" spans="1:33" ht="15.75" customHeight="1">
      <c r="A712" s="1653"/>
      <c r="B712" s="1653"/>
      <c r="C712" s="1616"/>
      <c r="D712" s="1616"/>
      <c r="E712" s="1678"/>
      <c r="F712" s="1678"/>
      <c r="G712" s="1653"/>
      <c r="H712" s="1616"/>
      <c r="I712" s="1632" t="s">
        <v>48</v>
      </c>
      <c r="J712" s="1613">
        <f>+'Serv Ciud'!V8</f>
        <v>0.99999999999999989</v>
      </c>
      <c r="K712" s="1616"/>
      <c r="L712" s="1616"/>
      <c r="M712" s="1616"/>
      <c r="N712" s="1616"/>
      <c r="O712" s="1613">
        <f>+'Serv Ciud'!W24</f>
        <v>0.2</v>
      </c>
      <c r="P712" s="1624" t="s">
        <v>1213</v>
      </c>
      <c r="Q712" s="1624" t="str">
        <f>+'Serv Ciud'!C24</f>
        <v>Medir de la satisfacción de los usuarios</v>
      </c>
      <c r="R712" s="1616"/>
      <c r="S712" s="1646">
        <v>43101</v>
      </c>
      <c r="T712" s="1646">
        <v>43435</v>
      </c>
      <c r="U712" s="362" t="s">
        <v>47</v>
      </c>
      <c r="V712" s="312">
        <f>+'Serv Ciud'!V24</f>
        <v>1</v>
      </c>
      <c r="W712" s="363">
        <f>+V712*O712</f>
        <v>0.2</v>
      </c>
      <c r="X712" s="17"/>
      <c r="Y712" s="17"/>
      <c r="Z712" s="17"/>
      <c r="AA712" s="17"/>
      <c r="AB712" s="17"/>
      <c r="AC712" s="17"/>
      <c r="AD712" s="17"/>
      <c r="AE712" s="17"/>
      <c r="AF712" s="17"/>
      <c r="AG712" s="17"/>
    </row>
    <row r="713" spans="1:33" ht="15.75" customHeight="1">
      <c r="A713" s="1653"/>
      <c r="B713" s="1653"/>
      <c r="C713" s="1616"/>
      <c r="D713" s="1616"/>
      <c r="E713" s="1678"/>
      <c r="F713" s="1678"/>
      <c r="G713" s="1653"/>
      <c r="H713" s="1616"/>
      <c r="I713" s="1616"/>
      <c r="J713" s="1616"/>
      <c r="K713" s="1616"/>
      <c r="L713" s="1616"/>
      <c r="M713" s="1616"/>
      <c r="N713" s="1616"/>
      <c r="O713" s="1619"/>
      <c r="P713" s="1619"/>
      <c r="Q713" s="1619"/>
      <c r="R713" s="1616"/>
      <c r="S713" s="1619"/>
      <c r="T713" s="1619"/>
      <c r="U713" s="362" t="s">
        <v>48</v>
      </c>
      <c r="V713" s="312">
        <f>+'Serv Ciud'!V25</f>
        <v>1</v>
      </c>
      <c r="W713" s="363">
        <f>+V713*O712</f>
        <v>0.2</v>
      </c>
      <c r="X713" s="17"/>
      <c r="Y713" s="17"/>
      <c r="Z713" s="17"/>
      <c r="AA713" s="17"/>
      <c r="AB713" s="17"/>
      <c r="AC713" s="17"/>
      <c r="AD713" s="17"/>
      <c r="AE713" s="17"/>
      <c r="AF713" s="17"/>
      <c r="AG713" s="17"/>
    </row>
    <row r="714" spans="1:33" ht="15.75" customHeight="1">
      <c r="A714" s="1653"/>
      <c r="B714" s="1653"/>
      <c r="C714" s="1616"/>
      <c r="D714" s="1616"/>
      <c r="E714" s="1678"/>
      <c r="F714" s="1678"/>
      <c r="G714" s="1653"/>
      <c r="H714" s="1616"/>
      <c r="I714" s="1616"/>
      <c r="J714" s="1616"/>
      <c r="K714" s="1616"/>
      <c r="L714" s="1616"/>
      <c r="M714" s="1616"/>
      <c r="N714" s="1616"/>
      <c r="O714" s="1613">
        <f>+'Serv Ciud'!W26</f>
        <v>0.15</v>
      </c>
      <c r="P714" s="1624" t="s">
        <v>1213</v>
      </c>
      <c r="Q714" s="1624" t="str">
        <f>+'Serv Ciud'!C26</f>
        <v>Elaborar y socializar la Caracterización usuarios y partes interesadas</v>
      </c>
      <c r="R714" s="1616"/>
      <c r="S714" s="1646">
        <v>43101</v>
      </c>
      <c r="T714" s="1646">
        <v>43435</v>
      </c>
      <c r="U714" s="362" t="s">
        <v>47</v>
      </c>
      <c r="V714" s="312">
        <f>+'Serv Ciud'!V26</f>
        <v>1</v>
      </c>
      <c r="W714" s="363">
        <f>+V714*O714</f>
        <v>0.15</v>
      </c>
      <c r="X714" s="17"/>
      <c r="Y714" s="17"/>
      <c r="Z714" s="17"/>
      <c r="AA714" s="17"/>
      <c r="AB714" s="17"/>
      <c r="AC714" s="17"/>
      <c r="AD714" s="17"/>
      <c r="AE714" s="17"/>
      <c r="AF714" s="17"/>
      <c r="AG714" s="17"/>
    </row>
    <row r="715" spans="1:33" ht="15.75" customHeight="1">
      <c r="A715" s="1653"/>
      <c r="B715" s="1653"/>
      <c r="C715" s="1616"/>
      <c r="D715" s="1616"/>
      <c r="E715" s="1696"/>
      <c r="F715" s="1678"/>
      <c r="G715" s="1654"/>
      <c r="H715" s="1617"/>
      <c r="I715" s="1617"/>
      <c r="J715" s="1617"/>
      <c r="K715" s="1617"/>
      <c r="L715" s="1617"/>
      <c r="M715" s="1617"/>
      <c r="N715" s="1617"/>
      <c r="O715" s="1617"/>
      <c r="P715" s="1619"/>
      <c r="Q715" s="1617"/>
      <c r="R715" s="1617"/>
      <c r="S715" s="1617"/>
      <c r="T715" s="1617"/>
      <c r="U715" s="367" t="s">
        <v>48</v>
      </c>
      <c r="V715" s="325">
        <f>+'Serv Ciud'!V27</f>
        <v>1</v>
      </c>
      <c r="W715" s="368">
        <f>+V715*O714</f>
        <v>0.15</v>
      </c>
      <c r="X715" s="17"/>
      <c r="Y715" s="17"/>
      <c r="Z715" s="17"/>
      <c r="AA715" s="17"/>
      <c r="AB715" s="17"/>
      <c r="AC715" s="17"/>
      <c r="AD715" s="17"/>
      <c r="AE715" s="17"/>
      <c r="AF715" s="17"/>
      <c r="AG715" s="17"/>
    </row>
    <row r="716" spans="1:33" ht="15.75" customHeight="1">
      <c r="A716" s="1653"/>
      <c r="B716" s="1653"/>
      <c r="C716" s="1616"/>
      <c r="D716" s="1616"/>
      <c r="E716" s="1710" t="s">
        <v>1209</v>
      </c>
      <c r="F716" s="1678"/>
      <c r="G716" s="1659" t="str">
        <f>+'Serv Ciud'!A33</f>
        <v>Documentos de análisis para el fortalecimiento institucional elaborados.</v>
      </c>
      <c r="H716" s="1620">
        <f>+'Serv Ciud'!W31</f>
        <v>0.4</v>
      </c>
      <c r="I716" s="1634" t="s">
        <v>47</v>
      </c>
      <c r="J716" s="1620">
        <f>+'Serv Ciud'!V31</f>
        <v>0.99999999999999989</v>
      </c>
      <c r="K716" s="1623">
        <f>+'Serv Ciud'!E31</f>
        <v>1</v>
      </c>
      <c r="L716" s="1615" t="str">
        <f>+'Serv Ciud'!D31</f>
        <v>Porcentaje</v>
      </c>
      <c r="M716" s="1615" t="str">
        <f>+'Serv Ciud'!F31</f>
        <v>Seguimiento y control de las PQRD</v>
      </c>
      <c r="N716" s="1615" t="str">
        <f>+'Serv Ciud'!G31</f>
        <v>Eficacia</v>
      </c>
      <c r="O716" s="1620">
        <f>+'Serv Ciud'!W34</f>
        <v>0.15</v>
      </c>
      <c r="P716" s="1624" t="s">
        <v>1213</v>
      </c>
      <c r="Q716" s="1672" t="str">
        <f>+'Serv Ciud'!C34</f>
        <v>Promover Buenas prácticas para mejorar la gestión de las PQRDS.</v>
      </c>
      <c r="R716" s="1621" t="str">
        <f>+'Serv Ciud'!C31</f>
        <v>SECRETARÍA GENERAL GIT SERVICIO AL CIUDADANO</v>
      </c>
      <c r="S716" s="1649">
        <v>43101</v>
      </c>
      <c r="T716" s="1649">
        <v>43435</v>
      </c>
      <c r="U716" s="360" t="s">
        <v>47</v>
      </c>
      <c r="V716" s="308">
        <f>+'Serv Ciud'!V34</f>
        <v>1</v>
      </c>
      <c r="W716" s="361">
        <f>+V716*O716</f>
        <v>0.15</v>
      </c>
      <c r="X716" s="17"/>
      <c r="Y716" s="17"/>
      <c r="Z716" s="17"/>
      <c r="AA716" s="17"/>
      <c r="AB716" s="17"/>
      <c r="AC716" s="17"/>
      <c r="AD716" s="17"/>
      <c r="AE716" s="17"/>
      <c r="AF716" s="17"/>
      <c r="AG716" s="17"/>
    </row>
    <row r="717" spans="1:33" ht="15.75" customHeight="1">
      <c r="A717" s="1653"/>
      <c r="B717" s="1653"/>
      <c r="C717" s="1616"/>
      <c r="D717" s="1616"/>
      <c r="E717" s="1678"/>
      <c r="F717" s="1678"/>
      <c r="G717" s="1653"/>
      <c r="H717" s="1616"/>
      <c r="I717" s="1616"/>
      <c r="J717" s="1616"/>
      <c r="K717" s="1616"/>
      <c r="L717" s="1616"/>
      <c r="M717" s="1616"/>
      <c r="N717" s="1616"/>
      <c r="O717" s="1619"/>
      <c r="P717" s="1619"/>
      <c r="Q717" s="1619"/>
      <c r="R717" s="1616"/>
      <c r="S717" s="1619"/>
      <c r="T717" s="1619"/>
      <c r="U717" s="362" t="s">
        <v>48</v>
      </c>
      <c r="V717" s="312">
        <f>+'Serv Ciud'!V35</f>
        <v>1</v>
      </c>
      <c r="W717" s="363">
        <f>+V717*O716</f>
        <v>0.15</v>
      </c>
      <c r="X717" s="17"/>
      <c r="Y717" s="17"/>
      <c r="Z717" s="17"/>
      <c r="AA717" s="17"/>
      <c r="AB717" s="17"/>
      <c r="AC717" s="17"/>
      <c r="AD717" s="17"/>
      <c r="AE717" s="17"/>
      <c r="AF717" s="17"/>
      <c r="AG717" s="17"/>
    </row>
    <row r="718" spans="1:33" ht="15.75" customHeight="1">
      <c r="A718" s="1653"/>
      <c r="B718" s="1653"/>
      <c r="C718" s="1616"/>
      <c r="D718" s="1616"/>
      <c r="E718" s="1678"/>
      <c r="F718" s="1678"/>
      <c r="G718" s="1653"/>
      <c r="H718" s="1616"/>
      <c r="I718" s="1616"/>
      <c r="J718" s="1616"/>
      <c r="K718" s="1616"/>
      <c r="L718" s="1616"/>
      <c r="M718" s="1616"/>
      <c r="N718" s="1616"/>
      <c r="O718" s="1618">
        <f>+'Serv Ciud'!W36</f>
        <v>0.1</v>
      </c>
      <c r="P718" s="1624" t="s">
        <v>1213</v>
      </c>
      <c r="Q718" s="1625" t="str">
        <f>+'Serv Ciud'!C36</f>
        <v>Socializar y difundir la Figura del Defensor al Ciudadano.</v>
      </c>
      <c r="R718" s="1616"/>
      <c r="S718" s="1646">
        <v>43101</v>
      </c>
      <c r="T718" s="1646">
        <v>43435</v>
      </c>
      <c r="U718" s="362" t="s">
        <v>47</v>
      </c>
      <c r="V718" s="312">
        <f>+'Serv Ciud'!V36</f>
        <v>0.99999999999999989</v>
      </c>
      <c r="W718" s="363">
        <f>+V718*O718</f>
        <v>9.9999999999999992E-2</v>
      </c>
      <c r="X718" s="17"/>
      <c r="Y718" s="17"/>
      <c r="Z718" s="17"/>
      <c r="AA718" s="17"/>
      <c r="AB718" s="17"/>
      <c r="AC718" s="17"/>
      <c r="AD718" s="17"/>
      <c r="AE718" s="17"/>
      <c r="AF718" s="17"/>
      <c r="AG718" s="17"/>
    </row>
    <row r="719" spans="1:33" ht="15.75" customHeight="1">
      <c r="A719" s="1653"/>
      <c r="B719" s="1653"/>
      <c r="C719" s="1616"/>
      <c r="D719" s="1616"/>
      <c r="E719" s="1678"/>
      <c r="F719" s="1678"/>
      <c r="G719" s="1653"/>
      <c r="H719" s="1616"/>
      <c r="I719" s="1616"/>
      <c r="J719" s="1616"/>
      <c r="K719" s="1616"/>
      <c r="L719" s="1616"/>
      <c r="M719" s="1616"/>
      <c r="N719" s="1616"/>
      <c r="O719" s="1619"/>
      <c r="P719" s="1619"/>
      <c r="Q719" s="1619"/>
      <c r="R719" s="1616"/>
      <c r="S719" s="1619"/>
      <c r="T719" s="1619"/>
      <c r="U719" s="362" t="s">
        <v>48</v>
      </c>
      <c r="V719" s="312">
        <f>+'Serv Ciud'!V37</f>
        <v>0.99999999999999989</v>
      </c>
      <c r="W719" s="363">
        <f>+V719*O718</f>
        <v>9.9999999999999992E-2</v>
      </c>
      <c r="X719" s="17"/>
      <c r="Y719" s="17"/>
      <c r="Z719" s="17"/>
      <c r="AA719" s="17"/>
      <c r="AB719" s="17"/>
      <c r="AC719" s="17"/>
      <c r="AD719" s="17"/>
      <c r="AE719" s="17"/>
      <c r="AF719" s="17"/>
      <c r="AG719" s="17"/>
    </row>
    <row r="720" spans="1:33" ht="37.5" customHeight="1">
      <c r="A720" s="1653"/>
      <c r="B720" s="1653"/>
      <c r="C720" s="1616"/>
      <c r="D720" s="1616"/>
      <c r="E720" s="1678"/>
      <c r="F720" s="1678"/>
      <c r="G720" s="1653"/>
      <c r="H720" s="1616"/>
      <c r="I720" s="1616"/>
      <c r="J720" s="1616"/>
      <c r="K720" s="1616"/>
      <c r="L720" s="1616"/>
      <c r="M720" s="1616"/>
      <c r="N720" s="1616"/>
      <c r="O720" s="1618">
        <f>+'Serv Ciud'!W38</f>
        <v>0.05</v>
      </c>
      <c r="P720" s="1624" t="s">
        <v>1213</v>
      </c>
      <c r="Q720" s="1625" t="str">
        <f>+'Serv Ciud'!C38</f>
        <v>Gestionar la viabilidad de implementar una aplicación para facilitar a los ciudadanos la radicación y consulta de las PQRDS por dispositivos moviles.</v>
      </c>
      <c r="R720" s="1616"/>
      <c r="S720" s="1646">
        <v>43101</v>
      </c>
      <c r="T720" s="1646">
        <v>43435</v>
      </c>
      <c r="U720" s="362" t="s">
        <v>47</v>
      </c>
      <c r="V720" s="312">
        <f>+'Serv Ciud'!V38</f>
        <v>1</v>
      </c>
      <c r="W720" s="363">
        <f>+V720*O720</f>
        <v>0.05</v>
      </c>
      <c r="X720" s="17"/>
      <c r="Y720" s="17"/>
      <c r="Z720" s="17"/>
      <c r="AA720" s="17"/>
      <c r="AB720" s="17"/>
      <c r="AC720" s="17"/>
      <c r="AD720" s="17"/>
      <c r="AE720" s="17"/>
      <c r="AF720" s="17"/>
      <c r="AG720" s="17"/>
    </row>
    <row r="721" spans="1:33" ht="37.5" customHeight="1">
      <c r="A721" s="1653"/>
      <c r="B721" s="1653"/>
      <c r="C721" s="1616"/>
      <c r="D721" s="1616"/>
      <c r="E721" s="1678"/>
      <c r="F721" s="1678"/>
      <c r="G721" s="1653"/>
      <c r="H721" s="1616"/>
      <c r="I721" s="1619"/>
      <c r="J721" s="1619"/>
      <c r="K721" s="1616"/>
      <c r="L721" s="1616"/>
      <c r="M721" s="1616"/>
      <c r="N721" s="1616"/>
      <c r="O721" s="1619"/>
      <c r="P721" s="1619"/>
      <c r="Q721" s="1619"/>
      <c r="R721" s="1616"/>
      <c r="S721" s="1619"/>
      <c r="T721" s="1619"/>
      <c r="U721" s="362" t="s">
        <v>48</v>
      </c>
      <c r="V721" s="312">
        <f>+'Serv Ciud'!V39</f>
        <v>1</v>
      </c>
      <c r="W721" s="363">
        <f>+V721*O720</f>
        <v>0.05</v>
      </c>
      <c r="X721" s="17"/>
      <c r="Y721" s="17"/>
      <c r="Z721" s="17"/>
      <c r="AA721" s="17"/>
      <c r="AB721" s="17"/>
      <c r="AC721" s="17"/>
      <c r="AD721" s="17"/>
      <c r="AE721" s="17"/>
      <c r="AF721" s="17"/>
      <c r="AG721" s="17"/>
    </row>
    <row r="722" spans="1:33" ht="15.75" customHeight="1">
      <c r="A722" s="1653"/>
      <c r="B722" s="1653"/>
      <c r="C722" s="1616"/>
      <c r="D722" s="1616"/>
      <c r="E722" s="1678"/>
      <c r="F722" s="1678"/>
      <c r="G722" s="1653"/>
      <c r="H722" s="1616"/>
      <c r="I722" s="1658" t="s">
        <v>48</v>
      </c>
      <c r="J722" s="1636">
        <f>+'Serv Ciud'!V32</f>
        <v>0.99999999999999989</v>
      </c>
      <c r="K722" s="1616"/>
      <c r="L722" s="1616"/>
      <c r="M722" s="1616"/>
      <c r="N722" s="1616"/>
      <c r="O722" s="1618">
        <f>+'Serv Ciud'!W40</f>
        <v>0.6</v>
      </c>
      <c r="P722" s="1624" t="s">
        <v>1213</v>
      </c>
      <c r="Q722" s="1625" t="str">
        <f>+'Serv Ciud'!C40</f>
        <v>Elaborar informes de control y seguimiento de las PQRDS.</v>
      </c>
      <c r="R722" s="1616"/>
      <c r="S722" s="1646">
        <v>43101</v>
      </c>
      <c r="T722" s="1646">
        <v>43435</v>
      </c>
      <c r="U722" s="362" t="s">
        <v>47</v>
      </c>
      <c r="V722" s="312">
        <f>+'Serv Ciud'!V40</f>
        <v>1</v>
      </c>
      <c r="W722" s="363">
        <f>+V722*O722</f>
        <v>0.6</v>
      </c>
      <c r="X722" s="17"/>
      <c r="Y722" s="17"/>
      <c r="Z722" s="17"/>
      <c r="AA722" s="17"/>
      <c r="AB722" s="17"/>
      <c r="AC722" s="17"/>
      <c r="AD722" s="17"/>
      <c r="AE722" s="17"/>
      <c r="AF722" s="17"/>
      <c r="AG722" s="17"/>
    </row>
    <row r="723" spans="1:33" ht="15.75" customHeight="1">
      <c r="A723" s="1653"/>
      <c r="B723" s="1653"/>
      <c r="C723" s="1616"/>
      <c r="D723" s="1616"/>
      <c r="E723" s="1678"/>
      <c r="F723" s="1678"/>
      <c r="G723" s="1653"/>
      <c r="H723" s="1616"/>
      <c r="I723" s="1616"/>
      <c r="J723" s="1616"/>
      <c r="K723" s="1616"/>
      <c r="L723" s="1616"/>
      <c r="M723" s="1616"/>
      <c r="N723" s="1616"/>
      <c r="O723" s="1619"/>
      <c r="P723" s="1619"/>
      <c r="Q723" s="1619"/>
      <c r="R723" s="1616"/>
      <c r="S723" s="1619"/>
      <c r="T723" s="1619"/>
      <c r="U723" s="362" t="s">
        <v>48</v>
      </c>
      <c r="V723" s="312">
        <f>+'Serv Ciud'!V41</f>
        <v>1</v>
      </c>
      <c r="W723" s="363">
        <f>+V723*O722</f>
        <v>0.6</v>
      </c>
      <c r="X723" s="17"/>
      <c r="Y723" s="17"/>
      <c r="Z723" s="17"/>
      <c r="AA723" s="17"/>
      <c r="AB723" s="17"/>
      <c r="AC723" s="17"/>
      <c r="AD723" s="17"/>
      <c r="AE723" s="17"/>
      <c r="AF723" s="17"/>
      <c r="AG723" s="17"/>
    </row>
    <row r="724" spans="1:33" ht="15.75" customHeight="1">
      <c r="A724" s="1653"/>
      <c r="B724" s="1653"/>
      <c r="C724" s="1616"/>
      <c r="D724" s="1616"/>
      <c r="E724" s="1678"/>
      <c r="F724" s="1678"/>
      <c r="G724" s="1653"/>
      <c r="H724" s="1616"/>
      <c r="I724" s="1616"/>
      <c r="J724" s="1616"/>
      <c r="K724" s="1616"/>
      <c r="L724" s="1616"/>
      <c r="M724" s="1616"/>
      <c r="N724" s="1616"/>
      <c r="O724" s="1618">
        <f>+'Serv Ciud'!W42</f>
        <v>0.1</v>
      </c>
      <c r="P724" s="1624" t="s">
        <v>1213</v>
      </c>
      <c r="Q724" s="1625" t="str">
        <f>+'Serv Ciud'!C42</f>
        <v>Publicar en página web Informe Servicio al Ciudadano</v>
      </c>
      <c r="R724" s="1616"/>
      <c r="S724" s="1646">
        <v>43101</v>
      </c>
      <c r="T724" s="1646">
        <v>43435</v>
      </c>
      <c r="U724" s="362" t="s">
        <v>47</v>
      </c>
      <c r="V724" s="312">
        <f>+'Serv Ciud'!V42</f>
        <v>1</v>
      </c>
      <c r="W724" s="363">
        <f>+V724*O724</f>
        <v>0.1</v>
      </c>
      <c r="X724" s="17"/>
      <c r="Y724" s="17"/>
      <c r="Z724" s="17"/>
      <c r="AA724" s="17"/>
      <c r="AB724" s="17"/>
      <c r="AC724" s="17"/>
      <c r="AD724" s="17"/>
      <c r="AE724" s="17"/>
      <c r="AF724" s="17"/>
      <c r="AG724" s="17"/>
    </row>
    <row r="725" spans="1:33" ht="15.75" customHeight="1">
      <c r="A725" s="1654"/>
      <c r="B725" s="1654"/>
      <c r="C725" s="1617"/>
      <c r="D725" s="1617"/>
      <c r="E725" s="1696"/>
      <c r="F725" s="1696"/>
      <c r="G725" s="1654"/>
      <c r="H725" s="1617"/>
      <c r="I725" s="1617"/>
      <c r="J725" s="1617"/>
      <c r="K725" s="1617"/>
      <c r="L725" s="1617"/>
      <c r="M725" s="1617"/>
      <c r="N725" s="1617"/>
      <c r="O725" s="1617"/>
      <c r="P725" s="1619"/>
      <c r="Q725" s="1617"/>
      <c r="R725" s="1617"/>
      <c r="S725" s="1617"/>
      <c r="T725" s="1617"/>
      <c r="U725" s="367" t="s">
        <v>48</v>
      </c>
      <c r="V725" s="325">
        <f>+'Serv Ciud'!V43</f>
        <v>1</v>
      </c>
      <c r="W725" s="368">
        <f>+V725*O724</f>
        <v>0.1</v>
      </c>
      <c r="X725" s="17"/>
      <c r="Y725" s="17"/>
      <c r="Z725" s="17"/>
      <c r="AA725" s="17"/>
      <c r="AB725" s="17"/>
      <c r="AC725" s="17"/>
      <c r="AD725" s="17"/>
      <c r="AE725" s="17"/>
      <c r="AF725" s="17"/>
      <c r="AG725" s="17"/>
    </row>
    <row r="726" spans="1:33" ht="15.75" customHeight="1">
      <c r="A726" s="186" t="s">
        <v>56</v>
      </c>
      <c r="B726" s="1717">
        <f>+J727*B698</f>
        <v>3.6760000000000001E-2</v>
      </c>
      <c r="C726" s="1714"/>
      <c r="D726" s="1715"/>
      <c r="E726" s="1715"/>
      <c r="F726" s="1715"/>
      <c r="G726" s="1713"/>
      <c r="H726" s="1631">
        <f>SUM(H698:H725)</f>
        <v>1</v>
      </c>
      <c r="I726" s="190" t="s">
        <v>47</v>
      </c>
      <c r="J726" s="190">
        <f>+'Serv Ciud'!V2</f>
        <v>1</v>
      </c>
      <c r="K726" s="192"/>
      <c r="W726" s="454"/>
      <c r="X726" s="17"/>
      <c r="Y726" s="17"/>
      <c r="Z726" s="17"/>
      <c r="AA726" s="17"/>
      <c r="AB726" s="17"/>
      <c r="AC726" s="17"/>
      <c r="AD726" s="17"/>
      <c r="AE726" s="17"/>
      <c r="AF726" s="17"/>
      <c r="AG726" s="17"/>
    </row>
    <row r="727" spans="1:33" ht="15.75" customHeight="1">
      <c r="A727" s="70">
        <f>+$F$4</f>
        <v>43465</v>
      </c>
      <c r="B727" s="1718"/>
      <c r="C727" s="1665"/>
      <c r="D727" s="1666"/>
      <c r="E727" s="1666"/>
      <c r="F727" s="1666"/>
      <c r="G727" s="1651"/>
      <c r="H727" s="1617"/>
      <c r="I727" s="72" t="s">
        <v>48</v>
      </c>
      <c r="J727" s="73">
        <f>+'Serv Ciud'!V3</f>
        <v>0.91900000000000004</v>
      </c>
      <c r="K727" s="455"/>
      <c r="L727" s="456"/>
      <c r="M727" s="456"/>
      <c r="N727" s="456"/>
      <c r="O727" s="456"/>
      <c r="P727" s="456"/>
      <c r="Q727" s="456"/>
      <c r="R727" s="456"/>
      <c r="S727" s="456"/>
      <c r="T727" s="456"/>
      <c r="U727" s="456"/>
      <c r="V727" s="456"/>
      <c r="W727" s="457"/>
      <c r="X727" s="17"/>
      <c r="Y727" s="17"/>
      <c r="Z727" s="17"/>
      <c r="AA727" s="17"/>
      <c r="AB727" s="17"/>
      <c r="AC727" s="17"/>
      <c r="AD727" s="17"/>
      <c r="AE727" s="17"/>
      <c r="AF727" s="17"/>
      <c r="AG727" s="17"/>
    </row>
    <row r="728" spans="1:33" ht="15.75" customHeight="1">
      <c r="A728" s="395"/>
      <c r="B728" s="395"/>
      <c r="C728" s="17"/>
      <c r="D728" s="17"/>
      <c r="E728" s="396"/>
      <c r="F728" s="396"/>
      <c r="G728" s="398"/>
      <c r="H728" s="398"/>
      <c r="I728" s="398"/>
      <c r="J728" s="398"/>
      <c r="K728" s="399"/>
      <c r="L728" s="17"/>
      <c r="M728" s="17"/>
      <c r="N728" s="17"/>
      <c r="O728" s="17"/>
      <c r="P728" s="17"/>
      <c r="Q728" s="17"/>
      <c r="R728" s="396"/>
      <c r="S728" s="400"/>
      <c r="T728" s="401"/>
      <c r="U728" s="401"/>
      <c r="V728" s="17"/>
      <c r="W728" s="17"/>
      <c r="X728" s="17"/>
      <c r="Y728" s="17"/>
      <c r="Z728" s="17"/>
      <c r="AA728" s="17"/>
      <c r="AB728" s="17"/>
      <c r="AC728" s="17"/>
      <c r="AD728" s="17"/>
      <c r="AE728" s="17"/>
      <c r="AF728" s="17"/>
      <c r="AG728" s="17"/>
    </row>
    <row r="729" spans="1:33" ht="23.25" customHeight="1">
      <c r="A729" s="1749" t="str">
        <f>+financ!I2</f>
        <v>GESTIÓN FINANCIERA</v>
      </c>
      <c r="B729" s="1729">
        <v>0.1</v>
      </c>
      <c r="C729" s="1640" t="s">
        <v>1234</v>
      </c>
      <c r="D729" s="1640"/>
      <c r="E729" s="1710" t="s">
        <v>991</v>
      </c>
      <c r="F729" s="1710" t="s">
        <v>1235</v>
      </c>
      <c r="G729" s="1652" t="str">
        <f>+financ!A7</f>
        <v>Nuevo Marco Normativo NICSP implementado</v>
      </c>
      <c r="H729" s="1630">
        <f>+financ!W5</f>
        <v>0.35</v>
      </c>
      <c r="I729" s="1635" t="s">
        <v>47</v>
      </c>
      <c r="J729" s="1630">
        <f>+financ!V5</f>
        <v>1.0000000000000002</v>
      </c>
      <c r="K729" s="1626">
        <f>+financ!E5</f>
        <v>1</v>
      </c>
      <c r="L729" s="1621" t="str">
        <f>+financ!D5</f>
        <v>Porcentaje</v>
      </c>
      <c r="M729" s="1621" t="str">
        <f>+financ!F5</f>
        <v>Avance de implementación del Nuevo Marco Normativo</v>
      </c>
      <c r="N729" s="1621" t="str">
        <f>+financ!G5</f>
        <v>Eficacia</v>
      </c>
      <c r="O729" s="1630">
        <f>+financ!W8</f>
        <v>0.3</v>
      </c>
      <c r="P729" s="1622"/>
      <c r="Q729" s="1622" t="str">
        <f>+financ!C8</f>
        <v>Determinar los saldos Iniciales a 01/01/2018 bajo el nuevo marco normativo.</v>
      </c>
      <c r="R729" s="1621" t="str">
        <f>+financ!C5</f>
        <v>Secretaría General. GIT Gestión Financiera</v>
      </c>
      <c r="S729" s="1649">
        <v>43101</v>
      </c>
      <c r="T729" s="1649">
        <v>43435</v>
      </c>
      <c r="U729" s="360" t="s">
        <v>47</v>
      </c>
      <c r="V729" s="308">
        <f>+financ!V8</f>
        <v>1</v>
      </c>
      <c r="W729" s="361">
        <f>+V729*O729</f>
        <v>0.3</v>
      </c>
      <c r="X729" s="17"/>
      <c r="Y729" s="17"/>
      <c r="Z729" s="17"/>
      <c r="AA729" s="17"/>
      <c r="AB729" s="17"/>
      <c r="AC729" s="17"/>
      <c r="AD729" s="17"/>
      <c r="AE729" s="17"/>
      <c r="AF729" s="17"/>
      <c r="AG729" s="17"/>
    </row>
    <row r="730" spans="1:33" ht="23.25" customHeight="1">
      <c r="A730" s="1653"/>
      <c r="B730" s="1653"/>
      <c r="C730" s="1616"/>
      <c r="D730" s="1616"/>
      <c r="E730" s="1678"/>
      <c r="F730" s="1678"/>
      <c r="G730" s="1653"/>
      <c r="H730" s="1616"/>
      <c r="I730" s="1616"/>
      <c r="J730" s="1616"/>
      <c r="K730" s="1616"/>
      <c r="L730" s="1616"/>
      <c r="M730" s="1616"/>
      <c r="N730" s="1616"/>
      <c r="O730" s="1619"/>
      <c r="P730" s="1619"/>
      <c r="Q730" s="1619"/>
      <c r="R730" s="1616"/>
      <c r="S730" s="1619"/>
      <c r="T730" s="1619"/>
      <c r="U730" s="362" t="s">
        <v>48</v>
      </c>
      <c r="V730" s="312">
        <f>+financ!V9</f>
        <v>1</v>
      </c>
      <c r="W730" s="363">
        <f>+V730*O729</f>
        <v>0.3</v>
      </c>
      <c r="X730" s="17"/>
      <c r="Y730" s="17"/>
      <c r="Z730" s="17"/>
      <c r="AA730" s="17"/>
      <c r="AB730" s="17"/>
      <c r="AC730" s="17"/>
      <c r="AD730" s="17"/>
      <c r="AE730" s="17"/>
      <c r="AF730" s="17"/>
      <c r="AG730" s="17"/>
    </row>
    <row r="731" spans="1:33" ht="30" customHeight="1">
      <c r="A731" s="1653"/>
      <c r="B731" s="1653"/>
      <c r="C731" s="1616"/>
      <c r="D731" s="1616"/>
      <c r="E731" s="1678"/>
      <c r="F731" s="1678"/>
      <c r="G731" s="1653"/>
      <c r="H731" s="1616"/>
      <c r="I731" s="1619"/>
      <c r="J731" s="1619"/>
      <c r="K731" s="1616"/>
      <c r="L731" s="1616"/>
      <c r="M731" s="1616"/>
      <c r="N731" s="1616"/>
      <c r="O731" s="1613">
        <f>+financ!W10</f>
        <v>0.3</v>
      </c>
      <c r="P731" s="1622"/>
      <c r="Q731" s="1624" t="str">
        <f>+financ!C10</f>
        <v>Identificar y gestionar los requerimientos  para adecuar los Módulos de los sistemas de información bajo el nuevo marco normativo. Fase I</v>
      </c>
      <c r="R731" s="1616"/>
      <c r="S731" s="1646">
        <v>43101</v>
      </c>
      <c r="T731" s="1646">
        <v>43435</v>
      </c>
      <c r="U731" s="362" t="s">
        <v>47</v>
      </c>
      <c r="V731" s="312">
        <f>+financ!V10</f>
        <v>1</v>
      </c>
      <c r="W731" s="363">
        <f>+V731*O731</f>
        <v>0.3</v>
      </c>
      <c r="X731" s="17"/>
      <c r="Y731" s="17"/>
      <c r="Z731" s="17"/>
      <c r="AA731" s="17"/>
      <c r="AB731" s="17"/>
      <c r="AC731" s="17"/>
      <c r="AD731" s="17"/>
      <c r="AE731" s="17"/>
      <c r="AF731" s="17"/>
      <c r="AG731" s="17"/>
    </row>
    <row r="732" spans="1:33" ht="30" customHeight="1">
      <c r="A732" s="1653"/>
      <c r="B732" s="1653"/>
      <c r="C732" s="1616"/>
      <c r="D732" s="1616"/>
      <c r="E732" s="1678"/>
      <c r="F732" s="1678"/>
      <c r="G732" s="1653"/>
      <c r="H732" s="1616"/>
      <c r="I732" s="1632" t="s">
        <v>48</v>
      </c>
      <c r="J732" s="1613">
        <f>+financ!V6</f>
        <v>0.96100000000000019</v>
      </c>
      <c r="K732" s="1616"/>
      <c r="L732" s="1616"/>
      <c r="M732" s="1616"/>
      <c r="N732" s="1616"/>
      <c r="O732" s="1619"/>
      <c r="P732" s="1619"/>
      <c r="Q732" s="1619"/>
      <c r="R732" s="1616"/>
      <c r="S732" s="1619"/>
      <c r="T732" s="1619"/>
      <c r="U732" s="362" t="s">
        <v>48</v>
      </c>
      <c r="V732" s="312">
        <f>+financ!V11</f>
        <v>1</v>
      </c>
      <c r="W732" s="363">
        <f>+V732*O731</f>
        <v>0.3</v>
      </c>
      <c r="X732" s="17"/>
      <c r="Y732" s="17"/>
      <c r="Z732" s="17"/>
      <c r="AA732" s="17"/>
      <c r="AB732" s="17"/>
      <c r="AC732" s="17"/>
      <c r="AD732" s="17"/>
      <c r="AE732" s="17"/>
      <c r="AF732" s="17"/>
      <c r="AG732" s="17"/>
    </row>
    <row r="733" spans="1:33" ht="23.25" customHeight="1">
      <c r="A733" s="1653"/>
      <c r="B733" s="1653"/>
      <c r="C733" s="1616"/>
      <c r="D733" s="1616"/>
      <c r="E733" s="1678"/>
      <c r="F733" s="1678"/>
      <c r="G733" s="1653"/>
      <c r="H733" s="1616"/>
      <c r="I733" s="1616"/>
      <c r="J733" s="1616"/>
      <c r="K733" s="1616"/>
      <c r="L733" s="1616"/>
      <c r="M733" s="1616"/>
      <c r="N733" s="1616"/>
      <c r="O733" s="1613">
        <f>+financ!W12</f>
        <v>0.4</v>
      </c>
      <c r="P733" s="1622"/>
      <c r="Q733" s="1624" t="str">
        <f>+financ!C12</f>
        <v>Elaborar, presentar y publicar los Estados Financieros con el nuevo marco normativo.</v>
      </c>
      <c r="R733" s="1616"/>
      <c r="S733" s="1646">
        <v>43101</v>
      </c>
      <c r="T733" s="1646">
        <v>43435</v>
      </c>
      <c r="U733" s="362" t="s">
        <v>47</v>
      </c>
      <c r="V733" s="312">
        <f>+financ!V12</f>
        <v>1.0000000000000002</v>
      </c>
      <c r="W733" s="363">
        <f>+V733*O733</f>
        <v>0.40000000000000013</v>
      </c>
      <c r="X733" s="17"/>
      <c r="Y733" s="17"/>
      <c r="Z733" s="17"/>
      <c r="AA733" s="17"/>
      <c r="AB733" s="17"/>
      <c r="AC733" s="17"/>
      <c r="AD733" s="17"/>
      <c r="AE733" s="17"/>
      <c r="AF733" s="17"/>
      <c r="AG733" s="17"/>
    </row>
    <row r="734" spans="1:33" ht="23.25" customHeight="1">
      <c r="A734" s="1653"/>
      <c r="B734" s="1653"/>
      <c r="C734" s="1616"/>
      <c r="D734" s="1616"/>
      <c r="E734" s="1696"/>
      <c r="F734" s="1678"/>
      <c r="G734" s="1654"/>
      <c r="H734" s="1617"/>
      <c r="I734" s="1617"/>
      <c r="J734" s="1617"/>
      <c r="K734" s="1617"/>
      <c r="L734" s="1617"/>
      <c r="M734" s="1617"/>
      <c r="N734" s="1617"/>
      <c r="O734" s="1617"/>
      <c r="P734" s="1619"/>
      <c r="Q734" s="1617"/>
      <c r="R734" s="1617"/>
      <c r="S734" s="1617"/>
      <c r="T734" s="1617"/>
      <c r="U734" s="367" t="s">
        <v>48</v>
      </c>
      <c r="V734" s="325">
        <f>+financ!V13</f>
        <v>1.0000000000000002</v>
      </c>
      <c r="W734" s="368">
        <f>+V734*O733</f>
        <v>0.40000000000000013</v>
      </c>
      <c r="X734" s="17"/>
      <c r="Y734" s="17"/>
      <c r="Z734" s="17"/>
      <c r="AA734" s="17"/>
      <c r="AB734" s="17"/>
      <c r="AC734" s="17"/>
      <c r="AD734" s="17"/>
      <c r="AE734" s="17"/>
      <c r="AF734" s="17"/>
      <c r="AG734" s="17"/>
    </row>
    <row r="735" spans="1:33" ht="21" customHeight="1">
      <c r="A735" s="1653"/>
      <c r="B735" s="1653"/>
      <c r="C735" s="1616"/>
      <c r="D735" s="1616"/>
      <c r="E735" s="1710" t="s">
        <v>991</v>
      </c>
      <c r="F735" s="1678"/>
      <c r="G735" s="1655" t="str">
        <f>+financ!A21</f>
        <v>Seguimiento al Presupuesto de Gastos en compromisos y obligaciones.</v>
      </c>
      <c r="H735" s="1620">
        <f>+financ!W17</f>
        <v>0.22500000000000001</v>
      </c>
      <c r="I735" s="1634" t="s">
        <v>47</v>
      </c>
      <c r="J735" s="1620">
        <f>+financ!V17</f>
        <v>0.97638099999999994</v>
      </c>
      <c r="K735" s="1620">
        <f>+financ!E17</f>
        <v>0.97640000000000005</v>
      </c>
      <c r="L735" s="1615" t="str">
        <f>+financ!D17</f>
        <v>Porcentaje</v>
      </c>
      <c r="M735" s="1615" t="str">
        <f>+financ!F17</f>
        <v>Porcentaje avance ejecución presupuestal en compromisos</v>
      </c>
      <c r="N735" s="1615" t="str">
        <f>+financ!G17</f>
        <v>Eficacia</v>
      </c>
      <c r="O735" s="1620">
        <f>+financ!W22</f>
        <v>0.33</v>
      </c>
      <c r="P735" s="1622"/>
      <c r="Q735" s="1672" t="str">
        <f>+financ!C22</f>
        <v>Realizar el seguimiento a la Ejecución  del presupuesto total de gastos del IGAC en compromisos.</v>
      </c>
      <c r="R735" s="1621" t="str">
        <f>+financ!C17</f>
        <v>Secretaría General. GIT Gestión Financiera</v>
      </c>
      <c r="S735" s="1650">
        <v>43101</v>
      </c>
      <c r="T735" s="1649">
        <v>43435</v>
      </c>
      <c r="U735" s="360" t="s">
        <v>47</v>
      </c>
      <c r="V735" s="308">
        <f>+financ!V22</f>
        <v>0.97638099999999961</v>
      </c>
      <c r="W735" s="361">
        <f>+V735*O735</f>
        <v>0.32220572999999991</v>
      </c>
      <c r="X735" s="17"/>
      <c r="Y735" s="17"/>
      <c r="Z735" s="17"/>
      <c r="AA735" s="17"/>
      <c r="AB735" s="17"/>
      <c r="AC735" s="17"/>
      <c r="AD735" s="17"/>
      <c r="AE735" s="17"/>
      <c r="AF735" s="17"/>
      <c r="AG735" s="17"/>
    </row>
    <row r="736" spans="1:33" ht="21" customHeight="1">
      <c r="A736" s="1653"/>
      <c r="B736" s="1653"/>
      <c r="C736" s="1616"/>
      <c r="D736" s="1616"/>
      <c r="E736" s="1678"/>
      <c r="F736" s="1678"/>
      <c r="G736" s="1653"/>
      <c r="H736" s="1616"/>
      <c r="I736" s="1619"/>
      <c r="J736" s="1619"/>
      <c r="K736" s="1616"/>
      <c r="L736" s="1616"/>
      <c r="M736" s="1616"/>
      <c r="N736" s="1616"/>
      <c r="O736" s="1619"/>
      <c r="P736" s="1619"/>
      <c r="Q736" s="1619"/>
      <c r="R736" s="1616"/>
      <c r="S736" s="1648"/>
      <c r="T736" s="1619"/>
      <c r="U736" s="362" t="s">
        <v>48</v>
      </c>
      <c r="V736" s="312">
        <f>+financ!V23</f>
        <v>0.86119999999999997</v>
      </c>
      <c r="W736" s="363">
        <f>+V736*O735</f>
        <v>0.284196</v>
      </c>
      <c r="X736" s="17"/>
      <c r="Y736" s="17"/>
      <c r="Z736" s="17"/>
      <c r="AA736" s="17"/>
      <c r="AB736" s="17"/>
      <c r="AC736" s="17"/>
      <c r="AD736" s="17"/>
      <c r="AE736" s="17"/>
      <c r="AF736" s="17"/>
      <c r="AG736" s="17"/>
    </row>
    <row r="737" spans="1:33" ht="34.5" customHeight="1">
      <c r="A737" s="1653"/>
      <c r="B737" s="1653"/>
      <c r="C737" s="1616"/>
      <c r="D737" s="1616"/>
      <c r="E737" s="1678"/>
      <c r="F737" s="1678"/>
      <c r="G737" s="1653"/>
      <c r="H737" s="1612"/>
      <c r="I737" s="618" t="s">
        <v>48</v>
      </c>
      <c r="J737" s="139">
        <f>+financ!V18</f>
        <v>0.86119999999999997</v>
      </c>
      <c r="K737" s="1619"/>
      <c r="L737" s="1619"/>
      <c r="M737" s="1619"/>
      <c r="N737" s="1619"/>
      <c r="O737" s="1618">
        <f>+financ!W24</f>
        <v>0.33</v>
      </c>
      <c r="P737" s="1622"/>
      <c r="Q737" s="1625" t="str">
        <f>+financ!C24</f>
        <v>Realizar el seguimiento a la Ejecución  del presupuesto total de gastos del IGAC, en obligaciones.</v>
      </c>
      <c r="R737" s="1616"/>
      <c r="S737" s="1647">
        <v>43101</v>
      </c>
      <c r="T737" s="1646">
        <v>43435</v>
      </c>
      <c r="U737" s="362" t="s">
        <v>47</v>
      </c>
      <c r="V737" s="312">
        <f>+financ!V24</f>
        <v>0.95640000000000014</v>
      </c>
      <c r="W737" s="363">
        <f>+V737*O737</f>
        <v>0.31561200000000006</v>
      </c>
      <c r="X737" s="17"/>
      <c r="Y737" s="17"/>
      <c r="Z737" s="17"/>
      <c r="AA737" s="17"/>
      <c r="AB737" s="17"/>
      <c r="AC737" s="17"/>
      <c r="AD737" s="17"/>
      <c r="AE737" s="17"/>
      <c r="AF737" s="17"/>
      <c r="AG737" s="17"/>
    </row>
    <row r="738" spans="1:33" ht="34.5" customHeight="1">
      <c r="A738" s="1653"/>
      <c r="B738" s="1653"/>
      <c r="C738" s="1616"/>
      <c r="D738" s="1616"/>
      <c r="E738" s="1678"/>
      <c r="F738" s="1678"/>
      <c r="G738" s="1653"/>
      <c r="H738" s="1618">
        <f>+financ!W19</f>
        <v>0.22500000000000001</v>
      </c>
      <c r="I738" s="620" t="s">
        <v>47</v>
      </c>
      <c r="J738" s="621">
        <f>+financ!V19</f>
        <v>0.95640000000000014</v>
      </c>
      <c r="K738" s="1618">
        <f>+financ!E19</f>
        <v>0.95640000000000003</v>
      </c>
      <c r="L738" s="1645" t="str">
        <f>+financ!D19</f>
        <v>Porcentaje</v>
      </c>
      <c r="M738" s="1645" t="str">
        <f>+financ!F19</f>
        <v>Porcentaje avance ejecución presupuestal en obligaciones</v>
      </c>
      <c r="N738" s="1645" t="str">
        <f>+financ!G19</f>
        <v>Eficacia</v>
      </c>
      <c r="O738" s="1619"/>
      <c r="P738" s="1619"/>
      <c r="Q738" s="1619"/>
      <c r="R738" s="1616"/>
      <c r="S738" s="1648"/>
      <c r="T738" s="1619"/>
      <c r="U738" s="362" t="s">
        <v>48</v>
      </c>
      <c r="V738" s="312">
        <f>+financ!V25</f>
        <v>0.69979999999999998</v>
      </c>
      <c r="W738" s="363">
        <f>+V738*O737</f>
        <v>0.230934</v>
      </c>
      <c r="X738" s="17"/>
      <c r="Y738" s="17"/>
      <c r="Z738" s="17"/>
      <c r="AA738" s="17"/>
      <c r="AB738" s="17"/>
      <c r="AC738" s="17"/>
      <c r="AD738" s="17"/>
      <c r="AE738" s="17"/>
      <c r="AF738" s="17"/>
      <c r="AG738" s="17"/>
    </row>
    <row r="739" spans="1:33" ht="15.75" customHeight="1">
      <c r="A739" s="1653"/>
      <c r="B739" s="1653"/>
      <c r="C739" s="1616"/>
      <c r="D739" s="1616"/>
      <c r="E739" s="1678"/>
      <c r="F739" s="1678"/>
      <c r="G739" s="1653"/>
      <c r="H739" s="1616"/>
      <c r="I739" s="1633" t="s">
        <v>48</v>
      </c>
      <c r="J739" s="1618">
        <f>+financ!V20</f>
        <v>0.69979999999999998</v>
      </c>
      <c r="K739" s="1616"/>
      <c r="L739" s="1616"/>
      <c r="M739" s="1616"/>
      <c r="N739" s="1616"/>
      <c r="O739" s="1618">
        <f>+financ!W26</f>
        <v>0.34</v>
      </c>
      <c r="P739" s="1622"/>
      <c r="Q739" s="1625" t="str">
        <f>+financ!C26</f>
        <v>Elaborar Informes de seguimiento a la ejecución presupuestal de la vigencia.</v>
      </c>
      <c r="R739" s="1616"/>
      <c r="S739" s="1647">
        <v>43101</v>
      </c>
      <c r="T739" s="1646">
        <v>43435</v>
      </c>
      <c r="U739" s="362" t="s">
        <v>47</v>
      </c>
      <c r="V739" s="312">
        <f>+financ!V26</f>
        <v>1</v>
      </c>
      <c r="W739" s="363">
        <f>+V739*O739</f>
        <v>0.34</v>
      </c>
      <c r="X739" s="17"/>
      <c r="Y739" s="17"/>
      <c r="Z739" s="17"/>
      <c r="AA739" s="17"/>
      <c r="AB739" s="17"/>
      <c r="AC739" s="17"/>
      <c r="AD739" s="17"/>
      <c r="AE739" s="17"/>
      <c r="AF739" s="17"/>
      <c r="AG739" s="17"/>
    </row>
    <row r="740" spans="1:33" ht="15.75" customHeight="1">
      <c r="A740" s="1653"/>
      <c r="B740" s="1653"/>
      <c r="C740" s="1616"/>
      <c r="D740" s="1616"/>
      <c r="E740" s="1696"/>
      <c r="F740" s="1678"/>
      <c r="G740" s="1654"/>
      <c r="H740" s="1617"/>
      <c r="I740" s="1617"/>
      <c r="J740" s="1617"/>
      <c r="K740" s="1617"/>
      <c r="L740" s="1617"/>
      <c r="M740" s="1617"/>
      <c r="N740" s="1617"/>
      <c r="O740" s="1617"/>
      <c r="P740" s="1619"/>
      <c r="Q740" s="1617"/>
      <c r="R740" s="1617"/>
      <c r="S740" s="1651"/>
      <c r="T740" s="1617"/>
      <c r="U740" s="367" t="s">
        <v>48</v>
      </c>
      <c r="V740" s="325">
        <f>+financ!V27</f>
        <v>0.83320000000000005</v>
      </c>
      <c r="W740" s="368">
        <f>+V740*O739</f>
        <v>0.28328800000000004</v>
      </c>
      <c r="X740" s="17"/>
      <c r="Y740" s="17"/>
      <c r="Z740" s="17"/>
      <c r="AA740" s="17"/>
      <c r="AB740" s="17"/>
      <c r="AC740" s="17"/>
      <c r="AD740" s="17"/>
      <c r="AE740" s="17"/>
      <c r="AF740" s="17"/>
      <c r="AG740" s="17"/>
    </row>
    <row r="741" spans="1:33" ht="15.75" customHeight="1">
      <c r="A741" s="1653"/>
      <c r="B741" s="1653"/>
      <c r="C741" s="1616"/>
      <c r="D741" s="1616"/>
      <c r="E741" s="1710" t="s">
        <v>991</v>
      </c>
      <c r="F741" s="1678"/>
      <c r="G741" s="1655" t="str">
        <f>+financ!A33</f>
        <v>PAC con Seguimiento.</v>
      </c>
      <c r="H741" s="1620">
        <f>+financ!W31</f>
        <v>0.2</v>
      </c>
      <c r="I741" s="1634" t="s">
        <v>47</v>
      </c>
      <c r="J741" s="1620">
        <f>+financ!V31</f>
        <v>1.0000000000000002</v>
      </c>
      <c r="K741" s="1623">
        <f>+financ!E31</f>
        <v>1</v>
      </c>
      <c r="L741" s="1615" t="str">
        <f>+financ!D31</f>
        <v>Porcentaje</v>
      </c>
      <c r="M741" s="1615" t="str">
        <f>+financ!F31</f>
        <v>Porcentaje de Seguimiento PAC</v>
      </c>
      <c r="N741" s="1615" t="str">
        <f>+financ!G31</f>
        <v>Eficacia</v>
      </c>
      <c r="O741" s="1620">
        <f>+financ!W34</f>
        <v>0.33</v>
      </c>
      <c r="P741" s="1622"/>
      <c r="Q741" s="1672" t="str">
        <f>+financ!C34</f>
        <v>Solicitar  programación de PAC a ordenadores del gasto del IGAC.</v>
      </c>
      <c r="R741" s="1621" t="str">
        <f>+financ!C31</f>
        <v>Secretaría General. GIT Gestión Financiera</v>
      </c>
      <c r="S741" s="1650">
        <v>43101</v>
      </c>
      <c r="T741" s="1649">
        <v>43435</v>
      </c>
      <c r="U741" s="360" t="s">
        <v>47</v>
      </c>
      <c r="V741" s="308">
        <f>+financ!V34</f>
        <v>1</v>
      </c>
      <c r="W741" s="361">
        <f>+V741*O741</f>
        <v>0.33</v>
      </c>
      <c r="X741" s="17"/>
      <c r="Y741" s="17"/>
      <c r="Z741" s="17"/>
      <c r="AA741" s="17"/>
      <c r="AB741" s="17"/>
      <c r="AC741" s="17"/>
      <c r="AD741" s="17"/>
      <c r="AE741" s="17"/>
      <c r="AF741" s="17"/>
      <c r="AG741" s="17"/>
    </row>
    <row r="742" spans="1:33" ht="15.75" customHeight="1">
      <c r="A742" s="1653"/>
      <c r="B742" s="1653"/>
      <c r="C742" s="1616"/>
      <c r="D742" s="1616"/>
      <c r="E742" s="1678"/>
      <c r="F742" s="1678"/>
      <c r="G742" s="1653"/>
      <c r="H742" s="1616"/>
      <c r="I742" s="1616"/>
      <c r="J742" s="1616"/>
      <c r="K742" s="1616"/>
      <c r="L742" s="1616"/>
      <c r="M742" s="1616"/>
      <c r="N742" s="1616"/>
      <c r="O742" s="1619"/>
      <c r="P742" s="1619"/>
      <c r="Q742" s="1619"/>
      <c r="R742" s="1616"/>
      <c r="S742" s="1648"/>
      <c r="T742" s="1619"/>
      <c r="U742" s="362" t="s">
        <v>48</v>
      </c>
      <c r="V742" s="312">
        <f>+financ!V35</f>
        <v>0.83300000000000007</v>
      </c>
      <c r="W742" s="363">
        <f>+V742*O741</f>
        <v>0.27489000000000002</v>
      </c>
      <c r="X742" s="17"/>
      <c r="Y742" s="17"/>
      <c r="Z742" s="17"/>
      <c r="AA742" s="17"/>
      <c r="AB742" s="17"/>
      <c r="AC742" s="17"/>
      <c r="AD742" s="17"/>
      <c r="AE742" s="17"/>
      <c r="AF742" s="17"/>
      <c r="AG742" s="17"/>
    </row>
    <row r="743" spans="1:33" ht="15.75" customHeight="1">
      <c r="A743" s="1653"/>
      <c r="B743" s="1653"/>
      <c r="C743" s="1616"/>
      <c r="D743" s="1616"/>
      <c r="E743" s="1678"/>
      <c r="F743" s="1678"/>
      <c r="G743" s="1653"/>
      <c r="H743" s="1616"/>
      <c r="I743" s="1619"/>
      <c r="J743" s="1619"/>
      <c r="K743" s="1616"/>
      <c r="L743" s="1616"/>
      <c r="M743" s="1616"/>
      <c r="N743" s="1616"/>
      <c r="O743" s="1618">
        <f>+financ!W36</f>
        <v>0.33</v>
      </c>
      <c r="P743" s="1622"/>
      <c r="Q743" s="1625" t="str">
        <f>+financ!C36</f>
        <v>Consolidar el PAC y registrarlo en el SIIF Nación</v>
      </c>
      <c r="R743" s="1616"/>
      <c r="S743" s="1647">
        <v>43101</v>
      </c>
      <c r="T743" s="1646">
        <v>43435</v>
      </c>
      <c r="U743" s="362" t="s">
        <v>47</v>
      </c>
      <c r="V743" s="312">
        <f>+financ!V36</f>
        <v>1</v>
      </c>
      <c r="W743" s="363">
        <f>+V743*O743</f>
        <v>0.33</v>
      </c>
      <c r="X743" s="17"/>
      <c r="Y743" s="17"/>
      <c r="Z743" s="17"/>
      <c r="AA743" s="17"/>
      <c r="AB743" s="17"/>
      <c r="AC743" s="17"/>
      <c r="AD743" s="17"/>
      <c r="AE743" s="17"/>
      <c r="AF743" s="17"/>
      <c r="AG743" s="17"/>
    </row>
    <row r="744" spans="1:33" ht="15.75" customHeight="1">
      <c r="A744" s="1653"/>
      <c r="B744" s="1653"/>
      <c r="C744" s="1616"/>
      <c r="D744" s="1616"/>
      <c r="E744" s="1678"/>
      <c r="F744" s="1678"/>
      <c r="G744" s="1653"/>
      <c r="H744" s="1616"/>
      <c r="I744" s="1633" t="s">
        <v>48</v>
      </c>
      <c r="J744" s="1618">
        <f>+financ!V32</f>
        <v>0.92200000000000015</v>
      </c>
      <c r="K744" s="1616"/>
      <c r="L744" s="1616"/>
      <c r="M744" s="1616"/>
      <c r="N744" s="1616"/>
      <c r="O744" s="1619"/>
      <c r="P744" s="1619"/>
      <c r="Q744" s="1619"/>
      <c r="R744" s="1616"/>
      <c r="S744" s="1648"/>
      <c r="T744" s="1619"/>
      <c r="U744" s="362" t="s">
        <v>48</v>
      </c>
      <c r="V744" s="312">
        <f>+financ!V37</f>
        <v>0.83300000000000007</v>
      </c>
      <c r="W744" s="363">
        <f>+V744*O743</f>
        <v>0.27489000000000002</v>
      </c>
      <c r="X744" s="17"/>
      <c r="Y744" s="17"/>
      <c r="Z744" s="17"/>
      <c r="AA744" s="17"/>
      <c r="AB744" s="17"/>
      <c r="AC744" s="17"/>
      <c r="AD744" s="17"/>
      <c r="AE744" s="17"/>
      <c r="AF744" s="17"/>
      <c r="AG744" s="17"/>
    </row>
    <row r="745" spans="1:33" ht="15.75" customHeight="1">
      <c r="A745" s="1653"/>
      <c r="B745" s="1653"/>
      <c r="C745" s="1616"/>
      <c r="D745" s="1616"/>
      <c r="E745" s="1678"/>
      <c r="F745" s="1678"/>
      <c r="G745" s="1653"/>
      <c r="H745" s="1616"/>
      <c r="I745" s="1616"/>
      <c r="J745" s="1616"/>
      <c r="K745" s="1616"/>
      <c r="L745" s="1616"/>
      <c r="M745" s="1616"/>
      <c r="N745" s="1616"/>
      <c r="O745" s="1618">
        <f>+financ!W38</f>
        <v>0.34</v>
      </c>
      <c r="P745" s="1622"/>
      <c r="Q745" s="1625" t="str">
        <f>+financ!C38</f>
        <v>Elaborar informes mensuales de seguimiento a la ejecución del PAC.</v>
      </c>
      <c r="R745" s="1616"/>
      <c r="S745" s="1646">
        <v>43101</v>
      </c>
      <c r="T745" s="1646">
        <v>43435</v>
      </c>
      <c r="U745" s="362" t="s">
        <v>47</v>
      </c>
      <c r="V745" s="312">
        <f>+financ!V38</f>
        <v>0.99999999999999989</v>
      </c>
      <c r="W745" s="363">
        <f>+V745*O745</f>
        <v>0.33999999999999997</v>
      </c>
      <c r="X745" s="17"/>
      <c r="Y745" s="17"/>
      <c r="Z745" s="17"/>
      <c r="AA745" s="17"/>
      <c r="AB745" s="17"/>
      <c r="AC745" s="17"/>
      <c r="AD745" s="17"/>
      <c r="AE745" s="17"/>
      <c r="AF745" s="17"/>
      <c r="AG745" s="17"/>
    </row>
    <row r="746" spans="1:33" ht="15.75" customHeight="1">
      <c r="A746" s="1654"/>
      <c r="B746" s="1654"/>
      <c r="C746" s="1617"/>
      <c r="D746" s="1617"/>
      <c r="E746" s="1696"/>
      <c r="F746" s="1696"/>
      <c r="G746" s="1654"/>
      <c r="H746" s="1617"/>
      <c r="I746" s="1617"/>
      <c r="J746" s="1617"/>
      <c r="K746" s="1617"/>
      <c r="L746" s="1617"/>
      <c r="M746" s="1617"/>
      <c r="N746" s="1617"/>
      <c r="O746" s="1617"/>
      <c r="P746" s="1619"/>
      <c r="Q746" s="1617"/>
      <c r="R746" s="1617"/>
      <c r="S746" s="1617"/>
      <c r="T746" s="1617"/>
      <c r="U746" s="367" t="s">
        <v>48</v>
      </c>
      <c r="V746" s="325">
        <f>+financ!V39</f>
        <v>0.81809999999999994</v>
      </c>
      <c r="W746" s="368">
        <f>+V746*O745</f>
        <v>0.27815400000000001</v>
      </c>
      <c r="X746" s="17"/>
      <c r="Y746" s="17"/>
      <c r="Z746" s="17"/>
      <c r="AA746" s="17"/>
      <c r="AB746" s="17"/>
      <c r="AC746" s="17"/>
      <c r="AD746" s="17"/>
      <c r="AE746" s="17"/>
      <c r="AF746" s="17"/>
      <c r="AG746" s="17"/>
    </row>
    <row r="747" spans="1:33" ht="15.75" customHeight="1">
      <c r="A747" s="186" t="s">
        <v>56</v>
      </c>
      <c r="B747" s="1717">
        <f>+J748*B729</f>
        <v>8.8384036323722992E-2</v>
      </c>
      <c r="C747" s="1714"/>
      <c r="D747" s="1715"/>
      <c r="E747" s="1715"/>
      <c r="F747" s="1715"/>
      <c r="G747" s="1713"/>
      <c r="H747" s="1631">
        <f>SUM(H729:H746)</f>
        <v>1</v>
      </c>
      <c r="I747" s="190" t="s">
        <v>47</v>
      </c>
      <c r="J747" s="190">
        <f>+financ!V2</f>
        <v>1</v>
      </c>
      <c r="K747" s="192"/>
      <c r="W747" s="454"/>
      <c r="X747" s="17"/>
      <c r="Y747" s="17"/>
      <c r="Z747" s="17"/>
      <c r="AA747" s="17"/>
      <c r="AB747" s="17"/>
      <c r="AC747" s="17"/>
      <c r="AD747" s="17"/>
      <c r="AE747" s="17"/>
      <c r="AF747" s="17"/>
      <c r="AG747" s="17"/>
    </row>
    <row r="748" spans="1:33" ht="15.75" customHeight="1">
      <c r="A748" s="70">
        <f>+$F$4</f>
        <v>43465</v>
      </c>
      <c r="B748" s="1718"/>
      <c r="C748" s="1665"/>
      <c r="D748" s="1666"/>
      <c r="E748" s="1666"/>
      <c r="F748" s="1666"/>
      <c r="G748" s="1651"/>
      <c r="H748" s="1617"/>
      <c r="I748" s="72" t="s">
        <v>48</v>
      </c>
      <c r="J748" s="73">
        <f>+financ!V3</f>
        <v>0.88384036323722981</v>
      </c>
      <c r="K748" s="455"/>
      <c r="L748" s="456"/>
      <c r="M748" s="456"/>
      <c r="N748" s="456"/>
      <c r="O748" s="456"/>
      <c r="P748" s="456"/>
      <c r="Q748" s="456"/>
      <c r="R748" s="456"/>
      <c r="S748" s="456"/>
      <c r="T748" s="456"/>
      <c r="U748" s="456"/>
      <c r="V748" s="456"/>
      <c r="W748" s="457"/>
      <c r="X748" s="17"/>
      <c r="Y748" s="17"/>
      <c r="Z748" s="17"/>
      <c r="AA748" s="17"/>
      <c r="AB748" s="17"/>
      <c r="AC748" s="17"/>
      <c r="AD748" s="17"/>
      <c r="AE748" s="17"/>
      <c r="AF748" s="17"/>
      <c r="AG748" s="17"/>
    </row>
    <row r="749" spans="1:33" ht="15.75" customHeight="1">
      <c r="A749" s="395"/>
      <c r="B749" s="395"/>
      <c r="C749" s="17"/>
      <c r="D749" s="17"/>
      <c r="E749" s="396"/>
      <c r="F749" s="396"/>
      <c r="G749" s="398"/>
      <c r="H749" s="398"/>
      <c r="I749" s="398"/>
      <c r="J749" s="398"/>
      <c r="K749" s="399"/>
      <c r="L749" s="17"/>
      <c r="M749" s="17"/>
      <c r="N749" s="17"/>
      <c r="O749" s="17"/>
      <c r="P749" s="17"/>
      <c r="Q749" s="17"/>
      <c r="R749" s="396"/>
      <c r="S749" s="400"/>
      <c r="T749" s="401"/>
      <c r="U749" s="401"/>
      <c r="V749" s="17"/>
      <c r="W749" s="17"/>
      <c r="X749" s="17"/>
      <c r="Y749" s="17"/>
      <c r="Z749" s="17"/>
      <c r="AA749" s="17"/>
      <c r="AB749" s="17"/>
      <c r="AC749" s="17"/>
      <c r="AD749" s="17"/>
      <c r="AE749" s="17"/>
      <c r="AF749" s="17"/>
      <c r="AG749" s="17"/>
    </row>
    <row r="750" spans="1:33" ht="23.25" customHeight="1">
      <c r="A750" s="1749" t="str">
        <f>+Adquis!I2</f>
        <v>ADQUISICIONES</v>
      </c>
      <c r="B750" s="1729">
        <v>2.5000000000000001E-2</v>
      </c>
      <c r="C750" s="1640" t="s">
        <v>1234</v>
      </c>
      <c r="D750" s="1640" t="s">
        <v>990</v>
      </c>
      <c r="E750" s="1710" t="s">
        <v>1292</v>
      </c>
      <c r="F750" s="1710" t="s">
        <v>1293</v>
      </c>
      <c r="G750" s="1652" t="str">
        <f>+Adquis!A7</f>
        <v>Procesos adelantados en Secop II</v>
      </c>
      <c r="H750" s="1630">
        <f>+Adquis!W5</f>
        <v>0.6</v>
      </c>
      <c r="I750" s="1635" t="s">
        <v>47</v>
      </c>
      <c r="J750" s="1630">
        <f>+Adquis!V5</f>
        <v>1</v>
      </c>
      <c r="K750" s="1621" t="str">
        <f>+Adquis!E5</f>
        <v>100%</v>
      </c>
      <c r="L750" s="1621" t="str">
        <f>+Adquis!D5</f>
        <v>Porcentaje</v>
      </c>
      <c r="M750" s="1621" t="str">
        <f>+Adquis!F5</f>
        <v>Porcentaje de avance de los Procesos adelantados en Secop II.</v>
      </c>
      <c r="N750" s="1621" t="str">
        <f>+Adquis!G5</f>
        <v>Eficacia</v>
      </c>
      <c r="O750" s="1630">
        <f>+Adquis!W8</f>
        <v>0.6</v>
      </c>
      <c r="P750" s="1622" t="s">
        <v>1304</v>
      </c>
      <c r="Q750" s="1622" t="str">
        <f>+Adquis!C8</f>
        <v xml:space="preserve">Consollidar y publicar el Plan Anual de Adquisiciones </v>
      </c>
      <c r="R750" s="1621" t="str">
        <f>+Adquis!C5</f>
        <v>Secretaría General - GIT Contratación</v>
      </c>
      <c r="S750" s="1649">
        <v>43101</v>
      </c>
      <c r="T750" s="1649">
        <v>43435</v>
      </c>
      <c r="U750" s="360" t="s">
        <v>47</v>
      </c>
      <c r="V750" s="308">
        <f>+Adquis!V8</f>
        <v>1.0000000000000002</v>
      </c>
      <c r="W750" s="361">
        <f>+V750*O750</f>
        <v>0.60000000000000009</v>
      </c>
      <c r="X750" s="17"/>
      <c r="Y750" s="17"/>
      <c r="Z750" s="17"/>
      <c r="AA750" s="17"/>
      <c r="AB750" s="17"/>
      <c r="AC750" s="17"/>
      <c r="AD750" s="17"/>
      <c r="AE750" s="17"/>
      <c r="AF750" s="17"/>
      <c r="AG750" s="17"/>
    </row>
    <row r="751" spans="1:33" ht="23.25" customHeight="1">
      <c r="A751" s="1653"/>
      <c r="B751" s="1653"/>
      <c r="C751" s="1616"/>
      <c r="D751" s="1616"/>
      <c r="E751" s="1678"/>
      <c r="F751" s="1678"/>
      <c r="G751" s="1653"/>
      <c r="H751" s="1616"/>
      <c r="I751" s="1616"/>
      <c r="J751" s="1616"/>
      <c r="K751" s="1616"/>
      <c r="L751" s="1616"/>
      <c r="M751" s="1616"/>
      <c r="N751" s="1616"/>
      <c r="O751" s="1619"/>
      <c r="P751" s="1619"/>
      <c r="Q751" s="1619"/>
      <c r="R751" s="1616"/>
      <c r="S751" s="1619"/>
      <c r="T751" s="1619"/>
      <c r="U751" s="362" t="s">
        <v>48</v>
      </c>
      <c r="V751" s="312">
        <f>+Adquis!V9</f>
        <v>1.0000000000000002</v>
      </c>
      <c r="W751" s="363">
        <f>+V751*O750</f>
        <v>0.60000000000000009</v>
      </c>
      <c r="X751" s="17"/>
      <c r="Y751" s="17"/>
      <c r="Z751" s="17"/>
      <c r="AA751" s="17"/>
      <c r="AB751" s="17"/>
      <c r="AC751" s="17"/>
      <c r="AD751" s="17"/>
      <c r="AE751" s="17"/>
      <c r="AF751" s="17"/>
      <c r="AG751" s="17"/>
    </row>
    <row r="752" spans="1:33" ht="23.25" customHeight="1">
      <c r="A752" s="1653"/>
      <c r="B752" s="1653"/>
      <c r="C752" s="1616"/>
      <c r="D752" s="1616"/>
      <c r="E752" s="1678"/>
      <c r="F752" s="1678"/>
      <c r="G752" s="1653"/>
      <c r="H752" s="1616"/>
      <c r="I752" s="1616"/>
      <c r="J752" s="1616"/>
      <c r="K752" s="1616"/>
      <c r="L752" s="1616"/>
      <c r="M752" s="1616"/>
      <c r="N752" s="1616"/>
      <c r="O752" s="1613">
        <f>+Adquis!W10</f>
        <v>0.2</v>
      </c>
      <c r="P752" s="1622" t="s">
        <v>1304</v>
      </c>
      <c r="Q752" s="1624" t="str">
        <f>+Adquis!C10</f>
        <v>Adelantar los procesos de contratación en las diferentes modalidades en la plataforma del secop II.</v>
      </c>
      <c r="R752" s="1616"/>
      <c r="S752" s="1646">
        <v>43101</v>
      </c>
      <c r="T752" s="1646">
        <v>43435</v>
      </c>
      <c r="U752" s="362" t="s">
        <v>47</v>
      </c>
      <c r="V752" s="312">
        <f>+Adquis!V10</f>
        <v>1.0000000000000002</v>
      </c>
      <c r="W752" s="363">
        <f>+V752*O752</f>
        <v>0.20000000000000007</v>
      </c>
      <c r="X752" s="17"/>
      <c r="Y752" s="17"/>
      <c r="Z752" s="17"/>
      <c r="AA752" s="17"/>
      <c r="AB752" s="17"/>
      <c r="AC752" s="17"/>
      <c r="AD752" s="17"/>
      <c r="AE752" s="17"/>
      <c r="AF752" s="17"/>
      <c r="AG752" s="17"/>
    </row>
    <row r="753" spans="1:33" ht="23.25" customHeight="1">
      <c r="A753" s="1653"/>
      <c r="B753" s="1653"/>
      <c r="C753" s="1616"/>
      <c r="D753" s="1616"/>
      <c r="E753" s="1678"/>
      <c r="F753" s="1678"/>
      <c r="G753" s="1653"/>
      <c r="H753" s="1616"/>
      <c r="I753" s="1616"/>
      <c r="J753" s="1616"/>
      <c r="K753" s="1616"/>
      <c r="L753" s="1616"/>
      <c r="M753" s="1616"/>
      <c r="N753" s="1616"/>
      <c r="O753" s="1619"/>
      <c r="P753" s="1619"/>
      <c r="Q753" s="1619"/>
      <c r="R753" s="1616"/>
      <c r="S753" s="1619"/>
      <c r="T753" s="1619"/>
      <c r="U753" s="362" t="s">
        <v>48</v>
      </c>
      <c r="V753" s="312">
        <f>+Adquis!V11</f>
        <v>1.0000000000000002</v>
      </c>
      <c r="W753" s="363">
        <f>+V753*O752</f>
        <v>0.20000000000000007</v>
      </c>
      <c r="X753" s="17"/>
      <c r="Y753" s="17"/>
      <c r="Z753" s="17"/>
      <c r="AA753" s="17"/>
      <c r="AB753" s="17"/>
      <c r="AC753" s="17"/>
      <c r="AD753" s="17"/>
      <c r="AE753" s="17"/>
      <c r="AF753" s="17"/>
      <c r="AG753" s="17"/>
    </row>
    <row r="754" spans="1:33" ht="28.5" customHeight="1">
      <c r="A754" s="1653"/>
      <c r="B754" s="1653"/>
      <c r="C754" s="1616"/>
      <c r="D754" s="1616"/>
      <c r="E754" s="1678"/>
      <c r="F754" s="1678"/>
      <c r="G754" s="1653"/>
      <c r="H754" s="1616"/>
      <c r="I754" s="1619"/>
      <c r="J754" s="1619"/>
      <c r="K754" s="1616"/>
      <c r="L754" s="1616"/>
      <c r="M754" s="1616"/>
      <c r="N754" s="1616"/>
      <c r="O754" s="1613">
        <f>+Adquis!W12</f>
        <v>0.1</v>
      </c>
      <c r="P754" s="1622" t="s">
        <v>1304</v>
      </c>
      <c r="Q754" s="1624" t="str">
        <f>+Adquis!C12</f>
        <v xml:space="preserve">Implementar la plataforma del secop II  para la ejecución de los contratos (supervisores)
</v>
      </c>
      <c r="R754" s="1616"/>
      <c r="S754" s="1646">
        <v>43221</v>
      </c>
      <c r="T754" s="1646">
        <v>43313</v>
      </c>
      <c r="U754" s="362" t="s">
        <v>47</v>
      </c>
      <c r="V754" s="312">
        <f>+Adquis!V12</f>
        <v>0.99999999999999989</v>
      </c>
      <c r="W754" s="363">
        <f>+V754*O754</f>
        <v>9.9999999999999992E-2</v>
      </c>
      <c r="X754" s="17"/>
      <c r="Y754" s="17"/>
      <c r="Z754" s="17"/>
      <c r="AA754" s="17"/>
      <c r="AB754" s="17"/>
      <c r="AC754" s="17"/>
      <c r="AD754" s="17"/>
      <c r="AE754" s="17"/>
      <c r="AF754" s="17"/>
      <c r="AG754" s="17"/>
    </row>
    <row r="755" spans="1:33" ht="28.5" customHeight="1">
      <c r="A755" s="1653"/>
      <c r="B755" s="1653"/>
      <c r="C755" s="1616"/>
      <c r="D755" s="1616"/>
      <c r="E755" s="1678"/>
      <c r="F755" s="1678"/>
      <c r="G755" s="1653"/>
      <c r="H755" s="1616"/>
      <c r="I755" s="1632" t="s">
        <v>48</v>
      </c>
      <c r="J755" s="1613">
        <f>+Adquis!V6</f>
        <v>1.0000000000000002</v>
      </c>
      <c r="K755" s="1616"/>
      <c r="L755" s="1616"/>
      <c r="M755" s="1616"/>
      <c r="N755" s="1616"/>
      <c r="O755" s="1619"/>
      <c r="P755" s="1619"/>
      <c r="Q755" s="1619"/>
      <c r="R755" s="1616"/>
      <c r="S755" s="1619"/>
      <c r="T755" s="1619"/>
      <c r="U755" s="362" t="s">
        <v>48</v>
      </c>
      <c r="V755" s="312">
        <f>+Adquis!V13</f>
        <v>1</v>
      </c>
      <c r="W755" s="363">
        <f>+V755*O754</f>
        <v>0.1</v>
      </c>
      <c r="X755" s="17"/>
      <c r="Y755" s="17"/>
      <c r="Z755" s="17"/>
      <c r="AA755" s="17"/>
      <c r="AB755" s="17"/>
      <c r="AC755" s="17"/>
      <c r="AD755" s="17"/>
      <c r="AE755" s="17"/>
      <c r="AF755" s="17"/>
      <c r="AG755" s="17"/>
    </row>
    <row r="756" spans="1:33" ht="23.25" customHeight="1">
      <c r="A756" s="1653"/>
      <c r="B756" s="1653"/>
      <c r="C756" s="1616"/>
      <c r="D756" s="1616"/>
      <c r="E756" s="1678"/>
      <c r="F756" s="1678"/>
      <c r="G756" s="1653"/>
      <c r="H756" s="1616"/>
      <c r="I756" s="1616"/>
      <c r="J756" s="1616"/>
      <c r="K756" s="1616"/>
      <c r="L756" s="1616"/>
      <c r="M756" s="1616"/>
      <c r="N756" s="1616"/>
      <c r="O756" s="1613">
        <f>+Adquis!W14</f>
        <v>0.1</v>
      </c>
      <c r="P756" s="1622" t="s">
        <v>1304</v>
      </c>
      <c r="Q756" s="1624" t="str">
        <f>+Adquis!C14</f>
        <v>Supervisores e Interventores sensibilizados en el manejo de la Plataforma SECOP II.</v>
      </c>
      <c r="R756" s="1616"/>
      <c r="S756" s="1646">
        <v>43191</v>
      </c>
      <c r="T756" s="1646">
        <v>43221</v>
      </c>
      <c r="U756" s="362" t="s">
        <v>47</v>
      </c>
      <c r="V756" s="312">
        <f>+Adquis!V14</f>
        <v>1</v>
      </c>
      <c r="W756" s="363">
        <f>+V756*O756</f>
        <v>0.1</v>
      </c>
      <c r="X756" s="17"/>
      <c r="Y756" s="17"/>
      <c r="Z756" s="17"/>
      <c r="AA756" s="17"/>
      <c r="AB756" s="17"/>
      <c r="AC756" s="17"/>
      <c r="AD756" s="17"/>
      <c r="AE756" s="17"/>
      <c r="AF756" s="17"/>
      <c r="AG756" s="17"/>
    </row>
    <row r="757" spans="1:33" ht="23.25" customHeight="1">
      <c r="A757" s="1653"/>
      <c r="B757" s="1653"/>
      <c r="C757" s="1616"/>
      <c r="D757" s="1616"/>
      <c r="E757" s="1696"/>
      <c r="F757" s="1678"/>
      <c r="G757" s="1654"/>
      <c r="H757" s="1617"/>
      <c r="I757" s="1617"/>
      <c r="J757" s="1617"/>
      <c r="K757" s="1617"/>
      <c r="L757" s="1617"/>
      <c r="M757" s="1617"/>
      <c r="N757" s="1617"/>
      <c r="O757" s="1617"/>
      <c r="P757" s="1619"/>
      <c r="Q757" s="1617"/>
      <c r="R757" s="1617"/>
      <c r="S757" s="1617"/>
      <c r="T757" s="1617"/>
      <c r="U757" s="367" t="s">
        <v>48</v>
      </c>
      <c r="V757" s="325">
        <f>+Adquis!V15</f>
        <v>1</v>
      </c>
      <c r="W757" s="368">
        <f>+V757*O756</f>
        <v>0.1</v>
      </c>
      <c r="X757" s="17"/>
      <c r="Y757" s="17"/>
      <c r="Z757" s="17"/>
      <c r="AA757" s="17"/>
      <c r="AB757" s="17"/>
      <c r="AC757" s="17"/>
      <c r="AD757" s="17"/>
      <c r="AE757" s="17"/>
      <c r="AF757" s="17"/>
      <c r="AG757" s="17"/>
    </row>
    <row r="758" spans="1:33" ht="15.75" customHeight="1">
      <c r="A758" s="1653"/>
      <c r="B758" s="1653"/>
      <c r="C758" s="1616"/>
      <c r="D758" s="1616"/>
      <c r="E758" s="1710" t="s">
        <v>1292</v>
      </c>
      <c r="F758" s="1678"/>
      <c r="G758" s="1655" t="str">
        <f>+Adquis!A27</f>
        <v xml:space="preserve">Automatizar el manejo de bienes de consumo y devolutivos. </v>
      </c>
      <c r="H758" s="1620">
        <f>+Adquis!W25</f>
        <v>0.3</v>
      </c>
      <c r="I758" s="1634" t="s">
        <v>47</v>
      </c>
      <c r="J758" s="1620">
        <f>+Adquis!V25</f>
        <v>1</v>
      </c>
      <c r="K758" s="1615" t="str">
        <f>+Adquis!E25</f>
        <v>100%</v>
      </c>
      <c r="L758" s="1615" t="str">
        <f>+Adquis!D5</f>
        <v>Porcentaje</v>
      </c>
      <c r="M758" s="1615" t="str">
        <f>+Adquis!F5</f>
        <v>Porcentaje de avance de los Procesos adelantados en Secop II.</v>
      </c>
      <c r="N758" s="1615" t="str">
        <f>+Adquis!G5</f>
        <v>Eficacia</v>
      </c>
      <c r="O758" s="1620">
        <f>+Adquis!W28</f>
        <v>0.6</v>
      </c>
      <c r="P758" s="1622"/>
      <c r="Q758" s="1672" t="str">
        <f>+Adquis!C28</f>
        <v>Implementar y socializar el nuevo Módulo de Almacén General.</v>
      </c>
      <c r="R758" s="1621" t="str">
        <f>+Adquis!C25</f>
        <v>Secretaría General - GIT Contratación</v>
      </c>
      <c r="S758" s="1650">
        <v>43191</v>
      </c>
      <c r="T758" s="1649">
        <v>43252</v>
      </c>
      <c r="U758" s="360" t="s">
        <v>47</v>
      </c>
      <c r="V758" s="308">
        <f>+Adquis!V28</f>
        <v>1</v>
      </c>
      <c r="W758" s="361">
        <f>+V758*O758</f>
        <v>0.6</v>
      </c>
      <c r="X758" s="17"/>
      <c r="Y758" s="17"/>
      <c r="Z758" s="17"/>
      <c r="AA758" s="17"/>
      <c r="AB758" s="17"/>
      <c r="AC758" s="17"/>
      <c r="AD758" s="17"/>
      <c r="AE758" s="17"/>
      <c r="AF758" s="17"/>
      <c r="AG758" s="17"/>
    </row>
    <row r="759" spans="1:33" ht="15.75" customHeight="1">
      <c r="A759" s="1653"/>
      <c r="B759" s="1653"/>
      <c r="C759" s="1616"/>
      <c r="D759" s="1616"/>
      <c r="E759" s="1678"/>
      <c r="F759" s="1678"/>
      <c r="G759" s="1653"/>
      <c r="H759" s="1616"/>
      <c r="I759" s="1616"/>
      <c r="J759" s="1616"/>
      <c r="K759" s="1616"/>
      <c r="L759" s="1616"/>
      <c r="M759" s="1616"/>
      <c r="N759" s="1616"/>
      <c r="O759" s="1619"/>
      <c r="P759" s="1619"/>
      <c r="Q759" s="1619"/>
      <c r="R759" s="1616"/>
      <c r="S759" s="1648"/>
      <c r="T759" s="1619"/>
      <c r="U759" s="362" t="s">
        <v>48</v>
      </c>
      <c r="V759" s="312">
        <f>+Adquis!V29</f>
        <v>0.66</v>
      </c>
      <c r="W759" s="363">
        <f>+V759*O758</f>
        <v>0.39600000000000002</v>
      </c>
      <c r="X759" s="17"/>
      <c r="Y759" s="17"/>
      <c r="Z759" s="17"/>
      <c r="AA759" s="17"/>
      <c r="AB759" s="17"/>
      <c r="AC759" s="17"/>
      <c r="AD759" s="17"/>
      <c r="AE759" s="17"/>
      <c r="AF759" s="17"/>
      <c r="AG759" s="17"/>
    </row>
    <row r="760" spans="1:33" ht="15.75" customHeight="1">
      <c r="A760" s="1653"/>
      <c r="B760" s="1653"/>
      <c r="C760" s="1616"/>
      <c r="D760" s="1616"/>
      <c r="E760" s="1678"/>
      <c r="F760" s="1678"/>
      <c r="G760" s="1653"/>
      <c r="H760" s="1616"/>
      <c r="I760" s="1619"/>
      <c r="J760" s="1619"/>
      <c r="K760" s="1616"/>
      <c r="L760" s="1616"/>
      <c r="M760" s="1616"/>
      <c r="N760" s="1616"/>
      <c r="O760" s="1618">
        <f>+Adquis!W30</f>
        <v>0.2</v>
      </c>
      <c r="P760" s="1622"/>
      <c r="Q760" s="1625" t="str">
        <f>+Adquis!C30</f>
        <v>Depurar Inventarios, Propiedad, Planta y Equipo (apoyo a las NICSP)</v>
      </c>
      <c r="R760" s="1616"/>
      <c r="S760" s="1647">
        <v>43160</v>
      </c>
      <c r="T760" s="1646">
        <v>43252</v>
      </c>
      <c r="U760" s="362" t="s">
        <v>47</v>
      </c>
      <c r="V760" s="312">
        <f>+Adquis!V30</f>
        <v>1</v>
      </c>
      <c r="W760" s="363">
        <f>+V760*O760</f>
        <v>0.2</v>
      </c>
      <c r="X760" s="17"/>
      <c r="Y760" s="17"/>
      <c r="Z760" s="17"/>
      <c r="AA760" s="17"/>
      <c r="AB760" s="17"/>
      <c r="AC760" s="17"/>
      <c r="AD760" s="17"/>
      <c r="AE760" s="17"/>
      <c r="AF760" s="17"/>
      <c r="AG760" s="17"/>
    </row>
    <row r="761" spans="1:33" ht="15.75" customHeight="1">
      <c r="A761" s="1653"/>
      <c r="B761" s="1653"/>
      <c r="C761" s="1616"/>
      <c r="D761" s="1616"/>
      <c r="E761" s="1678"/>
      <c r="F761" s="1678"/>
      <c r="G761" s="1653"/>
      <c r="H761" s="1616"/>
      <c r="I761" s="1633" t="s">
        <v>48</v>
      </c>
      <c r="J761" s="1618">
        <f>+Adquis!V26</f>
        <v>0.79600000000000015</v>
      </c>
      <c r="K761" s="1616"/>
      <c r="L761" s="1616"/>
      <c r="M761" s="1616"/>
      <c r="N761" s="1616"/>
      <c r="O761" s="1619"/>
      <c r="P761" s="1619"/>
      <c r="Q761" s="1619"/>
      <c r="R761" s="1616"/>
      <c r="S761" s="1648"/>
      <c r="T761" s="1619"/>
      <c r="U761" s="362" t="s">
        <v>48</v>
      </c>
      <c r="V761" s="312">
        <f>+Adquis!V31</f>
        <v>1.0000000000000002</v>
      </c>
      <c r="W761" s="363">
        <f>+V761*O760</f>
        <v>0.20000000000000007</v>
      </c>
      <c r="X761" s="17"/>
      <c r="Y761" s="17"/>
      <c r="Z761" s="17"/>
      <c r="AA761" s="17"/>
      <c r="AB761" s="17"/>
      <c r="AC761" s="17"/>
      <c r="AD761" s="17"/>
      <c r="AE761" s="17"/>
      <c r="AF761" s="17"/>
      <c r="AG761" s="17"/>
    </row>
    <row r="762" spans="1:33" ht="15.75" customHeight="1">
      <c r="A762" s="1653"/>
      <c r="B762" s="1653"/>
      <c r="C762" s="1616"/>
      <c r="D762" s="1616"/>
      <c r="E762" s="1678"/>
      <c r="F762" s="1678"/>
      <c r="G762" s="1653"/>
      <c r="H762" s="1616"/>
      <c r="I762" s="1616"/>
      <c r="J762" s="1616"/>
      <c r="K762" s="1616"/>
      <c r="L762" s="1616"/>
      <c r="M762" s="1616"/>
      <c r="N762" s="1616"/>
      <c r="O762" s="1618">
        <f>+Adquis!W32</f>
        <v>0.2</v>
      </c>
      <c r="P762" s="1622"/>
      <c r="Q762" s="1625" t="str">
        <f>+Adquis!C32</f>
        <v>Custodiar y controlar el ingreso y salida de elementos</v>
      </c>
      <c r="R762" s="1616"/>
      <c r="S762" s="1647">
        <v>43101</v>
      </c>
      <c r="T762" s="1646">
        <v>43435</v>
      </c>
      <c r="U762" s="362" t="s">
        <v>47</v>
      </c>
      <c r="V762" s="312">
        <f>+Adquis!V32</f>
        <v>0.99999999999999989</v>
      </c>
      <c r="W762" s="363">
        <f>+V762*O762</f>
        <v>0.19999999999999998</v>
      </c>
      <c r="X762" s="17"/>
      <c r="Y762" s="17"/>
      <c r="Z762" s="17"/>
      <c r="AA762" s="17"/>
      <c r="AB762" s="17"/>
      <c r="AC762" s="17"/>
      <c r="AD762" s="17"/>
      <c r="AE762" s="17"/>
      <c r="AF762" s="17"/>
      <c r="AG762" s="17"/>
    </row>
    <row r="763" spans="1:33" ht="15.75" customHeight="1">
      <c r="A763" s="1653"/>
      <c r="B763" s="1653"/>
      <c r="C763" s="1616"/>
      <c r="D763" s="1616"/>
      <c r="E763" s="1696"/>
      <c r="F763" s="1678"/>
      <c r="G763" s="1654"/>
      <c r="H763" s="1617"/>
      <c r="I763" s="1617"/>
      <c r="J763" s="1617"/>
      <c r="K763" s="1617"/>
      <c r="L763" s="1617"/>
      <c r="M763" s="1617"/>
      <c r="N763" s="1617"/>
      <c r="O763" s="1617"/>
      <c r="P763" s="1619"/>
      <c r="Q763" s="1617"/>
      <c r="R763" s="1617"/>
      <c r="S763" s="1651"/>
      <c r="T763" s="1617"/>
      <c r="U763" s="367" t="s">
        <v>48</v>
      </c>
      <c r="V763" s="325">
        <f>+Adquis!V33</f>
        <v>0.99999999999999989</v>
      </c>
      <c r="W763" s="368">
        <f>+V763*O762</f>
        <v>0.19999999999999998</v>
      </c>
      <c r="X763" s="17"/>
      <c r="Y763" s="17"/>
      <c r="Z763" s="17"/>
      <c r="AA763" s="17"/>
      <c r="AB763" s="17"/>
      <c r="AC763" s="17"/>
      <c r="AD763" s="17"/>
      <c r="AE763" s="17"/>
      <c r="AF763" s="17"/>
      <c r="AG763" s="17"/>
    </row>
    <row r="764" spans="1:33" ht="18" customHeight="1">
      <c r="A764" s="1653"/>
      <c r="B764" s="1653"/>
      <c r="C764" s="1616"/>
      <c r="D764" s="1616"/>
      <c r="E764" s="1710" t="s">
        <v>1292</v>
      </c>
      <c r="F764" s="1678"/>
      <c r="G764" s="1655" t="str">
        <f>+Adquis!A47</f>
        <v>Actualizar los manuales de Contratacion y supervisión.</v>
      </c>
      <c r="H764" s="1620">
        <f>+Adquis!W45</f>
        <v>0.1</v>
      </c>
      <c r="I764" s="1634" t="s">
        <v>47</v>
      </c>
      <c r="J764" s="1620">
        <f>+Adquis!V45</f>
        <v>1</v>
      </c>
      <c r="K764" s="1615" t="str">
        <f>+Adquis!E45</f>
        <v>100%</v>
      </c>
      <c r="L764" s="1615" t="str">
        <f>+Adquis!D45</f>
        <v>Porcentaje</v>
      </c>
      <c r="M764" s="1615" t="str">
        <f>+Adquis!F45</f>
        <v>Porcentaje avance actualización manuales de Contratacion y supervisión.</v>
      </c>
      <c r="N764" s="1615" t="str">
        <f>+Adquis!G45</f>
        <v>Eficacia</v>
      </c>
      <c r="O764" s="1620">
        <f>+Adquis!W48</f>
        <v>0.4</v>
      </c>
      <c r="P764" s="1622"/>
      <c r="Q764" s="1672" t="str">
        <f>+Adquis!C48</f>
        <v>Revisión y actualización del Manual de Contratación</v>
      </c>
      <c r="R764" s="1621" t="str">
        <f>+Adquis!C45</f>
        <v>Secretaría General - GIT Contratación</v>
      </c>
      <c r="S764" s="1650">
        <v>43132</v>
      </c>
      <c r="T764" s="1649">
        <v>43191</v>
      </c>
      <c r="U764" s="360" t="s">
        <v>47</v>
      </c>
      <c r="V764" s="308">
        <f>+Adquis!V48</f>
        <v>1</v>
      </c>
      <c r="W764" s="361">
        <f>+V764*O764</f>
        <v>0.4</v>
      </c>
      <c r="X764" s="17"/>
      <c r="Y764" s="17"/>
      <c r="Z764" s="17"/>
      <c r="AA764" s="17"/>
      <c r="AB764" s="17"/>
      <c r="AC764" s="17"/>
      <c r="AD764" s="17"/>
      <c r="AE764" s="17"/>
      <c r="AF764" s="17"/>
      <c r="AG764" s="17"/>
    </row>
    <row r="765" spans="1:33" ht="18" customHeight="1">
      <c r="A765" s="1653"/>
      <c r="B765" s="1653"/>
      <c r="C765" s="1616"/>
      <c r="D765" s="1616"/>
      <c r="E765" s="1678"/>
      <c r="F765" s="1678"/>
      <c r="G765" s="1653"/>
      <c r="H765" s="1616"/>
      <c r="I765" s="1616"/>
      <c r="J765" s="1616"/>
      <c r="K765" s="1616"/>
      <c r="L765" s="1616"/>
      <c r="M765" s="1616"/>
      <c r="N765" s="1616"/>
      <c r="O765" s="1619"/>
      <c r="P765" s="1619"/>
      <c r="Q765" s="1619"/>
      <c r="R765" s="1616"/>
      <c r="S765" s="1648"/>
      <c r="T765" s="1619"/>
      <c r="U765" s="362" t="s">
        <v>48</v>
      </c>
      <c r="V765" s="312">
        <f>+Adquis!V49</f>
        <v>1</v>
      </c>
      <c r="W765" s="363">
        <f>+V765*O764</f>
        <v>0.4</v>
      </c>
      <c r="X765" s="17"/>
      <c r="Y765" s="17"/>
      <c r="Z765" s="17"/>
      <c r="AA765" s="17"/>
      <c r="AB765" s="17"/>
      <c r="AC765" s="17"/>
      <c r="AD765" s="17"/>
      <c r="AE765" s="17"/>
      <c r="AF765" s="17"/>
      <c r="AG765" s="17"/>
    </row>
    <row r="766" spans="1:33" ht="15.75" customHeight="1">
      <c r="A766" s="1653"/>
      <c r="B766" s="1653"/>
      <c r="C766" s="1616"/>
      <c r="D766" s="1616"/>
      <c r="E766" s="1678"/>
      <c r="F766" s="1678"/>
      <c r="G766" s="1653"/>
      <c r="H766" s="1616"/>
      <c r="I766" s="1619"/>
      <c r="J766" s="1619"/>
      <c r="K766" s="1616"/>
      <c r="L766" s="1616"/>
      <c r="M766" s="1616"/>
      <c r="N766" s="1616"/>
      <c r="O766" s="1618">
        <f>+Adquis!W50</f>
        <v>0.4</v>
      </c>
      <c r="P766" s="1622"/>
      <c r="Q766" s="1625" t="str">
        <f>+Adquis!C50</f>
        <v>Revisión y actualización del Manual de Supervisión e Interventoría</v>
      </c>
      <c r="R766" s="1616"/>
      <c r="S766" s="1647">
        <v>43132</v>
      </c>
      <c r="T766" s="1646">
        <v>43191</v>
      </c>
      <c r="U766" s="362" t="s">
        <v>47</v>
      </c>
      <c r="V766" s="312">
        <f>+Adquis!V50</f>
        <v>1</v>
      </c>
      <c r="W766" s="363">
        <f>+V766*O766</f>
        <v>0.4</v>
      </c>
      <c r="X766" s="17"/>
      <c r="Y766" s="17"/>
      <c r="Z766" s="17"/>
      <c r="AA766" s="17"/>
      <c r="AB766" s="17"/>
      <c r="AC766" s="17"/>
      <c r="AD766" s="17"/>
      <c r="AE766" s="17"/>
      <c r="AF766" s="17"/>
      <c r="AG766" s="17"/>
    </row>
    <row r="767" spans="1:33" ht="15.75" customHeight="1">
      <c r="A767" s="1653"/>
      <c r="B767" s="1653"/>
      <c r="C767" s="1616"/>
      <c r="D767" s="1616"/>
      <c r="E767" s="1678"/>
      <c r="F767" s="1678"/>
      <c r="G767" s="1653"/>
      <c r="H767" s="1616"/>
      <c r="I767" s="1633" t="s">
        <v>48</v>
      </c>
      <c r="J767" s="1618">
        <f>+Adquis!V46</f>
        <v>1</v>
      </c>
      <c r="K767" s="1616"/>
      <c r="L767" s="1616"/>
      <c r="M767" s="1616"/>
      <c r="N767" s="1616"/>
      <c r="O767" s="1619"/>
      <c r="P767" s="1619"/>
      <c r="Q767" s="1619"/>
      <c r="R767" s="1616"/>
      <c r="S767" s="1648"/>
      <c r="T767" s="1619"/>
      <c r="U767" s="362" t="s">
        <v>48</v>
      </c>
      <c r="V767" s="312">
        <f>+Adquis!V51</f>
        <v>1</v>
      </c>
      <c r="W767" s="363">
        <f>+V767*O766</f>
        <v>0.4</v>
      </c>
      <c r="X767" s="17"/>
      <c r="Y767" s="17"/>
      <c r="Z767" s="17"/>
      <c r="AA767" s="17"/>
      <c r="AB767" s="17"/>
      <c r="AC767" s="17"/>
      <c r="AD767" s="17"/>
      <c r="AE767" s="17"/>
      <c r="AF767" s="17"/>
      <c r="AG767" s="17"/>
    </row>
    <row r="768" spans="1:33" ht="15.75" customHeight="1">
      <c r="A768" s="1653"/>
      <c r="B768" s="1653"/>
      <c r="C768" s="1616"/>
      <c r="D768" s="1616"/>
      <c r="E768" s="1678"/>
      <c r="F768" s="1678"/>
      <c r="G768" s="1653"/>
      <c r="H768" s="1616"/>
      <c r="I768" s="1616"/>
      <c r="J768" s="1616"/>
      <c r="K768" s="1616"/>
      <c r="L768" s="1616"/>
      <c r="M768" s="1616"/>
      <c r="N768" s="1616"/>
      <c r="O768" s="1618">
        <f>+Adquis!W52</f>
        <v>0.2</v>
      </c>
      <c r="P768" s="1622"/>
      <c r="Q768" s="1625" t="str">
        <f>+Adquis!C52</f>
        <v xml:space="preserve">Socializacion de los Manuales </v>
      </c>
      <c r="R768" s="1616"/>
      <c r="S768" s="1646">
        <v>43221</v>
      </c>
      <c r="T768" s="1646">
        <v>43282</v>
      </c>
      <c r="U768" s="362" t="s">
        <v>47</v>
      </c>
      <c r="V768" s="312">
        <f>+Adquis!V52</f>
        <v>1</v>
      </c>
      <c r="W768" s="363">
        <f>+V768*O768</f>
        <v>0.2</v>
      </c>
      <c r="X768" s="17"/>
      <c r="Y768" s="17"/>
      <c r="Z768" s="17"/>
      <c r="AA768" s="17"/>
      <c r="AB768" s="17"/>
      <c r="AC768" s="17"/>
      <c r="AD768" s="17"/>
      <c r="AE768" s="17"/>
      <c r="AF768" s="17"/>
      <c r="AG768" s="17"/>
    </row>
    <row r="769" spans="1:33" ht="15.75" customHeight="1">
      <c r="A769" s="1654"/>
      <c r="B769" s="1654"/>
      <c r="C769" s="1617"/>
      <c r="D769" s="1617"/>
      <c r="E769" s="1696"/>
      <c r="F769" s="1696"/>
      <c r="G769" s="1654"/>
      <c r="H769" s="1617"/>
      <c r="I769" s="1617"/>
      <c r="J769" s="1617"/>
      <c r="K769" s="1617"/>
      <c r="L769" s="1617"/>
      <c r="M769" s="1617"/>
      <c r="N769" s="1617"/>
      <c r="O769" s="1617"/>
      <c r="P769" s="1619"/>
      <c r="Q769" s="1617"/>
      <c r="R769" s="1617"/>
      <c r="S769" s="1617"/>
      <c r="T769" s="1617"/>
      <c r="U769" s="367" t="s">
        <v>48</v>
      </c>
      <c r="V769" s="325">
        <f>+Adquis!V53</f>
        <v>1.0000000000000002</v>
      </c>
      <c r="W769" s="368">
        <f>+V769*O768</f>
        <v>0.20000000000000007</v>
      </c>
      <c r="X769" s="17"/>
      <c r="Y769" s="17"/>
      <c r="Z769" s="17"/>
      <c r="AA769" s="17"/>
      <c r="AB769" s="17"/>
      <c r="AC769" s="17"/>
      <c r="AD769" s="17"/>
      <c r="AE769" s="17"/>
      <c r="AF769" s="17"/>
      <c r="AG769" s="17"/>
    </row>
    <row r="770" spans="1:33" ht="15.75" customHeight="1">
      <c r="A770" s="186" t="s">
        <v>56</v>
      </c>
      <c r="B770" s="1717">
        <f>+J771*B750</f>
        <v>2.3470000000000005E-2</v>
      </c>
      <c r="C770" s="1714"/>
      <c r="D770" s="1715"/>
      <c r="E770" s="1715"/>
      <c r="F770" s="1715"/>
      <c r="G770" s="1713"/>
      <c r="H770" s="1631">
        <f>SUM(H750:H769)</f>
        <v>0.99999999999999989</v>
      </c>
      <c r="I770" s="190" t="s">
        <v>47</v>
      </c>
      <c r="J770" s="190">
        <f>+Adquis!V2</f>
        <v>0.99999999999999989</v>
      </c>
      <c r="K770" s="192"/>
      <c r="W770" s="454"/>
      <c r="X770" s="17"/>
      <c r="Y770" s="17"/>
      <c r="Z770" s="17"/>
      <c r="AA770" s="17"/>
      <c r="AB770" s="17"/>
      <c r="AC770" s="17"/>
      <c r="AD770" s="17"/>
      <c r="AE770" s="17"/>
      <c r="AF770" s="17"/>
      <c r="AG770" s="17"/>
    </row>
    <row r="771" spans="1:33" ht="15.75" customHeight="1">
      <c r="A771" s="70">
        <f>+$F$4</f>
        <v>43465</v>
      </c>
      <c r="B771" s="1718"/>
      <c r="C771" s="1665"/>
      <c r="D771" s="1666"/>
      <c r="E771" s="1666"/>
      <c r="F771" s="1666"/>
      <c r="G771" s="1651"/>
      <c r="H771" s="1617"/>
      <c r="I771" s="72" t="s">
        <v>48</v>
      </c>
      <c r="J771" s="73">
        <f>+Adquis!V3</f>
        <v>0.93880000000000008</v>
      </c>
      <c r="K771" s="455"/>
      <c r="L771" s="456"/>
      <c r="M771" s="456"/>
      <c r="N771" s="456"/>
      <c r="O771" s="456"/>
      <c r="P771" s="456"/>
      <c r="Q771" s="456"/>
      <c r="R771" s="456"/>
      <c r="S771" s="456"/>
      <c r="T771" s="456"/>
      <c r="U771" s="456"/>
      <c r="V771" s="456"/>
      <c r="W771" s="457"/>
      <c r="X771" s="17"/>
      <c r="Y771" s="17"/>
      <c r="Z771" s="17"/>
      <c r="AA771" s="17"/>
      <c r="AB771" s="17"/>
      <c r="AC771" s="17"/>
      <c r="AD771" s="17"/>
      <c r="AE771" s="17"/>
      <c r="AF771" s="17"/>
      <c r="AG771" s="17"/>
    </row>
    <row r="772" spans="1:33" ht="15.75" customHeight="1">
      <c r="A772" s="395"/>
      <c r="B772" s="395"/>
      <c r="C772" s="17"/>
      <c r="D772" s="17"/>
      <c r="E772" s="396"/>
      <c r="F772" s="396"/>
      <c r="G772" s="398"/>
      <c r="H772" s="398"/>
      <c r="I772" s="398"/>
      <c r="J772" s="398"/>
      <c r="K772" s="399"/>
      <c r="L772" s="17"/>
      <c r="M772" s="17"/>
      <c r="N772" s="17"/>
      <c r="O772" s="17"/>
      <c r="P772" s="17"/>
      <c r="Q772" s="17"/>
      <c r="R772" s="396"/>
      <c r="S772" s="400"/>
      <c r="T772" s="401"/>
      <c r="U772" s="401"/>
      <c r="V772" s="17"/>
      <c r="W772" s="17"/>
      <c r="X772" s="17"/>
      <c r="Y772" s="17"/>
      <c r="Z772" s="17"/>
      <c r="AA772" s="17"/>
      <c r="AB772" s="17"/>
      <c r="AC772" s="17"/>
      <c r="AD772" s="17"/>
      <c r="AE772" s="17"/>
      <c r="AF772" s="17"/>
      <c r="AG772" s="17"/>
    </row>
    <row r="773" spans="1:33" ht="43.5" customHeight="1">
      <c r="A773" s="1749" t="str">
        <f>+'S Admi'!I2</f>
        <v>SERVICIOS ADMINISTRATIVOS</v>
      </c>
      <c r="B773" s="1729">
        <v>2.5000000000000001E-2</v>
      </c>
      <c r="C773" s="1640" t="s">
        <v>1315</v>
      </c>
      <c r="D773" s="1640" t="s">
        <v>1316</v>
      </c>
      <c r="E773" s="1710" t="s">
        <v>1292</v>
      </c>
      <c r="F773" s="1710" t="s">
        <v>1317</v>
      </c>
      <c r="G773" s="1652" t="str">
        <f>+'S Admi'!A19</f>
        <v>Sistema de Gestión Ambiental mantenido bajo la NTC ISO 14001, versión 2015.</v>
      </c>
      <c r="H773" s="1630">
        <f>+'S Admi'!W5</f>
        <v>0.37</v>
      </c>
      <c r="I773" s="34" t="s">
        <v>47</v>
      </c>
      <c r="J773" s="34">
        <f>+'S Admi'!V5</f>
        <v>1.0000000000000002</v>
      </c>
      <c r="K773" s="1630">
        <f>+'S Admi'!E5</f>
        <v>1</v>
      </c>
      <c r="L773" s="1621" t="str">
        <f>+'S Admi'!D5</f>
        <v>Porcentaje</v>
      </c>
      <c r="M773" s="1621" t="str">
        <f>+'S Admi'!F5</f>
        <v>Avance de las actividades para el mantenimiento del Sistema de Gestión Ambiental bajo la NTC ISO 14001 - 2015.</v>
      </c>
      <c r="N773" s="1621" t="str">
        <f>+'S Admi'!G5</f>
        <v>Eficacia</v>
      </c>
      <c r="O773" s="1630">
        <f>+'S Admi'!W20</f>
        <v>0.1</v>
      </c>
      <c r="P773" s="1622"/>
      <c r="Q773" s="1622" t="str">
        <f>+'S Admi'!C20</f>
        <v xml:space="preserve">Revisar y actualizar la documentación del SGA  </v>
      </c>
      <c r="R773" s="1726" t="str">
        <f>+'S Admi'!C5</f>
        <v>Servicios Administrativos</v>
      </c>
      <c r="S773" s="1649">
        <v>43101</v>
      </c>
      <c r="T773" s="1649">
        <v>43435</v>
      </c>
      <c r="U773" s="1649" t="s">
        <v>47</v>
      </c>
      <c r="V773" s="1750">
        <f>+'S Admi'!V20</f>
        <v>1</v>
      </c>
      <c r="W773" s="1739">
        <f>+V773*O773</f>
        <v>0.1</v>
      </c>
      <c r="X773" s="17"/>
      <c r="Y773" s="17"/>
      <c r="Z773" s="17"/>
      <c r="AA773" s="17"/>
      <c r="AB773" s="17"/>
      <c r="AC773" s="17"/>
      <c r="AD773" s="17"/>
      <c r="AE773" s="17"/>
      <c r="AF773" s="17"/>
      <c r="AG773" s="17"/>
    </row>
    <row r="774" spans="1:33" ht="43.5" customHeight="1">
      <c r="A774" s="1653"/>
      <c r="B774" s="1653"/>
      <c r="C774" s="1616"/>
      <c r="D774" s="1616"/>
      <c r="E774" s="1678"/>
      <c r="F774" s="1678"/>
      <c r="G774" s="1653"/>
      <c r="H774" s="1612"/>
      <c r="I774" s="40" t="s">
        <v>48</v>
      </c>
      <c r="J774" s="40">
        <f>+'S Admi'!V6</f>
        <v>0.89240000000000008</v>
      </c>
      <c r="K774" s="1612"/>
      <c r="L774" s="1612"/>
      <c r="M774" s="1612"/>
      <c r="N774" s="1612"/>
      <c r="O774" s="1616"/>
      <c r="P774" s="1616"/>
      <c r="Q774" s="1616"/>
      <c r="R774" s="1727"/>
      <c r="S774" s="1616"/>
      <c r="T774" s="1616"/>
      <c r="U774" s="1619"/>
      <c r="V774" s="1619"/>
      <c r="W774" s="1740"/>
      <c r="X774" s="17"/>
      <c r="Y774" s="17"/>
      <c r="Z774" s="17"/>
      <c r="AA774" s="17"/>
      <c r="AB774" s="17"/>
      <c r="AC774" s="17"/>
      <c r="AD774" s="17"/>
      <c r="AE774" s="17"/>
      <c r="AF774" s="17"/>
      <c r="AG774" s="17"/>
    </row>
    <row r="775" spans="1:33" ht="43.5" customHeight="1">
      <c r="A775" s="1653"/>
      <c r="B775" s="1653"/>
      <c r="C775" s="1616"/>
      <c r="D775" s="1616"/>
      <c r="E775" s="1678"/>
      <c r="F775" s="1678"/>
      <c r="G775" s="1653"/>
      <c r="H775" s="1613">
        <f>+'S Admi'!W7</f>
        <v>5.0000000000000001E-3</v>
      </c>
      <c r="I775" s="40" t="s">
        <v>47</v>
      </c>
      <c r="J775" s="633">
        <f>+'S Admi'!V7</f>
        <v>155.97</v>
      </c>
      <c r="K775" s="1614">
        <f>+'S Admi'!E7</f>
        <v>155.96600000000001</v>
      </c>
      <c r="L775" s="1611" t="str">
        <f>+'S Admi'!D7</f>
        <v>Kw</v>
      </c>
      <c r="M775" s="1611" t="str">
        <f>+'S Admi'!F7</f>
        <v>Consumo de energia (Kwh) Sede Central</v>
      </c>
      <c r="N775" s="1611" t="str">
        <f>+'S Admi'!G7</f>
        <v>Eficiencia</v>
      </c>
      <c r="O775" s="1616"/>
      <c r="P775" s="1616"/>
      <c r="Q775" s="1616"/>
      <c r="R775" s="1727"/>
      <c r="S775" s="1616"/>
      <c r="T775" s="1616"/>
      <c r="U775" s="1646" t="s">
        <v>48</v>
      </c>
      <c r="V775" s="1742">
        <f>+'S Admi'!V21</f>
        <v>1</v>
      </c>
      <c r="W775" s="1743">
        <f>+V775*O773</f>
        <v>0.1</v>
      </c>
      <c r="X775" s="17"/>
      <c r="Y775" s="17"/>
      <c r="Z775" s="17"/>
      <c r="AA775" s="17"/>
      <c r="AB775" s="17"/>
      <c r="AC775" s="17"/>
      <c r="AD775" s="17"/>
      <c r="AE775" s="17"/>
      <c r="AF775" s="17"/>
      <c r="AG775" s="17"/>
    </row>
    <row r="776" spans="1:33" ht="43.5" customHeight="1">
      <c r="A776" s="1653"/>
      <c r="B776" s="1653"/>
      <c r="C776" s="1616"/>
      <c r="D776" s="1616"/>
      <c r="E776" s="1678"/>
      <c r="F776" s="1678"/>
      <c r="G776" s="1653"/>
      <c r="H776" s="1612"/>
      <c r="I776" s="40" t="s">
        <v>48</v>
      </c>
      <c r="J776" s="633">
        <f>+'S Admi'!V8</f>
        <v>449.71000000000004</v>
      </c>
      <c r="K776" s="1612"/>
      <c r="L776" s="1612"/>
      <c r="M776" s="1612"/>
      <c r="N776" s="1612"/>
      <c r="O776" s="1619"/>
      <c r="P776" s="1619"/>
      <c r="Q776" s="1619"/>
      <c r="R776" s="1727"/>
      <c r="S776" s="1619"/>
      <c r="T776" s="1619"/>
      <c r="U776" s="1619"/>
      <c r="V776" s="1619"/>
      <c r="W776" s="1740"/>
      <c r="X776" s="17"/>
      <c r="Y776" s="17"/>
      <c r="Z776" s="17"/>
      <c r="AA776" s="17"/>
      <c r="AB776" s="17"/>
      <c r="AC776" s="17"/>
      <c r="AD776" s="17"/>
      <c r="AE776" s="17"/>
      <c r="AF776" s="17"/>
      <c r="AG776" s="17"/>
    </row>
    <row r="777" spans="1:33" ht="43.5" customHeight="1">
      <c r="A777" s="1653"/>
      <c r="B777" s="1653"/>
      <c r="C777" s="1616"/>
      <c r="D777" s="1616"/>
      <c r="E777" s="1678"/>
      <c r="F777" s="1678"/>
      <c r="G777" s="1653"/>
      <c r="H777" s="1613">
        <f>+'S Admi'!W9</f>
        <v>5.0000000000000001E-3</v>
      </c>
      <c r="I777" s="40" t="s">
        <v>47</v>
      </c>
      <c r="J777" s="40">
        <f>+'S Admi'!V9</f>
        <v>1</v>
      </c>
      <c r="K777" s="1613">
        <f>+'S Admi'!E9</f>
        <v>1</v>
      </c>
      <c r="L777" s="1611" t="str">
        <f>+'S Admi'!D9</f>
        <v>Porcentaje</v>
      </c>
      <c r="M777" s="1611" t="str">
        <f>+'S Admi'!F9</f>
        <v>Evaluaciones de apropiación del SGA</v>
      </c>
      <c r="N777" s="1611" t="str">
        <f>+'S Admi'!G9</f>
        <v>Eficiencia</v>
      </c>
      <c r="O777" s="1613">
        <f>+'S Admi'!W22</f>
        <v>0.1</v>
      </c>
      <c r="P777" s="1624"/>
      <c r="Q777" s="1624" t="str">
        <f>+'S Admi'!C22</f>
        <v>Actualizar la matriz de aspectos e impactos ambientales y la identificación del la normatividad legal ambiental.</v>
      </c>
      <c r="R777" s="1727"/>
      <c r="S777" s="1646">
        <v>43101</v>
      </c>
      <c r="T777" s="1646">
        <v>43435</v>
      </c>
      <c r="U777" s="1646" t="s">
        <v>47</v>
      </c>
      <c r="V777" s="1742">
        <f>+'S Admi'!V22</f>
        <v>1</v>
      </c>
      <c r="W777" s="1743">
        <f>+V777*O777</f>
        <v>0.1</v>
      </c>
      <c r="X777" s="17"/>
      <c r="Y777" s="17"/>
      <c r="Z777" s="17"/>
      <c r="AA777" s="17"/>
      <c r="AB777" s="17"/>
      <c r="AC777" s="17"/>
      <c r="AD777" s="17"/>
      <c r="AE777" s="17"/>
      <c r="AF777" s="17"/>
      <c r="AG777" s="17"/>
    </row>
    <row r="778" spans="1:33" ht="43.5" customHeight="1">
      <c r="A778" s="1653"/>
      <c r="B778" s="1653"/>
      <c r="C778" s="1616"/>
      <c r="D778" s="1616"/>
      <c r="E778" s="1678"/>
      <c r="F778" s="1678"/>
      <c r="G778" s="1653"/>
      <c r="H778" s="1612"/>
      <c r="I778" s="40" t="s">
        <v>48</v>
      </c>
      <c r="J778" s="40">
        <f>+'S Admi'!V10</f>
        <v>1</v>
      </c>
      <c r="K778" s="1612"/>
      <c r="L778" s="1612"/>
      <c r="M778" s="1612"/>
      <c r="N778" s="1612"/>
      <c r="O778" s="1616"/>
      <c r="P778" s="1616"/>
      <c r="Q778" s="1616"/>
      <c r="R778" s="1727"/>
      <c r="S778" s="1616"/>
      <c r="T778" s="1616"/>
      <c r="U778" s="1616"/>
      <c r="V778" s="1616"/>
      <c r="W778" s="1744"/>
      <c r="X778" s="17"/>
      <c r="Y778" s="17"/>
      <c r="Z778" s="17"/>
      <c r="AA778" s="17"/>
      <c r="AB778" s="17"/>
      <c r="AC778" s="17"/>
      <c r="AD778" s="17"/>
      <c r="AE778" s="17"/>
      <c r="AF778" s="17"/>
      <c r="AG778" s="17"/>
    </row>
    <row r="779" spans="1:33" ht="43.5" customHeight="1">
      <c r="A779" s="1653"/>
      <c r="B779" s="1653"/>
      <c r="C779" s="1616"/>
      <c r="D779" s="1616"/>
      <c r="E779" s="1678"/>
      <c r="F779" s="1678"/>
      <c r="G779" s="1653"/>
      <c r="H779" s="1613">
        <f>+'S Admi'!W11</f>
        <v>5.0000000000000001E-3</v>
      </c>
      <c r="I779" s="40" t="s">
        <v>47</v>
      </c>
      <c r="J779" s="40">
        <f>+'S Admi'!V11</f>
        <v>1</v>
      </c>
      <c r="K779" s="1613">
        <f>+'S Admi'!E11</f>
        <v>1</v>
      </c>
      <c r="L779" s="1611" t="str">
        <f>+'S Admi'!D11</f>
        <v>Porcentaje</v>
      </c>
      <c r="M779" s="1611" t="str">
        <f>+'S Admi'!F11</f>
        <v>Responsabilidad ambiental contractual</v>
      </c>
      <c r="N779" s="1611" t="str">
        <f>+'S Admi'!G11</f>
        <v>Eficiencia</v>
      </c>
      <c r="O779" s="1616"/>
      <c r="P779" s="1616"/>
      <c r="Q779" s="1616"/>
      <c r="R779" s="1727"/>
      <c r="S779" s="1616"/>
      <c r="T779" s="1616"/>
      <c r="U779" s="1646" t="s">
        <v>48</v>
      </c>
      <c r="V779" s="1742">
        <f>+'S Admi'!V23</f>
        <v>1</v>
      </c>
      <c r="W779" s="1741">
        <f>+V780*O777</f>
        <v>0</v>
      </c>
      <c r="X779" s="17"/>
      <c r="Y779" s="17"/>
      <c r="Z779" s="17"/>
      <c r="AA779" s="17"/>
      <c r="AB779" s="17"/>
      <c r="AC779" s="17"/>
      <c r="AD779" s="17"/>
      <c r="AE779" s="17"/>
      <c r="AF779" s="17"/>
      <c r="AG779" s="17"/>
    </row>
    <row r="780" spans="1:33" ht="43.5" customHeight="1">
      <c r="A780" s="1653"/>
      <c r="B780" s="1653"/>
      <c r="C780" s="1616"/>
      <c r="D780" s="1616"/>
      <c r="E780" s="1678"/>
      <c r="F780" s="1678"/>
      <c r="G780" s="1653"/>
      <c r="H780" s="1612"/>
      <c r="I780" s="40" t="s">
        <v>48</v>
      </c>
      <c r="J780" s="40">
        <f>+'S Admi'!V12</f>
        <v>1</v>
      </c>
      <c r="K780" s="1612"/>
      <c r="L780" s="1612"/>
      <c r="M780" s="1612"/>
      <c r="N780" s="1612"/>
      <c r="O780" s="1619"/>
      <c r="P780" s="1619"/>
      <c r="Q780" s="1619"/>
      <c r="R780" s="1727"/>
      <c r="S780" s="1619"/>
      <c r="T780" s="1619"/>
      <c r="U780" s="1619"/>
      <c r="V780" s="1619"/>
      <c r="W780" s="1619"/>
      <c r="X780" s="17"/>
      <c r="Y780" s="17"/>
      <c r="Z780" s="17"/>
      <c r="AA780" s="17"/>
      <c r="AB780" s="17"/>
      <c r="AC780" s="17"/>
      <c r="AD780" s="17"/>
      <c r="AE780" s="17"/>
      <c r="AF780" s="17"/>
      <c r="AG780" s="17"/>
    </row>
    <row r="781" spans="1:33" ht="43.5" customHeight="1">
      <c r="A781" s="1653"/>
      <c r="B781" s="1653"/>
      <c r="C781" s="1616"/>
      <c r="D781" s="1616"/>
      <c r="E781" s="1678"/>
      <c r="F781" s="1678"/>
      <c r="G781" s="1653"/>
      <c r="H781" s="1613">
        <f>+'S Admi'!W13</f>
        <v>5.0000000000000001E-3</v>
      </c>
      <c r="I781" s="40" t="s">
        <v>47</v>
      </c>
      <c r="J781" s="633">
        <f>+'S Admi'!V13</f>
        <v>1356.2</v>
      </c>
      <c r="K781" s="1614">
        <f>+'S Admi'!E13</f>
        <v>1356.2</v>
      </c>
      <c r="L781" s="1611" t="str">
        <f>+'S Admi'!D13</f>
        <v>m3</v>
      </c>
      <c r="M781" s="1611" t="str">
        <f>+'S Admi'!F13</f>
        <v>Consumo de agua (m3) Sede Central</v>
      </c>
      <c r="N781" s="1611" t="str">
        <f>+'S Admi'!G13</f>
        <v>Eficiencia</v>
      </c>
      <c r="O781" s="1613">
        <f>+'S Admi'!W24</f>
        <v>0.3</v>
      </c>
      <c r="P781" s="1624"/>
      <c r="Q781" s="1624" t="str">
        <f>+'S Admi'!C24</f>
        <v>Realizar seguimiento al cumplimiento legal ambiental a nivel nacional.</v>
      </c>
      <c r="R781" s="1727"/>
      <c r="S781" s="1646">
        <v>43101</v>
      </c>
      <c r="T781" s="1646">
        <v>43435</v>
      </c>
      <c r="U781" s="362" t="s">
        <v>47</v>
      </c>
      <c r="V781" s="312">
        <f>+'S Admi'!V24</f>
        <v>1</v>
      </c>
      <c r="W781" s="638">
        <f>+V782*O782</f>
        <v>0</v>
      </c>
      <c r="X781" s="17"/>
      <c r="Y781" s="17"/>
      <c r="Z781" s="17"/>
      <c r="AA781" s="17"/>
      <c r="AB781" s="17"/>
      <c r="AC781" s="17"/>
      <c r="AD781" s="17"/>
      <c r="AE781" s="17"/>
      <c r="AF781" s="17"/>
      <c r="AG781" s="17"/>
    </row>
    <row r="782" spans="1:33" ht="43.5" customHeight="1">
      <c r="A782" s="1653"/>
      <c r="B782" s="1653"/>
      <c r="C782" s="1616"/>
      <c r="D782" s="1616"/>
      <c r="E782" s="1678"/>
      <c r="F782" s="1678"/>
      <c r="G782" s="1653"/>
      <c r="H782" s="1612"/>
      <c r="I782" s="40" t="s">
        <v>48</v>
      </c>
      <c r="J782" s="633">
        <f>+'S Admi'!V14</f>
        <v>2822.2</v>
      </c>
      <c r="K782" s="1612"/>
      <c r="L782" s="1612"/>
      <c r="M782" s="1612"/>
      <c r="N782" s="1612"/>
      <c r="O782" s="1619"/>
      <c r="P782" s="1619"/>
      <c r="Q782" s="1619"/>
      <c r="R782" s="1727"/>
      <c r="S782" s="1619"/>
      <c r="T782" s="1619"/>
      <c r="U782" s="362" t="s">
        <v>48</v>
      </c>
      <c r="V782" s="312">
        <f>+'S Admi'!V25</f>
        <v>1</v>
      </c>
      <c r="W782" s="638">
        <f>+V783*O782</f>
        <v>0</v>
      </c>
      <c r="X782" s="17"/>
      <c r="Y782" s="17"/>
      <c r="Z782" s="17"/>
      <c r="AA782" s="17"/>
      <c r="AB782" s="17"/>
      <c r="AC782" s="17"/>
      <c r="AD782" s="17"/>
      <c r="AE782" s="17"/>
      <c r="AF782" s="17"/>
      <c r="AG782" s="17"/>
    </row>
    <row r="783" spans="1:33" ht="43.5" customHeight="1">
      <c r="A783" s="1653"/>
      <c r="B783" s="1653"/>
      <c r="C783" s="1616"/>
      <c r="D783" s="1616"/>
      <c r="E783" s="1678"/>
      <c r="F783" s="1678"/>
      <c r="G783" s="1653"/>
      <c r="H783" s="1613">
        <f>+'S Admi'!W15</f>
        <v>5.0000000000000001E-3</v>
      </c>
      <c r="I783" s="40" t="s">
        <v>47</v>
      </c>
      <c r="J783" s="633">
        <f>+'S Admi'!V15</f>
        <v>50</v>
      </c>
      <c r="K783" s="1614">
        <f>+'S Admi'!E15</f>
        <v>50</v>
      </c>
      <c r="L783" s="1611" t="str">
        <f>+'S Admi'!D15</f>
        <v>Árboles</v>
      </c>
      <c r="M783" s="1611" t="str">
        <f>+'S Admi'!F15</f>
        <v>Equivalente de árboles dejados de talar</v>
      </c>
      <c r="N783" s="1611" t="str">
        <f>+'S Admi'!G15</f>
        <v>Eficiencia</v>
      </c>
      <c r="O783" s="1613">
        <f>+'S Admi'!W26</f>
        <v>0.2</v>
      </c>
      <c r="P783" s="1624"/>
      <c r="Q783" s="1624" t="str">
        <f>+'S Admi'!C26</f>
        <v>Realizar seguimiento a los programas ambientales para el mantenimiento del SGA a nivel nacional.</v>
      </c>
      <c r="R783" s="1727"/>
      <c r="S783" s="1646">
        <v>43191</v>
      </c>
      <c r="T783" s="1646">
        <v>43191</v>
      </c>
      <c r="U783" s="362" t="s">
        <v>47</v>
      </c>
      <c r="V783" s="312">
        <f>+'S Admi'!V30</f>
        <v>1.0000000000000002</v>
      </c>
      <c r="W783" s="638">
        <f>+V784*O784</f>
        <v>0</v>
      </c>
      <c r="X783" s="17"/>
      <c r="Y783" s="17"/>
      <c r="Z783" s="17"/>
      <c r="AA783" s="17"/>
      <c r="AB783" s="17"/>
      <c r="AC783" s="17"/>
      <c r="AD783" s="17"/>
      <c r="AE783" s="17"/>
      <c r="AF783" s="17"/>
      <c r="AG783" s="17"/>
    </row>
    <row r="784" spans="1:33" ht="43.5" customHeight="1">
      <c r="A784" s="1653"/>
      <c r="B784" s="1653"/>
      <c r="C784" s="1616"/>
      <c r="D784" s="1616"/>
      <c r="E784" s="1678"/>
      <c r="F784" s="1678"/>
      <c r="G784" s="1653"/>
      <c r="H784" s="1612"/>
      <c r="I784" s="40" t="s">
        <v>48</v>
      </c>
      <c r="J784" s="633">
        <f>+'S Admi'!V16</f>
        <v>40</v>
      </c>
      <c r="K784" s="1612"/>
      <c r="L784" s="1612"/>
      <c r="M784" s="1612"/>
      <c r="N784" s="1612"/>
      <c r="O784" s="1619"/>
      <c r="P784" s="1619"/>
      <c r="Q784" s="1619"/>
      <c r="R784" s="1727"/>
      <c r="S784" s="1619"/>
      <c r="T784" s="1619"/>
      <c r="U784" s="142" t="s">
        <v>48</v>
      </c>
      <c r="V784" s="465">
        <f>+'S Admi'!V27</f>
        <v>0.83699999999999986</v>
      </c>
      <c r="W784" s="637">
        <f>+V786*O784</f>
        <v>0</v>
      </c>
      <c r="X784" s="17"/>
      <c r="Y784" s="17"/>
      <c r="Z784" s="17"/>
      <c r="AA784" s="17"/>
      <c r="AB784" s="17"/>
      <c r="AC784" s="17"/>
      <c r="AD784" s="17"/>
      <c r="AE784" s="17"/>
      <c r="AF784" s="17"/>
      <c r="AG784" s="17"/>
    </row>
    <row r="785" spans="1:33" ht="43.5" customHeight="1">
      <c r="A785" s="1653"/>
      <c r="B785" s="1653"/>
      <c r="C785" s="1616"/>
      <c r="D785" s="1616"/>
      <c r="E785" s="1678"/>
      <c r="F785" s="1678"/>
      <c r="G785" s="1653"/>
      <c r="H785" s="1613">
        <f>+'S Admi'!W17</f>
        <v>5.0000000000000001E-3</v>
      </c>
      <c r="I785" s="1613" t="s">
        <v>47</v>
      </c>
      <c r="J785" s="1613">
        <f>+'S Admi'!V17</f>
        <v>1</v>
      </c>
      <c r="K785" s="1613">
        <f>+'S Admi'!E17</f>
        <v>1</v>
      </c>
      <c r="L785" s="1611" t="str">
        <f>+'S Admi'!D17</f>
        <v>Porcentaje</v>
      </c>
      <c r="M785" s="1611" t="str">
        <f>+'S Admi'!F17</f>
        <v>Gestión de Residuos Peligrosos RESPEL con gestores autorizados</v>
      </c>
      <c r="N785" s="1611" t="str">
        <f>+'S Admi'!G17</f>
        <v>Eficiencia</v>
      </c>
      <c r="O785" s="1670">
        <f>'S Admi'!W28</f>
        <v>0.3</v>
      </c>
      <c r="P785" s="1690"/>
      <c r="Q785" s="1690" t="str">
        <f>'S Admi'!C28</f>
        <v>Realizar acompañamiento a nivel nacional en la preparación y desarrollo de auditorias internas y externas del SGA.</v>
      </c>
      <c r="R785" s="1727"/>
      <c r="S785" s="1680">
        <v>43160</v>
      </c>
      <c r="T785" s="1677">
        <v>43435</v>
      </c>
      <c r="U785" s="1688" t="s">
        <v>47</v>
      </c>
      <c r="V785" s="1746">
        <f>'S Admi'!V28</f>
        <v>1</v>
      </c>
      <c r="W785" s="1745">
        <f>+V787*O787</f>
        <v>0</v>
      </c>
      <c r="X785" s="17"/>
      <c r="Y785" s="17"/>
      <c r="Z785" s="17"/>
      <c r="AA785" s="17"/>
      <c r="AB785" s="17"/>
      <c r="AC785" s="17"/>
      <c r="AD785" s="17"/>
      <c r="AE785" s="17"/>
      <c r="AF785" s="17"/>
      <c r="AG785" s="17"/>
    </row>
    <row r="786" spans="1:33" ht="43.5" customHeight="1">
      <c r="A786" s="1653"/>
      <c r="B786" s="1653"/>
      <c r="C786" s="1616"/>
      <c r="D786" s="1616"/>
      <c r="E786" s="1678"/>
      <c r="F786" s="1678"/>
      <c r="G786" s="1653"/>
      <c r="H786" s="1616"/>
      <c r="I786" s="1619"/>
      <c r="J786" s="1619"/>
      <c r="K786" s="1616"/>
      <c r="L786" s="1616"/>
      <c r="M786" s="1616"/>
      <c r="N786" s="1616"/>
      <c r="O786" s="1616"/>
      <c r="P786" s="1616"/>
      <c r="Q786" s="1616"/>
      <c r="R786" s="1727"/>
      <c r="S786" s="1616"/>
      <c r="T786" s="1678"/>
      <c r="U786" s="1689"/>
      <c r="V786" s="1689"/>
      <c r="W786" s="1689"/>
      <c r="X786" s="17"/>
      <c r="Y786" s="17"/>
      <c r="Z786" s="17"/>
      <c r="AA786" s="17"/>
      <c r="AB786" s="17"/>
      <c r="AC786" s="17"/>
      <c r="AD786" s="17"/>
      <c r="AE786" s="17"/>
      <c r="AF786" s="17"/>
      <c r="AG786" s="17"/>
    </row>
    <row r="787" spans="1:33" ht="43.5" customHeight="1">
      <c r="A787" s="1653"/>
      <c r="B787" s="1653"/>
      <c r="C787" s="1616"/>
      <c r="D787" s="1616"/>
      <c r="E787" s="1678"/>
      <c r="F787" s="1678"/>
      <c r="G787" s="1653"/>
      <c r="H787" s="1616"/>
      <c r="I787" s="1613" t="s">
        <v>48</v>
      </c>
      <c r="J787" s="1613">
        <f>+'S Admi'!V18</f>
        <v>2</v>
      </c>
      <c r="K787" s="1616"/>
      <c r="L787" s="1616"/>
      <c r="M787" s="1616"/>
      <c r="N787" s="1616"/>
      <c r="O787" s="1616"/>
      <c r="P787" s="1616"/>
      <c r="Q787" s="1616"/>
      <c r="R787" s="1727"/>
      <c r="S787" s="1616"/>
      <c r="T787" s="1678"/>
      <c r="U787" s="1688" t="s">
        <v>48</v>
      </c>
      <c r="V787" s="1746">
        <f>'S Admi'!V29</f>
        <v>1</v>
      </c>
      <c r="W787" s="1745">
        <f>+V788*O787</f>
        <v>0</v>
      </c>
      <c r="X787" s="17"/>
      <c r="Y787" s="17"/>
      <c r="Z787" s="17"/>
      <c r="AA787" s="17"/>
      <c r="AB787" s="17"/>
      <c r="AC787" s="17"/>
      <c r="AD787" s="17"/>
      <c r="AE787" s="17"/>
      <c r="AF787" s="17"/>
      <c r="AG787" s="17"/>
    </row>
    <row r="788" spans="1:33" ht="43.5" customHeight="1">
      <c r="A788" s="1653"/>
      <c r="B788" s="1653"/>
      <c r="C788" s="1616"/>
      <c r="D788" s="1616"/>
      <c r="E788" s="1696"/>
      <c r="F788" s="1678"/>
      <c r="G788" s="1654"/>
      <c r="H788" s="1617"/>
      <c r="I788" s="1617"/>
      <c r="J788" s="1617"/>
      <c r="K788" s="1617"/>
      <c r="L788" s="1617"/>
      <c r="M788" s="1617"/>
      <c r="N788" s="1617"/>
      <c r="O788" s="1616"/>
      <c r="P788" s="1616"/>
      <c r="Q788" s="1616"/>
      <c r="R788" s="1728"/>
      <c r="S788" s="1619"/>
      <c r="T788" s="1679"/>
      <c r="U788" s="1689"/>
      <c r="V788" s="1689"/>
      <c r="W788" s="1689"/>
      <c r="X788" s="17"/>
      <c r="Y788" s="17"/>
      <c r="Z788" s="17"/>
      <c r="AA788" s="17"/>
      <c r="AB788" s="17"/>
      <c r="AC788" s="17"/>
      <c r="AD788" s="17"/>
      <c r="AE788" s="17"/>
      <c r="AF788" s="17"/>
      <c r="AG788" s="17"/>
    </row>
    <row r="789" spans="1:33" ht="43.5" customHeight="1">
      <c r="A789" s="1653"/>
      <c r="B789" s="1653"/>
      <c r="C789" s="1616"/>
      <c r="D789" s="1616"/>
      <c r="E789" s="1710" t="s">
        <v>1292</v>
      </c>
      <c r="F789" s="1678"/>
      <c r="G789" s="1652" t="str">
        <f>+'S Admi'!A35</f>
        <v xml:space="preserve">Infraestructura  física mantenida y adecuada </v>
      </c>
      <c r="H789" s="1630">
        <f>+'S Admi'!W33</f>
        <v>0.45</v>
      </c>
      <c r="I789" s="1630" t="s">
        <v>47</v>
      </c>
      <c r="J789" s="1630">
        <f>+'S Admi'!V33</f>
        <v>1</v>
      </c>
      <c r="K789" s="1730">
        <f>+'S Admi'!E33</f>
        <v>100</v>
      </c>
      <c r="L789" s="1621" t="str">
        <f>+'S Admi'!D33</f>
        <v>%</v>
      </c>
      <c r="M789" s="1621" t="str">
        <f>+'S Admi'!F33</f>
        <v>% de avance del  Plan de Infraestructura física</v>
      </c>
      <c r="N789" s="1621" t="str">
        <f>+'S Admi'!G33</f>
        <v>Eficacia</v>
      </c>
      <c r="O789" s="1630">
        <f>+'S Admi'!W48</f>
        <v>0.5</v>
      </c>
      <c r="P789" s="1673"/>
      <c r="Q789" s="1673" t="str">
        <f>+'S Admi'!C36</f>
        <v>Gestionar la adecuación y/o ampliación de 4 Sedes a nivel nacional.</v>
      </c>
      <c r="R789" s="1621" t="str">
        <f>+'S Admi'!C33</f>
        <v>Servicios Administrativos</v>
      </c>
      <c r="S789" s="1649">
        <v>43101</v>
      </c>
      <c r="T789" s="1649">
        <v>43435</v>
      </c>
      <c r="U789" s="360" t="s">
        <v>47</v>
      </c>
      <c r="V789" s="308">
        <f>+'S Admi'!V36</f>
        <v>1</v>
      </c>
      <c r="W789" s="361">
        <f>+V789*O789</f>
        <v>0.5</v>
      </c>
      <c r="X789" s="17"/>
      <c r="Y789" s="17"/>
      <c r="Z789" s="17"/>
      <c r="AA789" s="17"/>
      <c r="AB789" s="17"/>
      <c r="AC789" s="17"/>
      <c r="AD789" s="17"/>
      <c r="AE789" s="17"/>
      <c r="AF789" s="17"/>
      <c r="AG789" s="17"/>
    </row>
    <row r="790" spans="1:33" ht="43.5" customHeight="1">
      <c r="A790" s="1653"/>
      <c r="B790" s="1653"/>
      <c r="C790" s="1616"/>
      <c r="D790" s="1616"/>
      <c r="E790" s="1678"/>
      <c r="F790" s="1678"/>
      <c r="G790" s="1653"/>
      <c r="H790" s="1616"/>
      <c r="I790" s="1616"/>
      <c r="J790" s="1616"/>
      <c r="K790" s="1616"/>
      <c r="L790" s="1616"/>
      <c r="M790" s="1616"/>
      <c r="N790" s="1616"/>
      <c r="O790" s="1619"/>
      <c r="P790" s="1619"/>
      <c r="Q790" s="1619"/>
      <c r="R790" s="1616"/>
      <c r="S790" s="1619"/>
      <c r="T790" s="1619"/>
      <c r="U790" s="362" t="s">
        <v>48</v>
      </c>
      <c r="V790" s="312">
        <f>+'S Admi'!V37</f>
        <v>0.8</v>
      </c>
      <c r="W790" s="363">
        <f>+V790*O789</f>
        <v>0.4</v>
      </c>
      <c r="X790" s="17"/>
      <c r="Y790" s="17"/>
      <c r="Z790" s="17"/>
      <c r="AA790" s="17"/>
      <c r="AB790" s="17"/>
      <c r="AC790" s="17"/>
      <c r="AD790" s="17"/>
      <c r="AE790" s="17"/>
      <c r="AF790" s="17"/>
      <c r="AG790" s="17"/>
    </row>
    <row r="791" spans="1:33" ht="43.5" customHeight="1">
      <c r="A791" s="1653"/>
      <c r="B791" s="1653"/>
      <c r="C791" s="1616"/>
      <c r="D791" s="1616"/>
      <c r="E791" s="1678"/>
      <c r="F791" s="1678"/>
      <c r="G791" s="1653"/>
      <c r="H791" s="1616"/>
      <c r="I791" s="1616"/>
      <c r="J791" s="1616"/>
      <c r="K791" s="1616"/>
      <c r="L791" s="1616"/>
      <c r="M791" s="1616"/>
      <c r="N791" s="1616"/>
      <c r="O791" s="1613">
        <f>+'S Admi'!W50</f>
        <v>0.5</v>
      </c>
      <c r="P791" s="1673"/>
      <c r="Q791" s="1624" t="str">
        <f>+'S Admi'!C38</f>
        <v>Gestionar la continuidad del proyecto para la construcción de la II Etapa Sede Meta</v>
      </c>
      <c r="R791" s="1616"/>
      <c r="S791" s="1646">
        <v>43101</v>
      </c>
      <c r="T791" s="1646">
        <v>43435</v>
      </c>
      <c r="U791" s="362" t="s">
        <v>47</v>
      </c>
      <c r="V791" s="312">
        <f>+'S Admi'!V38</f>
        <v>1</v>
      </c>
      <c r="W791" s="363">
        <f>+V791*O791</f>
        <v>0.5</v>
      </c>
      <c r="X791" s="17"/>
      <c r="Y791" s="17"/>
      <c r="Z791" s="17"/>
      <c r="AA791" s="17"/>
      <c r="AB791" s="17"/>
      <c r="AC791" s="17"/>
      <c r="AD791" s="17"/>
      <c r="AE791" s="17"/>
      <c r="AF791" s="17"/>
      <c r="AG791" s="17"/>
    </row>
    <row r="792" spans="1:33" ht="43.5" customHeight="1">
      <c r="A792" s="1653"/>
      <c r="B792" s="1653"/>
      <c r="C792" s="1616"/>
      <c r="D792" s="1616"/>
      <c r="E792" s="1678"/>
      <c r="F792" s="1678"/>
      <c r="G792" s="1653"/>
      <c r="H792" s="1616"/>
      <c r="I792" s="1754" t="s">
        <v>48</v>
      </c>
      <c r="J792" s="1753">
        <f>+'S Admi'!V34</f>
        <v>0.83400000000000007</v>
      </c>
      <c r="K792" s="1616"/>
      <c r="L792" s="1616"/>
      <c r="M792" s="1616"/>
      <c r="N792" s="1616"/>
      <c r="O792" s="1619"/>
      <c r="P792" s="1619"/>
      <c r="Q792" s="1619"/>
      <c r="R792" s="1616"/>
      <c r="S792" s="1619"/>
      <c r="T792" s="1619"/>
      <c r="U792" s="362" t="s">
        <v>48</v>
      </c>
      <c r="V792" s="312">
        <f>+'S Admi'!V39</f>
        <v>1</v>
      </c>
      <c r="W792" s="363">
        <f>+V792*O791</f>
        <v>0.5</v>
      </c>
      <c r="X792" s="17"/>
      <c r="Y792" s="17"/>
      <c r="Z792" s="17"/>
      <c r="AA792" s="17"/>
      <c r="AB792" s="17"/>
      <c r="AC792" s="17"/>
      <c r="AD792" s="17"/>
      <c r="AE792" s="17"/>
      <c r="AF792" s="17"/>
      <c r="AG792" s="17"/>
    </row>
    <row r="793" spans="1:33" ht="43.5" customHeight="1">
      <c r="A793" s="1653"/>
      <c r="B793" s="1653"/>
      <c r="C793" s="1616"/>
      <c r="D793" s="1616"/>
      <c r="E793" s="1678"/>
      <c r="F793" s="1678"/>
      <c r="G793" s="1653"/>
      <c r="H793" s="1616"/>
      <c r="I793" s="1678"/>
      <c r="J793" s="1689"/>
      <c r="K793" s="1616"/>
      <c r="L793" s="1616"/>
      <c r="M793" s="1616"/>
      <c r="N793" s="1616"/>
      <c r="O793" s="1613">
        <f>'S Admi'!W40</f>
        <v>0.2</v>
      </c>
      <c r="P793" s="1673"/>
      <c r="Q793" s="1624" t="str">
        <f>+'S Admi'!C40</f>
        <v>Realizar seguimiento trimestral a la ejecución del Plan de Mantenimiento</v>
      </c>
      <c r="R793" s="1616"/>
      <c r="S793" s="1646">
        <v>43101</v>
      </c>
      <c r="T793" s="1646">
        <v>43435</v>
      </c>
      <c r="U793" s="362" t="s">
        <v>47</v>
      </c>
      <c r="V793" s="312">
        <f>+'S Admi'!V40</f>
        <v>0.99999999999999989</v>
      </c>
      <c r="W793" s="363">
        <f>+V793*O793</f>
        <v>0.19999999999999998</v>
      </c>
      <c r="X793" s="17"/>
      <c r="Y793" s="17"/>
      <c r="Z793" s="17"/>
      <c r="AA793" s="17"/>
      <c r="AB793" s="17"/>
      <c r="AC793" s="17"/>
      <c r="AD793" s="17"/>
      <c r="AE793" s="17"/>
      <c r="AF793" s="17"/>
      <c r="AG793" s="17"/>
    </row>
    <row r="794" spans="1:33" ht="43.5" customHeight="1">
      <c r="A794" s="1653"/>
      <c r="B794" s="1653"/>
      <c r="C794" s="1616"/>
      <c r="D794" s="1616"/>
      <c r="E794" s="1696"/>
      <c r="F794" s="1678"/>
      <c r="G794" s="1654"/>
      <c r="H794" s="1619"/>
      <c r="I794" s="1679"/>
      <c r="J794" s="1718"/>
      <c r="K794" s="1619"/>
      <c r="L794" s="1619"/>
      <c r="M794" s="1619"/>
      <c r="N794" s="1619"/>
      <c r="O794" s="1619"/>
      <c r="P794" s="1619"/>
      <c r="Q794" s="1619"/>
      <c r="R794" s="1617"/>
      <c r="S794" s="1619"/>
      <c r="T794" s="1619"/>
      <c r="U794" s="362" t="s">
        <v>48</v>
      </c>
      <c r="V794" s="312">
        <f>+'S Admi'!V41</f>
        <v>0.99999999999999989</v>
      </c>
      <c r="W794" s="363">
        <f>+V794*O793</f>
        <v>0.19999999999999998</v>
      </c>
      <c r="X794" s="17"/>
      <c r="Y794" s="17"/>
      <c r="Z794" s="17"/>
      <c r="AA794" s="17"/>
      <c r="AB794" s="17"/>
      <c r="AC794" s="17"/>
      <c r="AD794" s="17"/>
      <c r="AE794" s="17"/>
      <c r="AF794" s="17"/>
      <c r="AG794" s="17"/>
    </row>
    <row r="795" spans="1:33" ht="43.5" customHeight="1">
      <c r="A795" s="1653"/>
      <c r="B795" s="1653"/>
      <c r="C795" s="1616"/>
      <c r="D795" s="1616"/>
      <c r="E795" s="1710" t="s">
        <v>1292</v>
      </c>
      <c r="F795" s="1678"/>
      <c r="G795" s="1652" t="str">
        <f>+'S Admi'!A47</f>
        <v>Plan de recursos físicos con seguimiento</v>
      </c>
      <c r="H795" s="1630">
        <f>+'S Admi'!W45</f>
        <v>0.15</v>
      </c>
      <c r="I795" s="1630" t="s">
        <v>47</v>
      </c>
      <c r="J795" s="1670">
        <f>+'S Admi'!V45</f>
        <v>1</v>
      </c>
      <c r="K795" s="1730">
        <f>+'S Admi'!E45</f>
        <v>100</v>
      </c>
      <c r="L795" s="1621" t="str">
        <f>+'S Admi'!D45</f>
        <v>%</v>
      </c>
      <c r="M795" s="1621" t="str">
        <f>+'S Admi'!F45</f>
        <v>Avance del Plan de Recursos Físicos</v>
      </c>
      <c r="N795" s="1621" t="str">
        <f>+'S Admi'!G45</f>
        <v>Eficacia</v>
      </c>
      <c r="O795" s="1630">
        <f>+'S Admi'!W48</f>
        <v>0.5</v>
      </c>
      <c r="P795" s="1673"/>
      <c r="Q795" s="1673" t="str">
        <f>+'S Admi'!C48</f>
        <v xml:space="preserve">Seguimiento al plan de seguridad  vial </v>
      </c>
      <c r="R795" s="1621" t="str">
        <f>+'S Admi'!C45</f>
        <v>Servicios Administrativos</v>
      </c>
      <c r="S795" s="1649">
        <v>43101</v>
      </c>
      <c r="T795" s="1649">
        <v>43435</v>
      </c>
      <c r="U795" s="360" t="s">
        <v>47</v>
      </c>
      <c r="V795" s="308">
        <f>+'S Admi'!V48</f>
        <v>1.0000000000000002</v>
      </c>
      <c r="W795" s="363">
        <f>+V795*O795</f>
        <v>0.50000000000000011</v>
      </c>
      <c r="X795" s="17"/>
      <c r="Y795" s="17"/>
      <c r="Z795" s="17"/>
      <c r="AA795" s="17"/>
      <c r="AB795" s="17"/>
      <c r="AC795" s="17"/>
      <c r="AD795" s="17"/>
      <c r="AE795" s="17"/>
      <c r="AF795" s="17"/>
      <c r="AG795" s="17"/>
    </row>
    <row r="796" spans="1:33" ht="43.5" customHeight="1">
      <c r="A796" s="1653"/>
      <c r="B796" s="1653"/>
      <c r="C796" s="1616"/>
      <c r="D796" s="1616"/>
      <c r="E796" s="1678"/>
      <c r="F796" s="1678"/>
      <c r="G796" s="1653"/>
      <c r="H796" s="1616"/>
      <c r="I796" s="1619"/>
      <c r="J796" s="1619"/>
      <c r="K796" s="1616"/>
      <c r="L796" s="1616"/>
      <c r="M796" s="1616"/>
      <c r="N796" s="1616"/>
      <c r="O796" s="1619"/>
      <c r="P796" s="1619"/>
      <c r="Q796" s="1619"/>
      <c r="R796" s="1616"/>
      <c r="S796" s="1619"/>
      <c r="T796" s="1619"/>
      <c r="U796" s="362" t="s">
        <v>48</v>
      </c>
      <c r="V796" s="312">
        <f>+'S Admi'!V49</f>
        <v>0.86810000000000009</v>
      </c>
      <c r="W796" s="363">
        <f>+V796*O795</f>
        <v>0.43405000000000005</v>
      </c>
      <c r="X796" s="17"/>
      <c r="Y796" s="17"/>
      <c r="Z796" s="17"/>
      <c r="AA796" s="17"/>
      <c r="AB796" s="17"/>
      <c r="AC796" s="17"/>
      <c r="AD796" s="17"/>
      <c r="AE796" s="17"/>
      <c r="AF796" s="17"/>
      <c r="AG796" s="17"/>
    </row>
    <row r="797" spans="1:33" ht="43.5" customHeight="1">
      <c r="A797" s="1653"/>
      <c r="B797" s="1653"/>
      <c r="C797" s="1616"/>
      <c r="D797" s="1616"/>
      <c r="E797" s="1678"/>
      <c r="F797" s="1678"/>
      <c r="G797" s="1653"/>
      <c r="H797" s="1616"/>
      <c r="I797" s="1613" t="s">
        <v>48</v>
      </c>
      <c r="J797" s="1613">
        <f>+'S Admi'!V46</f>
        <v>0.81074999999999997</v>
      </c>
      <c r="K797" s="1616"/>
      <c r="L797" s="1616"/>
      <c r="M797" s="1616"/>
      <c r="N797" s="1616"/>
      <c r="O797" s="1613">
        <f>+'S Admi'!W50</f>
        <v>0.5</v>
      </c>
      <c r="P797" s="1673"/>
      <c r="Q797" s="1624" t="str">
        <f>+'S Admi'!C50</f>
        <v>Realizar seguimiento al Plan de Servicios Generales</v>
      </c>
      <c r="R797" s="1616"/>
      <c r="S797" s="1646">
        <v>43101</v>
      </c>
      <c r="T797" s="1646">
        <v>43435</v>
      </c>
      <c r="U797" s="362" t="s">
        <v>47</v>
      </c>
      <c r="V797" s="312">
        <f>+'S Admi'!V50</f>
        <v>1</v>
      </c>
      <c r="W797" s="363">
        <f>+V797*O797</f>
        <v>0.5</v>
      </c>
      <c r="X797" s="17"/>
      <c r="Y797" s="17"/>
      <c r="Z797" s="17"/>
      <c r="AA797" s="17"/>
      <c r="AB797" s="17"/>
      <c r="AC797" s="17"/>
      <c r="AD797" s="17"/>
      <c r="AE797" s="17"/>
      <c r="AF797" s="17"/>
      <c r="AG797" s="17"/>
    </row>
    <row r="798" spans="1:33" ht="43.5" customHeight="1">
      <c r="A798" s="1654"/>
      <c r="B798" s="1654"/>
      <c r="C798" s="1617"/>
      <c r="D798" s="1617"/>
      <c r="E798" s="1696"/>
      <c r="F798" s="1696"/>
      <c r="G798" s="1654"/>
      <c r="H798" s="1619"/>
      <c r="I798" s="1619"/>
      <c r="J798" s="1619"/>
      <c r="K798" s="1619"/>
      <c r="L798" s="1619"/>
      <c r="M798" s="1619"/>
      <c r="N798" s="1619"/>
      <c r="O798" s="1619"/>
      <c r="P798" s="1619"/>
      <c r="Q798" s="1619"/>
      <c r="R798" s="1617"/>
      <c r="S798" s="1619"/>
      <c r="T798" s="1619"/>
      <c r="U798" s="362" t="s">
        <v>48</v>
      </c>
      <c r="V798" s="312">
        <f>+'S Admi'!V51</f>
        <v>1</v>
      </c>
      <c r="W798" s="363">
        <f>+V798*O797</f>
        <v>0.5</v>
      </c>
      <c r="X798" s="17"/>
      <c r="Y798" s="17"/>
      <c r="Z798" s="17"/>
      <c r="AA798" s="17"/>
      <c r="AB798" s="17"/>
      <c r="AC798" s="17"/>
      <c r="AD798" s="17"/>
      <c r="AE798" s="17"/>
      <c r="AF798" s="17"/>
      <c r="AG798" s="17"/>
    </row>
    <row r="799" spans="1:33" ht="15.75" customHeight="1">
      <c r="A799" s="186" t="s">
        <v>56</v>
      </c>
      <c r="B799" s="1717">
        <f>+J800*B773</f>
        <v>2.189804655040278E-2</v>
      </c>
      <c r="C799" s="1714"/>
      <c r="D799" s="1715"/>
      <c r="E799" s="1715"/>
      <c r="F799" s="1715"/>
      <c r="G799" s="1713"/>
      <c r="H799" s="1631">
        <f>SUM(H773:H798)</f>
        <v>1</v>
      </c>
      <c r="I799" s="190" t="s">
        <v>47</v>
      </c>
      <c r="J799" s="190">
        <f>'S Admi'!V2</f>
        <v>1</v>
      </c>
      <c r="K799" s="192"/>
      <c r="W799" s="454"/>
      <c r="X799" s="17"/>
      <c r="Y799" s="17"/>
      <c r="Z799" s="17"/>
      <c r="AA799" s="17"/>
      <c r="AB799" s="17"/>
      <c r="AC799" s="17"/>
      <c r="AD799" s="17"/>
      <c r="AE799" s="17"/>
      <c r="AF799" s="17"/>
      <c r="AG799" s="17"/>
    </row>
    <row r="800" spans="1:33" ht="15.75" customHeight="1">
      <c r="A800" s="70">
        <f>+$F$4</f>
        <v>43465</v>
      </c>
      <c r="B800" s="1718"/>
      <c r="C800" s="1665"/>
      <c r="D800" s="1666"/>
      <c r="E800" s="1666"/>
      <c r="F800" s="1666"/>
      <c r="G800" s="1651"/>
      <c r="H800" s="1617"/>
      <c r="I800" s="72" t="s">
        <v>48</v>
      </c>
      <c r="J800" s="73">
        <f>+'S Admi'!V3</f>
        <v>0.87592186201611111</v>
      </c>
      <c r="K800" s="455"/>
      <c r="L800" s="456"/>
      <c r="M800" s="456"/>
      <c r="N800" s="456"/>
      <c r="O800" s="456"/>
      <c r="P800" s="456"/>
      <c r="Q800" s="456"/>
      <c r="R800" s="456"/>
      <c r="S800" s="456"/>
      <c r="T800" s="456"/>
      <c r="U800" s="456"/>
      <c r="V800" s="456"/>
      <c r="W800" s="457"/>
      <c r="X800" s="17"/>
      <c r="Y800" s="17"/>
      <c r="Z800" s="17"/>
      <c r="AA800" s="17"/>
      <c r="AB800" s="17"/>
      <c r="AC800" s="17"/>
      <c r="AD800" s="17"/>
      <c r="AE800" s="17"/>
      <c r="AF800" s="17"/>
      <c r="AG800" s="17"/>
    </row>
    <row r="801" spans="1:33" ht="15.75" customHeight="1">
      <c r="A801" s="395"/>
      <c r="B801" s="395"/>
      <c r="C801" s="17"/>
      <c r="D801" s="17"/>
      <c r="E801" s="396"/>
      <c r="F801" s="396"/>
      <c r="G801" s="398"/>
      <c r="H801" s="398"/>
      <c r="I801" s="398"/>
      <c r="J801" s="398"/>
      <c r="K801" s="399"/>
      <c r="L801" s="17"/>
      <c r="M801" s="17"/>
      <c r="N801" s="17"/>
      <c r="O801" s="17"/>
      <c r="P801" s="17"/>
      <c r="Q801" s="17"/>
      <c r="R801" s="396"/>
      <c r="S801" s="400"/>
      <c r="T801" s="401"/>
      <c r="U801" s="401"/>
      <c r="V801" s="17"/>
      <c r="W801" s="17"/>
      <c r="X801" s="17"/>
      <c r="Y801" s="17"/>
      <c r="Z801" s="17"/>
      <c r="AA801" s="17"/>
      <c r="AB801" s="17"/>
      <c r="AC801" s="17"/>
      <c r="AD801" s="17"/>
      <c r="AE801" s="17"/>
      <c r="AF801" s="17"/>
      <c r="AG801" s="17"/>
    </row>
    <row r="802" spans="1:33" ht="33.75" customHeight="1">
      <c r="A802" s="1749" t="str">
        <f>+'G Docu'!I2</f>
        <v>GESTION DOCUMENTAL</v>
      </c>
      <c r="B802" s="1723">
        <v>2.5000000000000001E-2</v>
      </c>
      <c r="C802" s="1640" t="s">
        <v>935</v>
      </c>
      <c r="D802" s="1640" t="s">
        <v>938</v>
      </c>
      <c r="E802" s="1710" t="s">
        <v>1395</v>
      </c>
      <c r="F802" s="1710" t="s">
        <v>1396</v>
      </c>
      <c r="G802" s="1655" t="str">
        <f>+'G Docu'!A7</f>
        <v>Automatización de los Procedimientos de correspondencia.</v>
      </c>
      <c r="H802" s="1711">
        <f>+'G Docu'!W5</f>
        <v>0.4</v>
      </c>
      <c r="I802" s="1642" t="s">
        <v>47</v>
      </c>
      <c r="J802" s="1637">
        <f>+'G Docu'!V5</f>
        <v>1.0000000000000002</v>
      </c>
      <c r="K802" s="1712">
        <f>+'G Docu'!E5</f>
        <v>1</v>
      </c>
      <c r="L802" s="1639" t="str">
        <f>+'G Docu'!D5</f>
        <v>Porcentaje</v>
      </c>
      <c r="M802" s="1639" t="str">
        <f>+'G Docu'!F5</f>
        <v>Porcentaje de avance Automatización de los Procedimientos de correspondencia</v>
      </c>
      <c r="N802" s="1639" t="str">
        <f>+'G Docu'!G5</f>
        <v>Eficacia</v>
      </c>
      <c r="O802" s="1629">
        <f>+'G Docu'!W9</f>
        <v>0.2</v>
      </c>
      <c r="P802" s="1682" t="s">
        <v>1399</v>
      </c>
      <c r="Q802" s="1675" t="str">
        <f>+'G Docu'!C9</f>
        <v>Aprobar el documento de especificaciones técnicas para la automatización de los procedimientos de correspondencia.</v>
      </c>
      <c r="R802" s="1639" t="str">
        <f>+'G Docu'!C5</f>
        <v>Secretaría General - GIT Gestión Documental.</v>
      </c>
      <c r="S802" s="1649">
        <v>43101</v>
      </c>
      <c r="T802" s="1649">
        <v>43132</v>
      </c>
      <c r="U802" s="360" t="s">
        <v>47</v>
      </c>
      <c r="V802" s="630">
        <f>+'G Docu'!V9</f>
        <v>1</v>
      </c>
      <c r="W802" s="361">
        <f>+V802*O802</f>
        <v>0.2</v>
      </c>
      <c r="X802" s="17"/>
      <c r="Y802" s="17"/>
      <c r="Z802" s="17"/>
      <c r="AA802" s="17"/>
      <c r="AB802" s="17"/>
      <c r="AC802" s="17"/>
      <c r="AD802" s="17"/>
      <c r="AE802" s="17"/>
      <c r="AF802" s="17"/>
      <c r="AG802" s="17"/>
    </row>
    <row r="803" spans="1:33" ht="33.75" customHeight="1">
      <c r="A803" s="1653"/>
      <c r="B803" s="1616"/>
      <c r="C803" s="1616"/>
      <c r="D803" s="1616"/>
      <c r="E803" s="1678"/>
      <c r="F803" s="1678"/>
      <c r="G803" s="1653"/>
      <c r="H803" s="1678"/>
      <c r="I803" s="1616"/>
      <c r="J803" s="1616"/>
      <c r="K803" s="1713"/>
      <c r="L803" s="1616"/>
      <c r="M803" s="1616"/>
      <c r="N803" s="1616"/>
      <c r="O803" s="1619"/>
      <c r="P803" s="1619"/>
      <c r="Q803" s="1619"/>
      <c r="R803" s="1616"/>
      <c r="S803" s="1619"/>
      <c r="T803" s="1619"/>
      <c r="U803" s="643" t="s">
        <v>48</v>
      </c>
      <c r="V803" s="312">
        <f>+'G Docu'!V10</f>
        <v>1</v>
      </c>
      <c r="W803" s="363">
        <f>+V803*O802</f>
        <v>0.2</v>
      </c>
      <c r="X803" s="17"/>
      <c r="Y803" s="17"/>
      <c r="Z803" s="17"/>
      <c r="AA803" s="17"/>
      <c r="AB803" s="17"/>
      <c r="AC803" s="17"/>
      <c r="AD803" s="17"/>
      <c r="AE803" s="17"/>
      <c r="AF803" s="17"/>
      <c r="AG803" s="17"/>
    </row>
    <row r="804" spans="1:33" ht="24" customHeight="1">
      <c r="A804" s="1653"/>
      <c r="B804" s="1616"/>
      <c r="C804" s="1616"/>
      <c r="D804" s="1616"/>
      <c r="E804" s="1678"/>
      <c r="F804" s="1678"/>
      <c r="G804" s="1653"/>
      <c r="H804" s="1678"/>
      <c r="I804" s="1616"/>
      <c r="J804" s="1616"/>
      <c r="K804" s="1713"/>
      <c r="L804" s="1616"/>
      <c r="M804" s="1616"/>
      <c r="N804" s="1616"/>
      <c r="O804" s="1628">
        <f>+'G Docu'!W11</f>
        <v>0.15</v>
      </c>
      <c r="P804" s="1674" t="s">
        <v>1399</v>
      </c>
      <c r="Q804" s="1671" t="str">
        <f>+'G Docu'!C11</f>
        <v>Aprobar la propuesta de Análisis y diseño de la migración.</v>
      </c>
      <c r="R804" s="1616"/>
      <c r="S804" s="1646">
        <v>43191</v>
      </c>
      <c r="T804" s="1646">
        <v>43221</v>
      </c>
      <c r="U804" s="643" t="s">
        <v>47</v>
      </c>
      <c r="V804" s="312">
        <f>+'G Docu'!V11</f>
        <v>1</v>
      </c>
      <c r="W804" s="363">
        <f>+V804*O804</f>
        <v>0.15</v>
      </c>
      <c r="X804" s="17"/>
      <c r="Y804" s="17"/>
      <c r="Z804" s="17"/>
      <c r="AA804" s="17"/>
      <c r="AB804" s="17"/>
      <c r="AC804" s="17"/>
      <c r="AD804" s="17"/>
      <c r="AE804" s="17"/>
      <c r="AF804" s="17"/>
      <c r="AG804" s="17"/>
    </row>
    <row r="805" spans="1:33" ht="24" customHeight="1">
      <c r="A805" s="1653"/>
      <c r="B805" s="1616"/>
      <c r="C805" s="1616"/>
      <c r="D805" s="1616"/>
      <c r="E805" s="1678"/>
      <c r="F805" s="1678"/>
      <c r="G805" s="1653"/>
      <c r="H805" s="1678"/>
      <c r="I805" s="1616"/>
      <c r="J805" s="1616"/>
      <c r="K805" s="1713"/>
      <c r="L805" s="1616"/>
      <c r="M805" s="1616"/>
      <c r="N805" s="1616"/>
      <c r="O805" s="1619"/>
      <c r="P805" s="1619"/>
      <c r="Q805" s="1619"/>
      <c r="R805" s="1616"/>
      <c r="S805" s="1619"/>
      <c r="T805" s="1619"/>
      <c r="U805" s="643" t="s">
        <v>48</v>
      </c>
      <c r="V805" s="312">
        <f>+'G Docu'!V12</f>
        <v>1</v>
      </c>
      <c r="W805" s="363">
        <f>+V805*O804</f>
        <v>0.15</v>
      </c>
      <c r="X805" s="17"/>
      <c r="Y805" s="17"/>
      <c r="Z805" s="17"/>
      <c r="AA805" s="17"/>
      <c r="AB805" s="17"/>
      <c r="AC805" s="17"/>
      <c r="AD805" s="17"/>
      <c r="AE805" s="17"/>
      <c r="AF805" s="17"/>
      <c r="AG805" s="17"/>
    </row>
    <row r="806" spans="1:33" ht="24" customHeight="1">
      <c r="A806" s="1653"/>
      <c r="B806" s="1616"/>
      <c r="C806" s="1616"/>
      <c r="D806" s="1616"/>
      <c r="E806" s="1678"/>
      <c r="F806" s="1678"/>
      <c r="G806" s="1653"/>
      <c r="H806" s="1678"/>
      <c r="I806" s="1616"/>
      <c r="J806" s="1616"/>
      <c r="K806" s="1713"/>
      <c r="L806" s="1616"/>
      <c r="M806" s="1616"/>
      <c r="N806" s="1616"/>
      <c r="O806" s="1628">
        <f>+'G Docu'!W13</f>
        <v>0.2</v>
      </c>
      <c r="P806" s="1674" t="s">
        <v>1399</v>
      </c>
      <c r="Q806" s="1671" t="str">
        <f>+'G Docu'!C13</f>
        <v>Acompañar el proceso de Migración de datos de Cordis a Forest.</v>
      </c>
      <c r="R806" s="1616"/>
      <c r="S806" s="1646">
        <v>43191</v>
      </c>
      <c r="T806" s="1646">
        <v>43252</v>
      </c>
      <c r="U806" s="643" t="s">
        <v>47</v>
      </c>
      <c r="V806" s="312">
        <f>+'G Docu'!V13</f>
        <v>1</v>
      </c>
      <c r="W806" s="363">
        <f>+V806*O806</f>
        <v>0.2</v>
      </c>
      <c r="X806" s="17"/>
      <c r="Y806" s="17"/>
      <c r="Z806" s="17"/>
      <c r="AA806" s="17"/>
      <c r="AB806" s="17"/>
      <c r="AC806" s="17"/>
      <c r="AD806" s="17"/>
      <c r="AE806" s="17"/>
      <c r="AF806" s="17"/>
      <c r="AG806" s="17"/>
    </row>
    <row r="807" spans="1:33" ht="24" customHeight="1">
      <c r="A807" s="1653"/>
      <c r="B807" s="1616"/>
      <c r="C807" s="1616"/>
      <c r="D807" s="1616"/>
      <c r="E807" s="1678"/>
      <c r="F807" s="1678"/>
      <c r="G807" s="1653"/>
      <c r="H807" s="1678"/>
      <c r="I807" s="1616"/>
      <c r="J807" s="1616"/>
      <c r="K807" s="1713"/>
      <c r="L807" s="1616"/>
      <c r="M807" s="1616"/>
      <c r="N807" s="1616"/>
      <c r="O807" s="1619"/>
      <c r="P807" s="1619"/>
      <c r="Q807" s="1619"/>
      <c r="R807" s="1616"/>
      <c r="S807" s="1619"/>
      <c r="T807" s="1619"/>
      <c r="U807" s="643" t="s">
        <v>48</v>
      </c>
      <c r="V807" s="312">
        <f>+'G Docu'!V14</f>
        <v>0.42000000000000004</v>
      </c>
      <c r="W807" s="363">
        <f>+V807*O806</f>
        <v>8.4000000000000019E-2</v>
      </c>
      <c r="X807" s="17"/>
      <c r="Y807" s="17"/>
      <c r="Z807" s="17"/>
      <c r="AA807" s="17"/>
      <c r="AB807" s="17"/>
      <c r="AC807" s="17"/>
      <c r="AD807" s="17"/>
      <c r="AE807" s="17"/>
      <c r="AF807" s="17"/>
      <c r="AG807" s="17"/>
    </row>
    <row r="808" spans="1:33" ht="24" customHeight="1">
      <c r="A808" s="1653"/>
      <c r="B808" s="1616"/>
      <c r="C808" s="1616"/>
      <c r="D808" s="1616"/>
      <c r="E808" s="1678"/>
      <c r="F808" s="1678"/>
      <c r="G808" s="1653"/>
      <c r="H808" s="1678"/>
      <c r="I808" s="1616"/>
      <c r="J808" s="1616"/>
      <c r="K808" s="1713"/>
      <c r="L808" s="1616"/>
      <c r="M808" s="1616"/>
      <c r="N808" s="1616"/>
      <c r="O808" s="1628">
        <f>+'G Docu'!W15</f>
        <v>0.2</v>
      </c>
      <c r="P808" s="1674" t="s">
        <v>1399</v>
      </c>
      <c r="Q808" s="1671" t="str">
        <f>+'G Docu'!C15</f>
        <v>Acompañar la ejecución de Pruebas y la puesta en producción.</v>
      </c>
      <c r="R808" s="1616"/>
      <c r="S808" s="1646">
        <v>43191</v>
      </c>
      <c r="T808" s="1646">
        <v>43282</v>
      </c>
      <c r="U808" s="643" t="s">
        <v>47</v>
      </c>
      <c r="V808" s="312">
        <f>+'G Docu'!V15</f>
        <v>1.0000000000000002</v>
      </c>
      <c r="W808" s="363">
        <f>+V808*O808</f>
        <v>0.20000000000000007</v>
      </c>
      <c r="X808" s="17"/>
      <c r="Y808" s="17"/>
      <c r="Z808" s="17"/>
      <c r="AA808" s="17"/>
      <c r="AB808" s="17"/>
      <c r="AC808" s="17"/>
      <c r="AD808" s="17"/>
      <c r="AE808" s="17"/>
      <c r="AF808" s="17"/>
      <c r="AG808" s="17"/>
    </row>
    <row r="809" spans="1:33" ht="24" customHeight="1">
      <c r="A809" s="1653"/>
      <c r="B809" s="1616"/>
      <c r="C809" s="1616"/>
      <c r="D809" s="1616"/>
      <c r="E809" s="1678"/>
      <c r="F809" s="1678"/>
      <c r="G809" s="1653"/>
      <c r="H809" s="1678"/>
      <c r="I809" s="1619"/>
      <c r="J809" s="1619"/>
      <c r="K809" s="1713"/>
      <c r="L809" s="1616"/>
      <c r="M809" s="1616"/>
      <c r="N809" s="1616"/>
      <c r="O809" s="1619"/>
      <c r="P809" s="1619"/>
      <c r="Q809" s="1619"/>
      <c r="R809" s="1616"/>
      <c r="S809" s="1619"/>
      <c r="T809" s="1619"/>
      <c r="U809" s="643" t="s">
        <v>48</v>
      </c>
      <c r="V809" s="312">
        <f>+'G Docu'!V16</f>
        <v>0.25</v>
      </c>
      <c r="W809" s="363">
        <f>+V809*O808</f>
        <v>0.05</v>
      </c>
      <c r="X809" s="17"/>
      <c r="Y809" s="17"/>
      <c r="Z809" s="17"/>
      <c r="AA809" s="17"/>
      <c r="AB809" s="17"/>
      <c r="AC809" s="17"/>
      <c r="AD809" s="17"/>
      <c r="AE809" s="17"/>
      <c r="AF809" s="17"/>
      <c r="AG809" s="17"/>
    </row>
    <row r="810" spans="1:33" ht="24" customHeight="1">
      <c r="A810" s="1653"/>
      <c r="B810" s="1616"/>
      <c r="C810" s="1616"/>
      <c r="D810" s="1616"/>
      <c r="E810" s="1678"/>
      <c r="F810" s="1678"/>
      <c r="G810" s="1653"/>
      <c r="H810" s="1678"/>
      <c r="I810" s="1643" t="s">
        <v>48</v>
      </c>
      <c r="J810" s="1661">
        <f>+'G Docu'!V6</f>
        <v>0.57900000000000007</v>
      </c>
      <c r="K810" s="1713"/>
      <c r="L810" s="1616"/>
      <c r="M810" s="1616"/>
      <c r="N810" s="1616"/>
      <c r="O810" s="1628">
        <f>+'G Docu'!W17</f>
        <v>0.1</v>
      </c>
      <c r="P810" s="1674" t="s">
        <v>1399</v>
      </c>
      <c r="Q810" s="1671" t="str">
        <f>+'G Docu'!C17</f>
        <v xml:space="preserve">Desarrollar la propuesta el Plan de gestión del cambio </v>
      </c>
      <c r="R810" s="1616"/>
      <c r="S810" s="1646">
        <v>43160</v>
      </c>
      <c r="T810" s="1646">
        <v>43282</v>
      </c>
      <c r="U810" s="643" t="s">
        <v>47</v>
      </c>
      <c r="V810" s="312">
        <f>+'G Docu'!V17</f>
        <v>1.0000000000000002</v>
      </c>
      <c r="W810" s="363">
        <f>+V810*O810</f>
        <v>0.10000000000000003</v>
      </c>
      <c r="X810" s="17"/>
      <c r="Y810" s="17"/>
      <c r="Z810" s="17"/>
      <c r="AA810" s="17"/>
      <c r="AB810" s="17"/>
      <c r="AC810" s="17"/>
      <c r="AD810" s="17"/>
      <c r="AE810" s="17"/>
      <c r="AF810" s="17"/>
      <c r="AG810" s="17"/>
    </row>
    <row r="811" spans="1:33" ht="24" customHeight="1">
      <c r="A811" s="1653"/>
      <c r="B811" s="1616"/>
      <c r="C811" s="1616"/>
      <c r="D811" s="1616"/>
      <c r="E811" s="1678"/>
      <c r="F811" s="1678"/>
      <c r="G811" s="1653"/>
      <c r="H811" s="1678"/>
      <c r="I811" s="1616"/>
      <c r="J811" s="1616"/>
      <c r="K811" s="1713"/>
      <c r="L811" s="1616"/>
      <c r="M811" s="1616"/>
      <c r="N811" s="1616"/>
      <c r="O811" s="1619"/>
      <c r="P811" s="1619"/>
      <c r="Q811" s="1619"/>
      <c r="R811" s="1616"/>
      <c r="S811" s="1619"/>
      <c r="T811" s="1619"/>
      <c r="U811" s="643" t="s">
        <v>48</v>
      </c>
      <c r="V811" s="312">
        <f>+'G Docu'!V18</f>
        <v>0.39999999999999997</v>
      </c>
      <c r="W811" s="363">
        <f>+V811*O810</f>
        <v>0.04</v>
      </c>
      <c r="X811" s="17"/>
      <c r="Y811" s="17"/>
      <c r="Z811" s="17"/>
      <c r="AA811" s="17"/>
      <c r="AB811" s="17"/>
      <c r="AC811" s="17"/>
      <c r="AD811" s="17"/>
      <c r="AE811" s="17"/>
      <c r="AF811" s="17"/>
      <c r="AG811" s="17"/>
    </row>
    <row r="812" spans="1:33" ht="24" customHeight="1">
      <c r="A812" s="1653"/>
      <c r="B812" s="1616"/>
      <c r="C812" s="1616"/>
      <c r="D812" s="1616"/>
      <c r="E812" s="1678"/>
      <c r="F812" s="1678"/>
      <c r="G812" s="1653"/>
      <c r="H812" s="1678"/>
      <c r="I812" s="1616"/>
      <c r="J812" s="1616"/>
      <c r="K812" s="1713"/>
      <c r="L812" s="1616"/>
      <c r="M812" s="1616"/>
      <c r="N812" s="1616"/>
      <c r="O812" s="1628">
        <f>+'G Docu'!W19</f>
        <v>0.1</v>
      </c>
      <c r="P812" s="1674" t="s">
        <v>1399</v>
      </c>
      <c r="Q812" s="1671" t="str">
        <f>+'G Docu'!C19</f>
        <v>Acompañar el Soporte en sitio para la implementación.</v>
      </c>
      <c r="R812" s="1616"/>
      <c r="S812" s="1646">
        <v>43282</v>
      </c>
      <c r="T812" s="1646">
        <v>43435</v>
      </c>
      <c r="U812" s="643" t="s">
        <v>47</v>
      </c>
      <c r="V812" s="312">
        <f>+'G Docu'!V19</f>
        <v>1</v>
      </c>
      <c r="W812" s="363">
        <f>+V812*O812</f>
        <v>0.1</v>
      </c>
      <c r="X812" s="17"/>
      <c r="Y812" s="17"/>
      <c r="Z812" s="17"/>
      <c r="AA812" s="17"/>
      <c r="AB812" s="17"/>
      <c r="AC812" s="17"/>
      <c r="AD812" s="17"/>
      <c r="AE812" s="17"/>
      <c r="AF812" s="17"/>
      <c r="AG812" s="17"/>
    </row>
    <row r="813" spans="1:33" ht="24" customHeight="1">
      <c r="A813" s="1653"/>
      <c r="B813" s="1616"/>
      <c r="C813" s="1616"/>
      <c r="D813" s="1616"/>
      <c r="E813" s="1678"/>
      <c r="F813" s="1678"/>
      <c r="G813" s="1653"/>
      <c r="H813" s="1678"/>
      <c r="I813" s="1616"/>
      <c r="J813" s="1616"/>
      <c r="K813" s="1713"/>
      <c r="L813" s="1616"/>
      <c r="M813" s="1616"/>
      <c r="N813" s="1616"/>
      <c r="O813" s="1619"/>
      <c r="P813" s="1619"/>
      <c r="Q813" s="1619"/>
      <c r="R813" s="1616"/>
      <c r="S813" s="1619"/>
      <c r="T813" s="1619"/>
      <c r="U813" s="643" t="s">
        <v>48</v>
      </c>
      <c r="V813" s="312">
        <f>+'G Docu'!V20</f>
        <v>0.05</v>
      </c>
      <c r="W813" s="363">
        <f>+V813*O812</f>
        <v>5.000000000000001E-3</v>
      </c>
      <c r="X813" s="17"/>
      <c r="Y813" s="17"/>
      <c r="Z813" s="17"/>
      <c r="AA813" s="17"/>
      <c r="AB813" s="17"/>
      <c r="AC813" s="17"/>
      <c r="AD813" s="17"/>
      <c r="AE813" s="17"/>
      <c r="AF813" s="17"/>
      <c r="AG813" s="17"/>
    </row>
    <row r="814" spans="1:33" ht="24" customHeight="1">
      <c r="A814" s="1653"/>
      <c r="B814" s="1616"/>
      <c r="C814" s="1616"/>
      <c r="D814" s="1616"/>
      <c r="E814" s="1678"/>
      <c r="F814" s="1678"/>
      <c r="G814" s="1653"/>
      <c r="H814" s="1678"/>
      <c r="I814" s="1616"/>
      <c r="J814" s="1616"/>
      <c r="K814" s="1713"/>
      <c r="L814" s="1616"/>
      <c r="M814" s="1616"/>
      <c r="N814" s="1616"/>
      <c r="O814" s="1628">
        <f>+'G Docu'!W21</f>
        <v>0.05</v>
      </c>
      <c r="P814" s="1674" t="s">
        <v>1399</v>
      </c>
      <c r="Q814" s="1671" t="str">
        <f>+'G Docu'!C21</f>
        <v>Realizar seguimiento a la gestión y trámite de los documentos radicados en el sistema de correspondencia a nivel nacional.</v>
      </c>
      <c r="R814" s="1616"/>
      <c r="S814" s="1646">
        <v>43101</v>
      </c>
      <c r="T814" s="1646">
        <v>43435</v>
      </c>
      <c r="U814" s="643" t="s">
        <v>47</v>
      </c>
      <c r="V814" s="312">
        <f>+'G Docu'!V21</f>
        <v>1</v>
      </c>
      <c r="W814" s="363">
        <f>+V814*O814</f>
        <v>0.05</v>
      </c>
      <c r="X814" s="17"/>
      <c r="Y814" s="17"/>
      <c r="Z814" s="17"/>
      <c r="AA814" s="17"/>
      <c r="AB814" s="17"/>
      <c r="AC814" s="17"/>
      <c r="AD814" s="17"/>
      <c r="AE814" s="17"/>
      <c r="AF814" s="17"/>
      <c r="AG814" s="17"/>
    </row>
    <row r="815" spans="1:33" ht="24" customHeight="1">
      <c r="A815" s="1653"/>
      <c r="B815" s="1616"/>
      <c r="C815" s="1616"/>
      <c r="D815" s="1616"/>
      <c r="E815" s="1696"/>
      <c r="F815" s="1678"/>
      <c r="G815" s="1654"/>
      <c r="H815" s="1696"/>
      <c r="I815" s="1617"/>
      <c r="J815" s="1617"/>
      <c r="K815" s="1651"/>
      <c r="L815" s="1617"/>
      <c r="M815" s="1617"/>
      <c r="N815" s="1617"/>
      <c r="O815" s="1617"/>
      <c r="P815" s="1619"/>
      <c r="Q815" s="1617"/>
      <c r="R815" s="1617"/>
      <c r="S815" s="1617"/>
      <c r="T815" s="1617"/>
      <c r="U815" s="647" t="s">
        <v>48</v>
      </c>
      <c r="V815" s="325">
        <f>+'G Docu'!V22</f>
        <v>1</v>
      </c>
      <c r="W815" s="368">
        <f>+V815*O814</f>
        <v>0.05</v>
      </c>
      <c r="X815" s="17"/>
      <c r="Y815" s="17"/>
      <c r="Z815" s="17"/>
      <c r="AA815" s="17"/>
      <c r="AB815" s="17"/>
      <c r="AC815" s="17"/>
      <c r="AD815" s="17"/>
      <c r="AE815" s="17"/>
      <c r="AF815" s="17"/>
      <c r="AG815" s="17"/>
    </row>
    <row r="816" spans="1:33" ht="24" customHeight="1">
      <c r="A816" s="1653"/>
      <c r="B816" s="1616"/>
      <c r="C816" s="1616"/>
      <c r="D816" s="1616"/>
      <c r="E816" s="1710" t="s">
        <v>1395</v>
      </c>
      <c r="F816" s="1678"/>
      <c r="G816" s="1655" t="str">
        <f>+'G Docu'!A28</f>
        <v>Instrumentos Archivísticos y de Gestión de la Información actualizados.</v>
      </c>
      <c r="H816" s="1711">
        <f>+'G Docu'!W26</f>
        <v>0.3</v>
      </c>
      <c r="I816" s="1642" t="s">
        <v>47</v>
      </c>
      <c r="J816" s="1637">
        <f>+'G Docu'!V26</f>
        <v>1</v>
      </c>
      <c r="K816" s="1748">
        <f>+'G Docu'!E26</f>
        <v>1</v>
      </c>
      <c r="L816" s="1640" t="str">
        <f>+'G Docu'!D26</f>
        <v>Porcentaje</v>
      </c>
      <c r="M816" s="1640" t="str">
        <f>+'G Docu'!F26</f>
        <v xml:space="preserve">Porcentaje avance de actualización Instrumentos Archivísticos y de Gestión de la Información </v>
      </c>
      <c r="N816" s="1640" t="str">
        <f>+'G Docu'!G26</f>
        <v>EFICACIA</v>
      </c>
      <c r="O816" s="1629">
        <f>+'G Docu'!W30</f>
        <v>0.2</v>
      </c>
      <c r="P816" s="1674" t="s">
        <v>1399</v>
      </c>
      <c r="Q816" s="1686" t="str">
        <f>+'G Docu'!C30</f>
        <v>Actualizar el Programa de Gestión Documental - PGD.</v>
      </c>
      <c r="R816" s="1639" t="str">
        <f>+'G Docu'!C26</f>
        <v>GIT GESTION DOCUMENTAL</v>
      </c>
      <c r="S816" s="1649">
        <v>43132</v>
      </c>
      <c r="T816" s="1649">
        <v>43435</v>
      </c>
      <c r="U816" s="650" t="s">
        <v>47</v>
      </c>
      <c r="V816" s="308">
        <f>+'G Docu'!V30</f>
        <v>0.99999999999999989</v>
      </c>
      <c r="W816" s="361">
        <f>+V816*O816</f>
        <v>0.19999999999999998</v>
      </c>
      <c r="X816" s="17"/>
      <c r="Y816" s="17"/>
      <c r="Z816" s="17"/>
      <c r="AA816" s="17"/>
      <c r="AB816" s="17"/>
      <c r="AC816" s="17"/>
      <c r="AD816" s="17"/>
      <c r="AE816" s="17"/>
      <c r="AF816" s="17"/>
      <c r="AG816" s="17"/>
    </row>
    <row r="817" spans="1:33" ht="24" customHeight="1">
      <c r="A817" s="1653"/>
      <c r="B817" s="1616"/>
      <c r="C817" s="1616"/>
      <c r="D817" s="1616"/>
      <c r="E817" s="1678"/>
      <c r="F817" s="1678"/>
      <c r="G817" s="1653"/>
      <c r="H817" s="1678"/>
      <c r="I817" s="1616"/>
      <c r="J817" s="1616"/>
      <c r="K817" s="1713"/>
      <c r="L817" s="1616"/>
      <c r="M817" s="1616"/>
      <c r="N817" s="1616"/>
      <c r="O817" s="1619"/>
      <c r="P817" s="1619"/>
      <c r="Q817" s="1619"/>
      <c r="R817" s="1616"/>
      <c r="S817" s="1619"/>
      <c r="T817" s="1619"/>
      <c r="U817" s="362" t="s">
        <v>48</v>
      </c>
      <c r="V817" s="312">
        <f>+'G Docu'!V31</f>
        <v>0.99999999999999989</v>
      </c>
      <c r="W817" s="363">
        <f>+V817*O816</f>
        <v>0.19999999999999998</v>
      </c>
      <c r="X817" s="17"/>
      <c r="Y817" s="17"/>
      <c r="Z817" s="17"/>
      <c r="AA817" s="17"/>
      <c r="AB817" s="17"/>
      <c r="AC817" s="17"/>
      <c r="AD817" s="17"/>
      <c r="AE817" s="17"/>
      <c r="AF817" s="17"/>
      <c r="AG817" s="17"/>
    </row>
    <row r="818" spans="1:33" ht="24" customHeight="1">
      <c r="A818" s="1653"/>
      <c r="B818" s="1616"/>
      <c r="C818" s="1616"/>
      <c r="D818" s="1616"/>
      <c r="E818" s="1678"/>
      <c r="F818" s="1678"/>
      <c r="G818" s="1653"/>
      <c r="H818" s="1678"/>
      <c r="I818" s="1616"/>
      <c r="J818" s="1616"/>
      <c r="K818" s="1713"/>
      <c r="L818" s="1616"/>
      <c r="M818" s="1616"/>
      <c r="N818" s="1616"/>
      <c r="O818" s="1691">
        <f>+'G Docu'!W32</f>
        <v>0.2</v>
      </c>
      <c r="P818" s="1674" t="s">
        <v>1399</v>
      </c>
      <c r="Q818" s="1674" t="str">
        <f>+'G Docu'!C32</f>
        <v>Actualizar el Plan Institucional de Archivos - PINAR.</v>
      </c>
      <c r="R818" s="1616"/>
      <c r="S818" s="1646">
        <v>43132</v>
      </c>
      <c r="T818" s="1646">
        <v>43435</v>
      </c>
      <c r="U818" s="643" t="s">
        <v>47</v>
      </c>
      <c r="V818" s="312">
        <f>+'G Docu'!V32</f>
        <v>0.99999999999999989</v>
      </c>
      <c r="W818" s="363">
        <f>+V818*O818</f>
        <v>0.19999999999999998</v>
      </c>
      <c r="X818" s="17"/>
      <c r="Y818" s="17"/>
      <c r="Z818" s="17"/>
      <c r="AA818" s="17"/>
      <c r="AB818" s="17"/>
      <c r="AC818" s="17"/>
      <c r="AD818" s="17"/>
      <c r="AE818" s="17"/>
      <c r="AF818" s="17"/>
      <c r="AG818" s="17"/>
    </row>
    <row r="819" spans="1:33" ht="24" customHeight="1">
      <c r="A819" s="1653"/>
      <c r="B819" s="1616"/>
      <c r="C819" s="1616"/>
      <c r="D819" s="1616"/>
      <c r="E819" s="1678"/>
      <c r="F819" s="1678"/>
      <c r="G819" s="1653"/>
      <c r="H819" s="1678"/>
      <c r="I819" s="1616"/>
      <c r="J819" s="1616"/>
      <c r="K819" s="1713"/>
      <c r="L819" s="1616"/>
      <c r="M819" s="1616"/>
      <c r="N819" s="1616"/>
      <c r="O819" s="1619"/>
      <c r="P819" s="1619"/>
      <c r="Q819" s="1619"/>
      <c r="R819" s="1616"/>
      <c r="S819" s="1619"/>
      <c r="T819" s="1619"/>
      <c r="U819" s="362" t="s">
        <v>48</v>
      </c>
      <c r="V819" s="312">
        <f>+'G Docu'!V33</f>
        <v>0.99999999999999989</v>
      </c>
      <c r="W819" s="363">
        <f>+V819*O818</f>
        <v>0.19999999999999998</v>
      </c>
      <c r="X819" s="17"/>
      <c r="Y819" s="17"/>
      <c r="Z819" s="17"/>
      <c r="AA819" s="17"/>
      <c r="AB819" s="17"/>
      <c r="AC819" s="17"/>
      <c r="AD819" s="17"/>
      <c r="AE819" s="17"/>
      <c r="AF819" s="17"/>
      <c r="AG819" s="17"/>
    </row>
    <row r="820" spans="1:33" ht="24" customHeight="1">
      <c r="A820" s="1653"/>
      <c r="B820" s="1616"/>
      <c r="C820" s="1616"/>
      <c r="D820" s="1616"/>
      <c r="E820" s="1678"/>
      <c r="F820" s="1678"/>
      <c r="G820" s="1653"/>
      <c r="H820" s="1678"/>
      <c r="I820" s="1616"/>
      <c r="J820" s="1616"/>
      <c r="K820" s="1713"/>
      <c r="L820" s="1616"/>
      <c r="M820" s="1616"/>
      <c r="N820" s="1616"/>
      <c r="O820" s="1691">
        <f>+'G Docu'!W34</f>
        <v>0.2</v>
      </c>
      <c r="P820" s="1674" t="s">
        <v>1399</v>
      </c>
      <c r="Q820" s="1674" t="str">
        <f>+'G Docu'!C34</f>
        <v>Actualizar el Sistema Integrado de Conservación.</v>
      </c>
      <c r="R820" s="1616"/>
      <c r="S820" s="1646">
        <v>43132</v>
      </c>
      <c r="T820" s="1646">
        <v>43435</v>
      </c>
      <c r="U820" s="643" t="s">
        <v>47</v>
      </c>
      <c r="V820" s="312">
        <f>+'G Docu'!V34</f>
        <v>0.99999999999999989</v>
      </c>
      <c r="W820" s="363">
        <f>+V820*O820</f>
        <v>0.19999999999999998</v>
      </c>
      <c r="X820" s="17"/>
      <c r="Y820" s="17"/>
      <c r="Z820" s="17"/>
      <c r="AA820" s="17"/>
      <c r="AB820" s="17"/>
      <c r="AC820" s="17"/>
      <c r="AD820" s="17"/>
      <c r="AE820" s="17"/>
      <c r="AF820" s="17"/>
      <c r="AG820" s="17"/>
    </row>
    <row r="821" spans="1:33" ht="24" customHeight="1">
      <c r="A821" s="1653"/>
      <c r="B821" s="1616"/>
      <c r="C821" s="1616"/>
      <c r="D821" s="1616"/>
      <c r="E821" s="1678"/>
      <c r="F821" s="1678"/>
      <c r="G821" s="1653"/>
      <c r="H821" s="1678"/>
      <c r="I821" s="1619"/>
      <c r="J821" s="1619"/>
      <c r="K821" s="1713"/>
      <c r="L821" s="1616"/>
      <c r="M821" s="1616"/>
      <c r="N821" s="1616"/>
      <c r="O821" s="1619"/>
      <c r="P821" s="1619"/>
      <c r="Q821" s="1619"/>
      <c r="R821" s="1616"/>
      <c r="S821" s="1619"/>
      <c r="T821" s="1619"/>
      <c r="U821" s="362" t="s">
        <v>48</v>
      </c>
      <c r="V821" s="312">
        <f>+'G Docu'!V35</f>
        <v>0.99999999999999989</v>
      </c>
      <c r="W821" s="363">
        <f>+V821*O820</f>
        <v>0.19999999999999998</v>
      </c>
      <c r="X821" s="17"/>
      <c r="Y821" s="17"/>
      <c r="Z821" s="17"/>
      <c r="AA821" s="17"/>
      <c r="AB821" s="17"/>
      <c r="AC821" s="17"/>
      <c r="AD821" s="17"/>
      <c r="AE821" s="17"/>
      <c r="AF821" s="17"/>
      <c r="AG821" s="17"/>
    </row>
    <row r="822" spans="1:33" ht="24" customHeight="1">
      <c r="A822" s="1653"/>
      <c r="B822" s="1616"/>
      <c r="C822" s="1616"/>
      <c r="D822" s="1616"/>
      <c r="E822" s="1678"/>
      <c r="F822" s="1678"/>
      <c r="G822" s="1653"/>
      <c r="H822" s="1678"/>
      <c r="I822" s="1643" t="s">
        <v>48</v>
      </c>
      <c r="J822" s="1643">
        <f>+'G Docu'!V27</f>
        <v>0.90000000000000013</v>
      </c>
      <c r="K822" s="1713"/>
      <c r="L822" s="1616"/>
      <c r="M822" s="1616"/>
      <c r="N822" s="1616"/>
      <c r="O822" s="1691">
        <f>+'G Docu'!W36</f>
        <v>0.2</v>
      </c>
      <c r="P822" s="1674" t="s">
        <v>1399</v>
      </c>
      <c r="Q822" s="1674" t="str">
        <f>+'G Docu'!C36</f>
        <v>Actualizar el Inventario de Activos de Información</v>
      </c>
      <c r="R822" s="1616"/>
      <c r="S822" s="1646">
        <v>43132</v>
      </c>
      <c r="T822" s="1646">
        <v>43435</v>
      </c>
      <c r="U822" s="643" t="s">
        <v>47</v>
      </c>
      <c r="V822" s="312">
        <f>+'G Docu'!V36</f>
        <v>1</v>
      </c>
      <c r="W822" s="363">
        <f>+V822*O822</f>
        <v>0.2</v>
      </c>
      <c r="X822" s="17"/>
      <c r="Y822" s="17"/>
      <c r="Z822" s="17"/>
      <c r="AA822" s="17"/>
      <c r="AB822" s="17"/>
      <c r="AC822" s="17"/>
      <c r="AD822" s="17"/>
      <c r="AE822" s="17"/>
      <c r="AF822" s="17"/>
      <c r="AG822" s="17"/>
    </row>
    <row r="823" spans="1:33" ht="24" customHeight="1">
      <c r="A823" s="1653"/>
      <c r="B823" s="1616"/>
      <c r="C823" s="1616"/>
      <c r="D823" s="1616"/>
      <c r="E823" s="1678"/>
      <c r="F823" s="1678"/>
      <c r="G823" s="1653"/>
      <c r="H823" s="1678"/>
      <c r="I823" s="1616"/>
      <c r="J823" s="1616"/>
      <c r="K823" s="1713"/>
      <c r="L823" s="1616"/>
      <c r="M823" s="1616"/>
      <c r="N823" s="1616"/>
      <c r="O823" s="1619"/>
      <c r="P823" s="1619"/>
      <c r="Q823" s="1619"/>
      <c r="R823" s="1616"/>
      <c r="S823" s="1619"/>
      <c r="T823" s="1619"/>
      <c r="U823" s="362" t="s">
        <v>48</v>
      </c>
      <c r="V823" s="312">
        <f>+'G Docu'!V37</f>
        <v>1</v>
      </c>
      <c r="W823" s="363">
        <f>+V823*O822</f>
        <v>0.2</v>
      </c>
      <c r="X823" s="17"/>
      <c r="Y823" s="17"/>
      <c r="Z823" s="17"/>
      <c r="AA823" s="17"/>
      <c r="AB823" s="17"/>
      <c r="AC823" s="17"/>
      <c r="AD823" s="17"/>
      <c r="AE823" s="17"/>
      <c r="AF823" s="17"/>
      <c r="AG823" s="17"/>
    </row>
    <row r="824" spans="1:33" ht="24" customHeight="1">
      <c r="A824" s="1653"/>
      <c r="B824" s="1616"/>
      <c r="C824" s="1616"/>
      <c r="D824" s="1616"/>
      <c r="E824" s="1678"/>
      <c r="F824" s="1678"/>
      <c r="G824" s="1653"/>
      <c r="H824" s="1678"/>
      <c r="I824" s="1616"/>
      <c r="J824" s="1616"/>
      <c r="K824" s="1713"/>
      <c r="L824" s="1616"/>
      <c r="M824" s="1616"/>
      <c r="N824" s="1616"/>
      <c r="O824" s="1691">
        <f>+'G Docu'!W38</f>
        <v>0.05</v>
      </c>
      <c r="P824" s="1674" t="s">
        <v>1399</v>
      </c>
      <c r="Q824" s="1674" t="str">
        <f>+'G Docu'!C38</f>
        <v>Presentar  los instrumentos al Comité de Gestión y Desempaño institucional para la aprobación.</v>
      </c>
      <c r="R824" s="1616"/>
      <c r="S824" s="1646">
        <v>43405</v>
      </c>
      <c r="T824" s="1646">
        <v>43435</v>
      </c>
      <c r="U824" s="643" t="s">
        <v>47</v>
      </c>
      <c r="V824" s="312">
        <f>+'G Docu'!V38</f>
        <v>1</v>
      </c>
      <c r="W824" s="363">
        <f>+V824*O824</f>
        <v>0.05</v>
      </c>
      <c r="X824" s="17"/>
      <c r="Y824" s="17"/>
      <c r="Z824" s="17"/>
      <c r="AA824" s="17"/>
      <c r="AB824" s="17"/>
      <c r="AC824" s="17"/>
      <c r="AD824" s="17"/>
      <c r="AE824" s="17"/>
      <c r="AF824" s="17"/>
      <c r="AG824" s="17"/>
    </row>
    <row r="825" spans="1:33" ht="24" customHeight="1">
      <c r="A825" s="1653"/>
      <c r="B825" s="1616"/>
      <c r="C825" s="1616"/>
      <c r="D825" s="1616"/>
      <c r="E825" s="1678"/>
      <c r="F825" s="1678"/>
      <c r="G825" s="1653"/>
      <c r="H825" s="1678"/>
      <c r="I825" s="1616"/>
      <c r="J825" s="1616"/>
      <c r="K825" s="1713"/>
      <c r="L825" s="1616"/>
      <c r="M825" s="1616"/>
      <c r="N825" s="1616"/>
      <c r="O825" s="1619"/>
      <c r="P825" s="1619"/>
      <c r="Q825" s="1619"/>
      <c r="R825" s="1616"/>
      <c r="S825" s="1619"/>
      <c r="T825" s="1619"/>
      <c r="U825" s="362" t="s">
        <v>48</v>
      </c>
      <c r="V825" s="312">
        <f>+'G Docu'!V39</f>
        <v>0.5</v>
      </c>
      <c r="W825" s="363">
        <f>+V825*O824</f>
        <v>2.5000000000000001E-2</v>
      </c>
      <c r="X825" s="17"/>
      <c r="Y825" s="17"/>
      <c r="Z825" s="17"/>
      <c r="AA825" s="17"/>
      <c r="AB825" s="17"/>
      <c r="AC825" s="17"/>
      <c r="AD825" s="17"/>
      <c r="AE825" s="17"/>
      <c r="AF825" s="17"/>
      <c r="AG825" s="17"/>
    </row>
    <row r="826" spans="1:33" ht="24" customHeight="1">
      <c r="A826" s="1653"/>
      <c r="B826" s="1616"/>
      <c r="C826" s="1616"/>
      <c r="D826" s="1616"/>
      <c r="E826" s="1678"/>
      <c r="F826" s="1678"/>
      <c r="G826" s="1653"/>
      <c r="H826" s="1678"/>
      <c r="I826" s="1616"/>
      <c r="J826" s="1616"/>
      <c r="K826" s="1713"/>
      <c r="L826" s="1616"/>
      <c r="M826" s="1616"/>
      <c r="N826" s="1616"/>
      <c r="O826" s="1691">
        <f>+'G Docu'!W40</f>
        <v>0.15</v>
      </c>
      <c r="P826" s="1674" t="s">
        <v>1399</v>
      </c>
      <c r="Q826" s="1674" t="str">
        <f>+'G Docu'!C40</f>
        <v>Socializar y publicar los instrumentos que se actualicen.</v>
      </c>
      <c r="R826" s="1616"/>
      <c r="S826" s="1646">
        <v>43405</v>
      </c>
      <c r="T826" s="1646">
        <v>43435</v>
      </c>
      <c r="U826" s="643" t="s">
        <v>47</v>
      </c>
      <c r="V826" s="312">
        <f>+'G Docu'!V40</f>
        <v>1</v>
      </c>
      <c r="W826" s="363">
        <f>+V826*O826</f>
        <v>0.15</v>
      </c>
      <c r="X826" s="17"/>
      <c r="Y826" s="17"/>
      <c r="Z826" s="17"/>
      <c r="AA826" s="17"/>
      <c r="AB826" s="17"/>
      <c r="AC826" s="17"/>
      <c r="AD826" s="17"/>
      <c r="AE826" s="17"/>
      <c r="AF826" s="17"/>
      <c r="AG826" s="17"/>
    </row>
    <row r="827" spans="1:33" ht="24" customHeight="1">
      <c r="A827" s="1653"/>
      <c r="B827" s="1616"/>
      <c r="C827" s="1616"/>
      <c r="D827" s="1616"/>
      <c r="E827" s="1696"/>
      <c r="F827" s="1678"/>
      <c r="G827" s="1654"/>
      <c r="H827" s="1696"/>
      <c r="I827" s="1617"/>
      <c r="J827" s="1617"/>
      <c r="K827" s="1651"/>
      <c r="L827" s="1617"/>
      <c r="M827" s="1617"/>
      <c r="N827" s="1617"/>
      <c r="O827" s="1617"/>
      <c r="P827" s="1619"/>
      <c r="Q827" s="1617"/>
      <c r="R827" s="1617"/>
      <c r="S827" s="1617"/>
      <c r="T827" s="1617"/>
      <c r="U827" s="367" t="s">
        <v>48</v>
      </c>
      <c r="V827" s="325">
        <f>+'G Docu'!V41</f>
        <v>0.5</v>
      </c>
      <c r="W827" s="368">
        <f>+V827*O826</f>
        <v>7.4999999999999997E-2</v>
      </c>
      <c r="X827" s="17"/>
      <c r="Y827" s="17"/>
      <c r="Z827" s="17"/>
      <c r="AA827" s="17"/>
      <c r="AB827" s="17"/>
      <c r="AC827" s="17"/>
      <c r="AD827" s="17"/>
      <c r="AE827" s="17"/>
      <c r="AF827" s="17"/>
      <c r="AG827" s="17"/>
    </row>
    <row r="828" spans="1:33" ht="24" customHeight="1">
      <c r="A828" s="1653"/>
      <c r="B828" s="1616"/>
      <c r="C828" s="1616"/>
      <c r="D828" s="1616"/>
      <c r="E828" s="1710" t="s">
        <v>1395</v>
      </c>
      <c r="F828" s="1678"/>
      <c r="G828" s="1655" t="str">
        <f>+'G Docu'!A50</f>
        <v xml:space="preserve">Implementación del Programa de Gestión Documental.
</v>
      </c>
      <c r="H828" s="1642">
        <f>+'G Docu'!W46</f>
        <v>0.3</v>
      </c>
      <c r="I828" s="1642" t="s">
        <v>47</v>
      </c>
      <c r="J828" s="1642">
        <f>+'G Docu'!V46</f>
        <v>1.0000000000000002</v>
      </c>
      <c r="K828" s="1747">
        <f>+'G Docu'!E46</f>
        <v>1</v>
      </c>
      <c r="L828" s="1752" t="str">
        <f>+'G Docu'!D46</f>
        <v>Porcentaje</v>
      </c>
      <c r="M828" s="1640" t="str">
        <f>+'G Docu'!F46</f>
        <v>Porcentaje avance documentación con procesos archivísticos aplicados.</v>
      </c>
      <c r="N828" s="1752" t="str">
        <f>+'G Docu'!G46</f>
        <v>EFICACIA</v>
      </c>
      <c r="O828" s="1629">
        <f>+'G Docu'!W50</f>
        <v>0.4</v>
      </c>
      <c r="P828" s="1674" t="s">
        <v>1399</v>
      </c>
      <c r="Q828" s="1686" t="str">
        <f>+'G Docu'!C50</f>
        <v>Realizar el Control de calidad a la organización e inventario de fichas prediales de municipios priorizados.</v>
      </c>
      <c r="R828" s="1640" t="str">
        <f>+'G Docu'!C46</f>
        <v>GIT GESTION DOCUMENTAL</v>
      </c>
      <c r="S828" s="1649">
        <v>43101</v>
      </c>
      <c r="T828" s="1649">
        <v>43221</v>
      </c>
      <c r="U828" s="360" t="s">
        <v>47</v>
      </c>
      <c r="V828" s="308">
        <f>+'G Docu'!V50</f>
        <v>1</v>
      </c>
      <c r="W828" s="361">
        <f>+V828*O828</f>
        <v>0.4</v>
      </c>
      <c r="X828" s="17"/>
      <c r="Y828" s="17"/>
      <c r="Z828" s="17"/>
      <c r="AA828" s="17"/>
      <c r="AB828" s="17"/>
      <c r="AC828" s="17"/>
      <c r="AD828" s="17"/>
      <c r="AE828" s="17"/>
      <c r="AF828" s="17"/>
      <c r="AG828" s="17"/>
    </row>
    <row r="829" spans="1:33" ht="24" customHeight="1">
      <c r="A829" s="1653"/>
      <c r="B829" s="1616"/>
      <c r="C829" s="1616"/>
      <c r="D829" s="1616"/>
      <c r="E829" s="1678"/>
      <c r="F829" s="1678"/>
      <c r="G829" s="1653"/>
      <c r="H829" s="1616"/>
      <c r="I829" s="1616"/>
      <c r="J829" s="1616"/>
      <c r="K829" s="1616"/>
      <c r="L829" s="1616"/>
      <c r="M829" s="1616"/>
      <c r="N829" s="1616"/>
      <c r="O829" s="1619"/>
      <c r="P829" s="1619"/>
      <c r="Q829" s="1619"/>
      <c r="R829" s="1616"/>
      <c r="S829" s="1619"/>
      <c r="T829" s="1619"/>
      <c r="U829" s="362" t="s">
        <v>48</v>
      </c>
      <c r="V829" s="312">
        <f>+'G Docu'!V51</f>
        <v>1</v>
      </c>
      <c r="W829" s="363">
        <f>+V829*O828</f>
        <v>0.4</v>
      </c>
      <c r="X829" s="17"/>
      <c r="Y829" s="17"/>
      <c r="Z829" s="17"/>
      <c r="AA829" s="17"/>
      <c r="AB829" s="17"/>
      <c r="AC829" s="17"/>
      <c r="AD829" s="17"/>
      <c r="AE829" s="17"/>
      <c r="AF829" s="17"/>
      <c r="AG829" s="17"/>
    </row>
    <row r="830" spans="1:33" ht="24" customHeight="1">
      <c r="A830" s="1653"/>
      <c r="B830" s="1616"/>
      <c r="C830" s="1616"/>
      <c r="D830" s="1616"/>
      <c r="E830" s="1678"/>
      <c r="F830" s="1678"/>
      <c r="G830" s="1653"/>
      <c r="H830" s="1616"/>
      <c r="I830" s="1616"/>
      <c r="J830" s="1616"/>
      <c r="K830" s="1616"/>
      <c r="L830" s="1616"/>
      <c r="M830" s="1616"/>
      <c r="N830" s="1616"/>
      <c r="O830" s="1628">
        <f>+'G Docu'!W52</f>
        <v>0.4</v>
      </c>
      <c r="P830" s="1674" t="s">
        <v>1399</v>
      </c>
      <c r="Q830" s="1682" t="str">
        <f>+'G Docu'!C52</f>
        <v>Realizar la intervención archivística a archivo de gestión y fondos acumulados.</v>
      </c>
      <c r="R830" s="1616"/>
      <c r="S830" s="1646">
        <v>43132</v>
      </c>
      <c r="T830" s="1646">
        <v>43435</v>
      </c>
      <c r="U830" s="362" t="s">
        <v>47</v>
      </c>
      <c r="V830" s="312">
        <f>+'G Docu'!V52</f>
        <v>1</v>
      </c>
      <c r="W830" s="363">
        <f>+V830*O830</f>
        <v>0.4</v>
      </c>
      <c r="X830" s="17"/>
      <c r="Y830" s="17"/>
      <c r="Z830" s="17"/>
      <c r="AA830" s="17"/>
      <c r="AB830" s="17"/>
      <c r="AC830" s="17"/>
      <c r="AD830" s="17"/>
      <c r="AE830" s="17"/>
      <c r="AF830" s="17"/>
      <c r="AG830" s="17"/>
    </row>
    <row r="831" spans="1:33" ht="24" customHeight="1">
      <c r="A831" s="1653"/>
      <c r="B831" s="1616"/>
      <c r="C831" s="1616"/>
      <c r="D831" s="1616"/>
      <c r="E831" s="1678"/>
      <c r="F831" s="1678"/>
      <c r="G831" s="1653"/>
      <c r="H831" s="1616"/>
      <c r="I831" s="1619"/>
      <c r="J831" s="1619"/>
      <c r="K831" s="1616"/>
      <c r="L831" s="1616"/>
      <c r="M831" s="1616"/>
      <c r="N831" s="1616"/>
      <c r="O831" s="1619"/>
      <c r="P831" s="1619"/>
      <c r="Q831" s="1619"/>
      <c r="R831" s="1616"/>
      <c r="S831" s="1619"/>
      <c r="T831" s="1619"/>
      <c r="U831" s="362" t="s">
        <v>48</v>
      </c>
      <c r="V831" s="312">
        <f>+'G Docu'!V53</f>
        <v>1</v>
      </c>
      <c r="W831" s="363">
        <f>+V831*O830</f>
        <v>0.4</v>
      </c>
      <c r="X831" s="17"/>
      <c r="Y831" s="17"/>
      <c r="Z831" s="17"/>
      <c r="AA831" s="17"/>
      <c r="AB831" s="17"/>
      <c r="AC831" s="17"/>
      <c r="AD831" s="17"/>
      <c r="AE831" s="17"/>
      <c r="AF831" s="17"/>
      <c r="AG831" s="17"/>
    </row>
    <row r="832" spans="1:33" ht="24" customHeight="1">
      <c r="A832" s="1653"/>
      <c r="B832" s="1616"/>
      <c r="C832" s="1616"/>
      <c r="D832" s="1616"/>
      <c r="E832" s="1678"/>
      <c r="F832" s="1678"/>
      <c r="G832" s="1653"/>
      <c r="H832" s="1616"/>
      <c r="I832" s="1751" t="s">
        <v>48</v>
      </c>
      <c r="J832" s="1751">
        <f>+'G Docu'!V47</f>
        <v>1.0000000000000002</v>
      </c>
      <c r="K832" s="1616"/>
      <c r="L832" s="1616"/>
      <c r="M832" s="1616"/>
      <c r="N832" s="1616"/>
      <c r="O832" s="1628">
        <f>+'G Docu'!W54</f>
        <v>0.1</v>
      </c>
      <c r="P832" s="1674" t="s">
        <v>1399</v>
      </c>
      <c r="Q832" s="1682" t="str">
        <f>+'G Docu'!C54</f>
        <v>Atender las consultas de documentos del Archivo Central.</v>
      </c>
      <c r="R832" s="1616"/>
      <c r="S832" s="1646">
        <v>43101</v>
      </c>
      <c r="T832" s="1646">
        <v>43435</v>
      </c>
      <c r="U832" s="362" t="s">
        <v>47</v>
      </c>
      <c r="V832" s="312">
        <f>+'G Docu'!V54</f>
        <v>1</v>
      </c>
      <c r="W832" s="363">
        <f>+V832*O832</f>
        <v>0.1</v>
      </c>
      <c r="X832" s="17"/>
      <c r="Y832" s="17"/>
      <c r="Z832" s="17"/>
      <c r="AA832" s="17"/>
      <c r="AB832" s="17"/>
      <c r="AC832" s="17"/>
      <c r="AD832" s="17"/>
      <c r="AE832" s="17"/>
      <c r="AF832" s="17"/>
      <c r="AG832" s="17"/>
    </row>
    <row r="833" spans="1:33" ht="24" customHeight="1">
      <c r="A833" s="1653"/>
      <c r="B833" s="1616"/>
      <c r="C833" s="1616"/>
      <c r="D833" s="1616"/>
      <c r="E833" s="1678"/>
      <c r="F833" s="1678"/>
      <c r="G833" s="1653"/>
      <c r="H833" s="1616"/>
      <c r="I833" s="1616"/>
      <c r="J833" s="1616"/>
      <c r="K833" s="1616"/>
      <c r="L833" s="1616"/>
      <c r="M833" s="1616"/>
      <c r="N833" s="1616"/>
      <c r="O833" s="1619"/>
      <c r="P833" s="1619"/>
      <c r="Q833" s="1619"/>
      <c r="R833" s="1616"/>
      <c r="S833" s="1619"/>
      <c r="T833" s="1619"/>
      <c r="U833" s="362" t="s">
        <v>48</v>
      </c>
      <c r="V833" s="312">
        <f>+'G Docu'!V55</f>
        <v>1</v>
      </c>
      <c r="W833" s="363">
        <f>+V833*O832</f>
        <v>0.1</v>
      </c>
      <c r="X833" s="17"/>
      <c r="Y833" s="17"/>
      <c r="Z833" s="17"/>
      <c r="AA833" s="17"/>
      <c r="AB833" s="17"/>
      <c r="AC833" s="17"/>
      <c r="AD833" s="17"/>
      <c r="AE833" s="17"/>
      <c r="AF833" s="17"/>
      <c r="AG833" s="17"/>
    </row>
    <row r="834" spans="1:33" ht="24" customHeight="1">
      <c r="A834" s="1653"/>
      <c r="B834" s="1616"/>
      <c r="C834" s="1616"/>
      <c r="D834" s="1616"/>
      <c r="E834" s="1678"/>
      <c r="F834" s="1678"/>
      <c r="G834" s="1653"/>
      <c r="H834" s="1616"/>
      <c r="I834" s="1616"/>
      <c r="J834" s="1616"/>
      <c r="K834" s="1616"/>
      <c r="L834" s="1616"/>
      <c r="M834" s="1616"/>
      <c r="N834" s="1616"/>
      <c r="O834" s="1628">
        <f>+'G Docu'!W56</f>
        <v>0.1</v>
      </c>
      <c r="P834" s="1674" t="s">
        <v>1399</v>
      </c>
      <c r="Q834" s="1682" t="str">
        <f>+'G Docu'!C56</f>
        <v>Hacer seguimiento al cronograma de  Transferencias Documentales.</v>
      </c>
      <c r="R834" s="1616"/>
      <c r="S834" s="1646" t="s">
        <v>1418</v>
      </c>
      <c r="T834" s="1646">
        <v>43435</v>
      </c>
      <c r="U834" s="362" t="s">
        <v>47</v>
      </c>
      <c r="V834" s="312">
        <f>+'G Docu'!V56</f>
        <v>0.99999999999999989</v>
      </c>
      <c r="W834" s="363">
        <f>+V834*O834</f>
        <v>9.9999999999999992E-2</v>
      </c>
      <c r="X834" s="17"/>
      <c r="Y834" s="17"/>
      <c r="Z834" s="17"/>
      <c r="AA834" s="17"/>
      <c r="AB834" s="17"/>
      <c r="AC834" s="17"/>
      <c r="AD834" s="17"/>
      <c r="AE834" s="17"/>
      <c r="AF834" s="17"/>
      <c r="AG834" s="17"/>
    </row>
    <row r="835" spans="1:33" ht="24" customHeight="1">
      <c r="A835" s="1654"/>
      <c r="B835" s="1617"/>
      <c r="C835" s="1617"/>
      <c r="D835" s="1617"/>
      <c r="E835" s="1696"/>
      <c r="F835" s="1696"/>
      <c r="G835" s="1654"/>
      <c r="H835" s="1617"/>
      <c r="I835" s="1617"/>
      <c r="J835" s="1617"/>
      <c r="K835" s="1617"/>
      <c r="L835" s="1617"/>
      <c r="M835" s="1617"/>
      <c r="N835" s="1617"/>
      <c r="O835" s="1617"/>
      <c r="P835" s="1619"/>
      <c r="Q835" s="1617"/>
      <c r="R835" s="1617"/>
      <c r="S835" s="1617"/>
      <c r="T835" s="1617"/>
      <c r="U835" s="367" t="s">
        <v>48</v>
      </c>
      <c r="V835" s="325">
        <f>+'G Docu'!V57</f>
        <v>0.99999999999999989</v>
      </c>
      <c r="W835" s="368">
        <f>+V835*O834</f>
        <v>9.9999999999999992E-2</v>
      </c>
      <c r="X835" s="17"/>
      <c r="Y835" s="17"/>
      <c r="Z835" s="17"/>
      <c r="AA835" s="17"/>
      <c r="AB835" s="17"/>
      <c r="AC835" s="17"/>
      <c r="AD835" s="17"/>
      <c r="AE835" s="17"/>
      <c r="AF835" s="17"/>
      <c r="AG835" s="17"/>
    </row>
    <row r="836" spans="1:33" ht="15.75" customHeight="1">
      <c r="A836" s="186" t="s">
        <v>56</v>
      </c>
      <c r="B836" s="1717">
        <f>+J837*B802</f>
        <v>2.0040000000000002E-2</v>
      </c>
      <c r="C836" s="1714"/>
      <c r="D836" s="1715"/>
      <c r="E836" s="1715"/>
      <c r="F836" s="1715"/>
      <c r="G836" s="1713"/>
      <c r="H836" s="1631">
        <f>SUM(H802:H835)</f>
        <v>1</v>
      </c>
      <c r="I836" s="190" t="s">
        <v>47</v>
      </c>
      <c r="J836" s="190">
        <f>+'G Docu'!V2</f>
        <v>1</v>
      </c>
      <c r="K836" s="192"/>
      <c r="W836" s="454"/>
      <c r="X836" s="17"/>
      <c r="Y836" s="17"/>
      <c r="Z836" s="17"/>
      <c r="AA836" s="17"/>
      <c r="AB836" s="17"/>
      <c r="AC836" s="17"/>
      <c r="AD836" s="17"/>
      <c r="AE836" s="17"/>
      <c r="AF836" s="17"/>
      <c r="AG836" s="17"/>
    </row>
    <row r="837" spans="1:33" ht="15.75" customHeight="1">
      <c r="A837" s="70">
        <f>+$F$4</f>
        <v>43465</v>
      </c>
      <c r="B837" s="1718"/>
      <c r="C837" s="1665"/>
      <c r="D837" s="1666"/>
      <c r="E837" s="1666"/>
      <c r="F837" s="1666"/>
      <c r="G837" s="1651"/>
      <c r="H837" s="1617"/>
      <c r="I837" s="72" t="s">
        <v>48</v>
      </c>
      <c r="J837" s="73">
        <f>+'G Docu'!V3</f>
        <v>0.80160000000000009</v>
      </c>
      <c r="K837" s="455"/>
      <c r="L837" s="456"/>
      <c r="M837" s="456"/>
      <c r="N837" s="456"/>
      <c r="O837" s="456"/>
      <c r="P837" s="456"/>
      <c r="Q837" s="456"/>
      <c r="R837" s="456"/>
      <c r="S837" s="456"/>
      <c r="T837" s="456"/>
      <c r="U837" s="456"/>
      <c r="V837" s="456"/>
      <c r="W837" s="457"/>
      <c r="X837" s="17"/>
      <c r="Y837" s="17"/>
      <c r="Z837" s="17"/>
      <c r="AA837" s="17"/>
      <c r="AB837" s="17"/>
      <c r="AC837" s="17"/>
      <c r="AD837" s="17"/>
      <c r="AE837" s="17"/>
      <c r="AF837" s="17"/>
      <c r="AG837" s="17"/>
    </row>
    <row r="838" spans="1:33" ht="11.25" customHeight="1">
      <c r="A838" s="395"/>
      <c r="B838" s="395"/>
      <c r="C838" s="17"/>
      <c r="D838" s="17"/>
      <c r="E838" s="396"/>
      <c r="F838" s="396"/>
      <c r="G838" s="398"/>
      <c r="H838" s="398"/>
      <c r="I838" s="398"/>
      <c r="J838" s="398"/>
      <c r="K838" s="399"/>
      <c r="L838" s="17"/>
      <c r="M838" s="17"/>
      <c r="N838" s="17"/>
      <c r="O838" s="17"/>
      <c r="P838" s="17"/>
      <c r="Q838" s="17"/>
      <c r="R838" s="396"/>
      <c r="S838" s="400"/>
      <c r="T838" s="401"/>
      <c r="U838" s="401"/>
      <c r="V838" s="17"/>
      <c r="W838" s="17"/>
      <c r="X838" s="17"/>
      <c r="Y838" s="17"/>
      <c r="Z838" s="17"/>
      <c r="AA838" s="17"/>
      <c r="AB838" s="17"/>
      <c r="AC838" s="17"/>
      <c r="AD838" s="17"/>
      <c r="AE838" s="17"/>
      <c r="AF838" s="17"/>
      <c r="AG838" s="17"/>
    </row>
    <row r="839" spans="1:33" ht="27" customHeight="1">
      <c r="A839" s="1749" t="str">
        <f>+'C Discip'!I2</f>
        <v>CONTROL DISCIPLINARIO</v>
      </c>
      <c r="B839" s="1723">
        <v>0.02</v>
      </c>
      <c r="C839" s="1640" t="s">
        <v>935</v>
      </c>
      <c r="D839" s="1640"/>
      <c r="E839" s="1710" t="s">
        <v>1428</v>
      </c>
      <c r="F839" s="1710" t="s">
        <v>1428</v>
      </c>
      <c r="G839" s="1655" t="str">
        <f>+'C Discip'!A7</f>
        <v>Procesos disciplinarios sustanciados.</v>
      </c>
      <c r="H839" s="1711">
        <f>+'C Discip'!W5</f>
        <v>1</v>
      </c>
      <c r="I839" s="1642" t="s">
        <v>47</v>
      </c>
      <c r="J839" s="1637">
        <f>+'C Discip'!V5</f>
        <v>1</v>
      </c>
      <c r="K839" s="1712">
        <f>+'C Discip'!E5</f>
        <v>1</v>
      </c>
      <c r="L839" s="1639" t="str">
        <f>+'C Discip'!D5</f>
        <v>porcentaje</v>
      </c>
      <c r="M839" s="1639" t="str">
        <f>+'C Discip'!F5</f>
        <v>Avance Procesos Disciplinarios sustanciados</v>
      </c>
      <c r="N839" s="1639" t="str">
        <f>+'C Discip'!G5</f>
        <v>Eficacia</v>
      </c>
      <c r="O839" s="1629">
        <f>+'C Discip'!W8</f>
        <v>0.8</v>
      </c>
      <c r="P839" s="1675"/>
      <c r="Q839" s="1675" t="str">
        <f>+'C Discip'!C8</f>
        <v>Proferir los actos administrativos necesarios para el impulso y/o finalización de los procesos.</v>
      </c>
      <c r="R839" s="1639" t="str">
        <f>+'C Discip'!C5</f>
        <v>Secretaría Genetral- GIT Control Disicplinario</v>
      </c>
      <c r="S839" s="1649">
        <v>43101</v>
      </c>
      <c r="T839" s="1649">
        <v>43435</v>
      </c>
      <c r="U839" s="360" t="s">
        <v>47</v>
      </c>
      <c r="V839" s="630">
        <f>+'C Discip'!V8</f>
        <v>0.99999999999999978</v>
      </c>
      <c r="W839" s="361">
        <f>+V839*O839</f>
        <v>0.79999999999999982</v>
      </c>
      <c r="X839" s="17"/>
      <c r="Y839" s="17"/>
      <c r="Z839" s="17"/>
      <c r="AA839" s="17"/>
      <c r="AB839" s="17"/>
      <c r="AC839" s="17"/>
      <c r="AD839" s="17"/>
      <c r="AE839" s="17"/>
      <c r="AF839" s="17"/>
      <c r="AG839" s="17"/>
    </row>
    <row r="840" spans="1:33" ht="19.5" customHeight="1">
      <c r="A840" s="1653"/>
      <c r="B840" s="1616"/>
      <c r="C840" s="1616"/>
      <c r="D840" s="1616"/>
      <c r="E840" s="1678"/>
      <c r="F840" s="1678"/>
      <c r="G840" s="1653"/>
      <c r="H840" s="1678"/>
      <c r="I840" s="1616"/>
      <c r="J840" s="1616"/>
      <c r="K840" s="1713"/>
      <c r="L840" s="1616"/>
      <c r="M840" s="1616"/>
      <c r="N840" s="1616"/>
      <c r="O840" s="1619"/>
      <c r="P840" s="1619"/>
      <c r="Q840" s="1619"/>
      <c r="R840" s="1616"/>
      <c r="S840" s="1619"/>
      <c r="T840" s="1619"/>
      <c r="U840" s="643" t="s">
        <v>48</v>
      </c>
      <c r="V840" s="312">
        <f>+'C Discip'!V9</f>
        <v>0.83999999999999986</v>
      </c>
      <c r="W840" s="363">
        <f>+V840*O839</f>
        <v>0.67199999999999993</v>
      </c>
      <c r="X840" s="17"/>
      <c r="Y840" s="17"/>
      <c r="Z840" s="17"/>
      <c r="AA840" s="17"/>
      <c r="AB840" s="17"/>
      <c r="AC840" s="17"/>
      <c r="AD840" s="17"/>
      <c r="AE840" s="17"/>
      <c r="AF840" s="17"/>
      <c r="AG840" s="17"/>
    </row>
    <row r="841" spans="1:33" ht="19.5" customHeight="1">
      <c r="A841" s="1653"/>
      <c r="B841" s="1616"/>
      <c r="C841" s="1616"/>
      <c r="D841" s="1616"/>
      <c r="E841" s="1678"/>
      <c r="F841" s="1678"/>
      <c r="G841" s="1653"/>
      <c r="H841" s="1678"/>
      <c r="I841" s="1619"/>
      <c r="J841" s="1619"/>
      <c r="K841" s="1713"/>
      <c r="L841" s="1616"/>
      <c r="M841" s="1616"/>
      <c r="N841" s="1616"/>
      <c r="O841" s="1628">
        <f>+'C Discip'!W10</f>
        <v>0.1</v>
      </c>
      <c r="P841" s="1671"/>
      <c r="Q841" s="1671" t="str">
        <f>+'C Discip'!C10</f>
        <v>Realizar seguimiento del impulso dado a los procesos disciplinarios adelantados en las Direcciones Territoriales.</v>
      </c>
      <c r="R841" s="1616"/>
      <c r="S841" s="1646">
        <v>43101</v>
      </c>
      <c r="T841" s="1646">
        <v>43435</v>
      </c>
      <c r="U841" s="643" t="s">
        <v>47</v>
      </c>
      <c r="V841" s="312">
        <f>+'C Discip'!V10</f>
        <v>0.99999999999999978</v>
      </c>
      <c r="W841" s="363">
        <f>+V841*O841</f>
        <v>9.9999999999999978E-2</v>
      </c>
      <c r="X841" s="17"/>
      <c r="Y841" s="17"/>
      <c r="Z841" s="17"/>
      <c r="AA841" s="17"/>
      <c r="AB841" s="17"/>
      <c r="AC841" s="17"/>
      <c r="AD841" s="17"/>
      <c r="AE841" s="17"/>
      <c r="AF841" s="17"/>
      <c r="AG841" s="17"/>
    </row>
    <row r="842" spans="1:33" ht="19.5" customHeight="1">
      <c r="A842" s="1653"/>
      <c r="B842" s="1616"/>
      <c r="C842" s="1616"/>
      <c r="D842" s="1616"/>
      <c r="E842" s="1678"/>
      <c r="F842" s="1678"/>
      <c r="G842" s="1653"/>
      <c r="H842" s="1678"/>
      <c r="I842" s="1643" t="s">
        <v>48</v>
      </c>
      <c r="J842" s="1661">
        <f>+'C Discip'!V6</f>
        <v>0.84299999999999997</v>
      </c>
      <c r="K842" s="1713"/>
      <c r="L842" s="1616"/>
      <c r="M842" s="1616"/>
      <c r="N842" s="1616"/>
      <c r="O842" s="1619"/>
      <c r="P842" s="1619"/>
      <c r="Q842" s="1619"/>
      <c r="R842" s="1616"/>
      <c r="S842" s="1619"/>
      <c r="T842" s="1619"/>
      <c r="U842" s="643" t="s">
        <v>48</v>
      </c>
      <c r="V842" s="312">
        <f>+'C Discip'!V11</f>
        <v>0.83999999999999986</v>
      </c>
      <c r="W842" s="363">
        <f>+V842*O841</f>
        <v>8.3999999999999991E-2</v>
      </c>
      <c r="X842" s="17"/>
      <c r="Y842" s="17"/>
      <c r="Z842" s="17"/>
      <c r="AA842" s="17"/>
      <c r="AB842" s="17"/>
      <c r="AC842" s="17"/>
      <c r="AD842" s="17"/>
      <c r="AE842" s="17"/>
      <c r="AF842" s="17"/>
      <c r="AG842" s="17"/>
    </row>
    <row r="843" spans="1:33" ht="19.5" customHeight="1">
      <c r="A843" s="1653"/>
      <c r="B843" s="1616"/>
      <c r="C843" s="1616"/>
      <c r="D843" s="1616"/>
      <c r="E843" s="1678"/>
      <c r="F843" s="1678"/>
      <c r="G843" s="1653"/>
      <c r="H843" s="1678"/>
      <c r="I843" s="1616"/>
      <c r="J843" s="1616"/>
      <c r="K843" s="1713"/>
      <c r="L843" s="1616"/>
      <c r="M843" s="1616"/>
      <c r="N843" s="1616"/>
      <c r="O843" s="1628">
        <f>+'C Discip'!W12</f>
        <v>0.1</v>
      </c>
      <c r="P843" s="1671"/>
      <c r="Q843" s="1671" t="str">
        <f>+'C Discip'!C12</f>
        <v>Sensibilizar respecto del contenido y alcance del Codigo Disciplinario Unico.</v>
      </c>
      <c r="R843" s="1616"/>
      <c r="S843" s="1646">
        <v>43160</v>
      </c>
      <c r="T843" s="1646">
        <v>43435</v>
      </c>
      <c r="U843" s="643" t="s">
        <v>47</v>
      </c>
      <c r="V843" s="312">
        <f>+'C Discip'!V12</f>
        <v>1</v>
      </c>
      <c r="W843" s="363">
        <f>+V843*O843</f>
        <v>0.1</v>
      </c>
      <c r="X843" s="17"/>
      <c r="Y843" s="17"/>
      <c r="Z843" s="17"/>
      <c r="AA843" s="17"/>
      <c r="AB843" s="17"/>
      <c r="AC843" s="17"/>
      <c r="AD843" s="17"/>
      <c r="AE843" s="17"/>
      <c r="AF843" s="17"/>
      <c r="AG843" s="17"/>
    </row>
    <row r="844" spans="1:33" ht="19.5" customHeight="1">
      <c r="A844" s="1654"/>
      <c r="B844" s="1617"/>
      <c r="C844" s="1617"/>
      <c r="D844" s="1617"/>
      <c r="E844" s="1696"/>
      <c r="F844" s="1696"/>
      <c r="G844" s="1654"/>
      <c r="H844" s="1696"/>
      <c r="I844" s="1617"/>
      <c r="J844" s="1617"/>
      <c r="K844" s="1651"/>
      <c r="L844" s="1617"/>
      <c r="M844" s="1617"/>
      <c r="N844" s="1617"/>
      <c r="O844" s="1617"/>
      <c r="P844" s="1617"/>
      <c r="Q844" s="1617"/>
      <c r="R844" s="1617"/>
      <c r="S844" s="1617"/>
      <c r="T844" s="1617"/>
      <c r="U844" s="647" t="s">
        <v>48</v>
      </c>
      <c r="V844" s="325">
        <f>+'C Discip'!V13</f>
        <v>0.88</v>
      </c>
      <c r="W844" s="368">
        <f>+V844*O843</f>
        <v>8.8000000000000009E-2</v>
      </c>
      <c r="X844" s="17"/>
      <c r="Y844" s="17"/>
      <c r="Z844" s="17"/>
      <c r="AA844" s="17"/>
      <c r="AB844" s="17"/>
      <c r="AC844" s="17"/>
      <c r="AD844" s="17"/>
      <c r="AE844" s="17"/>
      <c r="AF844" s="17"/>
      <c r="AG844" s="17"/>
    </row>
    <row r="845" spans="1:33" ht="15.75" customHeight="1">
      <c r="A845" s="186" t="s">
        <v>56</v>
      </c>
      <c r="B845" s="1717">
        <f>+J846*B839</f>
        <v>1.686E-2</v>
      </c>
      <c r="C845" s="1714"/>
      <c r="D845" s="1715"/>
      <c r="E845" s="1715"/>
      <c r="F845" s="1715"/>
      <c r="G845" s="1713"/>
      <c r="H845" s="1631">
        <f>SUM(H839:H844)</f>
        <v>1</v>
      </c>
      <c r="I845" s="190" t="s">
        <v>47</v>
      </c>
      <c r="J845" s="190">
        <f>+'C Discip'!V2</f>
        <v>1</v>
      </c>
      <c r="K845" s="192"/>
      <c r="W845" s="454"/>
      <c r="X845" s="17"/>
      <c r="Y845" s="17"/>
      <c r="Z845" s="17"/>
      <c r="AA845" s="17"/>
      <c r="AB845" s="17"/>
      <c r="AC845" s="17"/>
      <c r="AD845" s="17"/>
      <c r="AE845" s="17"/>
      <c r="AF845" s="17"/>
      <c r="AG845" s="17"/>
    </row>
    <row r="846" spans="1:33" ht="15.75" customHeight="1">
      <c r="A846" s="70">
        <f>+$F$4</f>
        <v>43465</v>
      </c>
      <c r="B846" s="1718"/>
      <c r="C846" s="1665"/>
      <c r="D846" s="1666"/>
      <c r="E846" s="1666"/>
      <c r="F846" s="1666"/>
      <c r="G846" s="1651"/>
      <c r="H846" s="1617"/>
      <c r="I846" s="72" t="s">
        <v>48</v>
      </c>
      <c r="J846" s="73">
        <f>+'C Discip'!V3</f>
        <v>0.84299999999999997</v>
      </c>
      <c r="K846" s="455"/>
      <c r="L846" s="456"/>
      <c r="M846" s="456"/>
      <c r="N846" s="456"/>
      <c r="O846" s="456"/>
      <c r="P846" s="456"/>
      <c r="Q846" s="456"/>
      <c r="R846" s="456"/>
      <c r="S846" s="456"/>
      <c r="T846" s="456"/>
      <c r="U846" s="456"/>
      <c r="V846" s="456"/>
      <c r="W846" s="457"/>
      <c r="X846" s="17"/>
      <c r="Y846" s="17"/>
      <c r="Z846" s="17"/>
      <c r="AA846" s="17"/>
      <c r="AB846" s="17"/>
      <c r="AC846" s="17"/>
      <c r="AD846" s="17"/>
      <c r="AE846" s="17"/>
      <c r="AF846" s="17"/>
      <c r="AG846" s="17"/>
    </row>
    <row r="847" spans="1:33" ht="10.5" customHeight="1">
      <c r="A847" s="395"/>
      <c r="B847" s="395"/>
      <c r="C847" s="17"/>
      <c r="D847" s="17"/>
      <c r="E847" s="396"/>
      <c r="F847" s="396"/>
      <c r="G847" s="398"/>
      <c r="H847" s="398"/>
      <c r="I847" s="398"/>
      <c r="J847" s="398"/>
      <c r="K847" s="399"/>
      <c r="L847" s="17"/>
      <c r="M847" s="17"/>
      <c r="N847" s="17"/>
      <c r="O847" s="17"/>
      <c r="P847" s="17"/>
      <c r="Q847" s="17"/>
      <c r="R847" s="396"/>
      <c r="S847" s="400"/>
      <c r="T847" s="401"/>
      <c r="U847" s="401"/>
      <c r="V847" s="17"/>
      <c r="W847" s="17"/>
      <c r="X847" s="17"/>
      <c r="Y847" s="17"/>
      <c r="Z847" s="17"/>
      <c r="AA847" s="17"/>
      <c r="AB847" s="17"/>
      <c r="AC847" s="17"/>
      <c r="AD847" s="17"/>
      <c r="AE847" s="17"/>
      <c r="AF847" s="17"/>
      <c r="AG847" s="17"/>
    </row>
    <row r="848" spans="1:33" ht="30" customHeight="1">
      <c r="B848" s="1716" t="s">
        <v>1431</v>
      </c>
      <c r="C848" s="1700"/>
      <c r="D848" s="1700"/>
      <c r="E848" s="1700"/>
      <c r="F848" s="1700"/>
      <c r="G848" s="1700"/>
      <c r="H848" s="1701"/>
      <c r="X848" s="17"/>
      <c r="Y848" s="17"/>
      <c r="Z848" s="17"/>
      <c r="AA848" s="17"/>
      <c r="AB848" s="17"/>
      <c r="AC848" s="17"/>
      <c r="AD848" s="17"/>
      <c r="AE848" s="17"/>
      <c r="AF848" s="17"/>
      <c r="AG848" s="17"/>
    </row>
    <row r="849" spans="1:33" ht="12.75" customHeight="1">
      <c r="B849" s="683"/>
      <c r="C849" s="683"/>
      <c r="D849" s="683"/>
      <c r="E849" s="683"/>
      <c r="X849" s="17"/>
      <c r="Y849" s="17"/>
      <c r="Z849" s="17"/>
      <c r="AA849" s="17"/>
      <c r="AB849" s="17"/>
      <c r="AC849" s="17"/>
      <c r="AD849" s="17"/>
      <c r="AE849" s="17"/>
      <c r="AF849" s="17"/>
      <c r="AG849" s="17"/>
    </row>
    <row r="850" spans="1:33" ht="40.5" customHeight="1">
      <c r="B850" s="1719" t="s">
        <v>1432</v>
      </c>
      <c r="C850" s="1720"/>
      <c r="D850" s="1720"/>
      <c r="E850" s="1720"/>
      <c r="F850" s="1720"/>
      <c r="G850" s="1720"/>
      <c r="H850" s="1720"/>
      <c r="I850" s="1720"/>
      <c r="J850" s="1720"/>
      <c r="K850" s="1720"/>
      <c r="L850" s="1721"/>
      <c r="X850" s="17"/>
      <c r="Y850" s="17"/>
      <c r="Z850" s="17"/>
      <c r="AA850" s="17"/>
      <c r="AB850" s="17"/>
      <c r="AC850" s="17"/>
      <c r="AD850" s="17"/>
      <c r="AE850" s="17"/>
      <c r="AF850" s="17"/>
      <c r="AG850" s="17"/>
    </row>
    <row r="851" spans="1:33" ht="25.5" customHeight="1">
      <c r="B851" s="1678"/>
      <c r="C851" s="1715"/>
      <c r="D851" s="1715"/>
      <c r="E851" s="1715"/>
      <c r="F851" s="1715"/>
      <c r="G851" s="1715"/>
      <c r="H851" s="1715"/>
      <c r="I851" s="1715"/>
      <c r="J851" s="1715"/>
      <c r="K851" s="1715"/>
      <c r="L851" s="1713"/>
      <c r="X851" s="17"/>
      <c r="Y851" s="17"/>
      <c r="Z851" s="17"/>
      <c r="AA851" s="17"/>
      <c r="AB851" s="17"/>
      <c r="AC851" s="17"/>
      <c r="AD851" s="17"/>
      <c r="AE851" s="17"/>
      <c r="AF851" s="17"/>
      <c r="AG851" s="17"/>
    </row>
    <row r="852" spans="1:33" ht="25.5" customHeight="1">
      <c r="B852" s="1678"/>
      <c r="C852" s="1715"/>
      <c r="D852" s="1715"/>
      <c r="E852" s="1715"/>
      <c r="F852" s="1715"/>
      <c r="G852" s="1715"/>
      <c r="H852" s="1715"/>
      <c r="I852" s="1715"/>
      <c r="J852" s="1715"/>
      <c r="K852" s="1715"/>
      <c r="L852" s="1713"/>
      <c r="X852" s="17"/>
      <c r="Y852" s="17"/>
      <c r="Z852" s="17"/>
      <c r="AA852" s="17"/>
      <c r="AB852" s="17"/>
      <c r="AC852" s="17"/>
      <c r="AD852" s="17"/>
      <c r="AE852" s="17"/>
      <c r="AF852" s="17"/>
      <c r="AG852" s="17"/>
    </row>
    <row r="853" spans="1:33" ht="25.5" customHeight="1">
      <c r="B853" s="1678"/>
      <c r="C853" s="1715"/>
      <c r="D853" s="1715"/>
      <c r="E853" s="1715"/>
      <c r="F853" s="1715"/>
      <c r="G853" s="1715"/>
      <c r="H853" s="1715"/>
      <c r="I853" s="1715"/>
      <c r="J853" s="1715"/>
      <c r="K853" s="1715"/>
      <c r="L853" s="1713"/>
      <c r="X853" s="17"/>
      <c r="Y853" s="17"/>
      <c r="Z853" s="17"/>
      <c r="AA853" s="17"/>
      <c r="AB853" s="17"/>
      <c r="AC853" s="17"/>
      <c r="AD853" s="17"/>
      <c r="AE853" s="17"/>
      <c r="AF853" s="17"/>
      <c r="AG853" s="17"/>
    </row>
    <row r="854" spans="1:33" ht="25.5" customHeight="1">
      <c r="B854" s="1678"/>
      <c r="C854" s="1715"/>
      <c r="D854" s="1715"/>
      <c r="E854" s="1715"/>
      <c r="F854" s="1715"/>
      <c r="G854" s="1715"/>
      <c r="H854" s="1715"/>
      <c r="I854" s="1715"/>
      <c r="J854" s="1715"/>
      <c r="K854" s="1715"/>
      <c r="L854" s="1713"/>
      <c r="X854" s="17"/>
      <c r="Y854" s="17"/>
      <c r="Z854" s="17"/>
      <c r="AA854" s="17"/>
      <c r="AB854" s="17"/>
      <c r="AC854" s="17"/>
      <c r="AD854" s="17"/>
      <c r="AE854" s="17"/>
      <c r="AF854" s="17"/>
      <c r="AG854" s="17"/>
    </row>
    <row r="855" spans="1:33" ht="25.5" customHeight="1">
      <c r="B855" s="1678"/>
      <c r="C855" s="1715"/>
      <c r="D855" s="1715"/>
      <c r="E855" s="1715"/>
      <c r="F855" s="1715"/>
      <c r="G855" s="1715"/>
      <c r="H855" s="1715"/>
      <c r="I855" s="1715"/>
      <c r="J855" s="1715"/>
      <c r="K855" s="1715"/>
      <c r="L855" s="1713"/>
      <c r="X855" s="17"/>
      <c r="Y855" s="17"/>
      <c r="Z855" s="17"/>
      <c r="AA855" s="17"/>
      <c r="AB855" s="17"/>
      <c r="AC855" s="17"/>
      <c r="AD855" s="17"/>
      <c r="AE855" s="17"/>
      <c r="AF855" s="17"/>
      <c r="AG855" s="17"/>
    </row>
    <row r="856" spans="1:33" ht="25.5" customHeight="1">
      <c r="B856" s="1678"/>
      <c r="C856" s="1715"/>
      <c r="D856" s="1715"/>
      <c r="E856" s="1715"/>
      <c r="F856" s="1715"/>
      <c r="G856" s="1715"/>
      <c r="H856" s="1715"/>
      <c r="I856" s="1715"/>
      <c r="J856" s="1715"/>
      <c r="K856" s="1715"/>
      <c r="L856" s="1713"/>
      <c r="X856" s="17"/>
      <c r="Y856" s="17"/>
      <c r="Z856" s="17"/>
      <c r="AA856" s="17"/>
      <c r="AB856" s="17"/>
      <c r="AC856" s="17"/>
      <c r="AD856" s="17"/>
      <c r="AE856" s="17"/>
      <c r="AF856" s="17"/>
      <c r="AG856" s="17"/>
    </row>
    <row r="857" spans="1:33" ht="25.5" customHeight="1">
      <c r="B857" s="1678"/>
      <c r="C857" s="1715"/>
      <c r="D857" s="1715"/>
      <c r="E857" s="1715"/>
      <c r="F857" s="1715"/>
      <c r="G857" s="1715"/>
      <c r="H857" s="1715"/>
      <c r="I857" s="1715"/>
      <c r="J857" s="1715"/>
      <c r="K857" s="1715"/>
      <c r="L857" s="1713"/>
      <c r="X857" s="17"/>
      <c r="Y857" s="17"/>
      <c r="Z857" s="17"/>
      <c r="AA857" s="17"/>
      <c r="AB857" s="17"/>
      <c r="AC857" s="17"/>
      <c r="AD857" s="17"/>
      <c r="AE857" s="17"/>
      <c r="AF857" s="17"/>
      <c r="AG857" s="17"/>
    </row>
    <row r="858" spans="1:33" ht="25.5" customHeight="1">
      <c r="B858" s="1678"/>
      <c r="C858" s="1715"/>
      <c r="D858" s="1715"/>
      <c r="E858" s="1715"/>
      <c r="F858" s="1715"/>
      <c r="G858" s="1715"/>
      <c r="H858" s="1715"/>
      <c r="I858" s="1715"/>
      <c r="J858" s="1715"/>
      <c r="K858" s="1715"/>
      <c r="L858" s="1713"/>
      <c r="X858" s="17"/>
      <c r="Y858" s="17"/>
      <c r="Z858" s="17"/>
      <c r="AA858" s="17"/>
      <c r="AB858" s="17"/>
      <c r="AC858" s="17"/>
      <c r="AD858" s="17"/>
      <c r="AE858" s="17"/>
      <c r="AF858" s="17"/>
      <c r="AG858" s="17"/>
    </row>
    <row r="859" spans="1:33" ht="15.75" customHeight="1">
      <c r="B859" s="1678"/>
      <c r="C859" s="1715"/>
      <c r="D859" s="1715"/>
      <c r="E859" s="1715"/>
      <c r="F859" s="1715"/>
      <c r="G859" s="1715"/>
      <c r="H859" s="1715"/>
      <c r="I859" s="1715"/>
      <c r="J859" s="1715"/>
      <c r="K859" s="1715"/>
      <c r="L859" s="1713"/>
      <c r="X859" s="17"/>
      <c r="Y859" s="17"/>
      <c r="Z859" s="17"/>
      <c r="AA859" s="17"/>
      <c r="AB859" s="17"/>
      <c r="AC859" s="17"/>
      <c r="AD859" s="17"/>
      <c r="AE859" s="17"/>
      <c r="AF859" s="17"/>
      <c r="AG859" s="17"/>
    </row>
    <row r="860" spans="1:33" ht="15.75" customHeight="1">
      <c r="B860" s="1678"/>
      <c r="C860" s="1715"/>
      <c r="D860" s="1715"/>
      <c r="E860" s="1715"/>
      <c r="F860" s="1715"/>
      <c r="G860" s="1715"/>
      <c r="H860" s="1715"/>
      <c r="I860" s="1715"/>
      <c r="J860" s="1715"/>
      <c r="K860" s="1715"/>
      <c r="L860" s="1713"/>
      <c r="X860" s="17"/>
      <c r="Y860" s="17"/>
      <c r="Z860" s="17"/>
      <c r="AA860" s="17"/>
      <c r="AB860" s="17"/>
      <c r="AC860" s="17"/>
      <c r="AD860" s="17"/>
      <c r="AE860" s="17"/>
      <c r="AF860" s="17"/>
      <c r="AG860" s="17"/>
    </row>
    <row r="861" spans="1:33" ht="15.75" customHeight="1">
      <c r="A861" s="395"/>
      <c r="B861" s="1679"/>
      <c r="C861" s="1722"/>
      <c r="D861" s="1722"/>
      <c r="E861" s="1722"/>
      <c r="F861" s="1722"/>
      <c r="G861" s="1722"/>
      <c r="H861" s="1722"/>
      <c r="I861" s="1722"/>
      <c r="J861" s="1722"/>
      <c r="K861" s="1722"/>
      <c r="L861" s="1648"/>
      <c r="M861" s="17"/>
      <c r="N861" s="17"/>
      <c r="O861" s="17"/>
      <c r="P861" s="17"/>
      <c r="Q861" s="17"/>
      <c r="R861" s="396"/>
      <c r="S861" s="400"/>
      <c r="T861" s="401"/>
      <c r="U861" s="401"/>
      <c r="V861" s="17"/>
      <c r="W861" s="17"/>
      <c r="X861" s="17"/>
      <c r="Y861" s="17"/>
      <c r="Z861" s="17"/>
      <c r="AA861" s="17"/>
      <c r="AB861" s="17"/>
      <c r="AC861" s="17"/>
      <c r="AD861" s="17"/>
      <c r="AE861" s="17"/>
      <c r="AF861" s="17"/>
      <c r="AG861" s="17"/>
    </row>
    <row r="862" spans="1:33" ht="15.75" customHeight="1">
      <c r="A862" s="395"/>
      <c r="B862" s="395"/>
      <c r="C862" s="395"/>
      <c r="D862" s="395"/>
      <c r="E862" s="395"/>
      <c r="F862" s="395"/>
      <c r="G862" s="395"/>
      <c r="H862" s="395"/>
      <c r="I862" s="395"/>
      <c r="J862" s="395"/>
      <c r="K862" s="395"/>
      <c r="L862" s="395"/>
      <c r="M862" s="395"/>
      <c r="N862" s="17"/>
      <c r="O862" s="17"/>
      <c r="P862" s="17"/>
      <c r="Q862" s="17"/>
      <c r="R862" s="396"/>
      <c r="S862" s="400"/>
      <c r="T862" s="401"/>
      <c r="U862" s="401"/>
      <c r="V862" s="17"/>
      <c r="W862" s="17"/>
      <c r="X862" s="17"/>
      <c r="Y862" s="17"/>
      <c r="Z862" s="17"/>
      <c r="AA862" s="17"/>
      <c r="AB862" s="17"/>
      <c r="AC862" s="17"/>
      <c r="AD862" s="17"/>
      <c r="AE862" s="17"/>
      <c r="AF862" s="17"/>
      <c r="AG862" s="17"/>
    </row>
    <row r="863" spans="1:33" ht="15.75" customHeight="1">
      <c r="A863" s="395"/>
      <c r="B863" s="395"/>
      <c r="C863" s="395"/>
      <c r="D863" s="395"/>
      <c r="E863" s="395"/>
      <c r="F863" s="395"/>
      <c r="G863" s="395"/>
      <c r="H863" s="395"/>
      <c r="I863" s="395"/>
      <c r="J863" s="395"/>
      <c r="K863" s="395"/>
      <c r="L863" s="395"/>
      <c r="M863" s="395"/>
      <c r="N863" s="17"/>
      <c r="O863" s="17"/>
      <c r="P863" s="17"/>
      <c r="Q863" s="17"/>
      <c r="R863" s="396"/>
      <c r="S863" s="400"/>
      <c r="T863" s="401"/>
      <c r="U863" s="401"/>
      <c r="V863" s="17"/>
      <c r="W863" s="17"/>
      <c r="X863" s="17"/>
      <c r="Y863" s="17"/>
      <c r="Z863" s="17"/>
      <c r="AA863" s="17"/>
      <c r="AB863" s="17"/>
      <c r="AC863" s="17"/>
      <c r="AD863" s="17"/>
      <c r="AE863" s="17"/>
      <c r="AF863" s="17"/>
      <c r="AG863" s="17"/>
    </row>
    <row r="864" spans="1:33" ht="15.75" customHeight="1">
      <c r="A864" s="395"/>
      <c r="B864" s="1731" t="s">
        <v>1434</v>
      </c>
      <c r="C864" s="1715"/>
      <c r="D864" s="1715"/>
      <c r="E864" s="1715"/>
      <c r="F864" s="1715"/>
      <c r="G864" s="1715"/>
      <c r="H864" s="1715"/>
      <c r="I864" s="1715"/>
      <c r="J864" s="1715"/>
      <c r="K864" s="1715"/>
      <c r="L864" s="1715"/>
      <c r="M864" s="1715"/>
      <c r="N864" s="1715"/>
      <c r="O864" s="1715"/>
      <c r="P864" s="1715"/>
      <c r="Q864" s="1715"/>
      <c r="R864" s="1715"/>
      <c r="S864" s="1715"/>
      <c r="T864" s="1715"/>
      <c r="U864" s="1715"/>
      <c r="V864" s="1715"/>
      <c r="W864" s="1715"/>
      <c r="X864" s="1715"/>
      <c r="Y864" s="1715"/>
      <c r="Z864" s="17"/>
      <c r="AA864" s="17"/>
      <c r="AB864" s="17"/>
      <c r="AC864" s="17"/>
      <c r="AD864" s="17"/>
      <c r="AE864" s="17"/>
      <c r="AF864" s="17"/>
      <c r="AG864" s="17"/>
    </row>
    <row r="865" spans="1:33" ht="32.25" customHeight="1">
      <c r="A865" s="395"/>
      <c r="B865" s="418" t="s">
        <v>23</v>
      </c>
      <c r="C865" s="1699" t="s">
        <v>107</v>
      </c>
      <c r="D865" s="1700"/>
      <c r="E865" s="1701"/>
      <c r="F865" s="419" t="s">
        <v>76</v>
      </c>
      <c r="G865" s="418" t="s">
        <v>109</v>
      </c>
      <c r="H865" s="418" t="s">
        <v>28</v>
      </c>
      <c r="I865" s="1699" t="s">
        <v>416</v>
      </c>
      <c r="J865" s="1701"/>
      <c r="K865" s="419" t="s">
        <v>417</v>
      </c>
      <c r="L865" s="418" t="s">
        <v>79</v>
      </c>
      <c r="M865" s="418" t="s">
        <v>418</v>
      </c>
      <c r="N865" s="1699" t="s">
        <v>419</v>
      </c>
      <c r="O865" s="1700"/>
      <c r="P865" s="1700"/>
      <c r="Q865" s="1700"/>
      <c r="R865" s="1700"/>
      <c r="S865" s="1700"/>
      <c r="T865" s="1700"/>
      <c r="U865" s="1700"/>
      <c r="V865" s="1700"/>
      <c r="W865" s="1700"/>
      <c r="X865" s="1700"/>
      <c r="Y865" s="1701"/>
      <c r="Z865" s="17"/>
      <c r="AA865" s="17"/>
      <c r="AB865" s="17"/>
      <c r="AC865" s="17"/>
      <c r="AD865" s="17"/>
      <c r="AE865" s="17"/>
      <c r="AF865" s="17"/>
      <c r="AG865" s="17"/>
    </row>
    <row r="866" spans="1:33" ht="32.25" customHeight="1">
      <c r="A866" s="395"/>
      <c r="B866" s="1698" t="str">
        <f>Cartog!A105</f>
        <v>GESTIÓN CARTOGRÁFICA</v>
      </c>
      <c r="C866" s="1702" t="str">
        <f>Cartog!B105</f>
        <v>Cartografía a escala 1:25.000</v>
      </c>
      <c r="D866" s="1700"/>
      <c r="E866" s="1701"/>
      <c r="F866" s="56">
        <f>Cartog!E105</f>
        <v>0.2</v>
      </c>
      <c r="G866" s="420" t="str">
        <f>Cartog!F105</f>
        <v>Hectareas</v>
      </c>
      <c r="H866" s="421">
        <f>Cartog!G105</f>
        <v>2500000</v>
      </c>
      <c r="I866" s="1708">
        <f>Cartog!H105</f>
        <v>2500000</v>
      </c>
      <c r="J866" s="1701"/>
      <c r="K866" s="422">
        <f>Cartog!J105</f>
        <v>2500000</v>
      </c>
      <c r="L866" s="423">
        <f>Cartog!K105</f>
        <v>1</v>
      </c>
      <c r="M866" s="424">
        <f>Cartog!L105</f>
        <v>0.2</v>
      </c>
      <c r="N866" s="1724" t="str">
        <f>Cartog!M105</f>
        <v xml:space="preserve">
Durante 2018 se dio cumplimiento a la meta de actualización o generación de 2.500.000 hectáreas a escala 1:25.000, de las cuales 1.500.000 hectáreas corresponden a zonas priorizadas de posconflicto. Esta área cubre parcialmente los departamentos de Antioquia, Arauca, Bolívar, Boyacá, Caldas, Caquetá, Casanare, Cesar, Chocó, Córdoba, La Guajira, Magdalena, Meta, Nariño, Norte de Santander, Putumayo, Risaralda, Santander, Sucre, Tolima y Vichada, incluyendo insumos como: vectores existentes, cartografía escaneada antigua, compilaciones toponímicas elaboradas en años anteriores y la generación de mosaicos de imágenes PlanetScope</v>
      </c>
      <c r="O866" s="1700"/>
      <c r="P866" s="1700"/>
      <c r="Q866" s="1700"/>
      <c r="R866" s="1700"/>
      <c r="S866" s="1700"/>
      <c r="T866" s="1700"/>
      <c r="U866" s="1700"/>
      <c r="V866" s="1700"/>
      <c r="W866" s="1700"/>
      <c r="X866" s="1700"/>
      <c r="Y866" s="1701"/>
      <c r="Z866" s="17"/>
      <c r="AA866" s="17"/>
      <c r="AB866" s="17"/>
      <c r="AC866" s="17"/>
      <c r="AD866" s="17"/>
      <c r="AE866" s="17"/>
      <c r="AF866" s="17"/>
      <c r="AG866" s="17"/>
    </row>
    <row r="867" spans="1:33" ht="32.25" customHeight="1">
      <c r="A867" s="395"/>
      <c r="B867" s="1616"/>
      <c r="C867" s="1702" t="str">
        <f>Cartog!B106</f>
        <v>Cartografía a escala 1:2.000</v>
      </c>
      <c r="D867" s="1700"/>
      <c r="E867" s="1701"/>
      <c r="F867" s="56">
        <f>Cartog!E106</f>
        <v>0.2</v>
      </c>
      <c r="G867" s="420" t="str">
        <f>Cartog!F106</f>
        <v>Hectareas</v>
      </c>
      <c r="H867" s="420">
        <f>Cartog!G106</f>
        <v>451</v>
      </c>
      <c r="I867" s="1708">
        <f>Cartog!H106</f>
        <v>451</v>
      </c>
      <c r="J867" s="1701"/>
      <c r="K867" s="430">
        <f>Cartog!J106</f>
        <v>653.86</v>
      </c>
      <c r="L867" s="423">
        <f>Cartog!K106</f>
        <v>1.4498004434589802</v>
      </c>
      <c r="M867" s="424">
        <f>Cartog!L106</f>
        <v>0.28996008869179607</v>
      </c>
      <c r="N867" s="1724" t="str">
        <f>Cartog!M106</f>
        <v xml:space="preserve">
Durante el año 2018, en la meta de actualización o generación de cartografia a escala 1:2.000 se realizo para el municipio de Mocoa (451 has), el cual en el proceso de captura se ajustó el área al incluir áreas urbanas y parte del río que pasa cerca de la cabecera. En consecuencia, el área se amplió a 653,9 hectáreas.
La información se encuentra disponible en el Centro de Cómputo (Grupo Interno de Trabajo Administración de la información), para ser entregada según requerimiento de usuarios externos.</v>
      </c>
      <c r="O867" s="1700"/>
      <c r="P867" s="1700"/>
      <c r="Q867" s="1700"/>
      <c r="R867" s="1700"/>
      <c r="S867" s="1700"/>
      <c r="T867" s="1700"/>
      <c r="U867" s="1700"/>
      <c r="V867" s="1700"/>
      <c r="W867" s="1700"/>
      <c r="X867" s="1700"/>
      <c r="Y867" s="1701"/>
      <c r="Z867" s="17"/>
      <c r="AA867" s="17"/>
      <c r="AB867" s="17"/>
      <c r="AC867" s="17"/>
      <c r="AD867" s="17"/>
      <c r="AE867" s="17"/>
      <c r="AF867" s="17"/>
      <c r="AG867" s="17"/>
    </row>
    <row r="868" spans="1:33" ht="32.25" customHeight="1">
      <c r="A868" s="395"/>
      <c r="B868" s="1616"/>
      <c r="C868" s="1702" t="str">
        <f>Cartog!B107</f>
        <v xml:space="preserve"> Imágenes geográficas incorporadas al Banco Nacional de Imágenes - BNI</v>
      </c>
      <c r="D868" s="1700"/>
      <c r="E868" s="1701"/>
      <c r="F868" s="56">
        <f>Cartog!E107</f>
        <v>0.2</v>
      </c>
      <c r="G868" s="420" t="str">
        <f>Cartog!F107</f>
        <v>Número</v>
      </c>
      <c r="H868" s="421">
        <f>Cartog!G107</f>
        <v>15000</v>
      </c>
      <c r="I868" s="1708">
        <f>Cartog!H107</f>
        <v>15000</v>
      </c>
      <c r="J868" s="1701"/>
      <c r="K868" s="422">
        <f>Cartog!J107</f>
        <v>15000</v>
      </c>
      <c r="L868" s="423">
        <f>Cartog!K107</f>
        <v>1</v>
      </c>
      <c r="M868" s="424">
        <f>Cartog!L107</f>
        <v>0.2</v>
      </c>
      <c r="N868" s="1724" t="str">
        <f>Cartog!M107</f>
        <v xml:space="preserve">
Se reporta el cumplimiento de la meta para 2018, se ingresaron al BNI y se elaboraron en el aplicativo 15.005 Metadatos, discriminados según el sensor de la siguiente manera: 
•	6.399 Aerofotografías digitalizada
•	8.103 Imágenes Fuente Planetscope 
•	   503 de Imágenes de Alta resolución
</v>
      </c>
      <c r="O868" s="1700"/>
      <c r="P868" s="1700"/>
      <c r="Q868" s="1700"/>
      <c r="R868" s="1700"/>
      <c r="S868" s="1700"/>
      <c r="T868" s="1700"/>
      <c r="U868" s="1700"/>
      <c r="V868" s="1700"/>
      <c r="W868" s="1700"/>
      <c r="X868" s="1700"/>
      <c r="Y868" s="1701"/>
      <c r="Z868" s="17"/>
      <c r="AA868" s="17"/>
      <c r="AB868" s="17"/>
      <c r="AC868" s="17"/>
      <c r="AD868" s="17"/>
      <c r="AE868" s="17"/>
      <c r="AF868" s="17"/>
      <c r="AG868" s="17"/>
    </row>
    <row r="869" spans="1:33" ht="32.25" customHeight="1">
      <c r="A869" s="395"/>
      <c r="B869" s="1616"/>
      <c r="C869" s="1702" t="str">
        <f>Cartog!B108</f>
        <v>Levantamientos Topográficos o Planimetricos para restituciòn de tierras</v>
      </c>
      <c r="D869" s="1700"/>
      <c r="E869" s="1701"/>
      <c r="F869" s="56">
        <f>Cartog!E108</f>
        <v>0.2</v>
      </c>
      <c r="G869" s="420" t="str">
        <f>Cartog!F108</f>
        <v>Porcentaje</v>
      </c>
      <c r="H869" s="428">
        <f>Cartog!G108</f>
        <v>1</v>
      </c>
      <c r="I869" s="1733">
        <f>Cartog!H108</f>
        <v>1</v>
      </c>
      <c r="J869" s="1701"/>
      <c r="K869" s="429">
        <f>Cartog!J108</f>
        <v>1</v>
      </c>
      <c r="L869" s="423">
        <f>Cartog!K108</f>
        <v>1</v>
      </c>
      <c r="M869" s="424">
        <f>Cartog!L108</f>
        <v>0.2</v>
      </c>
      <c r="N869" s="1724" t="str">
        <f>Cartog!M108</f>
        <v xml:space="preserve">Se atendió al 100% correspondiente a 88 solicitudes de levantamientos topográficos solicitados por Juzgados Especializados en Restitución de Tierras en aras del acompañamiento en campo para práctica de diferentes pruebas de la Rama Judicial y entes que ejercen control en el país entre otros. </v>
      </c>
      <c r="O869" s="1700"/>
      <c r="P869" s="1700"/>
      <c r="Q869" s="1700"/>
      <c r="R869" s="1700"/>
      <c r="S869" s="1700"/>
      <c r="T869" s="1700"/>
      <c r="U869" s="1700"/>
      <c r="V869" s="1700"/>
      <c r="W869" s="1700"/>
      <c r="X869" s="1700"/>
      <c r="Y869" s="1701"/>
      <c r="Z869" s="17"/>
      <c r="AA869" s="17"/>
      <c r="AB869" s="17"/>
      <c r="AC869" s="17"/>
      <c r="AD869" s="17"/>
      <c r="AE869" s="17"/>
      <c r="AF869" s="17"/>
      <c r="AG869" s="17"/>
    </row>
    <row r="870" spans="1:33" ht="32.25" customHeight="1">
      <c r="A870" s="395"/>
      <c r="B870" s="1616"/>
      <c r="C870" s="1702" t="str">
        <f>Cartog!B109</f>
        <v>Documentos técnicos de investigación e innovacción</v>
      </c>
      <c r="D870" s="1700"/>
      <c r="E870" s="1701"/>
      <c r="F870" s="56">
        <f>Cartog!E109</f>
        <v>0.1</v>
      </c>
      <c r="G870" s="420" t="str">
        <f>Cartog!F109</f>
        <v>Número</v>
      </c>
      <c r="H870" s="421">
        <f>Cartog!G109</f>
        <v>2</v>
      </c>
      <c r="I870" s="1708">
        <f>Cartog!H109</f>
        <v>2</v>
      </c>
      <c r="J870" s="1701"/>
      <c r="K870" s="430">
        <f>Cartog!J109</f>
        <v>2</v>
      </c>
      <c r="L870" s="423">
        <f>Cartog!K109</f>
        <v>1</v>
      </c>
      <c r="M870" s="424">
        <f>Cartog!L109</f>
        <v>0.1</v>
      </c>
      <c r="N870" s="1724" t="str">
        <f>Cartog!M109</f>
        <v xml:space="preserve">
Durante el 2018, la Subdirección de Geografía y Cartografía incursionó en la línea de producción cartográfica a partir de insumos con el Dron, bajo el proyecto "Implementar en línea datos geoespaciales para análisis multitemporales"; asi mismo,  realizo el proceso de investigación en el desarrollo de la metodología correcta para la elaboración de productos cartográficos utilizando imágenes de sensores de aeronaves remotamente tripuladas.
</v>
      </c>
      <c r="O870" s="1700"/>
      <c r="P870" s="1700"/>
      <c r="Q870" s="1700"/>
      <c r="R870" s="1700"/>
      <c r="S870" s="1700"/>
      <c r="T870" s="1700"/>
      <c r="U870" s="1700"/>
      <c r="V870" s="1700"/>
      <c r="W870" s="1700"/>
      <c r="X870" s="1700"/>
      <c r="Y870" s="1701"/>
      <c r="Z870" s="17"/>
      <c r="AA870" s="17"/>
      <c r="AB870" s="17"/>
      <c r="AC870" s="17"/>
      <c r="AD870" s="17"/>
      <c r="AE870" s="17"/>
      <c r="AF870" s="17"/>
      <c r="AG870" s="17"/>
    </row>
    <row r="871" spans="1:33" ht="32.25" customHeight="1">
      <c r="A871" s="395"/>
      <c r="B871" s="1616"/>
      <c r="C871" s="1702" t="str">
        <f>Cartog!B110</f>
        <v>Plan Nacional de Cartografía actualizado</v>
      </c>
      <c r="D871" s="1700"/>
      <c r="E871" s="1701"/>
      <c r="F871" s="56">
        <f>Cartog!E110</f>
        <v>0.1</v>
      </c>
      <c r="G871" s="420" t="str">
        <f>Cartog!F110</f>
        <v>Porcentaje</v>
      </c>
      <c r="H871" s="428">
        <f>Cartog!G110</f>
        <v>1</v>
      </c>
      <c r="I871" s="1703">
        <f>Cartog!H110</f>
        <v>1</v>
      </c>
      <c r="J871" s="1701"/>
      <c r="K871" s="429">
        <f>Cartog!J110</f>
        <v>1</v>
      </c>
      <c r="L871" s="423">
        <f>Cartog!K110</f>
        <v>1</v>
      </c>
      <c r="M871" s="424">
        <f>Cartog!L110</f>
        <v>0.1</v>
      </c>
      <c r="N871" s="1724" t="str">
        <f>Cartog!M110</f>
        <v>Durante el 2018 se avanzó en su revisión y actualización respecto a corrección de estilo, y observaciones sobre los planes de acción a corto, mediano y largo plazo, así mismo se realizó la gestión con el Instituto Nacional de Geografía de España, para conocer de la experiencia del PNC de este país y recibir realimentación a la propuesta de Colombia</v>
      </c>
      <c r="O871" s="1700"/>
      <c r="P871" s="1700"/>
      <c r="Q871" s="1700"/>
      <c r="R871" s="1700"/>
      <c r="S871" s="1700"/>
      <c r="T871" s="1700"/>
      <c r="U871" s="1700"/>
      <c r="V871" s="1700"/>
      <c r="W871" s="1700"/>
      <c r="X871" s="1700"/>
      <c r="Y871" s="1701"/>
      <c r="Z871" s="17"/>
      <c r="AA871" s="17"/>
      <c r="AB871" s="17"/>
      <c r="AC871" s="17"/>
      <c r="AD871" s="17"/>
      <c r="AE871" s="17"/>
      <c r="AF871" s="17"/>
      <c r="AG871" s="17"/>
    </row>
    <row r="872" spans="1:33" ht="21" customHeight="1">
      <c r="A872" s="395"/>
      <c r="B872" s="1619"/>
      <c r="C872" s="1704" t="s">
        <v>103</v>
      </c>
      <c r="D872" s="1700"/>
      <c r="E872" s="1701"/>
      <c r="F872" s="431">
        <f>SUM(F866:F871)</f>
        <v>1</v>
      </c>
      <c r="G872" s="1732" t="str">
        <f>B866</f>
        <v>GESTIÓN CARTOGRÁFICA</v>
      </c>
      <c r="H872" s="1701"/>
      <c r="I872" s="1704" t="str">
        <f>B866</f>
        <v>GESTIÓN CARTOGRÁFICA</v>
      </c>
      <c r="J872" s="1701"/>
      <c r="K872" s="432"/>
      <c r="L872" s="433"/>
      <c r="M872" s="431">
        <f>SUM(M866:M871)</f>
        <v>1.0899600886917959</v>
      </c>
      <c r="N872" s="1725"/>
      <c r="O872" s="1700"/>
      <c r="P872" s="1700"/>
      <c r="Q872" s="1700"/>
      <c r="R872" s="1700"/>
      <c r="S872" s="1700"/>
      <c r="T872" s="1700"/>
      <c r="U872" s="1700"/>
      <c r="V872" s="1700"/>
      <c r="W872" s="1700"/>
      <c r="X872" s="1700"/>
      <c r="Y872" s="1701"/>
      <c r="Z872" s="17"/>
      <c r="AA872" s="17"/>
      <c r="AB872" s="17"/>
      <c r="AC872" s="17"/>
      <c r="AD872" s="17"/>
      <c r="AE872" s="17"/>
      <c r="AF872" s="17"/>
      <c r="AG872" s="17"/>
    </row>
    <row r="873" spans="1:33" ht="15.75" customHeight="1">
      <c r="A873" s="395"/>
      <c r="B873" s="418" t="s">
        <v>23</v>
      </c>
      <c r="C873" s="1699" t="s">
        <v>107</v>
      </c>
      <c r="D873" s="1700"/>
      <c r="E873" s="1701"/>
      <c r="F873" s="419" t="s">
        <v>76</v>
      </c>
      <c r="G873" s="418" t="s">
        <v>109</v>
      </c>
      <c r="H873" s="418" t="s">
        <v>28</v>
      </c>
      <c r="I873" s="1699" t="s">
        <v>416</v>
      </c>
      <c r="J873" s="1701"/>
      <c r="K873" s="419" t="s">
        <v>417</v>
      </c>
      <c r="L873" s="418" t="s">
        <v>79</v>
      </c>
      <c r="M873" s="418" t="s">
        <v>418</v>
      </c>
      <c r="N873" s="1699" t="s">
        <v>419</v>
      </c>
      <c r="O873" s="1700"/>
      <c r="P873" s="1700"/>
      <c r="Q873" s="1700"/>
      <c r="R873" s="1700"/>
      <c r="S873" s="1700"/>
      <c r="T873" s="1700"/>
      <c r="U873" s="1700"/>
      <c r="V873" s="1700"/>
      <c r="W873" s="1700"/>
      <c r="X873" s="1700"/>
      <c r="Y873" s="1701"/>
      <c r="Z873" s="17"/>
      <c r="AA873" s="17"/>
      <c r="AB873" s="17"/>
      <c r="AC873" s="17"/>
      <c r="AD873" s="17"/>
      <c r="AE873" s="17"/>
      <c r="AF873" s="17"/>
      <c r="AG873" s="17"/>
    </row>
    <row r="874" spans="1:33" ht="15.75" customHeight="1">
      <c r="A874" s="395"/>
      <c r="B874" s="1698" t="str">
        <f>Geogr!A166</f>
        <v>GESTION GEOGRAFICA</v>
      </c>
      <c r="C874" s="1702" t="str">
        <f>Geogr!B166</f>
        <v>Geografias Temáticas y departamentales.</v>
      </c>
      <c r="D874" s="1700"/>
      <c r="E874" s="1701"/>
      <c r="F874" s="56">
        <f>Geogr!E166</f>
        <v>0.12</v>
      </c>
      <c r="G874" s="420" t="str">
        <f>Geogr!F166</f>
        <v xml:space="preserve">Documentos </v>
      </c>
      <c r="H874" s="420">
        <f>Geogr!G166</f>
        <v>1</v>
      </c>
      <c r="I874" s="1734">
        <f>Geogr!H166</f>
        <v>1</v>
      </c>
      <c r="J874" s="1701"/>
      <c r="K874" s="640">
        <f>Geogr!J166</f>
        <v>1</v>
      </c>
      <c r="L874" s="423">
        <f>Geogr!K166</f>
        <v>1</v>
      </c>
      <c r="M874" s="424">
        <f>Geogr!L166</f>
        <v>0.12</v>
      </c>
      <c r="N874" s="1724" t="str">
        <f>Geogr!M166</f>
        <v xml:space="preserve">Las geografías desarrolladas y  publicadas en  el año 2018, son: 
•        Departamento del Tolima y Bolívar
</v>
      </c>
      <c r="O874" s="1700"/>
      <c r="P874" s="1700"/>
      <c r="Q874" s="1700"/>
      <c r="R874" s="1700"/>
      <c r="S874" s="1700"/>
      <c r="T874" s="1700"/>
      <c r="U874" s="1700"/>
      <c r="V874" s="1700"/>
      <c r="W874" s="1700"/>
      <c r="X874" s="1700"/>
      <c r="Y874" s="1701"/>
      <c r="Z874" s="17"/>
      <c r="AA874" s="17"/>
      <c r="AB874" s="17"/>
      <c r="AC874" s="17"/>
      <c r="AD874" s="17"/>
      <c r="AE874" s="17"/>
      <c r="AF874" s="17"/>
      <c r="AG874" s="17"/>
    </row>
    <row r="875" spans="1:33" ht="15.75" customHeight="1">
      <c r="A875" s="395"/>
      <c r="B875" s="1616"/>
      <c r="C875" s="1702" t="str">
        <f>Geogr!B167</f>
        <v>Documentos técnicos metodológico
para revisión y ajuste de esquemas de ordenamiento territoriall</v>
      </c>
      <c r="D875" s="1700"/>
      <c r="E875" s="1701"/>
      <c r="F875" s="56">
        <f>Geogr!E167</f>
        <v>0.11</v>
      </c>
      <c r="G875" s="420" t="str">
        <f>Geogr!F167</f>
        <v xml:space="preserve">Documentos </v>
      </c>
      <c r="H875" s="420">
        <f>Geogr!G167</f>
        <v>1</v>
      </c>
      <c r="I875" s="1738">
        <f>Geogr!H167</f>
        <v>1.0000000000000002</v>
      </c>
      <c r="J875" s="1701"/>
      <c r="K875" s="689">
        <f>Geogr!J167</f>
        <v>1.0000000000000002</v>
      </c>
      <c r="L875" s="423">
        <f>Geogr!K167</f>
        <v>1</v>
      </c>
      <c r="M875" s="424">
        <f>Geogr!L167</f>
        <v>0.11</v>
      </c>
      <c r="N875" s="1724" t="str">
        <f>Geogr!M167</f>
        <v xml:space="preserve">Generación de instrumentos metodológicos para el ordenamiento territorial (2018):
-        Metodología para la revisión y ajustes de los esquemas de ordenamiento territorial.
</v>
      </c>
      <c r="O875" s="1700"/>
      <c r="P875" s="1700"/>
      <c r="Q875" s="1700"/>
      <c r="R875" s="1700"/>
      <c r="S875" s="1700"/>
      <c r="T875" s="1700"/>
      <c r="U875" s="1700"/>
      <c r="V875" s="1700"/>
      <c r="W875" s="1700"/>
      <c r="X875" s="1700"/>
      <c r="Y875" s="1701"/>
      <c r="Z875" s="17"/>
      <c r="AA875" s="17"/>
      <c r="AB875" s="17"/>
      <c r="AC875" s="17"/>
      <c r="AD875" s="17"/>
      <c r="AE875" s="17"/>
      <c r="AF875" s="17"/>
      <c r="AG875" s="17"/>
    </row>
    <row r="876" spans="1:33" ht="15.75" customHeight="1">
      <c r="A876" s="395"/>
      <c r="B876" s="1616"/>
      <c r="C876" s="1702" t="str">
        <f>Geogr!B168</f>
        <v>Informacion Geográfica Dispuesta Para Apoyar Los Procesos De Ordenamiento Territorial</v>
      </c>
      <c r="D876" s="1700"/>
      <c r="E876" s="1701"/>
      <c r="F876" s="56">
        <f>Geogr!E168</f>
        <v>0.11</v>
      </c>
      <c r="G876" s="420" t="str">
        <f>Geogr!F168</f>
        <v>Variables SIGOT</v>
      </c>
      <c r="H876" s="420">
        <f>Geogr!G168</f>
        <v>50</v>
      </c>
      <c r="I876" s="1708">
        <f>Geogr!H168</f>
        <v>50</v>
      </c>
      <c r="J876" s="1701"/>
      <c r="K876" s="422">
        <f>Geogr!J168</f>
        <v>50</v>
      </c>
      <c r="L876" s="423">
        <f>Geogr!K168</f>
        <v>1</v>
      </c>
      <c r="M876" s="424">
        <f>Geogr!L168</f>
        <v>0.11</v>
      </c>
      <c r="N876" s="1724" t="str">
        <f>Geogr!M168</f>
        <v>Durante el año 2018 se realizó una modernización técnica y tecnológica del sistema consolidando una nueva plataforma con nuevas funcionalidades, 3 nuevas capas espaciales (Páramos 100K MADS, Páramos 25K MADS, Páramos Santurbán Berlín 25K MADS), la actualización de 4 capas espaciales (Resguardos indígenas 2018_1, Tierras comunidades negras y  la incorporación de 301 geoservicios de entidades externas.</v>
      </c>
      <c r="O876" s="1700"/>
      <c r="P876" s="1700"/>
      <c r="Q876" s="1700"/>
      <c r="R876" s="1700"/>
      <c r="S876" s="1700"/>
      <c r="T876" s="1700"/>
      <c r="U876" s="1700"/>
      <c r="V876" s="1700"/>
      <c r="W876" s="1700"/>
      <c r="X876" s="1700"/>
      <c r="Y876" s="1701"/>
      <c r="Z876" s="17"/>
      <c r="AA876" s="17"/>
      <c r="AB876" s="17"/>
      <c r="AC876" s="17"/>
      <c r="AD876" s="17"/>
      <c r="AE876" s="17"/>
      <c r="AF876" s="17"/>
      <c r="AG876" s="17"/>
    </row>
    <row r="877" spans="1:33" ht="15.75" customHeight="1">
      <c r="A877" s="395"/>
      <c r="B877" s="1616"/>
      <c r="C877" s="1702" t="str">
        <f>Geogr!B169</f>
        <v>Informes Técnicos de deslindes de entidades territoriales municipales y departamentales</v>
      </c>
      <c r="D877" s="1700"/>
      <c r="E877" s="1701"/>
      <c r="F877" s="56">
        <f>Geogr!E169</f>
        <v>0.11</v>
      </c>
      <c r="G877" s="420" t="str">
        <f>Geogr!F169</f>
        <v>Documentos</v>
      </c>
      <c r="H877" s="420">
        <f>Geogr!G169</f>
        <v>2</v>
      </c>
      <c r="I877" s="1734">
        <f>Geogr!H169</f>
        <v>1.9999999999999998</v>
      </c>
      <c r="J877" s="1701"/>
      <c r="K877" s="689">
        <f>Geogr!J169</f>
        <v>1.9999999999999993</v>
      </c>
      <c r="L877" s="423">
        <f>Geogr!K169</f>
        <v>0.99999999999999978</v>
      </c>
      <c r="M877" s="424">
        <f>Geogr!L169</f>
        <v>0.10999999999999997</v>
      </c>
      <c r="N877" s="1724" t="str">
        <f>Geogr!M169</f>
        <v>Se presenta un avance del 100% respecto de la meta en los deslindes departamentales y municipales, en las regiones de Caquetá-Meta-Guaviare, Cesar-La Guajira (Valledupar-San Juan del Cesar), Boyacá-Norte de Santander, (sector río Chicamocha).</v>
      </c>
      <c r="O877" s="1700"/>
      <c r="P877" s="1700"/>
      <c r="Q877" s="1700"/>
      <c r="R877" s="1700"/>
      <c r="S877" s="1700"/>
      <c r="T877" s="1700"/>
      <c r="U877" s="1700"/>
      <c r="V877" s="1700"/>
      <c r="W877" s="1700"/>
      <c r="X877" s="1700"/>
      <c r="Y877" s="1701"/>
      <c r="Z877" s="17"/>
      <c r="AA877" s="17"/>
      <c r="AB877" s="17"/>
      <c r="AC877" s="17"/>
      <c r="AD877" s="17"/>
      <c r="AE877" s="17"/>
      <c r="AF877" s="17"/>
      <c r="AG877" s="17"/>
    </row>
    <row r="878" spans="1:33" ht="15.75" customHeight="1">
      <c r="A878" s="395"/>
      <c r="B878" s="1616"/>
      <c r="C878" s="1702" t="str">
        <f>Geogr!B170</f>
        <v xml:space="preserve">Informes Tècnicos de solicitudes recibidas a través de la cancillería </v>
      </c>
      <c r="D878" s="1700"/>
      <c r="E878" s="1701"/>
      <c r="F878" s="56">
        <f>Geogr!E170</f>
        <v>0.11</v>
      </c>
      <c r="G878" s="420" t="str">
        <f>Geogr!F170</f>
        <v>Porcentaje</v>
      </c>
      <c r="H878" s="428">
        <f>Geogr!G170</f>
        <v>1</v>
      </c>
      <c r="I878" s="1703">
        <f>Geogr!H170</f>
        <v>0.99999999999999989</v>
      </c>
      <c r="J878" s="1701"/>
      <c r="K878" s="429">
        <f>Geogr!J170</f>
        <v>0.99999999999999989</v>
      </c>
      <c r="L878" s="423">
        <f>Geogr!K170</f>
        <v>1</v>
      </c>
      <c r="M878" s="424">
        <f>Geogr!L170</f>
        <v>0.11</v>
      </c>
      <c r="N878" s="1724" t="str">
        <f>Geogr!M170</f>
        <v>Durante el 2018, atendió y acompaño en un 100% las solicitudes allegadas por la Cancillería.</v>
      </c>
      <c r="O878" s="1700"/>
      <c r="P878" s="1700"/>
      <c r="Q878" s="1700"/>
      <c r="R878" s="1700"/>
      <c r="S878" s="1700"/>
      <c r="T878" s="1700"/>
      <c r="U878" s="1700"/>
      <c r="V878" s="1700"/>
      <c r="W878" s="1700"/>
      <c r="X878" s="1700"/>
      <c r="Y878" s="1701"/>
      <c r="Z878" s="17"/>
      <c r="AA878" s="17"/>
      <c r="AB878" s="17"/>
      <c r="AC878" s="17"/>
      <c r="AD878" s="17"/>
      <c r="AE878" s="17"/>
      <c r="AF878" s="17"/>
      <c r="AG878" s="17"/>
    </row>
    <row r="879" spans="1:33" ht="15.75" customHeight="1">
      <c r="A879" s="395"/>
      <c r="B879" s="1616"/>
      <c r="C879" s="1702" t="str">
        <f>Geogr!B171</f>
        <v>ESTUDIO GEOGRÁFICO DEL DESLINDE</v>
      </c>
      <c r="D879" s="1700"/>
      <c r="E879" s="1701"/>
      <c r="F879" s="56">
        <f>Geogr!E171</f>
        <v>0.11</v>
      </c>
      <c r="G879" s="420" t="str">
        <f>Geogr!F171</f>
        <v>Documento</v>
      </c>
      <c r="H879" s="421">
        <f>Geogr!G171</f>
        <v>1</v>
      </c>
      <c r="I879" s="1734">
        <f>Geogr!H171</f>
        <v>1</v>
      </c>
      <c r="J879" s="1701"/>
      <c r="K879" s="491">
        <f>Geogr!J171</f>
        <v>0.99999999999999978</v>
      </c>
      <c r="L879" s="423">
        <f>Geogr!K171</f>
        <v>0.99999999999999978</v>
      </c>
      <c r="M879" s="424">
        <f>Geogr!L171</f>
        <v>0.10999999999999997</v>
      </c>
      <c r="N879" s="1724" t="str">
        <f>Geogr!M171</f>
        <v>Se cumplió 100% la meta programada, al dearrollar y publicar el estudio geográfico del deslinde de Antioquia y Chocó sector Belén de Bajirá.</v>
      </c>
      <c r="O879" s="1700"/>
      <c r="P879" s="1700"/>
      <c r="Q879" s="1700"/>
      <c r="R879" s="1700"/>
      <c r="S879" s="1700"/>
      <c r="T879" s="1700"/>
      <c r="U879" s="1700"/>
      <c r="V879" s="1700"/>
      <c r="W879" s="1700"/>
      <c r="X879" s="1700"/>
      <c r="Y879" s="1701"/>
      <c r="Z879" s="17"/>
      <c r="AA879" s="17"/>
      <c r="AB879" s="17"/>
      <c r="AC879" s="17"/>
      <c r="AD879" s="17"/>
      <c r="AE879" s="17"/>
      <c r="AF879" s="17"/>
      <c r="AG879" s="17"/>
    </row>
    <row r="880" spans="1:33" ht="15.75" customHeight="1">
      <c r="A880" s="395"/>
      <c r="B880" s="1616"/>
      <c r="C880" s="1702" t="str">
        <f>Geogr!B172</f>
        <v>DICCIONARIO GEOGRÁFICO</v>
      </c>
      <c r="D880" s="1700"/>
      <c r="E880" s="1701"/>
      <c r="F880" s="56">
        <f>Geogr!E172</f>
        <v>0.11</v>
      </c>
      <c r="G880" s="420" t="str">
        <f>Geogr!F172</f>
        <v>Registros</v>
      </c>
      <c r="H880" s="421">
        <f>Geogr!G172</f>
        <v>16000</v>
      </c>
      <c r="I880" s="1708">
        <f>Geogr!H172</f>
        <v>16000</v>
      </c>
      <c r="J880" s="1701"/>
      <c r="K880" s="422">
        <f>Geogr!J172</f>
        <v>16000</v>
      </c>
      <c r="L880" s="423">
        <f>Geogr!K172</f>
        <v>1</v>
      </c>
      <c r="M880" s="424">
        <f>Geogr!L172</f>
        <v>0.11</v>
      </c>
      <c r="N880" s="1724" t="str">
        <f>Geogr!M172</f>
        <v>En 2018 se actualizaron 16.000 registros para enriquecer la base de datos del diccionario geográfico.</v>
      </c>
      <c r="O880" s="1700"/>
      <c r="P880" s="1700"/>
      <c r="Q880" s="1700"/>
      <c r="R880" s="1700"/>
      <c r="S880" s="1700"/>
      <c r="T880" s="1700"/>
      <c r="U880" s="1700"/>
      <c r="V880" s="1700"/>
      <c r="W880" s="1700"/>
      <c r="X880" s="1700"/>
      <c r="Y880" s="1701"/>
      <c r="Z880" s="17"/>
      <c r="AA880" s="17"/>
      <c r="AB880" s="17"/>
      <c r="AC880" s="17"/>
      <c r="AD880" s="17"/>
      <c r="AE880" s="17"/>
      <c r="AF880" s="17"/>
      <c r="AG880" s="17"/>
    </row>
    <row r="881" spans="1:33" ht="15.75" customHeight="1">
      <c r="A881" s="395"/>
      <c r="B881" s="1616"/>
      <c r="C881" s="1702" t="str">
        <f>Geogr!B173</f>
        <v>NOMBRES GEOGRÁFICOS</v>
      </c>
      <c r="D881" s="1700"/>
      <c r="E881" s="1701"/>
      <c r="F881" s="56">
        <f>Geogr!E173</f>
        <v>0.11</v>
      </c>
      <c r="G881" s="420" t="str">
        <f>Geogr!F173</f>
        <v>Documento</v>
      </c>
      <c r="H881" s="421">
        <f>Geogr!G173</f>
        <v>1</v>
      </c>
      <c r="I881" s="1734">
        <f>Geogr!H173</f>
        <v>1</v>
      </c>
      <c r="J881" s="1701"/>
      <c r="K881" s="491">
        <f>Geogr!J173</f>
        <v>1</v>
      </c>
      <c r="L881" s="423">
        <f>Geogr!K173</f>
        <v>1</v>
      </c>
      <c r="M881" s="424">
        <f>Geogr!L173</f>
        <v>0.11</v>
      </c>
      <c r="N881" s="1724" t="str">
        <f>Geogr!M173</f>
        <v>Como resultados se tiene durante 2018, La obra de Nombres Geográficos de las regiones:
-	Cundiboyacense.
-	Santanderes.
-	Antioquia y Eje Cafetero.</v>
      </c>
      <c r="O881" s="1700"/>
      <c r="P881" s="1700"/>
      <c r="Q881" s="1700"/>
      <c r="R881" s="1700"/>
      <c r="S881" s="1700"/>
      <c r="T881" s="1700"/>
      <c r="U881" s="1700"/>
      <c r="V881" s="1700"/>
      <c r="W881" s="1700"/>
      <c r="X881" s="1700"/>
      <c r="Y881" s="1701"/>
      <c r="Z881" s="17"/>
      <c r="AA881" s="17"/>
      <c r="AB881" s="17"/>
      <c r="AC881" s="17"/>
      <c r="AD881" s="17"/>
      <c r="AE881" s="17"/>
      <c r="AF881" s="17"/>
      <c r="AG881" s="17"/>
    </row>
    <row r="882" spans="1:33" ht="15.75" customHeight="1">
      <c r="A882" s="395"/>
      <c r="B882" s="1616"/>
      <c r="C882" s="1702" t="str">
        <f>Geogr!B174</f>
        <v>MAPAS TEMÁTICOS</v>
      </c>
      <c r="D882" s="1700"/>
      <c r="E882" s="1701"/>
      <c r="F882" s="56">
        <f>Geogr!E174</f>
        <v>0.11</v>
      </c>
      <c r="G882" s="420" t="str">
        <f>Geogr!F174</f>
        <v>Porcentaje</v>
      </c>
      <c r="H882" s="428">
        <f>Geogr!G174</f>
        <v>1</v>
      </c>
      <c r="I882" s="1703">
        <f>Geogr!H174</f>
        <v>1</v>
      </c>
      <c r="J882" s="1701"/>
      <c r="K882" s="429">
        <f>Geogr!J174</f>
        <v>0.99999999999999989</v>
      </c>
      <c r="L882" s="423">
        <f>Geogr!K174</f>
        <v>0.99999999999999989</v>
      </c>
      <c r="M882" s="424">
        <f>Geogr!L174</f>
        <v>0.10999999999999999</v>
      </c>
      <c r="N882" s="1724" t="str">
        <f>Geogr!M174</f>
        <v xml:space="preserve">Los mapas temáticos publicados incluyen: 32 mapas departamentales que se publican en la página web del IGAC (publicados en 2018); Mapas turísticos de: Departamento de Cundinamarca (dos partes: zona oriental y zona occidental) (en proceso de publicación); Mapas temáticos de: Mapas de ruta (18 rutas), actualizadas a 2018; Tres obras de Nombres Geográficos de región Cundiboyacense, Santanderes y Antioquia y eje cafetero; Tres Geografías departamentales de Norte de Santander (publicada 2017), Tolima y Bolívar  (publicadas en 2018); Geografías del Turismo en Colombia (publicada en 2018); Atlas Cafetero con la Federación Nacional de Cafeteros (publicado en 2018); 16 Estudios de delimitación de las siguientes áreas de reserva forestal con el Ministerio de Ambiente. </v>
      </c>
      <c r="O882" s="1700"/>
      <c r="P882" s="1700"/>
      <c r="Q882" s="1700"/>
      <c r="R882" s="1700"/>
      <c r="S882" s="1700"/>
      <c r="T882" s="1700"/>
      <c r="U882" s="1700"/>
      <c r="V882" s="1700"/>
      <c r="W882" s="1700"/>
      <c r="X882" s="1700"/>
      <c r="Y882" s="1701"/>
      <c r="Z882" s="17"/>
      <c r="AA882" s="17"/>
      <c r="AB882" s="17"/>
      <c r="AC882" s="17"/>
      <c r="AD882" s="17"/>
      <c r="AE882" s="17"/>
      <c r="AF882" s="17"/>
      <c r="AG882" s="17"/>
    </row>
    <row r="883" spans="1:33" ht="15.75" customHeight="1">
      <c r="A883" s="395"/>
      <c r="B883" s="1619"/>
      <c r="C883" s="1704" t="s">
        <v>103</v>
      </c>
      <c r="D883" s="1700"/>
      <c r="E883" s="1701"/>
      <c r="F883" s="431">
        <f>SUM(F874:F882)</f>
        <v>0.99999999999999989</v>
      </c>
      <c r="G883" s="1709" t="str">
        <f>B874</f>
        <v>GESTION GEOGRAFICA</v>
      </c>
      <c r="H883" s="1701"/>
      <c r="I883" s="1704"/>
      <c r="J883" s="1701"/>
      <c r="K883" s="432"/>
      <c r="L883" s="433"/>
      <c r="M883" s="431">
        <f>SUM(M874:M882)</f>
        <v>0.99999999999999989</v>
      </c>
      <c r="N883" s="1725"/>
      <c r="O883" s="1700"/>
      <c r="P883" s="1700"/>
      <c r="Q883" s="1700"/>
      <c r="R883" s="1700"/>
      <c r="S883" s="1700"/>
      <c r="T883" s="1700"/>
      <c r="U883" s="1700"/>
      <c r="V883" s="1700"/>
      <c r="W883" s="1700"/>
      <c r="X883" s="1700"/>
      <c r="Y883" s="1701"/>
      <c r="Z883" s="17"/>
      <c r="AA883" s="17"/>
      <c r="AB883" s="17"/>
      <c r="AC883" s="17"/>
      <c r="AD883" s="17"/>
      <c r="AE883" s="17"/>
      <c r="AF883" s="17"/>
      <c r="AG883" s="17"/>
    </row>
    <row r="884" spans="1:33" ht="15.75" customHeight="1">
      <c r="A884" s="395"/>
      <c r="B884" s="418" t="s">
        <v>23</v>
      </c>
      <c r="C884" s="1699" t="s">
        <v>107</v>
      </c>
      <c r="D884" s="1700"/>
      <c r="E884" s="1701"/>
      <c r="F884" s="419" t="s">
        <v>76</v>
      </c>
      <c r="G884" s="418" t="s">
        <v>109</v>
      </c>
      <c r="H884" s="418" t="s">
        <v>28</v>
      </c>
      <c r="I884" s="1699" t="s">
        <v>416</v>
      </c>
      <c r="J884" s="1701"/>
      <c r="K884" s="419" t="s">
        <v>417</v>
      </c>
      <c r="L884" s="418" t="s">
        <v>79</v>
      </c>
      <c r="M884" s="418" t="s">
        <v>418</v>
      </c>
      <c r="N884" s="1699" t="s">
        <v>419</v>
      </c>
      <c r="O884" s="1700"/>
      <c r="P884" s="1700"/>
      <c r="Q884" s="1700"/>
      <c r="R884" s="1700"/>
      <c r="S884" s="1700"/>
      <c r="T884" s="1700"/>
      <c r="U884" s="1700"/>
      <c r="V884" s="1700"/>
      <c r="W884" s="1700"/>
      <c r="X884" s="1700"/>
      <c r="Y884" s="1701"/>
      <c r="Z884" s="17"/>
      <c r="AA884" s="17"/>
      <c r="AB884" s="17"/>
      <c r="AC884" s="17"/>
      <c r="AD884" s="17"/>
      <c r="AE884" s="17"/>
      <c r="AF884" s="17"/>
      <c r="AG884" s="17"/>
    </row>
    <row r="885" spans="1:33" ht="15.75" customHeight="1">
      <c r="A885" s="395"/>
      <c r="B885" s="1698" t="str">
        <f>Geods!A130</f>
        <v>GESTIÓN GEODÉSICA</v>
      </c>
      <c r="C885" s="1702" t="str">
        <f>Geods!B130</f>
        <v xml:space="preserve">DATOS ALTIMÉTRICOS DE LA RED GEODÉSICA VERTICAL  NACIONAL </v>
      </c>
      <c r="D885" s="1700"/>
      <c r="E885" s="1701"/>
      <c r="F885" s="56">
        <f>Geods!E130</f>
        <v>0.2</v>
      </c>
      <c r="G885" s="420" t="str">
        <f>Geods!F130</f>
        <v>Kilometros</v>
      </c>
      <c r="H885" s="421">
        <f>Geods!G130</f>
        <v>974</v>
      </c>
      <c r="I885" s="1708">
        <f>Geods!H130</f>
        <v>974</v>
      </c>
      <c r="J885" s="1701"/>
      <c r="K885" s="489">
        <f>Geods!J130</f>
        <v>974.02</v>
      </c>
      <c r="L885" s="423">
        <f>Geods!K130</f>
        <v>1.0000205338809034</v>
      </c>
      <c r="M885" s="424">
        <f>Geods!L130</f>
        <v>0.20000410677618069</v>
      </c>
      <c r="N885" s="1724" t="str">
        <f>Geods!M130</f>
        <v>Al cuarto trimestre se tiene un avance de 974 kms nivelados de la Red Geodesica Vertical Nacional.
Realización de los procesos de materialización, nivelación, georreferenciación y gravimetría de las Líneas 15, 16 y 17 (Departamentos de Santander, Norte de Santander, Cesar, Nariño, Cauca, Valle del Cauca). La información de las comisiones realizadas durante el transcurso del año fue revisada y dispuesta para consulta en el sistema GEOCARTO.</v>
      </c>
      <c r="O885" s="1700"/>
      <c r="P885" s="1700"/>
      <c r="Q885" s="1700"/>
      <c r="R885" s="1700"/>
      <c r="S885" s="1700"/>
      <c r="T885" s="1700"/>
      <c r="U885" s="1700"/>
      <c r="V885" s="1700"/>
      <c r="W885" s="1700"/>
      <c r="X885" s="1700"/>
      <c r="Y885" s="1701"/>
      <c r="Z885" s="17"/>
      <c r="AA885" s="17"/>
      <c r="AB885" s="17"/>
      <c r="AC885" s="17"/>
      <c r="AD885" s="17"/>
      <c r="AE885" s="17"/>
      <c r="AF885" s="17"/>
      <c r="AG885" s="17"/>
    </row>
    <row r="886" spans="1:33" ht="15.75" customHeight="1">
      <c r="A886" s="395"/>
      <c r="B886" s="1616"/>
      <c r="C886" s="1702" t="str">
        <f>Geods!B131</f>
        <v xml:space="preserve">Datos Rinex </v>
      </c>
      <c r="D886" s="1700"/>
      <c r="E886" s="1701"/>
      <c r="F886" s="56">
        <f>Geods!E131</f>
        <v>0.2</v>
      </c>
      <c r="G886" s="420" t="str">
        <f>Geods!F131</f>
        <v xml:space="preserve">Número </v>
      </c>
      <c r="H886" s="420">
        <f>Geods!G131</f>
        <v>9490</v>
      </c>
      <c r="I886" s="1708">
        <f>Geods!H131</f>
        <v>9490</v>
      </c>
      <c r="J886" s="1701"/>
      <c r="K886" s="489">
        <f>Geods!J131</f>
        <v>9489.7200000000012</v>
      </c>
      <c r="L886" s="423">
        <f>Geods!K131</f>
        <v>0.99997049525816661</v>
      </c>
      <c r="M886" s="424">
        <f>Geods!L131</f>
        <v>0.19999409905163334</v>
      </c>
      <c r="N886" s="1724" t="str">
        <f>Geods!M131</f>
        <v>Durante el año 2018, se generaron 9.872 archivos Rinex. Se realizaron actividades de control de calidad para verificar los datos que se suministran a los usuarios y al centro de procesamiento IGAC para la Red SIRGAS-CON; y se garantizó la entrega diaria de los archivos Rinex correspondientes a las estaciones continuas, los cuales están publicados en la FTP IGA-SIRGAS. Dichos datos se publicaron por datos abiertos a través de la FTP asignada para los usuarios externos</v>
      </c>
      <c r="O886" s="1700"/>
      <c r="P886" s="1700"/>
      <c r="Q886" s="1700"/>
      <c r="R886" s="1700"/>
      <c r="S886" s="1700"/>
      <c r="T886" s="1700"/>
      <c r="U886" s="1700"/>
      <c r="V886" s="1700"/>
      <c r="W886" s="1700"/>
      <c r="X886" s="1700"/>
      <c r="Y886" s="1701"/>
      <c r="Z886" s="17"/>
      <c r="AA886" s="17"/>
      <c r="AB886" s="17"/>
      <c r="AC886" s="17"/>
      <c r="AD886" s="17"/>
      <c r="AE886" s="17"/>
      <c r="AF886" s="17"/>
      <c r="AG886" s="17"/>
    </row>
    <row r="887" spans="1:33" ht="15.75" customHeight="1">
      <c r="A887" s="395"/>
      <c r="B887" s="1616"/>
      <c r="C887" s="1702" t="str">
        <f>Geods!B132</f>
        <v xml:space="preserve">PUNTOS GEODÉSICOS MATERIALIZADOS DE LA RED GEODÉSICA NACIONAL  </v>
      </c>
      <c r="D887" s="1700"/>
      <c r="E887" s="1701"/>
      <c r="F887" s="56">
        <f>Geods!E132</f>
        <v>0.2</v>
      </c>
      <c r="G887" s="420" t="str">
        <f>Geods!F132</f>
        <v>Número</v>
      </c>
      <c r="H887" s="420">
        <f>Geods!G132</f>
        <v>51</v>
      </c>
      <c r="I887" s="1734">
        <f>Geods!H132</f>
        <v>51</v>
      </c>
      <c r="J887" s="1701"/>
      <c r="K887" s="492">
        <f>Geods!J132</f>
        <v>51.000000000000007</v>
      </c>
      <c r="L887" s="423">
        <f>Geods!K132</f>
        <v>1.0000000000000002</v>
      </c>
      <c r="M887" s="424">
        <f>Geods!L132</f>
        <v>0.20000000000000007</v>
      </c>
      <c r="N887" s="1724" t="str">
        <f>Geods!M132</f>
        <v>Se reporta un avance de 51 vértices generados, correspondiente a un 100% de avance sobre la meta. Se avanzó con el proceso de densificación de puntos Geodésicos en los municipios de Cundinamarca y Boyacá, así mismo se realizó control de calidad de la información recolectada en trabajo de campo.</v>
      </c>
      <c r="O887" s="1700"/>
      <c r="P887" s="1700"/>
      <c r="Q887" s="1700"/>
      <c r="R887" s="1700"/>
      <c r="S887" s="1700"/>
      <c r="T887" s="1700"/>
      <c r="U887" s="1700"/>
      <c r="V887" s="1700"/>
      <c r="W887" s="1700"/>
      <c r="X887" s="1700"/>
      <c r="Y887" s="1701"/>
      <c r="Z887" s="17"/>
      <c r="AA887" s="17"/>
      <c r="AB887" s="17"/>
      <c r="AC887" s="17"/>
      <c r="AD887" s="17"/>
      <c r="AE887" s="17"/>
      <c r="AF887" s="17"/>
      <c r="AG887" s="17"/>
    </row>
    <row r="888" spans="1:33" ht="15.75" customHeight="1">
      <c r="A888" s="395"/>
      <c r="B888" s="1616"/>
      <c r="C888" s="1702" t="str">
        <f>Geods!B133</f>
        <v xml:space="preserve">Valores geomagnéticos </v>
      </c>
      <c r="D888" s="1700"/>
      <c r="E888" s="1701"/>
      <c r="F888" s="56">
        <f>Geods!E133</f>
        <v>0.05</v>
      </c>
      <c r="G888" s="420" t="str">
        <f>Geods!F133</f>
        <v>Número</v>
      </c>
      <c r="H888" s="420">
        <f>Geods!G133</f>
        <v>2400</v>
      </c>
      <c r="I888" s="1708">
        <f>Geods!H133</f>
        <v>2400.0000000000005</v>
      </c>
      <c r="J888" s="1701"/>
      <c r="K888" s="489">
        <f>Geods!J133</f>
        <v>2399.6999999999998</v>
      </c>
      <c r="L888" s="423">
        <f>Geods!K133</f>
        <v>0.99987499999999974</v>
      </c>
      <c r="M888" s="424">
        <f>Geods!L133</f>
        <v>4.999374999999999E-2</v>
      </c>
      <c r="N888" s="1724" t="str">
        <f>Geods!M133</f>
        <v>Se reporta un avance de 2.400 datos geomagnéticos generados correspondiente a un 100% de avance sobre la meta. Se realizaron actividades de preparación, adecuación de insumos e instrumentos para las mediciones absolutas y magnetogramas (magnetómetros Diflux, magnetómetro de protones, variometros, papel fotográfico, químicos reveladores, entre otros). Así mismo, reparaciones logísticas y de infraestructura al observatorio.</v>
      </c>
      <c r="O888" s="1700"/>
      <c r="P888" s="1700"/>
      <c r="Q888" s="1700"/>
      <c r="R888" s="1700"/>
      <c r="S888" s="1700"/>
      <c r="T888" s="1700"/>
      <c r="U888" s="1700"/>
      <c r="V888" s="1700"/>
      <c r="W888" s="1700"/>
      <c r="X888" s="1700"/>
      <c r="Y888" s="1701"/>
      <c r="Z888" s="17"/>
      <c r="AA888" s="17"/>
      <c r="AB888" s="17"/>
      <c r="AC888" s="17"/>
      <c r="AD888" s="17"/>
      <c r="AE888" s="17"/>
      <c r="AF888" s="17"/>
      <c r="AG888" s="17"/>
    </row>
    <row r="889" spans="1:33" ht="15.75" customHeight="1">
      <c r="A889" s="395"/>
      <c r="B889" s="1616"/>
      <c r="C889" s="1702" t="str">
        <f>Geods!B134</f>
        <v>Documentos técnicos de investigación e Innovación</v>
      </c>
      <c r="D889" s="1700"/>
      <c r="E889" s="1701"/>
      <c r="F889" s="56">
        <f>Geods!E134</f>
        <v>0.2</v>
      </c>
      <c r="G889" s="420" t="str">
        <f>Geods!F134</f>
        <v>Número</v>
      </c>
      <c r="H889" s="420">
        <f>Geods!G134</f>
        <v>12</v>
      </c>
      <c r="I889" s="1734">
        <f>Geods!H134</f>
        <v>11.999999999999998</v>
      </c>
      <c r="J889" s="1701"/>
      <c r="K889" s="492">
        <f>Geods!J134</f>
        <v>12</v>
      </c>
      <c r="L889" s="423">
        <f>Geods!K134</f>
        <v>1.0000000000000002</v>
      </c>
      <c r="M889" s="424">
        <f>Geods!L134</f>
        <v>0.20000000000000007</v>
      </c>
      <c r="N889" s="1724" t="str">
        <f>Geods!M134</f>
        <v xml:space="preserve">Se desarrollaron los siguientes proyectos de investigación: Marco de Referencia de Altura Internacional – IHRF; Investigación para la actualización modelo Geoidal para Colombia;  Implementación del Modelo Inosférico y Trosposférico con BERNESE (Software científico) para procesos Geodésicos; Implementación de VRS - NTRIP (metodología para implementar en tiempo real los procesos de levantamientos topográficos); Integración técnica de los procesos de Gravimetría y Geomagnetismo; Elaboración de la estructura y contenido técnico para el documento de Geodesia para niños; Implementación y actualización del Marco de Referencia Terrestre Internacional – ITRF; Implementación de la metodología, de diseño y desarrollo para los proyectos de Redes Geodésicas; Metodología para el manejo de análisis costo-beneficio en la evaluación de proyectos geodésicos; Elaboración del documento técnico de control de calidad para el Geomagnetismo; Realización del ajuste geodésico de los circuitos de nivelación; Propuesta para la implementación de la Red Gravimétrica Absoluta </v>
      </c>
      <c r="O889" s="1700"/>
      <c r="P889" s="1700"/>
      <c r="Q889" s="1700"/>
      <c r="R889" s="1700"/>
      <c r="S889" s="1700"/>
      <c r="T889" s="1700"/>
      <c r="U889" s="1700"/>
      <c r="V889" s="1700"/>
      <c r="W889" s="1700"/>
      <c r="X889" s="1700"/>
      <c r="Y889" s="1701"/>
      <c r="Z889" s="17"/>
      <c r="AA889" s="17"/>
      <c r="AB889" s="17"/>
      <c r="AC889" s="17"/>
      <c r="AD889" s="17"/>
      <c r="AE889" s="17"/>
      <c r="AF889" s="17"/>
      <c r="AG889" s="17"/>
    </row>
    <row r="890" spans="1:33" ht="15.75" customHeight="1">
      <c r="A890" s="395"/>
      <c r="B890" s="1616"/>
      <c r="C890" s="1702" t="str">
        <f>Geods!B135</f>
        <v>Documentos de regulación de  información Geódesica</v>
      </c>
      <c r="D890" s="1700"/>
      <c r="E890" s="1701"/>
      <c r="F890" s="56">
        <f>Geods!E135</f>
        <v>0.15</v>
      </c>
      <c r="G890" s="420" t="str">
        <f>Geods!F135</f>
        <v>Número</v>
      </c>
      <c r="H890" s="420">
        <f>Geods!G135</f>
        <v>3</v>
      </c>
      <c r="I890" s="1737">
        <f>Geods!H135</f>
        <v>2.9999999999999996</v>
      </c>
      <c r="J890" s="1701"/>
      <c r="K890" s="692">
        <f>Geods!J135</f>
        <v>3.0000000000000004</v>
      </c>
      <c r="L890" s="423">
        <f>Geods!K135</f>
        <v>1.0000000000000002</v>
      </c>
      <c r="M890" s="424">
        <f>Geods!L135</f>
        <v>0.15000000000000002</v>
      </c>
      <c r="N890" s="1724" t="str">
        <f>Geods!M135</f>
        <v xml:space="preserve">
Se desarrollaron los siguientes documentos de regulación: Resolución y actualización del Marco de Referencia Terrestre Internacional – ITRF; Especificaciones técnicas de Geodesia; Plan Geodésico Nacional 2019-2025 (versión en revisión). 
</v>
      </c>
      <c r="O890" s="1700"/>
      <c r="P890" s="1700"/>
      <c r="Q890" s="1700"/>
      <c r="R890" s="1700"/>
      <c r="S890" s="1700"/>
      <c r="T890" s="1700"/>
      <c r="U890" s="1700"/>
      <c r="V890" s="1700"/>
      <c r="W890" s="1700"/>
      <c r="X890" s="1700"/>
      <c r="Y890" s="1701"/>
      <c r="Z890" s="17"/>
      <c r="AA890" s="17"/>
      <c r="AB890" s="17"/>
      <c r="AC890" s="17"/>
      <c r="AD890" s="17"/>
      <c r="AE890" s="17"/>
      <c r="AF890" s="17"/>
      <c r="AG890" s="17"/>
    </row>
    <row r="891" spans="1:33" ht="15.75" customHeight="1">
      <c r="A891" s="395"/>
      <c r="B891" s="1619"/>
      <c r="C891" s="1704" t="s">
        <v>103</v>
      </c>
      <c r="D891" s="1700"/>
      <c r="E891" s="1701"/>
      <c r="F891" s="431">
        <f>SUM(F885:F890)</f>
        <v>1</v>
      </c>
      <c r="G891" s="1709" t="str">
        <f>B885</f>
        <v>GESTIÓN GEODÉSICA</v>
      </c>
      <c r="H891" s="1701"/>
      <c r="I891" s="1704"/>
      <c r="J891" s="1701"/>
      <c r="K891" s="432"/>
      <c r="L891" s="433"/>
      <c r="M891" s="431">
        <f>SUM(M885:M890)</f>
        <v>0.99999195582781419</v>
      </c>
      <c r="N891" s="1725"/>
      <c r="O891" s="1700"/>
      <c r="P891" s="1700"/>
      <c r="Q891" s="1700"/>
      <c r="R891" s="1700"/>
      <c r="S891" s="1700"/>
      <c r="T891" s="1700"/>
      <c r="U891" s="1700"/>
      <c r="V891" s="1700"/>
      <c r="W891" s="1700"/>
      <c r="X891" s="1700"/>
      <c r="Y891" s="1701"/>
      <c r="Z891" s="17"/>
      <c r="AA891" s="17"/>
      <c r="AB891" s="17"/>
      <c r="AC891" s="17"/>
      <c r="AD891" s="17"/>
      <c r="AE891" s="17"/>
      <c r="AF891" s="17"/>
      <c r="AG891" s="17"/>
    </row>
    <row r="892" spans="1:33" ht="15.75" customHeight="1">
      <c r="A892" s="395"/>
      <c r="B892" s="418" t="s">
        <v>23</v>
      </c>
      <c r="C892" s="1699" t="s">
        <v>107</v>
      </c>
      <c r="D892" s="1700"/>
      <c r="E892" s="1701"/>
      <c r="F892" s="419" t="s">
        <v>76</v>
      </c>
      <c r="G892" s="418" t="s">
        <v>109</v>
      </c>
      <c r="H892" s="418" t="s">
        <v>28</v>
      </c>
      <c r="I892" s="1699" t="s">
        <v>416</v>
      </c>
      <c r="J892" s="1701"/>
      <c r="K892" s="419" t="s">
        <v>417</v>
      </c>
      <c r="L892" s="418" t="s">
        <v>79</v>
      </c>
      <c r="M892" s="418" t="s">
        <v>418</v>
      </c>
      <c r="N892" s="1699" t="s">
        <v>419</v>
      </c>
      <c r="O892" s="1700"/>
      <c r="P892" s="1700"/>
      <c r="Q892" s="1700"/>
      <c r="R892" s="1700"/>
      <c r="S892" s="1700"/>
      <c r="T892" s="1700"/>
      <c r="U892" s="1700"/>
      <c r="V892" s="1700"/>
      <c r="W892" s="1700"/>
      <c r="X892" s="1700"/>
      <c r="Y892" s="1701"/>
      <c r="Z892" s="17"/>
      <c r="AA892" s="17"/>
      <c r="AB892" s="17"/>
      <c r="AC892" s="17"/>
      <c r="AD892" s="17"/>
      <c r="AE892" s="17"/>
      <c r="AF892" s="17"/>
      <c r="AG892" s="17"/>
    </row>
    <row r="893" spans="1:33" ht="15.75" customHeight="1">
      <c r="A893" s="395"/>
      <c r="B893" s="1698" t="str">
        <f>Agrologia!A86</f>
        <v>GESTION AGROLOGICA</v>
      </c>
      <c r="C893" s="1702" t="str">
        <f>Agrologia!B86</f>
        <v>0403001 - Servicio de levantamientos de suelos competitivos del país</v>
      </c>
      <c r="D893" s="1700"/>
      <c r="E893" s="1701"/>
      <c r="F893" s="56">
        <f>Agrologia!E86</f>
        <v>0.4</v>
      </c>
      <c r="G893" s="694" t="str">
        <f>Agrologia!F86</f>
        <v>Hectáreas</v>
      </c>
      <c r="H893" s="421">
        <f>Agrologia!G86</f>
        <v>1050000</v>
      </c>
      <c r="I893" s="1708">
        <f>Agrologia!H86</f>
        <v>1050000</v>
      </c>
      <c r="J893" s="1701"/>
      <c r="K893" s="489">
        <f>Agrologia!J86</f>
        <v>1935449</v>
      </c>
      <c r="L893" s="423">
        <f>Agrologia!K86</f>
        <v>1.8432847619047619</v>
      </c>
      <c r="M893" s="424">
        <f>Agrologia!L86</f>
        <v>0.73731390476190484</v>
      </c>
      <c r="N893" s="1724" t="str">
        <f>Agrologia!M86</f>
        <v>Para las áreas potencialmente productivas del país por parte de la Subdirección de Agrología se realizaron las siguientes actividades: - Se entregó en su totalidad los estudios de suelos a escalas 1:25000 de la Cuenca Laguna Tota 10.750 ha, Catatumbo 6,360 ha, Cerrejón 2,425 ha, Los Patios 570 ha, Quebrada Barbillas 2,637 ha). Para un Total de 22,742 ha, - Elaboración de Levantamientos Agrológicos en áreas con potencial productivo del Valle del Cauca. (246.648 ha) - Elaboración de la cartografía temática de los levantamientos Agrológicos en áreas con potencial productivo del país. (336.235 ha) - Se realizó las actividades de precampo, socialización y salidas de verificación, salidas de campo de la cuenca del río Negro en los municipios de Caparrapi, Yacopi, La Vega, La Palma, Utica y Puerto Boyacá con actividades de reconocimiento, observaciones y ajuste de la leyenda preliminar, se avanzó en la construcción de la leyenda de suelos, se describieron 103 perfiles modales en la cuenca del Rio Negro, y se describieron 1116 observaciones de campo en 83.000 hectáreas en la cuenca del Río Sumapaz, Se ejecutaron la totalidad de las calicatas programadas para la cuenca del Río Negro, y se digitalizaron en la base de datos, Se reprograma la salida a campo para finales de Enero de 2019 con personal de planta. Esta actividad presentó un incremento en las hectáreas programadas principalmente por la posibilidad de contar con un número mayor de profesionales dedicados a la misma</v>
      </c>
      <c r="O893" s="1700"/>
      <c r="P893" s="1700"/>
      <c r="Q893" s="1700"/>
      <c r="R893" s="1700"/>
      <c r="S893" s="1700"/>
      <c r="T893" s="1700"/>
      <c r="U893" s="1700"/>
      <c r="V893" s="1700"/>
      <c r="W893" s="1700"/>
      <c r="X893" s="1700"/>
      <c r="Y893" s="1701"/>
      <c r="Z893" s="17"/>
      <c r="AA893" s="17"/>
      <c r="AB893" s="17"/>
      <c r="AC893" s="17"/>
      <c r="AD893" s="17"/>
      <c r="AE893" s="17"/>
      <c r="AF893" s="17"/>
      <c r="AG893" s="17"/>
    </row>
    <row r="894" spans="1:33" ht="15.75" customHeight="1">
      <c r="A894" s="395"/>
      <c r="B894" s="1616"/>
      <c r="C894" s="1702" t="str">
        <f>Agrologia!B87</f>
        <v>Compromisos Institucionales nacionales e internacionales</v>
      </c>
      <c r="D894" s="1700"/>
      <c r="E894" s="1701"/>
      <c r="F894" s="56">
        <f>Agrologia!E87</f>
        <v>0.1</v>
      </c>
      <c r="G894" s="694" t="str">
        <f>Agrologia!F87</f>
        <v>Porcentaje</v>
      </c>
      <c r="H894" s="694" t="str">
        <f>Agrologia!G87</f>
        <v>100%</v>
      </c>
      <c r="I894" s="1703">
        <f>Agrologia!H87</f>
        <v>1</v>
      </c>
      <c r="J894" s="1701"/>
      <c r="K894" s="642">
        <f>Agrologia!J87</f>
        <v>1</v>
      </c>
      <c r="L894" s="423">
        <f>Agrologia!K87</f>
        <v>1</v>
      </c>
      <c r="M894" s="424">
        <f>Agrologia!L87</f>
        <v>0.1</v>
      </c>
      <c r="N894" s="1724" t="str">
        <f>Agrologia!M87</f>
        <v>Esta actividad se llevó a cabo en su totalidad, Se cumplió con la actualización y correlación de los 95 municipios programados entre los cuales podemos nombrar Villa del Rosario de Norte de Santander, Belén, Consacá del departamento de Boyacá, Ataco de Tolima, Macarena, Los Andes, departamento de Nariño, Norcasia, Caldas, Motavita, Chíquiza, Soatá de Boyacá y Puerres, Gualmatán de Nariño, Sogamoso y Nuevo Colon de Boyacá; Herveo y Guamo de Tolima, San Andrés y Providencia,  Maceo, Puerto Berrío y Yondó, Anzá, Bello, Éjebico y Enviagado, Angostura, Belmira, Entrerrios, Libornia, Olaya, Sabanalarga, Urrao, Uramita y San José de Uraba,  del departamento de Antioquia entre otros.  Se actualizó la información  en las zonas de restitución de acuerdo con los requerimientos de Unidad de Restitución de Tierras de ejemplo Segovia, Amalfi y Anorí de Antioquia, definidos en postconflicto y Villarica de Tolima y Samaniego, Nariño</v>
      </c>
      <c r="O894" s="1700"/>
      <c r="P894" s="1700"/>
      <c r="Q894" s="1700"/>
      <c r="R894" s="1700"/>
      <c r="S894" s="1700"/>
      <c r="T894" s="1700"/>
      <c r="U894" s="1700"/>
      <c r="V894" s="1700"/>
      <c r="W894" s="1700"/>
      <c r="X894" s="1700"/>
      <c r="Y894" s="1701"/>
      <c r="Z894" s="17"/>
      <c r="AA894" s="17"/>
      <c r="AB894" s="17"/>
      <c r="AC894" s="17"/>
      <c r="AD894" s="17"/>
      <c r="AE894" s="17"/>
      <c r="AF894" s="17"/>
      <c r="AG894" s="17"/>
    </row>
    <row r="895" spans="1:33" ht="15.75" customHeight="1">
      <c r="A895" s="395"/>
      <c r="B895" s="1616"/>
      <c r="C895" s="1702" t="str">
        <f>Agrologia!B88</f>
        <v>0403003 - Servicio de identificación de áreas homogéneas de tierras</v>
      </c>
      <c r="D895" s="1700"/>
      <c r="E895" s="1701"/>
      <c r="F895" s="56">
        <f>Agrologia!E88</f>
        <v>0.15</v>
      </c>
      <c r="G895" s="694" t="str">
        <f>Agrologia!F88</f>
        <v>municipio</v>
      </c>
      <c r="H895" s="694" t="str">
        <f>Agrologia!G88</f>
        <v>150</v>
      </c>
      <c r="I895" s="1708">
        <f>Agrologia!H88</f>
        <v>150</v>
      </c>
      <c r="J895" s="1701"/>
      <c r="K895" s="489">
        <f>Agrologia!J88</f>
        <v>150.55000000000001</v>
      </c>
      <c r="L895" s="423">
        <f>Agrologia!K88</f>
        <v>1.0036666666666667</v>
      </c>
      <c r="M895" s="424">
        <f>Agrologia!L88</f>
        <v>0.15054999999999999</v>
      </c>
      <c r="N895" s="1724" t="str">
        <f>Agrologia!M88</f>
        <v>Esta actividad se llevó a cabo en su totalidad, Se cumplió con la actualización y correlación de los 95 municipios programados entre los cuales podemos nombrar Villa del Rosario de Norte de Santander, Belén, Consacá del departamento de Boyacá, Ataco de Tolima, Macarena, Los Andes, departamento de Nariño, Norcasia, Caldas, Motavita, Chíquiza, Soatá de Boyacá y Puerres, Gualmatán de Nariño, Sogamoso y Nuevo Colon de Boyacá; Herveo y Guamo de Tolima, San Andrés y Providencia,  Maceo, Puerto Berrío y Yondó, Anzá, Bello, Éjebico y Enviagado, Angostura, Belmira, Entrerrios, Libornia, Olaya, Sabanalarga, Urrao, Uramita y San José de Uraba,  del departamento de Antioquia entre otros.  Se actualizó la información  en las zonas de restitución de acuerdo con los requerimientos de Unidad de Restitución de Tierras de ejemplo Segovia, Amalfi y Anorí de Antioquia, definidos en postconflicto y Villarica de Tolima y Samaniego, Nariño</v>
      </c>
      <c r="O895" s="1700"/>
      <c r="P895" s="1700"/>
      <c r="Q895" s="1700"/>
      <c r="R895" s="1700"/>
      <c r="S895" s="1700"/>
      <c r="T895" s="1700"/>
      <c r="U895" s="1700"/>
      <c r="V895" s="1700"/>
      <c r="W895" s="1700"/>
      <c r="X895" s="1700"/>
      <c r="Y895" s="1701"/>
      <c r="Z895" s="17"/>
      <c r="AA895" s="17"/>
      <c r="AB895" s="17"/>
      <c r="AC895" s="17"/>
      <c r="AD895" s="17"/>
      <c r="AE895" s="17"/>
      <c r="AF895" s="17"/>
      <c r="AG895" s="17"/>
    </row>
    <row r="896" spans="1:33" ht="15.75" customHeight="1">
      <c r="A896" s="395"/>
      <c r="B896" s="1616"/>
      <c r="C896" s="1702" t="str">
        <f>Agrologia!B89</f>
        <v>0403002 - Servicio de análisis químicos, físicos, mineralógicos y biológicos de suelos</v>
      </c>
      <c r="D896" s="1700"/>
      <c r="E896" s="1701"/>
      <c r="F896" s="56">
        <f>Agrologia!E89</f>
        <v>0.2</v>
      </c>
      <c r="G896" s="694" t="str">
        <f>Agrologia!F89</f>
        <v>Análisis</v>
      </c>
      <c r="H896" s="421">
        <f>Agrologia!G89</f>
        <v>84000</v>
      </c>
      <c r="I896" s="1708">
        <f>Agrologia!H89</f>
        <v>84000.000000000015</v>
      </c>
      <c r="J896" s="1701"/>
      <c r="K896" s="489">
        <f>Agrologia!J89</f>
        <v>72699</v>
      </c>
      <c r="L896" s="423">
        <f>Agrologia!K89</f>
        <v>0.86546428571428557</v>
      </c>
      <c r="M896" s="424">
        <f>Agrologia!L89</f>
        <v>0.17309285714285713</v>
      </c>
      <c r="N896" s="1724" t="str">
        <f>Agrologia!M89</f>
        <v>Esta actividad se cumplió en un el  86.54% (72.699 análisis  de los 84.000 programados), esto debido a la baja de solicitud por parte de clientes externos.</v>
      </c>
      <c r="O896" s="1700"/>
      <c r="P896" s="1700"/>
      <c r="Q896" s="1700"/>
      <c r="R896" s="1700"/>
      <c r="S896" s="1700"/>
      <c r="T896" s="1700"/>
      <c r="U896" s="1700"/>
      <c r="V896" s="1700"/>
      <c r="W896" s="1700"/>
      <c r="X896" s="1700"/>
      <c r="Y896" s="1701"/>
      <c r="Z896" s="17"/>
      <c r="AA896" s="17"/>
      <c r="AB896" s="17"/>
      <c r="AC896" s="17"/>
      <c r="AD896" s="17"/>
      <c r="AE896" s="17"/>
      <c r="AF896" s="17"/>
      <c r="AG896" s="17"/>
    </row>
    <row r="897" spans="1:33" ht="15.75" customHeight="1">
      <c r="A897" s="395"/>
      <c r="B897" s="1616"/>
      <c r="C897" s="1702" t="str">
        <f>Agrologia!B90</f>
        <v>0403004 - Documentos de estudios técnicos sobre cobertura, usos de la tierra y conflictos del territorio</v>
      </c>
      <c r="D897" s="1700"/>
      <c r="E897" s="1701"/>
      <c r="F897" s="56">
        <f>Agrologia!E90</f>
        <v>0.15</v>
      </c>
      <c r="G897" s="694" t="str">
        <f>Agrologia!F90</f>
        <v>Porcentaje</v>
      </c>
      <c r="H897" s="694" t="str">
        <f>Agrologia!G90</f>
        <v>100%</v>
      </c>
      <c r="I897" s="1703">
        <f>Agrologia!H90</f>
        <v>1</v>
      </c>
      <c r="J897" s="1701"/>
      <c r="K897" s="642">
        <f>Agrologia!J90</f>
        <v>0.96739999999999993</v>
      </c>
      <c r="L897" s="423">
        <f>Agrologia!K90</f>
        <v>0.96739999999999993</v>
      </c>
      <c r="M897" s="424">
        <f>Agrologia!L90</f>
        <v>0.14510999999999999</v>
      </c>
      <c r="N897" s="1724" t="str">
        <f>Agrologia!M90</f>
        <v>Se entregaron en su totalidad los documentos programados, sin embargo se presento un retraso en las actividades de generación de información por los cambios en la dinámica de la actividad los cuales se reprogramaran para el primer trimestre del año 2019</v>
      </c>
      <c r="O897" s="1700"/>
      <c r="P897" s="1700"/>
      <c r="Q897" s="1700"/>
      <c r="R897" s="1700"/>
      <c r="S897" s="1700"/>
      <c r="T897" s="1700"/>
      <c r="U897" s="1700"/>
      <c r="V897" s="1700"/>
      <c r="W897" s="1700"/>
      <c r="X897" s="1700"/>
      <c r="Y897" s="1701"/>
      <c r="Z897" s="17"/>
      <c r="AA897" s="17"/>
      <c r="AB897" s="17"/>
      <c r="AC897" s="17"/>
      <c r="AD897" s="17"/>
      <c r="AE897" s="17"/>
      <c r="AF897" s="17"/>
      <c r="AG897" s="17"/>
    </row>
    <row r="898" spans="1:33" ht="15.75" customHeight="1">
      <c r="A898" s="395"/>
      <c r="B898" s="1619"/>
      <c r="C898" s="1704" t="s">
        <v>103</v>
      </c>
      <c r="D898" s="1700"/>
      <c r="E898" s="1701"/>
      <c r="F898" s="431">
        <f>SUM(F893:F897)</f>
        <v>1</v>
      </c>
      <c r="G898" s="1709" t="str">
        <f>B893</f>
        <v>GESTION AGROLOGICA</v>
      </c>
      <c r="H898" s="1701"/>
      <c r="I898" s="1704"/>
      <c r="J898" s="1701"/>
      <c r="K898" s="432"/>
      <c r="L898" s="433"/>
      <c r="M898" s="431">
        <f>SUM(M893:M897)</f>
        <v>1.3060667619047619</v>
      </c>
      <c r="N898" s="1725"/>
      <c r="O898" s="1700"/>
      <c r="P898" s="1700"/>
      <c r="Q898" s="1700"/>
      <c r="R898" s="1700"/>
      <c r="S898" s="1700"/>
      <c r="T898" s="1700"/>
      <c r="U898" s="1700"/>
      <c r="V898" s="1700"/>
      <c r="W898" s="1700"/>
      <c r="X898" s="1700"/>
      <c r="Y898" s="1701"/>
      <c r="Z898" s="17"/>
      <c r="AA898" s="17"/>
      <c r="AB898" s="17"/>
      <c r="AC898" s="17"/>
      <c r="AD898" s="17"/>
      <c r="AE898" s="17"/>
      <c r="AF898" s="17"/>
      <c r="AG898" s="17"/>
    </row>
    <row r="899" spans="1:33" ht="15.75" customHeight="1">
      <c r="A899" s="395"/>
      <c r="B899" s="418" t="s">
        <v>23</v>
      </c>
      <c r="C899" s="1699" t="s">
        <v>107</v>
      </c>
      <c r="D899" s="1700"/>
      <c r="E899" s="1701"/>
      <c r="F899" s="419" t="s">
        <v>76</v>
      </c>
      <c r="G899" s="418" t="s">
        <v>109</v>
      </c>
      <c r="H899" s="418" t="s">
        <v>28</v>
      </c>
      <c r="I899" s="1699" t="s">
        <v>416</v>
      </c>
      <c r="J899" s="1701"/>
      <c r="K899" s="419" t="s">
        <v>417</v>
      </c>
      <c r="L899" s="418" t="s">
        <v>79</v>
      </c>
      <c r="M899" s="418" t="s">
        <v>418</v>
      </c>
      <c r="N899" s="1699" t="s">
        <v>419</v>
      </c>
      <c r="O899" s="1700"/>
      <c r="P899" s="1700"/>
      <c r="Q899" s="1700"/>
      <c r="R899" s="1700"/>
      <c r="S899" s="1700"/>
      <c r="T899" s="1700"/>
      <c r="U899" s="1700"/>
      <c r="V899" s="1700"/>
      <c r="W899" s="1700"/>
      <c r="X899" s="1700"/>
      <c r="Y899" s="1701"/>
      <c r="Z899" s="17"/>
      <c r="AA899" s="17"/>
      <c r="AB899" s="17"/>
      <c r="AC899" s="17"/>
      <c r="AD899" s="17"/>
      <c r="AE899" s="17"/>
      <c r="AF899" s="17"/>
      <c r="AG899" s="17"/>
    </row>
    <row r="900" spans="1:33" ht="15.75" customHeight="1">
      <c r="A900" s="395"/>
      <c r="B900" s="1698" t="str">
        <f>Catastro!A168</f>
        <v>GESTION CATASTRAL</v>
      </c>
      <c r="C900" s="1702" t="str">
        <f>Catastro!B168</f>
        <v>Modelo de gestión y operación de Catastro Multipropósito en el marco del posconflicto</v>
      </c>
      <c r="D900" s="1700"/>
      <c r="E900" s="1701"/>
      <c r="F900" s="56">
        <f>Catastro!E168</f>
        <v>0.11</v>
      </c>
      <c r="G900" s="420" t="str">
        <f>Catastro!F168</f>
        <v>Porcentaje</v>
      </c>
      <c r="H900" s="420" t="str">
        <f>Catastro!G168</f>
        <v>100%</v>
      </c>
      <c r="I900" s="1703">
        <f>Catastro!H168</f>
        <v>1</v>
      </c>
      <c r="J900" s="1701"/>
      <c r="K900" s="642">
        <f>Catastro!J168</f>
        <v>0.5</v>
      </c>
      <c r="L900" s="423">
        <f>Catastro!K168</f>
        <v>0.5</v>
      </c>
      <c r="M900" s="424">
        <f>Catastro!L168</f>
        <v>5.5E-2</v>
      </c>
      <c r="N900" s="1724" t="str">
        <f>Catastro!M168</f>
        <v>El IGAC ha venido aportando y trabajando en la implementación de la Política Pública de Catastro Multipropósito, a través de diferentes procesos:
-  Participación en los Pilotos de Catastro Multipropósito, liderados por el DNP. En 2018 el IGAC generó el Informe de Evaluación de plan de trabajo, plan de calidad y propuesta metodológica presentados por los operadores TRAGSATEC e INCLAM. Sin embargo, los Pilotos no culminaron en 2018, según lo programado.
-  Generación de especificaciones técnicas de productos: Resolución IGAC Nº 642 de 2018 "Por el cual se adopta el modelo de intercambio LADM_COL"; Resolución conjunta No. 643 de 2018 "Por el cual se adoptan las especificaciones técnicas de levantamiento planimétrico para las actividades de barrido predial masivo y las especificaciones técnicas del levantamiento topográfico planimétrico para casos puntuales"; Plan de gestión del conocimiento; Guía metodológica del componente social.
- Elaboración del Modelo de Evaluación de Catastro Multipropósito
Sin embargo, las actividades y productos generados por el IGAC dependen de un trabajo interinstitucional articulado; las dificultades presentadas en este proceso, impidieron culminar en 2018 la definición del Modelo de Operación y Gestión para la implementación del Modelo de Catastro Multipropósito. Sólo en 2019, se llevará a cabo la fase de evaluación de los pilotos mencionados y como resultado de esta evaluación, entre otros, se obtendrá un Modelo.</v>
      </c>
      <c r="O900" s="1700"/>
      <c r="P900" s="1700"/>
      <c r="Q900" s="1700"/>
      <c r="R900" s="1700"/>
      <c r="S900" s="1700"/>
      <c r="T900" s="1700"/>
      <c r="U900" s="1700"/>
      <c r="V900" s="1700"/>
      <c r="W900" s="1700"/>
      <c r="X900" s="1700"/>
      <c r="Y900" s="1701"/>
      <c r="Z900" s="17"/>
      <c r="AA900" s="17"/>
      <c r="AB900" s="17"/>
      <c r="AC900" s="17"/>
      <c r="AD900" s="17"/>
      <c r="AE900" s="17"/>
      <c r="AF900" s="17"/>
      <c r="AG900" s="17"/>
    </row>
    <row r="901" spans="1:33" ht="15.75" customHeight="1">
      <c r="A901" s="395"/>
      <c r="B901" s="1616"/>
      <c r="C901" s="1702" t="str">
        <f>Catastro!B169</f>
        <v>Metodologias y aplicaciones que transformen los datos catastrales para la toma de decisiones, en los diferentes niveles de la organización y en el marco del posconflicto</v>
      </c>
      <c r="D901" s="1700"/>
      <c r="E901" s="1701"/>
      <c r="F901" s="56">
        <f>Catastro!E169</f>
        <v>0.11</v>
      </c>
      <c r="G901" s="694" t="str">
        <f>Catastro!F169</f>
        <v>Porcentaje</v>
      </c>
      <c r="H901" s="694" t="str">
        <f>Catastro!G169</f>
        <v>100%</v>
      </c>
      <c r="I901" s="1703">
        <f>Catastro!H169</f>
        <v>1</v>
      </c>
      <c r="J901" s="1701"/>
      <c r="K901" s="642">
        <f>Catastro!J169</f>
        <v>1</v>
      </c>
      <c r="L901" s="423">
        <f>Catastro!K169</f>
        <v>1</v>
      </c>
      <c r="M901" s="424">
        <f>Catastro!L169</f>
        <v>0.11</v>
      </c>
      <c r="N901" s="1724" t="str">
        <f>Catastro!M169</f>
        <v>Durante el 2018, de forma permanente, se realizó la consolidación, generación de estadísticas y disposición de información catastral.</v>
      </c>
      <c r="O901" s="1700"/>
      <c r="P901" s="1700"/>
      <c r="Q901" s="1700"/>
      <c r="R901" s="1700"/>
      <c r="S901" s="1700"/>
      <c r="T901" s="1700"/>
      <c r="U901" s="1700"/>
      <c r="V901" s="1700"/>
      <c r="W901" s="1700"/>
      <c r="X901" s="1700"/>
      <c r="Y901" s="1701"/>
      <c r="Z901" s="17"/>
      <c r="AA901" s="17"/>
      <c r="AB901" s="17"/>
      <c r="AC901" s="17"/>
      <c r="AD901" s="17"/>
      <c r="AE901" s="17"/>
      <c r="AF901" s="17"/>
      <c r="AG901" s="17"/>
    </row>
    <row r="902" spans="1:33" ht="15.75" customHeight="1">
      <c r="A902" s="395"/>
      <c r="B902" s="1616"/>
      <c r="C902" s="1702" t="str">
        <f>Catastro!B170</f>
        <v>Avalúos</v>
      </c>
      <c r="D902" s="1700"/>
      <c r="E902" s="1701"/>
      <c r="F902" s="56">
        <f>Catastro!E170</f>
        <v>0.11</v>
      </c>
      <c r="G902" s="694" t="str">
        <f>Catastro!F170</f>
        <v>AVALUOS</v>
      </c>
      <c r="H902" s="421">
        <f>Catastro!G170</f>
        <v>6800</v>
      </c>
      <c r="I902" s="1708">
        <f>Catastro!H170</f>
        <v>6800</v>
      </c>
      <c r="J902" s="1701"/>
      <c r="K902" s="489">
        <f>Catastro!J170</f>
        <v>7593</v>
      </c>
      <c r="L902" s="423">
        <f>Catastro!K170</f>
        <v>1.1166176470588236</v>
      </c>
      <c r="M902" s="424">
        <f>Catastro!L170</f>
        <v>0.1228279411764706</v>
      </c>
      <c r="N902" s="1724" t="str">
        <f>Catastro!M170</f>
        <v>En el 2018, se realizaron 2.672 avalúos comerciales (140,63%) y 4.921 avalúos IVP (100%), alcanzando un porcentaje de avance del 111,66%</v>
      </c>
      <c r="O902" s="1700"/>
      <c r="P902" s="1700"/>
      <c r="Q902" s="1700"/>
      <c r="R902" s="1700"/>
      <c r="S902" s="1700"/>
      <c r="T902" s="1700"/>
      <c r="U902" s="1700"/>
      <c r="V902" s="1700"/>
      <c r="W902" s="1700"/>
      <c r="X902" s="1700"/>
      <c r="Y902" s="1701"/>
      <c r="Z902" s="17"/>
      <c r="AA902" s="17"/>
      <c r="AB902" s="17"/>
      <c r="AC902" s="17"/>
      <c r="AD902" s="17"/>
      <c r="AE902" s="17"/>
      <c r="AF902" s="17"/>
      <c r="AG902" s="17"/>
    </row>
    <row r="903" spans="1:33" ht="15.75" customHeight="1">
      <c r="A903" s="395"/>
      <c r="B903" s="1616"/>
      <c r="C903" s="1702" t="str">
        <f>Catastro!B171</f>
        <v>Predios actualizados catastralmente</v>
      </c>
      <c r="D903" s="1700"/>
      <c r="E903" s="1701"/>
      <c r="F903" s="56">
        <f>Catastro!E171</f>
        <v>0.2</v>
      </c>
      <c r="G903" s="694" t="str">
        <f>Catastro!F171</f>
        <v>PREDIOS</v>
      </c>
      <c r="H903" s="421">
        <f>Catastro!G171</f>
        <v>250779</v>
      </c>
      <c r="I903" s="1708">
        <f>Catastro!H171</f>
        <v>250779</v>
      </c>
      <c r="J903" s="1701"/>
      <c r="K903" s="489">
        <f>Catastro!J171</f>
        <v>265624</v>
      </c>
      <c r="L903" s="423">
        <f>Catastro!K171</f>
        <v>1.0591955466765559</v>
      </c>
      <c r="M903" s="424">
        <f>Catastro!L171</f>
        <v>0.21183910933531119</v>
      </c>
      <c r="N903" s="1724" t="str">
        <f>Catastro!M171</f>
        <v>A través de la gestión realizada en los procesos de actualización catastral de 9 municipios, lograron entrar en vigencia 265.624 predios, el 1 de enero de 2019.De estos predios, 254.970 corresponden a predios del área urbana y 10.654 a predios del área rural.</v>
      </c>
      <c r="O903" s="1700"/>
      <c r="P903" s="1700"/>
      <c r="Q903" s="1700"/>
      <c r="R903" s="1700"/>
      <c r="S903" s="1700"/>
      <c r="T903" s="1700"/>
      <c r="U903" s="1700"/>
      <c r="V903" s="1700"/>
      <c r="W903" s="1700"/>
      <c r="X903" s="1700"/>
      <c r="Y903" s="1701"/>
      <c r="Z903" s="17"/>
      <c r="AA903" s="17"/>
      <c r="AB903" s="17"/>
      <c r="AC903" s="17"/>
      <c r="AD903" s="17"/>
      <c r="AE903" s="17"/>
      <c r="AF903" s="17"/>
      <c r="AG903" s="17"/>
    </row>
    <row r="904" spans="1:33" ht="15.75" customHeight="1">
      <c r="A904" s="395"/>
      <c r="B904" s="1616"/>
      <c r="C904" s="1702" t="str">
        <f>Catastro!B172</f>
        <v>Mutaciones catastrales</v>
      </c>
      <c r="D904" s="1700"/>
      <c r="E904" s="1701"/>
      <c r="F904" s="56">
        <f>Catastro!E172</f>
        <v>0.2</v>
      </c>
      <c r="G904" s="694" t="str">
        <f>Catastro!F172</f>
        <v>Mutaciones</v>
      </c>
      <c r="H904" s="421">
        <f>Catastro!G172</f>
        <v>924350</v>
      </c>
      <c r="I904" s="1708">
        <f>Catastro!H172</f>
        <v>924350</v>
      </c>
      <c r="J904" s="1701"/>
      <c r="K904" s="489">
        <f>Catastro!J172</f>
        <v>920962</v>
      </c>
      <c r="L904" s="423">
        <f>Catastro!K172</f>
        <v>0.9963347216963272</v>
      </c>
      <c r="M904" s="424">
        <f>Catastro!L172</f>
        <v>0.19926694433926545</v>
      </c>
      <c r="N904" s="1724" t="str">
        <f>Catastro!M172</f>
        <v>Durante el 2018 se tramitaron 920.962 mutaciones, para un cumplimiento de la meta total del 99.63% a nivel nacional.</v>
      </c>
      <c r="O904" s="1700"/>
      <c r="P904" s="1700"/>
      <c r="Q904" s="1700"/>
      <c r="R904" s="1700"/>
      <c r="S904" s="1700"/>
      <c r="T904" s="1700"/>
      <c r="U904" s="1700"/>
      <c r="V904" s="1700"/>
      <c r="W904" s="1700"/>
      <c r="X904" s="1700"/>
      <c r="Y904" s="1701"/>
      <c r="Z904" s="17"/>
      <c r="AA904" s="17"/>
      <c r="AB904" s="17"/>
      <c r="AC904" s="17"/>
      <c r="AD904" s="17"/>
      <c r="AE904" s="17"/>
      <c r="AF904" s="17"/>
      <c r="AG904" s="17"/>
    </row>
    <row r="905" spans="1:33" ht="15.75" customHeight="1">
      <c r="A905" s="395"/>
      <c r="B905" s="1616"/>
      <c r="C905" s="1702" t="str">
        <f>Catastro!B173</f>
        <v>Modelo de gestión y operación del proceso de Delegación de funciones catastrales para el IGAC</v>
      </c>
      <c r="D905" s="1700"/>
      <c r="E905" s="1701"/>
      <c r="F905" s="56">
        <f>Catastro!E173</f>
        <v>0.11</v>
      </c>
      <c r="G905" s="694" t="str">
        <f>Catastro!F173</f>
        <v>Porcentaje</v>
      </c>
      <c r="H905" s="694" t="str">
        <f>Catastro!G173</f>
        <v>100%</v>
      </c>
      <c r="I905" s="1703">
        <f>Catastro!H173</f>
        <v>1</v>
      </c>
      <c r="J905" s="1701"/>
      <c r="K905" s="642">
        <f>Catastro!J173</f>
        <v>1</v>
      </c>
      <c r="L905" s="423">
        <f>Catastro!K173</f>
        <v>1</v>
      </c>
      <c r="M905" s="424">
        <f>Catastro!L173</f>
        <v>0.11</v>
      </c>
      <c r="N905" s="1724" t="str">
        <f>Catastro!M173</f>
        <v>En la vigencia 2018, se elaboró el documento correspondiente al Modelo de Gestión y Operación del Proceso de Delegación de Funciones Catastrales para el IGAC. Adicionalmente, en el marco del Modelo, se elaboró la Cartilla de Promoción de la Delegación y el Manual de Evaluación Seguimiento y Control.</v>
      </c>
      <c r="O905" s="1700"/>
      <c r="P905" s="1700"/>
      <c r="Q905" s="1700"/>
      <c r="R905" s="1700"/>
      <c r="S905" s="1700"/>
      <c r="T905" s="1700"/>
      <c r="U905" s="1700"/>
      <c r="V905" s="1700"/>
      <c r="W905" s="1700"/>
      <c r="X905" s="1700"/>
      <c r="Y905" s="1701"/>
      <c r="Z905" s="17"/>
      <c r="AA905" s="17"/>
      <c r="AB905" s="17"/>
      <c r="AC905" s="17"/>
      <c r="AD905" s="17"/>
      <c r="AE905" s="17"/>
      <c r="AF905" s="17"/>
      <c r="AG905" s="17"/>
    </row>
    <row r="906" spans="1:33" ht="15.75" customHeight="1">
      <c r="A906" s="395"/>
      <c r="B906" s="1616"/>
      <c r="C906" s="1702" t="str">
        <f>Catastro!B174</f>
        <v>Solicitudes y requerimientos en el marco de la Política de Reparación Integral a Victimas y de sentencias de Restitución de Tierras atendidos</v>
      </c>
      <c r="D906" s="1700"/>
      <c r="E906" s="1701"/>
      <c r="F906" s="56">
        <f>Catastro!E174</f>
        <v>0.11</v>
      </c>
      <c r="G906" s="694" t="str">
        <f>Catastro!F174</f>
        <v>Porcentaje</v>
      </c>
      <c r="H906" s="694" t="str">
        <f>Catastro!G174</f>
        <v>100%</v>
      </c>
      <c r="I906" s="1703">
        <f>Catastro!H174</f>
        <v>1</v>
      </c>
      <c r="J906" s="1701"/>
      <c r="K906" s="642">
        <f>Catastro!J174</f>
        <v>0.95264400000000005</v>
      </c>
      <c r="L906" s="423">
        <f>Catastro!K174</f>
        <v>0.95264400000000005</v>
      </c>
      <c r="M906" s="424">
        <f>Catastro!L174</f>
        <v>0.10479084000000001</v>
      </c>
      <c r="N906" s="1724" t="str">
        <f>Catastro!M174</f>
        <v>En 2018, se atendieron el 95% de las solicitudes en materia de:
- Regularización de la propiedad: se recibieron 2.609 solicitudes, las cuales fueron atendidas al 100%.
- Cumplimiento de la Política de Restitución de Tierras y Ley de Victimas: se recibieron 2915 solicitudes, de las cuales se atendió el 81% de las solicitudes.
- Avalúos de la Unidad de Restitución de Tierras: se recibieron 1.285 solicitudes de avalúos, con un porcentaje de ejecución del 99 %.</v>
      </c>
      <c r="O906" s="1700"/>
      <c r="P906" s="1700"/>
      <c r="Q906" s="1700"/>
      <c r="R906" s="1700"/>
      <c r="S906" s="1700"/>
      <c r="T906" s="1700"/>
      <c r="U906" s="1700"/>
      <c r="V906" s="1700"/>
      <c r="W906" s="1700"/>
      <c r="X906" s="1700"/>
      <c r="Y906" s="1701"/>
      <c r="Z906" s="17"/>
      <c r="AA906" s="17"/>
      <c r="AB906" s="17"/>
      <c r="AC906" s="17"/>
      <c r="AD906" s="17"/>
      <c r="AE906" s="17"/>
      <c r="AF906" s="17"/>
      <c r="AG906" s="17"/>
    </row>
    <row r="907" spans="1:33" ht="15.75" customHeight="1">
      <c r="A907" s="395"/>
      <c r="B907" s="1616"/>
      <c r="C907" s="1702" t="str">
        <f>Catastro!B175</f>
        <v>Requerimientos atendidos en el marco del posconflicto</v>
      </c>
      <c r="D907" s="1700"/>
      <c r="E907" s="1701"/>
      <c r="F907" s="56">
        <f>Catastro!E175</f>
        <v>0.05</v>
      </c>
      <c r="G907" s="694" t="str">
        <f>Catastro!F175</f>
        <v>Porcentaje</v>
      </c>
      <c r="H907" s="694" t="str">
        <f>Catastro!G175</f>
        <v>100%</v>
      </c>
      <c r="I907" s="1703">
        <f>Catastro!H175</f>
        <v>1.0000000000000002</v>
      </c>
      <c r="J907" s="1701"/>
      <c r="K907" s="642">
        <f>Catastro!J175</f>
        <v>1.0000000000000002</v>
      </c>
      <c r="L907" s="423">
        <f>Catastro!K175</f>
        <v>1</v>
      </c>
      <c r="M907" s="424">
        <f>Catastro!L175</f>
        <v>0.05</v>
      </c>
      <c r="N907" s="1724" t="str">
        <f>Catastro!M175</f>
        <v>Durante el 2018 se atendieron se atendieron las solicitudes de expedición de certificados catastrales entregadas por las Direcciones territoriales para las victimas y/o para los procesos de restitución de Tierras.</v>
      </c>
      <c r="O907" s="1700"/>
      <c r="P907" s="1700"/>
      <c r="Q907" s="1700"/>
      <c r="R907" s="1700"/>
      <c r="S907" s="1700"/>
      <c r="T907" s="1700"/>
      <c r="U907" s="1700"/>
      <c r="V907" s="1700"/>
      <c r="W907" s="1700"/>
      <c r="X907" s="1700"/>
      <c r="Y907" s="1701"/>
      <c r="Z907" s="17"/>
      <c r="AA907" s="17"/>
      <c r="AB907" s="17"/>
      <c r="AC907" s="17"/>
      <c r="AD907" s="17"/>
      <c r="AE907" s="17"/>
      <c r="AF907" s="17"/>
      <c r="AG907" s="17"/>
    </row>
    <row r="908" spans="1:33" ht="15.75" customHeight="1">
      <c r="A908" s="395"/>
      <c r="B908" s="1619"/>
      <c r="C908" s="1704" t="s">
        <v>103</v>
      </c>
      <c r="D908" s="1700"/>
      <c r="E908" s="1701"/>
      <c r="F908" s="431">
        <f>SUM(F900:F907)</f>
        <v>1</v>
      </c>
      <c r="G908" s="1709" t="str">
        <f>B900</f>
        <v>GESTION CATASTRAL</v>
      </c>
      <c r="H908" s="1701"/>
      <c r="I908" s="1704"/>
      <c r="J908" s="1701"/>
      <c r="K908" s="432"/>
      <c r="L908" s="433"/>
      <c r="M908" s="431">
        <f>SUM(M900:M907)</f>
        <v>0.96372483485104732</v>
      </c>
      <c r="N908" s="1725"/>
      <c r="O908" s="1700"/>
      <c r="P908" s="1700"/>
      <c r="Q908" s="1700"/>
      <c r="R908" s="1700"/>
      <c r="S908" s="1700"/>
      <c r="T908" s="1700"/>
      <c r="U908" s="1700"/>
      <c r="V908" s="1700"/>
      <c r="W908" s="1700"/>
      <c r="X908" s="1700"/>
      <c r="Y908" s="1701"/>
      <c r="Z908" s="17"/>
      <c r="AA908" s="17"/>
      <c r="AB908" s="17"/>
      <c r="AC908" s="17"/>
      <c r="AD908" s="17"/>
      <c r="AE908" s="17"/>
      <c r="AF908" s="17"/>
      <c r="AG908" s="17"/>
    </row>
    <row r="909" spans="1:33" ht="15.75" customHeight="1">
      <c r="A909" s="395"/>
      <c r="B909" s="418" t="s">
        <v>23</v>
      </c>
      <c r="C909" s="1699" t="s">
        <v>107</v>
      </c>
      <c r="D909" s="1700"/>
      <c r="E909" s="1701"/>
      <c r="F909" s="419" t="s">
        <v>76</v>
      </c>
      <c r="G909" s="418" t="s">
        <v>109</v>
      </c>
      <c r="H909" s="418" t="s">
        <v>28</v>
      </c>
      <c r="I909" s="1699" t="s">
        <v>416</v>
      </c>
      <c r="J909" s="1701"/>
      <c r="K909" s="419" t="s">
        <v>417</v>
      </c>
      <c r="L909" s="418" t="s">
        <v>79</v>
      </c>
      <c r="M909" s="418" t="s">
        <v>418</v>
      </c>
      <c r="N909" s="1699" t="s">
        <v>419</v>
      </c>
      <c r="O909" s="1700"/>
      <c r="P909" s="1700"/>
      <c r="Q909" s="1700"/>
      <c r="R909" s="1700"/>
      <c r="S909" s="1700"/>
      <c r="T909" s="1700"/>
      <c r="U909" s="1700"/>
      <c r="V909" s="1700"/>
      <c r="W909" s="1700"/>
      <c r="X909" s="1700"/>
      <c r="Y909" s="1701"/>
      <c r="Z909" s="17"/>
      <c r="AA909" s="17"/>
      <c r="AB909" s="17"/>
      <c r="AC909" s="17"/>
      <c r="AD909" s="17"/>
      <c r="AE909" s="17"/>
      <c r="AF909" s="17"/>
      <c r="AG909" s="17"/>
    </row>
    <row r="910" spans="1:33" ht="15.75" customHeight="1">
      <c r="A910" s="395"/>
      <c r="B910" s="1698" t="str">
        <f>Ciaf!A253</f>
        <v xml:space="preserve">GESTIÓN DEL CONOCIMIENTO </v>
      </c>
      <c r="C910" s="1702" t="str">
        <f>Ciaf!B253</f>
        <v>Metodologías de procesamiento digital de imágenes para observación de la tierra</v>
      </c>
      <c r="D910" s="1700"/>
      <c r="E910" s="1701"/>
      <c r="F910" s="697">
        <f>Ciaf!E253</f>
        <v>0.1</v>
      </c>
      <c r="G910" s="420" t="str">
        <f>Ciaf!F253</f>
        <v>Número</v>
      </c>
      <c r="H910" s="698">
        <f>Ciaf!G253</f>
        <v>2</v>
      </c>
      <c r="I910" s="1734">
        <f>Ciaf!H253</f>
        <v>2</v>
      </c>
      <c r="J910" s="1701"/>
      <c r="K910" s="492">
        <f>Ciaf!J253</f>
        <v>2</v>
      </c>
      <c r="L910" s="423">
        <f>Ciaf!K253</f>
        <v>1</v>
      </c>
      <c r="M910" s="424">
        <f>Ciaf!L253</f>
        <v>0.1</v>
      </c>
      <c r="N910" s="1724" t="str">
        <f>Ciaf!M253</f>
        <v>Se realizaron dos (2) metodologías de procesamiento digital de imágenes para observación de la tierras las cuales fueron:
1. "Uso y aplicaciones ART para la producción de información cartográfica"
2. "Monitoreo de cobertura y uso de la tierra a partir de sensores remotos ZIDRES”</v>
      </c>
      <c r="O910" s="1700"/>
      <c r="P910" s="1700"/>
      <c r="Q910" s="1700"/>
      <c r="R910" s="1700"/>
      <c r="S910" s="1700"/>
      <c r="T910" s="1700"/>
      <c r="U910" s="1700"/>
      <c r="V910" s="1700"/>
      <c r="W910" s="1700"/>
      <c r="X910" s="1700"/>
      <c r="Y910" s="1701"/>
      <c r="Z910" s="17"/>
      <c r="AA910" s="17"/>
      <c r="AB910" s="17"/>
      <c r="AC910" s="17"/>
      <c r="AD910" s="17"/>
      <c r="AE910" s="17"/>
      <c r="AF910" s="17"/>
      <c r="AG910" s="17"/>
    </row>
    <row r="911" spans="1:33" ht="15.75" customHeight="1">
      <c r="A911" s="395"/>
      <c r="B911" s="1616"/>
      <c r="C911" s="1702" t="str">
        <f>Ciaf!B254</f>
        <v>Memorias técnicas de las jornadas técnico científicas realizadas en tmeas de uso y aplicación de las tecnologías de la información geográfica.</v>
      </c>
      <c r="D911" s="1700"/>
      <c r="E911" s="1701"/>
      <c r="F911" s="697">
        <f>Ciaf!E254</f>
        <v>0.1</v>
      </c>
      <c r="G911" s="420" t="str">
        <f>Ciaf!F254</f>
        <v>Jornadas</v>
      </c>
      <c r="H911" s="420">
        <f>Ciaf!G254</f>
        <v>5</v>
      </c>
      <c r="I911" s="1708">
        <f>Ciaf!H254</f>
        <v>5</v>
      </c>
      <c r="J911" s="1701"/>
      <c r="K911" s="489">
        <f>Ciaf!J254</f>
        <v>5</v>
      </c>
      <c r="L911" s="423">
        <f>Ciaf!K254</f>
        <v>1</v>
      </c>
      <c r="M911" s="424">
        <f>Ciaf!L254</f>
        <v>0.1</v>
      </c>
      <c r="N911" s="1724" t="str">
        <f>Ciaf!M254</f>
        <v>Se realizaron cinco (5) jornadas técnico cientificas  durante la vigencia 2018, con sus respectivas memorias técnicas;  las cuales fueron: 
1. "Difundir la producción investigativa".
2. “Tecnologías de la información geográfica para la gestión de incendios forestales”
3. “Avances y Tendencias en la Investigación y Desarrollo de la Información Geográfica”
4. “Barrido predial masivo en torno al catastro multiproposito”
5. "Difusión de la investigación y el conocimiento geográfico"</v>
      </c>
      <c r="O911" s="1700"/>
      <c r="P911" s="1700"/>
      <c r="Q911" s="1700"/>
      <c r="R911" s="1700"/>
      <c r="S911" s="1700"/>
      <c r="T911" s="1700"/>
      <c r="U911" s="1700"/>
      <c r="V911" s="1700"/>
      <c r="W911" s="1700"/>
      <c r="X911" s="1700"/>
      <c r="Y911" s="1701"/>
      <c r="Z911" s="17"/>
      <c r="AA911" s="17"/>
      <c r="AB911" s="17"/>
      <c r="AC911" s="17"/>
      <c r="AD911" s="17"/>
      <c r="AE911" s="17"/>
      <c r="AF911" s="17"/>
      <c r="AG911" s="17"/>
    </row>
    <row r="912" spans="1:33" ht="15.75" customHeight="1">
      <c r="A912" s="395"/>
      <c r="B912" s="1616"/>
      <c r="C912" s="1702" t="str">
        <f>Ciaf!B255</f>
        <v>Procesos de transferencia presencial y virtual</v>
      </c>
      <c r="D912" s="1700"/>
      <c r="E912" s="1701"/>
      <c r="F912" s="697">
        <f>Ciaf!E255</f>
        <v>0.1</v>
      </c>
      <c r="G912" s="420" t="str">
        <f>Ciaf!F255</f>
        <v>Procesos</v>
      </c>
      <c r="H912" s="420">
        <f>Ciaf!G255</f>
        <v>25</v>
      </c>
      <c r="I912" s="1708">
        <f>Ciaf!H255</f>
        <v>25</v>
      </c>
      <c r="J912" s="1701"/>
      <c r="K912" s="489">
        <f>Ciaf!J255</f>
        <v>25</v>
      </c>
      <c r="L912" s="423">
        <f>Ciaf!K255</f>
        <v>1</v>
      </c>
      <c r="M912" s="424">
        <f>Ciaf!L255</f>
        <v>0.1</v>
      </c>
      <c r="N912" s="1724" t="str">
        <f>Ciaf!M255</f>
        <v>Durante la vigencia 2018 se realizaron 25 cursos de transferencia de conocimiento, así cumpliendo con la meta programada. Los cursos son:
Desarrollo de programas de formación avanzada en convenio con universidades: 
1.        Doctorado Geografía, Universidad Pedagógica y Tecnológica de Colombia – UPTC.
2.        Maestría en Geografía, Universidad Pedagógica y Tecnológica de Colombia – UPTC.
3.        Maestría en Geomática, Universidad Nacional de Colombia.
4.        Maestría en Teledetección, Universidad Católica de Manizales.
5.        Maestría en Tecnologías de la Información Geográfica, Universidad de Manizales.
6.        Maestría en Gestión de la Información y Tecnologías Geoespaciales, Universidad Sergio Arboleda.
7.        Especialización en Sistemas de Información Geográfica (SIG), Universidad Distrital Francisco José de Caldas.
8.        Especialización en Avalúos, Universidad Distrital Francisco José de Caldas.
Así mismo se realizaron los siguientes cursos: 
9.        Curso internacional políticas urbanas y gestión de programas sostenibles para ciudades inteligentes 
10.        Captura procesamiento y aplicaciones de datos provenientes de aeronaves remotamente tripuladas (ART) 
11.        Entrenamiento de uso de sensores remotos aplicados a estudios multitemporales 
12.        Cartografía básica y fundamentos de sistemas de información geográfica sig 
13.        Fundamentos de sistemas de información geográfica (sig), 
14.        Cartografía digital
15.        Aplicación de estandar ISO 19152 LADM (land administration domain model) en las infraestructuras de datos espaciales, 
16.        Fotogrametría digital con imágenes de plataforma tripuladas y no tripuladas (Primer grupo)
17.        Fundamentos de infraestructura de datos espaciales (IDE).
18.        Fotogrametría digital con imágenes de plataforma tripuladas y no tripuladas (Segundo grupo)
19.        Fotogrametría digital con imágenes de plataforma tripuladas y no tripuladas (Tercer grupo). 
20.        Básico de sistemas de información geográfica (SIG), 
21.        Infraestructura de datos espaciales (IDE) – avanzado.
22.        Análisis y modelamiento SIG con aplicaciones en medio ambiente.
23.        Entrenamiento en GPS 
24.        "Curso virtual lineamientos básicos de ordenamiento territorial" - curso interno, (primer grupo)
25.        "Curso virtual lineamientos básicos de ordenamiento territorial" - curso interno.(Segundo grupo).</v>
      </c>
      <c r="O912" s="1700"/>
      <c r="P912" s="1700"/>
      <c r="Q912" s="1700"/>
      <c r="R912" s="1700"/>
      <c r="S912" s="1700"/>
      <c r="T912" s="1700"/>
      <c r="U912" s="1700"/>
      <c r="V912" s="1700"/>
      <c r="W912" s="1700"/>
      <c r="X912" s="1700"/>
      <c r="Y912" s="1701"/>
      <c r="Z912" s="17"/>
      <c r="AA912" s="17"/>
      <c r="AB912" s="17"/>
      <c r="AC912" s="17"/>
      <c r="AD912" s="17"/>
      <c r="AE912" s="17"/>
      <c r="AF912" s="17"/>
      <c r="AG912" s="17"/>
    </row>
    <row r="913" spans="1:33" ht="15.75" customHeight="1">
      <c r="A913" s="395"/>
      <c r="B913" s="1616"/>
      <c r="C913" s="1702" t="str">
        <f>Ciaf!B256</f>
        <v>Metodologías y procedimientos innovadores en percepción remota para la generación de información geográfica, cartográfica, agrologica y catastral I+D+i</v>
      </c>
      <c r="D913" s="1700"/>
      <c r="E913" s="1701"/>
      <c r="F913" s="697">
        <f>Ciaf!E256</f>
        <v>0.1</v>
      </c>
      <c r="G913" s="420" t="str">
        <f>Ciaf!F256</f>
        <v>Metodologías</v>
      </c>
      <c r="H913" s="698">
        <f>Ciaf!G256</f>
        <v>4</v>
      </c>
      <c r="I913" s="1734">
        <f>Ciaf!H256</f>
        <v>4</v>
      </c>
      <c r="J913" s="1701"/>
      <c r="K913" s="492">
        <f>Ciaf!J256</f>
        <v>4</v>
      </c>
      <c r="L913" s="423">
        <f>Ciaf!K256</f>
        <v>1</v>
      </c>
      <c r="M913" s="424">
        <f>Ciaf!L256</f>
        <v>0.1</v>
      </c>
      <c r="N913" s="1724" t="str">
        <f>Ciaf!M256</f>
        <v>Se desarrollaron cuatro (4) metodologías, las cuales fueron:
1. "Uso y aplicaciones de espectroradiometria para cobertura y suelos"
2. "Metologia de barrido predial masivo con enfoque a catastro multiproposito"
3. "Uso y aplicación de tecnológias geoespaciales para los estudios de riesgo en áreas urbanas"
4. "Propuesta de modelo de gestión del conocimiento para el fortalecimiento institucional del IGAC"</v>
      </c>
      <c r="O913" s="1700"/>
      <c r="P913" s="1700"/>
      <c r="Q913" s="1700"/>
      <c r="R913" s="1700"/>
      <c r="S913" s="1700"/>
      <c r="T913" s="1700"/>
      <c r="U913" s="1700"/>
      <c r="V913" s="1700"/>
      <c r="W913" s="1700"/>
      <c r="X913" s="1700"/>
      <c r="Y913" s="1701"/>
      <c r="Z913" s="17"/>
      <c r="AA913" s="17"/>
      <c r="AB913" s="17"/>
      <c r="AC913" s="17"/>
      <c r="AD913" s="17"/>
      <c r="AE913" s="17"/>
      <c r="AF913" s="17"/>
      <c r="AG913" s="17"/>
    </row>
    <row r="914" spans="1:33" ht="15.75" customHeight="1">
      <c r="A914" s="395"/>
      <c r="B914" s="1616"/>
      <c r="C914" s="1702" t="str">
        <f>Ciaf!B257</f>
        <v>Artículos científicos enviados para evaluación de revistas indexadas</v>
      </c>
      <c r="D914" s="1700"/>
      <c r="E914" s="1701"/>
      <c r="F914" s="697">
        <f>Ciaf!E257</f>
        <v>0.1</v>
      </c>
      <c r="G914" s="420" t="str">
        <f>Ciaf!F257</f>
        <v>Porcentaje</v>
      </c>
      <c r="H914" s="428">
        <f>Ciaf!G257</f>
        <v>1</v>
      </c>
      <c r="I914" s="1733">
        <f>Ciaf!H257</f>
        <v>1.0000000000000002</v>
      </c>
      <c r="J914" s="1701"/>
      <c r="K914" s="700">
        <f>Ciaf!J257</f>
        <v>1.0000000000000002</v>
      </c>
      <c r="L914" s="423">
        <f>Ciaf!K257</f>
        <v>1</v>
      </c>
      <c r="M914" s="424">
        <f>Ciaf!L257</f>
        <v>0.1</v>
      </c>
      <c r="N914" s="1724" t="str">
        <f>Ciaf!M257</f>
        <v>Se desarrollaron cuatro (4)  articulos cientificos, los cuales seran enviadas para evaluación de diferentes revistas indexadas:
1. Artículo de espectroradiometria: “Análisis espectral de los suelos de la cuenca endorreica perteneciente a la laguna de Tota en el departamento de Boyacá, Colombia”
2. Artículo de procesamiento digital de imágenes para estudios multitemporales: "Caracterización multitemporal  de la línea de cauces natural para el complejo cenagoso del Bajo Sinú” .
3.  Artículo aplicación de sistemas de información geográfica: "Sistema de Información Geográfica para la prevención y protección integral de la niñez"
4. Artículo linea  de infraestructura de datos espaciales: "El CIAF como gestor del conocimiento geográfico en Latinoamérica Actualidad y Desafíos"</v>
      </c>
      <c r="O914" s="1700"/>
      <c r="P914" s="1700"/>
      <c r="Q914" s="1700"/>
      <c r="R914" s="1700"/>
      <c r="S914" s="1700"/>
      <c r="T914" s="1700"/>
      <c r="U914" s="1700"/>
      <c r="V914" s="1700"/>
      <c r="W914" s="1700"/>
      <c r="X914" s="1700"/>
      <c r="Y914" s="1701"/>
      <c r="Z914" s="17"/>
      <c r="AA914" s="17"/>
      <c r="AB914" s="17"/>
      <c r="AC914" s="17"/>
      <c r="AD914" s="17"/>
      <c r="AE914" s="17"/>
      <c r="AF914" s="17"/>
      <c r="AG914" s="17"/>
    </row>
    <row r="915" spans="1:33" ht="15.75" customHeight="1">
      <c r="A915" s="395"/>
      <c r="B915" s="1616"/>
      <c r="C915" s="1702" t="str">
        <f>Ciaf!B258</f>
        <v>Nuevos geo-servicios de planchas historicas a escala 1:25,000 integrado en el SIG - NODO para el apoyo a la política de Tierras</v>
      </c>
      <c r="D915" s="1700"/>
      <c r="E915" s="1701"/>
      <c r="F915" s="697">
        <f>Ciaf!E258</f>
        <v>0.1</v>
      </c>
      <c r="G915" s="420" t="str">
        <f>Ciaf!F258</f>
        <v>Geo-servicios</v>
      </c>
      <c r="H915" s="420">
        <f>Ciaf!G258</f>
        <v>5</v>
      </c>
      <c r="I915" s="1708">
        <f>Ciaf!H258</f>
        <v>5</v>
      </c>
      <c r="J915" s="1701"/>
      <c r="K915" s="489">
        <f>Ciaf!J258</f>
        <v>5</v>
      </c>
      <c r="L915" s="423">
        <f>Ciaf!K258</f>
        <v>1</v>
      </c>
      <c r="M915" s="424">
        <f>Ciaf!L258</f>
        <v>0.1</v>
      </c>
      <c r="N915" s="1724" t="str">
        <f>Ciaf!M258</f>
        <v xml:space="preserve">Se realizó la publicación de cinco (5) nuevos geoservicios en el SIG NODO-TIERRAS, los cuales son:
1. Publicación de servicios web geográficos de 175 planchas históricas del departamento de Antioquia.
2. Publicación de servicios web geográficos de 270 planchas históricas del departamento de Cesar.
3. Publicación de servicios web geográficos de 266 planchas históricas del departamento de Córdoba.
4. Publicación de servicios web geográficos de 203 planchas históricas del departamento de Bolívar
5. Publicación de servicios web geográficos de 172 planchas históricas del departamento de Meta.
</v>
      </c>
      <c r="O915" s="1700"/>
      <c r="P915" s="1700"/>
      <c r="Q915" s="1700"/>
      <c r="R915" s="1700"/>
      <c r="S915" s="1700"/>
      <c r="T915" s="1700"/>
      <c r="U915" s="1700"/>
      <c r="V915" s="1700"/>
      <c r="W915" s="1700"/>
      <c r="X915" s="1700"/>
      <c r="Y915" s="1701"/>
      <c r="Z915" s="17"/>
      <c r="AA915" s="17"/>
      <c r="AB915" s="17"/>
      <c r="AC915" s="17"/>
      <c r="AD915" s="17"/>
      <c r="AE915" s="17"/>
      <c r="AF915" s="17"/>
      <c r="AG915" s="17"/>
    </row>
    <row r="916" spans="1:33" ht="15.75" customHeight="1">
      <c r="A916" s="395"/>
      <c r="B916" s="1616"/>
      <c r="C916" s="1702" t="str">
        <f>Ciaf!B259</f>
        <v>Nuevos geo-servicios disponibles dentro del portal geográfico nacional</v>
      </c>
      <c r="D916" s="1700"/>
      <c r="E916" s="1701"/>
      <c r="F916" s="697">
        <f>Ciaf!E259</f>
        <v>0.1</v>
      </c>
      <c r="G916" s="420" t="str">
        <f>Ciaf!F259</f>
        <v xml:space="preserve">Geo-servicios </v>
      </c>
      <c r="H916" s="420">
        <f>Ciaf!G259</f>
        <v>30</v>
      </c>
      <c r="I916" s="1708">
        <f>Ciaf!H259</f>
        <v>30</v>
      </c>
      <c r="J916" s="1701"/>
      <c r="K916" s="489">
        <f>Ciaf!J259</f>
        <v>30</v>
      </c>
      <c r="L916" s="423">
        <f>Ciaf!K259</f>
        <v>1</v>
      </c>
      <c r="M916" s="424">
        <f>Ciaf!L259</f>
        <v>0.1</v>
      </c>
      <c r="N916" s="1724" t="str">
        <f>Ciaf!M259</f>
        <v xml:space="preserve">Se han dispuesto 30 nuevos geoservicios en el portal geográficos:
1. DANE- Relación de dependencia demográfica, según municipio 2005
2. DANE-Relación de Niños-Mujer, según municipio 2005.
3. DANE-Relación de dependencia demográfica, según municipio 2013 (Versión coropletas).
4. DANE-Tasa de crecimiento intercensal, según municipio 1993 – 2005.
5. IDEAM-Uso del Recurso Bosque
6. IDEAM-Vulnerabilidad Cambio Climático.
7. IDEAM-Vulnerabilidad Susceptibilidad Ambiental
8. IDEAM-Química de la Atmósfera
9. IDEAM-Superficie de Bosque
10. IDEAM-Amenaza ambiental
11. IDEAM-Clima y Calidad Ambiental
12. INVEMAR-Manglares de Colombia
13. INVEMAR-SIGMA
14. UNIDAD DE VICTIMAS-Red nacional de información – Connacionales
 15. UNIDAD DE VICTIMAS-Red nacional de información - Índice de riesgo de Victimización.
16. UAPNN-Prioridad de Conservación WMS (ESRI).
17. UNGRD-Proyectos de Reducción Riesgo.
18. UNGRD-Aportes en el marco de la Emergencia Invernal.
19. UPRA-APDT Áreas potenciales para Adecuación de Tierras con fines de irrigación
20. UPRA-Aptitud Aguacate Hass Julio 2017
21. UPRA-Aptitud Ají Tabasco Julio 2017
22. UPRA-Aptitud Cacao Julio 2017
23. UPRA-Aptitud Cachama en Estanques de Tierra Febrero 2018
24. UPRA-Aptitud Caucho Julio 2017
25. UPRA-Aptitud Cebolla Bulbo Semestre Agrícola 1 Julio 2017
26. UPRA-Aptitud Cebolla Bulbo Semestre Agrícola 2 Julio 2017
27. UPRA-Aptitud Especies Nativas en Agua Cálida y Estanques de Tierra
28. SGC-Estado de la cartografía Geológica.
29. SGC        Mapa Geológico de Colombia (2015)
30. SGC        Intensidad Máxima Observada 2015
</v>
      </c>
      <c r="O916" s="1700"/>
      <c r="P916" s="1700"/>
      <c r="Q916" s="1700"/>
      <c r="R916" s="1700"/>
      <c r="S916" s="1700"/>
      <c r="T916" s="1700"/>
      <c r="U916" s="1700"/>
      <c r="V916" s="1700"/>
      <c r="W916" s="1700"/>
      <c r="X916" s="1700"/>
      <c r="Y916" s="1701"/>
      <c r="Z916" s="17"/>
      <c r="AA916" s="17"/>
      <c r="AB916" s="17"/>
      <c r="AC916" s="17"/>
      <c r="AD916" s="17"/>
      <c r="AE916" s="17"/>
      <c r="AF916" s="17"/>
      <c r="AG916" s="17"/>
    </row>
    <row r="917" spans="1:33" ht="15.75" customHeight="1">
      <c r="A917" s="395"/>
      <c r="B917" s="1616"/>
      <c r="C917" s="1702" t="str">
        <f>Ciaf!B260</f>
        <v>Entidades acompañadas en la difusión e implementación de Estándares y buenas practicas para la gestión de información geográfica</v>
      </c>
      <c r="D917" s="1700"/>
      <c r="E917" s="1701"/>
      <c r="F917" s="697">
        <f>Ciaf!E260</f>
        <v>0.1</v>
      </c>
      <c r="G917" s="420" t="str">
        <f>Ciaf!F260</f>
        <v>Entidades</v>
      </c>
      <c r="H917" s="420">
        <f>Ciaf!G260</f>
        <v>10</v>
      </c>
      <c r="I917" s="1708">
        <f>Ciaf!H260</f>
        <v>10</v>
      </c>
      <c r="J917" s="1701"/>
      <c r="K917" s="489">
        <f>Ciaf!J260</f>
        <v>10</v>
      </c>
      <c r="L917" s="423">
        <f>Ciaf!K260</f>
        <v>1</v>
      </c>
      <c r="M917" s="424">
        <f>Ciaf!L260</f>
        <v>0.1</v>
      </c>
      <c r="N917" s="1724" t="str">
        <f>Ciaf!M260</f>
        <v xml:space="preserve">Se realizó acompañamiento a las siguientes entidades en la difusión e implementación de estandares:
1.  Unidad de Planificación Rural Agropecuaria - UPRA 
2.  DIMAR.
3.  Servicio Geológico Colombiano
4.  Gobernación de Cundinamarca
5.  Ministerio de Agricultura
6.  Ministerio de Ambiente y desarrollo sostenible. 
7.   ICBF 
8.   Empresa Ciudad Limpia.
9.   Villavicencio 
10. Chía.
</v>
      </c>
      <c r="O917" s="1700"/>
      <c r="P917" s="1700"/>
      <c r="Q917" s="1700"/>
      <c r="R917" s="1700"/>
      <c r="S917" s="1700"/>
      <c r="T917" s="1700"/>
      <c r="U917" s="1700"/>
      <c r="V917" s="1700"/>
      <c r="W917" s="1700"/>
      <c r="X917" s="1700"/>
      <c r="Y917" s="1701"/>
      <c r="Z917" s="17"/>
      <c r="AA917" s="17"/>
      <c r="AB917" s="17"/>
      <c r="AC917" s="17"/>
      <c r="AD917" s="17"/>
      <c r="AE917" s="17"/>
      <c r="AF917" s="17"/>
      <c r="AG917" s="17"/>
    </row>
    <row r="918" spans="1:33" ht="15.75" customHeight="1">
      <c r="A918" s="395"/>
      <c r="B918" s="1616"/>
      <c r="C918" s="1702" t="str">
        <f>Ciaf!B261</f>
        <v>Documento con parámetros para el establecimiento y conformación de IDES temáticas o regionales o institucionales en diferentes etapas de desarrollo</v>
      </c>
      <c r="D918" s="1700"/>
      <c r="E918" s="1701"/>
      <c r="F918" s="56">
        <f>Ciaf!E261</f>
        <v>0.1</v>
      </c>
      <c r="G918" s="420" t="str">
        <f>Ciaf!F261</f>
        <v>Documentos</v>
      </c>
      <c r="H918" s="420">
        <f>Ciaf!G261</f>
        <v>5</v>
      </c>
      <c r="I918" s="1708">
        <f>Ciaf!H261</f>
        <v>5</v>
      </c>
      <c r="J918" s="1701"/>
      <c r="K918" s="489">
        <f>Ciaf!J261</f>
        <v>5</v>
      </c>
      <c r="L918" s="423">
        <f>Ciaf!K261</f>
        <v>1</v>
      </c>
      <c r="M918" s="424">
        <f>Ciaf!L261</f>
        <v>0.1</v>
      </c>
      <c r="N918" s="1724" t="str">
        <f>Ciaf!M261</f>
        <v>Se generaron cinco (5) documentos con parámetros para el establecimiento y conformación de IDES temáticas, los cuales son:
1.  Estrategias de Consolidación de Proyectos de Sistemas de Información Geográfica (SIG) a Infraestructura de Datos Espaciales (IDE)
2.  Memoria técnica justificativa de la Infraestructura Colombiana de Datos Espaciales (ICDE(
3.  Reglamento de operación de la ICDE
4.  Lineamientos de la ley de geoinformación
5.  Caracterización de Usuarios de la ICDE</v>
      </c>
      <c r="O918" s="1700"/>
      <c r="P918" s="1700"/>
      <c r="Q918" s="1700"/>
      <c r="R918" s="1700"/>
      <c r="S918" s="1700"/>
      <c r="T918" s="1700"/>
      <c r="U918" s="1700"/>
      <c r="V918" s="1700"/>
      <c r="W918" s="1700"/>
      <c r="X918" s="1700"/>
      <c r="Y918" s="1701"/>
      <c r="Z918" s="17"/>
      <c r="AA918" s="17"/>
      <c r="AB918" s="17"/>
      <c r="AC918" s="17"/>
      <c r="AD918" s="17"/>
      <c r="AE918" s="17"/>
      <c r="AF918" s="17"/>
      <c r="AG918" s="17"/>
    </row>
    <row r="919" spans="1:33" ht="15.75" customHeight="1">
      <c r="A919" s="395"/>
      <c r="B919" s="1616"/>
      <c r="C919" s="1702" t="str">
        <f>Ciaf!B262</f>
        <v>Guías de implementación de normas técnicas internacionales para la gestión de información geográfica.</v>
      </c>
      <c r="D919" s="1700"/>
      <c r="E919" s="1701"/>
      <c r="F919" s="56">
        <f>Ciaf!E262</f>
        <v>0.1</v>
      </c>
      <c r="G919" s="420" t="str">
        <f>Ciaf!F262</f>
        <v>Guías</v>
      </c>
      <c r="H919" s="420">
        <f>Ciaf!G262</f>
        <v>4</v>
      </c>
      <c r="I919" s="1708">
        <f>Ciaf!H262</f>
        <v>4</v>
      </c>
      <c r="J919" s="1701"/>
      <c r="K919" s="489">
        <f>Ciaf!J262</f>
        <v>4</v>
      </c>
      <c r="L919" s="423">
        <f>Ciaf!K262</f>
        <v>1</v>
      </c>
      <c r="M919" s="424">
        <f>Ciaf!L262</f>
        <v>0.1</v>
      </c>
      <c r="N919" s="1724" t="str">
        <f>Ciaf!M262</f>
        <v xml:space="preserve">Se realizó la actualización de las guías de implementación de normas téncicas internacionales para la gestión de información geográfica, las cuales fueron:
1. Actualización de la guía de implementación del estándar ISO 19115 de Catalogación de Objetos. 
2. Actualización de la guía de implementación del estándar ISO 19157 de Calidad de Datos Geográficos.
3. Actualización de la guía de Implementación del estándar ISO 19117:2012 de Catálogo de Representación.
4. Actualización de la guía de Implementación del estándar ISO 19131:2007 de Especificaciones Técnicas de Productos Geográficos.
</v>
      </c>
      <c r="O919" s="1700"/>
      <c r="P919" s="1700"/>
      <c r="Q919" s="1700"/>
      <c r="R919" s="1700"/>
      <c r="S919" s="1700"/>
      <c r="T919" s="1700"/>
      <c r="U919" s="1700"/>
      <c r="V919" s="1700"/>
      <c r="W919" s="1700"/>
      <c r="X919" s="1700"/>
      <c r="Y919" s="1701"/>
      <c r="Z919" s="17"/>
      <c r="AA919" s="17"/>
      <c r="AB919" s="17"/>
      <c r="AC919" s="17"/>
      <c r="AD919" s="17"/>
      <c r="AE919" s="17"/>
      <c r="AF919" s="17"/>
      <c r="AG919" s="17"/>
    </row>
    <row r="920" spans="1:33" ht="15.75" customHeight="1">
      <c r="A920" s="395"/>
      <c r="B920" s="1619"/>
      <c r="C920" s="1704" t="s">
        <v>103</v>
      </c>
      <c r="D920" s="1700"/>
      <c r="E920" s="1701"/>
      <c r="F920" s="431">
        <f>SUM(F910:F919)</f>
        <v>0.99999999999999989</v>
      </c>
      <c r="G920" s="1709" t="str">
        <f>B910</f>
        <v xml:space="preserve">GESTIÓN DEL CONOCIMIENTO </v>
      </c>
      <c r="H920" s="1701"/>
      <c r="I920" s="1704"/>
      <c r="J920" s="1701"/>
      <c r="K920" s="432"/>
      <c r="L920" s="433"/>
      <c r="M920" s="431">
        <f>SUM(M910:M919)</f>
        <v>0.99999999999999989</v>
      </c>
      <c r="N920" s="1725"/>
      <c r="O920" s="1700"/>
      <c r="P920" s="1700"/>
      <c r="Q920" s="1700"/>
      <c r="R920" s="1700"/>
      <c r="S920" s="1700"/>
      <c r="T920" s="1700"/>
      <c r="U920" s="1700"/>
      <c r="V920" s="1700"/>
      <c r="W920" s="1700"/>
      <c r="X920" s="1700"/>
      <c r="Y920" s="1701"/>
      <c r="Z920" s="17"/>
      <c r="AA920" s="17"/>
      <c r="AB920" s="17"/>
      <c r="AC920" s="17"/>
      <c r="AD920" s="17"/>
      <c r="AE920" s="17"/>
      <c r="AF920" s="17"/>
      <c r="AG920" s="17"/>
    </row>
    <row r="921" spans="1:33" ht="15.75" customHeight="1">
      <c r="A921" s="395"/>
      <c r="B921" s="418" t="s">
        <v>23</v>
      </c>
      <c r="C921" s="1699" t="s">
        <v>107</v>
      </c>
      <c r="D921" s="1700"/>
      <c r="E921" s="1701"/>
      <c r="F921" s="419" t="s">
        <v>76</v>
      </c>
      <c r="G921" s="418" t="s">
        <v>109</v>
      </c>
      <c r="H921" s="418" t="s">
        <v>28</v>
      </c>
      <c r="I921" s="1699" t="s">
        <v>416</v>
      </c>
      <c r="J921" s="1701"/>
      <c r="K921" s="419" t="s">
        <v>417</v>
      </c>
      <c r="L921" s="418" t="s">
        <v>79</v>
      </c>
      <c r="M921" s="418" t="s">
        <v>418</v>
      </c>
      <c r="N921" s="1699" t="s">
        <v>419</v>
      </c>
      <c r="O921" s="1700"/>
      <c r="P921" s="1700"/>
      <c r="Q921" s="1700"/>
      <c r="R921" s="1700"/>
      <c r="S921" s="1700"/>
      <c r="T921" s="1700"/>
      <c r="U921" s="1700"/>
      <c r="V921" s="1700"/>
      <c r="W921" s="1700"/>
      <c r="X921" s="1700"/>
      <c r="Y921" s="1701"/>
      <c r="Z921" s="17"/>
      <c r="AA921" s="17"/>
      <c r="AB921" s="17"/>
      <c r="AC921" s="17"/>
      <c r="AD921" s="17"/>
      <c r="AE921" s="17"/>
      <c r="AF921" s="17"/>
      <c r="AG921" s="17"/>
    </row>
    <row r="922" spans="1:33" ht="15.75" customHeight="1">
      <c r="A922" s="395"/>
      <c r="B922" s="1698" t="str">
        <f>Difu!A88</f>
        <v xml:space="preserve">DIFUSION Y COMERCIALIZACION </v>
      </c>
      <c r="C922" s="1702" t="str">
        <f>Difu!B88</f>
        <v>Investigaciones de Mercado</v>
      </c>
      <c r="D922" s="1700"/>
      <c r="E922" s="1701"/>
      <c r="F922" s="56">
        <f>Difu!E88</f>
        <v>0.2</v>
      </c>
      <c r="G922" s="694" t="str">
        <f>Difu!F88</f>
        <v>Porcentaje</v>
      </c>
      <c r="H922" s="428">
        <f>Difu!G88</f>
        <v>1</v>
      </c>
      <c r="I922" s="1703">
        <f>Difu!H88</f>
        <v>1</v>
      </c>
      <c r="J922" s="1701"/>
      <c r="K922" s="642">
        <f>Difu!J88</f>
        <v>1</v>
      </c>
      <c r="L922" s="423">
        <f>Difu!K88</f>
        <v>1</v>
      </c>
      <c r="M922" s="424">
        <f>Difu!L88</f>
        <v>0.2</v>
      </c>
      <c r="N922" s="1724" t="str">
        <f>Ciaf!M253</f>
        <v>Se realizaron dos (2) metodologías de procesamiento digital de imágenes para observación de la tierras las cuales fueron:
1. "Uso y aplicaciones ART para la producción de información cartográfica"
2. "Monitoreo de cobertura y uso de la tierra a partir de sensores remotos ZIDRES”</v>
      </c>
      <c r="O922" s="1700"/>
      <c r="P922" s="1700"/>
      <c r="Q922" s="1700"/>
      <c r="R922" s="1700"/>
      <c r="S922" s="1700"/>
      <c r="T922" s="1700"/>
      <c r="U922" s="1700"/>
      <c r="V922" s="1700"/>
      <c r="W922" s="1700"/>
      <c r="X922" s="1700"/>
      <c r="Y922" s="1701"/>
      <c r="Z922" s="17"/>
      <c r="AA922" s="17"/>
      <c r="AB922" s="17"/>
      <c r="AC922" s="17"/>
      <c r="AD922" s="17"/>
      <c r="AE922" s="17"/>
      <c r="AF922" s="17"/>
      <c r="AG922" s="17"/>
    </row>
    <row r="923" spans="1:33" ht="15.75" customHeight="1">
      <c r="A923" s="395"/>
      <c r="B923" s="1616"/>
      <c r="C923" s="1702" t="str">
        <f>Difu!B89</f>
        <v>Difusión y promoción de los bienes y servicios Geográficos en el país</v>
      </c>
      <c r="D923" s="1700"/>
      <c r="E923" s="1701"/>
      <c r="F923" s="56">
        <f>Difu!E89</f>
        <v>0.3</v>
      </c>
      <c r="G923" s="694" t="str">
        <f>Difu!F89</f>
        <v>Porcentaje</v>
      </c>
      <c r="H923" s="694" t="str">
        <f>Difu!G89</f>
        <v>100%</v>
      </c>
      <c r="I923" s="1703">
        <f>Difu!H89</f>
        <v>1</v>
      </c>
      <c r="J923" s="1701"/>
      <c r="K923" s="642">
        <f>Difu!J89</f>
        <v>1</v>
      </c>
      <c r="L923" s="423">
        <f>Difu!K89</f>
        <v>1</v>
      </c>
      <c r="M923" s="424">
        <f>Difu!L89</f>
        <v>0.3</v>
      </c>
      <c r="N923" s="1724" t="str">
        <f>Ciaf!M254</f>
        <v>Se realizaron cinco (5) jornadas técnico cientificas  durante la vigencia 2018, con sus respectivas memorias técnicas;  las cuales fueron: 
1. "Difundir la producción investigativa".
2. “Tecnologías de la información geográfica para la gestión de incendios forestales”
3. “Avances y Tendencias en la Investigación y Desarrollo de la Información Geográfica”
4. “Barrido predial masivo en torno al catastro multiproposito”
5. "Difusión de la investigación y el conocimiento geográfico"</v>
      </c>
      <c r="O923" s="1700"/>
      <c r="P923" s="1700"/>
      <c r="Q923" s="1700"/>
      <c r="R923" s="1700"/>
      <c r="S923" s="1700"/>
      <c r="T923" s="1700"/>
      <c r="U923" s="1700"/>
      <c r="V923" s="1700"/>
      <c r="W923" s="1700"/>
      <c r="X923" s="1700"/>
      <c r="Y923" s="1701"/>
      <c r="Z923" s="17"/>
      <c r="AA923" s="17"/>
      <c r="AB923" s="17"/>
      <c r="AC923" s="17"/>
      <c r="AD923" s="17"/>
      <c r="AE923" s="17"/>
      <c r="AF923" s="17"/>
      <c r="AG923" s="17"/>
    </row>
    <row r="924" spans="1:33" ht="15.75" customHeight="1">
      <c r="A924" s="395"/>
      <c r="B924" s="1616"/>
      <c r="C924" s="1702" t="str">
        <f>Difu!B90</f>
        <v>Ingresos por venta de bienes y servicios Geográficos de la Entidad</v>
      </c>
      <c r="D924" s="1700"/>
      <c r="E924" s="1701"/>
      <c r="F924" s="56">
        <f>Difu!E90</f>
        <v>0.3</v>
      </c>
      <c r="G924" s="694" t="str">
        <f>Difu!F90</f>
        <v>Pesos</v>
      </c>
      <c r="H924" s="421">
        <f>Difu!G90</f>
        <v>8903115208</v>
      </c>
      <c r="I924" s="1708">
        <f>Difu!H90</f>
        <v>8903115208.0000019</v>
      </c>
      <c r="J924" s="1701"/>
      <c r="K924" s="489">
        <f>Difu!J90</f>
        <v>7928682317</v>
      </c>
      <c r="L924" s="423">
        <f>Difu!K90</f>
        <v>0.89055146785875428</v>
      </c>
      <c r="M924" s="424">
        <f>Difu!L90</f>
        <v>0.26716544035762629</v>
      </c>
      <c r="N924" s="1724" t="str">
        <f>Ciaf!M255</f>
        <v>Durante la vigencia 2018 se realizaron 25 cursos de transferencia de conocimiento, así cumpliendo con la meta programada. Los cursos son:
Desarrollo de programas de formación avanzada en convenio con universidades: 
1.        Doctorado Geografía, Universidad Pedagógica y Tecnológica de Colombia – UPTC.
2.        Maestría en Geografía, Universidad Pedagógica y Tecnológica de Colombia – UPTC.
3.        Maestría en Geomática, Universidad Nacional de Colombia.
4.        Maestría en Teledetección, Universidad Católica de Manizales.
5.        Maestría en Tecnologías de la Información Geográfica, Universidad de Manizales.
6.        Maestría en Gestión de la Información y Tecnologías Geoespaciales, Universidad Sergio Arboleda.
7.        Especialización en Sistemas de Información Geográfica (SIG), Universidad Distrital Francisco José de Caldas.
8.        Especialización en Avalúos, Universidad Distrital Francisco José de Caldas.
Así mismo se realizaron los siguientes cursos: 
9.        Curso internacional políticas urbanas y gestión de programas sostenibles para ciudades inteligentes 
10.        Captura procesamiento y aplicaciones de datos provenientes de aeronaves remotamente tripuladas (ART) 
11.        Entrenamiento de uso de sensores remotos aplicados a estudios multitemporales 
12.        Cartografía básica y fundamentos de sistemas de información geográfica sig 
13.        Fundamentos de sistemas de información geográfica (sig), 
14.        Cartografía digital
15.        Aplicación de estandar ISO 19152 LADM (land administration domain model) en las infraestructuras de datos espaciales, 
16.        Fotogrametría digital con imágenes de plataforma tripuladas y no tripuladas (Primer grupo)
17.        Fundamentos de infraestructura de datos espaciales (IDE).
18.        Fotogrametría digital con imágenes de plataforma tripuladas y no tripuladas (Segundo grupo)
19.        Fotogrametría digital con imágenes de plataforma tripuladas y no tripuladas (Tercer grupo). 
20.        Básico de sistemas de información geográfica (SIG), 
21.        Infraestructura de datos espaciales (IDE) – avanzado.
22.        Análisis y modelamiento SIG con aplicaciones en medio ambiente.
23.        Entrenamiento en GPS 
24.        "Curso virtual lineamientos básicos de ordenamiento territorial" - curso interno, (primer grupo)
25.        "Curso virtual lineamientos básicos de ordenamiento territorial" - curso interno.(Segundo grupo).</v>
      </c>
      <c r="O924" s="1700"/>
      <c r="P924" s="1700"/>
      <c r="Q924" s="1700"/>
      <c r="R924" s="1700"/>
      <c r="S924" s="1700"/>
      <c r="T924" s="1700"/>
      <c r="U924" s="1700"/>
      <c r="V924" s="1700"/>
      <c r="W924" s="1700"/>
      <c r="X924" s="1700"/>
      <c r="Y924" s="1701"/>
      <c r="Z924" s="17"/>
      <c r="AA924" s="17"/>
      <c r="AB924" s="17"/>
      <c r="AC924" s="17"/>
      <c r="AD924" s="17"/>
      <c r="AE924" s="17"/>
      <c r="AF924" s="17"/>
      <c r="AG924" s="17"/>
    </row>
    <row r="925" spans="1:33" ht="15.75" customHeight="1">
      <c r="A925" s="395"/>
      <c r="B925" s="1616"/>
      <c r="C925" s="1702" t="str">
        <f>Difu!B91</f>
        <v>Proyecto piloto de CRM (Customer Relationship Managment)</v>
      </c>
      <c r="D925" s="1700"/>
      <c r="E925" s="1701"/>
      <c r="F925" s="56">
        <f>Difu!E91</f>
        <v>0.2</v>
      </c>
      <c r="G925" s="694" t="str">
        <f>Difu!F91</f>
        <v>Porcentaje</v>
      </c>
      <c r="H925" s="428">
        <f>Difu!G91</f>
        <v>1</v>
      </c>
      <c r="I925" s="1703">
        <f>Difu!H91</f>
        <v>1</v>
      </c>
      <c r="J925" s="1701"/>
      <c r="K925" s="642">
        <f>Difu!J91</f>
        <v>1</v>
      </c>
      <c r="L925" s="423">
        <f>Difu!K91</f>
        <v>1</v>
      </c>
      <c r="M925" s="424">
        <f>Difu!L91</f>
        <v>0.2</v>
      </c>
      <c r="N925" s="1724" t="str">
        <f>Ciaf!M256</f>
        <v>Se desarrollaron cuatro (4) metodologías, las cuales fueron:
1. "Uso y aplicaciones de espectroradiometria para cobertura y suelos"
2. "Metologia de barrido predial masivo con enfoque a catastro multiproposito"
3. "Uso y aplicación de tecnológias geoespaciales para los estudios de riesgo en áreas urbanas"
4. "Propuesta de modelo de gestión del conocimiento para el fortalecimiento institucional del IGAC"</v>
      </c>
      <c r="O925" s="1700"/>
      <c r="P925" s="1700"/>
      <c r="Q925" s="1700"/>
      <c r="R925" s="1700"/>
      <c r="S925" s="1700"/>
      <c r="T925" s="1700"/>
      <c r="U925" s="1700"/>
      <c r="V925" s="1700"/>
      <c r="W925" s="1700"/>
      <c r="X925" s="1700"/>
      <c r="Y925" s="1701"/>
      <c r="Z925" s="17"/>
      <c r="AA925" s="17"/>
      <c r="AB925" s="17"/>
      <c r="AC925" s="17"/>
      <c r="AD925" s="17"/>
      <c r="AE925" s="17"/>
      <c r="AF925" s="17"/>
      <c r="AG925" s="17"/>
    </row>
    <row r="926" spans="1:33" ht="15.75" customHeight="1">
      <c r="A926" s="395"/>
      <c r="B926" s="1619"/>
      <c r="C926" s="1704" t="s">
        <v>103</v>
      </c>
      <c r="D926" s="1700"/>
      <c r="E926" s="1701"/>
      <c r="F926" s="431">
        <f>SUM(F922:F925)</f>
        <v>1</v>
      </c>
      <c r="G926" s="1709" t="str">
        <f>B922</f>
        <v xml:space="preserve">DIFUSION Y COMERCIALIZACION </v>
      </c>
      <c r="H926" s="1701"/>
      <c r="I926" s="1704"/>
      <c r="J926" s="1701"/>
      <c r="K926" s="432"/>
      <c r="L926" s="433"/>
      <c r="M926" s="431">
        <f>SUM(M922:M925)</f>
        <v>0.96716544035762619</v>
      </c>
      <c r="N926" s="1725"/>
      <c r="O926" s="1700"/>
      <c r="P926" s="1700"/>
      <c r="Q926" s="1700"/>
      <c r="R926" s="1700"/>
      <c r="S926" s="1700"/>
      <c r="T926" s="1700"/>
      <c r="U926" s="1700"/>
      <c r="V926" s="1700"/>
      <c r="W926" s="1700"/>
      <c r="X926" s="1700"/>
      <c r="Y926" s="1701"/>
      <c r="Z926" s="17"/>
      <c r="AA926" s="17"/>
      <c r="AB926" s="17"/>
      <c r="AC926" s="17"/>
      <c r="AD926" s="17"/>
      <c r="AE926" s="17"/>
      <c r="AF926" s="17"/>
      <c r="AG926" s="17"/>
    </row>
    <row r="927" spans="1:33" ht="15.75" customHeight="1">
      <c r="A927" s="395"/>
      <c r="B927" s="418" t="s">
        <v>23</v>
      </c>
      <c r="C927" s="1699" t="s">
        <v>107</v>
      </c>
      <c r="D927" s="1700"/>
      <c r="E927" s="1701"/>
      <c r="F927" s="419" t="s">
        <v>76</v>
      </c>
      <c r="G927" s="418" t="s">
        <v>109</v>
      </c>
      <c r="H927" s="418" t="s">
        <v>28</v>
      </c>
      <c r="I927" s="1699" t="s">
        <v>416</v>
      </c>
      <c r="J927" s="1701"/>
      <c r="K927" s="419" t="s">
        <v>417</v>
      </c>
      <c r="L927" s="418" t="s">
        <v>79</v>
      </c>
      <c r="M927" s="418" t="s">
        <v>418</v>
      </c>
      <c r="N927" s="1699" t="s">
        <v>419</v>
      </c>
      <c r="O927" s="1700"/>
      <c r="P927" s="1700"/>
      <c r="Q927" s="1700"/>
      <c r="R927" s="1700"/>
      <c r="S927" s="1700"/>
      <c r="T927" s="1700"/>
      <c r="U927" s="1700"/>
      <c r="V927" s="1700"/>
      <c r="W927" s="1700"/>
      <c r="X927" s="1700"/>
      <c r="Y927" s="1701"/>
      <c r="Z927" s="17"/>
      <c r="AA927" s="17"/>
      <c r="AB927" s="17"/>
      <c r="AC927" s="17"/>
      <c r="AD927" s="17"/>
      <c r="AE927" s="17"/>
      <c r="AF927" s="17"/>
      <c r="AG927" s="17"/>
    </row>
    <row r="928" spans="1:33" ht="15.75" customHeight="1">
      <c r="A928" s="395"/>
      <c r="B928" s="1698" t="str">
        <f>Comunica!A28</f>
        <v>COMUNICACIONES</v>
      </c>
      <c r="C928" s="1702" t="str">
        <f>Comunica!B28</f>
        <v xml:space="preserve">Plan de Comunicaciones del IGAC 2018 implementado </v>
      </c>
      <c r="D928" s="1700"/>
      <c r="E928" s="1701"/>
      <c r="F928" s="56">
        <f>Comunica!E28</f>
        <v>1</v>
      </c>
      <c r="G928" s="694" t="str">
        <f>Comunica!F28</f>
        <v>Porcentaje</v>
      </c>
      <c r="H928" s="428">
        <f>Comunica!G28</f>
        <v>1</v>
      </c>
      <c r="I928" s="1703">
        <f>Comunica!H28</f>
        <v>1.0000000000000002</v>
      </c>
      <c r="J928" s="1701"/>
      <c r="K928" s="642">
        <f>Comunica!J28</f>
        <v>1.0765699999999998</v>
      </c>
      <c r="L928" s="423">
        <f>Comunica!K28</f>
        <v>1.0765699999999996</v>
      </c>
      <c r="M928" s="424">
        <f>Comunica!L28</f>
        <v>1.0765699999999996</v>
      </c>
      <c r="N928" s="1724" t="str">
        <f>Comunica!M28</f>
        <v>Se realizó el Diseño e implementación del plan de comunicaciones (Tienda virtual, APS, Comunicados de Prensa)
 - Tienda Virtual : Se llevó a cabo el lanzamiento de la Tienda Virtual del IGAC, haciendo la publicación de la misma en la página web. El vínculo de la página se encuentra en la ruta URL http://tiendavirtual.igac.gov.co .  La presentación de la plataforma al público se hizo a través de la página web en la sección de noticias, el día 19 de noviembre, con el título “IGAC pone al servicio su tienda virtual para la venta de publicaciones” la cual se encuentra en la ruta https://noticias.igac.gov.co/es/contenido/igac-pone-al-servicio-su-tienda-virtual-para-la-venta-de-publicaciones.  Adicionalmente, de manera previa al lanzamiento se efectuó una campaña de expectativa y posteriormente se reforzó la difusión de la misma en las redes sociales del Instituto (Facebook, Twitter, Instagram). En el marco del Día Mundial del Suelo, se hizo el lanzamiento de la app “Suelos para niños”, la cual consta de siete capítulos, reflejando el material incorporado en la publicación del mismo nombre presentada en años anteriores. Esta aplicación se encuentra disponible para la plataforma Android a través de Google Play Store. Se puede visualizar la ubicación en la plataforma en la ruta URL  https://play.google.com/store/apps/details?id=com.igac.geoninos.suelos&amp;hl=es  
La nota de prensa que hace referencia al lanzamiento de la aplicación se encuentra publicada en la página web del Instituto, en la sección noticias, con el título “Con la reapertura del museo, agenda académica y lanzamiento de la aplicación para niños, IGAC conmemora el día mundial de los suelos”.  Esta nota fue publicada el 4 de diciembre y está en la ruta URL  https://noticias.igac.gov.co/es/contenido/con-la-reapertura-del-museo-agenda-academica-y-lanzamiento-de-la-aplicacion-para-ninos
También se hizo difusión a través de la red social Instagram.  Se emitieron cuatro (4) comunicados de prensa los cuales se relacionan a continuación con su respectiva ruta URL:  - “Vamos todos a recorrer Colombia” 18 rutas integradas en una sola guía (Octubre 12) https://noticias.igac.gov.co/es/contenido/vamos-todos-recorrer-colombia-18-rutas-integradas-en-una-sola-guia 
- Conoce Colombia a través de sus rutas (Noviembre 13)
https://noticias.igac.gov.co/es/contenido/conoce-colombia-traves-de-sus-rutas 
-  IGAC pone al servicio su tienda virtual para la venta de publicaciones (Noviembre 19)
https://noticias.igac.gov.co/es/contenido/igac-pone-al-servicio-su-tienda-virtual-para-la-venta-de-publicaciones 
- Con la reapertura del museo, agenda académica y lanzamiento de la aplicación para niños, IGAC conmemora el día mundial de los suelos (Diciembre 4)
https://noticias.igac.gov.co/es/contenido/con-la-reapertura-del-museo-agenda-academica-y-lanzamiento-de-la-aplicacion-para-ninos
También se hizo difusión de las siguientes actividades:   - Charla especializada sobre Catastro Multipropósito,  - Presentación “Mapas de Ruta” en el Centro Comercial Gran Estación, - Presentación exposición “Hierofanía – Analógica del Territorio”  que fueron divulgados a través de las diferentes herramientas de comunicación interna con que cuenta el Instituto, con el propósito de mantener informados a los servidores del IGAC en Sede Central, Direcciones Territoriales y Unidades Operativas, sobre temas estratégicos y de interés institucional.</v>
      </c>
      <c r="O928" s="1700"/>
      <c r="P928" s="1700"/>
      <c r="Q928" s="1700"/>
      <c r="R928" s="1700"/>
      <c r="S928" s="1700"/>
      <c r="T928" s="1700"/>
      <c r="U928" s="1700"/>
      <c r="V928" s="1700"/>
      <c r="W928" s="1700"/>
      <c r="X928" s="1700"/>
      <c r="Y928" s="1701"/>
      <c r="Z928" s="17"/>
      <c r="AA928" s="17"/>
      <c r="AB928" s="17"/>
      <c r="AC928" s="17"/>
      <c r="AD928" s="17"/>
      <c r="AE928" s="17"/>
      <c r="AF928" s="17"/>
      <c r="AG928" s="17"/>
    </row>
    <row r="929" spans="1:33" ht="15.75" customHeight="1">
      <c r="A929" s="395"/>
      <c r="B929" s="1619"/>
      <c r="C929" s="1704" t="s">
        <v>103</v>
      </c>
      <c r="D929" s="1700"/>
      <c r="E929" s="1701"/>
      <c r="F929" s="431">
        <f>SUM(F928)</f>
        <v>1</v>
      </c>
      <c r="G929" s="1705" t="str">
        <f>B928</f>
        <v>COMUNICACIONES</v>
      </c>
      <c r="H929" s="1701"/>
      <c r="I929" s="1704"/>
      <c r="J929" s="1701"/>
      <c r="K929" s="432"/>
      <c r="L929" s="433"/>
      <c r="M929" s="431">
        <f>SUM(M928)</f>
        <v>1.0765699999999996</v>
      </c>
      <c r="N929" s="1725"/>
      <c r="O929" s="1700"/>
      <c r="P929" s="1700"/>
      <c r="Q929" s="1700"/>
      <c r="R929" s="1700"/>
      <c r="S929" s="1700"/>
      <c r="T929" s="1700"/>
      <c r="U929" s="1700"/>
      <c r="V929" s="1700"/>
      <c r="W929" s="1700"/>
      <c r="X929" s="1700"/>
      <c r="Y929" s="1701"/>
      <c r="Z929" s="17"/>
      <c r="AA929" s="17"/>
      <c r="AB929" s="17"/>
      <c r="AC929" s="17"/>
      <c r="AD929" s="17"/>
      <c r="AE929" s="17"/>
      <c r="AF929" s="17"/>
      <c r="AG929" s="17"/>
    </row>
    <row r="930" spans="1:33" ht="15.75" customHeight="1">
      <c r="A930" s="395"/>
      <c r="B930" s="418" t="s">
        <v>23</v>
      </c>
      <c r="C930" s="1699" t="s">
        <v>107</v>
      </c>
      <c r="D930" s="1700"/>
      <c r="E930" s="1701"/>
      <c r="F930" s="419" t="s">
        <v>76</v>
      </c>
      <c r="G930" s="418" t="s">
        <v>109</v>
      </c>
      <c r="H930" s="418" t="s">
        <v>28</v>
      </c>
      <c r="I930" s="1699" t="s">
        <v>416</v>
      </c>
      <c r="J930" s="1701"/>
      <c r="K930" s="419" t="s">
        <v>417</v>
      </c>
      <c r="L930" s="418" t="s">
        <v>79</v>
      </c>
      <c r="M930" s="418" t="s">
        <v>418</v>
      </c>
      <c r="N930" s="1699" t="s">
        <v>419</v>
      </c>
      <c r="O930" s="1700"/>
      <c r="P930" s="1700"/>
      <c r="Q930" s="1700"/>
      <c r="R930" s="1700"/>
      <c r="S930" s="1700"/>
      <c r="T930" s="1700"/>
      <c r="U930" s="1700"/>
      <c r="V930" s="1700"/>
      <c r="W930" s="1700"/>
      <c r="X930" s="1700"/>
      <c r="Y930" s="1701"/>
      <c r="Z930" s="17"/>
      <c r="AA930" s="17"/>
      <c r="AB930" s="17"/>
      <c r="AC930" s="17"/>
      <c r="AD930" s="17"/>
      <c r="AE930" s="17"/>
      <c r="AF930" s="17"/>
      <c r="AG930" s="17"/>
    </row>
    <row r="931" spans="1:33" ht="15.75" customHeight="1">
      <c r="A931" s="395"/>
      <c r="B931" s="1698" t="str">
        <f>OAP!A48</f>
        <v>DIRECCIONAMIENTO ESTRATÉGICO</v>
      </c>
      <c r="C931" s="1702" t="str">
        <f>OAP!B48</f>
        <v>Seguimiento y evaluación a los procesos institucionales en el cumplimiento de la programación y la gestión de la planeación de la entidad.</v>
      </c>
      <c r="D931" s="1700"/>
      <c r="E931" s="1701"/>
      <c r="F931" s="56">
        <f>OAP!E48</f>
        <v>0.8</v>
      </c>
      <c r="G931" s="694" t="str">
        <f>OAP!F48</f>
        <v>Porcentaje</v>
      </c>
      <c r="H931" s="694" t="str">
        <f>OAP!G48</f>
        <v>100%</v>
      </c>
      <c r="I931" s="1703">
        <f>OAP!H48</f>
        <v>1.0000000000000002</v>
      </c>
      <c r="J931" s="1701"/>
      <c r="K931" s="642">
        <f>OAP!J48</f>
        <v>0.94419999999999993</v>
      </c>
      <c r="L931" s="423">
        <f>OAP!K48</f>
        <v>0.94419999999999971</v>
      </c>
      <c r="M931" s="424">
        <f>OAP!L48</f>
        <v>0.75535999999999981</v>
      </c>
      <c r="N931" s="1724" t="str">
        <f>OAP!M48</f>
        <v>En lo corrido del año la OAP actuó en su accionar en varios frentes de apoyo y asesoria a las dependecias de la sede central y de las Direcciones Territoriales en temas relacionados con la formulación de políticas, planes, programas y proyectos, orientadas a la consecución de las metas por diferentes medios de comunicación (circulares, Igacnet y correos entre otros), logrando avanzar así en la programación del presupuesto de funcionamiento e inversión 2019 con las áreas para lo cual se realizó la reunión de programación del MGMP ( formulación de los proyectos de inversión en la MGA), en el cargue en el SIIF Hacienda del presupuesto de funcionamiento e inversión 2019 así como en el ajuste de los proyectos de inversión 2019-2022 por dependencia ante el DNP, de igual manera se logró en  el cargue mensual en la página web durante el año del informe de ejecución presupuestal del IGAC con recursos del presupuesto por inversión  y de funcionamiento, tambien se avanzó en el apoyo a la Dirección para las modificaciones presupuestales por reincorporaciones, adiciones o vigencias futuras. De otra parte se realizó la socialización de documentos actualizados de MIPG Versión 2 emitidos por el DAFP:   Manual General Sistema de Gestión - V2 Julio 2018, Manuel operativo, Anexo 1 Criterios diferenciales y Anexo 2, 3, 4, 5 y 6 Criterios diferenciales, a fin de tener en cuenta en la implementación de MIPG y el plan de acción institucional y se socializaron presentaciones relacionadas con la  participación en la construcción de normas (Decreto 270 de 2017), política de servicio al ciudadano y caracterización de usuarios. La Oficina además cumplió con el seguimiento y consolidación de informes del Instituto, se adelantaron actividades como la  actualización de Informe de empalme, acta de entrega de informe de gestión y diagnóstico sectorial, Informe de gestión 2013 – 2018 elaborado a partir de la información trabajada con los líderes de procesos misionales y de apoyo,  Informe EPICO, evaluación del presupuesto de inversión colombiano,  Informe al congreso 2017 -  2018 e  Informe de gestión  2018. Se logró avanzar también en los informes consolidados de acuerdos de gestión de los gerentes públicos  del nivel central y territorial, obteniendose a la fecha (24-12/2018) el 90,32% de cumplimiento del 4 trimestre (28 de 31 informes: faltaron 3 Informes de sede central). Finalmente se avanzó en el año en el levantamiento de requrimientos en la plataforma SOFIGAC como tambien se revisó una parte de los desarrollos contratados con la firma ITS, y se hicieron algunas recomendaciones de ajuste, quienes entregarón los requerimientos en el mes de noviembre; se realizó durante el año el seguimiento a los indicadores de ventas y obligacones presupuestales en las territoriales y tambien se presto asesoria en el tema de indicadores a las dependencias del nivel central y territoriales.</v>
      </c>
      <c r="O931" s="1700"/>
      <c r="P931" s="1700"/>
      <c r="Q931" s="1700"/>
      <c r="R931" s="1700"/>
      <c r="S931" s="1700"/>
      <c r="T931" s="1700"/>
      <c r="U931" s="1700"/>
      <c r="V931" s="1700"/>
      <c r="W931" s="1700"/>
      <c r="X931" s="1700"/>
      <c r="Y931" s="1701"/>
      <c r="Z931" s="17"/>
      <c r="AA931" s="17"/>
      <c r="AB931" s="17"/>
      <c r="AC931" s="17"/>
      <c r="AD931" s="17"/>
      <c r="AE931" s="17"/>
      <c r="AF931" s="17"/>
      <c r="AG931" s="17"/>
    </row>
    <row r="932" spans="1:33" ht="15.75" customHeight="1">
      <c r="A932" s="395"/>
      <c r="B932" s="1616"/>
      <c r="C932" s="1702" t="str">
        <f>OAP!B49</f>
        <v>Iniciativas identificadas por el IGAC que se enmarcan en los ODS de la Hoja de ruta de la Cooperación Internacional del IGAC</v>
      </c>
      <c r="D932" s="1700"/>
      <c r="E932" s="1701"/>
      <c r="F932" s="56">
        <f>OAP!E49</f>
        <v>0.2</v>
      </c>
      <c r="G932" s="420" t="str">
        <f>OAP!F49</f>
        <v>Porcentaje</v>
      </c>
      <c r="H932" s="428">
        <f>OAP!G49</f>
        <v>1</v>
      </c>
      <c r="I932" s="1703">
        <f>OAP!H49</f>
        <v>1</v>
      </c>
      <c r="J932" s="1701"/>
      <c r="K932" s="642">
        <f>OAP!J49</f>
        <v>1</v>
      </c>
      <c r="L932" s="423">
        <f>OAP!K49</f>
        <v>1</v>
      </c>
      <c r="M932" s="424">
        <f>OAP!L49</f>
        <v>0.2</v>
      </c>
      <c r="N932" s="1724" t="str">
        <f>OAP!M49</f>
        <v>1. Cooperación Intersintitucional  para la coproducción de datos geográficos, capacitación técnica en manejo de nombres geográficos y suministro de información, con la National Geospatial-Intelligence Agency de Estados Unidos. ODS: ALIANZAS PARA EL LOGRO DE LOS OBJETIVOS.
2. PROGRAMA TREx (TanDEM-X High Resolution Elevation Data Exchange) ODS:  ALIANZAS PARA EL LOGRO DE LOS OBJETIVOS.
3. Fortalecimiento de los sistemas de Gestión de datos para las Políticas de Formalización y Restitución de Tierras en Colombia.  ODS:  ALIANZAS PARA EL LOGRO DE LOS OBJETIVOS.
4. Desarrollo de un aplicativo web en tiempo real, para realizar el seguimiento al cumplimiento de las responsabilidades del IGAC en el marco de la Ley 1448 de 2011.ODS:  PAZ Y JUSTICIA.
5. Convenio ATN/SF 2826 -RE del IGAC suscrito con el Banco Interamericano de Desarrollo. ODS:  ALIANZAS PARA EL LOGRO DE LOS OBJETIVOS.
6. Acuerdo de Cooperación entre la Oficina de Naciones Unidas para Asuntos del Espacio Ultraterrestre y el Instituto Geográfico Agustín Codazzi. ODS: LUCHA CONTRA EL CAMBIO CLIMATICO
7. Red Mesoamericana para la Gestión Integral del Riesgo (RM-GIR). ODS. LUCHA CONTRA EL CAMBIO CLIMATICO.
8. Memorando de Entendimiento entre el Instituto Geográfico Agustín Codazzi (IGAC) de Colombia y el Instituto Geográfico Nacional José Joaquín Hungría Morell (IGN-JJHM) de la República Dominicana. ODS: ALIANZAS PARA EL LOGRO DE LOS OBJETIVOS.
9. Convenio 043 de 2006 y convenio No 10 del 2015 del IGAC suscrito con el Ministerio de Agricultura, Ganadería y Alimentación de Guatemala. ODS: LUCHA CONTRA EL HAMBRE.
10.Intercambio de conocimientos en el uso de datos satelitales de radar y ópticos en los ambientes terrestres y marinos. ODS:  ALIANZAS PARA EL LOGRO DE LOS OBJETIVOS.
11. Fortalecimiento del Instituto Geográfico Nacional para la creación de la IDE en República Dominicana. ODS:  ALIANZAS PARA EL LOGRO DE LOS OBJETIVOS.
12. Convenio Marco de Cooperación, Asistencia Técnica y Apoyo Suscrito entre The Nature Conservancy - TNC y el Instituto Geográfico "Agustín Codazzi" IGAC. ODS:  ALIANZAS PARA EL LOGRO DE LOS OBJETIVOS.
13.Acuerdo Marco de Cooperación entre el Instituto Geográfico Agustín Codazzi y el Institut Cartogràfic i Geològic de Catalunya. ODS:  ALIANZAS PARA EL LOGRO DE LOS OBJETIVOS.
14. Memorando de Entendimiento para Apoyo a Pilotos de Catastro Multipropósito y Políticas de Tierras, y Desarrollo Rural del Gobierno de Colombia entre el IGAC y USAID. ODS:  ALIANZAS PARA EL LOGRO DE LOS OBJETIVOS.</v>
      </c>
      <c r="O932" s="1700"/>
      <c r="P932" s="1700"/>
      <c r="Q932" s="1700"/>
      <c r="R932" s="1700"/>
      <c r="S932" s="1700"/>
      <c r="T932" s="1700"/>
      <c r="U932" s="1700"/>
      <c r="V932" s="1700"/>
      <c r="W932" s="1700"/>
      <c r="X932" s="1700"/>
      <c r="Y932" s="1701"/>
      <c r="Z932" s="17"/>
      <c r="AA932" s="17"/>
      <c r="AB932" s="17"/>
      <c r="AC932" s="17"/>
      <c r="AD932" s="17"/>
      <c r="AE932" s="17"/>
      <c r="AF932" s="17"/>
      <c r="AG932" s="17"/>
    </row>
    <row r="933" spans="1:33" ht="15.75" customHeight="1">
      <c r="A933" s="395"/>
      <c r="B933" s="1619"/>
      <c r="C933" s="1704" t="s">
        <v>103</v>
      </c>
      <c r="D933" s="1700"/>
      <c r="E933" s="1701"/>
      <c r="F933" s="431">
        <f>SUM(F931:F932)</f>
        <v>1</v>
      </c>
      <c r="G933" s="1709" t="str">
        <f>B931</f>
        <v>DIRECCIONAMIENTO ESTRATÉGICO</v>
      </c>
      <c r="H933" s="1701"/>
      <c r="I933" s="1704"/>
      <c r="J933" s="1701"/>
      <c r="K933" s="432"/>
      <c r="L933" s="433"/>
      <c r="M933" s="431">
        <f>SUM(M931:M932)</f>
        <v>0.95535999999999976</v>
      </c>
      <c r="N933" s="1725"/>
      <c r="O933" s="1700"/>
      <c r="P933" s="1700"/>
      <c r="Q933" s="1700"/>
      <c r="R933" s="1700"/>
      <c r="S933" s="1700"/>
      <c r="T933" s="1700"/>
      <c r="U933" s="1700"/>
      <c r="V933" s="1700"/>
      <c r="W933" s="1700"/>
      <c r="X933" s="1700"/>
      <c r="Y933" s="1701"/>
      <c r="Z933" s="17"/>
      <c r="AA933" s="17"/>
      <c r="AB933" s="17"/>
      <c r="AC933" s="17"/>
      <c r="AD933" s="17"/>
      <c r="AE933" s="17"/>
      <c r="AF933" s="17"/>
      <c r="AG933" s="17"/>
    </row>
    <row r="934" spans="1:33" ht="15.75" customHeight="1">
      <c r="A934" s="395"/>
      <c r="B934" s="418" t="s">
        <v>23</v>
      </c>
      <c r="C934" s="1699" t="s">
        <v>107</v>
      </c>
      <c r="D934" s="1700"/>
      <c r="E934" s="1701"/>
      <c r="F934" s="419" t="s">
        <v>76</v>
      </c>
      <c r="G934" s="418" t="s">
        <v>109</v>
      </c>
      <c r="H934" s="418" t="s">
        <v>28</v>
      </c>
      <c r="I934" s="1699" t="s">
        <v>416</v>
      </c>
      <c r="J934" s="1701"/>
      <c r="K934" s="419" t="s">
        <v>417</v>
      </c>
      <c r="L934" s="418" t="s">
        <v>79</v>
      </c>
      <c r="M934" s="418" t="s">
        <v>418</v>
      </c>
      <c r="N934" s="1699" t="s">
        <v>419</v>
      </c>
      <c r="O934" s="1700"/>
      <c r="P934" s="1700"/>
      <c r="Q934" s="1700"/>
      <c r="R934" s="1700"/>
      <c r="S934" s="1700"/>
      <c r="T934" s="1700"/>
      <c r="U934" s="1700"/>
      <c r="V934" s="1700"/>
      <c r="W934" s="1700"/>
      <c r="X934" s="1700"/>
      <c r="Y934" s="1701"/>
      <c r="Z934" s="17"/>
      <c r="AA934" s="17"/>
      <c r="AB934" s="17"/>
      <c r="AC934" s="17"/>
      <c r="AD934" s="17"/>
      <c r="AE934" s="17"/>
      <c r="AF934" s="17"/>
      <c r="AG934" s="17"/>
    </row>
    <row r="935" spans="1:33" ht="15.75" customHeight="1">
      <c r="A935" s="395"/>
      <c r="B935" s="1698" t="str">
        <f>'C Interno'!A48</f>
        <v>EVALUACION Y CONTROL DE LA GESTIÓN INTERNA</v>
      </c>
      <c r="C935" s="1702" t="str">
        <f>'C Interno'!B48</f>
        <v>Informes de auditorias</v>
      </c>
      <c r="D935" s="1700"/>
      <c r="E935" s="1701"/>
      <c r="F935" s="56">
        <f>'C Interno'!E48</f>
        <v>0.97499999999999998</v>
      </c>
      <c r="G935" s="420" t="str">
        <f>'C Interno'!F48</f>
        <v>Porcentaje</v>
      </c>
      <c r="H935" s="428">
        <f>'C Interno'!G48</f>
        <v>1</v>
      </c>
      <c r="I935" s="1703">
        <f>'C Interno'!H48</f>
        <v>1.0000000000000002</v>
      </c>
      <c r="J935" s="1701"/>
      <c r="K935" s="642">
        <f>'C Interno'!J48</f>
        <v>0.89127999999999996</v>
      </c>
      <c r="L935" s="423">
        <f>'C Interno'!K48</f>
        <v>0.89127999999999974</v>
      </c>
      <c r="M935" s="424">
        <f>'C Interno'!L48</f>
        <v>0.86899799999999972</v>
      </c>
      <c r="N935" s="1724" t="str">
        <f>'C Interno'!M48</f>
        <v>Se cumplió con un 89% del programa anual de auditorias en relación con las auditorias integrales. El porcentaje que no permitió el 100%, corresponde a la no realización de las auditorias en las Unidades Operativas de Arauca y el Banco, situación que obedeció a la insufuciencia de personal, dado que los tres contratistas que prestaban apoyo en la OCI se les terminó el contrato en el mes de agosto de 2018.</v>
      </c>
      <c r="O935" s="1700"/>
      <c r="P935" s="1700"/>
      <c r="Q935" s="1700"/>
      <c r="R935" s="1700"/>
      <c r="S935" s="1700"/>
      <c r="T935" s="1700"/>
      <c r="U935" s="1700"/>
      <c r="V935" s="1700"/>
      <c r="W935" s="1700"/>
      <c r="X935" s="1700"/>
      <c r="Y935" s="1701"/>
      <c r="Z935" s="17"/>
      <c r="AA935" s="17"/>
      <c r="AB935" s="17"/>
      <c r="AC935" s="17"/>
      <c r="AD935" s="17"/>
      <c r="AE935" s="17"/>
      <c r="AF935" s="17"/>
      <c r="AG935" s="17"/>
    </row>
    <row r="936" spans="1:33" ht="15.75" customHeight="1">
      <c r="A936" s="395"/>
      <c r="B936" s="1616"/>
      <c r="C936" s="1702" t="str">
        <f>'C Interno'!B49</f>
        <v xml:space="preserve"> Fomento de la cultura de autocontrol y  autoevaluación</v>
      </c>
      <c r="D936" s="1700"/>
      <c r="E936" s="1701"/>
      <c r="F936" s="56">
        <f>'C Interno'!E49</f>
        <v>2.5000000000000001E-2</v>
      </c>
      <c r="G936" s="420" t="str">
        <f>'C Interno'!F49</f>
        <v>Porcentaje</v>
      </c>
      <c r="H936" s="428">
        <f>'C Interno'!G49</f>
        <v>1</v>
      </c>
      <c r="I936" s="1703">
        <f>'C Interno'!H49</f>
        <v>1</v>
      </c>
      <c r="J936" s="1701"/>
      <c r="K936" s="642">
        <f>'C Interno'!J49</f>
        <v>1</v>
      </c>
      <c r="L936" s="423">
        <f>'C Interno'!K49</f>
        <v>1</v>
      </c>
      <c r="M936" s="424">
        <f>'C Interno'!L49</f>
        <v>2.5000000000000001E-2</v>
      </c>
      <c r="N936" s="1724" t="str">
        <f>'C Interno'!M49</f>
        <v>La cultura del autocontrol se fomentó y sensibilizó en funcuinarios y contratistas teniendo en cuenta que este elemento es fundamental para el desarrollo de las actividades y el buen término de los proyectos. Teniendo en cuenta que la cultura del autocontrol es la aplicación del ciclo PHVA a nivel individual.</v>
      </c>
      <c r="O936" s="1700"/>
      <c r="P936" s="1700"/>
      <c r="Q936" s="1700"/>
      <c r="R936" s="1700"/>
      <c r="S936" s="1700"/>
      <c r="T936" s="1700"/>
      <c r="U936" s="1700"/>
      <c r="V936" s="1700"/>
      <c r="W936" s="1700"/>
      <c r="X936" s="1700"/>
      <c r="Y936" s="1701"/>
      <c r="Z936" s="17"/>
      <c r="AA936" s="17"/>
      <c r="AB936" s="17"/>
      <c r="AC936" s="17"/>
      <c r="AD936" s="17"/>
      <c r="AE936" s="17"/>
      <c r="AF936" s="17"/>
      <c r="AG936" s="17"/>
    </row>
    <row r="937" spans="1:33" ht="15.75" customHeight="1">
      <c r="A937" s="395"/>
      <c r="B937" s="1619"/>
      <c r="C937" s="1704" t="s">
        <v>103</v>
      </c>
      <c r="D937" s="1700"/>
      <c r="E937" s="1701"/>
      <c r="F937" s="431">
        <f>SUM(F935:F936)</f>
        <v>1</v>
      </c>
      <c r="G937" s="1705" t="str">
        <f>B935</f>
        <v>EVALUACION Y CONTROL DE LA GESTIÓN INTERNA</v>
      </c>
      <c r="H937" s="1701"/>
      <c r="I937" s="1704"/>
      <c r="J937" s="1701"/>
      <c r="K937" s="432"/>
      <c r="L937" s="433"/>
      <c r="M937" s="431">
        <f>SUM(M935:M936)</f>
        <v>0.89399799999999974</v>
      </c>
      <c r="N937" s="1725"/>
      <c r="O937" s="1700"/>
      <c r="P937" s="1700"/>
      <c r="Q937" s="1700"/>
      <c r="R937" s="1700"/>
      <c r="S937" s="1700"/>
      <c r="T937" s="1700"/>
      <c r="U937" s="1700"/>
      <c r="V937" s="1700"/>
      <c r="W937" s="1700"/>
      <c r="X937" s="1700"/>
      <c r="Y937" s="1701"/>
      <c r="Z937" s="17"/>
      <c r="AA937" s="17"/>
      <c r="AB937" s="17"/>
      <c r="AC937" s="17"/>
      <c r="AD937" s="17"/>
      <c r="AE937" s="17"/>
      <c r="AF937" s="17"/>
      <c r="AG937" s="17"/>
    </row>
    <row r="938" spans="1:33" ht="15.75" customHeight="1">
      <c r="A938" s="395"/>
      <c r="B938" s="418" t="s">
        <v>23</v>
      </c>
      <c r="C938" s="1699" t="s">
        <v>107</v>
      </c>
      <c r="D938" s="1700"/>
      <c r="E938" s="1701"/>
      <c r="F938" s="419" t="s">
        <v>76</v>
      </c>
      <c r="G938" s="418" t="s">
        <v>109</v>
      </c>
      <c r="H938" s="418" t="s">
        <v>28</v>
      </c>
      <c r="I938" s="1699" t="s">
        <v>416</v>
      </c>
      <c r="J938" s="1701"/>
      <c r="K938" s="419" t="s">
        <v>417</v>
      </c>
      <c r="L938" s="418" t="s">
        <v>79</v>
      </c>
      <c r="M938" s="418" t="s">
        <v>418</v>
      </c>
      <c r="N938" s="1699" t="s">
        <v>419</v>
      </c>
      <c r="O938" s="1700"/>
      <c r="P938" s="1700"/>
      <c r="Q938" s="1700"/>
      <c r="R938" s="1700"/>
      <c r="S938" s="1700"/>
      <c r="T938" s="1700"/>
      <c r="U938" s="1700"/>
      <c r="V938" s="1700"/>
      <c r="W938" s="1700"/>
      <c r="X938" s="1700"/>
      <c r="Y938" s="1701"/>
      <c r="Z938" s="17"/>
      <c r="AA938" s="17"/>
      <c r="AB938" s="17"/>
      <c r="AC938" s="17"/>
      <c r="AD938" s="17"/>
      <c r="AE938" s="17"/>
      <c r="AF938" s="17"/>
      <c r="AG938" s="17"/>
    </row>
    <row r="939" spans="1:33" ht="15.75" customHeight="1">
      <c r="A939" s="395"/>
      <c r="B939" s="1698" t="str">
        <f>'Mejora Cont'!A28</f>
        <v>MEJORA CONTINUA</v>
      </c>
      <c r="C939" s="1702" t="str">
        <f>'Mejora Cont'!B28</f>
        <v>Sistema de Gestión de Calidad  implementado y mejorado cumpliendo los requisitos de la norma ISO 9001:2015</v>
      </c>
      <c r="D939" s="1700"/>
      <c r="E939" s="1701"/>
      <c r="F939" s="56">
        <f>'Mejora Cont'!E28</f>
        <v>1</v>
      </c>
      <c r="G939" s="694" t="str">
        <f>'Mejora Cont'!F28</f>
        <v>Porcentaje</v>
      </c>
      <c r="H939" s="694" t="str">
        <f>'Mejora Cont'!G28</f>
        <v>100%</v>
      </c>
      <c r="I939" s="1703">
        <f>'Mejora Cont'!H28</f>
        <v>1</v>
      </c>
      <c r="J939" s="1701"/>
      <c r="K939" s="642">
        <f>'Mejora Cont'!J28</f>
        <v>1</v>
      </c>
      <c r="L939" s="423">
        <f>'Mejora Cont'!K28</f>
        <v>1</v>
      </c>
      <c r="M939" s="424">
        <f>'Mejora Cont'!L28</f>
        <v>1</v>
      </c>
      <c r="N939" s="1724" t="str">
        <f>'Mejora Cont'!M28</f>
        <v xml:space="preserve">Para el año 2018 se mantuvo el Sistema de Gestión Integrado implementado y mejorado que cumplió con los requisitos de la versión 2015 de la norma ISO 9001. Para lograr este producto y la apropiación por parte de los servidores públicos se hizo necesario realizar sensibilizaciones por medio de piezas comunicativas y didácticas en los temas del SGI. Se revisaron y actualizaron los mapas de riesgos y sus seguimientos a los controles. Se publicaron videos para facilitar el uso de los módulos de acciones y riesgos en SOFIGAC y en la IGACNET. Se brindó acompañamiento metodológico para la generación de documentos del SGI. Se actualizaron 278 documentos. Se orientó a los procesos de la sede central y Direcciones Territoriales en la formulación de acciones de mejoramiento.  Se realizó seguimiento a las acciones identificadas por los diferentes orígenes. Se revisaron y actualizaron las matrices de identificación de necesidades y expectativas de partes interesadas o grupos de interés de todos los procesos. Se brindó acompañamiento para la actualización de los Tramites y Servicios de los diferentes procesos. Se lideró la entrega de requerimientos por parte de ITS de los módulos del SGI del SOFIGAC (Calibración y Control de Equipos, Revisión por la Dirección, Producto no conforme, Auditorias, Acciones de mejoramiento, Riesgos, Gestión Ambiental y SGSST). La Revisión por la Dirección se llevó a cabo el 29 de octubre en el marco del Comité Institucional de Gestión y Desempeño.  La auditoria externa se acompañó y se llevó a cabo durante el mes de noviembre en la sede central y en la DT Bolivar, Magdalena, Boyacá, Huila y Cesar. No se encontraron no conformidades. Se orientó metodológicamente la articulación de los sistemas de gestión ambiental, SGSST, LNS, Documental, Seguridad de la información y los demás que aplican. </v>
      </c>
      <c r="O939" s="1700"/>
      <c r="P939" s="1700"/>
      <c r="Q939" s="1700"/>
      <c r="R939" s="1700"/>
      <c r="S939" s="1700"/>
      <c r="T939" s="1700"/>
      <c r="U939" s="1700"/>
      <c r="V939" s="1700"/>
      <c r="W939" s="1700"/>
      <c r="X939" s="1700"/>
      <c r="Y939" s="1701"/>
      <c r="Z939" s="17"/>
      <c r="AA939" s="17"/>
      <c r="AB939" s="17"/>
      <c r="AC939" s="17"/>
      <c r="AD939" s="17"/>
      <c r="AE939" s="17"/>
      <c r="AF939" s="17"/>
      <c r="AG939" s="17"/>
    </row>
    <row r="940" spans="1:33" ht="15.75" customHeight="1">
      <c r="A940" s="395"/>
      <c r="B940" s="1619"/>
      <c r="C940" s="1704" t="s">
        <v>103</v>
      </c>
      <c r="D940" s="1700"/>
      <c r="E940" s="1701"/>
      <c r="F940" s="431">
        <f>SUM(F939)</f>
        <v>1</v>
      </c>
      <c r="G940" s="1705" t="str">
        <f>B939</f>
        <v>MEJORA CONTINUA</v>
      </c>
      <c r="H940" s="1701"/>
      <c r="I940" s="1704"/>
      <c r="J940" s="1701"/>
      <c r="K940" s="432"/>
      <c r="L940" s="433"/>
      <c r="M940" s="431">
        <f>SUM(M939)</f>
        <v>1</v>
      </c>
      <c r="N940" s="1725"/>
      <c r="O940" s="1700"/>
      <c r="P940" s="1700"/>
      <c r="Q940" s="1700"/>
      <c r="R940" s="1700"/>
      <c r="S940" s="1700"/>
      <c r="T940" s="1700"/>
      <c r="U940" s="1700"/>
      <c r="V940" s="1700"/>
      <c r="W940" s="1700"/>
      <c r="X940" s="1700"/>
      <c r="Y940" s="1701"/>
      <c r="Z940" s="17"/>
      <c r="AA940" s="17"/>
      <c r="AB940" s="17"/>
      <c r="AC940" s="17"/>
      <c r="AD940" s="17"/>
      <c r="AE940" s="17"/>
      <c r="AF940" s="17"/>
      <c r="AG940" s="17"/>
    </row>
    <row r="941" spans="1:33" ht="15.75" customHeight="1">
      <c r="A941" s="395"/>
      <c r="B941" s="418" t="s">
        <v>23</v>
      </c>
      <c r="C941" s="1699" t="s">
        <v>107</v>
      </c>
      <c r="D941" s="1700"/>
      <c r="E941" s="1701"/>
      <c r="F941" s="419" t="s">
        <v>76</v>
      </c>
      <c r="G941" s="418" t="s">
        <v>109</v>
      </c>
      <c r="H941" s="418" t="s">
        <v>28</v>
      </c>
      <c r="I941" s="1699" t="s">
        <v>416</v>
      </c>
      <c r="J941" s="1701"/>
      <c r="K941" s="419" t="s">
        <v>417</v>
      </c>
      <c r="L941" s="418" t="s">
        <v>79</v>
      </c>
      <c r="M941" s="418" t="s">
        <v>418</v>
      </c>
      <c r="N941" s="1699" t="s">
        <v>419</v>
      </c>
      <c r="O941" s="1700"/>
      <c r="P941" s="1700"/>
      <c r="Q941" s="1700"/>
      <c r="R941" s="1700"/>
      <c r="S941" s="1700"/>
      <c r="T941" s="1700"/>
      <c r="U941" s="1700"/>
      <c r="V941" s="1700"/>
      <c r="W941" s="1700"/>
      <c r="X941" s="1700"/>
      <c r="Y941" s="1701"/>
      <c r="Z941" s="17"/>
      <c r="AA941" s="17"/>
      <c r="AB941" s="17"/>
      <c r="AC941" s="17"/>
      <c r="AD941" s="17"/>
      <c r="AE941" s="17"/>
      <c r="AF941" s="17"/>
      <c r="AG941" s="17"/>
    </row>
    <row r="942" spans="1:33" ht="15.75" customHeight="1">
      <c r="A942" s="395"/>
      <c r="B942" s="1698" t="str">
        <f>'C Discip'!A28</f>
        <v>CONTROL DISCIPLINARIO</v>
      </c>
      <c r="C942" s="1702" t="str">
        <f>'C Discip'!B28</f>
        <v>Procesos disciplinarios sustanciados.</v>
      </c>
      <c r="D942" s="1700"/>
      <c r="E942" s="1701"/>
      <c r="F942" s="56">
        <f>'C Discip'!E28</f>
        <v>1</v>
      </c>
      <c r="G942" s="420" t="str">
        <f>'C Discip'!F28</f>
        <v>porcentaje</v>
      </c>
      <c r="H942" s="428">
        <f>'C Discip'!G28</f>
        <v>1</v>
      </c>
      <c r="I942" s="1703">
        <f>'C Discip'!H28</f>
        <v>1</v>
      </c>
      <c r="J942" s="1701"/>
      <c r="K942" s="642">
        <f>'C Discip'!J28</f>
        <v>0.84299999999999997</v>
      </c>
      <c r="L942" s="423">
        <f>'C Discip'!K28</f>
        <v>0.84299999999999997</v>
      </c>
      <c r="M942" s="424">
        <f>'C Discip'!L28</f>
        <v>0.84299999999999997</v>
      </c>
      <c r="N942" s="1724" t="str">
        <f>'C Discip'!M28</f>
        <v>El GIT de Control Disciplinario de la Secretaría General del IGAC, en ejercicio de la funciones preventiva y correctiva encomendadas por la normatividad disciplinaria vigente, en el transcurso del año 2018 profirió decisión sancionatoria consistente en destitución, por hechos de corrupción acaecidos en desarrollo de trámites catastrales, la cual está a la espera de ser ejecutada por cuanto se requiere de orden judicial para tal efecto, habida cuenta del fuero sindical del disciplinado.
Así mismo, profirió decisión de cargos por casos de presuntas irregularidades en desarrollo o con ocasión de trámites catastrales, los cuales son los hechos objeto de investigación más recurrentes en la Entidad y, por ende, requieren de una especial atención a efectos de prevenir que faltas disciplinarias como la referida se vuelvan a cometer por parte de los funcionarios y contratistas vinculados al Instituto. 
Por otra parte, se dispuso formular pliego de cargos en casos de presunta mora en el trámite de procesos disciplinarios, lo que conllevó a la prescripción de la acción disciplinaria, e igualmente se profirió decisión de cargos en un caso de presunta pérdida de expedientes disciplinarios en una Dirección Territorial del IGAC, hecho que reviste gran importancia por la trascendencia que implica el ejercicio de la facultad sancionatoria del Estado.
Finalmente, se formuló pliego de cargos por la presunta vulneración del derecho de petición, caso que represente igualmente gran trascendencia por la calidad de fundamental que tiene este derecho.</v>
      </c>
      <c r="O942" s="1700"/>
      <c r="P942" s="1700"/>
      <c r="Q942" s="1700"/>
      <c r="R942" s="1700"/>
      <c r="S942" s="1700"/>
      <c r="T942" s="1700"/>
      <c r="U942" s="1700"/>
      <c r="V942" s="1700"/>
      <c r="W942" s="1700"/>
      <c r="X942" s="1700"/>
      <c r="Y942" s="1701"/>
      <c r="Z942" s="17"/>
      <c r="AA942" s="17"/>
      <c r="AB942" s="17"/>
      <c r="AC942" s="17"/>
      <c r="AD942" s="17"/>
      <c r="AE942" s="17"/>
      <c r="AF942" s="17"/>
      <c r="AG942" s="17"/>
    </row>
    <row r="943" spans="1:33" ht="15.75" customHeight="1">
      <c r="A943" s="395"/>
      <c r="B943" s="1619"/>
      <c r="C943" s="1704" t="s">
        <v>103</v>
      </c>
      <c r="D943" s="1700"/>
      <c r="E943" s="1701"/>
      <c r="F943" s="431">
        <f>SUM(F942)</f>
        <v>1</v>
      </c>
      <c r="G943" s="1705" t="str">
        <f>B942</f>
        <v>CONTROL DISCIPLINARIO</v>
      </c>
      <c r="H943" s="1701"/>
      <c r="I943" s="1704"/>
      <c r="J943" s="1701"/>
      <c r="K943" s="432"/>
      <c r="L943" s="433"/>
      <c r="M943" s="431">
        <f>SUM(M942)</f>
        <v>0.84299999999999997</v>
      </c>
      <c r="N943" s="1725"/>
      <c r="O943" s="1700"/>
      <c r="P943" s="1700"/>
      <c r="Q943" s="1700"/>
      <c r="R943" s="1700"/>
      <c r="S943" s="1700"/>
      <c r="T943" s="1700"/>
      <c r="U943" s="1700"/>
      <c r="V943" s="1700"/>
      <c r="W943" s="1700"/>
      <c r="X943" s="1700"/>
      <c r="Y943" s="1701"/>
      <c r="Z943" s="17"/>
      <c r="AA943" s="17"/>
      <c r="AB943" s="17"/>
      <c r="AC943" s="17"/>
      <c r="AD943" s="17"/>
      <c r="AE943" s="17"/>
      <c r="AF943" s="17"/>
      <c r="AG943" s="17"/>
    </row>
    <row r="944" spans="1:33" ht="15.75" customHeight="1">
      <c r="A944" s="395"/>
      <c r="B944" s="418" t="s">
        <v>23</v>
      </c>
      <c r="C944" s="1699" t="s">
        <v>107</v>
      </c>
      <c r="D944" s="1700"/>
      <c r="E944" s="1701"/>
      <c r="F944" s="419" t="s">
        <v>76</v>
      </c>
      <c r="G944" s="418" t="s">
        <v>109</v>
      </c>
      <c r="H944" s="418" t="s">
        <v>28</v>
      </c>
      <c r="I944" s="1699" t="s">
        <v>416</v>
      </c>
      <c r="J944" s="1701"/>
      <c r="K944" s="419" t="s">
        <v>417</v>
      </c>
      <c r="L944" s="418" t="s">
        <v>79</v>
      </c>
      <c r="M944" s="418" t="s">
        <v>418</v>
      </c>
      <c r="N944" s="1699" t="s">
        <v>419</v>
      </c>
      <c r="O944" s="1700"/>
      <c r="P944" s="1700"/>
      <c r="Q944" s="1700"/>
      <c r="R944" s="1700"/>
      <c r="S944" s="1700"/>
      <c r="T944" s="1700"/>
      <c r="U944" s="1700"/>
      <c r="V944" s="1700"/>
      <c r="W944" s="1700"/>
      <c r="X944" s="1700"/>
      <c r="Y944" s="1701"/>
      <c r="Z944" s="17"/>
      <c r="AA944" s="17"/>
      <c r="AB944" s="17"/>
      <c r="AC944" s="17"/>
      <c r="AD944" s="17"/>
      <c r="AE944" s="17"/>
      <c r="AF944" s="17"/>
      <c r="AG944" s="17"/>
    </row>
    <row r="945" spans="1:33" ht="15.75" customHeight="1">
      <c r="A945" s="395"/>
      <c r="B945" s="1698" t="str">
        <f>Informatica!A150</f>
        <v>GESTIÓN INFORMÁTICA</v>
      </c>
      <c r="C945" s="1702" t="str">
        <f>Informatica!B150</f>
        <v>Estrategia y gobierno de TI adoptada</v>
      </c>
      <c r="D945" s="1700"/>
      <c r="E945" s="1701"/>
      <c r="F945" s="56">
        <f>Informatica!E150</f>
        <v>0.1</v>
      </c>
      <c r="G945" s="420" t="str">
        <f>Informatica!F150</f>
        <v>Porcentaje</v>
      </c>
      <c r="H945" s="428">
        <f>Informatica!G150</f>
        <v>1</v>
      </c>
      <c r="I945" s="1703">
        <f>Informatica!H150</f>
        <v>0.99999999999999989</v>
      </c>
      <c r="J945" s="1701"/>
      <c r="K945" s="429">
        <f>Informatica!J150</f>
        <v>0.8</v>
      </c>
      <c r="L945" s="423">
        <f>Informatica!K150</f>
        <v>0.80000000000000016</v>
      </c>
      <c r="M945" s="424">
        <f>Informatica!L150</f>
        <v>8.0000000000000016E-2</v>
      </c>
      <c r="N945" s="1724" t="str">
        <f>Informatica!M150</f>
        <v xml:space="preserve">•        Formulación del Plan Estratégico de Tecnologías de Información (PETI), de acuerdo con el marco de referencia de Arquitectura Empresarial del Estado. 
•        Elaboración del catálogo de servicios de TI actualizado
•        Desarrollo de ejercicios de arquitectura empresarial. 
•        Elaboración de metodología para la gestión de proyectos de TI. 
•        Definición de la arquitectura de software. 
•        Definición de la arquitectura de microservicios. 
•        Elaboración del catálogo de sistemas de información
•        Proyección plan de acción 2019. 
•        Proyección plan de atención al ciudadano vigencia 2019. 
•        Oficialización de los siguientes documentos: Custodia de contraseñas de administrador de servidores, Entrega de información geográfica, Desarrollo de Software y Formulario de entrega de información geográfica. 
•        Elaboración de la primera versión de los siguientes documentos: Gestión de cuentas de usuario, guía de re establecimiento de contraseñas y toma y restauración de copias de respaldo versión 2. 
</v>
      </c>
      <c r="O945" s="1700"/>
      <c r="P945" s="1700"/>
      <c r="Q945" s="1700"/>
      <c r="R945" s="1700"/>
      <c r="S945" s="1700"/>
      <c r="T945" s="1700"/>
      <c r="U945" s="1700"/>
      <c r="V945" s="1700"/>
      <c r="W945" s="1700"/>
      <c r="X945" s="1700"/>
      <c r="Y945" s="1701"/>
      <c r="Z945" s="17"/>
      <c r="AA945" s="17"/>
      <c r="AB945" s="17"/>
      <c r="AC945" s="17"/>
      <c r="AD945" s="17"/>
      <c r="AE945" s="17"/>
      <c r="AF945" s="17"/>
      <c r="AG945" s="17"/>
    </row>
    <row r="946" spans="1:33" ht="15.75" customHeight="1">
      <c r="A946" s="395"/>
      <c r="B946" s="1616"/>
      <c r="C946" s="1702" t="str">
        <f>Informatica!B151</f>
        <v>Plataformas de TI implementadas y soportadas</v>
      </c>
      <c r="D946" s="1700"/>
      <c r="E946" s="1701"/>
      <c r="F946" s="56">
        <f>Informatica!E151</f>
        <v>0.2</v>
      </c>
      <c r="G946" s="420" t="str">
        <f>Informatica!F151</f>
        <v>Porcentaje</v>
      </c>
      <c r="H946" s="420">
        <f>Informatica!G151</f>
        <v>100</v>
      </c>
      <c r="I946" s="1703">
        <f>Informatica!H151</f>
        <v>1</v>
      </c>
      <c r="J946" s="1701"/>
      <c r="K946" s="429">
        <f>Informatica!J151</f>
        <v>0.8</v>
      </c>
      <c r="L946" s="423">
        <f>Informatica!K151</f>
        <v>0.8</v>
      </c>
      <c r="M946" s="424">
        <f>Informatica!L151</f>
        <v>0.16000000000000003</v>
      </c>
      <c r="N946" s="1724" t="str">
        <f>Informatica!M151</f>
        <v xml:space="preserve">•	Puesta en producción de la nueva versión de la herramienta GLPI. 
•	Se optimizó la plataforma de virtualización depurando las máquinas virtuales disponibles en la entidad, liberando recursos para ser asignados a nuevas iniciativas.
•	Montaje y estabilización de la plataforma ODA de ORACLE 
•	Migración a un nuevo servidor del DNS y DHCP para optimzación del servicio. 
•	Depuración del directorio activo: Retiro de privilegios de administrador a aproximadamente a 100 usuarios cuyos roles no requerían dicho perfil. Segmentación de acceso a la red para evitar el riesgo de escalada de privilegios. Configuración de dos servidores Windows 2016 como medida de respaldo para el directorio activo. 
•	Adquisición de 535 computadores de escritorio Core i5, 149 computadores de escritorio Core i7, 44 Estaciones de trabajo (Dell precision WS T5810), 27 Portátiles, 12 Portátiles Ultralivianos, 34 Impresoras (impresora blanco y negro productividad estándar), 195 Impresoras (impresora blanco y negro productividad avanzada), 72 Impresoras Multifuncionales, 104 escáneres (estándar), 37 escáneres con cama plana. 
•	Adecuaciones eléctricas a las sedes de: Magdalena, Cesar, Nariño, Ocaña, Aguachica, Curumaní, El Banco, Mompox, Riohacha, San Juan del Cesar, Edificio de Catastro, Primer piso (oficinas GIT Gestión financiera). 
•	Inicio del mantenimiento preventivo y correctivo del centro de datos donde se realizaron las siguientes tareas: Mantenimiento preventivo de los Aires LEONARDO 1 y 2 de 30 TR que soportan el área de servidores, mantenimiento preventivo de los Aires AMICO 1 y 2 de 5 TR que soportan el Área de Equipos Eléctricos, mantenimiento de un aire Piso a Techo de 4 TN, ubicado en el área de Operadores y mantenimiento de un Mini Split de 2 TN que se encuentra en el área de Preparación de Equipos, mantenimiento preventivo de las condensadoras de cada uno de ellos.
•	Mantenimiento preventivo y correctivo de equipos de cómputo a nivel nacional. 
•	Atención de incidencias a nivel nacional. 
•	Implementación del Bus de Servicios Compartidos (Convivencia)
•	Implementación JBPM para convivir en el SNC con WPS (Websphere Process Server), para las mutaciones tipo 1 y complementarias. 
•	Implementación de nueva infraestructura de almacenamiento, servidores y virtualización. 
•	Adquisición del licenciamiento: Oracle, Google, Antivirus, virtualización.
•	Generación de nueva orden de compra de conectividad hasta el 16 de agosto de 2020. 
</v>
      </c>
      <c r="O946" s="1700"/>
      <c r="P946" s="1700"/>
      <c r="Q946" s="1700"/>
      <c r="R946" s="1700"/>
      <c r="S946" s="1700"/>
      <c r="T946" s="1700"/>
      <c r="U946" s="1700"/>
      <c r="V946" s="1700"/>
      <c r="W946" s="1700"/>
      <c r="X946" s="1700"/>
      <c r="Y946" s="1701"/>
      <c r="Z946" s="17"/>
      <c r="AA946" s="17"/>
      <c r="AB946" s="17"/>
      <c r="AC946" s="17"/>
      <c r="AD946" s="17"/>
      <c r="AE946" s="17"/>
      <c r="AF946" s="17"/>
      <c r="AG946" s="17"/>
    </row>
    <row r="947" spans="1:33" ht="15.75" customHeight="1">
      <c r="A947" s="395"/>
      <c r="B947" s="1616"/>
      <c r="C947" s="1702" t="str">
        <f>Informatica!B152</f>
        <v>Sistemas de información, portales y  aplicaciones  implementados y soportados</v>
      </c>
      <c r="D947" s="1700"/>
      <c r="E947" s="1701"/>
      <c r="F947" s="56">
        <f>Informatica!E152</f>
        <v>0.2</v>
      </c>
      <c r="G947" s="420" t="str">
        <f>Informatica!F152</f>
        <v>Porcentaje</v>
      </c>
      <c r="H947" s="428">
        <f>Informatica!G152</f>
        <v>1</v>
      </c>
      <c r="I947" s="1703">
        <f>Informatica!H152</f>
        <v>1</v>
      </c>
      <c r="J947" s="1701"/>
      <c r="K947" s="429">
        <f>Informatica!J152</f>
        <v>0.8</v>
      </c>
      <c r="L947" s="423">
        <f>Informatica!K152</f>
        <v>0.8</v>
      </c>
      <c r="M947" s="424">
        <f>Informatica!L152</f>
        <v>0.16000000000000003</v>
      </c>
      <c r="N947" s="1724" t="str">
        <f>Informatica!M152</f>
        <v xml:space="preserve">•	Desarrollo del aplicativo para la Información de Clases Agrologicas, el cual se encuentra en pruebas por parte del usuario.
•	Mantenimiento del aplicativo: evaluación del desempeño.
•	Soporte y mantenimiento del sistema de información para la gestión agrologica (SIGA)
•	Desarrollo de los siguientes servicios web para interoperar con otras entidades del estado: Rinex, Infocatastral, Históricos catastrales, Generación de certificados catastrales, Descarga geográfica de predios, servicio a fuerzas militares, servicio geográfico predial. 
•	Mantenimiento y actualización del portal de datos abiertos institucional.
•	Desarrollo de la nueva versión del geoportal institucional. 
•	El Sistema Nacional Catastral encamina sus esfuerzos al soporte y mantenimiento cada funcionalidad y al desarrollo de nuevas opciones acorde a las necesidades de la Subdirección de Catastro, en cuanto al soporte y mantenimiento se ha garantizado la operación del sistema 7x24, se atendieron 5.501 incidencias a través de la mesa de ayuda, se han desplegado 64 controles de calidad de los 100 previstos, se brindó capacitación a Directores Territoriales, profesionales de gestión de la Subdirección, fortalecer competencias en el manejo del editor geográfico . En lo que respecta a la fase de desarrollo los objetivos se encaminaron a culminar las funcionalidades del módulo de conservación a través del despliegue de 20 nuevas tipologías correspondientes a 145 casos de uso y en cuanto al módulo de actualización se fortaleció la fase de cargue masivo tanto PH como NPH como instrumento que garantiza el cargue de los 85000 predios objeto de actualización catastral de Barranquilla y 16000 predios rurales del municipio de La Tebaida.
•	Implementación del nuevo sitio www.igac.gov.co.
•	Implementación del nuevo sitio igacnet.igac.gov.co.
•	Desarrollo del aplicativo fichas prediales. 
•	Desarrollo de visores geográficos: visor para visualización del cubrimiento de imágenes planetscope adquiridas por el instituto, visor para consulta de WMTS, visor geográfico con la información de "socios internacionales" del IGAC, visor "corine land cover", visor Indice Lineas De Vuelos Aerofotografías Blanco Y Negro, Visor de Vuelos Fotogramétricos tomados desde 1990 por el IGAC. 
•	Desarrollo de la primera versión del nuevo mapa de Relieve.
•	Desarrollo de la primera versión del mapa de imágenes ráster. 
•	Migración de los web services a nueva arquitectura: Se realizó cambio de JBOSS a Springframework, se cambió de JAVA 1.6 a JAVA 1.8  
•	Implementación de aplicación móvil del IGAC para sistema operativo Android. 
•	Implementación de la tienda virtual. 
•	Desarrollo de consumo para recaudos Davivienda. 
•	Soporte y mantenimiento del ERP de los módulos (Almacén, CORDIS, Personal, Nomina y Viáticos) 
•	Mantenimiento y soporte del aplicativo de trabaje con nosotros. 
•	Desarrollo del piloto de implementación de Microservicios con el web service FOP (Generación de formatos de certificados en PDF)
•	Publicación de nueva versión de la aplicación magna sirgas en el portal de datos abiertos del instituto.
•	Implementación de prototipo para sincronización de datos desde el datacenter local a Arcgis Online. 
•	Publicación de nuevo visor "Visor de Vuelos Fotogramétricos tomados desde 1990 por el IGAC". 
•	Inicio del desarrollo del nuevo visor descarga Rinex.
•	Inicio del desarrollo del nuevo visor alturas niveladas geodesia.
•	Especificación de requerimientos para el nuevo visor de datos abiertos de Agrología.
•	Generación de la primera versión del mapa de imágenes ráster utilizando datos del Sensor Sentinel 2. 
</v>
      </c>
      <c r="O947" s="1700"/>
      <c r="P947" s="1700"/>
      <c r="Q947" s="1700"/>
      <c r="R947" s="1700"/>
      <c r="S947" s="1700"/>
      <c r="T947" s="1700"/>
      <c r="U947" s="1700"/>
      <c r="V947" s="1700"/>
      <c r="W947" s="1700"/>
      <c r="X947" s="1700"/>
      <c r="Y947" s="1701"/>
      <c r="Z947" s="17"/>
      <c r="AA947" s="17"/>
      <c r="AB947" s="17"/>
      <c r="AC947" s="17"/>
      <c r="AD947" s="17"/>
      <c r="AE947" s="17"/>
      <c r="AF947" s="17"/>
      <c r="AG947" s="17"/>
    </row>
    <row r="948" spans="1:33" ht="15.75" customHeight="1">
      <c r="A948" s="395"/>
      <c r="B948" s="1616"/>
      <c r="C948" s="1702" t="str">
        <f>Informatica!B153</f>
        <v>Inventario de activos por proceso</v>
      </c>
      <c r="D948" s="1700"/>
      <c r="E948" s="1701"/>
      <c r="F948" s="56">
        <f>Informatica!E153</f>
        <v>0.2</v>
      </c>
      <c r="G948" s="420" t="str">
        <f>Informatica!F153</f>
        <v xml:space="preserve">Procesos </v>
      </c>
      <c r="H948" s="420">
        <f>Informatica!G153</f>
        <v>15</v>
      </c>
      <c r="I948" s="1708">
        <f>Informatica!H153</f>
        <v>15</v>
      </c>
      <c r="J948" s="1701"/>
      <c r="K948" s="422">
        <f>Informatica!J153</f>
        <v>15</v>
      </c>
      <c r="L948" s="423">
        <f>Informatica!K153</f>
        <v>1</v>
      </c>
      <c r="M948" s="424">
        <f>Informatica!L153</f>
        <v>0.2</v>
      </c>
      <c r="N948" s="1724" t="str">
        <f>Informatica!M153</f>
        <v xml:space="preserve">•	Levantamiento de activos de información e identificación de riesgos de seguridad de información en los procesos de: Gestión Financiera, Gestión Catastral, Gestión de difusión, Control Disciplinario, Gestión Documental, Cartografía, Direccionamiento Estratégico, Servicios Administrativos, Comunicaciones, mejora continua y control interno.
•	Levantamiento de activos de información en las DT de: Córdoba, Sucre, Boyacá, Cundinamarca, Norte de Santander, Guajira, Cesar, Valle, Magdalena, Nariño, Cauca, Quindío, Caldas y Risaralda, Caquetá, Casanare, Atlántico, Tolima, Risaralda. 
</v>
      </c>
      <c r="O948" s="1700"/>
      <c r="P948" s="1700"/>
      <c r="Q948" s="1700"/>
      <c r="R948" s="1700"/>
      <c r="S948" s="1700"/>
      <c r="T948" s="1700"/>
      <c r="U948" s="1700"/>
      <c r="V948" s="1700"/>
      <c r="W948" s="1700"/>
      <c r="X948" s="1700"/>
      <c r="Y948" s="1701"/>
      <c r="Z948" s="17"/>
      <c r="AA948" s="17"/>
      <c r="AB948" s="17"/>
      <c r="AC948" s="17"/>
      <c r="AD948" s="17"/>
      <c r="AE948" s="17"/>
      <c r="AF948" s="17"/>
      <c r="AG948" s="17"/>
    </row>
    <row r="949" spans="1:33" ht="15.75" customHeight="1">
      <c r="A949" s="395"/>
      <c r="B949" s="1616"/>
      <c r="C949" s="1702" t="str">
        <f>Informatica!B154</f>
        <v>Riesgos de seguridad de la información identificados, evaluados y tratados por procesos</v>
      </c>
      <c r="D949" s="1700"/>
      <c r="E949" s="1701"/>
      <c r="F949" s="56">
        <f>Informatica!E154</f>
        <v>0.2</v>
      </c>
      <c r="G949" s="420" t="str">
        <f>Informatica!F154</f>
        <v xml:space="preserve">Procesos </v>
      </c>
      <c r="H949" s="420">
        <f>Informatica!G154</f>
        <v>15</v>
      </c>
      <c r="I949" s="1708">
        <f>Informatica!H154</f>
        <v>15</v>
      </c>
      <c r="J949" s="1701"/>
      <c r="K949" s="422">
        <f>Informatica!J154</f>
        <v>15</v>
      </c>
      <c r="L949" s="423">
        <f>Informatica!K154</f>
        <v>1</v>
      </c>
      <c r="M949" s="424">
        <f>Informatica!L154</f>
        <v>0.2</v>
      </c>
      <c r="N949" s="1724" t="str">
        <f>Informatica!M154</f>
        <v xml:space="preserve">•	Integración de las políticas de seguridad de la información en el Manual del Sistema de Gestión Integrado. 
•	Consolidación del registro de activos de información de los 20 procesos y 22 territoriales de la entidad.
•	Análisis de los riesgos de seguridad de la información de los procesos Servicio al Ciudadano, comunicaciones, control interno, mejora continua, Geografía. 
•	Realización del informe de gestión de riesgos de seguridad de la información de los 20 procesos de la entidad.
•	Realización del documento del plan de tratamiento de riesgos de seguridad de la información de 20 procesos de la entidad
</v>
      </c>
      <c r="O949" s="1700"/>
      <c r="P949" s="1700"/>
      <c r="Q949" s="1700"/>
      <c r="R949" s="1700"/>
      <c r="S949" s="1700"/>
      <c r="T949" s="1700"/>
      <c r="U949" s="1700"/>
      <c r="V949" s="1700"/>
      <c r="W949" s="1700"/>
      <c r="X949" s="1700"/>
      <c r="Y949" s="1701"/>
      <c r="Z949" s="17"/>
      <c r="AA949" s="17"/>
      <c r="AB949" s="17"/>
      <c r="AC949" s="17"/>
      <c r="AD949" s="17"/>
      <c r="AE949" s="17"/>
      <c r="AF949" s="17"/>
      <c r="AG949" s="17"/>
    </row>
    <row r="950" spans="1:33" ht="15.75" customHeight="1">
      <c r="A950" s="395"/>
      <c r="B950" s="1616"/>
      <c r="C950" s="1702" t="str">
        <f>Informatica!B155</f>
        <v>Jornadas de socialización y divulgación en seguridad de la información</v>
      </c>
      <c r="D950" s="1700"/>
      <c r="E950" s="1701"/>
      <c r="F950" s="56">
        <f>Informatica!E155</f>
        <v>0.1</v>
      </c>
      <c r="G950" s="420" t="str">
        <f>Informatica!F155</f>
        <v>Jornadas</v>
      </c>
      <c r="H950" s="420">
        <f>Informatica!G155</f>
        <v>20</v>
      </c>
      <c r="I950" s="1708">
        <f>Informatica!H155</f>
        <v>20</v>
      </c>
      <c r="J950" s="1701"/>
      <c r="K950" s="422">
        <f>Informatica!J155</f>
        <v>39</v>
      </c>
      <c r="L950" s="423">
        <f>Informatica!K155</f>
        <v>1.95</v>
      </c>
      <c r="M950" s="424">
        <f>Informatica!L155</f>
        <v>0.19500000000000001</v>
      </c>
      <c r="N950" s="1724" t="str">
        <f>Informatica!M155</f>
        <v xml:space="preserve">•	Realización de 39 jornadas de socialización en seguridad de la información a nivel nacional, para un total de 978 personas sensibilizadas.  </v>
      </c>
      <c r="O950" s="1700"/>
      <c r="P950" s="1700"/>
      <c r="Q950" s="1700"/>
      <c r="R950" s="1700"/>
      <c r="S950" s="1700"/>
      <c r="T950" s="1700"/>
      <c r="U950" s="1700"/>
      <c r="V950" s="1700"/>
      <c r="W950" s="1700"/>
      <c r="X950" s="1700"/>
      <c r="Y950" s="1701"/>
      <c r="Z950" s="17"/>
      <c r="AA950" s="17"/>
      <c r="AB950" s="17"/>
      <c r="AC950" s="17"/>
      <c r="AD950" s="17"/>
      <c r="AE950" s="17"/>
      <c r="AF950" s="17"/>
      <c r="AG950" s="17"/>
    </row>
    <row r="951" spans="1:33" ht="15.75" customHeight="1">
      <c r="A951" s="395"/>
      <c r="B951" s="1619"/>
      <c r="C951" s="1704" t="s">
        <v>103</v>
      </c>
      <c r="D951" s="1700"/>
      <c r="E951" s="1701"/>
      <c r="F951" s="431">
        <f>SUM(F945:F950)</f>
        <v>0.99999999999999989</v>
      </c>
      <c r="G951" s="1732" t="str">
        <f>B945</f>
        <v>GESTIÓN INFORMÁTICA</v>
      </c>
      <c r="H951" s="1701"/>
      <c r="I951" s="1704"/>
      <c r="J951" s="1701"/>
      <c r="K951" s="432"/>
      <c r="L951" s="433"/>
      <c r="M951" s="431">
        <f>SUM(M945:M950)</f>
        <v>0.99500000000000011</v>
      </c>
      <c r="N951" s="1725"/>
      <c r="O951" s="1700"/>
      <c r="P951" s="1700"/>
      <c r="Q951" s="1700"/>
      <c r="R951" s="1700"/>
      <c r="S951" s="1700"/>
      <c r="T951" s="1700"/>
      <c r="U951" s="1700"/>
      <c r="V951" s="1700"/>
      <c r="W951" s="1700"/>
      <c r="X951" s="1700"/>
      <c r="Y951" s="1701"/>
      <c r="Z951" s="17"/>
      <c r="AA951" s="17"/>
      <c r="AB951" s="17"/>
      <c r="AC951" s="17"/>
      <c r="AD951" s="17"/>
      <c r="AE951" s="17"/>
      <c r="AF951" s="17"/>
      <c r="AG951" s="17"/>
    </row>
    <row r="952" spans="1:33" ht="15.75" customHeight="1">
      <c r="A952" s="395"/>
      <c r="B952" s="418" t="s">
        <v>23</v>
      </c>
      <c r="C952" s="1699" t="s">
        <v>107</v>
      </c>
      <c r="D952" s="1700"/>
      <c r="E952" s="1701"/>
      <c r="F952" s="419" t="s">
        <v>76</v>
      </c>
      <c r="G952" s="418" t="s">
        <v>109</v>
      </c>
      <c r="H952" s="418" t="s">
        <v>28</v>
      </c>
      <c r="I952" s="1699" t="s">
        <v>416</v>
      </c>
      <c r="J952" s="1701"/>
      <c r="K952" s="419" t="s">
        <v>417</v>
      </c>
      <c r="L952" s="418" t="s">
        <v>79</v>
      </c>
      <c r="M952" s="418" t="s">
        <v>418</v>
      </c>
      <c r="N952" s="1699" t="s">
        <v>419</v>
      </c>
      <c r="O952" s="1700"/>
      <c r="P952" s="1700"/>
      <c r="Q952" s="1700"/>
      <c r="R952" s="1700"/>
      <c r="S952" s="1700"/>
      <c r="T952" s="1700"/>
      <c r="U952" s="1700"/>
      <c r="V952" s="1700"/>
      <c r="W952" s="1700"/>
      <c r="X952" s="1700"/>
      <c r="Y952" s="1701"/>
      <c r="Z952" s="17"/>
      <c r="AA952" s="17"/>
      <c r="AB952" s="17"/>
      <c r="AC952" s="17"/>
      <c r="AD952" s="17"/>
      <c r="AE952" s="17"/>
      <c r="AF952" s="17"/>
      <c r="AG952" s="17"/>
    </row>
    <row r="953" spans="1:33" ht="15.75" customHeight="1">
      <c r="A953" s="395"/>
      <c r="B953" s="1698" t="str">
        <f>Juridica!A38</f>
        <v>GESTION JURIDICA</v>
      </c>
      <c r="C953" s="1707" t="str">
        <f>Juridica!B38</f>
        <v xml:space="preserve">Servicio de defensa jurídica del IGAC </v>
      </c>
      <c r="D953" s="1706" t="str">
        <f>Juridica!C38</f>
        <v xml:space="preserve">Cumplimiento terminos legales defensa judicial </v>
      </c>
      <c r="E953" s="1701"/>
      <c r="F953" s="56">
        <f>Juridica!E38</f>
        <v>0.4</v>
      </c>
      <c r="G953" s="694" t="str">
        <f>Juridica!F38</f>
        <v>Porcentaje</v>
      </c>
      <c r="H953" s="428">
        <f>Juridica!G38</f>
        <v>1</v>
      </c>
      <c r="I953" s="1703">
        <f>Juridica!H38</f>
        <v>1</v>
      </c>
      <c r="J953" s="1701"/>
      <c r="K953" s="642">
        <f>Juridica!J38</f>
        <v>1</v>
      </c>
      <c r="L953" s="423">
        <f>Juridica!K38</f>
        <v>1</v>
      </c>
      <c r="M953" s="424">
        <f>Juridica!L38</f>
        <v>0.4</v>
      </c>
      <c r="N953" s="1724" t="str">
        <f>Juridica!M38</f>
        <v>Para la vigencia 2018 en el Comité de Conciliación se reunio dos veces como mínimo al mes  actas 302 a la 327, y se sometieron a análisis los siguientes casos: 50 solicitudes de conciliación prejudicial, 23 llamamientos en garantía con fines de repetición, 36 anlalisis de si se conciliaba o no en la audiencia inicial de que trata el artículo 180 del CPACA, 7 análisis de si se concilia o no en la audiencia de que trata el artículo 192 del CPACA, 1 acción de repetición, 7  pactos de cumplimiento,  2 acciones de lesividad y un análisis para dar por terminado un contrato. Los apoderados adscritos a la Sede Central y que tenian a su cargo representación judicial, así como los apoderados de las Direcciones Territoriales presentaron en tiempo las Demandas, contestaron las Demandas, e interpusieron en tiempo  los recursos de ley a que hubiese lugar. la evidencia de esto esta en el expediente de cada uno de los procesos adelantados por y ante esta Oficina. de todo lo estudiado por el Comité se elaboraron las respectivas actas del Comité, y la Secretaría Técnica del mismo expidio las certificaciones del caso.</v>
      </c>
      <c r="O953" s="1700"/>
      <c r="P953" s="1700"/>
      <c r="Q953" s="1700"/>
      <c r="R953" s="1700"/>
      <c r="S953" s="1700"/>
      <c r="T953" s="1700"/>
      <c r="U953" s="1700"/>
      <c r="V953" s="1700"/>
      <c r="W953" s="1700"/>
      <c r="X953" s="1700"/>
      <c r="Y953" s="1701"/>
      <c r="Z953" s="17"/>
      <c r="AA953" s="17"/>
      <c r="AB953" s="17"/>
      <c r="AC953" s="17"/>
      <c r="AD953" s="17"/>
      <c r="AE953" s="17"/>
      <c r="AF953" s="17"/>
      <c r="AG953" s="17"/>
    </row>
    <row r="954" spans="1:33" ht="15.75" customHeight="1">
      <c r="A954" s="395"/>
      <c r="B954" s="1616"/>
      <c r="C954" s="1619"/>
      <c r="D954" s="1706" t="str">
        <f>Juridica!C39</f>
        <v xml:space="preserve">Cumplimiento del servicio de defensa jurídica del IGAC </v>
      </c>
      <c r="E954" s="1701"/>
      <c r="F954" s="56">
        <f>Juridica!E39</f>
        <v>0.4</v>
      </c>
      <c r="G954" s="694" t="str">
        <f>Juridica!F39</f>
        <v>Porcentaje</v>
      </c>
      <c r="H954" s="428">
        <f>Juridica!G39</f>
        <v>1</v>
      </c>
      <c r="I954" s="1703">
        <f>Juridica!H39</f>
        <v>1</v>
      </c>
      <c r="J954" s="1701"/>
      <c r="K954" s="642">
        <f>Juridica!J39</f>
        <v>1</v>
      </c>
      <c r="L954" s="423">
        <f>Juridica!K39</f>
        <v>1</v>
      </c>
      <c r="M954" s="424">
        <f>Juridica!L39</f>
        <v>0.4</v>
      </c>
      <c r="N954" s="1724" t="str">
        <f>Juridica!M39</f>
        <v xml:space="preserve">La Oficina Asesora Jurídica a 31 de diciembre de 2018 tenia un total de 276 procesos, de los cuales 190 son en contra del IGAC, y 87 procesos fueron iniciados por la Entidad, En el año 2018 hubo un total de 8 fallos desfavorables a la Entidad.  Igualmente durante la vigencia 2018 se elaboro Política de Prevención del Daño Antijurídico, la cual fue sometida a análisis en el Comité de Conciliación. No salió la Resolución de la Política por cuanto se consideró que debía hacerse unos ajustes de la información base de la misma, la Política quedo formulada. </v>
      </c>
      <c r="O954" s="1700"/>
      <c r="P954" s="1700"/>
      <c r="Q954" s="1700"/>
      <c r="R954" s="1700"/>
      <c r="S954" s="1700"/>
      <c r="T954" s="1700"/>
      <c r="U954" s="1700"/>
      <c r="V954" s="1700"/>
      <c r="W954" s="1700"/>
      <c r="X954" s="1700"/>
      <c r="Y954" s="1701"/>
      <c r="Z954" s="17"/>
      <c r="AA954" s="17"/>
      <c r="AB954" s="17"/>
      <c r="AC954" s="17"/>
      <c r="AD954" s="17"/>
      <c r="AE954" s="17"/>
      <c r="AF954" s="17"/>
      <c r="AG954" s="17"/>
    </row>
    <row r="955" spans="1:33" ht="15.75" customHeight="1">
      <c r="A955" s="395"/>
      <c r="B955" s="1616"/>
      <c r="C955" s="1702" t="str">
        <f>Juridica!B40</f>
        <v>Servicio de apoyo jurídico a las áreas técnicas del Instituto</v>
      </c>
      <c r="D955" s="1700"/>
      <c r="E955" s="1701"/>
      <c r="F955" s="56">
        <f>Juridica!E40</f>
        <v>0.2</v>
      </c>
      <c r="G955" s="694" t="str">
        <f>Juridica!F40</f>
        <v>Porcentaje</v>
      </c>
      <c r="H955" s="694" t="str">
        <f>Juridica!G40</f>
        <v>100%</v>
      </c>
      <c r="I955" s="1703">
        <f>Juridica!H40</f>
        <v>1</v>
      </c>
      <c r="J955" s="1701"/>
      <c r="K955" s="642">
        <f>Juridica!J40</f>
        <v>1.0000000000000002</v>
      </c>
      <c r="L955" s="423">
        <f>Juridica!K40</f>
        <v>1.0000000000000002</v>
      </c>
      <c r="M955" s="424">
        <f>Juridica!L40</f>
        <v>0.20000000000000007</v>
      </c>
      <c r="N955" s="1724" t="str">
        <f>Juridica!M40</f>
        <v>La Oficina Asesora Jurídica durante la vigecia 2018 atendio un total de 85 consusltas de indole jurídico y catastral de los diferentes procesos de la Entidad, también tramito 135 convenios y/o contratos de ingreso, o de cero pesos, 9 modificaciones, 15 adiciones y/o prorrogas, 1 suspensión , y 1 acta de reiniciación de  contrato. La Oficina Asesora Jurídica acompaño a las diferentes áreas del Instituto en los diversos trámites que requirieran apoyo de la Oficina.</v>
      </c>
      <c r="O955" s="1700"/>
      <c r="P955" s="1700"/>
      <c r="Q955" s="1700"/>
      <c r="R955" s="1700"/>
      <c r="S955" s="1700"/>
      <c r="T955" s="1700"/>
      <c r="U955" s="1700"/>
      <c r="V955" s="1700"/>
      <c r="W955" s="1700"/>
      <c r="X955" s="1700"/>
      <c r="Y955" s="1701"/>
      <c r="Z955" s="17"/>
      <c r="AA955" s="17"/>
      <c r="AB955" s="17"/>
      <c r="AC955" s="17"/>
      <c r="AD955" s="17"/>
      <c r="AE955" s="17"/>
      <c r="AF955" s="17"/>
      <c r="AG955" s="17"/>
    </row>
    <row r="956" spans="1:33" ht="15.75" customHeight="1">
      <c r="A956" s="395"/>
      <c r="B956" s="1619"/>
      <c r="C956" s="1704" t="s">
        <v>103</v>
      </c>
      <c r="D956" s="1700"/>
      <c r="E956" s="1701"/>
      <c r="F956" s="431">
        <f>SUM(F953:F955)</f>
        <v>1</v>
      </c>
      <c r="G956" s="1705" t="str">
        <f>B953</f>
        <v>GESTION JURIDICA</v>
      </c>
      <c r="H956" s="1701"/>
      <c r="I956" s="1704"/>
      <c r="J956" s="1701"/>
      <c r="K956" s="432"/>
      <c r="L956" s="433"/>
      <c r="M956" s="431">
        <f>SUM(M953:M955)</f>
        <v>1</v>
      </c>
      <c r="N956" s="1725"/>
      <c r="O956" s="1700"/>
      <c r="P956" s="1700"/>
      <c r="Q956" s="1700"/>
      <c r="R956" s="1700"/>
      <c r="S956" s="1700"/>
      <c r="T956" s="1700"/>
      <c r="U956" s="1700"/>
      <c r="V956" s="1700"/>
      <c r="W956" s="1700"/>
      <c r="X956" s="1700"/>
      <c r="Y956" s="1701"/>
      <c r="Z956" s="17"/>
      <c r="AA956" s="17"/>
      <c r="AB956" s="17"/>
      <c r="AC956" s="17"/>
      <c r="AD956" s="17"/>
      <c r="AE956" s="17"/>
      <c r="AF956" s="17"/>
      <c r="AG956" s="17"/>
    </row>
    <row r="957" spans="1:33" ht="15.75" customHeight="1">
      <c r="A957" s="395"/>
      <c r="B957" s="418" t="s">
        <v>23</v>
      </c>
      <c r="C957" s="1699" t="s">
        <v>107</v>
      </c>
      <c r="D957" s="1700"/>
      <c r="E957" s="1701"/>
      <c r="F957" s="419" t="s">
        <v>76</v>
      </c>
      <c r="G957" s="418" t="s">
        <v>109</v>
      </c>
      <c r="H957" s="418" t="s">
        <v>28</v>
      </c>
      <c r="I957" s="1699" t="s">
        <v>416</v>
      </c>
      <c r="J957" s="1701"/>
      <c r="K957" s="419" t="s">
        <v>417</v>
      </c>
      <c r="L957" s="418" t="s">
        <v>79</v>
      </c>
      <c r="M957" s="418" t="s">
        <v>418</v>
      </c>
      <c r="N957" s="1699" t="s">
        <v>419</v>
      </c>
      <c r="O957" s="1700"/>
      <c r="P957" s="1700"/>
      <c r="Q957" s="1700"/>
      <c r="R957" s="1700"/>
      <c r="S957" s="1700"/>
      <c r="T957" s="1700"/>
      <c r="U957" s="1700"/>
      <c r="V957" s="1700"/>
      <c r="W957" s="1700"/>
      <c r="X957" s="1700"/>
      <c r="Y957" s="1701"/>
      <c r="Z957" s="17"/>
      <c r="AA957" s="17"/>
      <c r="AB957" s="17"/>
      <c r="AC957" s="17"/>
      <c r="AD957" s="17"/>
      <c r="AE957" s="17"/>
      <c r="AF957" s="17"/>
      <c r="AG957" s="17"/>
    </row>
    <row r="958" spans="1:33" ht="15.75" customHeight="1">
      <c r="A958" s="395"/>
      <c r="B958" s="1698" t="str">
        <f>'T Humano'!A63</f>
        <v>GESTIÓN HUMANA</v>
      </c>
      <c r="C958" s="1702" t="str">
        <f>'T Humano'!B63</f>
        <v>Plan de Gestión Estratégica del Talento Humano Ejecutado.</v>
      </c>
      <c r="D958" s="1700"/>
      <c r="E958" s="1701"/>
      <c r="F958" s="56">
        <f>'T Humano'!E63</f>
        <v>0.7</v>
      </c>
      <c r="G958" s="694" t="str">
        <f>'T Humano'!F63</f>
        <v>Porcentaje</v>
      </c>
      <c r="H958" s="428">
        <f>'T Humano'!G63</f>
        <v>1</v>
      </c>
      <c r="I958" s="1703">
        <f>'T Humano'!H63</f>
        <v>1.0000000000000002</v>
      </c>
      <c r="J958" s="1701"/>
      <c r="K958" s="642">
        <f>'T Humano'!J63</f>
        <v>0.88680000000000014</v>
      </c>
      <c r="L958" s="423">
        <f>'T Humano'!K63</f>
        <v>0.88679999999999992</v>
      </c>
      <c r="M958" s="424">
        <f>'T Humano'!L63</f>
        <v>0.62075999999999987</v>
      </c>
      <c r="N958" s="1724" t="str">
        <f>'T Humano'!M63</f>
        <v>Se avanzó en un 88,68% de la ejecución de los diferentes temas que componen el Plan Estratégico de Talento Humano, como lo son Capacitación, Bienestar Social e Incentivos, y la Implementación del Sistema de Gestión y Seguridad y Salud en el Trabajo - SGSST (Sistema de Vigilancia en Riesgo Psicosocial (SVE); Sistema de Vigilancia en Riesgo Ergonómico, Subprograma de Higiene y Seguridad Industrial, acompañamiento y seguimiento a los Comités COPASST y Comités de Convivencia Laboral, entre otros). Los programas Estado Joven, Formador de Formadores y Dimensión de Gestión del Conocimiento se desarrollaran en la vigencia 2019.
En desarrollo de la Convocatoria 337 de 2016 para la provisión de 268 empleos del Nivel Técnico y Profesional, al cierre de la vigencia 2018 se realizaron 312 nombramientos en periodo de prueba, con 186 posesionados en los respectivos empleos y se efectuaron 92 derogatorias de nombramiento. Estan pendientes 82 nombramientos en periodo de prueba.</v>
      </c>
      <c r="O958" s="1700"/>
      <c r="P958" s="1700"/>
      <c r="Q958" s="1700"/>
      <c r="R958" s="1700"/>
      <c r="S958" s="1700"/>
      <c r="T958" s="1700"/>
      <c r="U958" s="1700"/>
      <c r="V958" s="1700"/>
      <c r="W958" s="1700"/>
      <c r="X958" s="1700"/>
      <c r="Y958" s="1701"/>
      <c r="Z958" s="17"/>
      <c r="AA958" s="17"/>
      <c r="AB958" s="17"/>
      <c r="AC958" s="17"/>
      <c r="AD958" s="17"/>
      <c r="AE958" s="17"/>
      <c r="AF958" s="17"/>
      <c r="AG958" s="17"/>
    </row>
    <row r="959" spans="1:33" ht="15.75" customHeight="1">
      <c r="A959" s="395"/>
      <c r="B959" s="1616"/>
      <c r="C959" s="1702" t="str">
        <f>'T Humano'!B64</f>
        <v>Documentos de análisis para el fortalecimiento institucional elaborados.</v>
      </c>
      <c r="D959" s="1700"/>
      <c r="E959" s="1701"/>
      <c r="F959" s="56">
        <f>'T Humano'!E64</f>
        <v>0.3</v>
      </c>
      <c r="G959" s="694" t="str">
        <f>'T Humano'!F64</f>
        <v>Porcentaje</v>
      </c>
      <c r="H959" s="428">
        <f>'T Humano'!G64</f>
        <v>1</v>
      </c>
      <c r="I959" s="1703">
        <f>'T Humano'!H64</f>
        <v>1</v>
      </c>
      <c r="J959" s="1701"/>
      <c r="K959" s="642">
        <f>'T Humano'!J64</f>
        <v>1</v>
      </c>
      <c r="L959" s="423">
        <f>'T Humano'!K64</f>
        <v>1</v>
      </c>
      <c r="M959" s="424">
        <f>'T Humano'!L64</f>
        <v>0.3</v>
      </c>
      <c r="N959" s="1724" t="str">
        <f>'T Humano'!M64</f>
        <v>Se recibió el documento de Estudio Técnico de rediseño de la Planta de Personal de los procesos estratégicos, misionales, de apoyo y de evaluación con levantamiento de carga laboral, la formulación de planta de personal y los cálculos financieros y las fichas de empleos del Manual de Funciones terminados.
Se aprobaron las matrices de alineación de la línea Estratégica con los Planes de Acción de los principales hitos identificados como pilares para el desarrollo del nuevo modelo de operación (Sistema Nacional de Geografía, Gestión Catastral, Gestión del Conocimiento, Inteligencia de Negocios), por lo tanto se reorganizaron 38 Grupos Internos de Trabajo: 34 en Sede Central y 4 en las Territoriales Caldas, Córdoba, Quindío y Risaralda (Conservación Catastral), atendiendo loe requerimiento establecidos en el direccionamiento concebido en las matrices de alineación estratégica.</v>
      </c>
      <c r="O959" s="1700"/>
      <c r="P959" s="1700"/>
      <c r="Q959" s="1700"/>
      <c r="R959" s="1700"/>
      <c r="S959" s="1700"/>
      <c r="T959" s="1700"/>
      <c r="U959" s="1700"/>
      <c r="V959" s="1700"/>
      <c r="W959" s="1700"/>
      <c r="X959" s="1700"/>
      <c r="Y959" s="1701"/>
      <c r="Z959" s="17"/>
      <c r="AA959" s="17"/>
      <c r="AB959" s="17"/>
      <c r="AC959" s="17"/>
      <c r="AD959" s="17"/>
      <c r="AE959" s="17"/>
      <c r="AF959" s="17"/>
      <c r="AG959" s="17"/>
    </row>
    <row r="960" spans="1:33" ht="15.75" customHeight="1">
      <c r="A960" s="395"/>
      <c r="B960" s="1619"/>
      <c r="C960" s="1704" t="s">
        <v>103</v>
      </c>
      <c r="D960" s="1700"/>
      <c r="E960" s="1701"/>
      <c r="F960" s="431">
        <f>SUM(F958:F959)</f>
        <v>1</v>
      </c>
      <c r="G960" s="1709" t="str">
        <f>B958</f>
        <v>GESTIÓN HUMANA</v>
      </c>
      <c r="H960" s="1701"/>
      <c r="I960" s="1704"/>
      <c r="J960" s="1701"/>
      <c r="K960" s="432"/>
      <c r="L960" s="433"/>
      <c r="M960" s="431">
        <f>SUM(M958:M959)</f>
        <v>0.9207599999999998</v>
      </c>
      <c r="N960" s="1725"/>
      <c r="O960" s="1700"/>
      <c r="P960" s="1700"/>
      <c r="Q960" s="1700"/>
      <c r="R960" s="1700"/>
      <c r="S960" s="1700"/>
      <c r="T960" s="1700"/>
      <c r="U960" s="1700"/>
      <c r="V960" s="1700"/>
      <c r="W960" s="1700"/>
      <c r="X960" s="1700"/>
      <c r="Y960" s="1701"/>
      <c r="Z960" s="17"/>
      <c r="AA960" s="17"/>
      <c r="AB960" s="17"/>
      <c r="AC960" s="17"/>
      <c r="AD960" s="17"/>
      <c r="AE960" s="17"/>
      <c r="AF960" s="17"/>
      <c r="AG960" s="17"/>
    </row>
    <row r="961" spans="1:33" ht="15.75" customHeight="1">
      <c r="A961" s="395"/>
      <c r="B961" s="418" t="s">
        <v>23</v>
      </c>
      <c r="C961" s="1699" t="s">
        <v>107</v>
      </c>
      <c r="D961" s="1700"/>
      <c r="E961" s="1701"/>
      <c r="F961" s="419" t="s">
        <v>76</v>
      </c>
      <c r="G961" s="418" t="s">
        <v>109</v>
      </c>
      <c r="H961" s="418" t="s">
        <v>28</v>
      </c>
      <c r="I961" s="1699" t="s">
        <v>416</v>
      </c>
      <c r="J961" s="1701"/>
      <c r="K961" s="419" t="s">
        <v>417</v>
      </c>
      <c r="L961" s="418" t="s">
        <v>79</v>
      </c>
      <c r="M961" s="418" t="s">
        <v>418</v>
      </c>
      <c r="N961" s="1699" t="s">
        <v>419</v>
      </c>
      <c r="O961" s="1700"/>
      <c r="P961" s="1700"/>
      <c r="Q961" s="1700"/>
      <c r="R961" s="1700"/>
      <c r="S961" s="1700"/>
      <c r="T961" s="1700"/>
      <c r="U961" s="1700"/>
      <c r="V961" s="1700"/>
      <c r="W961" s="1700"/>
      <c r="X961" s="1700"/>
      <c r="Y961" s="1701"/>
      <c r="Z961" s="17"/>
      <c r="AA961" s="17"/>
      <c r="AB961" s="17"/>
      <c r="AC961" s="17"/>
      <c r="AD961" s="17"/>
      <c r="AE961" s="17"/>
      <c r="AF961" s="17"/>
      <c r="AG961" s="17"/>
    </row>
    <row r="962" spans="1:33" ht="15.75" customHeight="1">
      <c r="A962" s="395"/>
      <c r="B962" s="1698" t="str">
        <f>'Serv Ciud'!A50</f>
        <v>SERVICIO AL CIUDADANO</v>
      </c>
      <c r="C962" s="1736" t="str">
        <f>'Serv Ciud'!C50</f>
        <v>Satisfacción y Percepción del Usuario.</v>
      </c>
      <c r="D962" s="1735" t="str">
        <f>'Serv Ciud'!C50</f>
        <v>Satisfacción y Percepción del Usuario.</v>
      </c>
      <c r="E962" s="1701"/>
      <c r="F962" s="56">
        <f>'Serv Ciud'!E50</f>
        <v>0.3</v>
      </c>
      <c r="G962" s="694" t="str">
        <f>'Serv Ciud'!F50</f>
        <v>Porcentaje</v>
      </c>
      <c r="H962" s="428">
        <f>'Serv Ciud'!G50</f>
        <v>0.82</v>
      </c>
      <c r="I962" s="1703">
        <f>'Serv Ciud'!H50</f>
        <v>1</v>
      </c>
      <c r="J962" s="1701"/>
      <c r="K962" s="642">
        <f>'Serv Ciud'!J50</f>
        <v>0.73</v>
      </c>
      <c r="L962" s="423">
        <f>'Serv Ciud'!K50</f>
        <v>0.73</v>
      </c>
      <c r="M962" s="424">
        <f>'Serv Ciud'!L50</f>
        <v>0.219</v>
      </c>
      <c r="N962" s="1724" t="str">
        <f>'Serv Ciud'!M50</f>
        <v xml:space="preserve">La encuesta tiene como objeto realizar un análisis a la opinión dada sobre el grado de satisfacción de los usuarios externos, con el propósito de determinar la mejora en el proceso de Servicio al Ciudadano de la entidad. Para tal fin se diseñaron formularios para cada canal de atención; telefónico, virtual y presencial. 
La medición de la satisfacción del ciudadano para el segundo semestre de 2018 fue del 71% en promedio, registrándose una disminución de 4 puntos porcentuales con respecto a la del primer semestre que fue del 75%. Como resultado se observa una satisfacción de los usuarios del 73%.
De los aspectos evaluados por los usuarios de la entidad, se concluye que el Instituto Geográfico Agustín Codazzi fue calificado con un bajo porcentaje y debe mejorar en los siguientes aspectos para la satisfacción al cliente:
1.	Estructura y Organización página web
2.	Fácil Accesibilidad
3.	Mejor orientación frente a los tramites que se realizan
4.	Los tiempos para un trámite son muy largos
5.	La línea telefónica demorada al momento de contestar
6.	Mayor personal para la atención al publico
</v>
      </c>
      <c r="O962" s="1700"/>
      <c r="P962" s="1700"/>
      <c r="Q962" s="1700"/>
      <c r="R962" s="1700"/>
      <c r="S962" s="1700"/>
      <c r="T962" s="1700"/>
      <c r="U962" s="1700"/>
      <c r="V962" s="1700"/>
      <c r="W962" s="1700"/>
      <c r="X962" s="1700"/>
      <c r="Y962" s="1701"/>
      <c r="Z962" s="17"/>
      <c r="AA962" s="17"/>
      <c r="AB962" s="17"/>
      <c r="AC962" s="17"/>
      <c r="AD962" s="17"/>
      <c r="AE962" s="17"/>
      <c r="AF962" s="17"/>
      <c r="AG962" s="17"/>
    </row>
    <row r="963" spans="1:33" ht="15.75" customHeight="1">
      <c r="A963" s="395"/>
      <c r="B963" s="1616"/>
      <c r="C963" s="1619"/>
      <c r="D963" s="1735" t="str">
        <f>'Serv Ciud'!C51</f>
        <v>Socialización del modelo de gestión publica eficiente.</v>
      </c>
      <c r="E963" s="1701"/>
      <c r="F963" s="56">
        <f>'Serv Ciud'!E51</f>
        <v>0.3</v>
      </c>
      <c r="G963" s="694" t="str">
        <f>'Serv Ciud'!F51</f>
        <v>Porcentaje</v>
      </c>
      <c r="H963" s="428">
        <f>'Serv Ciud'!G51</f>
        <v>1</v>
      </c>
      <c r="I963" s="1703">
        <f>'Serv Ciud'!H51</f>
        <v>0.99999999999999989</v>
      </c>
      <c r="J963" s="1701"/>
      <c r="K963" s="642">
        <f>'Serv Ciud'!J51</f>
        <v>0.99999999999999989</v>
      </c>
      <c r="L963" s="423">
        <f>'Serv Ciud'!K51</f>
        <v>1</v>
      </c>
      <c r="M963" s="424">
        <f>'Serv Ciud'!L51</f>
        <v>0.3</v>
      </c>
      <c r="N963" s="1724" t="str">
        <f>'Serv Ciud'!M51</f>
        <v>El Instituto Geográfico Agustín Codazzi- IGAC viene fortaleciendo su modelo de atención y servicio al ciudadano, basado en la política de eficiencia administrativa al servicio del ciudadano establecida por el CONPES 3785 y siguiendo las pautas contenidas en el Programa Nacional del Servicio al Ciudadano el cual está en cabeza del Departamento Nacional de Planeación, a través de las diferentes socializaciones a nivel nacional para así promover dentro de sus funcionarios la correcta atención al usuario interno y externo. Se realizaron acciones encaminadas al desarrollo de las competencias y capacidades institucionales de los servidores públicos para generar un mayor valor al servicio que se presta al ciudadano. A razón de ellos se realizaron actividades de formación, capacitación y entrenamiento a los servidores públicos de la entidad.</v>
      </c>
      <c r="O963" s="1700"/>
      <c r="P963" s="1700"/>
      <c r="Q963" s="1700"/>
      <c r="R963" s="1700"/>
      <c r="S963" s="1700"/>
      <c r="T963" s="1700"/>
      <c r="U963" s="1700"/>
      <c r="V963" s="1700"/>
      <c r="W963" s="1700"/>
      <c r="X963" s="1700"/>
      <c r="Y963" s="1701"/>
      <c r="Z963" s="17"/>
      <c r="AA963" s="17"/>
      <c r="AB963" s="17"/>
      <c r="AC963" s="17"/>
      <c r="AD963" s="17"/>
      <c r="AE963" s="17"/>
      <c r="AF963" s="17"/>
      <c r="AG963" s="17"/>
    </row>
    <row r="964" spans="1:33" ht="15.75" customHeight="1">
      <c r="A964" s="395"/>
      <c r="B964" s="1616"/>
      <c r="C964" s="1702" t="str">
        <f>'Serv Ciud'!B52</f>
        <v>Documentos de análisis para el fortalecimiento institucional elaborados.</v>
      </c>
      <c r="D964" s="1700"/>
      <c r="E964" s="1701"/>
      <c r="F964" s="56">
        <f>'Serv Ciud'!E52</f>
        <v>0.4</v>
      </c>
      <c r="G964" s="694" t="str">
        <f>'Serv Ciud'!F52</f>
        <v>Porcentaje</v>
      </c>
      <c r="H964" s="428">
        <f>'Serv Ciud'!G52</f>
        <v>1</v>
      </c>
      <c r="I964" s="1703">
        <f>'Serv Ciud'!H52</f>
        <v>0.99999999999999989</v>
      </c>
      <c r="J964" s="1701"/>
      <c r="K964" s="642">
        <f>'Serv Ciud'!J52</f>
        <v>0.99999999999999989</v>
      </c>
      <c r="L964" s="423">
        <f>'Serv Ciud'!K52</f>
        <v>1</v>
      </c>
      <c r="M964" s="424">
        <f>'Serv Ciud'!L52</f>
        <v>0.4</v>
      </c>
      <c r="N964" s="1724" t="str">
        <f>'Serv Ciud'!M52</f>
        <v xml:space="preserve">Para el fortalecimiento institucianal se realizo seguimiento y control a las petciones a nivel nacional donde, se recibieron un total de 152.975 solicitudes a corte 31 de diciembre. El 99,06% corresponde a Peticiones, el 0.63% Reclamos, el 0.23% Quejas, el 0.03% a Denuncias y el 0.05% a sugerencias. Del total de 152.899 PQRD recibidas a corte 31 de diciembre, se respondieron a nivel nacional el 90% (138.281) y el 10% paso en trámite en las diferentes sedes a nivel nacional. En el el año 2018 fueron presentadas 42 denuncias de las cuales el 41% están relacionadas a un indebido trámite catastral, el 38% a conductas de funcionarios, y el restante 21% a un incumplimiento al procedimiento administrativo. La información de estas denuncias fue trasladada  al GIT Control Disciplinario para el respectivo trámite. La vigencia 2018, inicio con un saldo de 15.420 PQRD en trámite correspondiente a años anteriores (2011 – 2017), de las cuales, con corte a diciembre 31, fueron saneadas el 96% que corresponden a 14.950 peticiones de vigencias anteriores. El 4% restante quedo en trámite de gestión en las diferentes Sedes a nivel nacional.  Esta información se ve reflejada, dado  el apoyo presentado por el GIT Servicio al Ciudadano y la disposición de las áreas en las dinamicas presentadas a continuación: Plan de contingencia en la Dirección Territorial Cundinamarca para la radicación y finalización de oficios en el aplicativo CORDIS que se encuentran en el área de conservación y están pendientes para la entrega y respuesta al ciudadano en esta actividad se logró sanear un total de 2307 peticiones. Por ultimo para promover las buenas prácticas y mejorar la gestión de las PQRDS, el GIT de Servicio al Ciudadano continuamente realizó acciones de seguimiento y control de las PQRDS a nivel nacional, que a su vez se ven reflejadas con las visitas de seguimiento a las Direcciones Territoriales (D.T.) y Unidades Operativas de Catastro (UOC) para revisar e impulsar la gestión de las peticiones a nivel nacional.
</v>
      </c>
      <c r="O964" s="1700"/>
      <c r="P964" s="1700"/>
      <c r="Q964" s="1700"/>
      <c r="R964" s="1700"/>
      <c r="S964" s="1700"/>
      <c r="T964" s="1700"/>
      <c r="U964" s="1700"/>
      <c r="V964" s="1700"/>
      <c r="W964" s="1700"/>
      <c r="X964" s="1700"/>
      <c r="Y964" s="1701"/>
      <c r="Z964" s="17"/>
      <c r="AA964" s="17"/>
      <c r="AB964" s="17"/>
      <c r="AC964" s="17"/>
      <c r="AD964" s="17"/>
      <c r="AE964" s="17"/>
      <c r="AF964" s="17"/>
      <c r="AG964" s="17"/>
    </row>
    <row r="965" spans="1:33" ht="15.75" customHeight="1">
      <c r="A965" s="395"/>
      <c r="B965" s="1619"/>
      <c r="C965" s="1704" t="s">
        <v>103</v>
      </c>
      <c r="D965" s="1700"/>
      <c r="E965" s="1701"/>
      <c r="F965" s="431">
        <f>SUM(F962:F964)</f>
        <v>1</v>
      </c>
      <c r="G965" s="1705" t="str">
        <f>B962</f>
        <v>SERVICIO AL CIUDADANO</v>
      </c>
      <c r="H965" s="1701"/>
      <c r="I965" s="1704"/>
      <c r="J965" s="1701"/>
      <c r="K965" s="432"/>
      <c r="L965" s="433"/>
      <c r="M965" s="431">
        <f>SUM(M962:M964)</f>
        <v>0.91900000000000004</v>
      </c>
      <c r="N965" s="1725"/>
      <c r="O965" s="1700"/>
      <c r="P965" s="1700"/>
      <c r="Q965" s="1700"/>
      <c r="R965" s="1700"/>
      <c r="S965" s="1700"/>
      <c r="T965" s="1700"/>
      <c r="U965" s="1700"/>
      <c r="V965" s="1700"/>
      <c r="W965" s="1700"/>
      <c r="X965" s="1700"/>
      <c r="Y965" s="1701"/>
      <c r="Z965" s="17"/>
      <c r="AA965" s="17"/>
      <c r="AB965" s="17"/>
      <c r="AC965" s="17"/>
      <c r="AD965" s="17"/>
      <c r="AE965" s="17"/>
      <c r="AF965" s="17"/>
      <c r="AG965" s="17"/>
    </row>
    <row r="966" spans="1:33" ht="15.75" customHeight="1">
      <c r="A966" s="395"/>
      <c r="B966" s="418" t="s">
        <v>23</v>
      </c>
      <c r="C966" s="1699" t="s">
        <v>107</v>
      </c>
      <c r="D966" s="1700"/>
      <c r="E966" s="1701"/>
      <c r="F966" s="419" t="s">
        <v>76</v>
      </c>
      <c r="G966" s="418" t="s">
        <v>109</v>
      </c>
      <c r="H966" s="418" t="s">
        <v>28</v>
      </c>
      <c r="I966" s="1699" t="s">
        <v>416</v>
      </c>
      <c r="J966" s="1701"/>
      <c r="K966" s="419" t="s">
        <v>417</v>
      </c>
      <c r="L966" s="418" t="s">
        <v>79</v>
      </c>
      <c r="M966" s="418" t="s">
        <v>418</v>
      </c>
      <c r="N966" s="1699" t="s">
        <v>419</v>
      </c>
      <c r="O966" s="1700"/>
      <c r="P966" s="1700"/>
      <c r="Q966" s="1700"/>
      <c r="R966" s="1700"/>
      <c r="S966" s="1700"/>
      <c r="T966" s="1700"/>
      <c r="U966" s="1700"/>
      <c r="V966" s="1700"/>
      <c r="W966" s="1700"/>
      <c r="X966" s="1700"/>
      <c r="Y966" s="1701"/>
      <c r="Z966" s="17"/>
      <c r="AA966" s="17"/>
      <c r="AB966" s="17"/>
      <c r="AC966" s="17"/>
      <c r="AD966" s="17"/>
      <c r="AE966" s="17"/>
      <c r="AF966" s="17"/>
      <c r="AG966" s="17"/>
    </row>
    <row r="967" spans="1:33" ht="27.75" customHeight="1">
      <c r="A967" s="395"/>
      <c r="B967" s="1698" t="str">
        <f>financ!A46</f>
        <v>GESTIÓN FINANCIERA</v>
      </c>
      <c r="C967" s="1702" t="str">
        <f>financ!B46</f>
        <v>Nuevo Marco Normativo NICSP implementado</v>
      </c>
      <c r="D967" s="1700"/>
      <c r="E967" s="1701"/>
      <c r="F967" s="56">
        <f>financ!E46</f>
        <v>0.35</v>
      </c>
      <c r="G967" s="694" t="str">
        <f>financ!F46</f>
        <v>Porcentaje</v>
      </c>
      <c r="H967" s="428">
        <f>financ!G46</f>
        <v>1</v>
      </c>
      <c r="I967" s="1703">
        <f>financ!H46</f>
        <v>1.0000000000000002</v>
      </c>
      <c r="J967" s="1701"/>
      <c r="K967" s="700">
        <f>financ!J46</f>
        <v>1</v>
      </c>
      <c r="L967" s="424">
        <f>financ!K46</f>
        <v>0.99999999999999978</v>
      </c>
      <c r="M967" s="424">
        <f>financ!L46</f>
        <v>0.34999999999999992</v>
      </c>
      <c r="N967" s="1724" t="str">
        <f>financ!M46</f>
        <v>Se realizó el proceso de estructuración de lo saldos iniciales basados en el Nuevo Marco Normativo Contable para entidades de Gobierno, definido por la CGN en las Resoluciones 533 de 2015 y 484 de 2017, y el Instructivo 002 de 2015. Actividad que secumplio en los plazos establecidos en un 100%, además se presentaron los balances mensuales según la instrucción de la CGN.</v>
      </c>
      <c r="O967" s="1700"/>
      <c r="P967" s="1700"/>
      <c r="Q967" s="1700"/>
      <c r="R967" s="1700"/>
      <c r="S967" s="1700"/>
      <c r="T967" s="1700"/>
      <c r="U967" s="1700"/>
      <c r="V967" s="1700"/>
      <c r="W967" s="1700"/>
      <c r="X967" s="1700"/>
      <c r="Y967" s="1701"/>
      <c r="Z967" s="17"/>
      <c r="AA967" s="17"/>
      <c r="AB967" s="17"/>
      <c r="AC967" s="17"/>
      <c r="AD967" s="17"/>
      <c r="AE967" s="17"/>
      <c r="AF967" s="17"/>
      <c r="AG967" s="17"/>
    </row>
    <row r="968" spans="1:33" ht="27.75" customHeight="1">
      <c r="A968" s="395"/>
      <c r="B968" s="1616"/>
      <c r="C968" s="1707" t="str">
        <f>financ!B47</f>
        <v>Seguimiento al Presupuesto de Gastos en compromisos y obligaciones.</v>
      </c>
      <c r="D968" s="1706" t="str">
        <f>G938</f>
        <v>UNIDAD</v>
      </c>
      <c r="E968" s="1701"/>
      <c r="F968" s="56">
        <f>financ!E47</f>
        <v>0.22500000000000001</v>
      </c>
      <c r="G968" s="694" t="str">
        <f>financ!F47</f>
        <v>Porcentaje</v>
      </c>
      <c r="H968" s="424">
        <f>financ!G47</f>
        <v>0.97640000000000005</v>
      </c>
      <c r="I968" s="1703">
        <f>financ!H47</f>
        <v>0.97638099999999994</v>
      </c>
      <c r="J968" s="1701"/>
      <c r="K968" s="736">
        <f>financ!J47</f>
        <v>93.94</v>
      </c>
      <c r="L968" s="424">
        <f>financ!K47</f>
        <v>96.212441659557086</v>
      </c>
      <c r="M968" s="424">
        <f>financ!L47</f>
        <v>21.647799373400346</v>
      </c>
      <c r="N968" s="1724" t="str">
        <f>financ!M47</f>
        <v>El avance de la ejecución presupuestal en registros presupuestales a nivel nacional con corte a 31 de diciembre de 2018 corresponde al 93,94%, no se alcanzó la meta programada del 97,64%, pese a esto el indicador se encuentra en nivel satisfactorio.</v>
      </c>
      <c r="O968" s="1700"/>
      <c r="P968" s="1700"/>
      <c r="Q968" s="1700"/>
      <c r="R968" s="1700"/>
      <c r="S968" s="1700"/>
      <c r="T968" s="1700"/>
      <c r="U968" s="1700"/>
      <c r="V968" s="1700"/>
      <c r="W968" s="1700"/>
      <c r="X968" s="1700"/>
      <c r="Y968" s="1701"/>
      <c r="Z968" s="17"/>
      <c r="AA968" s="17"/>
      <c r="AB968" s="17"/>
      <c r="AC968" s="17"/>
      <c r="AD968" s="17"/>
      <c r="AE968" s="17"/>
      <c r="AF968" s="17"/>
      <c r="AG968" s="17"/>
    </row>
    <row r="969" spans="1:33" ht="27.75" customHeight="1">
      <c r="A969" s="395"/>
      <c r="B969" s="1616"/>
      <c r="C969" s="1619"/>
      <c r="D969" s="1706" t="str">
        <f>G940</f>
        <v>MEJORA CONTINUA</v>
      </c>
      <c r="E969" s="1701"/>
      <c r="F969" s="56">
        <f>financ!E48</f>
        <v>0.22500000000000001</v>
      </c>
      <c r="G969" s="694" t="str">
        <f>financ!F48</f>
        <v>Porcentaje</v>
      </c>
      <c r="H969" s="424">
        <f>financ!G48</f>
        <v>0.95640000000000003</v>
      </c>
      <c r="I969" s="1703">
        <f>financ!H48</f>
        <v>0.95640000000000014</v>
      </c>
      <c r="J969" s="1701"/>
      <c r="K969" s="642">
        <f>financ!J48</f>
        <v>0.86950000000000005</v>
      </c>
      <c r="L969" s="424">
        <f>financ!K48</f>
        <v>0.90913843580092002</v>
      </c>
      <c r="M969" s="424">
        <f>financ!L48</f>
        <v>0.204556148055207</v>
      </c>
      <c r="N969" s="1724" t="str">
        <f>financ!M48</f>
        <v>El avance de la ejecución presupuestal de obligaciones a nivel nacional con corte a 31 de diciembre de 2018, corresponde al 86,95%; 8,69 puntos por debajo de la meta programada del 95,64%, esto se explica ya que al cierre de la vigencia 2018 no se contó con el PAC necesario para obligar todos los compromisos adquiridos por el Instituto.</v>
      </c>
      <c r="O969" s="1700"/>
      <c r="P969" s="1700"/>
      <c r="Q969" s="1700"/>
      <c r="R969" s="1700"/>
      <c r="S969" s="1700"/>
      <c r="T969" s="1700"/>
      <c r="U969" s="1700"/>
      <c r="V969" s="1700"/>
      <c r="W969" s="1700"/>
      <c r="X969" s="1700"/>
      <c r="Y969" s="1701"/>
      <c r="Z969" s="17"/>
      <c r="AA969" s="17"/>
      <c r="AB969" s="17"/>
      <c r="AC969" s="17"/>
      <c r="AD969" s="17"/>
      <c r="AE969" s="17"/>
      <c r="AF969" s="17"/>
      <c r="AG969" s="17"/>
    </row>
    <row r="970" spans="1:33" ht="27.75" customHeight="1">
      <c r="A970" s="395"/>
      <c r="B970" s="1616"/>
      <c r="C970" s="1702" t="str">
        <f>financ!B49</f>
        <v>PAC con Seguimiento.</v>
      </c>
      <c r="D970" s="1700"/>
      <c r="E970" s="1701"/>
      <c r="F970" s="56">
        <f>financ!E49</f>
        <v>0.2</v>
      </c>
      <c r="G970" s="694" t="str">
        <f>financ!F49</f>
        <v>Porcentaje</v>
      </c>
      <c r="H970" s="428">
        <f>financ!G49</f>
        <v>1</v>
      </c>
      <c r="I970" s="1703">
        <f>financ!H49</f>
        <v>1.0000000000000002</v>
      </c>
      <c r="J970" s="1701"/>
      <c r="K970" s="700">
        <f>financ!J49</f>
        <v>1</v>
      </c>
      <c r="L970" s="424">
        <f>financ!K49</f>
        <v>0.99999999999999978</v>
      </c>
      <c r="M970" s="424">
        <f>financ!L49</f>
        <v>0.19999999999999996</v>
      </c>
      <c r="N970" s="1724" t="str">
        <f>financ!M49</f>
        <v xml:space="preserve">Se realizaron los informes de ejecución presupuestal de cada uno de los meses de octubre, noviembre y diciembre se enviaron a los ordenadores del gasto mediante correo electrónico. </v>
      </c>
      <c r="O970" s="1700"/>
      <c r="P970" s="1700"/>
      <c r="Q970" s="1700"/>
      <c r="R970" s="1700"/>
      <c r="S970" s="1700"/>
      <c r="T970" s="1700"/>
      <c r="U970" s="1700"/>
      <c r="V970" s="1700"/>
      <c r="W970" s="1700"/>
      <c r="X970" s="1700"/>
      <c r="Y970" s="1701"/>
      <c r="Z970" s="17"/>
      <c r="AA970" s="17"/>
      <c r="AB970" s="17"/>
      <c r="AC970" s="17"/>
      <c r="AD970" s="17"/>
      <c r="AE970" s="17"/>
      <c r="AF970" s="17"/>
      <c r="AG970" s="17"/>
    </row>
    <row r="971" spans="1:33" ht="15.75" customHeight="1">
      <c r="A971" s="395"/>
      <c r="B971" s="1619"/>
      <c r="C971" s="1704" t="s">
        <v>103</v>
      </c>
      <c r="D971" s="1700"/>
      <c r="E971" s="1701"/>
      <c r="F971" s="431">
        <f>SUM(F967:F970)</f>
        <v>1</v>
      </c>
      <c r="G971" s="1709" t="str">
        <f>B967</f>
        <v>GESTIÓN FINANCIERA</v>
      </c>
      <c r="H971" s="1701"/>
      <c r="I971" s="1704"/>
      <c r="J971" s="1701"/>
      <c r="K971" s="432"/>
      <c r="L971" s="433"/>
      <c r="M971" s="431">
        <f>SUM(M967:M970)</f>
        <v>22.402355521455554</v>
      </c>
      <c r="N971" s="1725"/>
      <c r="O971" s="1700"/>
      <c r="P971" s="1700"/>
      <c r="Q971" s="1700"/>
      <c r="R971" s="1700"/>
      <c r="S971" s="1700"/>
      <c r="T971" s="1700"/>
      <c r="U971" s="1700"/>
      <c r="V971" s="1700"/>
      <c r="W971" s="1700"/>
      <c r="X971" s="1700"/>
      <c r="Y971" s="1701"/>
      <c r="Z971" s="17"/>
      <c r="AA971" s="17"/>
      <c r="AB971" s="17"/>
      <c r="AC971" s="17"/>
      <c r="AD971" s="17"/>
      <c r="AE971" s="17"/>
      <c r="AF971" s="17"/>
      <c r="AG971" s="17"/>
    </row>
    <row r="972" spans="1:33" ht="15.75" customHeight="1">
      <c r="A972" s="395"/>
      <c r="B972" s="418" t="s">
        <v>23</v>
      </c>
      <c r="C972" s="1699" t="s">
        <v>107</v>
      </c>
      <c r="D972" s="1700"/>
      <c r="E972" s="1701"/>
      <c r="F972" s="419" t="s">
        <v>76</v>
      </c>
      <c r="G972" s="418" t="s">
        <v>109</v>
      </c>
      <c r="H972" s="418" t="s">
        <v>28</v>
      </c>
      <c r="I972" s="1699" t="s">
        <v>416</v>
      </c>
      <c r="J972" s="1701"/>
      <c r="K972" s="419" t="s">
        <v>417</v>
      </c>
      <c r="L972" s="418" t="s">
        <v>79</v>
      </c>
      <c r="M972" s="418" t="s">
        <v>418</v>
      </c>
      <c r="N972" s="1699" t="s">
        <v>419</v>
      </c>
      <c r="O972" s="1700"/>
      <c r="P972" s="1700"/>
      <c r="Q972" s="1700"/>
      <c r="R972" s="1700"/>
      <c r="S972" s="1700"/>
      <c r="T972" s="1700"/>
      <c r="U972" s="1700"/>
      <c r="V972" s="1700"/>
      <c r="W972" s="1700"/>
      <c r="X972" s="1700"/>
      <c r="Y972" s="1701"/>
      <c r="Z972" s="17"/>
      <c r="AA972" s="17"/>
      <c r="AB972" s="17"/>
      <c r="AC972" s="17"/>
      <c r="AD972" s="17"/>
      <c r="AE972" s="17"/>
      <c r="AF972" s="17"/>
      <c r="AG972" s="17"/>
    </row>
    <row r="973" spans="1:33" ht="15.75" customHeight="1">
      <c r="A973" s="395"/>
      <c r="B973" s="1698" t="str">
        <f>Adquis!A68</f>
        <v>ADQUISICIONES</v>
      </c>
      <c r="C973" s="1702" t="str">
        <f>Adquis!B68</f>
        <v>Procesos adelantados en Secop II</v>
      </c>
      <c r="D973" s="1700"/>
      <c r="E973" s="1701"/>
      <c r="F973" s="56">
        <f>Adquis!E68</f>
        <v>0.6</v>
      </c>
      <c r="G973" s="694" t="str">
        <f>Adquis!F68</f>
        <v>Porcentaje</v>
      </c>
      <c r="H973" s="694" t="str">
        <f>Adquis!G68</f>
        <v>100%</v>
      </c>
      <c r="I973" s="1703">
        <f>Adquis!H68</f>
        <v>1</v>
      </c>
      <c r="J973" s="1701"/>
      <c r="K973" s="642">
        <f>Adquis!J68</f>
        <v>1.0000000000000002</v>
      </c>
      <c r="L973" s="423">
        <f>Adquis!K68</f>
        <v>1.0000000000000002</v>
      </c>
      <c r="M973" s="424">
        <f>Adquis!L68</f>
        <v>0.60000000000000009</v>
      </c>
      <c r="N973" s="1724" t="str">
        <f>Adquis!M68</f>
        <v>A nivel nacional se elaboran 3.385 contratos; por las  diferentes modalidades de contratación.</v>
      </c>
      <c r="O973" s="1700"/>
      <c r="P973" s="1700"/>
      <c r="Q973" s="1700"/>
      <c r="R973" s="1700"/>
      <c r="S973" s="1700"/>
      <c r="T973" s="1700"/>
      <c r="U973" s="1700"/>
      <c r="V973" s="1700"/>
      <c r="W973" s="1700"/>
      <c r="X973" s="1700"/>
      <c r="Y973" s="1701"/>
      <c r="Z973" s="17"/>
      <c r="AA973" s="17"/>
      <c r="AB973" s="17"/>
      <c r="AC973" s="17"/>
      <c r="AD973" s="17"/>
      <c r="AE973" s="17"/>
      <c r="AF973" s="17"/>
      <c r="AG973" s="17"/>
    </row>
    <row r="974" spans="1:33" ht="15.75" customHeight="1">
      <c r="A974" s="395"/>
      <c r="B974" s="1616"/>
      <c r="C974" s="1702" t="str">
        <f>Adquis!B69</f>
        <v xml:space="preserve">Automatizar el manejo de bienes de consumo y devolutivos. </v>
      </c>
      <c r="D974" s="1700"/>
      <c r="E974" s="1701"/>
      <c r="F974" s="56">
        <f>Adquis!E69</f>
        <v>0.3</v>
      </c>
      <c r="G974" s="694" t="str">
        <f>Adquis!F69</f>
        <v>Porcentaje</v>
      </c>
      <c r="H974" s="694" t="str">
        <f>Adquis!G69</f>
        <v>100%</v>
      </c>
      <c r="I974" s="1703">
        <f>Adquis!H69</f>
        <v>1</v>
      </c>
      <c r="J974" s="1701"/>
      <c r="K974" s="642">
        <f>Adquis!J69</f>
        <v>0.79600000000000015</v>
      </c>
      <c r="L974" s="423">
        <f>Adquis!K69</f>
        <v>0.79600000000000015</v>
      </c>
      <c r="M974" s="424">
        <f>Adquis!L69</f>
        <v>0.23880000000000004</v>
      </c>
      <c r="N974" s="1724" t="str">
        <f>Adquis!M69</f>
        <v>En este indicador se observa; que del peso programado solo se ejecuto un 23.88%; lo anterior en razón a que el contratista Innova Consulting Group S.A.S. con el cual se adquiriuo el Módulo del Almacén, incumplio con el objeto del contrato, el imcumplimineto se encuentra en el area de Juridica.</v>
      </c>
      <c r="O974" s="1700"/>
      <c r="P974" s="1700"/>
      <c r="Q974" s="1700"/>
      <c r="R974" s="1700"/>
      <c r="S974" s="1700"/>
      <c r="T974" s="1700"/>
      <c r="U974" s="1700"/>
      <c r="V974" s="1700"/>
      <c r="W974" s="1700"/>
      <c r="X974" s="1700"/>
      <c r="Y974" s="1701"/>
      <c r="Z974" s="17"/>
      <c r="AA974" s="17"/>
      <c r="AB974" s="17"/>
      <c r="AC974" s="17"/>
      <c r="AD974" s="17"/>
      <c r="AE974" s="17"/>
      <c r="AF974" s="17"/>
      <c r="AG974" s="17"/>
    </row>
    <row r="975" spans="1:33" ht="15.75" customHeight="1">
      <c r="A975" s="395"/>
      <c r="B975" s="1616"/>
      <c r="C975" s="1702" t="str">
        <f>Adquis!B70</f>
        <v>Actualizar los manuales de Contratacion y supervisión.</v>
      </c>
      <c r="D975" s="1700"/>
      <c r="E975" s="1701"/>
      <c r="F975" s="56">
        <f>Adquis!E70</f>
        <v>0.1</v>
      </c>
      <c r="G975" s="694" t="str">
        <f>Adquis!F70</f>
        <v>Porcentaje</v>
      </c>
      <c r="H975" s="694" t="str">
        <f>Adquis!G70</f>
        <v>100%</v>
      </c>
      <c r="I975" s="1703">
        <f>Adquis!H70</f>
        <v>1</v>
      </c>
      <c r="J975" s="1701"/>
      <c r="K975" s="642">
        <f>Adquis!J70</f>
        <v>1</v>
      </c>
      <c r="L975" s="423">
        <f>Adquis!K70</f>
        <v>1</v>
      </c>
      <c r="M975" s="424">
        <f>Adquis!L70</f>
        <v>0.1</v>
      </c>
      <c r="N975" s="1724" t="str">
        <f>Adquis!M70</f>
        <v>Se cumplio al 100% con el indicar, los manuales se encuentran pubicados en el SGI - proceso de adquisicoiones link: http://igacnet2.igac.gov.co/intranet/contenidos/sgc_plantilla_otros.jsp?idDocumento=632</v>
      </c>
      <c r="O975" s="1700"/>
      <c r="P975" s="1700"/>
      <c r="Q975" s="1700"/>
      <c r="R975" s="1700"/>
      <c r="S975" s="1700"/>
      <c r="T975" s="1700"/>
      <c r="U975" s="1700"/>
      <c r="V975" s="1700"/>
      <c r="W975" s="1700"/>
      <c r="X975" s="1700"/>
      <c r="Y975" s="1701"/>
      <c r="Z975" s="17"/>
      <c r="AA975" s="17"/>
      <c r="AB975" s="17"/>
      <c r="AC975" s="17"/>
      <c r="AD975" s="17"/>
      <c r="AE975" s="17"/>
      <c r="AF975" s="17"/>
      <c r="AG975" s="17"/>
    </row>
    <row r="976" spans="1:33" ht="15.75" customHeight="1">
      <c r="A976" s="395"/>
      <c r="B976" s="1619"/>
      <c r="C976" s="1704" t="s">
        <v>103</v>
      </c>
      <c r="D976" s="1700"/>
      <c r="E976" s="1701"/>
      <c r="F976" s="431">
        <f>SUM(F973:F975)</f>
        <v>0.99999999999999989</v>
      </c>
      <c r="G976" s="1709" t="str">
        <f>B973</f>
        <v>ADQUISICIONES</v>
      </c>
      <c r="H976" s="1701"/>
      <c r="I976" s="1704"/>
      <c r="J976" s="1701"/>
      <c r="K976" s="432"/>
      <c r="L976" s="433"/>
      <c r="M976" s="431">
        <f>SUM(M973:M975)</f>
        <v>0.93880000000000008</v>
      </c>
      <c r="N976" s="1725"/>
      <c r="O976" s="1700"/>
      <c r="P976" s="1700"/>
      <c r="Q976" s="1700"/>
      <c r="R976" s="1700"/>
      <c r="S976" s="1700"/>
      <c r="T976" s="1700"/>
      <c r="U976" s="1700"/>
      <c r="V976" s="1700"/>
      <c r="W976" s="1700"/>
      <c r="X976" s="1700"/>
      <c r="Y976" s="1701"/>
      <c r="Z976" s="17"/>
      <c r="AA976" s="17"/>
      <c r="AB976" s="17"/>
      <c r="AC976" s="17"/>
      <c r="AD976" s="17"/>
      <c r="AE976" s="17"/>
      <c r="AF976" s="17"/>
      <c r="AG976" s="17"/>
    </row>
    <row r="977" spans="1:33" ht="15.75" customHeight="1">
      <c r="A977" s="395"/>
      <c r="B977" s="418" t="s">
        <v>23</v>
      </c>
      <c r="C977" s="1699" t="s">
        <v>107</v>
      </c>
      <c r="D977" s="1700"/>
      <c r="E977" s="1701"/>
      <c r="F977" s="419" t="s">
        <v>76</v>
      </c>
      <c r="G977" s="418" t="s">
        <v>109</v>
      </c>
      <c r="H977" s="418" t="s">
        <v>28</v>
      </c>
      <c r="I977" s="1699" t="s">
        <v>416</v>
      </c>
      <c r="J977" s="1701"/>
      <c r="K977" s="419" t="s">
        <v>417</v>
      </c>
      <c r="L977" s="418" t="s">
        <v>79</v>
      </c>
      <c r="M977" s="418" t="s">
        <v>418</v>
      </c>
      <c r="N977" s="1699" t="s">
        <v>419</v>
      </c>
      <c r="O977" s="1700"/>
      <c r="P977" s="1700"/>
      <c r="Q977" s="1700"/>
      <c r="R977" s="1700"/>
      <c r="S977" s="1700"/>
      <c r="T977" s="1700"/>
      <c r="U977" s="1700"/>
      <c r="V977" s="1700"/>
      <c r="W977" s="1700"/>
      <c r="X977" s="1700"/>
      <c r="Y977" s="1701"/>
      <c r="Z977" s="17"/>
      <c r="AA977" s="17"/>
      <c r="AB977" s="17"/>
      <c r="AC977" s="17"/>
      <c r="AD977" s="17"/>
      <c r="AE977" s="17"/>
      <c r="AF977" s="17"/>
      <c r="AG977" s="17"/>
    </row>
    <row r="978" spans="1:33" ht="15.75" customHeight="1">
      <c r="A978" s="395"/>
      <c r="B978" s="1698" t="str">
        <f>'S Admi'!A58</f>
        <v>SERVICIOS ADMINISTRATIVOS</v>
      </c>
      <c r="C978" s="1707" t="str">
        <f>'S Admi'!B58</f>
        <v>Sistema de Gestión Ambiental mantenido bajo la NTC ISO 14001, versión 2015.</v>
      </c>
      <c r="D978" s="1735" t="str">
        <f>'S Admi'!C58</f>
        <v>Avance de las actividades para el mantenimiento del Sistema de Gestión Ambiental bajo la NTC ISO 14001 - 2015.</v>
      </c>
      <c r="E978" s="1701"/>
      <c r="F978" s="56">
        <f>'S Admi'!E58</f>
        <v>0.37</v>
      </c>
      <c r="G978" s="694" t="str">
        <f>'S Admi'!F58</f>
        <v>Porcentaje</v>
      </c>
      <c r="H978" s="428">
        <f>'S Admi'!G58</f>
        <v>1</v>
      </c>
      <c r="I978" s="1703">
        <f>'S Admi'!H58</f>
        <v>1.0000000000000002</v>
      </c>
      <c r="J978" s="1701"/>
      <c r="K978" s="642">
        <f>'S Admi'!J58</f>
        <v>0.89240000000000008</v>
      </c>
      <c r="L978" s="423">
        <f>'S Admi'!K58</f>
        <v>0.89239999999999986</v>
      </c>
      <c r="M978" s="424">
        <f>'S Admi'!L58</f>
        <v>0.33018799999999993</v>
      </c>
      <c r="N978" s="1724" t="str">
        <f>'S Admi'!M58</f>
        <v xml:space="preserve">i) Oficialización de Circular CI254 del 20/09/2018 Buenas Prácticas Ambientales, derogando y actualizando la Directiva 03 de 2013. Esta actividad fue realizada en el mes de septiembre pero no se encuentra incluido.
ii) Actualización de matrices de seguimiento y cumplimiento legal ambiental relacionada con el cumplimiento de Gestión de Residuos Peligrosos, Publicidad Exterior Visual, Bifenilos Policlorados.
iii) Actrualización de Instructivo Gestión de Residuos Peligrosos y Especiales en cumplimiento a los lineamientos del proyecto PISA desarrollado con la Subdirección de Agrología.
iv) Se realizó la inclusión en la matriz legal ambiental del Decreto 1496 de 2018 "por el cual se adopta el Sistema Globalmente Armonizado de Clasificación y Etiquetado de Productos Químicos y se dictan otras disposiciones en materia de seguridad química"; así como su actualización en el aplicativo sofigac, herramienta oficial de consulta, así como solicitud a la oficina Gestión Jurídica de su inclusión en el normograma institucional. Esta actividad aunque no se encontraba programada, según el Manual de Procedimientos Identificación y evaluación del cumplimiento legal ambiental y otros requisitos que se suscriban cód. P20604-01,  se debe realizar actualización cada que se presente un cambio normativo.
v) Se realizó revisión del cumplimiento legal ambiental en revisión por la Dirección realizada el 29 de octubre en Dirección Principal. La información fue cargada en el aplicativo sofigac - Módulo Revisión por la Dirección, según los lineamientos establecidos por la Oficina Asesora de Planeación.
vi) Los programas ambientales a nivel nacional presentan un avance de 73%.
vii) Se realizó visita a la DT Huila, Boyacá y Cesar los días 01 al 03, 10 al 12 y 17 al 19 de octubre respectivamante; como apoyo a la preparación de la auditoría externa que se realizará en el mes de noviembre. </v>
      </c>
      <c r="O978" s="1700"/>
      <c r="P978" s="1700"/>
      <c r="Q978" s="1700"/>
      <c r="R978" s="1700"/>
      <c r="S978" s="1700"/>
      <c r="T978" s="1700"/>
      <c r="U978" s="1700"/>
      <c r="V978" s="1700"/>
      <c r="W978" s="1700"/>
      <c r="X978" s="1700"/>
      <c r="Y978" s="1701"/>
      <c r="Z978" s="17"/>
      <c r="AA978" s="17"/>
      <c r="AB978" s="17"/>
      <c r="AC978" s="17"/>
      <c r="AD978" s="17"/>
      <c r="AE978" s="17"/>
      <c r="AF978" s="17"/>
      <c r="AG978" s="17"/>
    </row>
    <row r="979" spans="1:33" ht="15.75" customHeight="1">
      <c r="A979" s="395"/>
      <c r="B979" s="1616"/>
      <c r="C979" s="1616"/>
      <c r="D979" s="1735" t="str">
        <f>'S Admi'!C59</f>
        <v>Consumo de energia (Kwh) Sede Central</v>
      </c>
      <c r="E979" s="1701"/>
      <c r="F979" s="56">
        <f>'S Admi'!E59</f>
        <v>5.0000000000000001E-3</v>
      </c>
      <c r="G979" s="694" t="str">
        <f>'S Admi'!F59</f>
        <v>Kw</v>
      </c>
      <c r="H979" s="420">
        <f>'S Admi'!G59</f>
        <v>155.96600000000001</v>
      </c>
      <c r="I979" s="1734">
        <f>'S Admi'!H59</f>
        <v>155.97</v>
      </c>
      <c r="J979" s="1701"/>
      <c r="K979" s="746">
        <f>'S Admi'!J59</f>
        <v>449.71000000000004</v>
      </c>
      <c r="L979" s="423">
        <f>'S Admi'!K59</f>
        <v>2.8833108931204721</v>
      </c>
      <c r="M979" s="424">
        <f>'S Admi'!L59</f>
        <v>1.441655446560236E-2</v>
      </c>
      <c r="N979" s="1724" t="str">
        <f>'S Admi'!M59</f>
        <v>Se toma el promedio de las facturas correspondiente a los meses de julio a septiembre. 
El consumo reportado 153,6 Kw/h se encuentra dentro de la línea base establecida (155,97 Kw/h), encontrándose 2,37 Kw/h por debajo de la meta (Ahorro).</v>
      </c>
      <c r="O979" s="1700"/>
      <c r="P979" s="1700"/>
      <c r="Q979" s="1700"/>
      <c r="R979" s="1700"/>
      <c r="S979" s="1700"/>
      <c r="T979" s="1700"/>
      <c r="U979" s="1700"/>
      <c r="V979" s="1700"/>
      <c r="W979" s="1700"/>
      <c r="X979" s="1700"/>
      <c r="Y979" s="1701"/>
      <c r="Z979" s="17"/>
      <c r="AA979" s="17"/>
      <c r="AB979" s="17"/>
      <c r="AC979" s="17"/>
      <c r="AD979" s="17"/>
      <c r="AE979" s="17"/>
      <c r="AF979" s="17"/>
      <c r="AG979" s="17"/>
    </row>
    <row r="980" spans="1:33" ht="15.75" customHeight="1">
      <c r="A980" s="395"/>
      <c r="B980" s="1616"/>
      <c r="C980" s="1616"/>
      <c r="D980" s="1735" t="str">
        <f>'S Admi'!C60</f>
        <v>Evaluaciones de apropiación del SGA</v>
      </c>
      <c r="E980" s="1701"/>
      <c r="F980" s="56">
        <f>'S Admi'!E60</f>
        <v>5.0000000000000001E-3</v>
      </c>
      <c r="G980" s="694" t="str">
        <f>'S Admi'!F60</f>
        <v>Porcentaje</v>
      </c>
      <c r="H980" s="428">
        <f>'S Admi'!G60</f>
        <v>1</v>
      </c>
      <c r="I980" s="1703">
        <f>'S Admi'!H60</f>
        <v>1</v>
      </c>
      <c r="J980" s="1701"/>
      <c r="K980" s="642">
        <f>'S Admi'!J60</f>
        <v>1</v>
      </c>
      <c r="L980" s="423">
        <f>'S Admi'!K60</f>
        <v>1</v>
      </c>
      <c r="M980" s="424">
        <f>'S Admi'!L60</f>
        <v>5.0000000000000001E-3</v>
      </c>
      <c r="N980" s="1724" t="str">
        <f>'S Admi'!M60</f>
        <v>En mayo, se implementó encuesta de conocimiento del Sistema de Gestión Ambiental y preparación y respuesta ante emergencias a un total de 82 personas, de las cuales el 72% contestó satisfactoriamente la evaluación realizada.</v>
      </c>
      <c r="O980" s="1700"/>
      <c r="P980" s="1700"/>
      <c r="Q980" s="1700"/>
      <c r="R980" s="1700"/>
      <c r="S980" s="1700"/>
      <c r="T980" s="1700"/>
      <c r="U980" s="1700"/>
      <c r="V980" s="1700"/>
      <c r="W980" s="1700"/>
      <c r="X980" s="1700"/>
      <c r="Y980" s="1701"/>
      <c r="Z980" s="17"/>
      <c r="AA980" s="17"/>
      <c r="AB980" s="17"/>
      <c r="AC980" s="17"/>
      <c r="AD980" s="17"/>
      <c r="AE980" s="17"/>
      <c r="AF980" s="17"/>
      <c r="AG980" s="17"/>
    </row>
    <row r="981" spans="1:33" ht="15.75" customHeight="1">
      <c r="A981" s="395"/>
      <c r="B981" s="1616"/>
      <c r="C981" s="1616"/>
      <c r="D981" s="1735" t="str">
        <f>'S Admi'!C61</f>
        <v>Responsabilidad ambiental contractual</v>
      </c>
      <c r="E981" s="1701"/>
      <c r="F981" s="56">
        <f>'S Admi'!E61</f>
        <v>5.0000000000000001E-3</v>
      </c>
      <c r="G981" s="694" t="str">
        <f>'S Admi'!F61</f>
        <v>Porcentaje</v>
      </c>
      <c r="H981" s="428">
        <f>'S Admi'!G61</f>
        <v>1</v>
      </c>
      <c r="I981" s="1703">
        <f>'S Admi'!H61</f>
        <v>1</v>
      </c>
      <c r="J981" s="1701"/>
      <c r="K981" s="642">
        <f>'S Admi'!J61</f>
        <v>1</v>
      </c>
      <c r="L981" s="423">
        <f>'S Admi'!K61</f>
        <v>1</v>
      </c>
      <c r="M981" s="424">
        <f>'S Admi'!L61</f>
        <v>5.0000000000000001E-3</v>
      </c>
      <c r="N981" s="1724" t="str">
        <f>'S Admi'!M61</f>
        <v>A nivel nacional se adjudicaron con corte al mes de mayo, 26 contratos identificados con mayor impacto ambiental por las características de sus obligaciones contractuales, como por ejemplo: Ejecución de obras de remodelación y/o mantenimiento de la infraestructura; mantenimiento de equipos, entre otros, los cuales cuentan con criterios ambientales relacionados; según información suministrada por el GIT Gestión Contractual.</v>
      </c>
      <c r="O981" s="1700"/>
      <c r="P981" s="1700"/>
      <c r="Q981" s="1700"/>
      <c r="R981" s="1700"/>
      <c r="S981" s="1700"/>
      <c r="T981" s="1700"/>
      <c r="U981" s="1700"/>
      <c r="V981" s="1700"/>
      <c r="W981" s="1700"/>
      <c r="X981" s="1700"/>
      <c r="Y981" s="1701"/>
      <c r="Z981" s="17"/>
      <c r="AA981" s="17"/>
      <c r="AB981" s="17"/>
      <c r="AC981" s="17"/>
      <c r="AD981" s="17"/>
      <c r="AE981" s="17"/>
      <c r="AF981" s="17"/>
      <c r="AG981" s="17"/>
    </row>
    <row r="982" spans="1:33" ht="15.75" customHeight="1">
      <c r="A982" s="395"/>
      <c r="B982" s="1616"/>
      <c r="C982" s="1616"/>
      <c r="D982" s="1735" t="str">
        <f>'S Admi'!C62</f>
        <v>Consumo de agua (m3) Sede Central</v>
      </c>
      <c r="E982" s="1701"/>
      <c r="F982" s="56">
        <f>'S Admi'!E62</f>
        <v>5.0000000000000001E-3</v>
      </c>
      <c r="G982" s="694" t="str">
        <f>'S Admi'!F62</f>
        <v>m3</v>
      </c>
      <c r="H982" s="420">
        <f>'S Admi'!G62</f>
        <v>1356.2</v>
      </c>
      <c r="I982" s="1734">
        <f>'S Admi'!H62</f>
        <v>1356.2</v>
      </c>
      <c r="J982" s="1701"/>
      <c r="K982" s="747">
        <f>'S Admi'!J62</f>
        <v>2822.2</v>
      </c>
      <c r="L982" s="423">
        <f>'S Admi'!K62</f>
        <v>2.0809615101017549</v>
      </c>
      <c r="M982" s="424">
        <f>'S Admi'!L62</f>
        <v>1.0404807550508774E-2</v>
      </c>
      <c r="N982" s="1724" t="str">
        <f>'S Admi'!M62</f>
        <v>Se tomó como base el promedio del consumo de agua en dos periodos de facturación, comprendidos en los meses de febrero a mayo. Se presentó un amento en el consumo de 109,8 m3 el cual se asocia al desarrollo de las obras de remodelación en la infraestructura que se realizan en la Sede Central.</v>
      </c>
      <c r="O982" s="1700"/>
      <c r="P982" s="1700"/>
      <c r="Q982" s="1700"/>
      <c r="R982" s="1700"/>
      <c r="S982" s="1700"/>
      <c r="T982" s="1700"/>
      <c r="U982" s="1700"/>
      <c r="V982" s="1700"/>
      <c r="W982" s="1700"/>
      <c r="X982" s="1700"/>
      <c r="Y982" s="1701"/>
      <c r="Z982" s="17"/>
      <c r="AA982" s="17"/>
      <c r="AB982" s="17"/>
      <c r="AC982" s="17"/>
      <c r="AD982" s="17"/>
      <c r="AE982" s="17"/>
      <c r="AF982" s="17"/>
      <c r="AG982" s="17"/>
    </row>
    <row r="983" spans="1:33" ht="15.75" customHeight="1">
      <c r="A983" s="395"/>
      <c r="B983" s="1616"/>
      <c r="C983" s="1616"/>
      <c r="D983" s="1735" t="str">
        <f>'S Admi'!C63</f>
        <v>Equivalente de árboles dejados de talar</v>
      </c>
      <c r="E983" s="1701"/>
      <c r="F983" s="56">
        <f>'S Admi'!E63</f>
        <v>5.0000000000000001E-3</v>
      </c>
      <c r="G983" s="694" t="str">
        <f>'S Admi'!F63</f>
        <v>Árboles</v>
      </c>
      <c r="H983" s="421">
        <f>'S Admi'!G63</f>
        <v>50</v>
      </c>
      <c r="I983" s="1708">
        <f>'S Admi'!H63</f>
        <v>50</v>
      </c>
      <c r="J983" s="1701"/>
      <c r="K983" s="489">
        <f>'S Admi'!J63</f>
        <v>40</v>
      </c>
      <c r="L983" s="423">
        <f>'S Admi'!K63</f>
        <v>0.8</v>
      </c>
      <c r="M983" s="424">
        <f>'S Admi'!L63</f>
        <v>4.0000000000000001E-3</v>
      </c>
      <c r="N983" s="1724" t="str">
        <f>'S Admi'!M63</f>
        <v xml:space="preserve">Se realizó la gestión de 12 Toneladas de material reciclable gestionados en Sede Central y en Direcciones Territoriales, de los cuales el resultado de la gestión de papel y carton a nivel nacional.  El equivalente en árboles evitados de talar es de 39 árboles.
</v>
      </c>
      <c r="O983" s="1700"/>
      <c r="P983" s="1700"/>
      <c r="Q983" s="1700"/>
      <c r="R983" s="1700"/>
      <c r="S983" s="1700"/>
      <c r="T983" s="1700"/>
      <c r="U983" s="1700"/>
      <c r="V983" s="1700"/>
      <c r="W983" s="1700"/>
      <c r="X983" s="1700"/>
      <c r="Y983" s="1701"/>
      <c r="Z983" s="17"/>
      <c r="AA983" s="17"/>
      <c r="AB983" s="17"/>
      <c r="AC983" s="17"/>
      <c r="AD983" s="17"/>
      <c r="AE983" s="17"/>
      <c r="AF983" s="17"/>
      <c r="AG983" s="17"/>
    </row>
    <row r="984" spans="1:33" ht="15.75" customHeight="1">
      <c r="A984" s="395"/>
      <c r="B984" s="1616"/>
      <c r="C984" s="1619"/>
      <c r="D984" s="1735" t="str">
        <f>'S Admi'!C64</f>
        <v>Gestión de Residuos Peligrosos RESPEL con gestores autorizados</v>
      </c>
      <c r="E984" s="1701"/>
      <c r="F984" s="56">
        <f>'S Admi'!E64</f>
        <v>5.0000000000000001E-3</v>
      </c>
      <c r="G984" s="694" t="str">
        <f>'S Admi'!F64</f>
        <v>Porcentaje</v>
      </c>
      <c r="H984" s="428">
        <f>'S Admi'!G64</f>
        <v>1</v>
      </c>
      <c r="I984" s="1703">
        <f>'S Admi'!H64</f>
        <v>1</v>
      </c>
      <c r="J984" s="1701"/>
      <c r="K984" s="642">
        <f>'S Admi'!J64</f>
        <v>2</v>
      </c>
      <c r="L984" s="423">
        <f>'S Admi'!K64</f>
        <v>2</v>
      </c>
      <c r="M984" s="424">
        <f>'S Admi'!L64</f>
        <v>0.01</v>
      </c>
      <c r="N984" s="1724" t="str">
        <f>'S Admi'!M64</f>
        <v>Se realizó la gestión con empresas autorizadas por la autoridad ambiental de 6519,5 de Kilogramos así: 1. Programas Pos Consumo: 248,5 Kg, con la Gobernación de Cundinamarca. Ecoindustria S.A.S ESP y RECICLATÓN de la Secretaría Distrital de Ambiente; 2. Contrato Gestión de RESPEL Sede Central: 6271 kg gestionados con la empresa ECOENTORNO S.A.S ESP.</v>
      </c>
      <c r="O984" s="1700"/>
      <c r="P984" s="1700"/>
      <c r="Q984" s="1700"/>
      <c r="R984" s="1700"/>
      <c r="S984" s="1700"/>
      <c r="T984" s="1700"/>
      <c r="U984" s="1700"/>
      <c r="V984" s="1700"/>
      <c r="W984" s="1700"/>
      <c r="X984" s="1700"/>
      <c r="Y984" s="1701"/>
      <c r="Z984" s="17"/>
      <c r="AA984" s="17"/>
      <c r="AB984" s="17"/>
      <c r="AC984" s="17"/>
      <c r="AD984" s="17"/>
      <c r="AE984" s="17"/>
      <c r="AF984" s="17"/>
      <c r="AG984" s="17"/>
    </row>
    <row r="985" spans="1:33" ht="15.75" customHeight="1">
      <c r="A985" s="395"/>
      <c r="B985" s="1616"/>
      <c r="C985" s="1702" t="str">
        <f>'S Admi'!B65</f>
        <v xml:space="preserve">Infraestructura  física mantenida y adecuada </v>
      </c>
      <c r="D985" s="1700"/>
      <c r="E985" s="1701"/>
      <c r="F985" s="56">
        <f>'S Admi'!E65</f>
        <v>0.45</v>
      </c>
      <c r="G985" s="694" t="str">
        <f>'S Admi'!F65</f>
        <v>%</v>
      </c>
      <c r="H985" s="420">
        <f>'S Admi'!G65</f>
        <v>100</v>
      </c>
      <c r="I985" s="1703">
        <f>'S Admi'!H65</f>
        <v>1</v>
      </c>
      <c r="J985" s="1701"/>
      <c r="K985" s="642">
        <f>'S Admi'!J65</f>
        <v>0.83400000000000007</v>
      </c>
      <c r="L985" s="423">
        <f>'S Admi'!K65</f>
        <v>0.83400000000000007</v>
      </c>
      <c r="M985" s="424">
        <f>'S Admi'!L65</f>
        <v>0.37530000000000002</v>
      </c>
      <c r="N985" s="1724" t="str">
        <f>'S Admi'!M65</f>
        <v xml:space="preserve">on el fin de cumplir con los objetivos propuestos en el Plan de Trabajo 2015-2018, mejorar infraestructura física tanto en la Sede Central como en las Direcciones Territoriales y Unidades Operativas de Catastro; para garantizar un ambiente sano y optimo, se recomienda lo siguiente:
Continuar con las visitas de seguimiento a las, Direcciones Territoriales y Unidades Operativas de Catastro con el fin de identificar las necesidades de mantenimiento, equipos y demás adecuaciones en los inmuebles con respecto a la infraestructura física.
Realizar el seguimiento al plan de infraestructura física de las DT
Se atienden los requerimientos de la DT
Gestionar recursos para la culminación de los procesos contractuales para la ejecución de las obras a realizar en las diferentes sedes.
Fortalecer el grupo de infraestructura física del instituto para así poder contribuir en el mejoramiento y modernización de las sedes del IGAC.
Fortalecimiento del mobiliario para los centros de información y ventas.
Fortalecimiento de recursos para obras para personas con movilidad reducida en la DT y UOC.
</v>
      </c>
      <c r="O985" s="1700"/>
      <c r="P985" s="1700"/>
      <c r="Q985" s="1700"/>
      <c r="R985" s="1700"/>
      <c r="S985" s="1700"/>
      <c r="T985" s="1700"/>
      <c r="U985" s="1700"/>
      <c r="V985" s="1700"/>
      <c r="W985" s="1700"/>
      <c r="X985" s="1700"/>
      <c r="Y985" s="1701"/>
      <c r="Z985" s="17"/>
      <c r="AA985" s="17"/>
      <c r="AB985" s="17"/>
      <c r="AC985" s="17"/>
      <c r="AD985" s="17"/>
      <c r="AE985" s="17"/>
      <c r="AF985" s="17"/>
      <c r="AG985" s="17"/>
    </row>
    <row r="986" spans="1:33" ht="15.75" customHeight="1">
      <c r="A986" s="395"/>
      <c r="B986" s="1616"/>
      <c r="C986" s="1702" t="str">
        <f>'S Admi'!B66</f>
        <v>Plan de recursos físicos con seguimiento</v>
      </c>
      <c r="D986" s="1700"/>
      <c r="E986" s="1701"/>
      <c r="F986" s="56">
        <f>'S Admi'!E66</f>
        <v>0.15</v>
      </c>
      <c r="G986" s="694" t="str">
        <f>'S Admi'!F66</f>
        <v>%</v>
      </c>
      <c r="H986" s="420">
        <f>'S Admi'!G66</f>
        <v>100</v>
      </c>
      <c r="I986" s="1703">
        <f>'S Admi'!H66</f>
        <v>1</v>
      </c>
      <c r="J986" s="1701"/>
      <c r="K986" s="642">
        <f>'S Admi'!J66</f>
        <v>0.81074999999999997</v>
      </c>
      <c r="L986" s="423">
        <f>'S Admi'!K66</f>
        <v>0.81074999999999997</v>
      </c>
      <c r="M986" s="424">
        <f>'S Admi'!L66</f>
        <v>0.12161249999999998</v>
      </c>
      <c r="N986" s="1724" t="str">
        <f>'S Admi'!M66</f>
        <v xml:space="preserve">on el fin de cumplir con los objetivos propuestos en el Plan de Trabajo 2015-2018, mejorar infraestructura física tanto en la Sede Central como en las Direcciones Territoriales y Unidades Operativas de Catastro; para garantizar un ambiente sano y optimo, se recomienda lo siguiente:
Continuar con las visitas de seguimiento a las, Direcciones Territoriales y Unidades Operativas de Catastro con el fin de identificar las necesidades de mantenimiento, equipos y demás adecuaciones en los inmuebles con respecto a la infraestructura física.
Realizar el seguimiento al plan de infraestructura física de las DT
Se atienden los requerimientos de la DT
Gestionar recursos para la culminación de los procesos contractuales para la ejecución de las obras a realizar en las diferentes sedes.
Fortalecer el grupo de infraestructura física del instituto para así poder contribuir en el mejoramiento y modernización de las sedes del IGAC.
Fortalecimiento del mobiliario para los centros de información y ventas.
Fortalecimiento de recursos para obras para personas con movilidad reducida en la DT y UOC.
</v>
      </c>
      <c r="O986" s="1700"/>
      <c r="P986" s="1700"/>
      <c r="Q986" s="1700"/>
      <c r="R986" s="1700"/>
      <c r="S986" s="1700"/>
      <c r="T986" s="1700"/>
      <c r="U986" s="1700"/>
      <c r="V986" s="1700"/>
      <c r="W986" s="1700"/>
      <c r="X986" s="1700"/>
      <c r="Y986" s="1701"/>
      <c r="Z986" s="17"/>
      <c r="AA986" s="17"/>
      <c r="AB986" s="17"/>
      <c r="AC986" s="17"/>
      <c r="AD986" s="17"/>
      <c r="AE986" s="17"/>
      <c r="AF986" s="17"/>
      <c r="AG986" s="17"/>
    </row>
    <row r="987" spans="1:33" ht="15.75" customHeight="1">
      <c r="A987" s="395"/>
      <c r="B987" s="1619"/>
      <c r="C987" s="1704" t="s">
        <v>103</v>
      </c>
      <c r="D987" s="1700"/>
      <c r="E987" s="1701"/>
      <c r="F987" s="431">
        <f>SUM(F978:F986)</f>
        <v>1</v>
      </c>
      <c r="G987" s="1709" t="str">
        <f>B978</f>
        <v>SERVICIOS ADMINISTRATIVOS</v>
      </c>
      <c r="H987" s="1701"/>
      <c r="I987" s="1704"/>
      <c r="J987" s="1701"/>
      <c r="K987" s="432"/>
      <c r="L987" s="433"/>
      <c r="M987" s="431">
        <f>SUM(M978:M986)</f>
        <v>0.87592186201611111</v>
      </c>
      <c r="N987" s="1725"/>
      <c r="O987" s="1700"/>
      <c r="P987" s="1700"/>
      <c r="Q987" s="1700"/>
      <c r="R987" s="1700"/>
      <c r="S987" s="1700"/>
      <c r="T987" s="1700"/>
      <c r="U987" s="1700"/>
      <c r="V987" s="1700"/>
      <c r="W987" s="1700"/>
      <c r="X987" s="1700"/>
      <c r="Y987" s="1701"/>
      <c r="Z987" s="17"/>
      <c r="AA987" s="17"/>
      <c r="AB987" s="17"/>
      <c r="AC987" s="17"/>
      <c r="AD987" s="17"/>
      <c r="AE987" s="17"/>
      <c r="AF987" s="17"/>
      <c r="AG987" s="17"/>
    </row>
    <row r="988" spans="1:33" ht="15.75" customHeight="1">
      <c r="A988" s="395"/>
      <c r="B988" s="418" t="s">
        <v>23</v>
      </c>
      <c r="C988" s="1699" t="s">
        <v>107</v>
      </c>
      <c r="D988" s="1700"/>
      <c r="E988" s="1701"/>
      <c r="F988" s="419" t="s">
        <v>76</v>
      </c>
      <c r="G988" s="418" t="s">
        <v>109</v>
      </c>
      <c r="H988" s="418" t="s">
        <v>28</v>
      </c>
      <c r="I988" s="1699" t="s">
        <v>416</v>
      </c>
      <c r="J988" s="1701"/>
      <c r="K988" s="419" t="s">
        <v>417</v>
      </c>
      <c r="L988" s="418" t="s">
        <v>79</v>
      </c>
      <c r="M988" s="418" t="s">
        <v>418</v>
      </c>
      <c r="N988" s="1699" t="s">
        <v>419</v>
      </c>
      <c r="O988" s="1700"/>
      <c r="P988" s="1700"/>
      <c r="Q988" s="1700"/>
      <c r="R988" s="1700"/>
      <c r="S988" s="1700"/>
      <c r="T988" s="1700"/>
      <c r="U988" s="1700"/>
      <c r="V988" s="1700"/>
      <c r="W988" s="1700"/>
      <c r="X988" s="1700"/>
      <c r="Y988" s="1701"/>
      <c r="Z988" s="17"/>
      <c r="AA988" s="17"/>
      <c r="AB988" s="17"/>
      <c r="AC988" s="17"/>
      <c r="AD988" s="17"/>
      <c r="AE988" s="17"/>
      <c r="AF988" s="17"/>
      <c r="AG988" s="17"/>
    </row>
    <row r="989" spans="1:33" ht="15.75" customHeight="1">
      <c r="A989" s="395"/>
      <c r="B989" s="1698" t="str">
        <f>'G Docu'!A70</f>
        <v>GESTION DOCUMENTAL</v>
      </c>
      <c r="C989" s="1702" t="str">
        <f>'G Docu'!B70</f>
        <v>Automatización de los Procedimientos de correspondencia.</v>
      </c>
      <c r="D989" s="1700"/>
      <c r="E989" s="1701"/>
      <c r="F989" s="56">
        <f>'G Docu'!E70</f>
        <v>0.4</v>
      </c>
      <c r="G989" s="420" t="str">
        <f>'G Docu'!F70</f>
        <v>Porcentaje</v>
      </c>
      <c r="H989" s="428">
        <f>'G Docu'!G70</f>
        <v>1</v>
      </c>
      <c r="I989" s="1703">
        <f>'G Docu'!H70</f>
        <v>1.0000000000000002</v>
      </c>
      <c r="J989" s="1701"/>
      <c r="K989" s="642">
        <f>'G Docu'!J70</f>
        <v>0.57900000000000007</v>
      </c>
      <c r="L989" s="423">
        <f>'G Docu'!K70</f>
        <v>0.57899999999999996</v>
      </c>
      <c r="M989" s="424">
        <f>'G Docu'!L70</f>
        <v>0.2316</v>
      </c>
      <c r="N989" s="1724" t="str">
        <f>'G Docu'!M70</f>
        <v>Actualmente el contrato 19985 de 2017 suscrito entre IGAC y Macro Proyectos SAS., el cual tiene por objeto la Prestación de los servicios para la automatización de los procedimientos de gestión electrónica documental, archivos, tablas de retención documental TRD y migración sobre el sistema de gestión de procesos y documentos FOREST BPMS., se encuentra en proceso de declaración de incumplimiento.</v>
      </c>
      <c r="O989" s="1700"/>
      <c r="P989" s="1700"/>
      <c r="Q989" s="1700"/>
      <c r="R989" s="1700"/>
      <c r="S989" s="1700"/>
      <c r="T989" s="1700"/>
      <c r="U989" s="1700"/>
      <c r="V989" s="1700"/>
      <c r="W989" s="1700"/>
      <c r="X989" s="1700"/>
      <c r="Y989" s="1701"/>
      <c r="Z989" s="17"/>
      <c r="AA989" s="17"/>
      <c r="AB989" s="17"/>
      <c r="AC989" s="17"/>
      <c r="AD989" s="17"/>
      <c r="AE989" s="17"/>
      <c r="AF989" s="17"/>
      <c r="AG989" s="17"/>
    </row>
    <row r="990" spans="1:33" ht="15.75" customHeight="1">
      <c r="A990" s="395"/>
      <c r="B990" s="1616"/>
      <c r="C990" s="1702" t="str">
        <f>'G Docu'!B71</f>
        <v>Instrumentos Archivísticos y de Gestión de la Información actualizados.</v>
      </c>
      <c r="D990" s="1700"/>
      <c r="E990" s="1701"/>
      <c r="F990" s="56">
        <f>'G Docu'!E71</f>
        <v>0.3</v>
      </c>
      <c r="G990" s="420" t="str">
        <f>'G Docu'!F71</f>
        <v>Porcentaje</v>
      </c>
      <c r="H990" s="428">
        <f>'G Docu'!G71</f>
        <v>1</v>
      </c>
      <c r="I990" s="1703">
        <f>'G Docu'!H71</f>
        <v>1</v>
      </c>
      <c r="J990" s="1701"/>
      <c r="K990" s="642">
        <f>'G Docu'!J71</f>
        <v>0.90000000000000013</v>
      </c>
      <c r="L990" s="423">
        <f>'G Docu'!K71</f>
        <v>0.90000000000000013</v>
      </c>
      <c r="M990" s="424">
        <f>'G Docu'!L71</f>
        <v>0.27</v>
      </c>
      <c r="N990" s="1724" t="str">
        <f>'G Docu'!M71</f>
        <v>Los instrumentos archivisticos y  de la información (Programa de Gestión Documental, Plan Institucional de Archivos y Sistema Integrado de Conservación) fueron actualizados y está pendiente la revisión, aprobación  y publicación.</v>
      </c>
      <c r="O990" s="1700"/>
      <c r="P990" s="1700"/>
      <c r="Q990" s="1700"/>
      <c r="R990" s="1700"/>
      <c r="S990" s="1700"/>
      <c r="T990" s="1700"/>
      <c r="U990" s="1700"/>
      <c r="V990" s="1700"/>
      <c r="W990" s="1700"/>
      <c r="X990" s="1700"/>
      <c r="Y990" s="1701"/>
      <c r="Z990" s="17"/>
      <c r="AA990" s="17"/>
      <c r="AB990" s="17"/>
      <c r="AC990" s="17"/>
      <c r="AD990" s="17"/>
      <c r="AE990" s="17"/>
      <c r="AF990" s="17"/>
      <c r="AG990" s="17"/>
    </row>
    <row r="991" spans="1:33" ht="15.75" customHeight="1">
      <c r="A991" s="395"/>
      <c r="B991" s="1616"/>
      <c r="C991" s="1702" t="str">
        <f>'G Docu'!B72</f>
        <v xml:space="preserve">Implementación del Programa de Gestión Documental.
</v>
      </c>
      <c r="D991" s="1700"/>
      <c r="E991" s="1701"/>
      <c r="F991" s="56">
        <f>'G Docu'!E72</f>
        <v>0.3</v>
      </c>
      <c r="G991" s="420" t="str">
        <f>'G Docu'!F72</f>
        <v>Porcentaje</v>
      </c>
      <c r="H991" s="428">
        <f>'G Docu'!G72</f>
        <v>1</v>
      </c>
      <c r="I991" s="1703">
        <f>'G Docu'!H72</f>
        <v>1.0000000000000002</v>
      </c>
      <c r="J991" s="1701"/>
      <c r="K991" s="642">
        <f>'G Docu'!J72</f>
        <v>1.0000000000000002</v>
      </c>
      <c r="L991" s="423">
        <f>'G Docu'!K72</f>
        <v>1</v>
      </c>
      <c r="M991" s="424">
        <f>'G Docu'!L72</f>
        <v>0.3</v>
      </c>
      <c r="N991" s="1724" t="str">
        <f>'G Docu'!M72</f>
        <v>Se adelantó la organización de los fondos documentales , se realizaron las tranferencias de las difernetes dependencias según cronograma establecido, se atendieron las consultas en el Archivo Central y se finalizó el proceso de organización de Fichas Prediales que se adelantó con el apoyo de USAID en las Direcciones Territoriales Bolívar, Cauca, Cesar, Casanare , Meta, Tolima y Sucre.</v>
      </c>
      <c r="O991" s="1700"/>
      <c r="P991" s="1700"/>
      <c r="Q991" s="1700"/>
      <c r="R991" s="1700"/>
      <c r="S991" s="1700"/>
      <c r="T991" s="1700"/>
      <c r="U991" s="1700"/>
      <c r="V991" s="1700"/>
      <c r="W991" s="1700"/>
      <c r="X991" s="1700"/>
      <c r="Y991" s="1701"/>
      <c r="Z991" s="17"/>
      <c r="AA991" s="17"/>
      <c r="AB991" s="17"/>
      <c r="AC991" s="17"/>
      <c r="AD991" s="17"/>
      <c r="AE991" s="17"/>
      <c r="AF991" s="17"/>
      <c r="AG991" s="17"/>
    </row>
    <row r="992" spans="1:33" ht="15.75" customHeight="1">
      <c r="A992" s="395"/>
      <c r="B992" s="1619"/>
      <c r="C992" s="1704" t="s">
        <v>103</v>
      </c>
      <c r="D992" s="1700"/>
      <c r="E992" s="1701"/>
      <c r="F992" s="431">
        <f>SUM(F989:F991)</f>
        <v>1</v>
      </c>
      <c r="G992" s="1709" t="str">
        <f>B989</f>
        <v>GESTION DOCUMENTAL</v>
      </c>
      <c r="H992" s="1701"/>
      <c r="I992" s="1704"/>
      <c r="J992" s="1701"/>
      <c r="K992" s="432"/>
      <c r="L992" s="433"/>
      <c r="M992" s="431">
        <f>SUM(M989:M991)</f>
        <v>0.80160000000000009</v>
      </c>
      <c r="N992" s="1725"/>
      <c r="O992" s="1700"/>
      <c r="P992" s="1700"/>
      <c r="Q992" s="1700"/>
      <c r="R992" s="1700"/>
      <c r="S992" s="1700"/>
      <c r="T992" s="1700"/>
      <c r="U992" s="1700"/>
      <c r="V992" s="1700"/>
      <c r="W992" s="1700"/>
      <c r="X992" s="1700"/>
      <c r="Y992" s="1701"/>
      <c r="Z992" s="17"/>
      <c r="AA992" s="17"/>
      <c r="AB992" s="17"/>
      <c r="AC992" s="17"/>
      <c r="AD992" s="17"/>
      <c r="AE992" s="17"/>
      <c r="AF992" s="17"/>
      <c r="AG992" s="17"/>
    </row>
    <row r="993" spans="1:33" ht="15.75" customHeight="1">
      <c r="A993" s="395"/>
      <c r="B993" s="761"/>
      <c r="C993" s="761"/>
      <c r="D993" s="761"/>
      <c r="E993" s="761"/>
      <c r="F993" s="761"/>
      <c r="G993" s="761"/>
      <c r="H993" s="761"/>
      <c r="I993" s="761"/>
      <c r="J993" s="761"/>
      <c r="K993" s="761"/>
      <c r="L993" s="761"/>
      <c r="M993" s="761"/>
      <c r="N993" s="762"/>
      <c r="O993" s="762"/>
      <c r="P993" s="762"/>
      <c r="Q993" s="762"/>
      <c r="R993" s="762"/>
      <c r="S993" s="762"/>
      <c r="T993" s="762"/>
      <c r="U993" s="762"/>
      <c r="V993" s="762"/>
      <c r="W993" s="762"/>
      <c r="X993" s="762"/>
      <c r="Y993" s="762"/>
      <c r="Z993" s="17"/>
      <c r="AA993" s="17"/>
      <c r="AB993" s="17"/>
      <c r="AC993" s="17"/>
      <c r="AD993" s="17"/>
      <c r="AE993" s="17"/>
      <c r="AF993" s="17"/>
      <c r="AG993" s="17"/>
    </row>
  </sheetData>
  <mergeCells count="3506">
    <mergeCell ref="P412:P413"/>
    <mergeCell ref="P410:P411"/>
    <mergeCell ref="P406:P407"/>
    <mergeCell ref="P408:P409"/>
    <mergeCell ref="P115:P116"/>
    <mergeCell ref="P117:P118"/>
    <mergeCell ref="P82:P83"/>
    <mergeCell ref="O269:O270"/>
    <mergeCell ref="O267:O268"/>
    <mergeCell ref="O263:O264"/>
    <mergeCell ref="O265:O266"/>
    <mergeCell ref="O253:O254"/>
    <mergeCell ref="O251:O252"/>
    <mergeCell ref="O255:O256"/>
    <mergeCell ref="P263:P264"/>
    <mergeCell ref="Q344:Q345"/>
    <mergeCell ref="Q346:Q347"/>
    <mergeCell ref="Q263:Q264"/>
    <mergeCell ref="Q251:Q252"/>
    <mergeCell ref="Q253:Q254"/>
    <mergeCell ref="Q322:Q323"/>
    <mergeCell ref="Q320:Q321"/>
    <mergeCell ref="Q247:Q248"/>
    <mergeCell ref="Q354:Q355"/>
    <mergeCell ref="Q356:Q357"/>
    <mergeCell ref="Q352:Q353"/>
    <mergeCell ref="Q358:Q359"/>
    <mergeCell ref="P392:P393"/>
    <mergeCell ref="P390:P391"/>
    <mergeCell ref="P396:P397"/>
    <mergeCell ref="P394:P395"/>
    <mergeCell ref="P400:P401"/>
    <mergeCell ref="S336:S337"/>
    <mergeCell ref="S338:S339"/>
    <mergeCell ref="Q117:Q118"/>
    <mergeCell ref="Q115:Q116"/>
    <mergeCell ref="Q273:Q274"/>
    <mergeCell ref="Q269:Q270"/>
    <mergeCell ref="Q271:Q272"/>
    <mergeCell ref="Q259:Q260"/>
    <mergeCell ref="Q261:Q262"/>
    <mergeCell ref="S169:S170"/>
    <mergeCell ref="S175:S176"/>
    <mergeCell ref="S179:S180"/>
    <mergeCell ref="S181:S182"/>
    <mergeCell ref="S177:S178"/>
    <mergeCell ref="S263:S264"/>
    <mergeCell ref="S206:S207"/>
    <mergeCell ref="S255:S256"/>
    <mergeCell ref="S273:S274"/>
    <mergeCell ref="S275:S276"/>
    <mergeCell ref="S190:S191"/>
    <mergeCell ref="S188:S189"/>
    <mergeCell ref="Q324:Q325"/>
    <mergeCell ref="Q326:Q327"/>
    <mergeCell ref="Q328:Q329"/>
    <mergeCell ref="Q318:Q319"/>
    <mergeCell ref="R316:R343"/>
    <mergeCell ref="Q330:Q331"/>
    <mergeCell ref="Q332:Q333"/>
    <mergeCell ref="Q316:Q317"/>
    <mergeCell ref="Q267:Q268"/>
    <mergeCell ref="Q265:Q266"/>
    <mergeCell ref="Q255:Q256"/>
    <mergeCell ref="O473:O474"/>
    <mergeCell ref="O494:O495"/>
    <mergeCell ref="O498:O499"/>
    <mergeCell ref="O496:O497"/>
    <mergeCell ref="O428:O429"/>
    <mergeCell ref="O430:O431"/>
    <mergeCell ref="O424:O425"/>
    <mergeCell ref="O426:O427"/>
    <mergeCell ref="O392:O393"/>
    <mergeCell ref="O390:O391"/>
    <mergeCell ref="O535:O536"/>
    <mergeCell ref="O533:O534"/>
    <mergeCell ref="O277:O278"/>
    <mergeCell ref="O275:O276"/>
    <mergeCell ref="O289:O290"/>
    <mergeCell ref="O279:O280"/>
    <mergeCell ref="O283:O284"/>
    <mergeCell ref="T273:T274"/>
    <mergeCell ref="T275:T276"/>
    <mergeCell ref="T173:T174"/>
    <mergeCell ref="T190:T191"/>
    <mergeCell ref="T192:T193"/>
    <mergeCell ref="T181:T182"/>
    <mergeCell ref="T179:T180"/>
    <mergeCell ref="T177:T178"/>
    <mergeCell ref="T175:T176"/>
    <mergeCell ref="T171:T172"/>
    <mergeCell ref="T161:T162"/>
    <mergeCell ref="O537:O538"/>
    <mergeCell ref="O513:O514"/>
    <mergeCell ref="O521:O522"/>
    <mergeCell ref="O515:O516"/>
    <mergeCell ref="O519:O520"/>
    <mergeCell ref="O517:O518"/>
    <mergeCell ref="O492:O493"/>
    <mergeCell ref="O487:O488"/>
    <mergeCell ref="O500:O501"/>
    <mergeCell ref="O502:O503"/>
    <mergeCell ref="O507:O508"/>
    <mergeCell ref="O509:O510"/>
    <mergeCell ref="O418:O419"/>
    <mergeCell ref="O420:O421"/>
    <mergeCell ref="O432:O433"/>
    <mergeCell ref="O412:O413"/>
    <mergeCell ref="O416:O417"/>
    <mergeCell ref="O467:O468"/>
    <mergeCell ref="O481:O482"/>
    <mergeCell ref="O446:O447"/>
    <mergeCell ref="O463:O464"/>
    <mergeCell ref="T78:T79"/>
    <mergeCell ref="T80:T81"/>
    <mergeCell ref="S96:S97"/>
    <mergeCell ref="T86:T87"/>
    <mergeCell ref="T186:T187"/>
    <mergeCell ref="T188:T189"/>
    <mergeCell ref="T165:T166"/>
    <mergeCell ref="T153:T154"/>
    <mergeCell ref="T159:T160"/>
    <mergeCell ref="T137:T138"/>
    <mergeCell ref="T141:T142"/>
    <mergeCell ref="T139:T140"/>
    <mergeCell ref="T143:T144"/>
    <mergeCell ref="T271:T272"/>
    <mergeCell ref="T269:T270"/>
    <mergeCell ref="T261:T262"/>
    <mergeCell ref="T257:T258"/>
    <mergeCell ref="T259:T260"/>
    <mergeCell ref="T293:T294"/>
    <mergeCell ref="T291:T292"/>
    <mergeCell ref="S316:S317"/>
    <mergeCell ref="T265:T266"/>
    <mergeCell ref="T277:T278"/>
    <mergeCell ref="T281:T282"/>
    <mergeCell ref="T279:T280"/>
    <mergeCell ref="T299:T300"/>
    <mergeCell ref="T297:T298"/>
    <mergeCell ref="T295:T296"/>
    <mergeCell ref="T218:T219"/>
    <mergeCell ref="T212:T213"/>
    <mergeCell ref="T214:T215"/>
    <mergeCell ref="T216:T217"/>
    <mergeCell ref="T208:T209"/>
    <mergeCell ref="T103:T104"/>
    <mergeCell ref="T109:T110"/>
    <mergeCell ref="S161:S162"/>
    <mergeCell ref="S163:S164"/>
    <mergeCell ref="S153:S154"/>
    <mergeCell ref="S289:S290"/>
    <mergeCell ref="T311:T312"/>
    <mergeCell ref="S295:S296"/>
    <mergeCell ref="S291:S292"/>
    <mergeCell ref="S293:S294"/>
    <mergeCell ref="T309:T310"/>
    <mergeCell ref="S309:S310"/>
    <mergeCell ref="S299:S300"/>
    <mergeCell ref="S305:S306"/>
    <mergeCell ref="S303:S304"/>
    <mergeCell ref="S301:S302"/>
    <mergeCell ref="T267:T268"/>
    <mergeCell ref="T96:T97"/>
    <mergeCell ref="T94:T95"/>
    <mergeCell ref="T105:T106"/>
    <mergeCell ref="T117:T118"/>
    <mergeCell ref="T115:T116"/>
    <mergeCell ref="T113:T114"/>
    <mergeCell ref="T135:T136"/>
    <mergeCell ref="T133:T134"/>
    <mergeCell ref="T88:T89"/>
    <mergeCell ref="T92:T93"/>
    <mergeCell ref="T90:T91"/>
    <mergeCell ref="T82:T83"/>
    <mergeCell ref="T84:T85"/>
    <mergeCell ref="T125:T126"/>
    <mergeCell ref="T127:T128"/>
    <mergeCell ref="T131:T132"/>
    <mergeCell ref="T129:T130"/>
    <mergeCell ref="T98:T99"/>
    <mergeCell ref="T123:T124"/>
    <mergeCell ref="Q440:Q441"/>
    <mergeCell ref="P521:P522"/>
    <mergeCell ref="P519:P520"/>
    <mergeCell ref="P500:P501"/>
    <mergeCell ref="P498:P499"/>
    <mergeCell ref="P492:P493"/>
    <mergeCell ref="P475:P476"/>
    <mergeCell ref="P479:P480"/>
    <mergeCell ref="P481:P482"/>
    <mergeCell ref="P454:P455"/>
    <mergeCell ref="P452:P453"/>
    <mergeCell ref="P438:P439"/>
    <mergeCell ref="P450:P451"/>
    <mergeCell ref="P444:P445"/>
    <mergeCell ref="S80:S81"/>
    <mergeCell ref="S78:S79"/>
    <mergeCell ref="S84:S85"/>
    <mergeCell ref="S82:S83"/>
    <mergeCell ref="S324:S325"/>
    <mergeCell ref="S326:S327"/>
    <mergeCell ref="S318:S319"/>
    <mergeCell ref="R259:R262"/>
    <mergeCell ref="Q430:Q431"/>
    <mergeCell ref="Q448:Q449"/>
    <mergeCell ref="Q454:Q455"/>
    <mergeCell ref="Q452:Q453"/>
    <mergeCell ref="Q450:Q451"/>
    <mergeCell ref="P509:P510"/>
    <mergeCell ref="P507:P508"/>
    <mergeCell ref="Q521:Q522"/>
    <mergeCell ref="P485:P486"/>
    <mergeCell ref="Q487:Q488"/>
    <mergeCell ref="Q360:Q361"/>
    <mergeCell ref="P374:P375"/>
    <mergeCell ref="P376:P377"/>
    <mergeCell ref="Q370:Q371"/>
    <mergeCell ref="Q374:Q375"/>
    <mergeCell ref="Q390:Q391"/>
    <mergeCell ref="Q392:Q393"/>
    <mergeCell ref="Q396:Q397"/>
    <mergeCell ref="Q394:Q395"/>
    <mergeCell ref="Q410:Q411"/>
    <mergeCell ref="Q408:Q409"/>
    <mergeCell ref="Q364:Q365"/>
    <mergeCell ref="Q362:Q363"/>
    <mergeCell ref="P388:P389"/>
    <mergeCell ref="P386:P387"/>
    <mergeCell ref="P398:P399"/>
    <mergeCell ref="P539:P540"/>
    <mergeCell ref="P535:P536"/>
    <mergeCell ref="P537:P538"/>
    <mergeCell ref="P471:P472"/>
    <mergeCell ref="Q463:Q464"/>
    <mergeCell ref="Q527:Q528"/>
    <mergeCell ref="Q513:Q514"/>
    <mergeCell ref="Q500:Q501"/>
    <mergeCell ref="Q502:Q503"/>
    <mergeCell ref="Q494:Q495"/>
    <mergeCell ref="Q492:Q493"/>
    <mergeCell ref="Q465:Q466"/>
    <mergeCell ref="Q475:Q476"/>
    <mergeCell ref="Q471:Q472"/>
    <mergeCell ref="Q473:Q474"/>
    <mergeCell ref="Q438:Q439"/>
    <mergeCell ref="O559:O560"/>
    <mergeCell ref="O547:O548"/>
    <mergeCell ref="O549:O550"/>
    <mergeCell ref="O553:O554"/>
    <mergeCell ref="O551:O552"/>
    <mergeCell ref="O555:O556"/>
    <mergeCell ref="O557:O558"/>
    <mergeCell ref="O595:O596"/>
    <mergeCell ref="O591:O592"/>
    <mergeCell ref="O597:O598"/>
    <mergeCell ref="O599:O600"/>
    <mergeCell ref="O606:O607"/>
    <mergeCell ref="O573:O574"/>
    <mergeCell ref="O580:O581"/>
    <mergeCell ref="Q485:Q486"/>
    <mergeCell ref="Q483:Q484"/>
    <mergeCell ref="Q481:Q482"/>
    <mergeCell ref="Q511:Q512"/>
    <mergeCell ref="Q496:Q497"/>
    <mergeCell ref="Q498:Q499"/>
    <mergeCell ref="Q543:Q544"/>
    <mergeCell ref="O539:O540"/>
    <mergeCell ref="O485:O486"/>
    <mergeCell ref="O511:O512"/>
    <mergeCell ref="Q525:Q526"/>
    <mergeCell ref="O545:O546"/>
    <mergeCell ref="O541:O542"/>
    <mergeCell ref="O543:O544"/>
    <mergeCell ref="O384:O385"/>
    <mergeCell ref="O378:O379"/>
    <mergeCell ref="O372:O373"/>
    <mergeCell ref="P463:P464"/>
    <mergeCell ref="P465:P466"/>
    <mergeCell ref="P461:P462"/>
    <mergeCell ref="P416:P417"/>
    <mergeCell ref="P418:P419"/>
    <mergeCell ref="P414:P415"/>
    <mergeCell ref="P428:P429"/>
    <mergeCell ref="P430:P431"/>
    <mergeCell ref="P422:P423"/>
    <mergeCell ref="P420:P421"/>
    <mergeCell ref="P404:P405"/>
    <mergeCell ref="P402:P403"/>
    <mergeCell ref="P545:P546"/>
    <mergeCell ref="P543:P544"/>
    <mergeCell ref="P541:P542"/>
    <mergeCell ref="P432:P433"/>
    <mergeCell ref="P434:P435"/>
    <mergeCell ref="P446:P447"/>
    <mergeCell ref="P459:P460"/>
    <mergeCell ref="P440:P441"/>
    <mergeCell ref="P436:P437"/>
    <mergeCell ref="P372:P373"/>
    <mergeCell ref="P378:P379"/>
    <mergeCell ref="O465:O466"/>
    <mergeCell ref="O400:O401"/>
    <mergeCell ref="O471:O472"/>
    <mergeCell ref="O565:O566"/>
    <mergeCell ref="O567:O568"/>
    <mergeCell ref="O571:O572"/>
    <mergeCell ref="O561:O562"/>
    <mergeCell ref="O563:O564"/>
    <mergeCell ref="T287:T288"/>
    <mergeCell ref="T289:T290"/>
    <mergeCell ref="T147:T148"/>
    <mergeCell ref="T145:T146"/>
    <mergeCell ref="T169:T170"/>
    <mergeCell ref="T167:T168"/>
    <mergeCell ref="T111:T112"/>
    <mergeCell ref="T107:T108"/>
    <mergeCell ref="P143:P144"/>
    <mergeCell ref="P145:P146"/>
    <mergeCell ref="P147:P148"/>
    <mergeCell ref="P151:P152"/>
    <mergeCell ref="P149:P150"/>
    <mergeCell ref="P159:P160"/>
    <mergeCell ref="P161:P162"/>
    <mergeCell ref="Q175:Q176"/>
    <mergeCell ref="Q177:Q178"/>
    <mergeCell ref="Q163:Q164"/>
    <mergeCell ref="Q155:Q156"/>
    <mergeCell ref="Q161:Q162"/>
    <mergeCell ref="P169:P170"/>
    <mergeCell ref="P171:P172"/>
    <mergeCell ref="P167:P168"/>
    <mergeCell ref="P113:P114"/>
    <mergeCell ref="P261:P262"/>
    <mergeCell ref="P177:P178"/>
    <mergeCell ref="P232:P233"/>
    <mergeCell ref="P226:P227"/>
    <mergeCell ref="P230:P231"/>
    <mergeCell ref="P228:P229"/>
    <mergeCell ref="O115:O116"/>
    <mergeCell ref="O80:O81"/>
    <mergeCell ref="O82:O83"/>
    <mergeCell ref="O90:O91"/>
    <mergeCell ref="O94:O95"/>
    <mergeCell ref="O92:O93"/>
    <mergeCell ref="O151:O152"/>
    <mergeCell ref="O107:O108"/>
    <mergeCell ref="O103:O104"/>
    <mergeCell ref="O98:O99"/>
    <mergeCell ref="O88:O89"/>
    <mergeCell ref="P94:P95"/>
    <mergeCell ref="P92:P93"/>
    <mergeCell ref="P88:P89"/>
    <mergeCell ref="P86:P87"/>
    <mergeCell ref="O105:O106"/>
    <mergeCell ref="O226:O227"/>
    <mergeCell ref="O230:O231"/>
    <mergeCell ref="P210:P211"/>
    <mergeCell ref="P194:P195"/>
    <mergeCell ref="P204:P205"/>
    <mergeCell ref="P190:P191"/>
    <mergeCell ref="O202:O203"/>
    <mergeCell ref="P153:P154"/>
    <mergeCell ref="P157:P158"/>
    <mergeCell ref="P155:P156"/>
    <mergeCell ref="P173:P174"/>
    <mergeCell ref="Q78:Q79"/>
    <mergeCell ref="Q80:Q81"/>
    <mergeCell ref="P105:P106"/>
    <mergeCell ref="P103:P104"/>
    <mergeCell ref="P96:P97"/>
    <mergeCell ref="P90:P91"/>
    <mergeCell ref="O149:O150"/>
    <mergeCell ref="O141:O142"/>
    <mergeCell ref="O143:O144"/>
    <mergeCell ref="S151:S152"/>
    <mergeCell ref="Q96:Q97"/>
    <mergeCell ref="R94:R99"/>
    <mergeCell ref="Q98:Q99"/>
    <mergeCell ref="Q92:Q93"/>
    <mergeCell ref="Q88:Q89"/>
    <mergeCell ref="Q90:Q91"/>
    <mergeCell ref="S88:S89"/>
    <mergeCell ref="S90:S91"/>
    <mergeCell ref="Q147:Q148"/>
    <mergeCell ref="Q149:Q150"/>
    <mergeCell ref="S109:S110"/>
    <mergeCell ref="S113:S114"/>
    <mergeCell ref="S111:S112"/>
    <mergeCell ref="S137:S138"/>
    <mergeCell ref="S135:S136"/>
    <mergeCell ref="O119:O120"/>
    <mergeCell ref="P123:P124"/>
    <mergeCell ref="P125:P126"/>
    <mergeCell ref="P121:P122"/>
    <mergeCell ref="P119:P120"/>
    <mergeCell ref="P127:P128"/>
    <mergeCell ref="Q181:Q182"/>
    <mergeCell ref="Q179:Q180"/>
    <mergeCell ref="Q237:Q238"/>
    <mergeCell ref="Q218:Q219"/>
    <mergeCell ref="Q220:Q221"/>
    <mergeCell ref="Q173:Q174"/>
    <mergeCell ref="R171:R174"/>
    <mergeCell ref="R202:R211"/>
    <mergeCell ref="R175:R182"/>
    <mergeCell ref="S194:S195"/>
    <mergeCell ref="S218:S219"/>
    <mergeCell ref="Q135:Q136"/>
    <mergeCell ref="S115:S116"/>
    <mergeCell ref="S117:S118"/>
    <mergeCell ref="S125:S126"/>
    <mergeCell ref="S123:S124"/>
    <mergeCell ref="S131:S132"/>
    <mergeCell ref="S127:S128"/>
    <mergeCell ref="S129:S130"/>
    <mergeCell ref="S139:S140"/>
    <mergeCell ref="S145:S146"/>
    <mergeCell ref="S143:S144"/>
    <mergeCell ref="S141:S142"/>
    <mergeCell ref="S149:S150"/>
    <mergeCell ref="S147:S148"/>
    <mergeCell ref="Q204:Q205"/>
    <mergeCell ref="Q206:Q207"/>
    <mergeCell ref="Q200:Q201"/>
    <mergeCell ref="Q202:Q203"/>
    <mergeCell ref="Q186:Q187"/>
    <mergeCell ref="R186:R193"/>
    <mergeCell ref="Q129:Q130"/>
    <mergeCell ref="Q153:Q154"/>
    <mergeCell ref="Q167:Q168"/>
    <mergeCell ref="Q159:Q160"/>
    <mergeCell ref="S86:S87"/>
    <mergeCell ref="Q111:Q112"/>
    <mergeCell ref="R103:R114"/>
    <mergeCell ref="Q86:Q87"/>
    <mergeCell ref="R115:R124"/>
    <mergeCell ref="S165:S166"/>
    <mergeCell ref="R135:R142"/>
    <mergeCell ref="Q157:Q158"/>
    <mergeCell ref="S94:S95"/>
    <mergeCell ref="S98:S99"/>
    <mergeCell ref="Q109:Q110"/>
    <mergeCell ref="S107:S108"/>
    <mergeCell ref="Q107:Q108"/>
    <mergeCell ref="S105:S106"/>
    <mergeCell ref="S103:S104"/>
    <mergeCell ref="Q103:Q104"/>
    <mergeCell ref="Q105:Q106"/>
    <mergeCell ref="Q171:Q172"/>
    <mergeCell ref="R149:R162"/>
    <mergeCell ref="T52:T57"/>
    <mergeCell ref="T70:T71"/>
    <mergeCell ref="T74:T75"/>
    <mergeCell ref="T64:T69"/>
    <mergeCell ref="T72:T73"/>
    <mergeCell ref="T119:T120"/>
    <mergeCell ref="T121:T122"/>
    <mergeCell ref="T155:T156"/>
    <mergeCell ref="T157:T158"/>
    <mergeCell ref="Q188:Q189"/>
    <mergeCell ref="Q190:Q191"/>
    <mergeCell ref="Q196:Q197"/>
    <mergeCell ref="Q192:Q193"/>
    <mergeCell ref="Q194:Q195"/>
    <mergeCell ref="Q198:Q199"/>
    <mergeCell ref="S92:S93"/>
    <mergeCell ref="Q94:Q95"/>
    <mergeCell ref="Q127:Q128"/>
    <mergeCell ref="Q123:Q124"/>
    <mergeCell ref="Q125:Q126"/>
    <mergeCell ref="Q113:Q114"/>
    <mergeCell ref="Q119:Q120"/>
    <mergeCell ref="Q141:Q142"/>
    <mergeCell ref="R143:R148"/>
    <mergeCell ref="Q151:Q152"/>
    <mergeCell ref="Q133:Q134"/>
    <mergeCell ref="Q131:Q132"/>
    <mergeCell ref="R125:R134"/>
    <mergeCell ref="Q137:Q138"/>
    <mergeCell ref="Q139:Q140"/>
    <mergeCell ref="J27:J29"/>
    <mergeCell ref="U5:W5"/>
    <mergeCell ref="S5:T5"/>
    <mergeCell ref="S7:S16"/>
    <mergeCell ref="T7:T16"/>
    <mergeCell ref="F4:W4"/>
    <mergeCell ref="Q15:Q16"/>
    <mergeCell ref="Q13:Q14"/>
    <mergeCell ref="D1:U3"/>
    <mergeCell ref="V3:W3"/>
    <mergeCell ref="V2:W2"/>
    <mergeCell ref="V1:W1"/>
    <mergeCell ref="Q5:Q6"/>
    <mergeCell ref="R5:R6"/>
    <mergeCell ref="T27:T32"/>
    <mergeCell ref="S27:S32"/>
    <mergeCell ref="R27:R32"/>
    <mergeCell ref="J30:J32"/>
    <mergeCell ref="Q31:Q32"/>
    <mergeCell ref="Q29:Q30"/>
    <mergeCell ref="Q21:Q22"/>
    <mergeCell ref="Q19:Q20"/>
    <mergeCell ref="Q23:Q24"/>
    <mergeCell ref="Q27:Q28"/>
    <mergeCell ref="Q25:Q26"/>
    <mergeCell ref="T17:T26"/>
    <mergeCell ref="S17:S26"/>
    <mergeCell ref="I22:I26"/>
    <mergeCell ref="I17:I21"/>
    <mergeCell ref="J7:J11"/>
    <mergeCell ref="J5:J6"/>
    <mergeCell ref="J12:J16"/>
    <mergeCell ref="M171:M174"/>
    <mergeCell ref="L171:L174"/>
    <mergeCell ref="Q56:Q57"/>
    <mergeCell ref="Q58:Q59"/>
    <mergeCell ref="S64:S69"/>
    <mergeCell ref="Q41:Q42"/>
    <mergeCell ref="Q37:Q38"/>
    <mergeCell ref="Q39:Q40"/>
    <mergeCell ref="Q17:Q18"/>
    <mergeCell ref="R23:R26"/>
    <mergeCell ref="R17:R20"/>
    <mergeCell ref="R21:R22"/>
    <mergeCell ref="Q11:Q12"/>
    <mergeCell ref="Q9:Q10"/>
    <mergeCell ref="Q7:Q8"/>
    <mergeCell ref="R7:R10"/>
    <mergeCell ref="R11:R12"/>
    <mergeCell ref="R13:R16"/>
    <mergeCell ref="R52:R57"/>
    <mergeCell ref="R58:R63"/>
    <mergeCell ref="Q62:Q63"/>
    <mergeCell ref="Q52:Q53"/>
    <mergeCell ref="Q54:Q55"/>
    <mergeCell ref="Q60:Q61"/>
    <mergeCell ref="Q64:Q65"/>
    <mergeCell ref="Q66:Q67"/>
    <mergeCell ref="Q68:Q69"/>
    <mergeCell ref="Q70:Q71"/>
    <mergeCell ref="Q76:Q77"/>
    <mergeCell ref="Q82:Q83"/>
    <mergeCell ref="O153:O154"/>
    <mergeCell ref="S133:S134"/>
    <mergeCell ref="T37:T40"/>
    <mergeCell ref="R41:R42"/>
    <mergeCell ref="G37:G40"/>
    <mergeCell ref="G41:G42"/>
    <mergeCell ref="G33:G36"/>
    <mergeCell ref="H33:H36"/>
    <mergeCell ref="T33:T36"/>
    <mergeCell ref="Q33:Q34"/>
    <mergeCell ref="R33:R36"/>
    <mergeCell ref="S33:S36"/>
    <mergeCell ref="Q35:Q36"/>
    <mergeCell ref="J37:J38"/>
    <mergeCell ref="J35:J36"/>
    <mergeCell ref="J33:J34"/>
    <mergeCell ref="I49:I51"/>
    <mergeCell ref="J49:J51"/>
    <mergeCell ref="S46:S51"/>
    <mergeCell ref="T46:T51"/>
    <mergeCell ref="Q48:Q49"/>
    <mergeCell ref="Q50:Q51"/>
    <mergeCell ref="R46:R51"/>
    <mergeCell ref="Q46:Q47"/>
    <mergeCell ref="S52:S57"/>
    <mergeCell ref="S196:S197"/>
    <mergeCell ref="S192:S193"/>
    <mergeCell ref="S167:S168"/>
    <mergeCell ref="S155:S156"/>
    <mergeCell ref="S159:S160"/>
    <mergeCell ref="S186:S187"/>
    <mergeCell ref="S157:S158"/>
    <mergeCell ref="T163:T164"/>
    <mergeCell ref="T194:T195"/>
    <mergeCell ref="I64:I66"/>
    <mergeCell ref="G64:G69"/>
    <mergeCell ref="I27:I29"/>
    <mergeCell ref="I30:I32"/>
    <mergeCell ref="I35:I36"/>
    <mergeCell ref="I33:I34"/>
    <mergeCell ref="H27:H32"/>
    <mergeCell ref="H46:H51"/>
    <mergeCell ref="I46:I48"/>
    <mergeCell ref="J61:J63"/>
    <mergeCell ref="J64:J66"/>
    <mergeCell ref="J67:J69"/>
    <mergeCell ref="J70:J81"/>
    <mergeCell ref="J58:J60"/>
    <mergeCell ref="S37:S40"/>
    <mergeCell ref="R37:R40"/>
    <mergeCell ref="H43:H44"/>
    <mergeCell ref="H37:H40"/>
    <mergeCell ref="H41:H42"/>
    <mergeCell ref="K43:W44"/>
    <mergeCell ref="S41:S42"/>
    <mergeCell ref="T41:T42"/>
    <mergeCell ref="Q74:Q75"/>
    <mergeCell ref="R70:R93"/>
    <mergeCell ref="S76:S77"/>
    <mergeCell ref="S74:S75"/>
    <mergeCell ref="Q72:Q73"/>
    <mergeCell ref="T149:T150"/>
    <mergeCell ref="T151:T152"/>
    <mergeCell ref="J52:J54"/>
    <mergeCell ref="K183:W184"/>
    <mergeCell ref="K175:K182"/>
    <mergeCell ref="K171:K174"/>
    <mergeCell ref="N163:N170"/>
    <mergeCell ref="N171:N174"/>
    <mergeCell ref="Q84:Q85"/>
    <mergeCell ref="S58:S63"/>
    <mergeCell ref="T58:T63"/>
    <mergeCell ref="M149:M162"/>
    <mergeCell ref="M163:M170"/>
    <mergeCell ref="Q169:Q170"/>
    <mergeCell ref="Q165:Q166"/>
    <mergeCell ref="R163:R170"/>
    <mergeCell ref="Q143:Q144"/>
    <mergeCell ref="Q145:Q146"/>
    <mergeCell ref="S70:S71"/>
    <mergeCell ref="S72:S73"/>
    <mergeCell ref="Q121:Q122"/>
    <mergeCell ref="S119:S120"/>
    <mergeCell ref="S121:S122"/>
    <mergeCell ref="J55:J57"/>
    <mergeCell ref="R64:R69"/>
    <mergeCell ref="S171:S172"/>
    <mergeCell ref="S173:S174"/>
    <mergeCell ref="L237:L246"/>
    <mergeCell ref="K212:K227"/>
    <mergeCell ref="K228:K233"/>
    <mergeCell ref="G263:G276"/>
    <mergeCell ref="G277:G290"/>
    <mergeCell ref="G202:G211"/>
    <mergeCell ref="I207:I211"/>
    <mergeCell ref="I212:I219"/>
    <mergeCell ref="I228:I230"/>
    <mergeCell ref="I231:I233"/>
    <mergeCell ref="L291:L300"/>
    <mergeCell ref="K291:K300"/>
    <mergeCell ref="J291:J295"/>
    <mergeCell ref="M291:M300"/>
    <mergeCell ref="N291:N300"/>
    <mergeCell ref="J228:J230"/>
    <mergeCell ref="J231:J233"/>
    <mergeCell ref="J212:J219"/>
    <mergeCell ref="J220:J227"/>
    <mergeCell ref="M237:M246"/>
    <mergeCell ref="M228:M233"/>
    <mergeCell ref="M259:M262"/>
    <mergeCell ref="N247:N258"/>
    <mergeCell ref="N259:N262"/>
    <mergeCell ref="N237:N246"/>
    <mergeCell ref="K263:K276"/>
    <mergeCell ref="K259:K262"/>
    <mergeCell ref="L259:L262"/>
    <mergeCell ref="N202:N211"/>
    <mergeCell ref="H263:H276"/>
    <mergeCell ref="L202:L211"/>
    <mergeCell ref="K202:K211"/>
    <mergeCell ref="Q212:Q213"/>
    <mergeCell ref="Q214:Q215"/>
    <mergeCell ref="Q224:Q225"/>
    <mergeCell ref="N212:N227"/>
    <mergeCell ref="P220:P221"/>
    <mergeCell ref="S253:S254"/>
    <mergeCell ref="R247:R258"/>
    <mergeCell ref="Q275:Q276"/>
    <mergeCell ref="Q277:Q278"/>
    <mergeCell ref="Q283:Q284"/>
    <mergeCell ref="Q285:Q286"/>
    <mergeCell ref="Q279:Q280"/>
    <mergeCell ref="K234:W235"/>
    <mergeCell ref="S285:S286"/>
    <mergeCell ref="S287:S288"/>
    <mergeCell ref="T237:T238"/>
    <mergeCell ref="S237:S238"/>
    <mergeCell ref="O237:O238"/>
    <mergeCell ref="T230:T231"/>
    <mergeCell ref="S230:S231"/>
    <mergeCell ref="S228:S229"/>
    <mergeCell ref="T232:T233"/>
    <mergeCell ref="S232:S233"/>
    <mergeCell ref="N228:N233"/>
    <mergeCell ref="L212:L227"/>
    <mergeCell ref="M212:M227"/>
    <mergeCell ref="O239:O240"/>
    <mergeCell ref="O241:O242"/>
    <mergeCell ref="L228:L233"/>
    <mergeCell ref="K247:K258"/>
    <mergeCell ref="K237:K246"/>
    <mergeCell ref="M247:M258"/>
    <mergeCell ref="P293:P294"/>
    <mergeCell ref="P291:P292"/>
    <mergeCell ref="Q289:Q290"/>
    <mergeCell ref="P289:P290"/>
    <mergeCell ref="Q281:Q282"/>
    <mergeCell ref="P281:P282"/>
    <mergeCell ref="P279:P280"/>
    <mergeCell ref="Q287:Q288"/>
    <mergeCell ref="P287:P288"/>
    <mergeCell ref="P309:P310"/>
    <mergeCell ref="P297:P298"/>
    <mergeCell ref="P295:P296"/>
    <mergeCell ref="P299:P300"/>
    <mergeCell ref="O297:O298"/>
    <mergeCell ref="O295:O296"/>
    <mergeCell ref="O299:O300"/>
    <mergeCell ref="M311:M312"/>
    <mergeCell ref="N311:N312"/>
    <mergeCell ref="S307:S308"/>
    <mergeCell ref="K313:W314"/>
    <mergeCell ref="O311:O312"/>
    <mergeCell ref="Q305:Q306"/>
    <mergeCell ref="P303:P304"/>
    <mergeCell ref="Q309:Q310"/>
    <mergeCell ref="Q303:Q304"/>
    <mergeCell ref="Q311:Q312"/>
    <mergeCell ref="S297:S298"/>
    <mergeCell ref="N418:N427"/>
    <mergeCell ref="N402:N417"/>
    <mergeCell ref="N316:N343"/>
    <mergeCell ref="N358:N401"/>
    <mergeCell ref="N344:N351"/>
    <mergeCell ref="N352:N357"/>
    <mergeCell ref="M352:M357"/>
    <mergeCell ref="M358:M401"/>
    <mergeCell ref="M344:M351"/>
    <mergeCell ref="O376:O377"/>
    <mergeCell ref="O386:O387"/>
    <mergeCell ref="O388:O389"/>
    <mergeCell ref="O380:O381"/>
    <mergeCell ref="O382:O383"/>
    <mergeCell ref="Q372:Q373"/>
    <mergeCell ref="Q376:Q377"/>
    <mergeCell ref="Q418:Q419"/>
    <mergeCell ref="Q416:Q417"/>
    <mergeCell ref="Q384:Q385"/>
    <mergeCell ref="Q382:Q383"/>
    <mergeCell ref="Q398:Q399"/>
    <mergeCell ref="Q388:Q389"/>
    <mergeCell ref="Q402:Q403"/>
    <mergeCell ref="L316:L343"/>
    <mergeCell ref="K316:K343"/>
    <mergeCell ref="K344:K351"/>
    <mergeCell ref="L344:L351"/>
    <mergeCell ref="K311:K312"/>
    <mergeCell ref="J380:J401"/>
    <mergeCell ref="I380:I401"/>
    <mergeCell ref="K358:K401"/>
    <mergeCell ref="K352:K357"/>
    <mergeCell ref="R277:R290"/>
    <mergeCell ref="S344:S345"/>
    <mergeCell ref="S340:S341"/>
    <mergeCell ref="S342:S343"/>
    <mergeCell ref="Q342:Q343"/>
    <mergeCell ref="R344:R351"/>
    <mergeCell ref="Q340:Q341"/>
    <mergeCell ref="Q334:Q335"/>
    <mergeCell ref="R352:R357"/>
    <mergeCell ref="S330:S331"/>
    <mergeCell ref="S334:S335"/>
    <mergeCell ref="S332:S333"/>
    <mergeCell ref="S350:S351"/>
    <mergeCell ref="R291:R300"/>
    <mergeCell ref="Q291:Q292"/>
    <mergeCell ref="Q293:Q294"/>
    <mergeCell ref="Q295:Q296"/>
    <mergeCell ref="Q301:Q302"/>
    <mergeCell ref="Q299:Q300"/>
    <mergeCell ref="Q297:Q298"/>
    <mergeCell ref="R311:R312"/>
    <mergeCell ref="S311:S312"/>
    <mergeCell ref="Q307:Q308"/>
    <mergeCell ref="J440:J443"/>
    <mergeCell ref="J444:J446"/>
    <mergeCell ref="J450:J452"/>
    <mergeCell ref="J453:J455"/>
    <mergeCell ref="J447:J449"/>
    <mergeCell ref="I469:I474"/>
    <mergeCell ref="I465:I468"/>
    <mergeCell ref="J465:J468"/>
    <mergeCell ref="J459:J464"/>
    <mergeCell ref="L459:L468"/>
    <mergeCell ref="H469:H480"/>
    <mergeCell ref="H459:H468"/>
    <mergeCell ref="I444:I446"/>
    <mergeCell ref="I459:I464"/>
    <mergeCell ref="I447:I449"/>
    <mergeCell ref="I475:I480"/>
    <mergeCell ref="I428:I431"/>
    <mergeCell ref="I450:I452"/>
    <mergeCell ref="I436:I439"/>
    <mergeCell ref="I432:I435"/>
    <mergeCell ref="L352:L357"/>
    <mergeCell ref="L444:L449"/>
    <mergeCell ref="L402:L417"/>
    <mergeCell ref="H358:H401"/>
    <mergeCell ref="I440:I443"/>
    <mergeCell ref="L358:L401"/>
    <mergeCell ref="G358:G401"/>
    <mergeCell ref="G352:G357"/>
    <mergeCell ref="G428:G435"/>
    <mergeCell ref="G459:G468"/>
    <mergeCell ref="G450:G455"/>
    <mergeCell ref="G418:G427"/>
    <mergeCell ref="J418:J422"/>
    <mergeCell ref="J411:J417"/>
    <mergeCell ref="T283:T284"/>
    <mergeCell ref="T285:T286"/>
    <mergeCell ref="J358:J379"/>
    <mergeCell ref="J355:J357"/>
    <mergeCell ref="H291:H300"/>
    <mergeCell ref="I296:I300"/>
    <mergeCell ref="I301:I306"/>
    <mergeCell ref="I277:I284"/>
    <mergeCell ref="G316:G343"/>
    <mergeCell ref="O291:O292"/>
    <mergeCell ref="O293:O294"/>
    <mergeCell ref="O285:O286"/>
    <mergeCell ref="M301:M310"/>
    <mergeCell ref="L301:L310"/>
    <mergeCell ref="K301:K310"/>
    <mergeCell ref="P311:P312"/>
    <mergeCell ref="T263:T264"/>
    <mergeCell ref="T228:T229"/>
    <mergeCell ref="T226:T227"/>
    <mergeCell ref="T200:T201"/>
    <mergeCell ref="T204:T205"/>
    <mergeCell ref="T202:T203"/>
    <mergeCell ref="T210:T211"/>
    <mergeCell ref="T196:T197"/>
    <mergeCell ref="T198:T199"/>
    <mergeCell ref="T245:T246"/>
    <mergeCell ref="T243:T244"/>
    <mergeCell ref="S271:S272"/>
    <mergeCell ref="S267:S268"/>
    <mergeCell ref="S281:S282"/>
    <mergeCell ref="S283:S284"/>
    <mergeCell ref="S261:S262"/>
    <mergeCell ref="S259:S260"/>
    <mergeCell ref="S226:S227"/>
    <mergeCell ref="S224:S225"/>
    <mergeCell ref="T241:T242"/>
    <mergeCell ref="T239:T240"/>
    <mergeCell ref="T220:T221"/>
    <mergeCell ref="T224:T225"/>
    <mergeCell ref="T222:T223"/>
    <mergeCell ref="T206:T207"/>
    <mergeCell ref="S257:S258"/>
    <mergeCell ref="S269:S270"/>
    <mergeCell ref="S265:S266"/>
    <mergeCell ref="S200:S201"/>
    <mergeCell ref="S198:S199"/>
    <mergeCell ref="S202:S203"/>
    <mergeCell ref="S204:S205"/>
    <mergeCell ref="S208:S209"/>
    <mergeCell ref="S210:S211"/>
    <mergeCell ref="S279:S280"/>
    <mergeCell ref="S277:S278"/>
    <mergeCell ref="S212:S213"/>
    <mergeCell ref="S214:S215"/>
    <mergeCell ref="S216:S217"/>
    <mergeCell ref="S220:S221"/>
    <mergeCell ref="S222:S223"/>
    <mergeCell ref="P283:P284"/>
    <mergeCell ref="Q257:Q258"/>
    <mergeCell ref="R263:R276"/>
    <mergeCell ref="Q228:Q229"/>
    <mergeCell ref="Q230:Q231"/>
    <mergeCell ref="Q216:Q217"/>
    <mergeCell ref="P218:P219"/>
    <mergeCell ref="R194:R201"/>
    <mergeCell ref="Q208:Q209"/>
    <mergeCell ref="Q210:Q211"/>
    <mergeCell ref="Q232:Q233"/>
    <mergeCell ref="R228:R233"/>
    <mergeCell ref="Q226:Q227"/>
    <mergeCell ref="P277:P278"/>
    <mergeCell ref="Q222:Q223"/>
    <mergeCell ref="R212:R227"/>
    <mergeCell ref="P245:P246"/>
    <mergeCell ref="P241:P242"/>
    <mergeCell ref="P243:P244"/>
    <mergeCell ref="P237:P238"/>
    <mergeCell ref="P249:P250"/>
    <mergeCell ref="S243:S244"/>
    <mergeCell ref="S251:S252"/>
    <mergeCell ref="S249:S250"/>
    <mergeCell ref="S245:S246"/>
    <mergeCell ref="S239:S240"/>
    <mergeCell ref="S241:S242"/>
    <mergeCell ref="R237:R246"/>
    <mergeCell ref="T249:T250"/>
    <mergeCell ref="T251:T252"/>
    <mergeCell ref="T253:T254"/>
    <mergeCell ref="T255:T256"/>
    <mergeCell ref="Q249:Q250"/>
    <mergeCell ref="T247:T248"/>
    <mergeCell ref="Q245:Q246"/>
    <mergeCell ref="S247:S248"/>
    <mergeCell ref="Q239:Q240"/>
    <mergeCell ref="Q241:Q242"/>
    <mergeCell ref="Q243:Q244"/>
    <mergeCell ref="P251:P252"/>
    <mergeCell ref="P253:P254"/>
    <mergeCell ref="P255:P256"/>
    <mergeCell ref="L571:L572"/>
    <mergeCell ref="K571:K572"/>
    <mergeCell ref="N571:N572"/>
    <mergeCell ref="P426:P427"/>
    <mergeCell ref="L436:L443"/>
    <mergeCell ref="L428:L435"/>
    <mergeCell ref="M428:M435"/>
    <mergeCell ref="M436:M443"/>
    <mergeCell ref="N428:N435"/>
    <mergeCell ref="N436:N443"/>
    <mergeCell ref="P424:P425"/>
    <mergeCell ref="J469:J474"/>
    <mergeCell ref="J475:J480"/>
    <mergeCell ref="J485:J486"/>
    <mergeCell ref="J498:J501"/>
    <mergeCell ref="J487:J488"/>
    <mergeCell ref="K428:K435"/>
    <mergeCell ref="N450:N455"/>
    <mergeCell ref="L450:L455"/>
    <mergeCell ref="M450:M455"/>
    <mergeCell ref="N469:N480"/>
    <mergeCell ref="N481:N484"/>
    <mergeCell ref="K436:K443"/>
    <mergeCell ref="K444:K449"/>
    <mergeCell ref="K450:K455"/>
    <mergeCell ref="K459:K468"/>
    <mergeCell ref="M459:M468"/>
    <mergeCell ref="M444:M449"/>
    <mergeCell ref="N485:N488"/>
    <mergeCell ref="N492:N501"/>
    <mergeCell ref="N444:N449"/>
    <mergeCell ref="N459:N468"/>
    <mergeCell ref="N125:N134"/>
    <mergeCell ref="P60:P61"/>
    <mergeCell ref="P58:P59"/>
    <mergeCell ref="N41:N42"/>
    <mergeCell ref="N52:N57"/>
    <mergeCell ref="O5:O6"/>
    <mergeCell ref="P5:P6"/>
    <mergeCell ref="P52:P53"/>
    <mergeCell ref="P56:P57"/>
    <mergeCell ref="P54:P55"/>
    <mergeCell ref="K492:K501"/>
    <mergeCell ref="M492:M501"/>
    <mergeCell ref="L492:L501"/>
    <mergeCell ref="M507:M520"/>
    <mergeCell ref="L507:L520"/>
    <mergeCell ref="K507:K520"/>
    <mergeCell ref="M469:M480"/>
    <mergeCell ref="L469:L480"/>
    <mergeCell ref="L502:L503"/>
    <mergeCell ref="K502:K503"/>
    <mergeCell ref="N502:N503"/>
    <mergeCell ref="L481:L484"/>
    <mergeCell ref="L485:L488"/>
    <mergeCell ref="M481:M484"/>
    <mergeCell ref="M485:M488"/>
    <mergeCell ref="M502:M503"/>
    <mergeCell ref="K481:K484"/>
    <mergeCell ref="K485:K488"/>
    <mergeCell ref="K469:K480"/>
    <mergeCell ref="N507:N520"/>
    <mergeCell ref="P239:P240"/>
    <mergeCell ref="P247:P248"/>
    <mergeCell ref="N103:N114"/>
    <mergeCell ref="N115:N124"/>
    <mergeCell ref="L103:L114"/>
    <mergeCell ref="K103:K114"/>
    <mergeCell ref="M103:M114"/>
    <mergeCell ref="N94:N99"/>
    <mergeCell ref="O96:O97"/>
    <mergeCell ref="O121:O122"/>
    <mergeCell ref="P98:P99"/>
    <mergeCell ref="L17:L26"/>
    <mergeCell ref="L27:L32"/>
    <mergeCell ref="J46:J48"/>
    <mergeCell ref="J39:J40"/>
    <mergeCell ref="K17:K26"/>
    <mergeCell ref="K27:K32"/>
    <mergeCell ref="L58:L63"/>
    <mergeCell ref="K5:K6"/>
    <mergeCell ref="K7:K16"/>
    <mergeCell ref="K41:K42"/>
    <mergeCell ref="L41:L42"/>
    <mergeCell ref="L37:L40"/>
    <mergeCell ref="L33:L36"/>
    <mergeCell ref="K37:K40"/>
    <mergeCell ref="K33:K36"/>
    <mergeCell ref="M37:M40"/>
    <mergeCell ref="N37:N40"/>
    <mergeCell ref="M41:M42"/>
    <mergeCell ref="N27:N32"/>
    <mergeCell ref="M27:M32"/>
    <mergeCell ref="O123:O124"/>
    <mergeCell ref="K100:W101"/>
    <mergeCell ref="T76:T77"/>
    <mergeCell ref="J109:J114"/>
    <mergeCell ref="J103:J108"/>
    <mergeCell ref="J125:J129"/>
    <mergeCell ref="J130:J134"/>
    <mergeCell ref="K125:K134"/>
    <mergeCell ref="L115:L124"/>
    <mergeCell ref="L125:L134"/>
    <mergeCell ref="J82:J93"/>
    <mergeCell ref="J94:J96"/>
    <mergeCell ref="J97:J99"/>
    <mergeCell ref="K94:K99"/>
    <mergeCell ref="H52:H57"/>
    <mergeCell ref="H100:H101"/>
    <mergeCell ref="H94:H99"/>
    <mergeCell ref="H70:H93"/>
    <mergeCell ref="H58:H63"/>
    <mergeCell ref="H64:H69"/>
    <mergeCell ref="L64:L69"/>
    <mergeCell ref="B5:B6"/>
    <mergeCell ref="B103:B182"/>
    <mergeCell ref="B100:B101"/>
    <mergeCell ref="A7:A42"/>
    <mergeCell ref="A5:A6"/>
    <mergeCell ref="C7:C42"/>
    <mergeCell ref="A46:A99"/>
    <mergeCell ref="A1:C3"/>
    <mergeCell ref="C5:C6"/>
    <mergeCell ref="G17:G26"/>
    <mergeCell ref="G27:G32"/>
    <mergeCell ref="E5:E6"/>
    <mergeCell ref="F5:F6"/>
    <mergeCell ref="G58:G63"/>
    <mergeCell ref="G52:G57"/>
    <mergeCell ref="G7:G16"/>
    <mergeCell ref="D7:D42"/>
    <mergeCell ref="D5:D6"/>
    <mergeCell ref="G5:G6"/>
    <mergeCell ref="G149:G162"/>
    <mergeCell ref="G163:G170"/>
    <mergeCell ref="F46:F99"/>
    <mergeCell ref="F7:F42"/>
    <mergeCell ref="E7:E16"/>
    <mergeCell ref="E70:E93"/>
    <mergeCell ref="E17:E26"/>
    <mergeCell ref="E27:E32"/>
    <mergeCell ref="E33:E36"/>
    <mergeCell ref="G103:G114"/>
    <mergeCell ref="G115:G124"/>
    <mergeCell ref="G125:G134"/>
    <mergeCell ref="C46:C99"/>
    <mergeCell ref="M52:M57"/>
    <mergeCell ref="M58:M63"/>
    <mergeCell ref="P46:P47"/>
    <mergeCell ref="P48:P49"/>
    <mergeCell ref="P33:P34"/>
    <mergeCell ref="O54:O55"/>
    <mergeCell ref="O33:O34"/>
    <mergeCell ref="E103:E114"/>
    <mergeCell ref="F103:F182"/>
    <mergeCell ref="E135:E142"/>
    <mergeCell ref="C103:C182"/>
    <mergeCell ref="D103:D182"/>
    <mergeCell ref="A103:A182"/>
    <mergeCell ref="G135:G142"/>
    <mergeCell ref="G143:G148"/>
    <mergeCell ref="C100:G101"/>
    <mergeCell ref="B7:B42"/>
    <mergeCell ref="I55:I57"/>
    <mergeCell ref="I61:I63"/>
    <mergeCell ref="I58:I60"/>
    <mergeCell ref="H125:H134"/>
    <mergeCell ref="I125:I129"/>
    <mergeCell ref="I130:I134"/>
    <mergeCell ref="D46:D99"/>
    <mergeCell ref="G94:G99"/>
    <mergeCell ref="G70:G93"/>
    <mergeCell ref="B46:B99"/>
    <mergeCell ref="B43:B44"/>
    <mergeCell ref="C43:G44"/>
    <mergeCell ref="E46:E51"/>
    <mergeCell ref="G46:G51"/>
    <mergeCell ref="I52:I54"/>
    <mergeCell ref="A186:A233"/>
    <mergeCell ref="B183:B184"/>
    <mergeCell ref="C234:G235"/>
    <mergeCell ref="C183:G184"/>
    <mergeCell ref="F186:F233"/>
    <mergeCell ref="E228:E233"/>
    <mergeCell ref="E212:E227"/>
    <mergeCell ref="B186:B233"/>
    <mergeCell ref="B234:B235"/>
    <mergeCell ref="E194:E201"/>
    <mergeCell ref="E202:E211"/>
    <mergeCell ref="G212:G227"/>
    <mergeCell ref="G228:G233"/>
    <mergeCell ref="J237:J241"/>
    <mergeCell ref="J247:J252"/>
    <mergeCell ref="J242:J246"/>
    <mergeCell ref="B237:B312"/>
    <mergeCell ref="A237:A312"/>
    <mergeCell ref="C237:C312"/>
    <mergeCell ref="I253:I258"/>
    <mergeCell ref="H259:H262"/>
    <mergeCell ref="J307:J310"/>
    <mergeCell ref="G344:G351"/>
    <mergeCell ref="H313:H314"/>
    <mergeCell ref="I242:I246"/>
    <mergeCell ref="I237:I241"/>
    <mergeCell ref="I328:I343"/>
    <mergeCell ref="H316:H343"/>
    <mergeCell ref="I316:I327"/>
    <mergeCell ref="I352:I354"/>
    <mergeCell ref="I355:I357"/>
    <mergeCell ref="B313:B314"/>
    <mergeCell ref="E311:E312"/>
    <mergeCell ref="E301:E310"/>
    <mergeCell ref="H277:H290"/>
    <mergeCell ref="H237:H246"/>
    <mergeCell ref="I247:I252"/>
    <mergeCell ref="C186:C233"/>
    <mergeCell ref="D186:D233"/>
    <mergeCell ref="J301:J306"/>
    <mergeCell ref="J352:J354"/>
    <mergeCell ref="J259:J260"/>
    <mergeCell ref="J261:J262"/>
    <mergeCell ref="J270:J276"/>
    <mergeCell ref="J277:J284"/>
    <mergeCell ref="J285:J290"/>
    <mergeCell ref="J263:J269"/>
    <mergeCell ref="H352:H357"/>
    <mergeCell ref="H344:H351"/>
    <mergeCell ref="I344:I347"/>
    <mergeCell ref="I348:I351"/>
    <mergeCell ref="I358:I379"/>
    <mergeCell ref="I259:I260"/>
    <mergeCell ref="I261:I262"/>
    <mergeCell ref="I270:I276"/>
    <mergeCell ref="I263:I269"/>
    <mergeCell ref="I285:I290"/>
    <mergeCell ref="I291:I295"/>
    <mergeCell ref="J344:J347"/>
    <mergeCell ref="J348:J351"/>
    <mergeCell ref="J316:J327"/>
    <mergeCell ref="J328:J343"/>
    <mergeCell ref="E37:E40"/>
    <mergeCell ref="E41:E42"/>
    <mergeCell ref="H163:H170"/>
    <mergeCell ref="H149:H162"/>
    <mergeCell ref="H171:H174"/>
    <mergeCell ref="E149:E162"/>
    <mergeCell ref="E163:E170"/>
    <mergeCell ref="I146:I148"/>
    <mergeCell ref="I149:I155"/>
    <mergeCell ref="H143:H148"/>
    <mergeCell ref="I156:I162"/>
    <mergeCell ref="I171:I172"/>
    <mergeCell ref="C313:G314"/>
    <mergeCell ref="I67:I69"/>
    <mergeCell ref="I70:I81"/>
    <mergeCell ref="I94:I96"/>
    <mergeCell ref="I103:I108"/>
    <mergeCell ref="I109:I114"/>
    <mergeCell ref="I82:I93"/>
    <mergeCell ref="E125:E134"/>
    <mergeCell ref="E58:E63"/>
    <mergeCell ref="E52:E57"/>
    <mergeCell ref="I120:I124"/>
    <mergeCell ref="E64:E69"/>
    <mergeCell ref="I115:I119"/>
    <mergeCell ref="H103:H114"/>
    <mergeCell ref="E143:E148"/>
    <mergeCell ref="E94:E99"/>
    <mergeCell ref="D237:D312"/>
    <mergeCell ref="E175:E182"/>
    <mergeCell ref="E186:E193"/>
    <mergeCell ref="E171:E174"/>
    <mergeCell ref="E263:E276"/>
    <mergeCell ref="E259:E262"/>
    <mergeCell ref="E237:E246"/>
    <mergeCell ref="E247:E258"/>
    <mergeCell ref="E115:E124"/>
    <mergeCell ref="H115:H124"/>
    <mergeCell ref="I307:I310"/>
    <mergeCell ref="H311:H312"/>
    <mergeCell ref="E291:E300"/>
    <mergeCell ref="G291:G300"/>
    <mergeCell ref="G311:G312"/>
    <mergeCell ref="E277:E290"/>
    <mergeCell ref="F237:F312"/>
    <mergeCell ref="I194:I197"/>
    <mergeCell ref="H186:H193"/>
    <mergeCell ref="H194:H201"/>
    <mergeCell ref="I198:I201"/>
    <mergeCell ref="I202:I206"/>
    <mergeCell ref="I220:I227"/>
    <mergeCell ref="H228:H233"/>
    <mergeCell ref="H234:H235"/>
    <mergeCell ref="H212:H227"/>
    <mergeCell ref="H247:H258"/>
    <mergeCell ref="H202:H211"/>
    <mergeCell ref="G247:G258"/>
    <mergeCell ref="G259:G262"/>
    <mergeCell ref="G237:G246"/>
    <mergeCell ref="G301:G310"/>
    <mergeCell ref="H301:H310"/>
    <mergeCell ref="O56:O57"/>
    <mergeCell ref="O58:O59"/>
    <mergeCell ref="O50:O51"/>
    <mergeCell ref="O52:O53"/>
    <mergeCell ref="O48:O49"/>
    <mergeCell ref="O46:O47"/>
    <mergeCell ref="O37:O38"/>
    <mergeCell ref="P37:P38"/>
    <mergeCell ref="P35:P36"/>
    <mergeCell ref="O35:O36"/>
    <mergeCell ref="O145:O146"/>
    <mergeCell ref="O147:O148"/>
    <mergeCell ref="O15:O16"/>
    <mergeCell ref="O9:O10"/>
    <mergeCell ref="O7:O8"/>
    <mergeCell ref="P7:P8"/>
    <mergeCell ref="P76:P77"/>
    <mergeCell ref="P78:P79"/>
    <mergeCell ref="P80:P81"/>
    <mergeCell ref="P84:P85"/>
    <mergeCell ref="P50:P51"/>
    <mergeCell ref="P64:P65"/>
    <mergeCell ref="P62:P63"/>
    <mergeCell ref="P68:P69"/>
    <mergeCell ref="P70:P71"/>
    <mergeCell ref="P72:P73"/>
    <mergeCell ref="P66:P67"/>
    <mergeCell ref="P74:P75"/>
    <mergeCell ref="P41:P42"/>
    <mergeCell ref="P39:P40"/>
    <mergeCell ref="O41:O42"/>
    <mergeCell ref="O39:O40"/>
    <mergeCell ref="O70:O71"/>
    <mergeCell ref="O86:O87"/>
    <mergeCell ref="O84:O85"/>
    <mergeCell ref="O60:O61"/>
    <mergeCell ref="O62:O63"/>
    <mergeCell ref="O66:O67"/>
    <mergeCell ref="O64:O65"/>
    <mergeCell ref="O68:O69"/>
    <mergeCell ref="O179:O180"/>
    <mergeCell ref="O177:O178"/>
    <mergeCell ref="P13:P14"/>
    <mergeCell ref="P9:P10"/>
    <mergeCell ref="P11:P12"/>
    <mergeCell ref="P21:P22"/>
    <mergeCell ref="P19:P20"/>
    <mergeCell ref="O17:O18"/>
    <mergeCell ref="O21:O22"/>
    <mergeCell ref="O19:O20"/>
    <mergeCell ref="O11:O12"/>
    <mergeCell ref="O13:O14"/>
    <mergeCell ref="O23:O24"/>
    <mergeCell ref="P23:P24"/>
    <mergeCell ref="P15:P16"/>
    <mergeCell ref="P17:P18"/>
    <mergeCell ref="P31:P32"/>
    <mergeCell ref="P29:P30"/>
    <mergeCell ref="O31:O32"/>
    <mergeCell ref="O29:O30"/>
    <mergeCell ref="P27:P28"/>
    <mergeCell ref="O27:O28"/>
    <mergeCell ref="P25:P26"/>
    <mergeCell ref="O25:O26"/>
    <mergeCell ref="O232:O233"/>
    <mergeCell ref="O228:O229"/>
    <mergeCell ref="P192:P193"/>
    <mergeCell ref="O192:O193"/>
    <mergeCell ref="O198:O199"/>
    <mergeCell ref="O196:O197"/>
    <mergeCell ref="O194:O195"/>
    <mergeCell ref="O200:O201"/>
    <mergeCell ref="O214:O215"/>
    <mergeCell ref="O212:O213"/>
    <mergeCell ref="O206:O207"/>
    <mergeCell ref="O204:O205"/>
    <mergeCell ref="O175:O176"/>
    <mergeCell ref="O155:O156"/>
    <mergeCell ref="O72:O73"/>
    <mergeCell ref="O78:O79"/>
    <mergeCell ref="O76:O77"/>
    <mergeCell ref="O74:O75"/>
    <mergeCell ref="O125:O126"/>
    <mergeCell ref="O133:O134"/>
    <mergeCell ref="O131:O132"/>
    <mergeCell ref="O129:O130"/>
    <mergeCell ref="O127:O128"/>
    <mergeCell ref="O111:O112"/>
    <mergeCell ref="O109:O110"/>
    <mergeCell ref="P109:P110"/>
    <mergeCell ref="P111:P112"/>
    <mergeCell ref="P107:P108"/>
    <mergeCell ref="O113:O114"/>
    <mergeCell ref="O117:O118"/>
    <mergeCell ref="O188:O189"/>
    <mergeCell ref="O186:O187"/>
    <mergeCell ref="G194:G201"/>
    <mergeCell ref="G186:G193"/>
    <mergeCell ref="I190:I193"/>
    <mergeCell ref="I186:I189"/>
    <mergeCell ref="J202:J206"/>
    <mergeCell ref="J198:J201"/>
    <mergeCell ref="J194:J197"/>
    <mergeCell ref="O224:O225"/>
    <mergeCell ref="N186:N193"/>
    <mergeCell ref="N194:N201"/>
    <mergeCell ref="P196:P197"/>
    <mergeCell ref="P198:P199"/>
    <mergeCell ref="P186:P187"/>
    <mergeCell ref="P188:P189"/>
    <mergeCell ref="P200:P201"/>
    <mergeCell ref="P224:P225"/>
    <mergeCell ref="P222:P223"/>
    <mergeCell ref="P202:P203"/>
    <mergeCell ref="P212:P213"/>
    <mergeCell ref="P214:P215"/>
    <mergeCell ref="P216:P217"/>
    <mergeCell ref="J190:J193"/>
    <mergeCell ref="J186:J189"/>
    <mergeCell ref="J207:J211"/>
    <mergeCell ref="P208:P209"/>
    <mergeCell ref="P206:P207"/>
    <mergeCell ref="O245:O246"/>
    <mergeCell ref="O261:O262"/>
    <mergeCell ref="O259:O260"/>
    <mergeCell ref="O257:O258"/>
    <mergeCell ref="O247:O248"/>
    <mergeCell ref="O243:O244"/>
    <mergeCell ref="I135:I138"/>
    <mergeCell ref="H135:H142"/>
    <mergeCell ref="I139:I142"/>
    <mergeCell ref="J139:J142"/>
    <mergeCell ref="L135:L142"/>
    <mergeCell ref="O139:O140"/>
    <mergeCell ref="O137:O138"/>
    <mergeCell ref="K135:K142"/>
    <mergeCell ref="O135:O136"/>
    <mergeCell ref="L194:L201"/>
    <mergeCell ref="K194:K201"/>
    <mergeCell ref="K186:K193"/>
    <mergeCell ref="M186:M193"/>
    <mergeCell ref="L186:L193"/>
    <mergeCell ref="M202:M211"/>
    <mergeCell ref="M194:M201"/>
    <mergeCell ref="O222:O223"/>
    <mergeCell ref="O220:O221"/>
    <mergeCell ref="O216:O217"/>
    <mergeCell ref="O218:O219"/>
    <mergeCell ref="O210:O211"/>
    <mergeCell ref="O208:O209"/>
    <mergeCell ref="O190:O191"/>
    <mergeCell ref="J163:J166"/>
    <mergeCell ref="J173:J174"/>
    <mergeCell ref="J171:J172"/>
    <mergeCell ref="P271:P272"/>
    <mergeCell ref="P269:P270"/>
    <mergeCell ref="P273:P274"/>
    <mergeCell ref="P275:P276"/>
    <mergeCell ref="P267:P268"/>
    <mergeCell ref="P257:P258"/>
    <mergeCell ref="P265:P266"/>
    <mergeCell ref="L277:L290"/>
    <mergeCell ref="K277:K290"/>
    <mergeCell ref="M263:M276"/>
    <mergeCell ref="L263:L276"/>
    <mergeCell ref="O273:O274"/>
    <mergeCell ref="M277:M290"/>
    <mergeCell ref="O271:O272"/>
    <mergeCell ref="O281:O282"/>
    <mergeCell ref="O287:O288"/>
    <mergeCell ref="P285:P286"/>
    <mergeCell ref="L247:L258"/>
    <mergeCell ref="O249:O250"/>
    <mergeCell ref="P259:P260"/>
    <mergeCell ref="E358:E401"/>
    <mergeCell ref="F316:F455"/>
    <mergeCell ref="D316:D455"/>
    <mergeCell ref="C504:G505"/>
    <mergeCell ref="E502:E503"/>
    <mergeCell ref="E328:E343"/>
    <mergeCell ref="E316:E327"/>
    <mergeCell ref="E344:E351"/>
    <mergeCell ref="G492:G501"/>
    <mergeCell ref="L311:L312"/>
    <mergeCell ref="P322:P323"/>
    <mergeCell ref="P324:P325"/>
    <mergeCell ref="P326:P327"/>
    <mergeCell ref="N301:N310"/>
    <mergeCell ref="O309:O310"/>
    <mergeCell ref="M316:M343"/>
    <mergeCell ref="P342:P343"/>
    <mergeCell ref="P336:P337"/>
    <mergeCell ref="P338:P339"/>
    <mergeCell ref="P340:P341"/>
    <mergeCell ref="P334:P335"/>
    <mergeCell ref="P316:P317"/>
    <mergeCell ref="P330:P331"/>
    <mergeCell ref="P332:P333"/>
    <mergeCell ref="P328:P329"/>
    <mergeCell ref="P320:P321"/>
    <mergeCell ref="P318:P319"/>
    <mergeCell ref="O301:O302"/>
    <mergeCell ref="O305:O306"/>
    <mergeCell ref="O303:O304"/>
    <mergeCell ref="O332:O333"/>
    <mergeCell ref="E352:E357"/>
    <mergeCell ref="H504:H505"/>
    <mergeCell ref="C459:C488"/>
    <mergeCell ref="C492:C503"/>
    <mergeCell ref="D507:D576"/>
    <mergeCell ref="C507:C576"/>
    <mergeCell ref="D492:D503"/>
    <mergeCell ref="C489:G490"/>
    <mergeCell ref="E492:E501"/>
    <mergeCell ref="I492:I497"/>
    <mergeCell ref="J492:J497"/>
    <mergeCell ref="I453:I455"/>
    <mergeCell ref="I481:I482"/>
    <mergeCell ref="H444:H449"/>
    <mergeCell ref="H492:H501"/>
    <mergeCell ref="I498:I501"/>
    <mergeCell ref="A580:A585"/>
    <mergeCell ref="F580:F585"/>
    <mergeCell ref="E580:E585"/>
    <mergeCell ref="B459:B488"/>
    <mergeCell ref="B489:B490"/>
    <mergeCell ref="B492:B503"/>
    <mergeCell ref="B504:B505"/>
    <mergeCell ref="B507:B576"/>
    <mergeCell ref="A507:A576"/>
    <mergeCell ref="A316:A455"/>
    <mergeCell ref="C316:C455"/>
    <mergeCell ref="B577:B578"/>
    <mergeCell ref="B456:B457"/>
    <mergeCell ref="B316:B455"/>
    <mergeCell ref="A492:A503"/>
    <mergeCell ref="A459:A488"/>
    <mergeCell ref="F492:F503"/>
    <mergeCell ref="O173:O174"/>
    <mergeCell ref="H175:H182"/>
    <mergeCell ref="N175:N182"/>
    <mergeCell ref="J175:J178"/>
    <mergeCell ref="J179:J182"/>
    <mergeCell ref="H418:H427"/>
    <mergeCell ref="H428:H435"/>
    <mergeCell ref="I423:I427"/>
    <mergeCell ref="I411:I417"/>
    <mergeCell ref="I418:I422"/>
    <mergeCell ref="E418:E427"/>
    <mergeCell ref="G402:G417"/>
    <mergeCell ref="I402:I410"/>
    <mergeCell ref="H485:H488"/>
    <mergeCell ref="G485:G488"/>
    <mergeCell ref="I487:I488"/>
    <mergeCell ref="F459:F488"/>
    <mergeCell ref="E481:E484"/>
    <mergeCell ref="E485:E488"/>
    <mergeCell ref="E469:E480"/>
    <mergeCell ref="E436:E443"/>
    <mergeCell ref="E444:E449"/>
    <mergeCell ref="E402:E417"/>
    <mergeCell ref="E428:E435"/>
    <mergeCell ref="I485:I486"/>
    <mergeCell ref="I483:I484"/>
    <mergeCell ref="J432:J435"/>
    <mergeCell ref="J436:J439"/>
    <mergeCell ref="E450:E455"/>
    <mergeCell ref="E459:E468"/>
    <mergeCell ref="C456:G457"/>
    <mergeCell ref="G436:G443"/>
    <mergeCell ref="P181:P182"/>
    <mergeCell ref="P175:P176"/>
    <mergeCell ref="P179:P180"/>
    <mergeCell ref="O181:O182"/>
    <mergeCell ref="O167:O168"/>
    <mergeCell ref="O169:O170"/>
    <mergeCell ref="I167:I170"/>
    <mergeCell ref="J167:J170"/>
    <mergeCell ref="P163:P164"/>
    <mergeCell ref="P165:P166"/>
    <mergeCell ref="O161:O162"/>
    <mergeCell ref="O163:O164"/>
    <mergeCell ref="O165:O166"/>
    <mergeCell ref="P135:P136"/>
    <mergeCell ref="P133:P134"/>
    <mergeCell ref="P129:P130"/>
    <mergeCell ref="P131:P132"/>
    <mergeCell ref="P137:P138"/>
    <mergeCell ref="P139:P140"/>
    <mergeCell ref="P141:P142"/>
    <mergeCell ref="K163:K170"/>
    <mergeCell ref="K149:K162"/>
    <mergeCell ref="I163:I166"/>
    <mergeCell ref="L163:L170"/>
    <mergeCell ref="J149:J155"/>
    <mergeCell ref="J156:J162"/>
    <mergeCell ref="M135:M142"/>
    <mergeCell ref="M125:M134"/>
    <mergeCell ref="O159:O160"/>
    <mergeCell ref="O157:O158"/>
    <mergeCell ref="O171:O172"/>
    <mergeCell ref="I143:I145"/>
    <mergeCell ref="J22:J26"/>
    <mergeCell ref="J17:J21"/>
    <mergeCell ref="L143:L148"/>
    <mergeCell ref="L149:L162"/>
    <mergeCell ref="L70:L93"/>
    <mergeCell ref="M17:M26"/>
    <mergeCell ref="M46:M51"/>
    <mergeCell ref="M33:M36"/>
    <mergeCell ref="H7:H16"/>
    <mergeCell ref="H17:H26"/>
    <mergeCell ref="H5:H6"/>
    <mergeCell ref="L94:L99"/>
    <mergeCell ref="M94:M99"/>
    <mergeCell ref="M64:M69"/>
    <mergeCell ref="M70:M93"/>
    <mergeCell ref="N70:N93"/>
    <mergeCell ref="N64:N69"/>
    <mergeCell ref="N58:N63"/>
    <mergeCell ref="N46:N51"/>
    <mergeCell ref="K52:K57"/>
    <mergeCell ref="K58:K63"/>
    <mergeCell ref="J115:J119"/>
    <mergeCell ref="J120:J124"/>
    <mergeCell ref="L7:L16"/>
    <mergeCell ref="L5:L6"/>
    <mergeCell ref="N5:N6"/>
    <mergeCell ref="M7:M16"/>
    <mergeCell ref="M5:M6"/>
    <mergeCell ref="N17:N26"/>
    <mergeCell ref="N7:N16"/>
    <mergeCell ref="I7:I11"/>
    <mergeCell ref="I12:I16"/>
    <mergeCell ref="N33:N36"/>
    <mergeCell ref="M143:M148"/>
    <mergeCell ref="M175:M182"/>
    <mergeCell ref="L175:L182"/>
    <mergeCell ref="J423:J427"/>
    <mergeCell ref="J428:J431"/>
    <mergeCell ref="J402:J410"/>
    <mergeCell ref="K402:K417"/>
    <mergeCell ref="K418:K427"/>
    <mergeCell ref="L418:L427"/>
    <mergeCell ref="M418:M427"/>
    <mergeCell ref="M402:M417"/>
    <mergeCell ref="H481:H484"/>
    <mergeCell ref="H450:H455"/>
    <mergeCell ref="H456:H457"/>
    <mergeCell ref="H402:H417"/>
    <mergeCell ref="H436:H443"/>
    <mergeCell ref="H183:H184"/>
    <mergeCell ref="M115:M124"/>
    <mergeCell ref="J146:J148"/>
    <mergeCell ref="J143:J145"/>
    <mergeCell ref="K143:K148"/>
    <mergeCell ref="I173:I174"/>
    <mergeCell ref="I175:I178"/>
    <mergeCell ref="N263:N276"/>
    <mergeCell ref="N277:N290"/>
    <mergeCell ref="I179:I182"/>
    <mergeCell ref="I97:I99"/>
    <mergeCell ref="I39:I40"/>
    <mergeCell ref="I37:I38"/>
    <mergeCell ref="J253:J258"/>
    <mergeCell ref="J296:J300"/>
    <mergeCell ref="C911:E911"/>
    <mergeCell ref="C965:E965"/>
    <mergeCell ref="C964:E964"/>
    <mergeCell ref="C865:E865"/>
    <mergeCell ref="C866:E866"/>
    <mergeCell ref="C914:E914"/>
    <mergeCell ref="C915:E915"/>
    <mergeCell ref="C916:E916"/>
    <mergeCell ref="K70:K93"/>
    <mergeCell ref="K64:K69"/>
    <mergeCell ref="J135:J138"/>
    <mergeCell ref="K115:K124"/>
    <mergeCell ref="N143:N148"/>
    <mergeCell ref="N135:N142"/>
    <mergeCell ref="N149:N162"/>
    <mergeCell ref="L52:L57"/>
    <mergeCell ref="K46:K51"/>
    <mergeCell ref="L46:L51"/>
    <mergeCell ref="G175:G182"/>
    <mergeCell ref="G171:G174"/>
    <mergeCell ref="D459:D488"/>
    <mergeCell ref="G444:G449"/>
    <mergeCell ref="E539:E570"/>
    <mergeCell ref="G571:G572"/>
    <mergeCell ref="E571:E572"/>
    <mergeCell ref="H539:H570"/>
    <mergeCell ref="H571:H572"/>
    <mergeCell ref="E573:E574"/>
    <mergeCell ref="E575:E576"/>
    <mergeCell ref="E521:E534"/>
    <mergeCell ref="E507:E520"/>
    <mergeCell ref="H502:H503"/>
    <mergeCell ref="O475:O476"/>
    <mergeCell ref="O483:O484"/>
    <mergeCell ref="O479:O480"/>
    <mergeCell ref="C926:E926"/>
    <mergeCell ref="C925:E925"/>
    <mergeCell ref="C927:E927"/>
    <mergeCell ref="D984:E984"/>
    <mergeCell ref="C986:E986"/>
    <mergeCell ref="B874:B883"/>
    <mergeCell ref="C867:E867"/>
    <mergeCell ref="C868:E868"/>
    <mergeCell ref="C875:E875"/>
    <mergeCell ref="B866:B872"/>
    <mergeCell ref="B893:B898"/>
    <mergeCell ref="C898:E898"/>
    <mergeCell ref="C893:E893"/>
    <mergeCell ref="C887:E887"/>
    <mergeCell ref="C886:E886"/>
    <mergeCell ref="C885:E885"/>
    <mergeCell ref="C884:E884"/>
    <mergeCell ref="B900:B908"/>
    <mergeCell ref="B910:B920"/>
    <mergeCell ref="B931:B933"/>
    <mergeCell ref="B935:B937"/>
    <mergeCell ref="C934:E934"/>
    <mergeCell ref="C933:E933"/>
    <mergeCell ref="C918:E918"/>
    <mergeCell ref="C919:E919"/>
    <mergeCell ref="C932:E932"/>
    <mergeCell ref="C922:E922"/>
    <mergeCell ref="C923:E923"/>
    <mergeCell ref="C924:E924"/>
    <mergeCell ref="P783:P784"/>
    <mergeCell ref="P764:P765"/>
    <mergeCell ref="P777:P780"/>
    <mergeCell ref="H489:H490"/>
    <mergeCell ref="G481:G484"/>
    <mergeCell ref="G469:G480"/>
    <mergeCell ref="G502:G503"/>
    <mergeCell ref="I521:I529"/>
    <mergeCell ref="J521:J529"/>
    <mergeCell ref="I555:I570"/>
    <mergeCell ref="I539:I554"/>
    <mergeCell ref="J539:J554"/>
    <mergeCell ref="J555:J570"/>
    <mergeCell ref="H521:H538"/>
    <mergeCell ref="H507:H520"/>
    <mergeCell ref="I530:I538"/>
    <mergeCell ref="J530:J538"/>
    <mergeCell ref="J481:J482"/>
    <mergeCell ref="J483:J484"/>
    <mergeCell ref="P647:P648"/>
    <mergeCell ref="P641:P642"/>
    <mergeCell ref="G507:G520"/>
    <mergeCell ref="G521:G538"/>
    <mergeCell ref="I515:I520"/>
    <mergeCell ref="I507:I514"/>
    <mergeCell ref="J515:J520"/>
    <mergeCell ref="J507:J514"/>
    <mergeCell ref="P477:P478"/>
    <mergeCell ref="P502:P503"/>
    <mergeCell ref="P496:P497"/>
    <mergeCell ref="P473:P474"/>
    <mergeCell ref="O477:O478"/>
    <mergeCell ref="Q789:Q790"/>
    <mergeCell ref="Q791:Q792"/>
    <mergeCell ref="Q818:Q819"/>
    <mergeCell ref="Q816:Q817"/>
    <mergeCell ref="Q812:Q813"/>
    <mergeCell ref="Q814:Q815"/>
    <mergeCell ref="Q804:Q805"/>
    <mergeCell ref="Q806:Q807"/>
    <mergeCell ref="Q793:Q794"/>
    <mergeCell ref="Q808:Q809"/>
    <mergeCell ref="Q810:Q811"/>
    <mergeCell ref="P812:P813"/>
    <mergeCell ref="P816:P817"/>
    <mergeCell ref="P814:P815"/>
    <mergeCell ref="P810:P811"/>
    <mergeCell ref="P802:P803"/>
    <mergeCell ref="P797:P798"/>
    <mergeCell ref="A698:A725"/>
    <mergeCell ref="C652:C694"/>
    <mergeCell ref="C747:G748"/>
    <mergeCell ref="B747:B748"/>
    <mergeCell ref="B729:B746"/>
    <mergeCell ref="B726:B727"/>
    <mergeCell ref="A729:A746"/>
    <mergeCell ref="P597:P598"/>
    <mergeCell ref="P599:P600"/>
    <mergeCell ref="P604:P605"/>
    <mergeCell ref="P606:P607"/>
    <mergeCell ref="Q608:Q609"/>
    <mergeCell ref="P693:P694"/>
    <mergeCell ref="P687:P688"/>
    <mergeCell ref="P691:P692"/>
    <mergeCell ref="P664:P665"/>
    <mergeCell ref="P660:P661"/>
    <mergeCell ref="P683:P684"/>
    <mergeCell ref="P689:P690"/>
    <mergeCell ref="Q687:Q688"/>
    <mergeCell ref="Q685:Q686"/>
    <mergeCell ref="Q683:Q684"/>
    <mergeCell ref="Q691:Q692"/>
    <mergeCell ref="Q689:Q690"/>
    <mergeCell ref="P622:P623"/>
    <mergeCell ref="P624:P625"/>
    <mergeCell ref="Q618:Q619"/>
    <mergeCell ref="Q620:Q621"/>
    <mergeCell ref="P614:P615"/>
    <mergeCell ref="P616:P617"/>
    <mergeCell ref="Q626:Q627"/>
    <mergeCell ref="P653:P654"/>
    <mergeCell ref="B632:B633"/>
    <mergeCell ref="C632:G633"/>
    <mergeCell ref="E729:E734"/>
    <mergeCell ref="C726:G727"/>
    <mergeCell ref="E735:E740"/>
    <mergeCell ref="E716:E725"/>
    <mergeCell ref="C698:C725"/>
    <mergeCell ref="C729:C746"/>
    <mergeCell ref="D729:D746"/>
    <mergeCell ref="D698:D725"/>
    <mergeCell ref="C695:G696"/>
    <mergeCell ref="E741:E746"/>
    <mergeCell ref="F729:F746"/>
    <mergeCell ref="F604:F631"/>
    <mergeCell ref="F635:F648"/>
    <mergeCell ref="F698:F725"/>
    <mergeCell ref="F652:F688"/>
    <mergeCell ref="F689:F694"/>
    <mergeCell ref="E618:E631"/>
    <mergeCell ref="D604:D631"/>
    <mergeCell ref="D652:D688"/>
    <mergeCell ref="E652:E688"/>
    <mergeCell ref="D689:D694"/>
    <mergeCell ref="E689:E694"/>
    <mergeCell ref="E698:E715"/>
    <mergeCell ref="D635:D648"/>
    <mergeCell ref="G741:G746"/>
    <mergeCell ref="B698:B725"/>
    <mergeCell ref="B586:B587"/>
    <mergeCell ref="C601:G602"/>
    <mergeCell ref="F589:F600"/>
    <mergeCell ref="P575:P576"/>
    <mergeCell ref="P584:P585"/>
    <mergeCell ref="P582:P583"/>
    <mergeCell ref="P580:P581"/>
    <mergeCell ref="P553:P554"/>
    <mergeCell ref="P563:P564"/>
    <mergeCell ref="P571:P572"/>
    <mergeCell ref="P573:P574"/>
    <mergeCell ref="P567:P568"/>
    <mergeCell ref="P565:P566"/>
    <mergeCell ref="P555:P556"/>
    <mergeCell ref="K539:K570"/>
    <mergeCell ref="K521:K538"/>
    <mergeCell ref="L521:L538"/>
    <mergeCell ref="G539:G570"/>
    <mergeCell ref="B601:B602"/>
    <mergeCell ref="P547:P548"/>
    <mergeCell ref="P549:P550"/>
    <mergeCell ref="P533:P534"/>
    <mergeCell ref="B580:B585"/>
    <mergeCell ref="D580:D585"/>
    <mergeCell ref="C580:C585"/>
    <mergeCell ref="C577:G578"/>
    <mergeCell ref="N521:N538"/>
    <mergeCell ref="N539:N570"/>
    <mergeCell ref="M521:M538"/>
    <mergeCell ref="L539:L570"/>
    <mergeCell ref="M539:M570"/>
    <mergeCell ref="M571:M572"/>
    <mergeCell ref="J792:J794"/>
    <mergeCell ref="I816:I821"/>
    <mergeCell ref="I810:I815"/>
    <mergeCell ref="H802:H815"/>
    <mergeCell ref="I802:I809"/>
    <mergeCell ref="I797:I798"/>
    <mergeCell ref="I795:I796"/>
    <mergeCell ref="I792:I794"/>
    <mergeCell ref="I785:I786"/>
    <mergeCell ref="I828:I831"/>
    <mergeCell ref="I822:I827"/>
    <mergeCell ref="B589:B600"/>
    <mergeCell ref="A589:A600"/>
    <mergeCell ref="E589:E594"/>
    <mergeCell ref="E595:E600"/>
    <mergeCell ref="P595:P596"/>
    <mergeCell ref="P589:P590"/>
    <mergeCell ref="D589:D600"/>
    <mergeCell ref="C589:C600"/>
    <mergeCell ref="C635:C648"/>
    <mergeCell ref="C649:G650"/>
    <mergeCell ref="B604:B631"/>
    <mergeCell ref="A604:A631"/>
    <mergeCell ref="A635:A648"/>
    <mergeCell ref="E604:E617"/>
    <mergeCell ref="E635:E648"/>
    <mergeCell ref="C604:C631"/>
    <mergeCell ref="B635:B648"/>
    <mergeCell ref="B649:B650"/>
    <mergeCell ref="B652:B694"/>
    <mergeCell ref="B695:B696"/>
    <mergeCell ref="A652:A694"/>
    <mergeCell ref="L802:L815"/>
    <mergeCell ref="K802:K815"/>
    <mergeCell ref="J810:J815"/>
    <mergeCell ref="J802:J809"/>
    <mergeCell ref="K795:K798"/>
    <mergeCell ref="J785:J786"/>
    <mergeCell ref="J787:J788"/>
    <mergeCell ref="B802:B835"/>
    <mergeCell ref="B836:B837"/>
    <mergeCell ref="A839:A844"/>
    <mergeCell ref="D773:D798"/>
    <mergeCell ref="C773:C798"/>
    <mergeCell ref="A773:A798"/>
    <mergeCell ref="V773:V774"/>
    <mergeCell ref="V775:V776"/>
    <mergeCell ref="P766:P767"/>
    <mergeCell ref="P768:P769"/>
    <mergeCell ref="P773:P776"/>
    <mergeCell ref="Q766:Q767"/>
    <mergeCell ref="Q768:Q769"/>
    <mergeCell ref="O773:O776"/>
    <mergeCell ref="J828:J831"/>
    <mergeCell ref="J832:J835"/>
    <mergeCell ref="I832:I835"/>
    <mergeCell ref="M828:M835"/>
    <mergeCell ref="N828:N835"/>
    <mergeCell ref="M839:M844"/>
    <mergeCell ref="M802:M815"/>
    <mergeCell ref="N802:N815"/>
    <mergeCell ref="L783:L784"/>
    <mergeCell ref="L828:L835"/>
    <mergeCell ref="J789:J791"/>
    <mergeCell ref="A750:A769"/>
    <mergeCell ref="F750:F769"/>
    <mergeCell ref="E750:E757"/>
    <mergeCell ref="D802:D835"/>
    <mergeCell ref="E802:E815"/>
    <mergeCell ref="E773:E788"/>
    <mergeCell ref="F802:F835"/>
    <mergeCell ref="F773:F798"/>
    <mergeCell ref="G773:G788"/>
    <mergeCell ref="G795:G798"/>
    <mergeCell ref="C802:C835"/>
    <mergeCell ref="A802:A835"/>
    <mergeCell ref="C836:G837"/>
    <mergeCell ref="G828:G835"/>
    <mergeCell ref="H836:H837"/>
    <mergeCell ref="E816:E827"/>
    <mergeCell ref="E828:E835"/>
    <mergeCell ref="G802:G815"/>
    <mergeCell ref="H828:H835"/>
    <mergeCell ref="H783:H784"/>
    <mergeCell ref="H781:H782"/>
    <mergeCell ref="G758:G763"/>
    <mergeCell ref="G764:G769"/>
    <mergeCell ref="S832:S833"/>
    <mergeCell ref="S830:S831"/>
    <mergeCell ref="Q828:Q829"/>
    <mergeCell ref="S818:S819"/>
    <mergeCell ref="S812:S813"/>
    <mergeCell ref="Q797:Q798"/>
    <mergeCell ref="Q795:Q796"/>
    <mergeCell ref="E789:E794"/>
    <mergeCell ref="H789:H794"/>
    <mergeCell ref="G789:G794"/>
    <mergeCell ref="H779:H780"/>
    <mergeCell ref="H777:H778"/>
    <mergeCell ref="H795:H798"/>
    <mergeCell ref="H799:H800"/>
    <mergeCell ref="H816:H827"/>
    <mergeCell ref="G816:G827"/>
    <mergeCell ref="C770:G771"/>
    <mergeCell ref="K828:K835"/>
    <mergeCell ref="K816:K827"/>
    <mergeCell ref="M816:M827"/>
    <mergeCell ref="L816:L827"/>
    <mergeCell ref="O830:O831"/>
    <mergeCell ref="O834:O835"/>
    <mergeCell ref="O832:O833"/>
    <mergeCell ref="N816:N827"/>
    <mergeCell ref="J816:J821"/>
    <mergeCell ref="J822:J827"/>
    <mergeCell ref="K783:K784"/>
    <mergeCell ref="K781:K782"/>
    <mergeCell ref="M781:M782"/>
    <mergeCell ref="M783:M784"/>
    <mergeCell ref="L781:L782"/>
    <mergeCell ref="W773:W774"/>
    <mergeCell ref="U779:U780"/>
    <mergeCell ref="S820:S821"/>
    <mergeCell ref="S793:S794"/>
    <mergeCell ref="S795:S796"/>
    <mergeCell ref="S804:S805"/>
    <mergeCell ref="S806:S807"/>
    <mergeCell ref="S802:S803"/>
    <mergeCell ref="S797:S798"/>
    <mergeCell ref="W779:W780"/>
    <mergeCell ref="V779:V780"/>
    <mergeCell ref="W777:W778"/>
    <mergeCell ref="V777:V778"/>
    <mergeCell ref="W775:W776"/>
    <mergeCell ref="W787:W788"/>
    <mergeCell ref="W785:W786"/>
    <mergeCell ref="V785:V786"/>
    <mergeCell ref="V787:V788"/>
    <mergeCell ref="T795:T796"/>
    <mergeCell ref="T797:T798"/>
    <mergeCell ref="T793:T794"/>
    <mergeCell ref="T791:T792"/>
    <mergeCell ref="T802:T803"/>
    <mergeCell ref="T789:T790"/>
    <mergeCell ref="T781:T782"/>
    <mergeCell ref="T816:T817"/>
    <mergeCell ref="T818:T819"/>
    <mergeCell ref="S814:S815"/>
    <mergeCell ref="S816:S817"/>
    <mergeCell ref="T808:T809"/>
    <mergeCell ref="T806:T807"/>
    <mergeCell ref="T804:T805"/>
    <mergeCell ref="N958:Y958"/>
    <mergeCell ref="N957:Y957"/>
    <mergeCell ref="N945:Y945"/>
    <mergeCell ref="S841:S842"/>
    <mergeCell ref="T841:T842"/>
    <mergeCell ref="N839:N844"/>
    <mergeCell ref="N879:Y879"/>
    <mergeCell ref="R839:R844"/>
    <mergeCell ref="N891:Y891"/>
    <mergeCell ref="N890:Y890"/>
    <mergeCell ref="N892:Y892"/>
    <mergeCell ref="N893:Y893"/>
    <mergeCell ref="N894:Y894"/>
    <mergeCell ref="N895:Y895"/>
    <mergeCell ref="N897:Y897"/>
    <mergeCell ref="N898:Y898"/>
    <mergeCell ref="N899:Y899"/>
    <mergeCell ref="N900:Y900"/>
    <mergeCell ref="N885:Y885"/>
    <mergeCell ref="N884:Y884"/>
    <mergeCell ref="Q841:Q842"/>
    <mergeCell ref="Q843:Q844"/>
    <mergeCell ref="S839:S840"/>
    <mergeCell ref="T839:T840"/>
    <mergeCell ref="N869:Y869"/>
    <mergeCell ref="N870:Y870"/>
    <mergeCell ref="N871:Y871"/>
    <mergeCell ref="N873:Y873"/>
    <mergeCell ref="N872:Y872"/>
    <mergeCell ref="N944:Y944"/>
    <mergeCell ref="N923:Y923"/>
    <mergeCell ref="N924:Y924"/>
    <mergeCell ref="N927:Y927"/>
    <mergeCell ref="N905:Y905"/>
    <mergeCell ref="N906:Y906"/>
    <mergeCell ref="N909:Y909"/>
    <mergeCell ref="N910:Y910"/>
    <mergeCell ref="N938:Y938"/>
    <mergeCell ref="N941:Y941"/>
    <mergeCell ref="N942:Y942"/>
    <mergeCell ref="N943:Y943"/>
    <mergeCell ref="N904:Y904"/>
    <mergeCell ref="N913:Y913"/>
    <mergeCell ref="I915:J915"/>
    <mergeCell ref="I919:J919"/>
    <mergeCell ref="Q839:Q840"/>
    <mergeCell ref="O839:O840"/>
    <mergeCell ref="P839:P840"/>
    <mergeCell ref="I957:J957"/>
    <mergeCell ref="I958:J958"/>
    <mergeCell ref="I959:J959"/>
    <mergeCell ref="I953:J953"/>
    <mergeCell ref="I897:J897"/>
    <mergeCell ref="I892:J892"/>
    <mergeCell ref="I891:J891"/>
    <mergeCell ref="I903:J903"/>
    <mergeCell ref="I899:J899"/>
    <mergeCell ref="I900:J900"/>
    <mergeCell ref="I902:J902"/>
    <mergeCell ref="I901:J901"/>
    <mergeCell ref="I898:J898"/>
    <mergeCell ref="G898:H898"/>
    <mergeCell ref="I906:J906"/>
    <mergeCell ref="I907:J907"/>
    <mergeCell ref="I909:J909"/>
    <mergeCell ref="I910:J910"/>
    <mergeCell ref="G908:H908"/>
    <mergeCell ref="I908:J908"/>
    <mergeCell ref="O843:O844"/>
    <mergeCell ref="O841:O842"/>
    <mergeCell ref="H845:H846"/>
    <mergeCell ref="S843:S844"/>
    <mergeCell ref="T843:T844"/>
    <mergeCell ref="N881:Y881"/>
    <mergeCell ref="N882:Y882"/>
    <mergeCell ref="N874:Y874"/>
    <mergeCell ref="N875:Y875"/>
    <mergeCell ref="N876:Y876"/>
    <mergeCell ref="N878:Y878"/>
    <mergeCell ref="N880:Y880"/>
    <mergeCell ref="N877:Y877"/>
    <mergeCell ref="I877:J877"/>
    <mergeCell ref="I878:J878"/>
    <mergeCell ref="I879:J879"/>
    <mergeCell ref="I876:J876"/>
    <mergeCell ref="I875:J875"/>
    <mergeCell ref="I890:J890"/>
    <mergeCell ref="I887:J887"/>
    <mergeCell ref="I888:J888"/>
    <mergeCell ref="I889:J889"/>
    <mergeCell ref="I920:J920"/>
    <mergeCell ref="N963:Y963"/>
    <mergeCell ref="N964:Y964"/>
    <mergeCell ref="I961:J961"/>
    <mergeCell ref="G960:H960"/>
    <mergeCell ref="N960:Y960"/>
    <mergeCell ref="N967:Y967"/>
    <mergeCell ref="N966:Y966"/>
    <mergeCell ref="N982:Y982"/>
    <mergeCell ref="N978:Y978"/>
    <mergeCell ref="N979:Y979"/>
    <mergeCell ref="N980:Y980"/>
    <mergeCell ref="N981:Y981"/>
    <mergeCell ref="I979:J979"/>
    <mergeCell ref="I980:J980"/>
    <mergeCell ref="I956:J956"/>
    <mergeCell ref="N959:Y959"/>
    <mergeCell ref="N903:Y903"/>
    <mergeCell ref="N901:Y901"/>
    <mergeCell ref="N902:Y902"/>
    <mergeCell ref="N907:Y907"/>
    <mergeCell ref="N908:Y908"/>
    <mergeCell ref="I895:J895"/>
    <mergeCell ref="G891:H891"/>
    <mergeCell ref="N896:Y896"/>
    <mergeCell ref="I913:J913"/>
    <mergeCell ref="I893:J893"/>
    <mergeCell ref="I896:J896"/>
    <mergeCell ref="I870:J870"/>
    <mergeCell ref="I871:J871"/>
    <mergeCell ref="G872:H872"/>
    <mergeCell ref="I872:J872"/>
    <mergeCell ref="I869:J869"/>
    <mergeCell ref="I874:J874"/>
    <mergeCell ref="I873:J873"/>
    <mergeCell ref="I866:J866"/>
    <mergeCell ref="I867:J867"/>
    <mergeCell ref="I868:J868"/>
    <mergeCell ref="I865:J865"/>
    <mergeCell ref="I881:J881"/>
    <mergeCell ref="I884:J884"/>
    <mergeCell ref="I883:J883"/>
    <mergeCell ref="I882:J882"/>
    <mergeCell ref="I885:J885"/>
    <mergeCell ref="I886:J886"/>
    <mergeCell ref="I880:J880"/>
    <mergeCell ref="G883:H883"/>
    <mergeCell ref="N886:Y886"/>
    <mergeCell ref="N887:Y887"/>
    <mergeCell ref="N888:Y888"/>
    <mergeCell ref="N889:Y889"/>
    <mergeCell ref="N937:Y937"/>
    <mergeCell ref="N883:Y883"/>
    <mergeCell ref="C904:E904"/>
    <mergeCell ref="C907:E907"/>
    <mergeCell ref="C902:E902"/>
    <mergeCell ref="B885:B891"/>
    <mergeCell ref="C888:E888"/>
    <mergeCell ref="C889:E889"/>
    <mergeCell ref="C869:E869"/>
    <mergeCell ref="C870:E870"/>
    <mergeCell ref="C930:E930"/>
    <mergeCell ref="C931:E931"/>
    <mergeCell ref="C945:E945"/>
    <mergeCell ref="C944:E944"/>
    <mergeCell ref="C941:E941"/>
    <mergeCell ref="C940:E940"/>
    <mergeCell ref="C939:E939"/>
    <mergeCell ref="C937:E937"/>
    <mergeCell ref="C938:E938"/>
    <mergeCell ref="C936:E936"/>
    <mergeCell ref="C935:E935"/>
    <mergeCell ref="C929:E929"/>
    <mergeCell ref="C928:E928"/>
    <mergeCell ref="B922:B926"/>
    <mergeCell ref="B928:B929"/>
    <mergeCell ref="C921:E921"/>
    <mergeCell ref="C920:E920"/>
    <mergeCell ref="C917:E917"/>
    <mergeCell ref="B989:B992"/>
    <mergeCell ref="B978:B987"/>
    <mergeCell ref="C977:E977"/>
    <mergeCell ref="G987:H987"/>
    <mergeCell ref="G992:H992"/>
    <mergeCell ref="C992:E992"/>
    <mergeCell ref="C990:E990"/>
    <mergeCell ref="C991:E991"/>
    <mergeCell ref="I985:J985"/>
    <mergeCell ref="I986:J986"/>
    <mergeCell ref="C988:E988"/>
    <mergeCell ref="C989:E989"/>
    <mergeCell ref="I989:J989"/>
    <mergeCell ref="I988:J988"/>
    <mergeCell ref="I990:J990"/>
    <mergeCell ref="I991:J991"/>
    <mergeCell ref="C967:E967"/>
    <mergeCell ref="C970:E970"/>
    <mergeCell ref="I972:J972"/>
    <mergeCell ref="I969:J969"/>
    <mergeCell ref="I971:J971"/>
    <mergeCell ref="B973:B976"/>
    <mergeCell ref="C976:E976"/>
    <mergeCell ref="C978:C984"/>
    <mergeCell ref="D979:E979"/>
    <mergeCell ref="D980:E980"/>
    <mergeCell ref="D983:E983"/>
    <mergeCell ref="D978:E978"/>
    <mergeCell ref="I974:J974"/>
    <mergeCell ref="I967:J967"/>
    <mergeCell ref="D981:E981"/>
    <mergeCell ref="D982:E982"/>
    <mergeCell ref="N928:Y928"/>
    <mergeCell ref="C985:E985"/>
    <mergeCell ref="C987:E987"/>
    <mergeCell ref="I992:J992"/>
    <mergeCell ref="I981:J981"/>
    <mergeCell ref="I982:J982"/>
    <mergeCell ref="I983:J983"/>
    <mergeCell ref="I984:J984"/>
    <mergeCell ref="I987:J987"/>
    <mergeCell ref="N968:Y968"/>
    <mergeCell ref="N969:Y969"/>
    <mergeCell ref="N983:Y983"/>
    <mergeCell ref="N985:Y985"/>
    <mergeCell ref="N984:Y984"/>
    <mergeCell ref="I964:J964"/>
    <mergeCell ref="I963:J963"/>
    <mergeCell ref="C966:E966"/>
    <mergeCell ref="D963:E963"/>
    <mergeCell ref="C949:E949"/>
    <mergeCell ref="C950:E950"/>
    <mergeCell ref="C961:E961"/>
    <mergeCell ref="D962:E962"/>
    <mergeCell ref="C960:E960"/>
    <mergeCell ref="C959:E959"/>
    <mergeCell ref="C957:E957"/>
    <mergeCell ref="C962:C963"/>
    <mergeCell ref="N929:Y929"/>
    <mergeCell ref="N933:Y933"/>
    <mergeCell ref="N932:Y932"/>
    <mergeCell ref="I968:J968"/>
    <mergeCell ref="I970:J970"/>
    <mergeCell ref="N986:Y986"/>
    <mergeCell ref="N911:Y911"/>
    <mergeCell ref="N912:Y912"/>
    <mergeCell ref="N918:Y918"/>
    <mergeCell ref="I918:J918"/>
    <mergeCell ref="N914:Y914"/>
    <mergeCell ref="I914:J914"/>
    <mergeCell ref="I924:J924"/>
    <mergeCell ref="I926:J926"/>
    <mergeCell ref="G926:H926"/>
    <mergeCell ref="I927:J927"/>
    <mergeCell ref="I925:J925"/>
    <mergeCell ref="N919:Y919"/>
    <mergeCell ref="N920:Y920"/>
    <mergeCell ref="N926:Y926"/>
    <mergeCell ref="N915:Y915"/>
    <mergeCell ref="N916:Y916"/>
    <mergeCell ref="N917:Y917"/>
    <mergeCell ref="I912:J912"/>
    <mergeCell ref="I911:J911"/>
    <mergeCell ref="I916:J916"/>
    <mergeCell ref="I917:J917"/>
    <mergeCell ref="G920:H920"/>
    <mergeCell ref="I921:J921"/>
    <mergeCell ref="I922:J922"/>
    <mergeCell ref="I923:J923"/>
    <mergeCell ref="I966:J966"/>
    <mergeCell ref="I975:J975"/>
    <mergeCell ref="I976:J976"/>
    <mergeCell ref="I978:J978"/>
    <mergeCell ref="I977:J977"/>
    <mergeCell ref="N934:Y934"/>
    <mergeCell ref="N931:Y931"/>
    <mergeCell ref="G940:H940"/>
    <mergeCell ref="I939:J939"/>
    <mergeCell ref="N939:Y939"/>
    <mergeCell ref="N940:Y940"/>
    <mergeCell ref="N935:Y935"/>
    <mergeCell ref="N936:Y936"/>
    <mergeCell ref="G929:H929"/>
    <mergeCell ref="N951:Y951"/>
    <mergeCell ref="N950:Y950"/>
    <mergeCell ref="N948:Y948"/>
    <mergeCell ref="N949:Y949"/>
    <mergeCell ref="N946:Y946"/>
    <mergeCell ref="N947:Y947"/>
    <mergeCell ref="N953:Y953"/>
    <mergeCell ref="N952:Y952"/>
    <mergeCell ref="N954:Y954"/>
    <mergeCell ref="I931:J931"/>
    <mergeCell ref="I932:J932"/>
    <mergeCell ref="N930:Y930"/>
    <mergeCell ref="N977:Y977"/>
    <mergeCell ref="N972:Y972"/>
    <mergeCell ref="I954:J954"/>
    <mergeCell ref="I955:J955"/>
    <mergeCell ref="N956:Y956"/>
    <mergeCell ref="N955:Y955"/>
    <mergeCell ref="P830:P831"/>
    <mergeCell ref="N867:Y867"/>
    <mergeCell ref="N866:Y866"/>
    <mergeCell ref="N868:Y868"/>
    <mergeCell ref="N865:Y865"/>
    <mergeCell ref="B864:Y864"/>
    <mergeCell ref="P843:P844"/>
    <mergeCell ref="P841:P842"/>
    <mergeCell ref="T834:T835"/>
    <mergeCell ref="T828:T829"/>
    <mergeCell ref="T830:T831"/>
    <mergeCell ref="S834:S835"/>
    <mergeCell ref="Q834:Q835"/>
    <mergeCell ref="G951:H951"/>
    <mergeCell ref="G937:H937"/>
    <mergeCell ref="I934:J934"/>
    <mergeCell ref="I935:J935"/>
    <mergeCell ref="I937:J937"/>
    <mergeCell ref="I938:J938"/>
    <mergeCell ref="C951:E951"/>
    <mergeCell ref="C947:E947"/>
    <mergeCell ref="C948:E948"/>
    <mergeCell ref="I929:J929"/>
    <mergeCell ref="I928:J928"/>
    <mergeCell ref="C942:E942"/>
    <mergeCell ref="I936:J936"/>
    <mergeCell ref="N922:Y922"/>
    <mergeCell ref="N925:Y925"/>
    <mergeCell ref="N921:Y921"/>
    <mergeCell ref="I930:J930"/>
    <mergeCell ref="G933:H933"/>
    <mergeCell ref="I933:J933"/>
    <mergeCell ref="M795:M798"/>
    <mergeCell ref="N795:N798"/>
    <mergeCell ref="P789:P790"/>
    <mergeCell ref="N789:N794"/>
    <mergeCell ref="L785:L788"/>
    <mergeCell ref="L795:L798"/>
    <mergeCell ref="L789:L794"/>
    <mergeCell ref="M785:M788"/>
    <mergeCell ref="M789:M794"/>
    <mergeCell ref="I789:I791"/>
    <mergeCell ref="I787:I788"/>
    <mergeCell ref="E764:E769"/>
    <mergeCell ref="B773:B798"/>
    <mergeCell ref="B770:B771"/>
    <mergeCell ref="E795:E798"/>
    <mergeCell ref="C799:G800"/>
    <mergeCell ref="P795:P796"/>
    <mergeCell ref="P785:P788"/>
    <mergeCell ref="H785:H788"/>
    <mergeCell ref="P791:P792"/>
    <mergeCell ref="N785:N788"/>
    <mergeCell ref="B799:B800"/>
    <mergeCell ref="C750:C769"/>
    <mergeCell ref="D750:D769"/>
    <mergeCell ref="E758:E763"/>
    <mergeCell ref="B750:B769"/>
    <mergeCell ref="N781:N782"/>
    <mergeCell ref="N783:N784"/>
    <mergeCell ref="K789:K794"/>
    <mergeCell ref="K785:K788"/>
    <mergeCell ref="J795:J796"/>
    <mergeCell ref="J797:J798"/>
    <mergeCell ref="N990:Y990"/>
    <mergeCell ref="N991:Y991"/>
    <mergeCell ref="N973:Y973"/>
    <mergeCell ref="N974:Y974"/>
    <mergeCell ref="N976:Y976"/>
    <mergeCell ref="N975:Y975"/>
    <mergeCell ref="N970:Y970"/>
    <mergeCell ref="N971:Y971"/>
    <mergeCell ref="N988:Y988"/>
    <mergeCell ref="N992:Y992"/>
    <mergeCell ref="N989:Y989"/>
    <mergeCell ref="N962:Y962"/>
    <mergeCell ref="N961:Y961"/>
    <mergeCell ref="N965:Y965"/>
    <mergeCell ref="N987:Y987"/>
    <mergeCell ref="S777:S780"/>
    <mergeCell ref="R773:R788"/>
    <mergeCell ref="R816:R827"/>
    <mergeCell ref="R828:R835"/>
    <mergeCell ref="S773:S776"/>
    <mergeCell ref="S781:S782"/>
    <mergeCell ref="R802:R815"/>
    <mergeCell ref="S810:S811"/>
    <mergeCell ref="S808:S809"/>
    <mergeCell ref="R795:R798"/>
    <mergeCell ref="R789:R794"/>
    <mergeCell ref="T832:T833"/>
    <mergeCell ref="P832:P833"/>
    <mergeCell ref="Q832:Q833"/>
    <mergeCell ref="Q824:Q825"/>
    <mergeCell ref="Q830:Q831"/>
    <mergeCell ref="P834:P835"/>
    <mergeCell ref="J839:J841"/>
    <mergeCell ref="J842:J844"/>
    <mergeCell ref="G839:G844"/>
    <mergeCell ref="H839:H844"/>
    <mergeCell ref="I894:J894"/>
    <mergeCell ref="I904:J904"/>
    <mergeCell ref="I905:J905"/>
    <mergeCell ref="I842:I844"/>
    <mergeCell ref="I839:I841"/>
    <mergeCell ref="K839:K844"/>
    <mergeCell ref="L839:L844"/>
    <mergeCell ref="C845:G846"/>
    <mergeCell ref="B848:H848"/>
    <mergeCell ref="B845:B846"/>
    <mergeCell ref="B850:L861"/>
    <mergeCell ref="B839:B844"/>
    <mergeCell ref="C839:C844"/>
    <mergeCell ref="D839:D844"/>
    <mergeCell ref="C873:E873"/>
    <mergeCell ref="C872:E872"/>
    <mergeCell ref="C874:E874"/>
    <mergeCell ref="C871:E871"/>
    <mergeCell ref="C881:E881"/>
    <mergeCell ref="C882:E882"/>
    <mergeCell ref="C900:E900"/>
    <mergeCell ref="C899:E899"/>
    <mergeCell ref="C901:E901"/>
    <mergeCell ref="C896:E896"/>
    <mergeCell ref="C897:E897"/>
    <mergeCell ref="C890:E890"/>
    <mergeCell ref="C892:E892"/>
    <mergeCell ref="C891:E891"/>
    <mergeCell ref="C975:E975"/>
    <mergeCell ref="G976:H976"/>
    <mergeCell ref="B967:B971"/>
    <mergeCell ref="C971:E971"/>
    <mergeCell ref="C972:E972"/>
    <mergeCell ref="C974:E974"/>
    <mergeCell ref="B962:B965"/>
    <mergeCell ref="G971:H971"/>
    <mergeCell ref="C968:C969"/>
    <mergeCell ref="E839:E844"/>
    <mergeCell ref="F839:F844"/>
    <mergeCell ref="C878:E878"/>
    <mergeCell ref="C879:E879"/>
    <mergeCell ref="C880:E880"/>
    <mergeCell ref="C876:E876"/>
    <mergeCell ref="C877:E877"/>
    <mergeCell ref="C883:E883"/>
    <mergeCell ref="B958:B960"/>
    <mergeCell ref="C894:E894"/>
    <mergeCell ref="C895:E895"/>
    <mergeCell ref="C912:E912"/>
    <mergeCell ref="C908:E908"/>
    <mergeCell ref="C909:E909"/>
    <mergeCell ref="C913:E913"/>
    <mergeCell ref="C910:E910"/>
    <mergeCell ref="C906:E906"/>
    <mergeCell ref="C905:E905"/>
    <mergeCell ref="C903:E903"/>
    <mergeCell ref="B942:B943"/>
    <mergeCell ref="C943:E943"/>
    <mergeCell ref="C958:E958"/>
    <mergeCell ref="C956:E956"/>
    <mergeCell ref="B945:B951"/>
    <mergeCell ref="B953:B956"/>
    <mergeCell ref="B939:B940"/>
    <mergeCell ref="C952:E952"/>
    <mergeCell ref="C955:E955"/>
    <mergeCell ref="C973:E973"/>
    <mergeCell ref="I973:J973"/>
    <mergeCell ref="I952:J952"/>
    <mergeCell ref="I951:J951"/>
    <mergeCell ref="I960:J960"/>
    <mergeCell ref="I962:J962"/>
    <mergeCell ref="G965:H965"/>
    <mergeCell ref="I965:J965"/>
    <mergeCell ref="D968:E968"/>
    <mergeCell ref="D969:E969"/>
    <mergeCell ref="D953:E953"/>
    <mergeCell ref="C953:C954"/>
    <mergeCell ref="D954:E954"/>
    <mergeCell ref="G956:H956"/>
    <mergeCell ref="C946:E946"/>
    <mergeCell ref="G943:H943"/>
    <mergeCell ref="I944:J944"/>
    <mergeCell ref="I945:J945"/>
    <mergeCell ref="I950:J950"/>
    <mergeCell ref="I946:J946"/>
    <mergeCell ref="I948:J948"/>
    <mergeCell ref="I949:J949"/>
    <mergeCell ref="I947:J947"/>
    <mergeCell ref="I943:J943"/>
    <mergeCell ref="I942:J942"/>
    <mergeCell ref="I940:J940"/>
    <mergeCell ref="I941:J941"/>
    <mergeCell ref="O370:O371"/>
    <mergeCell ref="O356:O357"/>
    <mergeCell ref="O354:O355"/>
    <mergeCell ref="O352:O353"/>
    <mergeCell ref="O366:O367"/>
    <mergeCell ref="O374:O375"/>
    <mergeCell ref="O368:O369"/>
    <mergeCell ref="O364:O365"/>
    <mergeCell ref="O362:O363"/>
    <mergeCell ref="O358:O359"/>
    <mergeCell ref="O360:O361"/>
    <mergeCell ref="O346:O347"/>
    <mergeCell ref="O348:O349"/>
    <mergeCell ref="O316:O317"/>
    <mergeCell ref="O318:O319"/>
    <mergeCell ref="R502:R503"/>
    <mergeCell ref="P494:P495"/>
    <mergeCell ref="R465:R466"/>
    <mergeCell ref="R463:R464"/>
    <mergeCell ref="O344:O345"/>
    <mergeCell ref="O342:O343"/>
    <mergeCell ref="O328:O329"/>
    <mergeCell ref="O326:O327"/>
    <mergeCell ref="O322:O323"/>
    <mergeCell ref="O324:O325"/>
    <mergeCell ref="O338:O339"/>
    <mergeCell ref="O340:O341"/>
    <mergeCell ref="O336:O337"/>
    <mergeCell ref="O334:O335"/>
    <mergeCell ref="O350:O351"/>
    <mergeCell ref="O320:O321"/>
    <mergeCell ref="O330:O331"/>
    <mergeCell ref="T301:T302"/>
    <mergeCell ref="T356:T357"/>
    <mergeCell ref="T352:T353"/>
    <mergeCell ref="T354:T355"/>
    <mergeCell ref="S352:S353"/>
    <mergeCell ref="S354:S355"/>
    <mergeCell ref="S358:S359"/>
    <mergeCell ref="S356:S357"/>
    <mergeCell ref="S364:S365"/>
    <mergeCell ref="S362:S363"/>
    <mergeCell ref="T342:T343"/>
    <mergeCell ref="T340:T341"/>
    <mergeCell ref="T316:T317"/>
    <mergeCell ref="P305:P306"/>
    <mergeCell ref="P307:P308"/>
    <mergeCell ref="T324:T325"/>
    <mergeCell ref="T326:T327"/>
    <mergeCell ref="P301:P302"/>
    <mergeCell ref="R301:R310"/>
    <mergeCell ref="S348:S349"/>
    <mergeCell ref="S346:S347"/>
    <mergeCell ref="S328:S329"/>
    <mergeCell ref="P346:P347"/>
    <mergeCell ref="P344:P345"/>
    <mergeCell ref="P348:P349"/>
    <mergeCell ref="P360:P361"/>
    <mergeCell ref="P356:P357"/>
    <mergeCell ref="P354:P355"/>
    <mergeCell ref="P352:P353"/>
    <mergeCell ref="P350:P351"/>
    <mergeCell ref="Q348:Q349"/>
    <mergeCell ref="Q350:Q351"/>
    <mergeCell ref="T318:T319"/>
    <mergeCell ref="S320:S321"/>
    <mergeCell ref="T320:T321"/>
    <mergeCell ref="S322:S323"/>
    <mergeCell ref="T322:T323"/>
    <mergeCell ref="T307:T308"/>
    <mergeCell ref="T303:T304"/>
    <mergeCell ref="T305:T306"/>
    <mergeCell ref="R485:R488"/>
    <mergeCell ref="R481:R484"/>
    <mergeCell ref="P483:P484"/>
    <mergeCell ref="P487:P488"/>
    <mergeCell ref="O307:O308"/>
    <mergeCell ref="P382:P383"/>
    <mergeCell ref="P380:P381"/>
    <mergeCell ref="R428:R435"/>
    <mergeCell ref="R436:R443"/>
    <mergeCell ref="S368:S369"/>
    <mergeCell ref="R469:R480"/>
    <mergeCell ref="S471:S472"/>
    <mergeCell ref="S473:S474"/>
    <mergeCell ref="R450:R455"/>
    <mergeCell ref="O398:O399"/>
    <mergeCell ref="O410:O411"/>
    <mergeCell ref="O394:O395"/>
    <mergeCell ref="O396:O397"/>
    <mergeCell ref="S392:S393"/>
    <mergeCell ref="T392:T393"/>
    <mergeCell ref="T378:T379"/>
    <mergeCell ref="S378:S379"/>
    <mergeCell ref="S380:S381"/>
    <mergeCell ref="S426:S427"/>
    <mergeCell ref="S424:S425"/>
    <mergeCell ref="S434:S435"/>
    <mergeCell ref="S436:S437"/>
    <mergeCell ref="P442:P443"/>
    <mergeCell ref="P448:P449"/>
    <mergeCell ref="S376:S377"/>
    <mergeCell ref="S374:S375"/>
    <mergeCell ref="S432:S433"/>
    <mergeCell ref="S430:S431"/>
    <mergeCell ref="T436:T437"/>
    <mergeCell ref="T430:T431"/>
    <mergeCell ref="S428:S429"/>
    <mergeCell ref="O448:O449"/>
    <mergeCell ref="O444:O445"/>
    <mergeCell ref="O442:O443"/>
    <mergeCell ref="R402:R417"/>
    <mergeCell ref="R418:R427"/>
    <mergeCell ref="Q432:Q433"/>
    <mergeCell ref="Q426:Q427"/>
    <mergeCell ref="Q428:Q429"/>
    <mergeCell ref="Q420:Q421"/>
    <mergeCell ref="Q422:Q423"/>
    <mergeCell ref="Q400:Q401"/>
    <mergeCell ref="Q404:Q405"/>
    <mergeCell ref="Q406:Q407"/>
    <mergeCell ref="Q414:Q415"/>
    <mergeCell ref="Q412:Q413"/>
    <mergeCell ref="Q386:Q387"/>
    <mergeCell ref="P384:P385"/>
    <mergeCell ref="Q436:Q437"/>
    <mergeCell ref="Q434:Q435"/>
    <mergeCell ref="Q442:Q443"/>
    <mergeCell ref="O828:O829"/>
    <mergeCell ref="O824:O825"/>
    <mergeCell ref="O826:O827"/>
    <mergeCell ref="O814:O815"/>
    <mergeCell ref="O820:O821"/>
    <mergeCell ref="O812:O813"/>
    <mergeCell ref="O810:O811"/>
    <mergeCell ref="O818:O819"/>
    <mergeCell ref="O816:O817"/>
    <mergeCell ref="O808:O809"/>
    <mergeCell ref="O404:O405"/>
    <mergeCell ref="O402:O403"/>
    <mergeCell ref="O406:O407"/>
    <mergeCell ref="O408:O409"/>
    <mergeCell ref="O438:O439"/>
    <mergeCell ref="O440:O441"/>
    <mergeCell ref="O414:O415"/>
    <mergeCell ref="O422:O423"/>
    <mergeCell ref="O434:O435"/>
    <mergeCell ref="O436:O437"/>
    <mergeCell ref="O454:O455"/>
    <mergeCell ref="O452:O453"/>
    <mergeCell ref="O450:O451"/>
    <mergeCell ref="O459:O460"/>
    <mergeCell ref="O461:O462"/>
    <mergeCell ref="O569:O570"/>
    <mergeCell ref="O531:O532"/>
    <mergeCell ref="O527:O528"/>
    <mergeCell ref="O529:O530"/>
    <mergeCell ref="O523:O524"/>
    <mergeCell ref="O525:O526"/>
    <mergeCell ref="O469:O470"/>
    <mergeCell ref="T531:T532"/>
    <mergeCell ref="T517:T518"/>
    <mergeCell ref="T511:T512"/>
    <mergeCell ref="Q783:Q784"/>
    <mergeCell ref="Q777:Q780"/>
    <mergeCell ref="Q781:Q782"/>
    <mergeCell ref="U785:U786"/>
    <mergeCell ref="U787:U788"/>
    <mergeCell ref="Q785:Q788"/>
    <mergeCell ref="Q802:Q803"/>
    <mergeCell ref="Q754:Q755"/>
    <mergeCell ref="Q756:Q757"/>
    <mergeCell ref="Q773:Q776"/>
    <mergeCell ref="O804:O805"/>
    <mergeCell ref="O802:O803"/>
    <mergeCell ref="O806:O807"/>
    <mergeCell ref="O822:O823"/>
    <mergeCell ref="R764:R769"/>
    <mergeCell ref="U773:U774"/>
    <mergeCell ref="U775:U776"/>
    <mergeCell ref="U777:U778"/>
    <mergeCell ref="P630:P631"/>
    <mergeCell ref="P626:P627"/>
    <mergeCell ref="P628:P629"/>
    <mergeCell ref="P733:P734"/>
    <mergeCell ref="Q733:Q734"/>
    <mergeCell ref="Q657:Q658"/>
    <mergeCell ref="Q653:Q654"/>
    <mergeCell ref="Q639:Q640"/>
    <mergeCell ref="P639:P640"/>
    <mergeCell ref="P635:P636"/>
    <mergeCell ref="Q647:Q648"/>
    <mergeCell ref="Q509:Q510"/>
    <mergeCell ref="Q507:Q508"/>
    <mergeCell ref="T527:T528"/>
    <mergeCell ref="T529:T530"/>
    <mergeCell ref="P517:P518"/>
    <mergeCell ref="Q515:Q516"/>
    <mergeCell ref="Q517:Q518"/>
    <mergeCell ref="Q529:Q530"/>
    <mergeCell ref="P529:P530"/>
    <mergeCell ref="R507:R520"/>
    <mergeCell ref="T513:T514"/>
    <mergeCell ref="T515:T516"/>
    <mergeCell ref="T507:T508"/>
    <mergeCell ref="T509:T510"/>
    <mergeCell ref="T525:T526"/>
    <mergeCell ref="T519:T520"/>
    <mergeCell ref="T521:T522"/>
    <mergeCell ref="T523:T524"/>
    <mergeCell ref="P569:P570"/>
    <mergeCell ref="S531:S532"/>
    <mergeCell ref="Q531:Q532"/>
    <mergeCell ref="Q541:Q542"/>
    <mergeCell ref="Q545:Q546"/>
    <mergeCell ref="S541:S542"/>
    <mergeCell ref="S539:S540"/>
    <mergeCell ref="S543:S544"/>
    <mergeCell ref="Q533:Q534"/>
    <mergeCell ref="Q539:Q540"/>
    <mergeCell ref="Q537:Q538"/>
    <mergeCell ref="Q535:Q536"/>
    <mergeCell ref="P557:P558"/>
    <mergeCell ref="Q557:Q558"/>
    <mergeCell ref="P531:P532"/>
    <mergeCell ref="P511:P512"/>
    <mergeCell ref="P513:P514"/>
    <mergeCell ref="P515:P516"/>
    <mergeCell ref="S523:S524"/>
    <mergeCell ref="S525:S526"/>
    <mergeCell ref="S521:S522"/>
    <mergeCell ref="S519:S520"/>
    <mergeCell ref="P523:P524"/>
    <mergeCell ref="P525:P526"/>
    <mergeCell ref="P527:P528"/>
    <mergeCell ref="Q519:Q520"/>
    <mergeCell ref="Q523:Q524"/>
    <mergeCell ref="S527:S528"/>
    <mergeCell ref="S529:S530"/>
    <mergeCell ref="P561:P562"/>
    <mergeCell ref="P358:P359"/>
    <mergeCell ref="Q467:Q468"/>
    <mergeCell ref="Q469:Q470"/>
    <mergeCell ref="S467:S468"/>
    <mergeCell ref="S465:S466"/>
    <mergeCell ref="S469:S470"/>
    <mergeCell ref="R444:R449"/>
    <mergeCell ref="R467:R468"/>
    <mergeCell ref="T541:T542"/>
    <mergeCell ref="T543:T544"/>
    <mergeCell ref="T535:T536"/>
    <mergeCell ref="T537:T538"/>
    <mergeCell ref="T471:T472"/>
    <mergeCell ref="T473:T474"/>
    <mergeCell ref="Q479:Q480"/>
    <mergeCell ref="Q477:Q478"/>
    <mergeCell ref="S483:S484"/>
    <mergeCell ref="S481:S482"/>
    <mergeCell ref="S479:S480"/>
    <mergeCell ref="S475:S476"/>
    <mergeCell ref="S477:S478"/>
    <mergeCell ref="S509:S510"/>
    <mergeCell ref="S515:S516"/>
    <mergeCell ref="S485:S486"/>
    <mergeCell ref="S487:S488"/>
    <mergeCell ref="S492:S493"/>
    <mergeCell ref="S498:S499"/>
    <mergeCell ref="S507:S508"/>
    <mergeCell ref="S502:S503"/>
    <mergeCell ref="T533:T534"/>
    <mergeCell ref="S533:S534"/>
    <mergeCell ref="S535:S536"/>
    <mergeCell ref="S549:S550"/>
    <mergeCell ref="S563:S564"/>
    <mergeCell ref="Q549:Q550"/>
    <mergeCell ref="Q547:Q548"/>
    <mergeCell ref="T539:T540"/>
    <mergeCell ref="R539:R570"/>
    <mergeCell ref="T549:T550"/>
    <mergeCell ref="T547:T548"/>
    <mergeCell ref="S547:S548"/>
    <mergeCell ref="S569:S570"/>
    <mergeCell ref="P469:P470"/>
    <mergeCell ref="P467:P468"/>
    <mergeCell ref="P366:P367"/>
    <mergeCell ref="P364:P365"/>
    <mergeCell ref="Q459:Q460"/>
    <mergeCell ref="S450:S451"/>
    <mergeCell ref="S461:S462"/>
    <mergeCell ref="S452:S453"/>
    <mergeCell ref="S454:S455"/>
    <mergeCell ref="S448:S449"/>
    <mergeCell ref="R461:R462"/>
    <mergeCell ref="S494:S495"/>
    <mergeCell ref="S496:S497"/>
    <mergeCell ref="R492:R501"/>
    <mergeCell ref="T557:T558"/>
    <mergeCell ref="T559:T560"/>
    <mergeCell ref="T569:T570"/>
    <mergeCell ref="S517:S518"/>
    <mergeCell ref="S513:S514"/>
    <mergeCell ref="S511:S512"/>
    <mergeCell ref="S537:S538"/>
    <mergeCell ref="P559:P560"/>
    <mergeCell ref="P362:P363"/>
    <mergeCell ref="P368:P369"/>
    <mergeCell ref="P370:P371"/>
    <mergeCell ref="T545:T546"/>
    <mergeCell ref="S545:S546"/>
    <mergeCell ref="S384:S385"/>
    <mergeCell ref="S382:S383"/>
    <mergeCell ref="T376:T377"/>
    <mergeCell ref="T374:T375"/>
    <mergeCell ref="T382:T383"/>
    <mergeCell ref="S386:S387"/>
    <mergeCell ref="S388:S389"/>
    <mergeCell ref="S390:S391"/>
    <mergeCell ref="T390:T391"/>
    <mergeCell ref="T388:T389"/>
    <mergeCell ref="S394:S395"/>
    <mergeCell ref="S396:S397"/>
    <mergeCell ref="R521:R538"/>
    <mergeCell ref="T494:T495"/>
    <mergeCell ref="T496:T497"/>
    <mergeCell ref="T487:T488"/>
    <mergeCell ref="T485:T486"/>
    <mergeCell ref="T448:T449"/>
    <mergeCell ref="T492:T493"/>
    <mergeCell ref="T465:T466"/>
    <mergeCell ref="T467:T468"/>
    <mergeCell ref="T469:T470"/>
    <mergeCell ref="T475:T476"/>
    <mergeCell ref="T461:T462"/>
    <mergeCell ref="S459:S460"/>
    <mergeCell ref="R459:R460"/>
    <mergeCell ref="Q461:Q462"/>
    <mergeCell ref="T336:T337"/>
    <mergeCell ref="T338:T339"/>
    <mergeCell ref="T364:T365"/>
    <mergeCell ref="T368:T369"/>
    <mergeCell ref="S360:S361"/>
    <mergeCell ref="T366:T367"/>
    <mergeCell ref="T370:T371"/>
    <mergeCell ref="T372:T373"/>
    <mergeCell ref="T334:T335"/>
    <mergeCell ref="Q336:Q337"/>
    <mergeCell ref="Q338:Q339"/>
    <mergeCell ref="T328:T329"/>
    <mergeCell ref="T332:T333"/>
    <mergeCell ref="T330:T331"/>
    <mergeCell ref="S400:S401"/>
    <mergeCell ref="S398:S399"/>
    <mergeCell ref="T412:T413"/>
    <mergeCell ref="S412:S413"/>
    <mergeCell ref="T404:T405"/>
    <mergeCell ref="T402:T403"/>
    <mergeCell ref="S404:S405"/>
    <mergeCell ref="S406:S407"/>
    <mergeCell ref="S402:S403"/>
    <mergeCell ref="T410:T411"/>
    <mergeCell ref="S410:S411"/>
    <mergeCell ref="S408:S409"/>
    <mergeCell ref="T408:T409"/>
    <mergeCell ref="T398:T399"/>
    <mergeCell ref="T400:T401"/>
    <mergeCell ref="T406:T407"/>
    <mergeCell ref="T396:T397"/>
    <mergeCell ref="S372:S373"/>
    <mergeCell ref="T346:T347"/>
    <mergeCell ref="T348:T349"/>
    <mergeCell ref="T344:T345"/>
    <mergeCell ref="T358:T359"/>
    <mergeCell ref="S366:S367"/>
    <mergeCell ref="T442:T443"/>
    <mergeCell ref="T440:T441"/>
    <mergeCell ref="S442:S443"/>
    <mergeCell ref="S440:S441"/>
    <mergeCell ref="T438:T439"/>
    <mergeCell ref="S438:S439"/>
    <mergeCell ref="T434:T435"/>
    <mergeCell ref="T432:T433"/>
    <mergeCell ref="S422:S423"/>
    <mergeCell ref="T422:T423"/>
    <mergeCell ref="Q380:Q381"/>
    <mergeCell ref="Q378:Q379"/>
    <mergeCell ref="R358:R401"/>
    <mergeCell ref="T424:T425"/>
    <mergeCell ref="T428:T429"/>
    <mergeCell ref="T426:T427"/>
    <mergeCell ref="T414:T415"/>
    <mergeCell ref="T416:T417"/>
    <mergeCell ref="S416:S417"/>
    <mergeCell ref="S414:S415"/>
    <mergeCell ref="S418:S419"/>
    <mergeCell ref="S420:S421"/>
    <mergeCell ref="T418:T419"/>
    <mergeCell ref="S370:S371"/>
    <mergeCell ref="Q366:Q367"/>
    <mergeCell ref="Q368:Q369"/>
    <mergeCell ref="Q424:Q425"/>
    <mergeCell ref="T571:T572"/>
    <mergeCell ref="T573:T574"/>
    <mergeCell ref="T551:T552"/>
    <mergeCell ref="T555:T556"/>
    <mergeCell ref="T553:T554"/>
    <mergeCell ref="T563:T564"/>
    <mergeCell ref="T394:T395"/>
    <mergeCell ref="T420:T421"/>
    <mergeCell ref="T360:T361"/>
    <mergeCell ref="T380:T381"/>
    <mergeCell ref="T362:T363"/>
    <mergeCell ref="Q444:Q445"/>
    <mergeCell ref="Q446:Q447"/>
    <mergeCell ref="T350:T351"/>
    <mergeCell ref="T446:T447"/>
    <mergeCell ref="T444:T445"/>
    <mergeCell ref="S446:S447"/>
    <mergeCell ref="S444:S445"/>
    <mergeCell ref="T483:T484"/>
    <mergeCell ref="T481:T482"/>
    <mergeCell ref="T479:T480"/>
    <mergeCell ref="T477:T478"/>
    <mergeCell ref="T454:T455"/>
    <mergeCell ref="T459:T460"/>
    <mergeCell ref="T452:T453"/>
    <mergeCell ref="T450:T451"/>
    <mergeCell ref="T502:T503"/>
    <mergeCell ref="T498:T499"/>
    <mergeCell ref="T500:T501"/>
    <mergeCell ref="S500:S501"/>
    <mergeCell ref="T386:T387"/>
    <mergeCell ref="T384:T385"/>
    <mergeCell ref="T760:T761"/>
    <mergeCell ref="S760:S761"/>
    <mergeCell ref="S762:S763"/>
    <mergeCell ref="P610:P611"/>
    <mergeCell ref="P612:P613"/>
    <mergeCell ref="P618:P619"/>
    <mergeCell ref="P756:P757"/>
    <mergeCell ref="P752:P753"/>
    <mergeCell ref="Q750:Q751"/>
    <mergeCell ref="P750:P751"/>
    <mergeCell ref="Q752:Q753"/>
    <mergeCell ref="Q758:Q759"/>
    <mergeCell ref="Q762:Q763"/>
    <mergeCell ref="Q760:Q761"/>
    <mergeCell ref="Q764:Q765"/>
    <mergeCell ref="Q614:Q615"/>
    <mergeCell ref="Q612:Q613"/>
    <mergeCell ref="Q610:Q611"/>
    <mergeCell ref="Q637:Q638"/>
    <mergeCell ref="Q635:Q636"/>
    <mergeCell ref="Q622:Q623"/>
    <mergeCell ref="Q624:Q625"/>
    <mergeCell ref="Q630:Q631"/>
    <mergeCell ref="Q628:Q629"/>
    <mergeCell ref="Q616:Q617"/>
    <mergeCell ref="T637:T638"/>
    <mergeCell ref="T639:T640"/>
    <mergeCell ref="T641:T642"/>
    <mergeCell ref="T643:T644"/>
    <mergeCell ref="T645:T646"/>
    <mergeCell ref="Q645:Q646"/>
    <mergeCell ref="P645:P646"/>
    <mergeCell ref="P826:P827"/>
    <mergeCell ref="P828:P829"/>
    <mergeCell ref="P822:P823"/>
    <mergeCell ref="P820:P821"/>
    <mergeCell ref="P818:P819"/>
    <mergeCell ref="P824:P825"/>
    <mergeCell ref="S828:S829"/>
    <mergeCell ref="S826:S827"/>
    <mergeCell ref="S824:S825"/>
    <mergeCell ref="S822:S823"/>
    <mergeCell ref="Q826:Q827"/>
    <mergeCell ref="Q822:Q823"/>
    <mergeCell ref="Q820:Q821"/>
    <mergeCell ref="Q559:Q560"/>
    <mergeCell ref="Q569:Q570"/>
    <mergeCell ref="P551:P552"/>
    <mergeCell ref="Q551:Q552"/>
    <mergeCell ref="P637:P638"/>
    <mergeCell ref="Q698:Q699"/>
    <mergeCell ref="Q704:Q705"/>
    <mergeCell ref="Q714:Q715"/>
    <mergeCell ref="Q702:Q703"/>
    <mergeCell ref="Q700:Q701"/>
    <mergeCell ref="Q582:Q583"/>
    <mergeCell ref="P620:P621"/>
    <mergeCell ref="P714:P715"/>
    <mergeCell ref="S645:S646"/>
    <mergeCell ref="S643:S644"/>
    <mergeCell ref="S641:S642"/>
    <mergeCell ref="S635:S636"/>
    <mergeCell ref="P643:P644"/>
    <mergeCell ref="Q641:Q642"/>
    <mergeCell ref="T826:T827"/>
    <mergeCell ref="T822:T823"/>
    <mergeCell ref="T824:T825"/>
    <mergeCell ref="T812:T813"/>
    <mergeCell ref="T814:T815"/>
    <mergeCell ref="T810:T811"/>
    <mergeCell ref="T820:T821"/>
    <mergeCell ref="T785:T788"/>
    <mergeCell ref="T783:T784"/>
    <mergeCell ref="S791:S792"/>
    <mergeCell ref="S789:S790"/>
    <mergeCell ref="S785:S788"/>
    <mergeCell ref="S783:S784"/>
    <mergeCell ref="Q553:Q554"/>
    <mergeCell ref="Q555:Q556"/>
    <mergeCell ref="S551:S552"/>
    <mergeCell ref="S553:S554"/>
    <mergeCell ref="S555:S556"/>
    <mergeCell ref="Q584:Q585"/>
    <mergeCell ref="Q580:Q581"/>
    <mergeCell ref="R580:R585"/>
    <mergeCell ref="S559:S560"/>
    <mergeCell ref="S561:S562"/>
    <mergeCell ref="S557:S558"/>
    <mergeCell ref="S571:S572"/>
    <mergeCell ref="T706:T707"/>
    <mergeCell ref="T712:T713"/>
    <mergeCell ref="T704:T705"/>
    <mergeCell ref="T702:T703"/>
    <mergeCell ref="S628:S629"/>
    <mergeCell ref="S630:S631"/>
    <mergeCell ref="R618:R631"/>
    <mergeCell ref="P781:P782"/>
    <mergeCell ref="P806:P807"/>
    <mergeCell ref="P804:P805"/>
    <mergeCell ref="P808:P809"/>
    <mergeCell ref="P739:P740"/>
    <mergeCell ref="P716:P717"/>
    <mergeCell ref="P718:P719"/>
    <mergeCell ref="P722:P723"/>
    <mergeCell ref="P720:P721"/>
    <mergeCell ref="P724:P725"/>
    <mergeCell ref="P754:P755"/>
    <mergeCell ref="P758:P759"/>
    <mergeCell ref="T565:T566"/>
    <mergeCell ref="T561:T562"/>
    <mergeCell ref="T567:T568"/>
    <mergeCell ref="P608:P609"/>
    <mergeCell ref="Q604:Q605"/>
    <mergeCell ref="Q606:Q607"/>
    <mergeCell ref="Q591:Q592"/>
    <mergeCell ref="Q589:Q590"/>
    <mergeCell ref="Q599:Q600"/>
    <mergeCell ref="Q593:Q594"/>
    <mergeCell ref="Q597:Q598"/>
    <mergeCell ref="Q595:Q596"/>
    <mergeCell ref="T599:T600"/>
    <mergeCell ref="T597:T598"/>
    <mergeCell ref="Q575:Q576"/>
    <mergeCell ref="Q571:Q572"/>
    <mergeCell ref="Q573:Q574"/>
    <mergeCell ref="R571:R572"/>
    <mergeCell ref="R575:R576"/>
    <mergeCell ref="R573:R574"/>
    <mergeCell ref="O793:O794"/>
    <mergeCell ref="O797:O798"/>
    <mergeCell ref="O795:O796"/>
    <mergeCell ref="O743:O744"/>
    <mergeCell ref="O745:O746"/>
    <mergeCell ref="O624:O625"/>
    <mergeCell ref="O626:O627"/>
    <mergeCell ref="O655:O656"/>
    <mergeCell ref="O698:O699"/>
    <mergeCell ref="O704:O705"/>
    <mergeCell ref="O706:O707"/>
    <mergeCell ref="O657:O658"/>
    <mergeCell ref="S565:S566"/>
    <mergeCell ref="S567:S568"/>
    <mergeCell ref="Q567:Q568"/>
    <mergeCell ref="Q561:Q562"/>
    <mergeCell ref="Q563:Q564"/>
    <mergeCell ref="Q565:Q566"/>
    <mergeCell ref="Q664:Q665"/>
    <mergeCell ref="Q718:Q719"/>
    <mergeCell ref="Q716:Q717"/>
    <mergeCell ref="P743:P744"/>
    <mergeCell ref="P745:P746"/>
    <mergeCell ref="Q745:Q746"/>
    <mergeCell ref="Q743:Q744"/>
    <mergeCell ref="Q724:Q725"/>
    <mergeCell ref="Q720:Q721"/>
    <mergeCell ref="Q722:Q723"/>
    <mergeCell ref="P741:P742"/>
    <mergeCell ref="Q741:Q742"/>
    <mergeCell ref="P793:P794"/>
    <mergeCell ref="Q643:Q644"/>
    <mergeCell ref="O758:O759"/>
    <mergeCell ref="O739:O740"/>
    <mergeCell ref="O783:O784"/>
    <mergeCell ref="O791:O792"/>
    <mergeCell ref="O789:O790"/>
    <mergeCell ref="O741:O742"/>
    <mergeCell ref="O785:O788"/>
    <mergeCell ref="O750:O751"/>
    <mergeCell ref="O702:O703"/>
    <mergeCell ref="O700:O701"/>
    <mergeCell ref="O660:O661"/>
    <mergeCell ref="O664:O665"/>
    <mergeCell ref="O735:O736"/>
    <mergeCell ref="O737:O738"/>
    <mergeCell ref="O729:O730"/>
    <mergeCell ref="O724:O725"/>
    <mergeCell ref="O722:O723"/>
    <mergeCell ref="O720:O721"/>
    <mergeCell ref="O716:O717"/>
    <mergeCell ref="O718:O719"/>
    <mergeCell ref="O777:O780"/>
    <mergeCell ref="O781:O782"/>
    <mergeCell ref="O760:O761"/>
    <mergeCell ref="O762:O763"/>
    <mergeCell ref="O768:O769"/>
    <mergeCell ref="T630:T631"/>
    <mergeCell ref="T628:T629"/>
    <mergeCell ref="T614:T615"/>
    <mergeCell ref="S614:S615"/>
    <mergeCell ref="T616:T617"/>
    <mergeCell ref="T618:T619"/>
    <mergeCell ref="S618:S619"/>
    <mergeCell ref="S620:S621"/>
    <mergeCell ref="T622:T623"/>
    <mergeCell ref="T647:T648"/>
    <mergeCell ref="T635:T636"/>
    <mergeCell ref="G575:G576"/>
    <mergeCell ref="G580:G585"/>
    <mergeCell ref="G573:G574"/>
    <mergeCell ref="G604:G617"/>
    <mergeCell ref="G618:G631"/>
    <mergeCell ref="G595:G600"/>
    <mergeCell ref="H604:H617"/>
    <mergeCell ref="H618:H631"/>
    <mergeCell ref="H601:H602"/>
    <mergeCell ref="G589:G594"/>
    <mergeCell ref="I611:I617"/>
    <mergeCell ref="I618:I624"/>
    <mergeCell ref="K595:K600"/>
    <mergeCell ref="K593:K594"/>
    <mergeCell ref="J625:J631"/>
    <mergeCell ref="J618:J624"/>
    <mergeCell ref="I589:I590"/>
    <mergeCell ref="I591:I592"/>
    <mergeCell ref="I604:I610"/>
    <mergeCell ref="O610:O611"/>
    <mergeCell ref="O612:O613"/>
    <mergeCell ref="J611:J617"/>
    <mergeCell ref="J604:J610"/>
    <mergeCell ref="I598:I600"/>
    <mergeCell ref="J598:J600"/>
    <mergeCell ref="C586:G587"/>
    <mergeCell ref="H586:H587"/>
    <mergeCell ref="H593:H594"/>
    <mergeCell ref="J580:J582"/>
    <mergeCell ref="J583:J585"/>
    <mergeCell ref="J589:J590"/>
    <mergeCell ref="J591:J592"/>
    <mergeCell ref="H573:H574"/>
    <mergeCell ref="H575:H576"/>
    <mergeCell ref="H580:H585"/>
    <mergeCell ref="H577:H578"/>
    <mergeCell ref="K573:K574"/>
    <mergeCell ref="I595:I597"/>
    <mergeCell ref="J595:J597"/>
    <mergeCell ref="I580:I582"/>
    <mergeCell ref="I583:I585"/>
    <mergeCell ref="H595:H600"/>
    <mergeCell ref="H589:H592"/>
    <mergeCell ref="K604:K617"/>
    <mergeCell ref="F507:F576"/>
    <mergeCell ref="G750:G757"/>
    <mergeCell ref="I755:I757"/>
    <mergeCell ref="I750:I754"/>
    <mergeCell ref="I735:I736"/>
    <mergeCell ref="I739:I740"/>
    <mergeCell ref="I625:I631"/>
    <mergeCell ref="I642:I648"/>
    <mergeCell ref="I652:I669"/>
    <mergeCell ref="I635:I641"/>
    <mergeCell ref="I761:I763"/>
    <mergeCell ref="I758:I760"/>
    <mergeCell ref="I741:I743"/>
    <mergeCell ref="I744:I746"/>
    <mergeCell ref="I712:I715"/>
    <mergeCell ref="I722:I725"/>
    <mergeCell ref="I716:I721"/>
    <mergeCell ref="I689:I691"/>
    <mergeCell ref="I670:I688"/>
    <mergeCell ref="G652:G688"/>
    <mergeCell ref="G689:G694"/>
    <mergeCell ref="G716:G725"/>
    <mergeCell ref="H716:H725"/>
    <mergeCell ref="H689:H694"/>
    <mergeCell ref="H695:H696"/>
    <mergeCell ref="H708:H715"/>
    <mergeCell ref="H698:H707"/>
    <mergeCell ref="H735:H737"/>
    <mergeCell ref="G729:G734"/>
    <mergeCell ref="G735:G740"/>
    <mergeCell ref="H747:H748"/>
    <mergeCell ref="H635:H648"/>
    <mergeCell ref="H632:H633"/>
    <mergeCell ref="H649:H650"/>
    <mergeCell ref="G698:G715"/>
    <mergeCell ref="H652:H688"/>
    <mergeCell ref="H726:H727"/>
    <mergeCell ref="G635:G648"/>
    <mergeCell ref="N575:N576"/>
    <mergeCell ref="L575:L576"/>
    <mergeCell ref="N573:N574"/>
    <mergeCell ref="K589:K592"/>
    <mergeCell ref="K580:K585"/>
    <mergeCell ref="K575:K576"/>
    <mergeCell ref="M589:M592"/>
    <mergeCell ref="S606:S607"/>
    <mergeCell ref="S604:S605"/>
    <mergeCell ref="R604:R617"/>
    <mergeCell ref="S616:S617"/>
    <mergeCell ref="N580:N585"/>
    <mergeCell ref="N589:N592"/>
    <mergeCell ref="S591:S592"/>
    <mergeCell ref="S693:S694"/>
    <mergeCell ref="S689:S690"/>
    <mergeCell ref="S685:S686"/>
    <mergeCell ref="S687:S688"/>
    <mergeCell ref="S639:S640"/>
    <mergeCell ref="S637:S638"/>
    <mergeCell ref="R635:R648"/>
    <mergeCell ref="S647:S648"/>
    <mergeCell ref="R652:R688"/>
    <mergeCell ref="R689:R694"/>
    <mergeCell ref="R698:R715"/>
    <mergeCell ref="T606:T607"/>
    <mergeCell ref="T604:T605"/>
    <mergeCell ref="S626:S627"/>
    <mergeCell ref="T626:T627"/>
    <mergeCell ref="T620:T621"/>
    <mergeCell ref="T624:T625"/>
    <mergeCell ref="R589:R594"/>
    <mergeCell ref="T591:T592"/>
    <mergeCell ref="T589:T590"/>
    <mergeCell ref="S582:S583"/>
    <mergeCell ref="T584:T585"/>
    <mergeCell ref="T575:T576"/>
    <mergeCell ref="S575:S576"/>
    <mergeCell ref="S573:S574"/>
    <mergeCell ref="S608:S609"/>
    <mergeCell ref="R595:R600"/>
    <mergeCell ref="S599:S600"/>
    <mergeCell ref="S597:S598"/>
    <mergeCell ref="S595:S596"/>
    <mergeCell ref="T582:T583"/>
    <mergeCell ref="T580:T581"/>
    <mergeCell ref="T608:T609"/>
    <mergeCell ref="T595:T596"/>
    <mergeCell ref="S584:S585"/>
    <mergeCell ref="S589:S590"/>
    <mergeCell ref="S593:S594"/>
    <mergeCell ref="T593:T594"/>
    <mergeCell ref="T610:T611"/>
    <mergeCell ref="T612:T613"/>
    <mergeCell ref="S612:S613"/>
    <mergeCell ref="S610:S611"/>
    <mergeCell ref="S580:S581"/>
    <mergeCell ref="N764:N769"/>
    <mergeCell ref="O766:O767"/>
    <mergeCell ref="O764:O765"/>
    <mergeCell ref="P704:P705"/>
    <mergeCell ref="P702:P703"/>
    <mergeCell ref="N738:N740"/>
    <mergeCell ref="N775:N776"/>
    <mergeCell ref="N773:N774"/>
    <mergeCell ref="N779:N780"/>
    <mergeCell ref="N777:N778"/>
    <mergeCell ref="N750:N757"/>
    <mergeCell ref="N758:N763"/>
    <mergeCell ref="S678:S679"/>
    <mergeCell ref="T678:T679"/>
    <mergeCell ref="T777:T780"/>
    <mergeCell ref="T773:T776"/>
    <mergeCell ref="T766:T767"/>
    <mergeCell ref="T762:T763"/>
    <mergeCell ref="T764:T765"/>
    <mergeCell ref="S764:S765"/>
    <mergeCell ref="S766:S767"/>
    <mergeCell ref="S702:S703"/>
    <mergeCell ref="S700:S701"/>
    <mergeCell ref="T716:T717"/>
    <mergeCell ref="T718:T719"/>
    <mergeCell ref="T714:T715"/>
    <mergeCell ref="T720:T721"/>
    <mergeCell ref="T698:T699"/>
    <mergeCell ref="T700:T701"/>
    <mergeCell ref="T689:T690"/>
    <mergeCell ref="T687:T688"/>
    <mergeCell ref="S691:S692"/>
    <mergeCell ref="R758:R763"/>
    <mergeCell ref="S758:S759"/>
    <mergeCell ref="T768:T769"/>
    <mergeCell ref="S768:S769"/>
    <mergeCell ref="P760:P761"/>
    <mergeCell ref="T693:T694"/>
    <mergeCell ref="T691:T692"/>
    <mergeCell ref="P685:P686"/>
    <mergeCell ref="P678:P679"/>
    <mergeCell ref="P680:P681"/>
    <mergeCell ref="T683:T684"/>
    <mergeCell ref="S683:S684"/>
    <mergeCell ref="T680:T681"/>
    <mergeCell ref="S680:S681"/>
    <mergeCell ref="T685:T686"/>
    <mergeCell ref="P698:P699"/>
    <mergeCell ref="S698:S699"/>
    <mergeCell ref="P700:P701"/>
    <mergeCell ref="T708:T709"/>
    <mergeCell ref="T710:T711"/>
    <mergeCell ref="S743:S744"/>
    <mergeCell ref="S739:S740"/>
    <mergeCell ref="S745:S746"/>
    <mergeCell ref="S706:S707"/>
    <mergeCell ref="S704:S705"/>
    <mergeCell ref="S714:S715"/>
    <mergeCell ref="S718:S719"/>
    <mergeCell ref="S716:S717"/>
    <mergeCell ref="S724:S725"/>
    <mergeCell ref="S722:S723"/>
    <mergeCell ref="R729:R734"/>
    <mergeCell ref="R716:R725"/>
    <mergeCell ref="T655:T656"/>
    <mergeCell ref="T653:T654"/>
    <mergeCell ref="S653:S654"/>
    <mergeCell ref="S660:S661"/>
    <mergeCell ref="T657:T658"/>
    <mergeCell ref="T754:T755"/>
    <mergeCell ref="T758:T759"/>
    <mergeCell ref="T756:T757"/>
    <mergeCell ref="T739:T740"/>
    <mergeCell ref="T743:T744"/>
    <mergeCell ref="T741:T742"/>
    <mergeCell ref="T729:T730"/>
    <mergeCell ref="T731:T732"/>
    <mergeCell ref="T737:T738"/>
    <mergeCell ref="T735:T736"/>
    <mergeCell ref="T724:T725"/>
    <mergeCell ref="T722:T723"/>
    <mergeCell ref="T752:T753"/>
    <mergeCell ref="T750:T751"/>
    <mergeCell ref="T745:T746"/>
    <mergeCell ref="T733:T734"/>
    <mergeCell ref="S735:S736"/>
    <mergeCell ref="L589:L592"/>
    <mergeCell ref="L580:L585"/>
    <mergeCell ref="L573:L574"/>
    <mergeCell ref="O604:O605"/>
    <mergeCell ref="O584:O585"/>
    <mergeCell ref="P675:P676"/>
    <mergeCell ref="P673:P674"/>
    <mergeCell ref="S655:S656"/>
    <mergeCell ref="S657:S658"/>
    <mergeCell ref="M595:M600"/>
    <mergeCell ref="M593:M594"/>
    <mergeCell ref="P666:P667"/>
    <mergeCell ref="P708:P709"/>
    <mergeCell ref="S729:S730"/>
    <mergeCell ref="S731:S732"/>
    <mergeCell ref="S733:S734"/>
    <mergeCell ref="S712:S713"/>
    <mergeCell ref="S710:S711"/>
    <mergeCell ref="S708:S709"/>
    <mergeCell ref="S720:S721"/>
    <mergeCell ref="O662:O663"/>
    <mergeCell ref="S624:S625"/>
    <mergeCell ref="S622:S623"/>
    <mergeCell ref="P655:P656"/>
    <mergeCell ref="P657:P658"/>
    <mergeCell ref="P729:P730"/>
    <mergeCell ref="P731:P732"/>
    <mergeCell ref="Q729:Q730"/>
    <mergeCell ref="Q731:Q732"/>
    <mergeCell ref="O616:O617"/>
    <mergeCell ref="O622:O623"/>
    <mergeCell ref="O620:O621"/>
    <mergeCell ref="P706:P707"/>
    <mergeCell ref="P710:P711"/>
    <mergeCell ref="P671:P672"/>
    <mergeCell ref="S737:S738"/>
    <mergeCell ref="S752:S753"/>
    <mergeCell ref="R750:R757"/>
    <mergeCell ref="S756:S757"/>
    <mergeCell ref="S754:S755"/>
    <mergeCell ref="S750:S751"/>
    <mergeCell ref="S741:S742"/>
    <mergeCell ref="O575:O576"/>
    <mergeCell ref="O582:O583"/>
    <mergeCell ref="O628:O629"/>
    <mergeCell ref="O630:O631"/>
    <mergeCell ref="M573:M574"/>
    <mergeCell ref="M575:M576"/>
    <mergeCell ref="M580:M585"/>
    <mergeCell ref="R735:R740"/>
    <mergeCell ref="R741:R746"/>
    <mergeCell ref="Q739:Q740"/>
    <mergeCell ref="Q735:Q736"/>
    <mergeCell ref="Q737:Q738"/>
    <mergeCell ref="P737:P738"/>
    <mergeCell ref="P735:P736"/>
    <mergeCell ref="O614:O615"/>
    <mergeCell ref="O618:O619"/>
    <mergeCell ref="O608:O609"/>
    <mergeCell ref="P591:P592"/>
    <mergeCell ref="O589:O590"/>
    <mergeCell ref="P593:P594"/>
    <mergeCell ref="O593:O594"/>
    <mergeCell ref="O752:O753"/>
    <mergeCell ref="O712:O713"/>
    <mergeCell ref="O710:O711"/>
    <mergeCell ref="T671:T672"/>
    <mergeCell ref="T673:T674"/>
    <mergeCell ref="T675:T676"/>
    <mergeCell ref="S671:S672"/>
    <mergeCell ref="S675:S676"/>
    <mergeCell ref="S673:S674"/>
    <mergeCell ref="T660:T661"/>
    <mergeCell ref="T664:T665"/>
    <mergeCell ref="T666:T667"/>
    <mergeCell ref="S666:S667"/>
    <mergeCell ref="S668:S669"/>
    <mergeCell ref="T668:T669"/>
    <mergeCell ref="S664:S665"/>
    <mergeCell ref="S662:S663"/>
    <mergeCell ref="T662:T663"/>
    <mergeCell ref="P662:P663"/>
    <mergeCell ref="O714:O715"/>
    <mergeCell ref="O708:O709"/>
    <mergeCell ref="Q666:Q667"/>
    <mergeCell ref="Q673:Q674"/>
    <mergeCell ref="Q668:Q669"/>
    <mergeCell ref="Q671:Q672"/>
    <mergeCell ref="Q680:Q681"/>
    <mergeCell ref="Q678:Q679"/>
    <mergeCell ref="O675:O676"/>
    <mergeCell ref="O666:O667"/>
    <mergeCell ref="O668:O669"/>
    <mergeCell ref="Q712:Q713"/>
    <mergeCell ref="P712:P713"/>
    <mergeCell ref="K618:K631"/>
    <mergeCell ref="M604:M617"/>
    <mergeCell ref="N604:N617"/>
    <mergeCell ref="L595:L600"/>
    <mergeCell ref="L604:L617"/>
    <mergeCell ref="M618:M631"/>
    <mergeCell ref="N618:N631"/>
    <mergeCell ref="L635:L648"/>
    <mergeCell ref="M635:M648"/>
    <mergeCell ref="N635:N648"/>
    <mergeCell ref="N593:N594"/>
    <mergeCell ref="N595:N600"/>
    <mergeCell ref="L593:L594"/>
    <mergeCell ref="L618:L631"/>
    <mergeCell ref="J635:J641"/>
    <mergeCell ref="J642:J648"/>
    <mergeCell ref="J767:J769"/>
    <mergeCell ref="J764:J766"/>
    <mergeCell ref="K708:K715"/>
    <mergeCell ref="K698:K707"/>
    <mergeCell ref="M729:M734"/>
    <mergeCell ref="N729:N734"/>
    <mergeCell ref="N735:N737"/>
    <mergeCell ref="L738:L740"/>
    <mergeCell ref="M738:M740"/>
    <mergeCell ref="M735:M737"/>
    <mergeCell ref="K738:K740"/>
    <mergeCell ref="K716:K725"/>
    <mergeCell ref="K729:K734"/>
    <mergeCell ref="K735:K737"/>
    <mergeCell ref="K741:K746"/>
    <mergeCell ref="M750:M757"/>
    <mergeCell ref="M777:M778"/>
    <mergeCell ref="I767:I769"/>
    <mergeCell ref="I764:I766"/>
    <mergeCell ref="L716:L725"/>
    <mergeCell ref="L708:L715"/>
    <mergeCell ref="J692:J694"/>
    <mergeCell ref="J689:J691"/>
    <mergeCell ref="J758:J760"/>
    <mergeCell ref="J755:J757"/>
    <mergeCell ref="J750:J754"/>
    <mergeCell ref="J741:J743"/>
    <mergeCell ref="J744:J746"/>
    <mergeCell ref="J761:J763"/>
    <mergeCell ref="J739:J740"/>
    <mergeCell ref="J652:J669"/>
    <mergeCell ref="J670:J688"/>
    <mergeCell ref="J732:J734"/>
    <mergeCell ref="J729:J731"/>
    <mergeCell ref="I698:I702"/>
    <mergeCell ref="J698:J702"/>
    <mergeCell ref="J708:J711"/>
    <mergeCell ref="J703:J707"/>
    <mergeCell ref="I729:I731"/>
    <mergeCell ref="J716:J721"/>
    <mergeCell ref="I692:I694"/>
    <mergeCell ref="J712:J715"/>
    <mergeCell ref="J722:J725"/>
    <mergeCell ref="L750:L757"/>
    <mergeCell ref="K750:K757"/>
    <mergeCell ref="I703:I707"/>
    <mergeCell ref="I708:I711"/>
    <mergeCell ref="H758:H763"/>
    <mergeCell ref="H750:H757"/>
    <mergeCell ref="H775:H776"/>
    <mergeCell ref="H773:H774"/>
    <mergeCell ref="H770:H771"/>
    <mergeCell ref="H764:H769"/>
    <mergeCell ref="H741:H746"/>
    <mergeCell ref="H729:H734"/>
    <mergeCell ref="H738:H740"/>
    <mergeCell ref="I732:I734"/>
    <mergeCell ref="J735:J736"/>
    <mergeCell ref="M775:M776"/>
    <mergeCell ref="L775:L776"/>
    <mergeCell ref="K773:K774"/>
    <mergeCell ref="M773:M774"/>
    <mergeCell ref="M764:M769"/>
    <mergeCell ref="L764:L769"/>
    <mergeCell ref="P762:P763"/>
    <mergeCell ref="O756:O757"/>
    <mergeCell ref="K689:K694"/>
    <mergeCell ref="L741:L746"/>
    <mergeCell ref="P668:P669"/>
    <mergeCell ref="Q693:Q694"/>
    <mergeCell ref="N741:N746"/>
    <mergeCell ref="Q706:Q707"/>
    <mergeCell ref="K758:K763"/>
    <mergeCell ref="O754:O755"/>
    <mergeCell ref="K652:K688"/>
    <mergeCell ref="M652:M688"/>
    <mergeCell ref="L652:L688"/>
    <mergeCell ref="K635:K648"/>
    <mergeCell ref="Q662:Q663"/>
    <mergeCell ref="Q675:Q676"/>
    <mergeCell ref="Q655:Q656"/>
    <mergeCell ref="Q660:Q661"/>
    <mergeCell ref="O641:O642"/>
    <mergeCell ref="O639:O640"/>
    <mergeCell ref="O635:O636"/>
    <mergeCell ref="O637:O638"/>
    <mergeCell ref="O680:O681"/>
    <mergeCell ref="O678:O679"/>
    <mergeCell ref="O645:O646"/>
    <mergeCell ref="O647:O648"/>
    <mergeCell ref="O673:O674"/>
    <mergeCell ref="O671:O672"/>
    <mergeCell ref="O643:O644"/>
    <mergeCell ref="O653:O654"/>
    <mergeCell ref="Q708:Q709"/>
    <mergeCell ref="Q710:Q711"/>
    <mergeCell ref="M779:M780"/>
    <mergeCell ref="L779:L780"/>
    <mergeCell ref="K779:K780"/>
    <mergeCell ref="K777:K778"/>
    <mergeCell ref="K775:K776"/>
    <mergeCell ref="K764:K769"/>
    <mergeCell ref="O687:O688"/>
    <mergeCell ref="O693:O694"/>
    <mergeCell ref="O683:O684"/>
    <mergeCell ref="O685:O686"/>
    <mergeCell ref="O691:O692"/>
    <mergeCell ref="O689:O690"/>
    <mergeCell ref="N716:N725"/>
    <mergeCell ref="N708:N715"/>
    <mergeCell ref="M708:M715"/>
    <mergeCell ref="M716:M725"/>
    <mergeCell ref="M689:M694"/>
    <mergeCell ref="N689:N694"/>
    <mergeCell ref="O731:O732"/>
    <mergeCell ref="O733:O734"/>
    <mergeCell ref="N652:N688"/>
    <mergeCell ref="N698:N707"/>
    <mergeCell ref="M758:M763"/>
    <mergeCell ref="L758:L763"/>
    <mergeCell ref="M741:M746"/>
    <mergeCell ref="L777:L778"/>
    <mergeCell ref="L773:L774"/>
    <mergeCell ref="L698:L707"/>
    <mergeCell ref="M698:M707"/>
    <mergeCell ref="L735:L737"/>
    <mergeCell ref="L729:L734"/>
    <mergeCell ref="L689:L694"/>
  </mergeCells>
  <pageMargins left="0" right="0" top="0" bottom="0" header="0" footer="0"/>
  <pageSetup fitToHeight="0" orientation="landscape"/>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outlinePr summaryBelow="0" summaryRight="0"/>
  </sheetPr>
  <dimension ref="A1:AS999"/>
  <sheetViews>
    <sheetView workbookViewId="0">
      <selection sqref="A1:AS43"/>
    </sheetView>
  </sheetViews>
  <sheetFormatPr baseColWidth="10" defaultColWidth="14.42578125" defaultRowHeight="15" customHeight="1"/>
  <cols>
    <col min="1" max="1" width="15.5703125" customWidth="1"/>
    <col min="2" max="2" width="7.5703125" customWidth="1"/>
    <col min="3" max="3" width="16.5703125" customWidth="1"/>
    <col min="4" max="4" width="9.42578125" customWidth="1"/>
    <col min="5" max="5" width="13.7109375" customWidth="1"/>
    <col min="6" max="6" width="23.140625" customWidth="1"/>
    <col min="7" max="7" width="10.85546875" customWidth="1"/>
    <col min="8" max="9" width="5.85546875" customWidth="1"/>
    <col min="10" max="17" width="11.5703125" customWidth="1"/>
    <col min="18" max="18" width="13.85546875" customWidth="1"/>
    <col min="19" max="21" width="11.5703125" customWidth="1"/>
    <col min="22" max="22" width="15.85546875" customWidth="1"/>
    <col min="23" max="23" width="9.42578125" customWidth="1"/>
    <col min="24" max="24" width="19.140625" customWidth="1"/>
    <col min="25" max="25" width="11.42578125" customWidth="1"/>
    <col min="26" max="26" width="15.42578125" customWidth="1"/>
    <col min="27" max="27" width="31.7109375" customWidth="1"/>
    <col min="28" max="29" width="5.5703125" customWidth="1"/>
    <col min="30" max="30" width="40" customWidth="1"/>
    <col min="31" max="32" width="5.7109375" customWidth="1"/>
    <col min="33" max="33" width="38.5703125" customWidth="1"/>
    <col min="34" max="35" width="6.28515625" customWidth="1"/>
    <col min="36" max="36" width="29.28515625" customWidth="1"/>
    <col min="37" max="45" width="11.42578125" customWidth="1"/>
  </cols>
  <sheetData>
    <row r="1" spans="1:45" ht="27" customHeight="1">
      <c r="A1" s="2235"/>
      <c r="B1" s="1663"/>
      <c r="C1" s="1664"/>
      <c r="D1" s="2230"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237" t="s">
        <v>18</v>
      </c>
      <c r="AJ1" s="1864"/>
      <c r="AK1" s="255"/>
      <c r="AL1" s="255"/>
      <c r="AM1" s="255"/>
      <c r="AN1" s="255"/>
      <c r="AO1" s="255"/>
      <c r="AP1" s="255"/>
      <c r="AQ1" s="255"/>
      <c r="AR1" s="255"/>
      <c r="AS1" s="255"/>
    </row>
    <row r="2" spans="1:45" ht="23.25" customHeight="1">
      <c r="A2" s="1796"/>
      <c r="B2" s="1715"/>
      <c r="C2" s="1713"/>
      <c r="D2" s="2224" t="s">
        <v>23</v>
      </c>
      <c r="E2" s="1720"/>
      <c r="F2" s="1720"/>
      <c r="G2" s="1720"/>
      <c r="H2" s="1721"/>
      <c r="I2" s="2224" t="s">
        <v>1735</v>
      </c>
      <c r="J2" s="1720"/>
      <c r="K2" s="1720"/>
      <c r="L2" s="1720"/>
      <c r="M2" s="1720"/>
      <c r="N2" s="1720"/>
      <c r="O2" s="1720"/>
      <c r="P2" s="1720"/>
      <c r="Q2" s="1720"/>
      <c r="R2" s="1720"/>
      <c r="S2" s="1720"/>
      <c r="T2" s="1721"/>
      <c r="U2" s="786" t="s">
        <v>47</v>
      </c>
      <c r="V2" s="354">
        <f t="shared" ref="V2:V3" si="0">+X5+X25+X45+X65</f>
        <v>1</v>
      </c>
      <c r="W2" s="2223"/>
      <c r="X2" s="1720"/>
      <c r="Y2" s="1720"/>
      <c r="Z2" s="1720"/>
      <c r="AA2" s="1720"/>
      <c r="AB2" s="1720"/>
      <c r="AC2" s="1720"/>
      <c r="AD2" s="1720"/>
      <c r="AE2" s="1720"/>
      <c r="AF2" s="1720"/>
      <c r="AG2" s="1720"/>
      <c r="AH2" s="1721"/>
      <c r="AI2" s="2226" t="s">
        <v>1557</v>
      </c>
      <c r="AJ2" s="1874"/>
      <c r="AK2" s="255"/>
      <c r="AL2" s="255"/>
      <c r="AM2" s="255"/>
      <c r="AN2" s="255"/>
      <c r="AO2" s="255"/>
      <c r="AP2" s="255"/>
      <c r="AQ2" s="255"/>
      <c r="AR2" s="255"/>
      <c r="AS2" s="255"/>
    </row>
    <row r="3" spans="1:45" ht="23.25" customHeight="1">
      <c r="A3" s="1665"/>
      <c r="B3" s="1666"/>
      <c r="C3" s="1651"/>
      <c r="D3" s="1696"/>
      <c r="E3" s="1666"/>
      <c r="F3" s="1666"/>
      <c r="G3" s="1666"/>
      <c r="H3" s="1651"/>
      <c r="I3" s="1696"/>
      <c r="J3" s="1666"/>
      <c r="K3" s="1666"/>
      <c r="L3" s="1666"/>
      <c r="M3" s="1666"/>
      <c r="N3" s="1666"/>
      <c r="O3" s="1666"/>
      <c r="P3" s="1666"/>
      <c r="Q3" s="1666"/>
      <c r="R3" s="1666"/>
      <c r="S3" s="1666"/>
      <c r="T3" s="1651"/>
      <c r="U3" s="787" t="s">
        <v>48</v>
      </c>
      <c r="V3" s="788">
        <f t="shared" si="0"/>
        <v>0.96716544035762619</v>
      </c>
      <c r="W3" s="1696"/>
      <c r="X3" s="1666"/>
      <c r="Y3" s="1666"/>
      <c r="Z3" s="1666"/>
      <c r="AA3" s="1666"/>
      <c r="AB3" s="1666"/>
      <c r="AC3" s="1666"/>
      <c r="AD3" s="1666"/>
      <c r="AE3" s="1666"/>
      <c r="AF3" s="1666"/>
      <c r="AG3" s="1666"/>
      <c r="AH3" s="1651"/>
      <c r="AI3" s="2225">
        <v>43159</v>
      </c>
      <c r="AJ3" s="2055"/>
      <c r="AK3" s="255"/>
      <c r="AL3" s="255"/>
      <c r="AM3" s="255"/>
      <c r="AN3" s="255"/>
      <c r="AO3" s="255"/>
      <c r="AP3" s="255"/>
      <c r="AQ3" s="255"/>
      <c r="AR3" s="255"/>
      <c r="AS3" s="255"/>
    </row>
    <row r="4" spans="1:45" ht="24.75" customHeight="1">
      <c r="A4" s="2236" t="s">
        <v>107</v>
      </c>
      <c r="B4" s="1664"/>
      <c r="C4" s="261" t="s">
        <v>108</v>
      </c>
      <c r="D4" s="261" t="s">
        <v>109</v>
      </c>
      <c r="E4" s="261" t="s">
        <v>28</v>
      </c>
      <c r="F4" s="261" t="s">
        <v>110</v>
      </c>
      <c r="G4" s="340" t="s">
        <v>111</v>
      </c>
      <c r="H4" s="2080" t="s">
        <v>112</v>
      </c>
      <c r="I4" s="1866"/>
      <c r="J4" s="261" t="s">
        <v>63</v>
      </c>
      <c r="K4" s="261" t="s">
        <v>64</v>
      </c>
      <c r="L4" s="261" t="s">
        <v>65</v>
      </c>
      <c r="M4" s="261" t="s">
        <v>66</v>
      </c>
      <c r="N4" s="261" t="s">
        <v>67</v>
      </c>
      <c r="O4" s="261" t="s">
        <v>68</v>
      </c>
      <c r="P4" s="792" t="s">
        <v>69</v>
      </c>
      <c r="Q4" s="793" t="s">
        <v>70</v>
      </c>
      <c r="R4" s="261" t="s">
        <v>71</v>
      </c>
      <c r="S4" s="261" t="s">
        <v>72</v>
      </c>
      <c r="T4" s="261" t="s">
        <v>73</v>
      </c>
      <c r="U4" s="261" t="s">
        <v>74</v>
      </c>
      <c r="V4" s="261" t="s">
        <v>75</v>
      </c>
      <c r="W4" s="261" t="s">
        <v>76</v>
      </c>
      <c r="X4" s="261" t="s">
        <v>77</v>
      </c>
      <c r="Y4" s="2080" t="s">
        <v>113</v>
      </c>
      <c r="Z4" s="1863"/>
      <c r="AA4" s="1866"/>
      <c r="AB4" s="2080" t="s">
        <v>117</v>
      </c>
      <c r="AC4" s="1863"/>
      <c r="AD4" s="1866"/>
      <c r="AE4" s="2080" t="s">
        <v>427</v>
      </c>
      <c r="AF4" s="1863"/>
      <c r="AG4" s="1866"/>
      <c r="AH4" s="2080" t="s">
        <v>125</v>
      </c>
      <c r="AI4" s="1863"/>
      <c r="AJ4" s="1864"/>
      <c r="AK4" s="267"/>
      <c r="AL4" s="267"/>
      <c r="AM4" s="267"/>
      <c r="AN4" s="267"/>
      <c r="AO4" s="267"/>
      <c r="AP4" s="267"/>
      <c r="AQ4" s="267"/>
      <c r="AR4" s="267"/>
      <c r="AS4" s="267"/>
    </row>
    <row r="5" spans="1:45" ht="28.5" customHeight="1">
      <c r="A5" s="1796"/>
      <c r="B5" s="1713"/>
      <c r="C5" s="2157" t="s">
        <v>1746</v>
      </c>
      <c r="D5" s="2156" t="s">
        <v>298</v>
      </c>
      <c r="E5" s="2231">
        <v>1</v>
      </c>
      <c r="F5" s="2156" t="s">
        <v>1747</v>
      </c>
      <c r="G5" s="2167" t="s">
        <v>1748</v>
      </c>
      <c r="H5" s="2228" t="s">
        <v>47</v>
      </c>
      <c r="I5" s="2170"/>
      <c r="J5" s="794"/>
      <c r="K5" s="794"/>
      <c r="L5" s="794">
        <v>0.21249999999999999</v>
      </c>
      <c r="M5" s="794"/>
      <c r="N5" s="794"/>
      <c r="O5" s="794">
        <v>0.13750000000000001</v>
      </c>
      <c r="P5" s="795"/>
      <c r="Q5" s="794"/>
      <c r="R5" s="794">
        <v>0.26250000000000001</v>
      </c>
      <c r="S5" s="794"/>
      <c r="T5" s="794"/>
      <c r="U5" s="794">
        <v>0.38750000000000001</v>
      </c>
      <c r="V5" s="354">
        <f t="shared" ref="V5:V6" si="1">SUM(J5:U5)</f>
        <v>1</v>
      </c>
      <c r="W5" s="2039">
        <v>0.2</v>
      </c>
      <c r="X5" s="730">
        <f>+(V5/V5)*W5</f>
        <v>0.2</v>
      </c>
      <c r="Y5" s="2026" t="s">
        <v>1751</v>
      </c>
      <c r="Z5" s="1720"/>
      <c r="AA5" s="1721"/>
      <c r="AB5" s="2073"/>
      <c r="AC5" s="1720"/>
      <c r="AD5" s="1721"/>
      <c r="AE5" s="2073"/>
      <c r="AF5" s="1720"/>
      <c r="AG5" s="1721"/>
      <c r="AH5" s="2073"/>
      <c r="AI5" s="1720"/>
      <c r="AJ5" s="1872"/>
      <c r="AK5" s="267"/>
      <c r="AL5" s="267"/>
      <c r="AM5" s="267"/>
      <c r="AN5" s="267"/>
      <c r="AO5" s="267"/>
      <c r="AP5" s="267"/>
      <c r="AQ5" s="267"/>
      <c r="AR5" s="267"/>
      <c r="AS5" s="267"/>
    </row>
    <row r="6" spans="1:45" ht="28.5" customHeight="1">
      <c r="A6" s="2049"/>
      <c r="B6" s="2050"/>
      <c r="C6" s="2220"/>
      <c r="D6" s="2219"/>
      <c r="E6" s="1715"/>
      <c r="F6" s="2219"/>
      <c r="G6" s="2232"/>
      <c r="H6" s="2233" t="s">
        <v>78</v>
      </c>
      <c r="I6" s="2234"/>
      <c r="J6" s="797"/>
      <c r="K6" s="797"/>
      <c r="L6" s="798">
        <v>0.21249999999999999</v>
      </c>
      <c r="M6" s="797"/>
      <c r="N6" s="797"/>
      <c r="O6" s="798">
        <v>0.13750000000000001</v>
      </c>
      <c r="P6" s="800"/>
      <c r="Q6" s="797"/>
      <c r="R6" s="801">
        <v>0.33750000000000002</v>
      </c>
      <c r="S6" s="797"/>
      <c r="T6" s="797"/>
      <c r="U6" s="802">
        <v>0.3125</v>
      </c>
      <c r="V6" s="608">
        <f t="shared" si="1"/>
        <v>1</v>
      </c>
      <c r="W6" s="1619"/>
      <c r="X6" s="730">
        <f>+V6/V5*W5</f>
        <v>0.2</v>
      </c>
      <c r="Y6" s="1678"/>
      <c r="Z6" s="1715"/>
      <c r="AA6" s="1713"/>
      <c r="AB6" s="1678"/>
      <c r="AC6" s="1715"/>
      <c r="AD6" s="1713"/>
      <c r="AE6" s="1678"/>
      <c r="AF6" s="1715"/>
      <c r="AG6" s="1713"/>
      <c r="AH6" s="1678"/>
      <c r="AI6" s="1715"/>
      <c r="AJ6" s="1840"/>
      <c r="AK6" s="267"/>
      <c r="AL6" s="267"/>
      <c r="AM6" s="267"/>
      <c r="AN6" s="267"/>
      <c r="AO6" s="267"/>
      <c r="AP6" s="267"/>
      <c r="AQ6" s="267"/>
      <c r="AR6" s="267"/>
      <c r="AS6" s="267"/>
    </row>
    <row r="7" spans="1:45" ht="12.75" customHeight="1">
      <c r="A7" s="2061" t="s">
        <v>1760</v>
      </c>
      <c r="B7" s="2218" t="s">
        <v>34</v>
      </c>
      <c r="C7" s="1863"/>
      <c r="D7" s="1863"/>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4"/>
      <c r="AK7" s="267"/>
      <c r="AL7" s="267"/>
      <c r="AM7" s="267"/>
      <c r="AN7" s="267"/>
      <c r="AO7" s="267"/>
      <c r="AP7" s="267"/>
      <c r="AQ7" s="267"/>
      <c r="AR7" s="267"/>
      <c r="AS7" s="267"/>
    </row>
    <row r="8" spans="1:45" ht="30.75" customHeight="1">
      <c r="A8" s="1653"/>
      <c r="B8" s="2138">
        <v>1</v>
      </c>
      <c r="C8" s="2094" t="s">
        <v>1766</v>
      </c>
      <c r="D8" s="1720"/>
      <c r="E8" s="1720"/>
      <c r="F8" s="1720"/>
      <c r="G8" s="1721"/>
      <c r="H8" s="2042" t="s">
        <v>79</v>
      </c>
      <c r="I8" s="654" t="s">
        <v>47</v>
      </c>
      <c r="J8" s="734"/>
      <c r="K8" s="676"/>
      <c r="L8" s="676"/>
      <c r="M8" s="676"/>
      <c r="N8" s="676"/>
      <c r="O8" s="676"/>
      <c r="P8" s="803"/>
      <c r="Q8" s="676"/>
      <c r="R8" s="676">
        <v>0.5</v>
      </c>
      <c r="S8" s="676"/>
      <c r="T8" s="676"/>
      <c r="U8" s="676">
        <v>0.5</v>
      </c>
      <c r="V8" s="672">
        <f t="shared" ref="V8:V23" si="2">SUM(J8:U8)</f>
        <v>1</v>
      </c>
      <c r="W8" s="2140">
        <v>0.15</v>
      </c>
      <c r="X8" s="290">
        <f>V8*W8</f>
        <v>0.15</v>
      </c>
      <c r="Y8" s="2138"/>
      <c r="Z8" s="1720"/>
      <c r="AA8" s="1721"/>
      <c r="AB8" s="2138"/>
      <c r="AC8" s="1720"/>
      <c r="AD8" s="1721"/>
      <c r="AE8" s="2026" t="s">
        <v>1772</v>
      </c>
      <c r="AF8" s="1720"/>
      <c r="AG8" s="1721"/>
      <c r="AH8" s="2138" t="s">
        <v>1773</v>
      </c>
      <c r="AI8" s="1720"/>
      <c r="AJ8" s="1872"/>
      <c r="AK8" s="267"/>
      <c r="AL8" s="267"/>
      <c r="AM8" s="267"/>
      <c r="AN8" s="267"/>
      <c r="AO8" s="267"/>
      <c r="AP8" s="267"/>
      <c r="AQ8" s="267"/>
      <c r="AR8" s="267"/>
      <c r="AS8" s="267"/>
    </row>
    <row r="9" spans="1:45" ht="43.5" customHeight="1">
      <c r="A9" s="1653"/>
      <c r="B9" s="1679"/>
      <c r="C9" s="1679"/>
      <c r="D9" s="1722"/>
      <c r="E9" s="1722"/>
      <c r="F9" s="1722"/>
      <c r="G9" s="1648"/>
      <c r="H9" s="2043"/>
      <c r="I9" s="666" t="s">
        <v>48</v>
      </c>
      <c r="J9" s="667"/>
      <c r="K9" s="668"/>
      <c r="L9" s="668"/>
      <c r="M9" s="668"/>
      <c r="N9" s="668"/>
      <c r="O9" s="668"/>
      <c r="P9" s="804"/>
      <c r="Q9" s="668"/>
      <c r="R9" s="669">
        <v>0.5</v>
      </c>
      <c r="S9" s="668"/>
      <c r="T9" s="668"/>
      <c r="U9" s="669">
        <v>0.5</v>
      </c>
      <c r="V9" s="670">
        <f t="shared" si="2"/>
        <v>1</v>
      </c>
      <c r="W9" s="2141"/>
      <c r="X9" s="297">
        <f>+V9*W8</f>
        <v>0.15</v>
      </c>
      <c r="Y9" s="1679"/>
      <c r="Z9" s="1722"/>
      <c r="AA9" s="1648"/>
      <c r="AB9" s="1679"/>
      <c r="AC9" s="1722"/>
      <c r="AD9" s="1648"/>
      <c r="AE9" s="1679"/>
      <c r="AF9" s="1722"/>
      <c r="AG9" s="1648"/>
      <c r="AH9" s="1679"/>
      <c r="AI9" s="1722"/>
      <c r="AJ9" s="2067"/>
      <c r="AK9" s="267"/>
      <c r="AL9" s="267"/>
      <c r="AM9" s="267"/>
      <c r="AN9" s="267"/>
      <c r="AO9" s="267"/>
      <c r="AP9" s="267"/>
      <c r="AQ9" s="267"/>
      <c r="AR9" s="267"/>
      <c r="AS9" s="267"/>
    </row>
    <row r="10" spans="1:45" ht="21.75" customHeight="1">
      <c r="A10" s="1653"/>
      <c r="B10" s="2138">
        <v>2</v>
      </c>
      <c r="C10" s="2094" t="s">
        <v>1778</v>
      </c>
      <c r="D10" s="1720"/>
      <c r="E10" s="1720"/>
      <c r="F10" s="1720"/>
      <c r="G10" s="1721"/>
      <c r="H10" s="2042" t="s">
        <v>79</v>
      </c>
      <c r="I10" s="654" t="s">
        <v>47</v>
      </c>
      <c r="J10" s="734"/>
      <c r="K10" s="676"/>
      <c r="L10" s="676"/>
      <c r="M10" s="676"/>
      <c r="N10" s="676"/>
      <c r="O10" s="728"/>
      <c r="P10" s="803"/>
      <c r="Q10" s="676"/>
      <c r="R10" s="676">
        <v>0.5</v>
      </c>
      <c r="S10" s="676"/>
      <c r="T10" s="676"/>
      <c r="U10" s="676">
        <v>0.5</v>
      </c>
      <c r="V10" s="672">
        <f t="shared" si="2"/>
        <v>1</v>
      </c>
      <c r="W10" s="2140">
        <v>0.25</v>
      </c>
      <c r="X10" s="290">
        <f>V10*W10</f>
        <v>0.25</v>
      </c>
      <c r="Y10" s="2026" t="s">
        <v>1779</v>
      </c>
      <c r="Z10" s="1720"/>
      <c r="AA10" s="1721"/>
      <c r="AB10" s="2026" t="s">
        <v>1780</v>
      </c>
      <c r="AC10" s="1720"/>
      <c r="AD10" s="1721"/>
      <c r="AE10" s="2026" t="s">
        <v>1781</v>
      </c>
      <c r="AF10" s="1720"/>
      <c r="AG10" s="1721"/>
      <c r="AH10" s="2138"/>
      <c r="AI10" s="1720"/>
      <c r="AJ10" s="1872"/>
      <c r="AK10" s="267"/>
      <c r="AL10" s="267"/>
      <c r="AM10" s="267"/>
      <c r="AN10" s="267"/>
      <c r="AO10" s="267"/>
      <c r="AP10" s="267"/>
      <c r="AQ10" s="267"/>
      <c r="AR10" s="267"/>
      <c r="AS10" s="267"/>
    </row>
    <row r="11" spans="1:45" ht="21.75" customHeight="1">
      <c r="A11" s="1653"/>
      <c r="B11" s="1679"/>
      <c r="C11" s="1679"/>
      <c r="D11" s="1722"/>
      <c r="E11" s="1722"/>
      <c r="F11" s="1722"/>
      <c r="G11" s="1648"/>
      <c r="H11" s="2043"/>
      <c r="I11" s="666" t="s">
        <v>48</v>
      </c>
      <c r="J11" s="667"/>
      <c r="K11" s="668"/>
      <c r="L11" s="668"/>
      <c r="M11" s="668"/>
      <c r="N11" s="668"/>
      <c r="O11" s="669"/>
      <c r="P11" s="805"/>
      <c r="Q11" s="668"/>
      <c r="R11" s="669">
        <v>1</v>
      </c>
      <c r="S11" s="668"/>
      <c r="T11" s="668"/>
      <c r="U11" s="668"/>
      <c r="V11" s="670">
        <f t="shared" si="2"/>
        <v>1</v>
      </c>
      <c r="W11" s="2141"/>
      <c r="X11" s="297">
        <f>+V11*W10</f>
        <v>0.25</v>
      </c>
      <c r="Y11" s="1679"/>
      <c r="Z11" s="1722"/>
      <c r="AA11" s="1648"/>
      <c r="AB11" s="1679"/>
      <c r="AC11" s="1722"/>
      <c r="AD11" s="1648"/>
      <c r="AE11" s="1679"/>
      <c r="AF11" s="1722"/>
      <c r="AG11" s="1648"/>
      <c r="AH11" s="1679"/>
      <c r="AI11" s="1722"/>
      <c r="AJ11" s="2067"/>
      <c r="AK11" s="267"/>
      <c r="AL11" s="267"/>
      <c r="AM11" s="267"/>
      <c r="AN11" s="267"/>
      <c r="AO11" s="267"/>
      <c r="AP11" s="267"/>
      <c r="AQ11" s="267"/>
      <c r="AR11" s="267"/>
      <c r="AS11" s="267"/>
    </row>
    <row r="12" spans="1:45" ht="33" customHeight="1">
      <c r="A12" s="1653"/>
      <c r="B12" s="2138">
        <v>3</v>
      </c>
      <c r="C12" s="2094" t="s">
        <v>1782</v>
      </c>
      <c r="D12" s="1720"/>
      <c r="E12" s="1720"/>
      <c r="F12" s="1720"/>
      <c r="G12" s="1721"/>
      <c r="H12" s="2042" t="s">
        <v>79</v>
      </c>
      <c r="I12" s="654" t="s">
        <v>47</v>
      </c>
      <c r="J12" s="734"/>
      <c r="K12" s="676"/>
      <c r="L12" s="676"/>
      <c r="M12" s="676"/>
      <c r="N12" s="676"/>
      <c r="O12" s="676">
        <v>0.5</v>
      </c>
      <c r="P12" s="803"/>
      <c r="Q12" s="676"/>
      <c r="R12" s="676"/>
      <c r="S12" s="676"/>
      <c r="T12" s="676"/>
      <c r="U12" s="676">
        <v>0.5</v>
      </c>
      <c r="V12" s="672">
        <f t="shared" si="2"/>
        <v>1</v>
      </c>
      <c r="W12" s="2140">
        <v>0.25</v>
      </c>
      <c r="X12" s="290">
        <f>V12*W12</f>
        <v>0.25</v>
      </c>
      <c r="Y12" s="2026" t="s">
        <v>1783</v>
      </c>
      <c r="Z12" s="1720"/>
      <c r="AA12" s="1721"/>
      <c r="AB12" s="2026" t="s">
        <v>1784</v>
      </c>
      <c r="AC12" s="1720"/>
      <c r="AD12" s="1721"/>
      <c r="AE12" s="2026" t="s">
        <v>1785</v>
      </c>
      <c r="AF12" s="1720"/>
      <c r="AG12" s="1721"/>
      <c r="AH12" s="2026" t="s">
        <v>1786</v>
      </c>
      <c r="AI12" s="1720"/>
      <c r="AJ12" s="1872"/>
      <c r="AK12" s="267"/>
      <c r="AL12" s="267"/>
      <c r="AM12" s="267"/>
      <c r="AN12" s="267"/>
      <c r="AO12" s="267"/>
      <c r="AP12" s="267"/>
      <c r="AQ12" s="267"/>
      <c r="AR12" s="267"/>
      <c r="AS12" s="267"/>
    </row>
    <row r="13" spans="1:45" ht="33" customHeight="1">
      <c r="A13" s="1653"/>
      <c r="B13" s="1679"/>
      <c r="C13" s="1679"/>
      <c r="D13" s="1722"/>
      <c r="E13" s="1722"/>
      <c r="F13" s="1722"/>
      <c r="G13" s="1648"/>
      <c r="H13" s="2043"/>
      <c r="I13" s="666" t="s">
        <v>48</v>
      </c>
      <c r="J13" s="667"/>
      <c r="K13" s="668"/>
      <c r="L13" s="668"/>
      <c r="M13" s="668"/>
      <c r="N13" s="668"/>
      <c r="O13" s="806">
        <v>0.5</v>
      </c>
      <c r="P13" s="804"/>
      <c r="Q13" s="668"/>
      <c r="R13" s="668"/>
      <c r="S13" s="668"/>
      <c r="T13" s="668"/>
      <c r="U13" s="669">
        <v>0.5</v>
      </c>
      <c r="V13" s="670">
        <f t="shared" si="2"/>
        <v>1</v>
      </c>
      <c r="W13" s="2141"/>
      <c r="X13" s="297">
        <f>+V13*W12</f>
        <v>0.25</v>
      </c>
      <c r="Y13" s="1679"/>
      <c r="Z13" s="1722"/>
      <c r="AA13" s="1648"/>
      <c r="AB13" s="1679"/>
      <c r="AC13" s="1722"/>
      <c r="AD13" s="1648"/>
      <c r="AE13" s="1679"/>
      <c r="AF13" s="1722"/>
      <c r="AG13" s="1648"/>
      <c r="AH13" s="1679"/>
      <c r="AI13" s="1722"/>
      <c r="AJ13" s="2067"/>
      <c r="AK13" s="267"/>
      <c r="AL13" s="267"/>
      <c r="AM13" s="267"/>
      <c r="AN13" s="267"/>
      <c r="AO13" s="267"/>
      <c r="AP13" s="267"/>
      <c r="AQ13" s="267"/>
      <c r="AR13" s="267"/>
      <c r="AS13" s="267"/>
    </row>
    <row r="14" spans="1:45" ht="28.5" customHeight="1">
      <c r="A14" s="1653"/>
      <c r="B14" s="2138">
        <v>4</v>
      </c>
      <c r="C14" s="2094" t="s">
        <v>1789</v>
      </c>
      <c r="D14" s="1720"/>
      <c r="E14" s="1720"/>
      <c r="F14" s="1720"/>
      <c r="G14" s="1721"/>
      <c r="H14" s="2042" t="s">
        <v>79</v>
      </c>
      <c r="I14" s="654" t="s">
        <v>47</v>
      </c>
      <c r="J14" s="734"/>
      <c r="K14" s="676"/>
      <c r="L14" s="676"/>
      <c r="M14" s="676"/>
      <c r="N14" s="676"/>
      <c r="O14" s="676"/>
      <c r="P14" s="803"/>
      <c r="Q14" s="676"/>
      <c r="R14" s="676">
        <v>0.5</v>
      </c>
      <c r="S14" s="676"/>
      <c r="T14" s="676"/>
      <c r="U14" s="676">
        <v>0.5</v>
      </c>
      <c r="V14" s="672">
        <f t="shared" si="2"/>
        <v>1</v>
      </c>
      <c r="W14" s="2140">
        <v>0.1</v>
      </c>
      <c r="X14" s="290">
        <f>V14*W14</f>
        <v>0.1</v>
      </c>
      <c r="Y14" s="2138"/>
      <c r="Z14" s="1720"/>
      <c r="AA14" s="1721"/>
      <c r="AB14" s="2138"/>
      <c r="AC14" s="1720"/>
      <c r="AD14" s="1721"/>
      <c r="AE14" s="2026" t="s">
        <v>1790</v>
      </c>
      <c r="AF14" s="1720"/>
      <c r="AG14" s="1721"/>
      <c r="AH14" s="2138" t="s">
        <v>1791</v>
      </c>
      <c r="AI14" s="1720"/>
      <c r="AJ14" s="1872"/>
      <c r="AK14" s="267"/>
      <c r="AL14" s="267"/>
      <c r="AM14" s="267"/>
      <c r="AN14" s="267"/>
      <c r="AO14" s="267"/>
      <c r="AP14" s="267"/>
      <c r="AQ14" s="267"/>
      <c r="AR14" s="267"/>
      <c r="AS14" s="267"/>
    </row>
    <row r="15" spans="1:45" ht="54.75" customHeight="1">
      <c r="A15" s="1653"/>
      <c r="B15" s="1679"/>
      <c r="C15" s="1679"/>
      <c r="D15" s="1722"/>
      <c r="E15" s="1722"/>
      <c r="F15" s="1722"/>
      <c r="G15" s="1648"/>
      <c r="H15" s="2043"/>
      <c r="I15" s="666" t="s">
        <v>48</v>
      </c>
      <c r="J15" s="667"/>
      <c r="K15" s="668"/>
      <c r="L15" s="668"/>
      <c r="M15" s="668"/>
      <c r="N15" s="668"/>
      <c r="O15" s="668"/>
      <c r="P15" s="804"/>
      <c r="Q15" s="668"/>
      <c r="R15" s="669">
        <v>0</v>
      </c>
      <c r="S15" s="668"/>
      <c r="T15" s="668"/>
      <c r="U15" s="669">
        <v>1</v>
      </c>
      <c r="V15" s="670">
        <f t="shared" si="2"/>
        <v>1</v>
      </c>
      <c r="W15" s="2141"/>
      <c r="X15" s="297">
        <f>+V15*W14</f>
        <v>0.1</v>
      </c>
      <c r="Y15" s="1679"/>
      <c r="Z15" s="1722"/>
      <c r="AA15" s="1648"/>
      <c r="AB15" s="1679"/>
      <c r="AC15" s="1722"/>
      <c r="AD15" s="1648"/>
      <c r="AE15" s="1679"/>
      <c r="AF15" s="1722"/>
      <c r="AG15" s="1648"/>
      <c r="AH15" s="1679"/>
      <c r="AI15" s="1722"/>
      <c r="AJ15" s="2067"/>
      <c r="AK15" s="267"/>
      <c r="AL15" s="267"/>
      <c r="AM15" s="267"/>
      <c r="AN15" s="267"/>
      <c r="AO15" s="267"/>
      <c r="AP15" s="267"/>
      <c r="AQ15" s="267"/>
      <c r="AR15" s="267"/>
      <c r="AS15" s="267"/>
    </row>
    <row r="16" spans="1:45" ht="21.75" customHeight="1">
      <c r="A16" s="1653"/>
      <c r="B16" s="2138">
        <v>5</v>
      </c>
      <c r="C16" s="2057" t="s">
        <v>1796</v>
      </c>
      <c r="D16" s="1720"/>
      <c r="E16" s="1720"/>
      <c r="F16" s="1720"/>
      <c r="G16" s="1721"/>
      <c r="H16" s="2042" t="s">
        <v>79</v>
      </c>
      <c r="I16" s="654" t="s">
        <v>47</v>
      </c>
      <c r="J16" s="734"/>
      <c r="K16" s="676"/>
      <c r="L16" s="676">
        <v>0.85</v>
      </c>
      <c r="M16" s="676"/>
      <c r="N16" s="676"/>
      <c r="O16" s="676">
        <v>0.05</v>
      </c>
      <c r="P16" s="803"/>
      <c r="Q16" s="676"/>
      <c r="R16" s="676">
        <v>0.05</v>
      </c>
      <c r="S16" s="676"/>
      <c r="T16" s="676"/>
      <c r="U16" s="676">
        <v>0.05</v>
      </c>
      <c r="V16" s="672">
        <f t="shared" si="2"/>
        <v>1</v>
      </c>
      <c r="W16" s="2140">
        <v>0.25</v>
      </c>
      <c r="X16" s="290">
        <f>V16*W16</f>
        <v>0.25</v>
      </c>
      <c r="Y16" s="2026" t="s">
        <v>1797</v>
      </c>
      <c r="Z16" s="1720"/>
      <c r="AA16" s="1721"/>
      <c r="AB16" s="2026" t="s">
        <v>1798</v>
      </c>
      <c r="AC16" s="1720"/>
      <c r="AD16" s="1721"/>
      <c r="AE16" s="2229" t="s">
        <v>1799</v>
      </c>
      <c r="AF16" s="1720"/>
      <c r="AG16" s="1721"/>
      <c r="AH16" s="2138" t="s">
        <v>1800</v>
      </c>
      <c r="AI16" s="1720"/>
      <c r="AJ16" s="1872"/>
      <c r="AK16" s="267"/>
      <c r="AL16" s="267"/>
      <c r="AM16" s="267"/>
      <c r="AN16" s="267"/>
      <c r="AO16" s="267"/>
      <c r="AP16" s="267"/>
      <c r="AQ16" s="267"/>
      <c r="AR16" s="267"/>
      <c r="AS16" s="267"/>
    </row>
    <row r="17" spans="1:45" ht="56.25" customHeight="1">
      <c r="A17" s="1653"/>
      <c r="B17" s="1679"/>
      <c r="C17" s="1679"/>
      <c r="D17" s="1722"/>
      <c r="E17" s="1722"/>
      <c r="F17" s="1722"/>
      <c r="G17" s="1648"/>
      <c r="H17" s="2043"/>
      <c r="I17" s="666" t="s">
        <v>48</v>
      </c>
      <c r="J17" s="667"/>
      <c r="K17" s="668"/>
      <c r="L17" s="806">
        <v>0.85</v>
      </c>
      <c r="M17" s="668"/>
      <c r="N17" s="668"/>
      <c r="O17" s="806">
        <v>0.05</v>
      </c>
      <c r="P17" s="804"/>
      <c r="Q17" s="668"/>
      <c r="R17" s="669">
        <v>0.05</v>
      </c>
      <c r="S17" s="669"/>
      <c r="T17" s="668"/>
      <c r="U17" s="669">
        <v>0.05</v>
      </c>
      <c r="V17" s="670">
        <f t="shared" si="2"/>
        <v>1</v>
      </c>
      <c r="W17" s="2141"/>
      <c r="X17" s="297">
        <f>+V17*W16</f>
        <v>0.25</v>
      </c>
      <c r="Y17" s="1679"/>
      <c r="Z17" s="1722"/>
      <c r="AA17" s="1648"/>
      <c r="AB17" s="1679"/>
      <c r="AC17" s="1722"/>
      <c r="AD17" s="1648"/>
      <c r="AE17" s="1679"/>
      <c r="AF17" s="1722"/>
      <c r="AG17" s="1648"/>
      <c r="AH17" s="1679"/>
      <c r="AI17" s="1722"/>
      <c r="AJ17" s="2067"/>
      <c r="AK17" s="267"/>
      <c r="AL17" s="267"/>
      <c r="AM17" s="267"/>
      <c r="AN17" s="267"/>
      <c r="AO17" s="267"/>
      <c r="AP17" s="267"/>
      <c r="AQ17" s="267"/>
      <c r="AR17" s="267"/>
      <c r="AS17" s="267"/>
    </row>
    <row r="18" spans="1:45" ht="12.75" hidden="1" customHeight="1">
      <c r="A18" s="1653"/>
      <c r="B18" s="2138">
        <v>6</v>
      </c>
      <c r="C18" s="2165"/>
      <c r="D18" s="1720"/>
      <c r="E18" s="1720"/>
      <c r="F18" s="1720"/>
      <c r="G18" s="1721"/>
      <c r="H18" s="2042" t="s">
        <v>79</v>
      </c>
      <c r="I18" s="654" t="s">
        <v>47</v>
      </c>
      <c r="J18" s="734"/>
      <c r="K18" s="676"/>
      <c r="L18" s="676"/>
      <c r="M18" s="676"/>
      <c r="N18" s="676"/>
      <c r="O18" s="676"/>
      <c r="P18" s="803"/>
      <c r="Q18" s="676"/>
      <c r="R18" s="676"/>
      <c r="S18" s="676"/>
      <c r="T18" s="676"/>
      <c r="U18" s="676"/>
      <c r="V18" s="672">
        <f t="shared" si="2"/>
        <v>0</v>
      </c>
      <c r="W18" s="2140"/>
      <c r="X18" s="290">
        <f>V18*W18</f>
        <v>0</v>
      </c>
      <c r="Y18" s="2138"/>
      <c r="Z18" s="1720"/>
      <c r="AA18" s="1721"/>
      <c r="AB18" s="2138"/>
      <c r="AC18" s="1720"/>
      <c r="AD18" s="1721"/>
      <c r="AE18" s="2138"/>
      <c r="AF18" s="1720"/>
      <c r="AG18" s="1721"/>
      <c r="AH18" s="2138"/>
      <c r="AI18" s="1720"/>
      <c r="AJ18" s="1872"/>
      <c r="AK18" s="267"/>
      <c r="AL18" s="267"/>
      <c r="AM18" s="267"/>
      <c r="AN18" s="267"/>
      <c r="AO18" s="267"/>
      <c r="AP18" s="267"/>
      <c r="AQ18" s="267"/>
      <c r="AR18" s="267"/>
      <c r="AS18" s="267"/>
    </row>
    <row r="19" spans="1:45" ht="12.75" hidden="1" customHeight="1">
      <c r="A19" s="1653"/>
      <c r="B19" s="1679"/>
      <c r="C19" s="1679"/>
      <c r="D19" s="1722"/>
      <c r="E19" s="1722"/>
      <c r="F19" s="1722"/>
      <c r="G19" s="1648"/>
      <c r="H19" s="2043"/>
      <c r="I19" s="666" t="s">
        <v>48</v>
      </c>
      <c r="J19" s="738"/>
      <c r="K19" s="675"/>
      <c r="L19" s="675"/>
      <c r="M19" s="675"/>
      <c r="N19" s="675"/>
      <c r="O19" s="675"/>
      <c r="P19" s="671"/>
      <c r="Q19" s="675"/>
      <c r="R19" s="675"/>
      <c r="S19" s="675"/>
      <c r="T19" s="675"/>
      <c r="U19" s="675"/>
      <c r="V19" s="699">
        <f t="shared" si="2"/>
        <v>0</v>
      </c>
      <c r="W19" s="2141"/>
      <c r="X19" s="297">
        <f>+V19*W18</f>
        <v>0</v>
      </c>
      <c r="Y19" s="1679"/>
      <c r="Z19" s="1722"/>
      <c r="AA19" s="1648"/>
      <c r="AB19" s="1679"/>
      <c r="AC19" s="1722"/>
      <c r="AD19" s="1648"/>
      <c r="AE19" s="1679"/>
      <c r="AF19" s="1722"/>
      <c r="AG19" s="1648"/>
      <c r="AH19" s="1679"/>
      <c r="AI19" s="1722"/>
      <c r="AJ19" s="2067"/>
      <c r="AK19" s="267"/>
      <c r="AL19" s="267"/>
      <c r="AM19" s="267"/>
      <c r="AN19" s="267"/>
      <c r="AO19" s="267"/>
      <c r="AP19" s="267"/>
      <c r="AQ19" s="267"/>
      <c r="AR19" s="267"/>
      <c r="AS19" s="267"/>
    </row>
    <row r="20" spans="1:45" ht="12.75" hidden="1" customHeight="1">
      <c r="A20" s="1653"/>
      <c r="B20" s="2138">
        <v>7</v>
      </c>
      <c r="C20" s="2165"/>
      <c r="D20" s="1720"/>
      <c r="E20" s="1720"/>
      <c r="F20" s="1720"/>
      <c r="G20" s="1721"/>
      <c r="H20" s="2042" t="s">
        <v>79</v>
      </c>
      <c r="I20" s="654" t="s">
        <v>47</v>
      </c>
      <c r="J20" s="734"/>
      <c r="K20" s="676"/>
      <c r="L20" s="676"/>
      <c r="M20" s="676"/>
      <c r="N20" s="676"/>
      <c r="O20" s="676"/>
      <c r="P20" s="803"/>
      <c r="Q20" s="676"/>
      <c r="R20" s="676"/>
      <c r="S20" s="676"/>
      <c r="T20" s="676"/>
      <c r="U20" s="676"/>
      <c r="V20" s="672">
        <f t="shared" si="2"/>
        <v>0</v>
      </c>
      <c r="W20" s="2140"/>
      <c r="X20" s="290">
        <f>V20*W20</f>
        <v>0</v>
      </c>
      <c r="Y20" s="2138"/>
      <c r="Z20" s="1720"/>
      <c r="AA20" s="1721"/>
      <c r="AB20" s="2138"/>
      <c r="AC20" s="1720"/>
      <c r="AD20" s="1721"/>
      <c r="AE20" s="2138"/>
      <c r="AF20" s="1720"/>
      <c r="AG20" s="1721"/>
      <c r="AH20" s="2138"/>
      <c r="AI20" s="1720"/>
      <c r="AJ20" s="1872"/>
      <c r="AK20" s="267"/>
      <c r="AL20" s="267"/>
      <c r="AM20" s="267"/>
      <c r="AN20" s="267"/>
      <c r="AO20" s="267"/>
      <c r="AP20" s="267"/>
      <c r="AQ20" s="267"/>
      <c r="AR20" s="267"/>
      <c r="AS20" s="267"/>
    </row>
    <row r="21" spans="1:45" ht="12.75" hidden="1" customHeight="1">
      <c r="A21" s="1653"/>
      <c r="B21" s="1679"/>
      <c r="C21" s="1679"/>
      <c r="D21" s="1722"/>
      <c r="E21" s="1722"/>
      <c r="F21" s="1722"/>
      <c r="G21" s="1648"/>
      <c r="H21" s="2043"/>
      <c r="I21" s="666" t="s">
        <v>48</v>
      </c>
      <c r="J21" s="738"/>
      <c r="K21" s="675"/>
      <c r="L21" s="675"/>
      <c r="M21" s="675"/>
      <c r="N21" s="675"/>
      <c r="O21" s="675"/>
      <c r="P21" s="671"/>
      <c r="Q21" s="675"/>
      <c r="R21" s="675"/>
      <c r="S21" s="675"/>
      <c r="T21" s="675"/>
      <c r="U21" s="675"/>
      <c r="V21" s="699">
        <f t="shared" si="2"/>
        <v>0</v>
      </c>
      <c r="W21" s="2141"/>
      <c r="X21" s="297">
        <f>+V21*W20</f>
        <v>0</v>
      </c>
      <c r="Y21" s="1679"/>
      <c r="Z21" s="1722"/>
      <c r="AA21" s="1648"/>
      <c r="AB21" s="1679"/>
      <c r="AC21" s="1722"/>
      <c r="AD21" s="1648"/>
      <c r="AE21" s="1679"/>
      <c r="AF21" s="1722"/>
      <c r="AG21" s="1648"/>
      <c r="AH21" s="1679"/>
      <c r="AI21" s="1722"/>
      <c r="AJ21" s="2067"/>
      <c r="AK21" s="267"/>
      <c r="AL21" s="267"/>
      <c r="AM21" s="267"/>
      <c r="AN21" s="267"/>
      <c r="AO21" s="267"/>
      <c r="AP21" s="267"/>
      <c r="AQ21" s="267"/>
      <c r="AR21" s="267"/>
      <c r="AS21" s="267"/>
    </row>
    <row r="22" spans="1:45" ht="12.75" customHeight="1">
      <c r="A22" s="1653"/>
      <c r="B22" s="2060" t="s">
        <v>103</v>
      </c>
      <c r="C22" s="1720"/>
      <c r="D22" s="1720"/>
      <c r="E22" s="1720"/>
      <c r="F22" s="1720"/>
      <c r="G22" s="1721"/>
      <c r="H22" s="2154" t="s">
        <v>79</v>
      </c>
      <c r="I22" s="677" t="s">
        <v>47</v>
      </c>
      <c r="J22" s="678">
        <f t="shared" ref="J22:U22" si="3">+J8*$W8+J10*$W10+J12*$W12+J14*$W14+J16*$W16+J18*$W18+J20*$W20</f>
        <v>0</v>
      </c>
      <c r="K22" s="678">
        <f t="shared" si="3"/>
        <v>0</v>
      </c>
      <c r="L22" s="678">
        <f t="shared" si="3"/>
        <v>0.21249999999999999</v>
      </c>
      <c r="M22" s="678">
        <f t="shared" si="3"/>
        <v>0</v>
      </c>
      <c r="N22" s="678">
        <f t="shared" si="3"/>
        <v>0</v>
      </c>
      <c r="O22" s="678">
        <f t="shared" si="3"/>
        <v>0.13750000000000001</v>
      </c>
      <c r="P22" s="803">
        <f t="shared" si="3"/>
        <v>0</v>
      </c>
      <c r="Q22" s="678">
        <f t="shared" si="3"/>
        <v>0</v>
      </c>
      <c r="R22" s="678">
        <f t="shared" si="3"/>
        <v>0.26250000000000001</v>
      </c>
      <c r="S22" s="678">
        <f t="shared" si="3"/>
        <v>0</v>
      </c>
      <c r="T22" s="678">
        <f t="shared" si="3"/>
        <v>0</v>
      </c>
      <c r="U22" s="678">
        <f t="shared" si="3"/>
        <v>0.38750000000000001</v>
      </c>
      <c r="V22" s="672">
        <f t="shared" si="2"/>
        <v>1</v>
      </c>
      <c r="W22" s="2144">
        <f>SUM(W8:W21)</f>
        <v>1</v>
      </c>
      <c r="X22" s="290">
        <f>V22*W22</f>
        <v>1</v>
      </c>
      <c r="Y22" s="2238"/>
      <c r="Z22" s="1720"/>
      <c r="AA22" s="1721"/>
      <c r="AB22" s="2238"/>
      <c r="AC22" s="1720"/>
      <c r="AD22" s="1721"/>
      <c r="AE22" s="2238"/>
      <c r="AF22" s="1720"/>
      <c r="AG22" s="1721"/>
      <c r="AH22" s="2238"/>
      <c r="AI22" s="1720"/>
      <c r="AJ22" s="1872"/>
      <c r="AK22" s="267"/>
      <c r="AL22" s="267"/>
      <c r="AM22" s="267"/>
      <c r="AN22" s="267"/>
      <c r="AO22" s="267"/>
      <c r="AP22" s="267"/>
      <c r="AQ22" s="267"/>
      <c r="AR22" s="267"/>
      <c r="AS22" s="267"/>
    </row>
    <row r="23" spans="1:45" ht="15.75" customHeight="1">
      <c r="A23" s="1654"/>
      <c r="B23" s="1696"/>
      <c r="C23" s="1666"/>
      <c r="D23" s="1666"/>
      <c r="E23" s="1666"/>
      <c r="F23" s="1666"/>
      <c r="G23" s="1651"/>
      <c r="H23" s="2166"/>
      <c r="I23" s="741" t="s">
        <v>48</v>
      </c>
      <c r="J23" s="742">
        <f t="shared" ref="J23:U23" si="4">+J9*$W8+J11*$W10+J13*$W12+J15*$W14+J17*$W16+J19*$W18+J21*$W20</f>
        <v>0</v>
      </c>
      <c r="K23" s="742">
        <f t="shared" si="4"/>
        <v>0</v>
      </c>
      <c r="L23" s="742">
        <f t="shared" si="4"/>
        <v>0.21249999999999999</v>
      </c>
      <c r="M23" s="742">
        <f t="shared" si="4"/>
        <v>0</v>
      </c>
      <c r="N23" s="742">
        <f t="shared" si="4"/>
        <v>0</v>
      </c>
      <c r="O23" s="742">
        <f t="shared" si="4"/>
        <v>0.13750000000000001</v>
      </c>
      <c r="P23" s="813">
        <f t="shared" si="4"/>
        <v>0</v>
      </c>
      <c r="Q23" s="742">
        <f t="shared" si="4"/>
        <v>0</v>
      </c>
      <c r="R23" s="742">
        <f t="shared" si="4"/>
        <v>0.33750000000000002</v>
      </c>
      <c r="S23" s="742">
        <f t="shared" si="4"/>
        <v>0</v>
      </c>
      <c r="T23" s="742">
        <f t="shared" si="4"/>
        <v>0</v>
      </c>
      <c r="U23" s="742">
        <f t="shared" si="4"/>
        <v>0.31250000000000006</v>
      </c>
      <c r="V23" s="744">
        <f t="shared" si="2"/>
        <v>1</v>
      </c>
      <c r="W23" s="2173"/>
      <c r="X23" s="745">
        <f>+V23*W22</f>
        <v>1</v>
      </c>
      <c r="Y23" s="1696"/>
      <c r="Z23" s="1666"/>
      <c r="AA23" s="1651"/>
      <c r="AB23" s="1696"/>
      <c r="AC23" s="1666"/>
      <c r="AD23" s="1651"/>
      <c r="AE23" s="1696"/>
      <c r="AF23" s="1666"/>
      <c r="AG23" s="1651"/>
      <c r="AH23" s="1696"/>
      <c r="AI23" s="1666"/>
      <c r="AJ23" s="1841"/>
      <c r="AK23" s="267"/>
      <c r="AL23" s="267"/>
      <c r="AM23" s="267"/>
      <c r="AN23" s="267"/>
      <c r="AO23" s="267"/>
      <c r="AP23" s="267"/>
      <c r="AQ23" s="267"/>
      <c r="AR23" s="267"/>
      <c r="AS23" s="267"/>
    </row>
    <row r="24" spans="1:45" ht="27.75" customHeight="1">
      <c r="A24" s="2236" t="s">
        <v>107</v>
      </c>
      <c r="B24" s="1664"/>
      <c r="C24" s="264" t="s">
        <v>108</v>
      </c>
      <c r="D24" s="264" t="s">
        <v>109</v>
      </c>
      <c r="E24" s="264" t="s">
        <v>28</v>
      </c>
      <c r="F24" s="264" t="s">
        <v>110</v>
      </c>
      <c r="G24" s="262" t="s">
        <v>111</v>
      </c>
      <c r="H24" s="2030" t="s">
        <v>112</v>
      </c>
      <c r="I24" s="2031"/>
      <c r="J24" s="264" t="s">
        <v>63</v>
      </c>
      <c r="K24" s="264" t="s">
        <v>64</v>
      </c>
      <c r="L24" s="264" t="s">
        <v>65</v>
      </c>
      <c r="M24" s="264" t="s">
        <v>66</v>
      </c>
      <c r="N24" s="264" t="s">
        <v>67</v>
      </c>
      <c r="O24" s="264" t="s">
        <v>68</v>
      </c>
      <c r="P24" s="814" t="s">
        <v>69</v>
      </c>
      <c r="Q24" s="264" t="s">
        <v>70</v>
      </c>
      <c r="R24" s="264" t="s">
        <v>71</v>
      </c>
      <c r="S24" s="264" t="s">
        <v>72</v>
      </c>
      <c r="T24" s="264" t="s">
        <v>73</v>
      </c>
      <c r="U24" s="264" t="s">
        <v>74</v>
      </c>
      <c r="V24" s="264" t="s">
        <v>75</v>
      </c>
      <c r="W24" s="264" t="s">
        <v>76</v>
      </c>
      <c r="X24" s="264" t="s">
        <v>77</v>
      </c>
      <c r="Y24" s="2030" t="s">
        <v>113</v>
      </c>
      <c r="Z24" s="2036"/>
      <c r="AA24" s="2031"/>
      <c r="AB24" s="2030" t="s">
        <v>117</v>
      </c>
      <c r="AC24" s="2036"/>
      <c r="AD24" s="2031"/>
      <c r="AE24" s="2030" t="s">
        <v>427</v>
      </c>
      <c r="AF24" s="2036"/>
      <c r="AG24" s="2031"/>
      <c r="AH24" s="2030" t="s">
        <v>125</v>
      </c>
      <c r="AI24" s="2036"/>
      <c r="AJ24" s="2037"/>
      <c r="AK24" s="267"/>
      <c r="AL24" s="267"/>
      <c r="AM24" s="267"/>
      <c r="AN24" s="267"/>
      <c r="AO24" s="267"/>
      <c r="AP24" s="267"/>
      <c r="AQ24" s="267"/>
      <c r="AR24" s="267"/>
      <c r="AS24" s="267"/>
    </row>
    <row r="25" spans="1:45" ht="39" customHeight="1">
      <c r="A25" s="1796"/>
      <c r="B25" s="1713"/>
      <c r="C25" s="2157" t="s">
        <v>1746</v>
      </c>
      <c r="D25" s="2156" t="s">
        <v>298</v>
      </c>
      <c r="E25" s="2156" t="s">
        <v>1429</v>
      </c>
      <c r="F25" s="2156" t="s">
        <v>1836</v>
      </c>
      <c r="G25" s="2227" t="s">
        <v>1748</v>
      </c>
      <c r="H25" s="2228" t="s">
        <v>47</v>
      </c>
      <c r="I25" s="2170"/>
      <c r="J25" s="676">
        <v>1.4999999999999999E-2</v>
      </c>
      <c r="K25" s="794">
        <v>5.1999999999999998E-2</v>
      </c>
      <c r="L25" s="815">
        <v>9.7000000000000003E-2</v>
      </c>
      <c r="M25" s="794">
        <v>5.1999999999999998E-2</v>
      </c>
      <c r="N25" s="794">
        <v>4.2000000000000003E-2</v>
      </c>
      <c r="O25" s="815">
        <v>0.22539999999999999</v>
      </c>
      <c r="P25" s="795">
        <v>6.7000000000000004E-2</v>
      </c>
      <c r="Q25" s="794">
        <v>6.7000000000000004E-2</v>
      </c>
      <c r="R25" s="815">
        <v>0.12520000000000001</v>
      </c>
      <c r="S25" s="794">
        <v>5.7000000000000002E-2</v>
      </c>
      <c r="T25" s="676">
        <v>2.7E-2</v>
      </c>
      <c r="U25" s="816">
        <v>0.1734</v>
      </c>
      <c r="V25" s="730">
        <f t="shared" ref="V25:V26" si="5">SUM(J25:U25)</f>
        <v>1</v>
      </c>
      <c r="W25" s="2039">
        <v>0.3</v>
      </c>
      <c r="X25" s="730">
        <f>+(V25/V25)*W25</f>
        <v>0.3</v>
      </c>
      <c r="Y25" s="2026" t="s">
        <v>1842</v>
      </c>
      <c r="Z25" s="1720"/>
      <c r="AA25" s="1721"/>
      <c r="AB25" s="2138" t="s">
        <v>1843</v>
      </c>
      <c r="AC25" s="1720"/>
      <c r="AD25" s="1721"/>
      <c r="AE25" s="2026" t="s">
        <v>1844</v>
      </c>
      <c r="AF25" s="1720"/>
      <c r="AG25" s="1721"/>
      <c r="AH25" s="2073"/>
      <c r="AI25" s="1720"/>
      <c r="AJ25" s="1872"/>
      <c r="AK25" s="267"/>
      <c r="AL25" s="267"/>
      <c r="AM25" s="267"/>
      <c r="AN25" s="267"/>
      <c r="AO25" s="267"/>
      <c r="AP25" s="267"/>
      <c r="AQ25" s="267"/>
      <c r="AR25" s="267"/>
      <c r="AS25" s="267"/>
    </row>
    <row r="26" spans="1:45" ht="53.25" customHeight="1">
      <c r="A26" s="2049"/>
      <c r="B26" s="2050"/>
      <c r="C26" s="2220"/>
      <c r="D26" s="2219"/>
      <c r="E26" s="2219"/>
      <c r="F26" s="2219"/>
      <c r="G26" s="1713"/>
      <c r="H26" s="2233" t="s">
        <v>78</v>
      </c>
      <c r="I26" s="2234"/>
      <c r="J26" s="817">
        <v>1.7999999999999999E-2</v>
      </c>
      <c r="K26" s="817">
        <v>5.5E-2</v>
      </c>
      <c r="L26" s="817">
        <v>0.13100000000000001</v>
      </c>
      <c r="M26" s="817">
        <v>9.0999999999999998E-2</v>
      </c>
      <c r="N26" s="817">
        <v>4.8800000000000003E-2</v>
      </c>
      <c r="O26" s="817">
        <v>0.2127</v>
      </c>
      <c r="P26" s="817">
        <v>0.1055</v>
      </c>
      <c r="Q26" s="817">
        <v>9.1999999999999998E-2</v>
      </c>
      <c r="R26" s="817">
        <v>0.13170000000000001</v>
      </c>
      <c r="S26" s="817">
        <v>5.3499999999999999E-2</v>
      </c>
      <c r="T26" s="818">
        <v>2.7E-2</v>
      </c>
      <c r="U26" s="820">
        <v>3.3799999999999997E-2</v>
      </c>
      <c r="V26" s="733">
        <f t="shared" si="5"/>
        <v>1</v>
      </c>
      <c r="W26" s="1619"/>
      <c r="X26" s="730">
        <f>+V26/V25*W25</f>
        <v>0.3</v>
      </c>
      <c r="Y26" s="1678"/>
      <c r="Z26" s="1715"/>
      <c r="AA26" s="1713"/>
      <c r="AB26" s="1678"/>
      <c r="AC26" s="1715"/>
      <c r="AD26" s="1713"/>
      <c r="AE26" s="1678"/>
      <c r="AF26" s="1715"/>
      <c r="AG26" s="1713"/>
      <c r="AH26" s="1678"/>
      <c r="AI26" s="1715"/>
      <c r="AJ26" s="1840"/>
      <c r="AK26" s="267"/>
      <c r="AL26" s="267"/>
      <c r="AM26" s="267"/>
      <c r="AN26" s="267"/>
      <c r="AO26" s="267"/>
      <c r="AP26" s="267"/>
      <c r="AQ26" s="267"/>
      <c r="AR26" s="267"/>
      <c r="AS26" s="267"/>
    </row>
    <row r="27" spans="1:45" ht="13.5" customHeight="1">
      <c r="A27" s="2063" t="s">
        <v>1851</v>
      </c>
      <c r="B27" s="2047" t="s">
        <v>34</v>
      </c>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1"/>
      <c r="AK27" s="267"/>
      <c r="AL27" s="267"/>
      <c r="AM27" s="267"/>
      <c r="AN27" s="267"/>
      <c r="AO27" s="267"/>
      <c r="AP27" s="267"/>
      <c r="AQ27" s="267"/>
      <c r="AR27" s="267"/>
      <c r="AS27" s="267"/>
    </row>
    <row r="28" spans="1:45" ht="51" customHeight="1">
      <c r="A28" s="1653"/>
      <c r="B28" s="2131">
        <v>1</v>
      </c>
      <c r="C28" s="2160" t="s">
        <v>1852</v>
      </c>
      <c r="D28" s="1715"/>
      <c r="E28" s="1715"/>
      <c r="F28" s="1715"/>
      <c r="G28" s="1713"/>
      <c r="H28" s="2159" t="s">
        <v>79</v>
      </c>
      <c r="I28" s="661" t="s">
        <v>47</v>
      </c>
      <c r="J28" s="821"/>
      <c r="K28" s="822">
        <v>0.125</v>
      </c>
      <c r="L28" s="822">
        <v>0.125</v>
      </c>
      <c r="M28" s="822">
        <v>0.125</v>
      </c>
      <c r="N28" s="822"/>
      <c r="O28" s="822">
        <v>0.125</v>
      </c>
      <c r="P28" s="823">
        <v>0.125</v>
      </c>
      <c r="Q28" s="822">
        <v>0.125</v>
      </c>
      <c r="R28" s="822">
        <v>0.125</v>
      </c>
      <c r="S28" s="822">
        <v>0.125</v>
      </c>
      <c r="T28" s="822"/>
      <c r="U28" s="822"/>
      <c r="V28" s="663">
        <f t="shared" ref="V28:V43" si="6">SUM(J28:U28)</f>
        <v>1</v>
      </c>
      <c r="W28" s="2152">
        <v>0.2</v>
      </c>
      <c r="X28" s="665">
        <f>V28*W28</f>
        <v>0.2</v>
      </c>
      <c r="Y28" s="2130" t="s">
        <v>1853</v>
      </c>
      <c r="Z28" s="1715"/>
      <c r="AA28" s="1713"/>
      <c r="AB28" s="2130" t="s">
        <v>1854</v>
      </c>
      <c r="AC28" s="1715"/>
      <c r="AD28" s="1713"/>
      <c r="AE28" s="2130" t="s">
        <v>1855</v>
      </c>
      <c r="AF28" s="1715"/>
      <c r="AG28" s="1713"/>
      <c r="AH28" s="2222" t="s">
        <v>1856</v>
      </c>
      <c r="AI28" s="1715"/>
      <c r="AJ28" s="1840"/>
      <c r="AK28" s="267"/>
      <c r="AL28" s="267"/>
      <c r="AM28" s="267"/>
      <c r="AN28" s="267"/>
      <c r="AO28" s="267"/>
      <c r="AP28" s="267"/>
      <c r="AQ28" s="267"/>
      <c r="AR28" s="267"/>
      <c r="AS28" s="267"/>
    </row>
    <row r="29" spans="1:45" ht="77.25" customHeight="1">
      <c r="A29" s="1653"/>
      <c r="B29" s="1679"/>
      <c r="C29" s="1679"/>
      <c r="D29" s="1722"/>
      <c r="E29" s="1722"/>
      <c r="F29" s="1722"/>
      <c r="G29" s="1648"/>
      <c r="H29" s="2043"/>
      <c r="I29" s="666" t="s">
        <v>48</v>
      </c>
      <c r="J29" s="667"/>
      <c r="K29" s="824">
        <v>0.125</v>
      </c>
      <c r="L29" s="824">
        <v>0.125</v>
      </c>
      <c r="M29" s="824">
        <v>0.125</v>
      </c>
      <c r="N29" s="825"/>
      <c r="O29" s="824">
        <v>0.125</v>
      </c>
      <c r="P29" s="824">
        <v>0.125</v>
      </c>
      <c r="Q29" s="824">
        <v>0.125</v>
      </c>
      <c r="R29" s="824">
        <v>0.125</v>
      </c>
      <c r="S29" s="824">
        <v>0.125</v>
      </c>
      <c r="T29" s="805"/>
      <c r="U29" s="669"/>
      <c r="V29" s="670">
        <f t="shared" si="6"/>
        <v>1</v>
      </c>
      <c r="W29" s="2141"/>
      <c r="X29" s="297">
        <f>+V29*W28</f>
        <v>0.2</v>
      </c>
      <c r="Y29" s="1679"/>
      <c r="Z29" s="1722"/>
      <c r="AA29" s="1648"/>
      <c r="AB29" s="1679"/>
      <c r="AC29" s="1722"/>
      <c r="AD29" s="1648"/>
      <c r="AE29" s="1679"/>
      <c r="AF29" s="1722"/>
      <c r="AG29" s="1648"/>
      <c r="AH29" s="1679"/>
      <c r="AI29" s="1722"/>
      <c r="AJ29" s="2067"/>
      <c r="AK29" s="267"/>
      <c r="AL29" s="267"/>
      <c r="AM29" s="267"/>
      <c r="AN29" s="267"/>
      <c r="AO29" s="267"/>
      <c r="AP29" s="267"/>
      <c r="AQ29" s="267"/>
      <c r="AR29" s="267"/>
      <c r="AS29" s="267"/>
    </row>
    <row r="30" spans="1:45" ht="31.5" customHeight="1">
      <c r="A30" s="1653"/>
      <c r="B30" s="2028">
        <v>2</v>
      </c>
      <c r="C30" s="2057" t="s">
        <v>1857</v>
      </c>
      <c r="D30" s="1720"/>
      <c r="E30" s="1720"/>
      <c r="F30" s="1720"/>
      <c r="G30" s="1721"/>
      <c r="H30" s="2042" t="s">
        <v>79</v>
      </c>
      <c r="I30" s="654" t="s">
        <v>47</v>
      </c>
      <c r="J30" s="734"/>
      <c r="K30" s="676"/>
      <c r="L30" s="728"/>
      <c r="M30" s="676"/>
      <c r="N30" s="676"/>
      <c r="O30" s="728">
        <v>0.5</v>
      </c>
      <c r="P30" s="803"/>
      <c r="Q30" s="676"/>
      <c r="R30" s="728"/>
      <c r="S30" s="676"/>
      <c r="T30" s="676"/>
      <c r="U30" s="728">
        <v>0.5</v>
      </c>
      <c r="V30" s="672">
        <f t="shared" si="6"/>
        <v>1</v>
      </c>
      <c r="W30" s="2140">
        <v>0.2</v>
      </c>
      <c r="X30" s="290">
        <f>V30*W30</f>
        <v>0.2</v>
      </c>
      <c r="Y30" s="2189"/>
      <c r="Z30" s="1720"/>
      <c r="AA30" s="1721"/>
      <c r="AB30" s="2028" t="s">
        <v>1858</v>
      </c>
      <c r="AC30" s="1720"/>
      <c r="AD30" s="1721"/>
      <c r="AE30" s="2028"/>
      <c r="AF30" s="1720"/>
      <c r="AG30" s="1721"/>
      <c r="AH30" s="2138" t="s">
        <v>1859</v>
      </c>
      <c r="AI30" s="1720"/>
      <c r="AJ30" s="1872"/>
      <c r="AK30" s="267"/>
      <c r="AL30" s="267"/>
      <c r="AM30" s="267"/>
      <c r="AN30" s="267"/>
      <c r="AO30" s="267"/>
      <c r="AP30" s="267"/>
      <c r="AQ30" s="267"/>
      <c r="AR30" s="267"/>
      <c r="AS30" s="267"/>
    </row>
    <row r="31" spans="1:45" ht="34.5" customHeight="1">
      <c r="A31" s="1653"/>
      <c r="B31" s="1679"/>
      <c r="C31" s="1679"/>
      <c r="D31" s="1722"/>
      <c r="E31" s="1722"/>
      <c r="F31" s="1722"/>
      <c r="G31" s="1648"/>
      <c r="H31" s="2043"/>
      <c r="I31" s="666" t="s">
        <v>48</v>
      </c>
      <c r="J31" s="738"/>
      <c r="K31" s="675"/>
      <c r="L31" s="675"/>
      <c r="M31" s="675"/>
      <c r="N31" s="675"/>
      <c r="O31" s="806">
        <v>0.5</v>
      </c>
      <c r="P31" s="671"/>
      <c r="Q31" s="675"/>
      <c r="R31" s="675"/>
      <c r="S31" s="827"/>
      <c r="T31" s="675"/>
      <c r="U31" s="669">
        <v>0.5</v>
      </c>
      <c r="V31" s="699">
        <f t="shared" si="6"/>
        <v>1</v>
      </c>
      <c r="W31" s="2141"/>
      <c r="X31" s="297">
        <f>+V31*W30</f>
        <v>0.2</v>
      </c>
      <c r="Y31" s="1679"/>
      <c r="Z31" s="1722"/>
      <c r="AA31" s="1648"/>
      <c r="AB31" s="1679"/>
      <c r="AC31" s="1722"/>
      <c r="AD31" s="1648"/>
      <c r="AE31" s="1679"/>
      <c r="AF31" s="1722"/>
      <c r="AG31" s="1648"/>
      <c r="AH31" s="1679"/>
      <c r="AI31" s="1722"/>
      <c r="AJ31" s="2067"/>
      <c r="AK31" s="267"/>
      <c r="AL31" s="267"/>
      <c r="AM31" s="267"/>
      <c r="AN31" s="267"/>
      <c r="AO31" s="267"/>
      <c r="AP31" s="267"/>
      <c r="AQ31" s="267"/>
      <c r="AR31" s="267"/>
      <c r="AS31" s="267"/>
    </row>
    <row r="32" spans="1:45" ht="33.75" customHeight="1">
      <c r="A32" s="1653"/>
      <c r="B32" s="2028">
        <v>3</v>
      </c>
      <c r="C32" s="2057" t="s">
        <v>1861</v>
      </c>
      <c r="D32" s="1720"/>
      <c r="E32" s="1720"/>
      <c r="F32" s="1720"/>
      <c r="G32" s="1721"/>
      <c r="H32" s="2042" t="s">
        <v>79</v>
      </c>
      <c r="I32" s="654" t="s">
        <v>47</v>
      </c>
      <c r="J32" s="734">
        <v>0.05</v>
      </c>
      <c r="K32" s="676">
        <v>0.09</v>
      </c>
      <c r="L32" s="676">
        <v>0.09</v>
      </c>
      <c r="M32" s="676">
        <v>0.09</v>
      </c>
      <c r="N32" s="676">
        <v>0.09</v>
      </c>
      <c r="O32" s="676">
        <v>0.09</v>
      </c>
      <c r="P32" s="803">
        <v>0.09</v>
      </c>
      <c r="Q32" s="676">
        <v>0.09</v>
      </c>
      <c r="R32" s="676">
        <v>0.09</v>
      </c>
      <c r="S32" s="676">
        <v>0.09</v>
      </c>
      <c r="T32" s="676">
        <v>0.09</v>
      </c>
      <c r="U32" s="676">
        <v>0.05</v>
      </c>
      <c r="V32" s="672">
        <f t="shared" si="6"/>
        <v>0.99999999999999989</v>
      </c>
      <c r="W32" s="2140">
        <v>0.3</v>
      </c>
      <c r="X32" s="290">
        <f>V32*W32</f>
        <v>0.29999999999999993</v>
      </c>
      <c r="Y32" s="2026" t="s">
        <v>1862</v>
      </c>
      <c r="Z32" s="1720"/>
      <c r="AA32" s="1721"/>
      <c r="AB32" s="2138" t="s">
        <v>1864</v>
      </c>
      <c r="AC32" s="1720"/>
      <c r="AD32" s="1721"/>
      <c r="AE32" s="2026" t="s">
        <v>1866</v>
      </c>
      <c r="AF32" s="1720"/>
      <c r="AG32" s="1721"/>
      <c r="AH32" s="2138" t="s">
        <v>1868</v>
      </c>
      <c r="AI32" s="1720"/>
      <c r="AJ32" s="1872"/>
      <c r="AK32" s="267"/>
      <c r="AL32" s="267"/>
      <c r="AM32" s="267"/>
      <c r="AN32" s="267"/>
      <c r="AO32" s="267"/>
      <c r="AP32" s="267"/>
      <c r="AQ32" s="267"/>
      <c r="AR32" s="267"/>
      <c r="AS32" s="267"/>
    </row>
    <row r="33" spans="1:45" ht="60" customHeight="1">
      <c r="A33" s="1653"/>
      <c r="B33" s="1679"/>
      <c r="C33" s="1679"/>
      <c r="D33" s="1722"/>
      <c r="E33" s="1722"/>
      <c r="F33" s="1722"/>
      <c r="G33" s="1648"/>
      <c r="H33" s="2043"/>
      <c r="I33" s="666" t="s">
        <v>48</v>
      </c>
      <c r="J33" s="829">
        <v>0.06</v>
      </c>
      <c r="K33" s="824">
        <v>0.1</v>
      </c>
      <c r="L33" s="824">
        <v>0.15</v>
      </c>
      <c r="M33" s="824">
        <v>0.15</v>
      </c>
      <c r="N33" s="824">
        <v>0.15</v>
      </c>
      <c r="O33" s="824">
        <v>0.15</v>
      </c>
      <c r="P33" s="824">
        <v>9.5000000000000001E-2</v>
      </c>
      <c r="Q33" s="824">
        <v>0.15</v>
      </c>
      <c r="R33" s="824">
        <v>0.12</v>
      </c>
      <c r="S33" s="825"/>
      <c r="T33" s="825"/>
      <c r="U33" s="669"/>
      <c r="V33" s="670">
        <f t="shared" si="6"/>
        <v>1.125</v>
      </c>
      <c r="W33" s="2141"/>
      <c r="X33" s="297">
        <f>+V33*W32</f>
        <v>0.33749999999999997</v>
      </c>
      <c r="Y33" s="1679"/>
      <c r="Z33" s="1722"/>
      <c r="AA33" s="1648"/>
      <c r="AB33" s="1679"/>
      <c r="AC33" s="1722"/>
      <c r="AD33" s="1648"/>
      <c r="AE33" s="1679"/>
      <c r="AF33" s="1722"/>
      <c r="AG33" s="1648"/>
      <c r="AH33" s="1679"/>
      <c r="AI33" s="1722"/>
      <c r="AJ33" s="2067"/>
      <c r="AK33" s="267"/>
      <c r="AL33" s="267"/>
      <c r="AM33" s="267"/>
      <c r="AN33" s="267"/>
      <c r="AO33" s="267"/>
      <c r="AP33" s="267"/>
      <c r="AQ33" s="267"/>
      <c r="AR33" s="267"/>
      <c r="AS33" s="267"/>
    </row>
    <row r="34" spans="1:45" ht="52.5" customHeight="1">
      <c r="A34" s="1653"/>
      <c r="B34" s="2028">
        <v>4</v>
      </c>
      <c r="C34" s="2057" t="s">
        <v>1871</v>
      </c>
      <c r="D34" s="1720"/>
      <c r="E34" s="1720"/>
      <c r="F34" s="1720"/>
      <c r="G34" s="1721"/>
      <c r="H34" s="2042" t="s">
        <v>79</v>
      </c>
      <c r="I34" s="654" t="s">
        <v>47</v>
      </c>
      <c r="J34" s="734"/>
      <c r="K34" s="676"/>
      <c r="L34" s="676">
        <v>0.2</v>
      </c>
      <c r="M34" s="676"/>
      <c r="N34" s="676">
        <v>0.15</v>
      </c>
      <c r="O34" s="676">
        <v>0.15</v>
      </c>
      <c r="P34" s="803">
        <v>0.15</v>
      </c>
      <c r="Q34" s="676">
        <v>0.15</v>
      </c>
      <c r="R34" s="676">
        <v>0.15</v>
      </c>
      <c r="S34" s="676">
        <v>0.05</v>
      </c>
      <c r="T34" s="676"/>
      <c r="U34" s="676"/>
      <c r="V34" s="672">
        <f t="shared" si="6"/>
        <v>1</v>
      </c>
      <c r="W34" s="2140">
        <v>0.1</v>
      </c>
      <c r="X34" s="290">
        <f>V34*W34</f>
        <v>0.1</v>
      </c>
      <c r="Y34" s="2026" t="s">
        <v>1872</v>
      </c>
      <c r="Z34" s="1720"/>
      <c r="AA34" s="1721"/>
      <c r="AB34" s="2026" t="s">
        <v>1874</v>
      </c>
      <c r="AC34" s="1720"/>
      <c r="AD34" s="1721"/>
      <c r="AE34" s="2026" t="s">
        <v>1875</v>
      </c>
      <c r="AF34" s="1720"/>
      <c r="AG34" s="1721"/>
      <c r="AH34" s="2026" t="s">
        <v>1876</v>
      </c>
      <c r="AI34" s="1720"/>
      <c r="AJ34" s="1872"/>
      <c r="AK34" s="267"/>
      <c r="AL34" s="267"/>
      <c r="AM34" s="267"/>
      <c r="AN34" s="267"/>
      <c r="AO34" s="267"/>
      <c r="AP34" s="267"/>
      <c r="AQ34" s="267"/>
      <c r="AR34" s="267"/>
      <c r="AS34" s="267"/>
    </row>
    <row r="35" spans="1:45" ht="70.5" customHeight="1">
      <c r="A35" s="1653"/>
      <c r="B35" s="1679"/>
      <c r="C35" s="1679"/>
      <c r="D35" s="1722"/>
      <c r="E35" s="1722"/>
      <c r="F35" s="1722"/>
      <c r="G35" s="1648"/>
      <c r="H35" s="2043"/>
      <c r="I35" s="666" t="s">
        <v>48</v>
      </c>
      <c r="J35" s="667"/>
      <c r="K35" s="668"/>
      <c r="L35" s="831">
        <f>360/1000</f>
        <v>0.36</v>
      </c>
      <c r="M35" s="824">
        <v>0.21</v>
      </c>
      <c r="N35" s="824">
        <v>3.7999999999999999E-2</v>
      </c>
      <c r="O35" s="824">
        <v>9.2999999999999999E-2</v>
      </c>
      <c r="P35" s="824">
        <v>0.52</v>
      </c>
      <c r="Q35" s="824">
        <v>0.22</v>
      </c>
      <c r="R35" s="669"/>
      <c r="S35" s="668"/>
      <c r="T35" s="668"/>
      <c r="U35" s="668"/>
      <c r="V35" s="670">
        <f t="shared" si="6"/>
        <v>1.4410000000000001</v>
      </c>
      <c r="W35" s="2141"/>
      <c r="X35" s="297">
        <f>+V35*W34</f>
        <v>0.14410000000000001</v>
      </c>
      <c r="Y35" s="1679"/>
      <c r="Z35" s="1722"/>
      <c r="AA35" s="1648"/>
      <c r="AB35" s="1679"/>
      <c r="AC35" s="1722"/>
      <c r="AD35" s="1648"/>
      <c r="AE35" s="1679"/>
      <c r="AF35" s="1722"/>
      <c r="AG35" s="1648"/>
      <c r="AH35" s="1679"/>
      <c r="AI35" s="1722"/>
      <c r="AJ35" s="2067"/>
      <c r="AK35" s="267"/>
      <c r="AL35" s="267"/>
      <c r="AM35" s="267"/>
      <c r="AN35" s="267"/>
      <c r="AO35" s="267"/>
      <c r="AP35" s="267"/>
      <c r="AQ35" s="267"/>
      <c r="AR35" s="267"/>
      <c r="AS35" s="267"/>
    </row>
    <row r="36" spans="1:45" ht="33.75" customHeight="1">
      <c r="A36" s="1653"/>
      <c r="B36" s="2028">
        <v>5</v>
      </c>
      <c r="C36" s="2057" t="s">
        <v>1880</v>
      </c>
      <c r="D36" s="1720"/>
      <c r="E36" s="1720"/>
      <c r="F36" s="1720"/>
      <c r="G36" s="1721"/>
      <c r="H36" s="2042" t="s">
        <v>79</v>
      </c>
      <c r="I36" s="654" t="s">
        <v>47</v>
      </c>
      <c r="J36" s="734"/>
      <c r="K36" s="676"/>
      <c r="L36" s="676">
        <v>0.25</v>
      </c>
      <c r="M36" s="676"/>
      <c r="N36" s="676"/>
      <c r="O36" s="676"/>
      <c r="P36" s="803"/>
      <c r="Q36" s="676"/>
      <c r="R36" s="728">
        <v>0.375</v>
      </c>
      <c r="S36" s="676"/>
      <c r="T36" s="676"/>
      <c r="U36" s="728">
        <v>0.375</v>
      </c>
      <c r="V36" s="672">
        <f t="shared" si="6"/>
        <v>1</v>
      </c>
      <c r="W36" s="2140">
        <v>0.1</v>
      </c>
      <c r="X36" s="290">
        <f>V36*W36</f>
        <v>0.1</v>
      </c>
      <c r="Y36" s="2026" t="s">
        <v>1883</v>
      </c>
      <c r="Z36" s="1720"/>
      <c r="AA36" s="1721"/>
      <c r="AB36" s="2028"/>
      <c r="AC36" s="1720"/>
      <c r="AD36" s="1721"/>
      <c r="AE36" s="2026" t="s">
        <v>1886</v>
      </c>
      <c r="AF36" s="1720"/>
      <c r="AG36" s="1721"/>
      <c r="AH36" s="2138" t="s">
        <v>1887</v>
      </c>
      <c r="AI36" s="1720"/>
      <c r="AJ36" s="1872"/>
      <c r="AK36" s="267"/>
      <c r="AL36" s="267"/>
      <c r="AM36" s="267"/>
      <c r="AN36" s="267"/>
      <c r="AO36" s="267"/>
      <c r="AP36" s="267"/>
      <c r="AQ36" s="267"/>
      <c r="AR36" s="267"/>
      <c r="AS36" s="267"/>
    </row>
    <row r="37" spans="1:45" ht="33" customHeight="1">
      <c r="A37" s="1653"/>
      <c r="B37" s="1679"/>
      <c r="C37" s="1679"/>
      <c r="D37" s="1722"/>
      <c r="E37" s="1722"/>
      <c r="F37" s="1722"/>
      <c r="G37" s="1648"/>
      <c r="H37" s="2043"/>
      <c r="I37" s="666" t="s">
        <v>48</v>
      </c>
      <c r="J37" s="667"/>
      <c r="K37" s="668"/>
      <c r="L37" s="806">
        <v>0.25</v>
      </c>
      <c r="M37" s="668"/>
      <c r="N37" s="668"/>
      <c r="O37" s="668"/>
      <c r="P37" s="805"/>
      <c r="Q37" s="668"/>
      <c r="R37" s="824">
        <v>0.375</v>
      </c>
      <c r="S37" s="668"/>
      <c r="T37" s="668"/>
      <c r="U37" s="832">
        <v>0.375</v>
      </c>
      <c r="V37" s="670">
        <f t="shared" si="6"/>
        <v>1</v>
      </c>
      <c r="W37" s="2141"/>
      <c r="X37" s="297">
        <f>+V37*W36</f>
        <v>0.1</v>
      </c>
      <c r="Y37" s="1679"/>
      <c r="Z37" s="1722"/>
      <c r="AA37" s="1648"/>
      <c r="AB37" s="1679"/>
      <c r="AC37" s="1722"/>
      <c r="AD37" s="1648"/>
      <c r="AE37" s="1679"/>
      <c r="AF37" s="1722"/>
      <c r="AG37" s="1648"/>
      <c r="AH37" s="1679"/>
      <c r="AI37" s="1722"/>
      <c r="AJ37" s="2067"/>
      <c r="AK37" s="267"/>
      <c r="AL37" s="267"/>
      <c r="AM37" s="267"/>
      <c r="AN37" s="267"/>
      <c r="AO37" s="267"/>
      <c r="AP37" s="267"/>
      <c r="AQ37" s="267"/>
      <c r="AR37" s="267"/>
      <c r="AS37" s="267"/>
    </row>
    <row r="38" spans="1:45" ht="33" customHeight="1">
      <c r="A38" s="1653"/>
      <c r="B38" s="2028">
        <v>6</v>
      </c>
      <c r="C38" s="2057" t="s">
        <v>1896</v>
      </c>
      <c r="D38" s="1720"/>
      <c r="E38" s="1720"/>
      <c r="F38" s="1720"/>
      <c r="G38" s="1721"/>
      <c r="H38" s="2042" t="s">
        <v>79</v>
      </c>
      <c r="I38" s="654" t="s">
        <v>47</v>
      </c>
      <c r="J38" s="734"/>
      <c r="K38" s="676"/>
      <c r="L38" s="676"/>
      <c r="M38" s="676"/>
      <c r="N38" s="676"/>
      <c r="O38" s="676">
        <v>0.33400000000000002</v>
      </c>
      <c r="P38" s="803"/>
      <c r="Q38" s="676"/>
      <c r="R38" s="676">
        <v>0.33200000000000002</v>
      </c>
      <c r="S38" s="676"/>
      <c r="T38" s="676"/>
      <c r="U38" s="676">
        <v>0.33400000000000002</v>
      </c>
      <c r="V38" s="672">
        <f t="shared" si="6"/>
        <v>1</v>
      </c>
      <c r="W38" s="2140">
        <v>0.1</v>
      </c>
      <c r="X38" s="290">
        <f>V38*W38</f>
        <v>0.1</v>
      </c>
      <c r="Y38" s="2026" t="s">
        <v>1898</v>
      </c>
      <c r="Z38" s="1720"/>
      <c r="AA38" s="1721"/>
      <c r="AB38" s="2028"/>
      <c r="AC38" s="1720"/>
      <c r="AD38" s="1721"/>
      <c r="AE38" s="2026" t="s">
        <v>1899</v>
      </c>
      <c r="AF38" s="1720"/>
      <c r="AG38" s="1721"/>
      <c r="AH38" s="2138" t="s">
        <v>1901</v>
      </c>
      <c r="AI38" s="1720"/>
      <c r="AJ38" s="1872"/>
      <c r="AK38" s="267"/>
      <c r="AL38" s="267"/>
      <c r="AM38" s="267"/>
      <c r="AN38" s="267"/>
      <c r="AO38" s="267"/>
      <c r="AP38" s="267"/>
      <c r="AQ38" s="267"/>
      <c r="AR38" s="267"/>
      <c r="AS38" s="267"/>
    </row>
    <row r="39" spans="1:45" ht="35.25" customHeight="1">
      <c r="A39" s="1653"/>
      <c r="B39" s="1679"/>
      <c r="C39" s="1679"/>
      <c r="D39" s="1722"/>
      <c r="E39" s="1722"/>
      <c r="F39" s="1722"/>
      <c r="G39" s="1648"/>
      <c r="H39" s="2043"/>
      <c r="I39" s="666" t="s">
        <v>48</v>
      </c>
      <c r="J39" s="738"/>
      <c r="K39" s="675"/>
      <c r="L39" s="675"/>
      <c r="M39" s="675"/>
      <c r="N39" s="675"/>
      <c r="O39" s="806">
        <v>0.33400000000000002</v>
      </c>
      <c r="P39" s="671"/>
      <c r="Q39" s="675"/>
      <c r="R39" s="833">
        <v>0.33200000000000002</v>
      </c>
      <c r="S39" s="675"/>
      <c r="T39" s="675"/>
      <c r="U39" s="834">
        <v>0.33400000000000002</v>
      </c>
      <c r="V39" s="699">
        <f t="shared" si="6"/>
        <v>1</v>
      </c>
      <c r="W39" s="2141"/>
      <c r="X39" s="297">
        <f>+V39*W38</f>
        <v>0.1</v>
      </c>
      <c r="Y39" s="1679"/>
      <c r="Z39" s="1722"/>
      <c r="AA39" s="1648"/>
      <c r="AB39" s="1679"/>
      <c r="AC39" s="1722"/>
      <c r="AD39" s="1648"/>
      <c r="AE39" s="1679"/>
      <c r="AF39" s="1722"/>
      <c r="AG39" s="1648"/>
      <c r="AH39" s="1679"/>
      <c r="AI39" s="1722"/>
      <c r="AJ39" s="2067"/>
      <c r="AK39" s="267"/>
      <c r="AL39" s="267"/>
      <c r="AM39" s="267"/>
      <c r="AN39" s="267"/>
      <c r="AO39" s="267"/>
      <c r="AP39" s="267"/>
      <c r="AQ39" s="267"/>
      <c r="AR39" s="267"/>
      <c r="AS39" s="267"/>
    </row>
    <row r="40" spans="1:45" ht="12.75" customHeight="1">
      <c r="A40" s="1653"/>
      <c r="B40" s="2028">
        <v>7</v>
      </c>
      <c r="C40" s="2165"/>
      <c r="D40" s="1720"/>
      <c r="E40" s="1720"/>
      <c r="F40" s="1720"/>
      <c r="G40" s="1721"/>
      <c r="H40" s="2042" t="s">
        <v>79</v>
      </c>
      <c r="I40" s="654" t="s">
        <v>47</v>
      </c>
      <c r="J40" s="734"/>
      <c r="K40" s="676"/>
      <c r="L40" s="676"/>
      <c r="M40" s="676"/>
      <c r="N40" s="676"/>
      <c r="O40" s="676"/>
      <c r="P40" s="803"/>
      <c r="Q40" s="676"/>
      <c r="R40" s="676"/>
      <c r="S40" s="676"/>
      <c r="T40" s="676"/>
      <c r="U40" s="676"/>
      <c r="V40" s="672">
        <f t="shared" si="6"/>
        <v>0</v>
      </c>
      <c r="W40" s="2140"/>
      <c r="X40" s="290">
        <f>V40*W40</f>
        <v>0</v>
      </c>
      <c r="Y40" s="2028"/>
      <c r="Z40" s="1720"/>
      <c r="AA40" s="1721"/>
      <c r="AB40" s="2028"/>
      <c r="AC40" s="1720"/>
      <c r="AD40" s="1721"/>
      <c r="AE40" s="2028"/>
      <c r="AF40" s="1720"/>
      <c r="AG40" s="1721"/>
      <c r="AH40" s="2028"/>
      <c r="AI40" s="1720"/>
      <c r="AJ40" s="1872"/>
      <c r="AK40" s="267"/>
      <c r="AL40" s="267"/>
      <c r="AM40" s="267"/>
      <c r="AN40" s="267"/>
      <c r="AO40" s="267"/>
      <c r="AP40" s="267"/>
      <c r="AQ40" s="267"/>
      <c r="AR40" s="267"/>
      <c r="AS40" s="267"/>
    </row>
    <row r="41" spans="1:45" ht="12.75" customHeight="1">
      <c r="A41" s="1653"/>
      <c r="B41" s="1679"/>
      <c r="C41" s="1679"/>
      <c r="D41" s="1722"/>
      <c r="E41" s="1722"/>
      <c r="F41" s="1722"/>
      <c r="G41" s="1648"/>
      <c r="H41" s="2043"/>
      <c r="I41" s="666" t="s">
        <v>48</v>
      </c>
      <c r="J41" s="738"/>
      <c r="K41" s="675"/>
      <c r="L41" s="675"/>
      <c r="M41" s="675"/>
      <c r="N41" s="675"/>
      <c r="O41" s="675"/>
      <c r="P41" s="671"/>
      <c r="Q41" s="675"/>
      <c r="R41" s="675"/>
      <c r="S41" s="675"/>
      <c r="T41" s="675"/>
      <c r="U41" s="675"/>
      <c r="V41" s="699">
        <f t="shared" si="6"/>
        <v>0</v>
      </c>
      <c r="W41" s="2141"/>
      <c r="X41" s="297">
        <f>+V41*W40</f>
        <v>0</v>
      </c>
      <c r="Y41" s="1679"/>
      <c r="Z41" s="1722"/>
      <c r="AA41" s="1648"/>
      <c r="AB41" s="1679"/>
      <c r="AC41" s="1722"/>
      <c r="AD41" s="1648"/>
      <c r="AE41" s="1679"/>
      <c r="AF41" s="1722"/>
      <c r="AG41" s="1648"/>
      <c r="AH41" s="1679"/>
      <c r="AI41" s="1722"/>
      <c r="AJ41" s="2067"/>
      <c r="AK41" s="267"/>
      <c r="AL41" s="267"/>
      <c r="AM41" s="267"/>
      <c r="AN41" s="267"/>
      <c r="AO41" s="267"/>
      <c r="AP41" s="267"/>
      <c r="AQ41" s="267"/>
      <c r="AR41" s="267"/>
      <c r="AS41" s="267"/>
    </row>
    <row r="42" spans="1:45" ht="12.75" customHeight="1">
      <c r="A42" s="1653"/>
      <c r="B42" s="2060" t="s">
        <v>103</v>
      </c>
      <c r="C42" s="1720"/>
      <c r="D42" s="1720"/>
      <c r="E42" s="1720"/>
      <c r="F42" s="1720"/>
      <c r="G42" s="1721"/>
      <c r="H42" s="2154" t="s">
        <v>79</v>
      </c>
      <c r="I42" s="677" t="s">
        <v>47</v>
      </c>
      <c r="J42" s="678">
        <f t="shared" ref="J42:U42" si="7">+J28*$W28+J30*$W30+J32*$W32+J34*$W34+J36*$W36+J38*$W38+J40*$W40</f>
        <v>1.4999999999999999E-2</v>
      </c>
      <c r="K42" s="678">
        <f t="shared" si="7"/>
        <v>5.2000000000000005E-2</v>
      </c>
      <c r="L42" s="678">
        <f t="shared" si="7"/>
        <v>9.7000000000000003E-2</v>
      </c>
      <c r="M42" s="678">
        <f t="shared" si="7"/>
        <v>5.2000000000000005E-2</v>
      </c>
      <c r="N42" s="678">
        <f t="shared" si="7"/>
        <v>4.1999999999999996E-2</v>
      </c>
      <c r="O42" s="678">
        <f t="shared" si="7"/>
        <v>0.20039999999999999</v>
      </c>
      <c r="P42" s="803">
        <f t="shared" si="7"/>
        <v>6.7000000000000004E-2</v>
      </c>
      <c r="Q42" s="678">
        <f t="shared" si="7"/>
        <v>6.7000000000000004E-2</v>
      </c>
      <c r="R42" s="678">
        <f t="shared" si="7"/>
        <v>0.13770000000000002</v>
      </c>
      <c r="S42" s="678">
        <f t="shared" si="7"/>
        <v>5.7000000000000009E-2</v>
      </c>
      <c r="T42" s="678">
        <f t="shared" si="7"/>
        <v>2.7E-2</v>
      </c>
      <c r="U42" s="678">
        <f t="shared" si="7"/>
        <v>0.18590000000000004</v>
      </c>
      <c r="V42" s="672">
        <f t="shared" si="6"/>
        <v>1.0000000000000002</v>
      </c>
      <c r="W42" s="2144">
        <f>SUM(W28:W41)</f>
        <v>0.99999999999999989</v>
      </c>
      <c r="X42" s="290">
        <f>V42*W42</f>
        <v>1</v>
      </c>
      <c r="Y42" s="2034"/>
      <c r="Z42" s="1720"/>
      <c r="AA42" s="1721"/>
      <c r="AB42" s="2034"/>
      <c r="AC42" s="1720"/>
      <c r="AD42" s="1721"/>
      <c r="AE42" s="2034"/>
      <c r="AF42" s="1720"/>
      <c r="AG42" s="1721"/>
      <c r="AH42" s="2034"/>
      <c r="AI42" s="1720"/>
      <c r="AJ42" s="1872"/>
      <c r="AK42" s="267"/>
      <c r="AL42" s="267"/>
      <c r="AM42" s="267"/>
      <c r="AN42" s="267"/>
      <c r="AO42" s="267"/>
      <c r="AP42" s="267"/>
      <c r="AQ42" s="267"/>
      <c r="AR42" s="267"/>
      <c r="AS42" s="267"/>
    </row>
    <row r="43" spans="1:45" ht="12.75" customHeight="1">
      <c r="A43" s="1654"/>
      <c r="B43" s="1696"/>
      <c r="C43" s="1666"/>
      <c r="D43" s="1666"/>
      <c r="E43" s="1666"/>
      <c r="F43" s="1666"/>
      <c r="G43" s="1651"/>
      <c r="H43" s="2166"/>
      <c r="I43" s="741" t="s">
        <v>48</v>
      </c>
      <c r="J43" s="742">
        <f t="shared" ref="J43:U43" si="8">+J29*$W28+J31*$W30+J33*$W32+J35*$W34+J37*$W36+J39*$W38+J41*$W40</f>
        <v>1.7999999999999999E-2</v>
      </c>
      <c r="K43" s="742">
        <f t="shared" si="8"/>
        <v>5.5E-2</v>
      </c>
      <c r="L43" s="742">
        <f t="shared" si="8"/>
        <v>0.13100000000000001</v>
      </c>
      <c r="M43" s="742">
        <f t="shared" si="8"/>
        <v>9.1000000000000011E-2</v>
      </c>
      <c r="N43" s="742">
        <f t="shared" si="8"/>
        <v>4.8799999999999996E-2</v>
      </c>
      <c r="O43" s="742">
        <f t="shared" si="8"/>
        <v>0.2127</v>
      </c>
      <c r="P43" s="813">
        <f t="shared" si="8"/>
        <v>0.10550000000000001</v>
      </c>
      <c r="Q43" s="742">
        <f t="shared" si="8"/>
        <v>9.2000000000000012E-2</v>
      </c>
      <c r="R43" s="742">
        <f t="shared" si="8"/>
        <v>0.13170000000000001</v>
      </c>
      <c r="S43" s="742">
        <f t="shared" si="8"/>
        <v>2.5000000000000001E-2</v>
      </c>
      <c r="T43" s="742">
        <f t="shared" si="8"/>
        <v>0</v>
      </c>
      <c r="U43" s="742">
        <f t="shared" si="8"/>
        <v>0.17090000000000002</v>
      </c>
      <c r="V43" s="744">
        <f t="shared" si="6"/>
        <v>1.0816000000000001</v>
      </c>
      <c r="W43" s="2173"/>
      <c r="X43" s="745">
        <f>+V43*W42</f>
        <v>1.0815999999999999</v>
      </c>
      <c r="Y43" s="1696"/>
      <c r="Z43" s="1666"/>
      <c r="AA43" s="1651"/>
      <c r="AB43" s="1696"/>
      <c r="AC43" s="1666"/>
      <c r="AD43" s="1651"/>
      <c r="AE43" s="1696"/>
      <c r="AF43" s="1666"/>
      <c r="AG43" s="1651"/>
      <c r="AH43" s="1696"/>
      <c r="AI43" s="1666"/>
      <c r="AJ43" s="1841"/>
      <c r="AK43" s="267"/>
      <c r="AL43" s="267"/>
      <c r="AM43" s="267"/>
      <c r="AN43" s="267"/>
      <c r="AO43" s="267"/>
      <c r="AP43" s="267"/>
      <c r="AQ43" s="267"/>
      <c r="AR43" s="267"/>
      <c r="AS43" s="267"/>
    </row>
    <row r="44" spans="1:45" ht="35.25" customHeight="1">
      <c r="A44" s="2048" t="s">
        <v>107</v>
      </c>
      <c r="B44" s="1664"/>
      <c r="C44" s="264" t="s">
        <v>108</v>
      </c>
      <c r="D44" s="264" t="s">
        <v>109</v>
      </c>
      <c r="E44" s="264" t="s">
        <v>28</v>
      </c>
      <c r="F44" s="264" t="s">
        <v>110</v>
      </c>
      <c r="G44" s="262" t="s">
        <v>111</v>
      </c>
      <c r="H44" s="2030" t="s">
        <v>112</v>
      </c>
      <c r="I44" s="2031"/>
      <c r="J44" s="264" t="s">
        <v>63</v>
      </c>
      <c r="K44" s="264" t="s">
        <v>64</v>
      </c>
      <c r="L44" s="264" t="s">
        <v>65</v>
      </c>
      <c r="M44" s="264" t="s">
        <v>66</v>
      </c>
      <c r="N44" s="264" t="s">
        <v>67</v>
      </c>
      <c r="O44" s="264" t="s">
        <v>68</v>
      </c>
      <c r="P44" s="814" t="s">
        <v>69</v>
      </c>
      <c r="Q44" s="264" t="s">
        <v>70</v>
      </c>
      <c r="R44" s="264" t="s">
        <v>71</v>
      </c>
      <c r="S44" s="264" t="s">
        <v>72</v>
      </c>
      <c r="T44" s="264" t="s">
        <v>73</v>
      </c>
      <c r="U44" s="264" t="s">
        <v>74</v>
      </c>
      <c r="V44" s="264" t="s">
        <v>75</v>
      </c>
      <c r="W44" s="264" t="s">
        <v>76</v>
      </c>
      <c r="X44" s="264" t="s">
        <v>77</v>
      </c>
      <c r="Y44" s="2030" t="s">
        <v>113</v>
      </c>
      <c r="Z44" s="2036"/>
      <c r="AA44" s="2031"/>
      <c r="AB44" s="2030" t="s">
        <v>117</v>
      </c>
      <c r="AC44" s="2036"/>
      <c r="AD44" s="2031"/>
      <c r="AE44" s="2030" t="s">
        <v>427</v>
      </c>
      <c r="AF44" s="2036"/>
      <c r="AG44" s="2031"/>
      <c r="AH44" s="2030" t="s">
        <v>125</v>
      </c>
      <c r="AI44" s="2036"/>
      <c r="AJ44" s="2037"/>
      <c r="AK44" s="267"/>
      <c r="AL44" s="267"/>
      <c r="AM44" s="267"/>
      <c r="AN44" s="267"/>
      <c r="AO44" s="267"/>
      <c r="AP44" s="267"/>
      <c r="AQ44" s="267"/>
      <c r="AR44" s="267"/>
      <c r="AS44" s="267"/>
    </row>
    <row r="45" spans="1:45" ht="41.25" customHeight="1">
      <c r="A45" s="1796"/>
      <c r="B45" s="1713"/>
      <c r="C45" s="2157" t="s">
        <v>1746</v>
      </c>
      <c r="D45" s="2156" t="s">
        <v>1904</v>
      </c>
      <c r="E45" s="2239">
        <v>8903115208</v>
      </c>
      <c r="F45" s="2156" t="s">
        <v>1905</v>
      </c>
      <c r="G45" s="2167" t="s">
        <v>1748</v>
      </c>
      <c r="H45" s="2228" t="s">
        <v>47</v>
      </c>
      <c r="I45" s="2170"/>
      <c r="J45" s="763">
        <v>534186912.48000002</v>
      </c>
      <c r="K45" s="763">
        <v>534186912.48000002</v>
      </c>
      <c r="L45" s="763">
        <v>623218064.56000018</v>
      </c>
      <c r="M45" s="763">
        <v>712249216.63999999</v>
      </c>
      <c r="N45" s="763">
        <v>712249216.63999999</v>
      </c>
      <c r="O45" s="763">
        <v>712249216.63999999</v>
      </c>
      <c r="P45" s="836">
        <v>890311520.80000031</v>
      </c>
      <c r="Q45" s="763">
        <v>979342672.88000011</v>
      </c>
      <c r="R45" s="763">
        <v>1068373824.96</v>
      </c>
      <c r="S45" s="763">
        <v>801280368.72000003</v>
      </c>
      <c r="T45" s="763">
        <v>712249216.63999999</v>
      </c>
      <c r="U45" s="763">
        <v>623218064.56000018</v>
      </c>
      <c r="V45" s="764">
        <f t="shared" ref="V45:V46" si="9">SUM(J45:U45)</f>
        <v>8903115208.0000019</v>
      </c>
      <c r="W45" s="2039">
        <v>0.3</v>
      </c>
      <c r="X45" s="730">
        <f>+(V45/V45)*W45</f>
        <v>0.3</v>
      </c>
      <c r="Y45" s="2026" t="s">
        <v>1906</v>
      </c>
      <c r="Z45" s="1720"/>
      <c r="AA45" s="1721"/>
      <c r="AB45" s="2073"/>
      <c r="AC45" s="1720"/>
      <c r="AD45" s="1721"/>
      <c r="AE45" s="2073"/>
      <c r="AF45" s="1720"/>
      <c r="AG45" s="1721"/>
      <c r="AH45" s="2073"/>
      <c r="AI45" s="1720"/>
      <c r="AJ45" s="1872"/>
      <c r="AK45" s="267"/>
      <c r="AL45" s="267"/>
      <c r="AM45" s="267"/>
      <c r="AN45" s="267"/>
      <c r="AO45" s="267"/>
      <c r="AP45" s="267"/>
      <c r="AQ45" s="267"/>
      <c r="AR45" s="267"/>
      <c r="AS45" s="267"/>
    </row>
    <row r="46" spans="1:45" ht="41.25" customHeight="1">
      <c r="A46" s="2049"/>
      <c r="B46" s="2050"/>
      <c r="C46" s="2220"/>
      <c r="D46" s="2219"/>
      <c r="E46" s="1715"/>
      <c r="F46" s="2219"/>
      <c r="G46" s="2232"/>
      <c r="H46" s="2240" t="s">
        <v>78</v>
      </c>
      <c r="I46" s="2172"/>
      <c r="J46" s="839">
        <v>367411043</v>
      </c>
      <c r="K46" s="839">
        <v>677631403</v>
      </c>
      <c r="L46" s="839">
        <v>575846536</v>
      </c>
      <c r="M46" s="839">
        <v>872962837</v>
      </c>
      <c r="N46" s="839">
        <v>658742104</v>
      </c>
      <c r="O46" s="839">
        <v>519120794</v>
      </c>
      <c r="P46" s="839">
        <v>656160837</v>
      </c>
      <c r="Q46" s="839">
        <v>725402752</v>
      </c>
      <c r="R46" s="839">
        <v>610838364</v>
      </c>
      <c r="S46" s="839">
        <v>707811702</v>
      </c>
      <c r="T46" s="839">
        <v>617113145</v>
      </c>
      <c r="U46" s="765">
        <v>939640800</v>
      </c>
      <c r="V46" s="767">
        <f t="shared" si="9"/>
        <v>7928682317</v>
      </c>
      <c r="W46" s="1619"/>
      <c r="X46" s="730">
        <f>+V46/V45*W45</f>
        <v>0.26716544035762629</v>
      </c>
      <c r="Y46" s="1679"/>
      <c r="Z46" s="1722"/>
      <c r="AA46" s="1648"/>
      <c r="AB46" s="1679"/>
      <c r="AC46" s="1722"/>
      <c r="AD46" s="1648"/>
      <c r="AE46" s="1679"/>
      <c r="AF46" s="1722"/>
      <c r="AG46" s="1648"/>
      <c r="AH46" s="1679"/>
      <c r="AI46" s="1722"/>
      <c r="AJ46" s="2067"/>
      <c r="AK46" s="267"/>
      <c r="AL46" s="267"/>
      <c r="AM46" s="267"/>
      <c r="AN46" s="267"/>
      <c r="AO46" s="267"/>
      <c r="AP46" s="267"/>
      <c r="AQ46" s="267"/>
      <c r="AR46" s="267"/>
      <c r="AS46" s="267"/>
    </row>
    <row r="47" spans="1:45" ht="12.75" customHeight="1">
      <c r="A47" s="2063" t="s">
        <v>1912</v>
      </c>
      <c r="B47" s="2047" t="s">
        <v>34</v>
      </c>
      <c r="C47" s="1700"/>
      <c r="D47" s="1700"/>
      <c r="E47" s="1700"/>
      <c r="F47" s="1700"/>
      <c r="G47" s="1700"/>
      <c r="H47" s="1700"/>
      <c r="I47" s="1700"/>
      <c r="J47" s="1700"/>
      <c r="K47" s="1700"/>
      <c r="L47" s="1700"/>
      <c r="M47" s="1700"/>
      <c r="N47" s="1700"/>
      <c r="O47" s="1700"/>
      <c r="P47" s="1700"/>
      <c r="Q47" s="1700"/>
      <c r="R47" s="1700"/>
      <c r="S47" s="1700"/>
      <c r="T47" s="1700"/>
      <c r="U47" s="1700"/>
      <c r="V47" s="1700"/>
      <c r="W47" s="1700"/>
      <c r="X47" s="1700"/>
      <c r="Y47" s="1700"/>
      <c r="Z47" s="1700"/>
      <c r="AA47" s="1700"/>
      <c r="AB47" s="1700"/>
      <c r="AC47" s="1700"/>
      <c r="AD47" s="1700"/>
      <c r="AE47" s="1700"/>
      <c r="AF47" s="1700"/>
      <c r="AG47" s="1700"/>
      <c r="AH47" s="1700"/>
      <c r="AI47" s="1700"/>
      <c r="AJ47" s="1874"/>
      <c r="AK47" s="267"/>
      <c r="AL47" s="267"/>
      <c r="AM47" s="267"/>
      <c r="AN47" s="267"/>
      <c r="AO47" s="267"/>
      <c r="AP47" s="267"/>
      <c r="AQ47" s="267"/>
      <c r="AR47" s="267"/>
      <c r="AS47" s="267"/>
    </row>
    <row r="48" spans="1:45" ht="38.25" customHeight="1">
      <c r="A48" s="1653"/>
      <c r="B48" s="2028">
        <v>1</v>
      </c>
      <c r="C48" s="2057" t="s">
        <v>1914</v>
      </c>
      <c r="D48" s="1720"/>
      <c r="E48" s="1720"/>
      <c r="F48" s="1720"/>
      <c r="G48" s="1721"/>
      <c r="H48" s="2042" t="s">
        <v>79</v>
      </c>
      <c r="I48" s="654" t="s">
        <v>47</v>
      </c>
      <c r="J48" s="734">
        <v>6.0000000000000005E-2</v>
      </c>
      <c r="K48" s="676">
        <v>6.0000000000000005E-2</v>
      </c>
      <c r="L48" s="676">
        <v>7.0000000000000021E-2</v>
      </c>
      <c r="M48" s="676">
        <v>0.08</v>
      </c>
      <c r="N48" s="676">
        <v>0.08</v>
      </c>
      <c r="O48" s="676">
        <v>0.08</v>
      </c>
      <c r="P48" s="803">
        <v>0.10000000000000003</v>
      </c>
      <c r="Q48" s="676">
        <v>0.11000000000000001</v>
      </c>
      <c r="R48" s="676">
        <v>0.12000000000000001</v>
      </c>
      <c r="S48" s="676">
        <v>0.09</v>
      </c>
      <c r="T48" s="676">
        <v>0.08</v>
      </c>
      <c r="U48" s="676">
        <v>7.0000000000000021E-2</v>
      </c>
      <c r="V48" s="672">
        <f t="shared" ref="V48:V63" si="10">SUM(J48:U48)</f>
        <v>1</v>
      </c>
      <c r="W48" s="2140">
        <v>0.5</v>
      </c>
      <c r="X48" s="290">
        <f>V48*W48</f>
        <v>0.5</v>
      </c>
      <c r="Y48" s="2026" t="s">
        <v>1916</v>
      </c>
      <c r="Z48" s="1720"/>
      <c r="AA48" s="1721"/>
      <c r="AB48" s="2026" t="s">
        <v>1917</v>
      </c>
      <c r="AC48" s="1720"/>
      <c r="AD48" s="1721"/>
      <c r="AE48" s="2026" t="s">
        <v>1918</v>
      </c>
      <c r="AF48" s="1720"/>
      <c r="AG48" s="1721"/>
      <c r="AH48" s="2138" t="s">
        <v>1920</v>
      </c>
      <c r="AI48" s="1720"/>
      <c r="AJ48" s="1872"/>
      <c r="AK48" s="267"/>
      <c r="AL48" s="267"/>
      <c r="AM48" s="267"/>
      <c r="AN48" s="267"/>
      <c r="AO48" s="267"/>
      <c r="AP48" s="267"/>
      <c r="AQ48" s="267"/>
      <c r="AR48" s="267"/>
      <c r="AS48" s="267"/>
    </row>
    <row r="49" spans="1:45" ht="42" customHeight="1">
      <c r="A49" s="1653"/>
      <c r="B49" s="1679"/>
      <c r="C49" s="1679"/>
      <c r="D49" s="1722"/>
      <c r="E49" s="1722"/>
      <c r="F49" s="1722"/>
      <c r="G49" s="1648"/>
      <c r="H49" s="2043"/>
      <c r="I49" s="666" t="s">
        <v>48</v>
      </c>
      <c r="J49" s="843">
        <v>4.1300000000000003E-2</v>
      </c>
      <c r="K49" s="833">
        <v>7.6100000000000001E-2</v>
      </c>
      <c r="L49" s="833">
        <v>6.4699999999999994E-2</v>
      </c>
      <c r="M49" s="833">
        <v>9.8100000000000007E-2</v>
      </c>
      <c r="N49" s="833">
        <v>7.3999999999999996E-2</v>
      </c>
      <c r="O49" s="833">
        <v>5.8299999999999998E-2</v>
      </c>
      <c r="P49" s="833">
        <v>7.3700000000000002E-2</v>
      </c>
      <c r="Q49" s="833">
        <v>8.1500000000000003E-2</v>
      </c>
      <c r="R49" s="833">
        <v>6.8599999999999994E-2</v>
      </c>
      <c r="S49" s="833">
        <v>7.9500000000000001E-2</v>
      </c>
      <c r="T49" s="833">
        <v>6.93E-2</v>
      </c>
      <c r="U49" s="832">
        <v>0.1055</v>
      </c>
      <c r="V49" s="670">
        <f t="shared" si="10"/>
        <v>0.89060000000000006</v>
      </c>
      <c r="W49" s="2141"/>
      <c r="X49" s="297">
        <f>+V49*W48</f>
        <v>0.44530000000000003</v>
      </c>
      <c r="Y49" s="1679"/>
      <c r="Z49" s="1722"/>
      <c r="AA49" s="1648"/>
      <c r="AB49" s="1679"/>
      <c r="AC49" s="1722"/>
      <c r="AD49" s="1648"/>
      <c r="AE49" s="1679"/>
      <c r="AF49" s="1722"/>
      <c r="AG49" s="1648"/>
      <c r="AH49" s="1679"/>
      <c r="AI49" s="1722"/>
      <c r="AJ49" s="2067"/>
      <c r="AK49" s="267"/>
      <c r="AL49" s="267"/>
      <c r="AM49" s="267"/>
      <c r="AN49" s="267"/>
      <c r="AO49" s="267"/>
      <c r="AP49" s="267"/>
      <c r="AQ49" s="267"/>
      <c r="AR49" s="267"/>
      <c r="AS49" s="267"/>
    </row>
    <row r="50" spans="1:45" ht="36.75" customHeight="1">
      <c r="A50" s="1653"/>
      <c r="B50" s="2028">
        <v>2</v>
      </c>
      <c r="C50" s="2094" t="s">
        <v>1922</v>
      </c>
      <c r="D50" s="1720"/>
      <c r="E50" s="1720"/>
      <c r="F50" s="1720"/>
      <c r="G50" s="1721"/>
      <c r="H50" s="2042" t="s">
        <v>79</v>
      </c>
      <c r="I50" s="654" t="s">
        <v>47</v>
      </c>
      <c r="J50" s="734">
        <v>6.0000000000000005E-2</v>
      </c>
      <c r="K50" s="676">
        <v>6.0000000000000005E-2</v>
      </c>
      <c r="L50" s="676">
        <v>7.0000000000000021E-2</v>
      </c>
      <c r="M50" s="676">
        <v>0.08</v>
      </c>
      <c r="N50" s="676">
        <v>0.08</v>
      </c>
      <c r="O50" s="676">
        <v>0.08</v>
      </c>
      <c r="P50" s="803">
        <v>0.10000000000000003</v>
      </c>
      <c r="Q50" s="676">
        <v>0.11000000000000001</v>
      </c>
      <c r="R50" s="676">
        <v>0.12000000000000001</v>
      </c>
      <c r="S50" s="676">
        <v>0.09</v>
      </c>
      <c r="T50" s="676">
        <v>0.08</v>
      </c>
      <c r="U50" s="676">
        <v>7.0000000000000021E-2</v>
      </c>
      <c r="V50" s="672">
        <f t="shared" si="10"/>
        <v>1</v>
      </c>
      <c r="W50" s="2140">
        <v>0.5</v>
      </c>
      <c r="X50" s="290">
        <f>V50*W50</f>
        <v>0.5</v>
      </c>
      <c r="Y50" s="2241" t="s">
        <v>1923</v>
      </c>
      <c r="Z50" s="1720"/>
      <c r="AA50" s="1721"/>
      <c r="AB50" s="2026" t="s">
        <v>1924</v>
      </c>
      <c r="AC50" s="1720"/>
      <c r="AD50" s="1721"/>
      <c r="AE50" s="2026" t="s">
        <v>1925</v>
      </c>
      <c r="AF50" s="1720"/>
      <c r="AG50" s="1721"/>
      <c r="AH50" s="2138" t="s">
        <v>1926</v>
      </c>
      <c r="AI50" s="1720"/>
      <c r="AJ50" s="1872"/>
      <c r="AK50" s="267"/>
      <c r="AL50" s="267"/>
      <c r="AM50" s="267"/>
      <c r="AN50" s="267"/>
      <c r="AO50" s="267"/>
      <c r="AP50" s="267"/>
      <c r="AQ50" s="267"/>
      <c r="AR50" s="267"/>
      <c r="AS50" s="267"/>
    </row>
    <row r="51" spans="1:45" ht="52.5" customHeight="1">
      <c r="A51" s="1653"/>
      <c r="B51" s="1679"/>
      <c r="C51" s="1679"/>
      <c r="D51" s="1722"/>
      <c r="E51" s="1722"/>
      <c r="F51" s="1722"/>
      <c r="G51" s="1648"/>
      <c r="H51" s="2043"/>
      <c r="I51" s="666" t="s">
        <v>48</v>
      </c>
      <c r="J51" s="829">
        <v>4.1300000000000003E-2</v>
      </c>
      <c r="K51" s="824">
        <v>7.6100000000000001E-2</v>
      </c>
      <c r="L51" s="824">
        <v>6.4699999999999994E-2</v>
      </c>
      <c r="M51" s="824">
        <v>9.8100000000000007E-2</v>
      </c>
      <c r="N51" s="824">
        <v>7.3999999999999996E-2</v>
      </c>
      <c r="O51" s="824">
        <v>5.8299999999999998E-2</v>
      </c>
      <c r="P51" s="824">
        <v>7.3700000000000002E-2</v>
      </c>
      <c r="Q51" s="824">
        <v>8.1500000000000003E-2</v>
      </c>
      <c r="R51" s="824">
        <v>6.8599999999999994E-2</v>
      </c>
      <c r="S51" s="824">
        <v>7.9500000000000001E-2</v>
      </c>
      <c r="T51" s="833">
        <v>6.93E-2</v>
      </c>
      <c r="U51" s="832">
        <v>0.1055</v>
      </c>
      <c r="V51" s="670">
        <f t="shared" si="10"/>
        <v>0.89060000000000006</v>
      </c>
      <c r="W51" s="2141"/>
      <c r="X51" s="297">
        <f>+V51*W50</f>
        <v>0.44530000000000003</v>
      </c>
      <c r="Y51" s="1679"/>
      <c r="Z51" s="1722"/>
      <c r="AA51" s="1648"/>
      <c r="AB51" s="1679"/>
      <c r="AC51" s="1722"/>
      <c r="AD51" s="1648"/>
      <c r="AE51" s="1679"/>
      <c r="AF51" s="1722"/>
      <c r="AG51" s="1648"/>
      <c r="AH51" s="1679"/>
      <c r="AI51" s="1722"/>
      <c r="AJ51" s="2067"/>
      <c r="AK51" s="267"/>
      <c r="AL51" s="267"/>
      <c r="AM51" s="267"/>
      <c r="AN51" s="267"/>
      <c r="AO51" s="267"/>
      <c r="AP51" s="267"/>
      <c r="AQ51" s="267"/>
      <c r="AR51" s="267"/>
      <c r="AS51" s="267"/>
    </row>
    <row r="52" spans="1:45" ht="12.75" hidden="1" customHeight="1">
      <c r="A52" s="1653"/>
      <c r="B52" s="2028">
        <v>3</v>
      </c>
      <c r="C52" s="2057"/>
      <c r="D52" s="1720"/>
      <c r="E52" s="1720"/>
      <c r="F52" s="1720"/>
      <c r="G52" s="1721"/>
      <c r="H52" s="2042" t="s">
        <v>79</v>
      </c>
      <c r="I52" s="654" t="s">
        <v>47</v>
      </c>
      <c r="J52" s="734"/>
      <c r="K52" s="676"/>
      <c r="L52" s="676"/>
      <c r="M52" s="676"/>
      <c r="N52" s="676"/>
      <c r="O52" s="676"/>
      <c r="P52" s="803"/>
      <c r="Q52" s="676"/>
      <c r="R52" s="676"/>
      <c r="S52" s="676"/>
      <c r="T52" s="676"/>
      <c r="U52" s="676"/>
      <c r="V52" s="672">
        <f t="shared" si="10"/>
        <v>0</v>
      </c>
      <c r="W52" s="2140"/>
      <c r="X52" s="290">
        <f>V52*W52</f>
        <v>0</v>
      </c>
      <c r="Y52" s="2189"/>
      <c r="Z52" s="1720"/>
      <c r="AA52" s="1721"/>
      <c r="AB52" s="2028"/>
      <c r="AC52" s="1720"/>
      <c r="AD52" s="1721"/>
      <c r="AE52" s="2028"/>
      <c r="AF52" s="1720"/>
      <c r="AG52" s="1721"/>
      <c r="AH52" s="2028"/>
      <c r="AI52" s="1720"/>
      <c r="AJ52" s="1872"/>
      <c r="AK52" s="267"/>
      <c r="AL52" s="267"/>
      <c r="AM52" s="267"/>
      <c r="AN52" s="267"/>
      <c r="AO52" s="267"/>
      <c r="AP52" s="267"/>
      <c r="AQ52" s="267"/>
      <c r="AR52" s="267"/>
      <c r="AS52" s="267"/>
    </row>
    <row r="53" spans="1:45" ht="12.75" hidden="1" customHeight="1">
      <c r="A53" s="1653"/>
      <c r="B53" s="1679"/>
      <c r="C53" s="1679"/>
      <c r="D53" s="1722"/>
      <c r="E53" s="1722"/>
      <c r="F53" s="1722"/>
      <c r="G53" s="1648"/>
      <c r="H53" s="2043"/>
      <c r="I53" s="666" t="s">
        <v>48</v>
      </c>
      <c r="J53" s="738"/>
      <c r="K53" s="675"/>
      <c r="L53" s="675"/>
      <c r="M53" s="675"/>
      <c r="N53" s="675"/>
      <c r="O53" s="675"/>
      <c r="P53" s="671"/>
      <c r="Q53" s="675"/>
      <c r="R53" s="675"/>
      <c r="S53" s="675"/>
      <c r="T53" s="675"/>
      <c r="U53" s="675"/>
      <c r="V53" s="699">
        <f t="shared" si="10"/>
        <v>0</v>
      </c>
      <c r="W53" s="2141"/>
      <c r="X53" s="297">
        <f>+V53*W52</f>
        <v>0</v>
      </c>
      <c r="Y53" s="1679"/>
      <c r="Z53" s="1722"/>
      <c r="AA53" s="1648"/>
      <c r="AB53" s="1679"/>
      <c r="AC53" s="1722"/>
      <c r="AD53" s="1648"/>
      <c r="AE53" s="1679"/>
      <c r="AF53" s="1722"/>
      <c r="AG53" s="1648"/>
      <c r="AH53" s="1679"/>
      <c r="AI53" s="1722"/>
      <c r="AJ53" s="2067"/>
      <c r="AK53" s="267"/>
      <c r="AL53" s="267"/>
      <c r="AM53" s="267"/>
      <c r="AN53" s="267"/>
      <c r="AO53" s="267"/>
      <c r="AP53" s="267"/>
      <c r="AQ53" s="267"/>
      <c r="AR53" s="267"/>
      <c r="AS53" s="267"/>
    </row>
    <row r="54" spans="1:45" ht="12.75" hidden="1" customHeight="1">
      <c r="A54" s="1653"/>
      <c r="B54" s="2028">
        <v>4</v>
      </c>
      <c r="C54" s="2057"/>
      <c r="D54" s="1720"/>
      <c r="E54" s="1720"/>
      <c r="F54" s="1720"/>
      <c r="G54" s="1721"/>
      <c r="H54" s="2042" t="s">
        <v>79</v>
      </c>
      <c r="I54" s="654" t="s">
        <v>47</v>
      </c>
      <c r="J54" s="734"/>
      <c r="K54" s="676"/>
      <c r="L54" s="676"/>
      <c r="M54" s="676"/>
      <c r="N54" s="676"/>
      <c r="O54" s="676"/>
      <c r="P54" s="803"/>
      <c r="Q54" s="676"/>
      <c r="R54" s="676"/>
      <c r="S54" s="676"/>
      <c r="T54" s="676"/>
      <c r="U54" s="676"/>
      <c r="V54" s="672">
        <f t="shared" si="10"/>
        <v>0</v>
      </c>
      <c r="W54" s="2140"/>
      <c r="X54" s="290">
        <f>V54*W54</f>
        <v>0</v>
      </c>
      <c r="Y54" s="2189"/>
      <c r="Z54" s="1720"/>
      <c r="AA54" s="1721"/>
      <c r="AB54" s="2028"/>
      <c r="AC54" s="1720"/>
      <c r="AD54" s="1721"/>
      <c r="AE54" s="2028"/>
      <c r="AF54" s="1720"/>
      <c r="AG54" s="1721"/>
      <c r="AH54" s="2028"/>
      <c r="AI54" s="1720"/>
      <c r="AJ54" s="1872"/>
      <c r="AK54" s="267"/>
      <c r="AL54" s="267"/>
      <c r="AM54" s="267"/>
      <c r="AN54" s="267"/>
      <c r="AO54" s="267"/>
      <c r="AP54" s="267"/>
      <c r="AQ54" s="267"/>
      <c r="AR54" s="267"/>
      <c r="AS54" s="267"/>
    </row>
    <row r="55" spans="1:45" ht="12.75" hidden="1" customHeight="1">
      <c r="A55" s="1653"/>
      <c r="B55" s="1679"/>
      <c r="C55" s="1679"/>
      <c r="D55" s="1722"/>
      <c r="E55" s="1722"/>
      <c r="F55" s="1722"/>
      <c r="G55" s="1648"/>
      <c r="H55" s="2043"/>
      <c r="I55" s="666" t="s">
        <v>48</v>
      </c>
      <c r="J55" s="738"/>
      <c r="K55" s="675"/>
      <c r="L55" s="675"/>
      <c r="M55" s="675"/>
      <c r="N55" s="675"/>
      <c r="O55" s="675"/>
      <c r="P55" s="671"/>
      <c r="Q55" s="675"/>
      <c r="R55" s="675"/>
      <c r="S55" s="675"/>
      <c r="T55" s="675"/>
      <c r="U55" s="675"/>
      <c r="V55" s="699">
        <f t="shared" si="10"/>
        <v>0</v>
      </c>
      <c r="W55" s="2141"/>
      <c r="X55" s="297">
        <f>+V55*W54</f>
        <v>0</v>
      </c>
      <c r="Y55" s="1679"/>
      <c r="Z55" s="1722"/>
      <c r="AA55" s="1648"/>
      <c r="AB55" s="1679"/>
      <c r="AC55" s="1722"/>
      <c r="AD55" s="1648"/>
      <c r="AE55" s="1679"/>
      <c r="AF55" s="1722"/>
      <c r="AG55" s="1648"/>
      <c r="AH55" s="1679"/>
      <c r="AI55" s="1722"/>
      <c r="AJ55" s="2067"/>
      <c r="AK55" s="267"/>
      <c r="AL55" s="267"/>
      <c r="AM55" s="267"/>
      <c r="AN55" s="267"/>
      <c r="AO55" s="267"/>
      <c r="AP55" s="267"/>
      <c r="AQ55" s="267"/>
      <c r="AR55" s="267"/>
      <c r="AS55" s="267"/>
    </row>
    <row r="56" spans="1:45" ht="12.75" hidden="1" customHeight="1">
      <c r="A56" s="1653"/>
      <c r="B56" s="2028">
        <v>5</v>
      </c>
      <c r="C56" s="2057"/>
      <c r="D56" s="1720"/>
      <c r="E56" s="1720"/>
      <c r="F56" s="1720"/>
      <c r="G56" s="1721"/>
      <c r="H56" s="2042" t="s">
        <v>79</v>
      </c>
      <c r="I56" s="654" t="s">
        <v>47</v>
      </c>
      <c r="J56" s="734"/>
      <c r="K56" s="676"/>
      <c r="L56" s="676"/>
      <c r="M56" s="676"/>
      <c r="N56" s="676"/>
      <c r="O56" s="676"/>
      <c r="P56" s="803"/>
      <c r="Q56" s="676"/>
      <c r="R56" s="676"/>
      <c r="S56" s="676"/>
      <c r="T56" s="676"/>
      <c r="U56" s="676"/>
      <c r="V56" s="672">
        <f t="shared" si="10"/>
        <v>0</v>
      </c>
      <c r="W56" s="2140"/>
      <c r="X56" s="290">
        <f>V56*W56</f>
        <v>0</v>
      </c>
      <c r="Y56" s="2189"/>
      <c r="Z56" s="1720"/>
      <c r="AA56" s="1721"/>
      <c r="AB56" s="2028"/>
      <c r="AC56" s="1720"/>
      <c r="AD56" s="1721"/>
      <c r="AE56" s="2028"/>
      <c r="AF56" s="1720"/>
      <c r="AG56" s="1721"/>
      <c r="AH56" s="2028"/>
      <c r="AI56" s="1720"/>
      <c r="AJ56" s="1872"/>
      <c r="AK56" s="267"/>
      <c r="AL56" s="267"/>
      <c r="AM56" s="267"/>
      <c r="AN56" s="267"/>
      <c r="AO56" s="267"/>
      <c r="AP56" s="267"/>
      <c r="AQ56" s="267"/>
      <c r="AR56" s="267"/>
      <c r="AS56" s="267"/>
    </row>
    <row r="57" spans="1:45" ht="12.75" hidden="1" customHeight="1">
      <c r="A57" s="1653"/>
      <c r="B57" s="1679"/>
      <c r="C57" s="1679"/>
      <c r="D57" s="1722"/>
      <c r="E57" s="1722"/>
      <c r="F57" s="1722"/>
      <c r="G57" s="1648"/>
      <c r="H57" s="2043"/>
      <c r="I57" s="666" t="s">
        <v>48</v>
      </c>
      <c r="J57" s="738"/>
      <c r="K57" s="675"/>
      <c r="L57" s="675"/>
      <c r="M57" s="675"/>
      <c r="N57" s="675"/>
      <c r="O57" s="675"/>
      <c r="P57" s="671"/>
      <c r="Q57" s="675"/>
      <c r="R57" s="675"/>
      <c r="S57" s="675"/>
      <c r="T57" s="675"/>
      <c r="U57" s="675"/>
      <c r="V57" s="699">
        <f t="shared" si="10"/>
        <v>0</v>
      </c>
      <c r="W57" s="2141"/>
      <c r="X57" s="297">
        <f>+V57*W56</f>
        <v>0</v>
      </c>
      <c r="Y57" s="1679"/>
      <c r="Z57" s="1722"/>
      <c r="AA57" s="1648"/>
      <c r="AB57" s="1679"/>
      <c r="AC57" s="1722"/>
      <c r="AD57" s="1648"/>
      <c r="AE57" s="1679"/>
      <c r="AF57" s="1722"/>
      <c r="AG57" s="1648"/>
      <c r="AH57" s="1679"/>
      <c r="AI57" s="1722"/>
      <c r="AJ57" s="2067"/>
      <c r="AK57" s="267"/>
      <c r="AL57" s="267"/>
      <c r="AM57" s="267"/>
      <c r="AN57" s="267"/>
      <c r="AO57" s="267"/>
      <c r="AP57" s="267"/>
      <c r="AQ57" s="267"/>
      <c r="AR57" s="267"/>
      <c r="AS57" s="267"/>
    </row>
    <row r="58" spans="1:45" ht="12.75" hidden="1" customHeight="1">
      <c r="A58" s="1653"/>
      <c r="B58" s="2028">
        <v>6</v>
      </c>
      <c r="C58" s="2165"/>
      <c r="D58" s="1720"/>
      <c r="E58" s="1720"/>
      <c r="F58" s="1720"/>
      <c r="G58" s="1721"/>
      <c r="H58" s="2042" t="s">
        <v>79</v>
      </c>
      <c r="I58" s="654" t="s">
        <v>47</v>
      </c>
      <c r="J58" s="734"/>
      <c r="K58" s="676"/>
      <c r="L58" s="676"/>
      <c r="M58" s="676"/>
      <c r="N58" s="676"/>
      <c r="O58" s="676"/>
      <c r="P58" s="803"/>
      <c r="Q58" s="676"/>
      <c r="R58" s="676"/>
      <c r="S58" s="676"/>
      <c r="T58" s="676"/>
      <c r="U58" s="676"/>
      <c r="V58" s="672">
        <f t="shared" si="10"/>
        <v>0</v>
      </c>
      <c r="W58" s="2140"/>
      <c r="X58" s="290">
        <f>V58*W58</f>
        <v>0</v>
      </c>
      <c r="Y58" s="2189"/>
      <c r="Z58" s="1720"/>
      <c r="AA58" s="1721"/>
      <c r="AB58" s="2028"/>
      <c r="AC58" s="1720"/>
      <c r="AD58" s="1721"/>
      <c r="AE58" s="2028"/>
      <c r="AF58" s="1720"/>
      <c r="AG58" s="1721"/>
      <c r="AH58" s="2028"/>
      <c r="AI58" s="1720"/>
      <c r="AJ58" s="1872"/>
      <c r="AK58" s="267"/>
      <c r="AL58" s="267"/>
      <c r="AM58" s="267"/>
      <c r="AN58" s="267"/>
      <c r="AO58" s="267"/>
      <c r="AP58" s="267"/>
      <c r="AQ58" s="267"/>
      <c r="AR58" s="267"/>
      <c r="AS58" s="267"/>
    </row>
    <row r="59" spans="1:45" ht="12.75" hidden="1" customHeight="1">
      <c r="A59" s="1653"/>
      <c r="B59" s="1679"/>
      <c r="C59" s="1679"/>
      <c r="D59" s="1722"/>
      <c r="E59" s="1722"/>
      <c r="F59" s="1722"/>
      <c r="G59" s="1648"/>
      <c r="H59" s="2043"/>
      <c r="I59" s="666" t="s">
        <v>48</v>
      </c>
      <c r="J59" s="738"/>
      <c r="K59" s="675"/>
      <c r="L59" s="675"/>
      <c r="M59" s="675"/>
      <c r="N59" s="675"/>
      <c r="O59" s="675"/>
      <c r="P59" s="671"/>
      <c r="Q59" s="675"/>
      <c r="R59" s="675"/>
      <c r="S59" s="675"/>
      <c r="T59" s="675"/>
      <c r="U59" s="675"/>
      <c r="V59" s="699">
        <f t="shared" si="10"/>
        <v>0</v>
      </c>
      <c r="W59" s="2141"/>
      <c r="X59" s="297">
        <f>+V59*W58</f>
        <v>0</v>
      </c>
      <c r="Y59" s="1679"/>
      <c r="Z59" s="1722"/>
      <c r="AA59" s="1648"/>
      <c r="AB59" s="1679"/>
      <c r="AC59" s="1722"/>
      <c r="AD59" s="1648"/>
      <c r="AE59" s="1679"/>
      <c r="AF59" s="1722"/>
      <c r="AG59" s="1648"/>
      <c r="AH59" s="1679"/>
      <c r="AI59" s="1722"/>
      <c r="AJ59" s="2067"/>
      <c r="AK59" s="267"/>
      <c r="AL59" s="267"/>
      <c r="AM59" s="267"/>
      <c r="AN59" s="267"/>
      <c r="AO59" s="267"/>
      <c r="AP59" s="267"/>
      <c r="AQ59" s="267"/>
      <c r="AR59" s="267"/>
      <c r="AS59" s="267"/>
    </row>
    <row r="60" spans="1:45" ht="12.75" hidden="1" customHeight="1">
      <c r="A60" s="1653"/>
      <c r="B60" s="2028">
        <v>7</v>
      </c>
      <c r="C60" s="2165"/>
      <c r="D60" s="1720"/>
      <c r="E60" s="1720"/>
      <c r="F60" s="1720"/>
      <c r="G60" s="1721"/>
      <c r="H60" s="2042" t="s">
        <v>79</v>
      </c>
      <c r="I60" s="654" t="s">
        <v>47</v>
      </c>
      <c r="J60" s="734"/>
      <c r="K60" s="676"/>
      <c r="L60" s="676"/>
      <c r="M60" s="676"/>
      <c r="N60" s="676"/>
      <c r="O60" s="676"/>
      <c r="P60" s="803"/>
      <c r="Q60" s="676"/>
      <c r="R60" s="676"/>
      <c r="S60" s="676"/>
      <c r="T60" s="676"/>
      <c r="U60" s="676"/>
      <c r="V60" s="672">
        <f t="shared" si="10"/>
        <v>0</v>
      </c>
      <c r="W60" s="2140"/>
      <c r="X60" s="290">
        <f>V60*W60</f>
        <v>0</v>
      </c>
      <c r="Y60" s="2189"/>
      <c r="Z60" s="1720"/>
      <c r="AA60" s="1721"/>
      <c r="AB60" s="2028"/>
      <c r="AC60" s="1720"/>
      <c r="AD60" s="1721"/>
      <c r="AE60" s="2028"/>
      <c r="AF60" s="1720"/>
      <c r="AG60" s="1721"/>
      <c r="AH60" s="2028"/>
      <c r="AI60" s="1720"/>
      <c r="AJ60" s="1872"/>
      <c r="AK60" s="267"/>
      <c r="AL60" s="267"/>
      <c r="AM60" s="267"/>
      <c r="AN60" s="267"/>
      <c r="AO60" s="267"/>
      <c r="AP60" s="267"/>
      <c r="AQ60" s="267"/>
      <c r="AR60" s="267"/>
      <c r="AS60" s="267"/>
    </row>
    <row r="61" spans="1:45" ht="12.75" hidden="1" customHeight="1">
      <c r="A61" s="1653"/>
      <c r="B61" s="1679"/>
      <c r="C61" s="1679"/>
      <c r="D61" s="1722"/>
      <c r="E61" s="1722"/>
      <c r="F61" s="1722"/>
      <c r="G61" s="1648"/>
      <c r="H61" s="2043"/>
      <c r="I61" s="666" t="s">
        <v>48</v>
      </c>
      <c r="J61" s="738"/>
      <c r="K61" s="675"/>
      <c r="L61" s="675"/>
      <c r="M61" s="675"/>
      <c r="N61" s="675"/>
      <c r="O61" s="675"/>
      <c r="P61" s="671"/>
      <c r="Q61" s="675"/>
      <c r="R61" s="675"/>
      <c r="S61" s="675"/>
      <c r="T61" s="675"/>
      <c r="U61" s="675"/>
      <c r="V61" s="699">
        <f t="shared" si="10"/>
        <v>0</v>
      </c>
      <c r="W61" s="2141"/>
      <c r="X61" s="297">
        <f>+V61*W60</f>
        <v>0</v>
      </c>
      <c r="Y61" s="1679"/>
      <c r="Z61" s="1722"/>
      <c r="AA61" s="1648"/>
      <c r="AB61" s="1679"/>
      <c r="AC61" s="1722"/>
      <c r="AD61" s="1648"/>
      <c r="AE61" s="1679"/>
      <c r="AF61" s="1722"/>
      <c r="AG61" s="1648"/>
      <c r="AH61" s="1679"/>
      <c r="AI61" s="1722"/>
      <c r="AJ61" s="2067"/>
      <c r="AK61" s="267"/>
      <c r="AL61" s="267"/>
      <c r="AM61" s="267"/>
      <c r="AN61" s="267"/>
      <c r="AO61" s="267"/>
      <c r="AP61" s="267"/>
      <c r="AQ61" s="267"/>
      <c r="AR61" s="267"/>
      <c r="AS61" s="267"/>
    </row>
    <row r="62" spans="1:45" ht="24.75" customHeight="1">
      <c r="A62" s="1653"/>
      <c r="B62" s="2060" t="s">
        <v>103</v>
      </c>
      <c r="C62" s="1720"/>
      <c r="D62" s="1720"/>
      <c r="E62" s="1720"/>
      <c r="F62" s="1720"/>
      <c r="G62" s="1721"/>
      <c r="H62" s="2154" t="s">
        <v>79</v>
      </c>
      <c r="I62" s="677" t="s">
        <v>47</v>
      </c>
      <c r="J62" s="678">
        <f t="shared" ref="J62:U62" si="11">+J48*$W48+J50*$W50+J52*$W52+J54*$W54+J56*$W56+J58*$W58+J60*$W60</f>
        <v>6.0000000000000005E-2</v>
      </c>
      <c r="K62" s="678">
        <f t="shared" si="11"/>
        <v>6.0000000000000005E-2</v>
      </c>
      <c r="L62" s="678">
        <f t="shared" si="11"/>
        <v>7.0000000000000021E-2</v>
      </c>
      <c r="M62" s="678">
        <f t="shared" si="11"/>
        <v>0.08</v>
      </c>
      <c r="N62" s="678">
        <f t="shared" si="11"/>
        <v>0.08</v>
      </c>
      <c r="O62" s="678">
        <f t="shared" si="11"/>
        <v>0.08</v>
      </c>
      <c r="P62" s="803">
        <f t="shared" si="11"/>
        <v>0.10000000000000003</v>
      </c>
      <c r="Q62" s="678">
        <f t="shared" si="11"/>
        <v>0.11000000000000001</v>
      </c>
      <c r="R62" s="678">
        <f t="shared" si="11"/>
        <v>0.12000000000000001</v>
      </c>
      <c r="S62" s="678">
        <f t="shared" si="11"/>
        <v>0.09</v>
      </c>
      <c r="T62" s="678">
        <f t="shared" si="11"/>
        <v>0.08</v>
      </c>
      <c r="U62" s="678">
        <f t="shared" si="11"/>
        <v>7.0000000000000021E-2</v>
      </c>
      <c r="V62" s="672">
        <f t="shared" si="10"/>
        <v>1</v>
      </c>
      <c r="W62" s="2144">
        <f>SUM(W48:W61)</f>
        <v>1</v>
      </c>
      <c r="X62" s="290">
        <f>V62*W62</f>
        <v>1</v>
      </c>
      <c r="Y62" s="2221" t="s">
        <v>1942</v>
      </c>
      <c r="Z62" s="1720"/>
      <c r="AA62" s="1721"/>
      <c r="AB62" s="2034"/>
      <c r="AC62" s="1720"/>
      <c r="AD62" s="1721"/>
      <c r="AE62" s="2034"/>
      <c r="AF62" s="1720"/>
      <c r="AG62" s="1721"/>
      <c r="AH62" s="2034"/>
      <c r="AI62" s="1720"/>
      <c r="AJ62" s="1872"/>
      <c r="AK62" s="267"/>
      <c r="AL62" s="267"/>
      <c r="AM62" s="267"/>
      <c r="AN62" s="267"/>
      <c r="AO62" s="267"/>
      <c r="AP62" s="267"/>
      <c r="AQ62" s="267"/>
      <c r="AR62" s="267"/>
      <c r="AS62" s="267"/>
    </row>
    <row r="63" spans="1:45" ht="32.25" customHeight="1">
      <c r="A63" s="1654"/>
      <c r="B63" s="1696"/>
      <c r="C63" s="1666"/>
      <c r="D63" s="1666"/>
      <c r="E63" s="1666"/>
      <c r="F63" s="1666"/>
      <c r="G63" s="1651"/>
      <c r="H63" s="2166"/>
      <c r="I63" s="741" t="s">
        <v>48</v>
      </c>
      <c r="J63" s="742">
        <f t="shared" ref="J63:U63" si="12">+J49*$W48+J51*$W50+J53*$W52+J55*$W54+J57*$W56+J59*$W58+J61*$W60</f>
        <v>4.1300000000000003E-2</v>
      </c>
      <c r="K63" s="742">
        <f t="shared" si="12"/>
        <v>7.6100000000000001E-2</v>
      </c>
      <c r="L63" s="742">
        <f t="shared" si="12"/>
        <v>6.4699999999999994E-2</v>
      </c>
      <c r="M63" s="742">
        <f t="shared" si="12"/>
        <v>9.8100000000000007E-2</v>
      </c>
      <c r="N63" s="742">
        <f t="shared" si="12"/>
        <v>7.3999999999999996E-2</v>
      </c>
      <c r="O63" s="742">
        <f t="shared" si="12"/>
        <v>5.8299999999999998E-2</v>
      </c>
      <c r="P63" s="813">
        <f t="shared" si="12"/>
        <v>7.3700000000000002E-2</v>
      </c>
      <c r="Q63" s="742">
        <f t="shared" si="12"/>
        <v>8.1500000000000003E-2</v>
      </c>
      <c r="R63" s="742">
        <f t="shared" si="12"/>
        <v>6.8599999999999994E-2</v>
      </c>
      <c r="S63" s="742">
        <f t="shared" si="12"/>
        <v>7.9500000000000001E-2</v>
      </c>
      <c r="T63" s="742">
        <f t="shared" si="12"/>
        <v>6.93E-2</v>
      </c>
      <c r="U63" s="742">
        <f t="shared" si="12"/>
        <v>0.1055</v>
      </c>
      <c r="V63" s="744">
        <f t="shared" si="10"/>
        <v>0.89060000000000006</v>
      </c>
      <c r="W63" s="2173"/>
      <c r="X63" s="745">
        <f>+V63*W62</f>
        <v>0.89060000000000006</v>
      </c>
      <c r="Y63" s="1696"/>
      <c r="Z63" s="1666"/>
      <c r="AA63" s="1651"/>
      <c r="AB63" s="1696"/>
      <c r="AC63" s="1666"/>
      <c r="AD63" s="1651"/>
      <c r="AE63" s="1696"/>
      <c r="AF63" s="1666"/>
      <c r="AG63" s="1651"/>
      <c r="AH63" s="1696"/>
      <c r="AI63" s="1666"/>
      <c r="AJ63" s="1841"/>
      <c r="AK63" s="267"/>
      <c r="AL63" s="267"/>
      <c r="AM63" s="267"/>
      <c r="AN63" s="267"/>
      <c r="AO63" s="267"/>
      <c r="AP63" s="267"/>
      <c r="AQ63" s="267"/>
      <c r="AR63" s="267"/>
      <c r="AS63" s="267"/>
    </row>
    <row r="64" spans="1:45" ht="42" customHeight="1">
      <c r="A64" s="2048" t="s">
        <v>107</v>
      </c>
      <c r="B64" s="1664"/>
      <c r="C64" s="264" t="s">
        <v>108</v>
      </c>
      <c r="D64" s="264" t="s">
        <v>109</v>
      </c>
      <c r="E64" s="264" t="s">
        <v>28</v>
      </c>
      <c r="F64" s="264" t="s">
        <v>110</v>
      </c>
      <c r="G64" s="262" t="s">
        <v>111</v>
      </c>
      <c r="H64" s="2030" t="s">
        <v>112</v>
      </c>
      <c r="I64" s="2031"/>
      <c r="J64" s="264" t="s">
        <v>63</v>
      </c>
      <c r="K64" s="264" t="s">
        <v>64</v>
      </c>
      <c r="L64" s="264" t="s">
        <v>65</v>
      </c>
      <c r="M64" s="264" t="s">
        <v>66</v>
      </c>
      <c r="N64" s="264" t="s">
        <v>67</v>
      </c>
      <c r="O64" s="264" t="s">
        <v>68</v>
      </c>
      <c r="P64" s="814" t="s">
        <v>69</v>
      </c>
      <c r="Q64" s="264" t="s">
        <v>70</v>
      </c>
      <c r="R64" s="264" t="s">
        <v>71</v>
      </c>
      <c r="S64" s="264" t="s">
        <v>72</v>
      </c>
      <c r="T64" s="264" t="s">
        <v>73</v>
      </c>
      <c r="U64" s="264" t="s">
        <v>74</v>
      </c>
      <c r="V64" s="264" t="s">
        <v>75</v>
      </c>
      <c r="W64" s="264" t="s">
        <v>76</v>
      </c>
      <c r="X64" s="264" t="s">
        <v>77</v>
      </c>
      <c r="Y64" s="2030" t="s">
        <v>113</v>
      </c>
      <c r="Z64" s="2036"/>
      <c r="AA64" s="2031"/>
      <c r="AB64" s="2030" t="s">
        <v>117</v>
      </c>
      <c r="AC64" s="2036"/>
      <c r="AD64" s="2031"/>
      <c r="AE64" s="2030" t="s">
        <v>427</v>
      </c>
      <c r="AF64" s="2036"/>
      <c r="AG64" s="2031"/>
      <c r="AH64" s="2030" t="s">
        <v>125</v>
      </c>
      <c r="AI64" s="2036"/>
      <c r="AJ64" s="2037"/>
      <c r="AK64" s="267"/>
      <c r="AL64" s="267"/>
      <c r="AM64" s="267"/>
      <c r="AN64" s="267"/>
      <c r="AO64" s="267"/>
      <c r="AP64" s="267"/>
      <c r="AQ64" s="267"/>
      <c r="AR64" s="267"/>
      <c r="AS64" s="267"/>
    </row>
    <row r="65" spans="1:45" ht="34.5" customHeight="1">
      <c r="A65" s="1796"/>
      <c r="B65" s="1713"/>
      <c r="C65" s="2157" t="s">
        <v>1746</v>
      </c>
      <c r="D65" s="2156" t="s">
        <v>298</v>
      </c>
      <c r="E65" s="2231">
        <v>1</v>
      </c>
      <c r="F65" s="2156" t="s">
        <v>1947</v>
      </c>
      <c r="G65" s="2167" t="s">
        <v>1748</v>
      </c>
      <c r="H65" s="2228" t="s">
        <v>47</v>
      </c>
      <c r="I65" s="2170"/>
      <c r="J65" s="794"/>
      <c r="K65" s="794"/>
      <c r="L65" s="815">
        <v>0.3</v>
      </c>
      <c r="M65" s="794"/>
      <c r="N65" s="794"/>
      <c r="O65" s="815">
        <v>0.2</v>
      </c>
      <c r="P65" s="795"/>
      <c r="Q65" s="794"/>
      <c r="R65" s="815">
        <v>0.25</v>
      </c>
      <c r="S65" s="794"/>
      <c r="T65" s="794"/>
      <c r="U65" s="815">
        <v>0.25</v>
      </c>
      <c r="V65" s="730">
        <f t="shared" ref="V65:V66" si="13">SUM(J65:U65)</f>
        <v>1</v>
      </c>
      <c r="W65" s="2039">
        <v>0.2</v>
      </c>
      <c r="X65" s="730">
        <f>+(V65/V65)*W65</f>
        <v>0.2</v>
      </c>
      <c r="Y65" s="2026" t="s">
        <v>1948</v>
      </c>
      <c r="Z65" s="1720"/>
      <c r="AA65" s="1721"/>
      <c r="AB65" s="2073"/>
      <c r="AC65" s="1720"/>
      <c r="AD65" s="1721"/>
      <c r="AE65" s="2073"/>
      <c r="AF65" s="1720"/>
      <c r="AG65" s="1721"/>
      <c r="AH65" s="2073"/>
      <c r="AI65" s="1720"/>
      <c r="AJ65" s="1872"/>
      <c r="AK65" s="267"/>
      <c r="AL65" s="267"/>
      <c r="AM65" s="267"/>
      <c r="AN65" s="267"/>
      <c r="AO65" s="267"/>
      <c r="AP65" s="267"/>
      <c r="AQ65" s="267"/>
      <c r="AR65" s="267"/>
      <c r="AS65" s="267"/>
    </row>
    <row r="66" spans="1:45" ht="33" customHeight="1">
      <c r="A66" s="2049"/>
      <c r="B66" s="2050"/>
      <c r="C66" s="2220"/>
      <c r="D66" s="2219"/>
      <c r="E66" s="1715"/>
      <c r="F66" s="2219"/>
      <c r="G66" s="2232"/>
      <c r="H66" s="2233" t="s">
        <v>78</v>
      </c>
      <c r="I66" s="2234"/>
      <c r="J66" s="797"/>
      <c r="K66" s="797"/>
      <c r="L66" s="798">
        <v>0.3004</v>
      </c>
      <c r="M66" s="797"/>
      <c r="N66" s="797"/>
      <c r="O66" s="798">
        <v>0.1</v>
      </c>
      <c r="P66" s="847"/>
      <c r="Q66" s="797"/>
      <c r="R66" s="801">
        <v>0.29920000000000002</v>
      </c>
      <c r="S66" s="797"/>
      <c r="T66" s="797"/>
      <c r="U66" s="802">
        <v>0.3004</v>
      </c>
      <c r="V66" s="733">
        <f t="shared" si="13"/>
        <v>1</v>
      </c>
      <c r="W66" s="1619"/>
      <c r="X66" s="730">
        <f>+V66/V65*W65</f>
        <v>0.2</v>
      </c>
      <c r="Y66" s="1679"/>
      <c r="Z66" s="1722"/>
      <c r="AA66" s="1648"/>
      <c r="AB66" s="1679"/>
      <c r="AC66" s="1722"/>
      <c r="AD66" s="1648"/>
      <c r="AE66" s="1679"/>
      <c r="AF66" s="1722"/>
      <c r="AG66" s="1648"/>
      <c r="AH66" s="1679"/>
      <c r="AI66" s="1722"/>
      <c r="AJ66" s="2067"/>
      <c r="AK66" s="267"/>
      <c r="AL66" s="267"/>
      <c r="AM66" s="267"/>
      <c r="AN66" s="267"/>
      <c r="AO66" s="267"/>
      <c r="AP66" s="267"/>
      <c r="AQ66" s="267"/>
      <c r="AR66" s="267"/>
      <c r="AS66" s="267"/>
    </row>
    <row r="67" spans="1:45" ht="12.75" customHeight="1">
      <c r="A67" s="2061" t="s">
        <v>1951</v>
      </c>
      <c r="B67" s="2218" t="s">
        <v>34</v>
      </c>
      <c r="C67" s="1863"/>
      <c r="D67" s="1863"/>
      <c r="E67" s="1863"/>
      <c r="F67" s="1863"/>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4"/>
      <c r="AK67" s="267"/>
      <c r="AL67" s="267"/>
      <c r="AM67" s="267"/>
      <c r="AN67" s="267"/>
      <c r="AO67" s="267"/>
      <c r="AP67" s="267"/>
      <c r="AQ67" s="267"/>
      <c r="AR67" s="267"/>
      <c r="AS67" s="267"/>
    </row>
    <row r="68" spans="1:45" ht="25.5" customHeight="1">
      <c r="A68" s="1653"/>
      <c r="B68" s="2028">
        <v>1</v>
      </c>
      <c r="C68" s="2094" t="s">
        <v>1952</v>
      </c>
      <c r="D68" s="1720"/>
      <c r="E68" s="1720"/>
      <c r="F68" s="1720"/>
      <c r="G68" s="1721"/>
      <c r="H68" s="2042" t="s">
        <v>79</v>
      </c>
      <c r="I68" s="654" t="s">
        <v>47</v>
      </c>
      <c r="J68" s="734"/>
      <c r="K68" s="676"/>
      <c r="L68" s="676">
        <v>0.33400000000000002</v>
      </c>
      <c r="M68" s="676"/>
      <c r="N68" s="676"/>
      <c r="O68" s="676"/>
      <c r="P68" s="803"/>
      <c r="Q68" s="676"/>
      <c r="R68" s="728">
        <v>0.33200000000000002</v>
      </c>
      <c r="S68" s="676"/>
      <c r="T68" s="676"/>
      <c r="U68" s="728">
        <v>0.33400000000000002</v>
      </c>
      <c r="V68" s="672">
        <f t="shared" ref="V68:V83" si="14">SUM(J68:U68)</f>
        <v>1</v>
      </c>
      <c r="W68" s="2140">
        <v>0.6</v>
      </c>
      <c r="X68" s="290">
        <f>V68*W68</f>
        <v>0.6</v>
      </c>
      <c r="Y68" s="2026" t="s">
        <v>1955</v>
      </c>
      <c r="Z68" s="1720"/>
      <c r="AA68" s="1721"/>
      <c r="AB68" s="2028"/>
      <c r="AC68" s="1720"/>
      <c r="AD68" s="1721"/>
      <c r="AE68" s="2026" t="s">
        <v>1956</v>
      </c>
      <c r="AF68" s="1720"/>
      <c r="AG68" s="1721"/>
      <c r="AH68" s="2138" t="s">
        <v>1957</v>
      </c>
      <c r="AI68" s="1720"/>
      <c r="AJ68" s="1872"/>
      <c r="AK68" s="267"/>
      <c r="AL68" s="267"/>
      <c r="AM68" s="267"/>
      <c r="AN68" s="267"/>
      <c r="AO68" s="267"/>
      <c r="AP68" s="267"/>
      <c r="AQ68" s="267"/>
      <c r="AR68" s="267"/>
      <c r="AS68" s="267"/>
    </row>
    <row r="69" spans="1:45" ht="48.75" customHeight="1">
      <c r="A69" s="1653"/>
      <c r="B69" s="1679"/>
      <c r="C69" s="1679"/>
      <c r="D69" s="1722"/>
      <c r="E69" s="1722"/>
      <c r="F69" s="1722"/>
      <c r="G69" s="1648"/>
      <c r="H69" s="2043"/>
      <c r="I69" s="666" t="s">
        <v>48</v>
      </c>
      <c r="J69" s="667"/>
      <c r="K69" s="668"/>
      <c r="L69" s="849">
        <v>0.33400000000000002</v>
      </c>
      <c r="M69" s="668"/>
      <c r="N69" s="668"/>
      <c r="O69" s="668"/>
      <c r="P69" s="804"/>
      <c r="Q69" s="668"/>
      <c r="R69" s="669">
        <v>0.33200000000000002</v>
      </c>
      <c r="S69" s="668"/>
      <c r="T69" s="668"/>
      <c r="U69" s="669">
        <v>0.33400000000000002</v>
      </c>
      <c r="V69" s="670">
        <f t="shared" si="14"/>
        <v>1</v>
      </c>
      <c r="W69" s="2141"/>
      <c r="X69" s="297">
        <f>+V69*W68</f>
        <v>0.6</v>
      </c>
      <c r="Y69" s="1679"/>
      <c r="Z69" s="1722"/>
      <c r="AA69" s="1648"/>
      <c r="AB69" s="1679"/>
      <c r="AC69" s="1722"/>
      <c r="AD69" s="1648"/>
      <c r="AE69" s="1679"/>
      <c r="AF69" s="1722"/>
      <c r="AG69" s="1648"/>
      <c r="AH69" s="1679"/>
      <c r="AI69" s="1722"/>
      <c r="AJ69" s="2067"/>
      <c r="AK69" s="267"/>
      <c r="AL69" s="267"/>
      <c r="AM69" s="267"/>
      <c r="AN69" s="267"/>
      <c r="AO69" s="267"/>
      <c r="AP69" s="267"/>
      <c r="AQ69" s="267"/>
      <c r="AR69" s="267"/>
      <c r="AS69" s="267"/>
    </row>
    <row r="70" spans="1:45" ht="25.5" customHeight="1">
      <c r="A70" s="1653"/>
      <c r="B70" s="2028">
        <v>4</v>
      </c>
      <c r="C70" s="2094" t="s">
        <v>1959</v>
      </c>
      <c r="D70" s="1720"/>
      <c r="E70" s="1720"/>
      <c r="F70" s="1720"/>
      <c r="G70" s="1721"/>
      <c r="H70" s="2042" t="s">
        <v>79</v>
      </c>
      <c r="I70" s="654" t="s">
        <v>47</v>
      </c>
      <c r="J70" s="734"/>
      <c r="K70" s="676"/>
      <c r="L70" s="676">
        <v>0.25</v>
      </c>
      <c r="M70" s="676"/>
      <c r="N70" s="676"/>
      <c r="O70" s="676">
        <v>0.25</v>
      </c>
      <c r="P70" s="803"/>
      <c r="Q70" s="676"/>
      <c r="R70" s="676">
        <v>0.25</v>
      </c>
      <c r="S70" s="676"/>
      <c r="T70" s="676"/>
      <c r="U70" s="676">
        <v>0.25</v>
      </c>
      <c r="V70" s="672">
        <f t="shared" si="14"/>
        <v>1</v>
      </c>
      <c r="W70" s="2140">
        <v>0.4</v>
      </c>
      <c r="X70" s="290">
        <f>V70*W70</f>
        <v>0.4</v>
      </c>
      <c r="Y70" s="2026" t="s">
        <v>1960</v>
      </c>
      <c r="Z70" s="1720"/>
      <c r="AA70" s="1721"/>
      <c r="AB70" s="2028"/>
      <c r="AC70" s="1720"/>
      <c r="AD70" s="1721"/>
      <c r="AE70" s="2138" t="s">
        <v>1963</v>
      </c>
      <c r="AF70" s="1720"/>
      <c r="AG70" s="1721"/>
      <c r="AH70" s="2138" t="s">
        <v>1964</v>
      </c>
      <c r="AI70" s="1720"/>
      <c r="AJ70" s="1872"/>
      <c r="AK70" s="267"/>
      <c r="AL70" s="267"/>
      <c r="AM70" s="267"/>
      <c r="AN70" s="267"/>
      <c r="AO70" s="267"/>
      <c r="AP70" s="267"/>
      <c r="AQ70" s="267"/>
      <c r="AR70" s="267"/>
      <c r="AS70" s="267"/>
    </row>
    <row r="71" spans="1:45" ht="27.75" customHeight="1">
      <c r="A71" s="1653"/>
      <c r="B71" s="1679"/>
      <c r="C71" s="1679"/>
      <c r="D71" s="1722"/>
      <c r="E71" s="1722"/>
      <c r="F71" s="1722"/>
      <c r="G71" s="1648"/>
      <c r="H71" s="2043"/>
      <c r="I71" s="666" t="s">
        <v>48</v>
      </c>
      <c r="J71" s="667"/>
      <c r="K71" s="668"/>
      <c r="L71" s="849">
        <v>0.25</v>
      </c>
      <c r="M71" s="668"/>
      <c r="N71" s="668"/>
      <c r="O71" s="806">
        <v>0.25</v>
      </c>
      <c r="P71" s="804"/>
      <c r="Q71" s="668"/>
      <c r="R71" s="669">
        <v>0.25</v>
      </c>
      <c r="S71" s="668"/>
      <c r="T71" s="668"/>
      <c r="U71" s="669">
        <v>0.25</v>
      </c>
      <c r="V71" s="670">
        <f t="shared" si="14"/>
        <v>1</v>
      </c>
      <c r="W71" s="2141"/>
      <c r="X71" s="297">
        <f>+V71*W70</f>
        <v>0.4</v>
      </c>
      <c r="Y71" s="1679"/>
      <c r="Z71" s="1722"/>
      <c r="AA71" s="1648"/>
      <c r="AB71" s="1679"/>
      <c r="AC71" s="1722"/>
      <c r="AD71" s="1648"/>
      <c r="AE71" s="1679"/>
      <c r="AF71" s="1722"/>
      <c r="AG71" s="1648"/>
      <c r="AH71" s="1679"/>
      <c r="AI71" s="1722"/>
      <c r="AJ71" s="2067"/>
      <c r="AK71" s="267"/>
      <c r="AL71" s="267"/>
      <c r="AM71" s="267"/>
      <c r="AN71" s="267"/>
      <c r="AO71" s="267"/>
      <c r="AP71" s="267"/>
      <c r="AQ71" s="267"/>
      <c r="AR71" s="267"/>
      <c r="AS71" s="267"/>
    </row>
    <row r="72" spans="1:45" ht="12.75" hidden="1" customHeight="1">
      <c r="A72" s="1653"/>
      <c r="B72" s="2028">
        <v>3</v>
      </c>
      <c r="C72" s="2057"/>
      <c r="D72" s="1720"/>
      <c r="E72" s="1720"/>
      <c r="F72" s="1720"/>
      <c r="G72" s="1721"/>
      <c r="H72" s="2042" t="s">
        <v>79</v>
      </c>
      <c r="I72" s="654" t="s">
        <v>47</v>
      </c>
      <c r="J72" s="734"/>
      <c r="K72" s="676"/>
      <c r="L72" s="676">
        <v>0.25</v>
      </c>
      <c r="M72" s="676"/>
      <c r="N72" s="676"/>
      <c r="O72" s="676"/>
      <c r="P72" s="803"/>
      <c r="Q72" s="676"/>
      <c r="R72" s="676"/>
      <c r="S72" s="676"/>
      <c r="T72" s="676"/>
      <c r="U72" s="676"/>
      <c r="V72" s="672">
        <f t="shared" si="14"/>
        <v>0.25</v>
      </c>
      <c r="W72" s="2140"/>
      <c r="X72" s="290">
        <f>V72*W72</f>
        <v>0</v>
      </c>
      <c r="Y72" s="2028"/>
      <c r="Z72" s="1720"/>
      <c r="AA72" s="1721"/>
      <c r="AB72" s="2028"/>
      <c r="AC72" s="1720"/>
      <c r="AD72" s="1721"/>
      <c r="AE72" s="2028"/>
      <c r="AF72" s="1720"/>
      <c r="AG72" s="1721"/>
      <c r="AH72" s="2028"/>
      <c r="AI72" s="1720"/>
      <c r="AJ72" s="1872"/>
      <c r="AK72" s="267"/>
      <c r="AL72" s="267"/>
      <c r="AM72" s="267"/>
      <c r="AN72" s="267"/>
      <c r="AO72" s="267"/>
      <c r="AP72" s="267"/>
      <c r="AQ72" s="267"/>
      <c r="AR72" s="267"/>
      <c r="AS72" s="267"/>
    </row>
    <row r="73" spans="1:45" ht="12.75" hidden="1" customHeight="1">
      <c r="A73" s="1653"/>
      <c r="B73" s="1679"/>
      <c r="C73" s="1679"/>
      <c r="D73" s="1722"/>
      <c r="E73" s="1722"/>
      <c r="F73" s="1722"/>
      <c r="G73" s="1648"/>
      <c r="H73" s="2043"/>
      <c r="I73" s="666" t="s">
        <v>48</v>
      </c>
      <c r="J73" s="738"/>
      <c r="K73" s="675"/>
      <c r="L73" s="676">
        <v>0.25</v>
      </c>
      <c r="M73" s="675"/>
      <c r="N73" s="675"/>
      <c r="O73" s="675"/>
      <c r="P73" s="671"/>
      <c r="Q73" s="675"/>
      <c r="R73" s="675"/>
      <c r="S73" s="675"/>
      <c r="T73" s="675"/>
      <c r="U73" s="675"/>
      <c r="V73" s="699">
        <f t="shared" si="14"/>
        <v>0.25</v>
      </c>
      <c r="W73" s="2141"/>
      <c r="X73" s="297">
        <f>+V73*W72</f>
        <v>0</v>
      </c>
      <c r="Y73" s="1679"/>
      <c r="Z73" s="1722"/>
      <c r="AA73" s="1648"/>
      <c r="AB73" s="1679"/>
      <c r="AC73" s="1722"/>
      <c r="AD73" s="1648"/>
      <c r="AE73" s="1679"/>
      <c r="AF73" s="1722"/>
      <c r="AG73" s="1648"/>
      <c r="AH73" s="1679"/>
      <c r="AI73" s="1722"/>
      <c r="AJ73" s="2067"/>
      <c r="AK73" s="267"/>
      <c r="AL73" s="267"/>
      <c r="AM73" s="267"/>
      <c r="AN73" s="267"/>
      <c r="AO73" s="267"/>
      <c r="AP73" s="267"/>
      <c r="AQ73" s="267"/>
      <c r="AR73" s="267"/>
      <c r="AS73" s="267"/>
    </row>
    <row r="74" spans="1:45" ht="12.75" hidden="1" customHeight="1">
      <c r="A74" s="1653"/>
      <c r="B74" s="2028">
        <v>4</v>
      </c>
      <c r="C74" s="2057"/>
      <c r="D74" s="1720"/>
      <c r="E74" s="1720"/>
      <c r="F74" s="1720"/>
      <c r="G74" s="1721"/>
      <c r="H74" s="2042" t="s">
        <v>79</v>
      </c>
      <c r="I74" s="654" t="s">
        <v>47</v>
      </c>
      <c r="J74" s="734"/>
      <c r="K74" s="676"/>
      <c r="L74" s="676">
        <v>0.25</v>
      </c>
      <c r="M74" s="676"/>
      <c r="N74" s="676"/>
      <c r="O74" s="676"/>
      <c r="P74" s="803"/>
      <c r="Q74" s="676"/>
      <c r="R74" s="676"/>
      <c r="S74" s="676"/>
      <c r="T74" s="676"/>
      <c r="U74" s="676"/>
      <c r="V74" s="672">
        <f t="shared" si="14"/>
        <v>0.25</v>
      </c>
      <c r="W74" s="2140"/>
      <c r="X74" s="290">
        <f>V74*W74</f>
        <v>0</v>
      </c>
      <c r="Y74" s="2028"/>
      <c r="Z74" s="1720"/>
      <c r="AA74" s="1721"/>
      <c r="AB74" s="2028"/>
      <c r="AC74" s="1720"/>
      <c r="AD74" s="1721"/>
      <c r="AE74" s="2028"/>
      <c r="AF74" s="1720"/>
      <c r="AG74" s="1721"/>
      <c r="AH74" s="2028"/>
      <c r="AI74" s="1720"/>
      <c r="AJ74" s="1872"/>
      <c r="AK74" s="267"/>
      <c r="AL74" s="267"/>
      <c r="AM74" s="267"/>
      <c r="AN74" s="267"/>
      <c r="AO74" s="267"/>
      <c r="AP74" s="267"/>
      <c r="AQ74" s="267"/>
      <c r="AR74" s="267"/>
      <c r="AS74" s="267"/>
    </row>
    <row r="75" spans="1:45" ht="12.75" hidden="1" customHeight="1">
      <c r="A75" s="1653"/>
      <c r="B75" s="1679"/>
      <c r="C75" s="1679"/>
      <c r="D75" s="1722"/>
      <c r="E75" s="1722"/>
      <c r="F75" s="1722"/>
      <c r="G75" s="1648"/>
      <c r="H75" s="2043"/>
      <c r="I75" s="666" t="s">
        <v>48</v>
      </c>
      <c r="J75" s="738"/>
      <c r="K75" s="675"/>
      <c r="L75" s="676">
        <v>0.25</v>
      </c>
      <c r="M75" s="675"/>
      <c r="N75" s="675"/>
      <c r="O75" s="675"/>
      <c r="P75" s="671"/>
      <c r="Q75" s="675"/>
      <c r="R75" s="675"/>
      <c r="S75" s="675"/>
      <c r="T75" s="675"/>
      <c r="U75" s="675"/>
      <c r="V75" s="699">
        <f t="shared" si="14"/>
        <v>0.25</v>
      </c>
      <c r="W75" s="2141"/>
      <c r="X75" s="297">
        <f>+V75*W74</f>
        <v>0</v>
      </c>
      <c r="Y75" s="1679"/>
      <c r="Z75" s="1722"/>
      <c r="AA75" s="1648"/>
      <c r="AB75" s="1679"/>
      <c r="AC75" s="1722"/>
      <c r="AD75" s="1648"/>
      <c r="AE75" s="1679"/>
      <c r="AF75" s="1722"/>
      <c r="AG75" s="1648"/>
      <c r="AH75" s="1679"/>
      <c r="AI75" s="1722"/>
      <c r="AJ75" s="2067"/>
      <c r="AK75" s="267"/>
      <c r="AL75" s="267"/>
      <c r="AM75" s="267"/>
      <c r="AN75" s="267"/>
      <c r="AO75" s="267"/>
      <c r="AP75" s="267"/>
      <c r="AQ75" s="267"/>
      <c r="AR75" s="267"/>
      <c r="AS75" s="267"/>
    </row>
    <row r="76" spans="1:45" ht="12.75" hidden="1" customHeight="1">
      <c r="A76" s="1653"/>
      <c r="B76" s="2028">
        <v>5</v>
      </c>
      <c r="C76" s="2057"/>
      <c r="D76" s="1720"/>
      <c r="E76" s="1720"/>
      <c r="F76" s="1720"/>
      <c r="G76" s="1721"/>
      <c r="H76" s="2042" t="s">
        <v>79</v>
      </c>
      <c r="I76" s="654" t="s">
        <v>47</v>
      </c>
      <c r="J76" s="734"/>
      <c r="K76" s="676"/>
      <c r="L76" s="676">
        <v>0.25</v>
      </c>
      <c r="M76" s="676"/>
      <c r="N76" s="676"/>
      <c r="O76" s="676"/>
      <c r="P76" s="803"/>
      <c r="Q76" s="676"/>
      <c r="R76" s="676"/>
      <c r="S76" s="676"/>
      <c r="T76" s="676"/>
      <c r="U76" s="676"/>
      <c r="V76" s="672">
        <f t="shared" si="14"/>
        <v>0.25</v>
      </c>
      <c r="W76" s="2140"/>
      <c r="X76" s="290">
        <f>V76*W76</f>
        <v>0</v>
      </c>
      <c r="Y76" s="2028"/>
      <c r="Z76" s="1720"/>
      <c r="AA76" s="1721"/>
      <c r="AB76" s="2028"/>
      <c r="AC76" s="1720"/>
      <c r="AD76" s="1721"/>
      <c r="AE76" s="2028"/>
      <c r="AF76" s="1720"/>
      <c r="AG76" s="1721"/>
      <c r="AH76" s="2028"/>
      <c r="AI76" s="1720"/>
      <c r="AJ76" s="1872"/>
      <c r="AK76" s="267"/>
      <c r="AL76" s="267"/>
      <c r="AM76" s="267"/>
      <c r="AN76" s="267"/>
      <c r="AO76" s="267"/>
      <c r="AP76" s="267"/>
      <c r="AQ76" s="267"/>
      <c r="AR76" s="267"/>
      <c r="AS76" s="267"/>
    </row>
    <row r="77" spans="1:45" ht="12.75" hidden="1" customHeight="1">
      <c r="A77" s="1653"/>
      <c r="B77" s="1679"/>
      <c r="C77" s="1679"/>
      <c r="D77" s="1722"/>
      <c r="E77" s="1722"/>
      <c r="F77" s="1722"/>
      <c r="G77" s="1648"/>
      <c r="H77" s="2043"/>
      <c r="I77" s="666" t="s">
        <v>48</v>
      </c>
      <c r="J77" s="738"/>
      <c r="K77" s="675"/>
      <c r="L77" s="676">
        <v>0.25</v>
      </c>
      <c r="M77" s="675"/>
      <c r="N77" s="675"/>
      <c r="O77" s="675"/>
      <c r="P77" s="671"/>
      <c r="Q77" s="675"/>
      <c r="R77" s="675"/>
      <c r="S77" s="675"/>
      <c r="T77" s="675"/>
      <c r="U77" s="675"/>
      <c r="V77" s="699">
        <f t="shared" si="14"/>
        <v>0.25</v>
      </c>
      <c r="W77" s="2141"/>
      <c r="X77" s="297">
        <f>+V77*W76</f>
        <v>0</v>
      </c>
      <c r="Y77" s="1679"/>
      <c r="Z77" s="1722"/>
      <c r="AA77" s="1648"/>
      <c r="AB77" s="1679"/>
      <c r="AC77" s="1722"/>
      <c r="AD77" s="1648"/>
      <c r="AE77" s="1679"/>
      <c r="AF77" s="1722"/>
      <c r="AG77" s="1648"/>
      <c r="AH77" s="1679"/>
      <c r="AI77" s="1722"/>
      <c r="AJ77" s="2067"/>
      <c r="AK77" s="267"/>
      <c r="AL77" s="267"/>
      <c r="AM77" s="267"/>
      <c r="AN77" s="267"/>
      <c r="AO77" s="267"/>
      <c r="AP77" s="267"/>
      <c r="AQ77" s="267"/>
      <c r="AR77" s="267"/>
      <c r="AS77" s="267"/>
    </row>
    <row r="78" spans="1:45" ht="12.75" hidden="1" customHeight="1">
      <c r="A78" s="1653"/>
      <c r="B78" s="2028">
        <v>6</v>
      </c>
      <c r="C78" s="2165"/>
      <c r="D78" s="1720"/>
      <c r="E78" s="1720"/>
      <c r="F78" s="1720"/>
      <c r="G78" s="1721"/>
      <c r="H78" s="2042" t="s">
        <v>79</v>
      </c>
      <c r="I78" s="654" t="s">
        <v>47</v>
      </c>
      <c r="J78" s="734"/>
      <c r="K78" s="676"/>
      <c r="L78" s="676">
        <v>0.25</v>
      </c>
      <c r="M78" s="676"/>
      <c r="N78" s="676"/>
      <c r="O78" s="676"/>
      <c r="P78" s="803"/>
      <c r="Q78" s="676"/>
      <c r="R78" s="676"/>
      <c r="S78" s="676"/>
      <c r="T78" s="676"/>
      <c r="U78" s="676"/>
      <c r="V78" s="672">
        <f t="shared" si="14"/>
        <v>0.25</v>
      </c>
      <c r="W78" s="2140"/>
      <c r="X78" s="290">
        <f>V78*W78</f>
        <v>0</v>
      </c>
      <c r="Y78" s="2028"/>
      <c r="Z78" s="1720"/>
      <c r="AA78" s="1721"/>
      <c r="AB78" s="2028"/>
      <c r="AC78" s="1720"/>
      <c r="AD78" s="1721"/>
      <c r="AE78" s="2028"/>
      <c r="AF78" s="1720"/>
      <c r="AG78" s="1721"/>
      <c r="AH78" s="2028"/>
      <c r="AI78" s="1720"/>
      <c r="AJ78" s="1872"/>
      <c r="AK78" s="267"/>
      <c r="AL78" s="267"/>
      <c r="AM78" s="267"/>
      <c r="AN78" s="267"/>
      <c r="AO78" s="267"/>
      <c r="AP78" s="267"/>
      <c r="AQ78" s="267"/>
      <c r="AR78" s="267"/>
      <c r="AS78" s="267"/>
    </row>
    <row r="79" spans="1:45" ht="12.75" hidden="1" customHeight="1">
      <c r="A79" s="1653"/>
      <c r="B79" s="1679"/>
      <c r="C79" s="1679"/>
      <c r="D79" s="1722"/>
      <c r="E79" s="1722"/>
      <c r="F79" s="1722"/>
      <c r="G79" s="1648"/>
      <c r="H79" s="2043"/>
      <c r="I79" s="666" t="s">
        <v>48</v>
      </c>
      <c r="J79" s="738"/>
      <c r="K79" s="675"/>
      <c r="L79" s="676">
        <v>0.25</v>
      </c>
      <c r="M79" s="675"/>
      <c r="N79" s="675"/>
      <c r="O79" s="675"/>
      <c r="P79" s="671"/>
      <c r="Q79" s="675"/>
      <c r="R79" s="675"/>
      <c r="S79" s="675"/>
      <c r="T79" s="675"/>
      <c r="U79" s="675"/>
      <c r="V79" s="699">
        <f t="shared" si="14"/>
        <v>0.25</v>
      </c>
      <c r="W79" s="2141"/>
      <c r="X79" s="297">
        <f>+V79*W78</f>
        <v>0</v>
      </c>
      <c r="Y79" s="1679"/>
      <c r="Z79" s="1722"/>
      <c r="AA79" s="1648"/>
      <c r="AB79" s="1679"/>
      <c r="AC79" s="1722"/>
      <c r="AD79" s="1648"/>
      <c r="AE79" s="1679"/>
      <c r="AF79" s="1722"/>
      <c r="AG79" s="1648"/>
      <c r="AH79" s="1679"/>
      <c r="AI79" s="1722"/>
      <c r="AJ79" s="2067"/>
      <c r="AK79" s="267"/>
      <c r="AL79" s="267"/>
      <c r="AM79" s="267"/>
      <c r="AN79" s="267"/>
      <c r="AO79" s="267"/>
      <c r="AP79" s="267"/>
      <c r="AQ79" s="267"/>
      <c r="AR79" s="267"/>
      <c r="AS79" s="267"/>
    </row>
    <row r="80" spans="1:45" ht="12.75" hidden="1" customHeight="1">
      <c r="A80" s="1653"/>
      <c r="B80" s="2028">
        <v>7</v>
      </c>
      <c r="C80" s="2165"/>
      <c r="D80" s="1720"/>
      <c r="E80" s="1720"/>
      <c r="F80" s="1720"/>
      <c r="G80" s="1721"/>
      <c r="H80" s="2042" t="s">
        <v>79</v>
      </c>
      <c r="I80" s="654" t="s">
        <v>47</v>
      </c>
      <c r="J80" s="734"/>
      <c r="K80" s="676"/>
      <c r="L80" s="676">
        <v>0.25</v>
      </c>
      <c r="M80" s="676"/>
      <c r="N80" s="676"/>
      <c r="O80" s="676"/>
      <c r="P80" s="803"/>
      <c r="Q80" s="676"/>
      <c r="R80" s="676"/>
      <c r="S80" s="676"/>
      <c r="T80" s="676"/>
      <c r="U80" s="676"/>
      <c r="V80" s="672">
        <f t="shared" si="14"/>
        <v>0.25</v>
      </c>
      <c r="W80" s="2140"/>
      <c r="X80" s="290">
        <f>V80*W80</f>
        <v>0</v>
      </c>
      <c r="Y80" s="2028"/>
      <c r="Z80" s="1720"/>
      <c r="AA80" s="1721"/>
      <c r="AB80" s="2028"/>
      <c r="AC80" s="1720"/>
      <c r="AD80" s="1721"/>
      <c r="AE80" s="2028"/>
      <c r="AF80" s="1720"/>
      <c r="AG80" s="1721"/>
      <c r="AH80" s="2028"/>
      <c r="AI80" s="1720"/>
      <c r="AJ80" s="1872"/>
      <c r="AK80" s="267"/>
      <c r="AL80" s="267"/>
      <c r="AM80" s="267"/>
      <c r="AN80" s="267"/>
      <c r="AO80" s="267"/>
      <c r="AP80" s="267"/>
      <c r="AQ80" s="267"/>
      <c r="AR80" s="267"/>
      <c r="AS80" s="267"/>
    </row>
    <row r="81" spans="1:45" ht="12.75" hidden="1" customHeight="1">
      <c r="A81" s="1653"/>
      <c r="B81" s="1679"/>
      <c r="C81" s="1679"/>
      <c r="D81" s="1722"/>
      <c r="E81" s="1722"/>
      <c r="F81" s="1722"/>
      <c r="G81" s="1648"/>
      <c r="H81" s="2043"/>
      <c r="I81" s="666" t="s">
        <v>48</v>
      </c>
      <c r="J81" s="738"/>
      <c r="K81" s="675"/>
      <c r="L81" s="676">
        <v>0.25</v>
      </c>
      <c r="M81" s="675"/>
      <c r="N81" s="675"/>
      <c r="O81" s="675"/>
      <c r="P81" s="671"/>
      <c r="Q81" s="675"/>
      <c r="R81" s="675"/>
      <c r="S81" s="675"/>
      <c r="T81" s="675"/>
      <c r="U81" s="675"/>
      <c r="V81" s="699">
        <f t="shared" si="14"/>
        <v>0.25</v>
      </c>
      <c r="W81" s="2141"/>
      <c r="X81" s="297">
        <f>+V81*W80</f>
        <v>0</v>
      </c>
      <c r="Y81" s="1679"/>
      <c r="Z81" s="1722"/>
      <c r="AA81" s="1648"/>
      <c r="AB81" s="1679"/>
      <c r="AC81" s="1722"/>
      <c r="AD81" s="1648"/>
      <c r="AE81" s="1679"/>
      <c r="AF81" s="1722"/>
      <c r="AG81" s="1648"/>
      <c r="AH81" s="1679"/>
      <c r="AI81" s="1722"/>
      <c r="AJ81" s="2067"/>
      <c r="AK81" s="267"/>
      <c r="AL81" s="267"/>
      <c r="AM81" s="267"/>
      <c r="AN81" s="267"/>
      <c r="AO81" s="267"/>
      <c r="AP81" s="267"/>
      <c r="AQ81" s="267"/>
      <c r="AR81" s="267"/>
      <c r="AS81" s="267"/>
    </row>
    <row r="82" spans="1:45" ht="12.75" customHeight="1">
      <c r="A82" s="1653"/>
      <c r="B82" s="2060" t="s">
        <v>103</v>
      </c>
      <c r="C82" s="1720"/>
      <c r="D82" s="1720"/>
      <c r="E82" s="1720"/>
      <c r="F82" s="1720"/>
      <c r="G82" s="1721"/>
      <c r="H82" s="2154" t="s">
        <v>79</v>
      </c>
      <c r="I82" s="677" t="s">
        <v>47</v>
      </c>
      <c r="J82" s="678">
        <f t="shared" ref="J82:K82" si="15">+J68*$W68+J70*$W70+J72*$W72+J74*$W74+J76*$W76+J78*$W78+J80*$W80</f>
        <v>0</v>
      </c>
      <c r="K82" s="678">
        <f t="shared" si="15"/>
        <v>0</v>
      </c>
      <c r="L82" s="676">
        <v>0.25</v>
      </c>
      <c r="M82" s="678">
        <f t="shared" ref="M82:U82" si="16">+M68*$W68+M70*$W70+M72*$W72+M74*$W74+M76*$W76+M78*$W78+M80*$W80</f>
        <v>0</v>
      </c>
      <c r="N82" s="678">
        <f t="shared" si="16"/>
        <v>0</v>
      </c>
      <c r="O82" s="678">
        <f t="shared" si="16"/>
        <v>0.1</v>
      </c>
      <c r="P82" s="803">
        <f t="shared" si="16"/>
        <v>0</v>
      </c>
      <c r="Q82" s="678">
        <f t="shared" si="16"/>
        <v>0</v>
      </c>
      <c r="R82" s="678">
        <f t="shared" si="16"/>
        <v>0.29920000000000002</v>
      </c>
      <c r="S82" s="678">
        <f t="shared" si="16"/>
        <v>0</v>
      </c>
      <c r="T82" s="678">
        <f t="shared" si="16"/>
        <v>0</v>
      </c>
      <c r="U82" s="678">
        <f t="shared" si="16"/>
        <v>0.3004</v>
      </c>
      <c r="V82" s="672">
        <f t="shared" si="14"/>
        <v>0.9496</v>
      </c>
      <c r="W82" s="2144">
        <f>SUM(W68:W81)</f>
        <v>1</v>
      </c>
      <c r="X82" s="290">
        <f>V82*W82</f>
        <v>0.9496</v>
      </c>
      <c r="Y82" s="2034"/>
      <c r="Z82" s="1720"/>
      <c r="AA82" s="1721"/>
      <c r="AB82" s="2034"/>
      <c r="AC82" s="1720"/>
      <c r="AD82" s="1721"/>
      <c r="AE82" s="2034"/>
      <c r="AF82" s="1720"/>
      <c r="AG82" s="1721"/>
      <c r="AH82" s="2034"/>
      <c r="AI82" s="1720"/>
      <c r="AJ82" s="1872"/>
      <c r="AK82" s="267"/>
      <c r="AL82" s="267"/>
      <c r="AM82" s="267"/>
      <c r="AN82" s="267"/>
      <c r="AO82" s="267"/>
      <c r="AP82" s="267"/>
      <c r="AQ82" s="267"/>
      <c r="AR82" s="267"/>
      <c r="AS82" s="267"/>
    </row>
    <row r="83" spans="1:45" ht="12.75" customHeight="1">
      <c r="A83" s="1654"/>
      <c r="B83" s="1696"/>
      <c r="C83" s="1666"/>
      <c r="D83" s="1666"/>
      <c r="E83" s="1666"/>
      <c r="F83" s="1666"/>
      <c r="G83" s="1651"/>
      <c r="H83" s="2166"/>
      <c r="I83" s="741" t="s">
        <v>48</v>
      </c>
      <c r="J83" s="742">
        <f t="shared" ref="J83:U83" si="17">+J69*$W68+J71*$W70+J73*$W72+J75*$W74+J77*$W76+J79*$W78+J81*$W80</f>
        <v>0</v>
      </c>
      <c r="K83" s="742">
        <f t="shared" si="17"/>
        <v>0</v>
      </c>
      <c r="L83" s="742">
        <f t="shared" si="17"/>
        <v>0.3004</v>
      </c>
      <c r="M83" s="742">
        <f t="shared" si="17"/>
        <v>0</v>
      </c>
      <c r="N83" s="742">
        <f t="shared" si="17"/>
        <v>0</v>
      </c>
      <c r="O83" s="742">
        <f t="shared" si="17"/>
        <v>0.1</v>
      </c>
      <c r="P83" s="813">
        <f t="shared" si="17"/>
        <v>0</v>
      </c>
      <c r="Q83" s="742">
        <f t="shared" si="17"/>
        <v>0</v>
      </c>
      <c r="R83" s="742">
        <f t="shared" si="17"/>
        <v>0.29920000000000002</v>
      </c>
      <c r="S83" s="742">
        <f t="shared" si="17"/>
        <v>0</v>
      </c>
      <c r="T83" s="742">
        <f t="shared" si="17"/>
        <v>0</v>
      </c>
      <c r="U83" s="742">
        <f t="shared" si="17"/>
        <v>0.3004</v>
      </c>
      <c r="V83" s="744">
        <f t="shared" si="14"/>
        <v>1</v>
      </c>
      <c r="W83" s="2173"/>
      <c r="X83" s="745">
        <f>+V83*W82</f>
        <v>1</v>
      </c>
      <c r="Y83" s="1696"/>
      <c r="Z83" s="1666"/>
      <c r="AA83" s="1651"/>
      <c r="AB83" s="1696"/>
      <c r="AC83" s="1666"/>
      <c r="AD83" s="1651"/>
      <c r="AE83" s="1696"/>
      <c r="AF83" s="1666"/>
      <c r="AG83" s="1651"/>
      <c r="AH83" s="1696"/>
      <c r="AI83" s="1666"/>
      <c r="AJ83" s="1841"/>
      <c r="AK83" s="267"/>
      <c r="AL83" s="267"/>
      <c r="AM83" s="267"/>
      <c r="AN83" s="267"/>
      <c r="AO83" s="267"/>
      <c r="AP83" s="267"/>
      <c r="AQ83" s="267"/>
      <c r="AR83" s="267"/>
      <c r="AS83" s="267"/>
    </row>
    <row r="84" spans="1:45" ht="12.75" customHeight="1">
      <c r="A84" s="267"/>
      <c r="B84" s="267"/>
      <c r="C84" s="267"/>
      <c r="D84" s="267"/>
      <c r="E84" s="267"/>
      <c r="F84" s="267"/>
      <c r="G84" s="267"/>
      <c r="H84" s="267"/>
      <c r="I84" s="267"/>
      <c r="J84" s="267"/>
      <c r="K84" s="267"/>
      <c r="L84" s="267"/>
      <c r="M84" s="267"/>
      <c r="N84" s="267"/>
      <c r="O84" s="267"/>
      <c r="P84" s="859"/>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row>
    <row r="85" spans="1:45" ht="15.75" customHeight="1">
      <c r="A85" s="83"/>
      <c r="B85" s="83"/>
      <c r="C85" s="83"/>
      <c r="D85" s="83"/>
      <c r="E85" s="83"/>
      <c r="F85" s="83"/>
      <c r="G85" s="83"/>
      <c r="H85" s="83"/>
      <c r="I85" s="83"/>
      <c r="J85" s="83"/>
      <c r="K85" s="83"/>
      <c r="L85" s="83"/>
      <c r="M85" s="83"/>
      <c r="N85" s="83"/>
      <c r="O85" s="83"/>
      <c r="P85" s="861"/>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row>
    <row r="86" spans="1:45" ht="15.75" customHeight="1">
      <c r="A86" s="1731" t="s">
        <v>415</v>
      </c>
      <c r="B86" s="1715"/>
      <c r="C86" s="1715"/>
      <c r="D86" s="1715"/>
      <c r="E86" s="1715"/>
      <c r="F86" s="1715"/>
      <c r="G86" s="1715"/>
      <c r="H86" s="1715"/>
      <c r="I86" s="1715"/>
      <c r="J86" s="1715"/>
      <c r="K86" s="1715"/>
      <c r="L86" s="1715"/>
      <c r="M86" s="1715"/>
      <c r="N86" s="1715"/>
      <c r="O86" s="1715"/>
      <c r="P86" s="1715"/>
      <c r="Q86" s="1715"/>
      <c r="R86" s="1715"/>
      <c r="S86" s="1715"/>
      <c r="T86" s="1715"/>
      <c r="U86" s="1715"/>
      <c r="V86" s="1715"/>
      <c r="W86" s="1715"/>
      <c r="X86" s="1715"/>
      <c r="Y86" s="83"/>
      <c r="Z86" s="83"/>
      <c r="AA86" s="83"/>
      <c r="AB86" s="83"/>
      <c r="AC86" s="83"/>
      <c r="AD86" s="83"/>
      <c r="AE86" s="83"/>
      <c r="AF86" s="83"/>
      <c r="AG86" s="83"/>
      <c r="AH86" s="83"/>
      <c r="AI86" s="83"/>
      <c r="AJ86" s="83"/>
      <c r="AK86" s="83"/>
      <c r="AL86" s="83"/>
      <c r="AM86" s="83"/>
      <c r="AN86" s="83"/>
      <c r="AO86" s="83"/>
      <c r="AP86" s="83"/>
      <c r="AQ86" s="83"/>
      <c r="AR86" s="83"/>
      <c r="AS86" s="83"/>
    </row>
    <row r="87" spans="1:45" ht="15.75" customHeight="1">
      <c r="A87" s="418" t="s">
        <v>23</v>
      </c>
      <c r="B87" s="1699" t="s">
        <v>107</v>
      </c>
      <c r="C87" s="1700"/>
      <c r="D87" s="1701"/>
      <c r="E87" s="419" t="s">
        <v>76</v>
      </c>
      <c r="F87" s="418" t="s">
        <v>109</v>
      </c>
      <c r="G87" s="418" t="s">
        <v>28</v>
      </c>
      <c r="H87" s="1699" t="s">
        <v>416</v>
      </c>
      <c r="I87" s="1701"/>
      <c r="J87" s="419" t="s">
        <v>417</v>
      </c>
      <c r="K87" s="418" t="s">
        <v>79</v>
      </c>
      <c r="L87" s="418" t="s">
        <v>418</v>
      </c>
      <c r="M87" s="1699" t="s">
        <v>419</v>
      </c>
      <c r="N87" s="1700"/>
      <c r="O87" s="1700"/>
      <c r="P87" s="1700"/>
      <c r="Q87" s="1700"/>
      <c r="R87" s="1700"/>
      <c r="S87" s="1700"/>
      <c r="T87" s="1700"/>
      <c r="U87" s="1700"/>
      <c r="V87" s="1700"/>
      <c r="W87" s="1700"/>
      <c r="X87" s="1701"/>
      <c r="Y87" s="83"/>
      <c r="Z87" s="83"/>
      <c r="AA87" s="83"/>
      <c r="AB87" s="83"/>
      <c r="AC87" s="83"/>
      <c r="AD87" s="83"/>
      <c r="AE87" s="83"/>
      <c r="AF87" s="83"/>
      <c r="AG87" s="83"/>
      <c r="AH87" s="83"/>
      <c r="AI87" s="83"/>
      <c r="AJ87" s="83"/>
      <c r="AK87" s="83"/>
      <c r="AL87" s="83"/>
      <c r="AM87" s="83"/>
      <c r="AN87" s="83"/>
      <c r="AO87" s="83"/>
      <c r="AP87" s="83"/>
      <c r="AQ87" s="83"/>
      <c r="AR87" s="83"/>
      <c r="AS87" s="83"/>
    </row>
    <row r="88" spans="1:45" ht="42" customHeight="1">
      <c r="A88" s="1698" t="str">
        <f>I2</f>
        <v xml:space="preserve">DIFUSION Y COMERCIALIZACION </v>
      </c>
      <c r="B88" s="1702" t="str">
        <f>A7</f>
        <v>Investigaciones de Mercado</v>
      </c>
      <c r="C88" s="1700"/>
      <c r="D88" s="1701"/>
      <c r="E88" s="56">
        <f>W5</f>
        <v>0.2</v>
      </c>
      <c r="F88" s="694" t="str">
        <f t="shared" ref="F88:G88" si="18">D5</f>
        <v>Porcentaje</v>
      </c>
      <c r="G88" s="428">
        <f t="shared" si="18"/>
        <v>1</v>
      </c>
      <c r="H88" s="1703">
        <f>V5</f>
        <v>1</v>
      </c>
      <c r="I88" s="1701"/>
      <c r="J88" s="642">
        <f>V6</f>
        <v>1</v>
      </c>
      <c r="K88" s="423">
        <f t="shared" ref="K88:K91" si="19">J88/H88</f>
        <v>1</v>
      </c>
      <c r="L88" s="424">
        <f t="shared" ref="L88:L91" si="20">K88*E88</f>
        <v>0.2</v>
      </c>
      <c r="M88" s="1724" t="s">
        <v>2002</v>
      </c>
      <c r="N88" s="1700"/>
      <c r="O88" s="1700"/>
      <c r="P88" s="1700"/>
      <c r="Q88" s="1700"/>
      <c r="R88" s="1700"/>
      <c r="S88" s="1700"/>
      <c r="T88" s="1700"/>
      <c r="U88" s="1700"/>
      <c r="V88" s="1700"/>
      <c r="W88" s="1700"/>
      <c r="X88" s="1701"/>
      <c r="Y88" s="83"/>
      <c r="Z88" s="83"/>
      <c r="AA88" s="83"/>
      <c r="AB88" s="83"/>
      <c r="AC88" s="83"/>
      <c r="AD88" s="83"/>
      <c r="AE88" s="83"/>
      <c r="AF88" s="83"/>
      <c r="AG88" s="83"/>
      <c r="AH88" s="83"/>
      <c r="AI88" s="83"/>
      <c r="AJ88" s="83"/>
      <c r="AK88" s="83"/>
      <c r="AL88" s="83"/>
      <c r="AM88" s="83"/>
      <c r="AN88" s="83"/>
      <c r="AO88" s="83"/>
      <c r="AP88" s="83"/>
      <c r="AQ88" s="83"/>
      <c r="AR88" s="83"/>
      <c r="AS88" s="83"/>
    </row>
    <row r="89" spans="1:45" ht="65.25" customHeight="1">
      <c r="A89" s="1616"/>
      <c r="B89" s="1702" t="str">
        <f>A27</f>
        <v>Difusión y promoción de los bienes y servicios Geográficos en el país</v>
      </c>
      <c r="C89" s="1700"/>
      <c r="D89" s="1701"/>
      <c r="E89" s="56">
        <f>W25</f>
        <v>0.3</v>
      </c>
      <c r="F89" s="694" t="str">
        <f t="shared" ref="F89:G89" si="21">D25</f>
        <v>Porcentaje</v>
      </c>
      <c r="G89" s="694" t="str">
        <f t="shared" si="21"/>
        <v>100%</v>
      </c>
      <c r="H89" s="1703">
        <f>V25</f>
        <v>1</v>
      </c>
      <c r="I89" s="1701"/>
      <c r="J89" s="642">
        <f>V26</f>
        <v>1</v>
      </c>
      <c r="K89" s="423">
        <f t="shared" si="19"/>
        <v>1</v>
      </c>
      <c r="L89" s="424">
        <f t="shared" si="20"/>
        <v>0.3</v>
      </c>
      <c r="M89" s="1724" t="s">
        <v>2005</v>
      </c>
      <c r="N89" s="1700"/>
      <c r="O89" s="1700"/>
      <c r="P89" s="1700"/>
      <c r="Q89" s="1700"/>
      <c r="R89" s="1700"/>
      <c r="S89" s="1700"/>
      <c r="T89" s="1700"/>
      <c r="U89" s="1700"/>
      <c r="V89" s="1700"/>
      <c r="W89" s="1700"/>
      <c r="X89" s="1701"/>
      <c r="Y89" s="83"/>
      <c r="Z89" s="83"/>
      <c r="AA89" s="83"/>
      <c r="AB89" s="83"/>
      <c r="AC89" s="83"/>
      <c r="AD89" s="83"/>
      <c r="AE89" s="83"/>
      <c r="AF89" s="83"/>
      <c r="AG89" s="83"/>
      <c r="AH89" s="83"/>
      <c r="AI89" s="83"/>
      <c r="AJ89" s="83"/>
      <c r="AK89" s="83"/>
      <c r="AL89" s="83"/>
      <c r="AM89" s="83"/>
      <c r="AN89" s="83"/>
      <c r="AO89" s="83"/>
      <c r="AP89" s="83"/>
      <c r="AQ89" s="83"/>
      <c r="AR89" s="83"/>
      <c r="AS89" s="83"/>
    </row>
    <row r="90" spans="1:45" ht="38.25" customHeight="1">
      <c r="A90" s="1616"/>
      <c r="B90" s="1702" t="str">
        <f>A47</f>
        <v>Ingresos por venta de bienes y servicios Geográficos de la Entidad</v>
      </c>
      <c r="C90" s="1700"/>
      <c r="D90" s="1701"/>
      <c r="E90" s="56">
        <f>W45</f>
        <v>0.3</v>
      </c>
      <c r="F90" s="694" t="str">
        <f t="shared" ref="F90:G90" si="22">D45</f>
        <v>Pesos</v>
      </c>
      <c r="G90" s="421">
        <f t="shared" si="22"/>
        <v>8903115208</v>
      </c>
      <c r="H90" s="1708">
        <f>V45</f>
        <v>8903115208.0000019</v>
      </c>
      <c r="I90" s="1701"/>
      <c r="J90" s="422">
        <f>V46</f>
        <v>7928682317</v>
      </c>
      <c r="K90" s="423">
        <f t="shared" si="19"/>
        <v>0.89055146785875428</v>
      </c>
      <c r="L90" s="424">
        <f t="shared" si="20"/>
        <v>0.26716544035762629</v>
      </c>
      <c r="M90" s="1724" t="s">
        <v>2006</v>
      </c>
      <c r="N90" s="1700"/>
      <c r="O90" s="1700"/>
      <c r="P90" s="1700"/>
      <c r="Q90" s="1700"/>
      <c r="R90" s="1700"/>
      <c r="S90" s="1700"/>
      <c r="T90" s="1700"/>
      <c r="U90" s="1700"/>
      <c r="V90" s="1700"/>
      <c r="W90" s="1700"/>
      <c r="X90" s="1701"/>
      <c r="Y90" s="83"/>
      <c r="Z90" s="83"/>
      <c r="AA90" s="83"/>
      <c r="AB90" s="83"/>
      <c r="AC90" s="83"/>
      <c r="AD90" s="83"/>
      <c r="AE90" s="83"/>
      <c r="AF90" s="83"/>
      <c r="AG90" s="83"/>
      <c r="AH90" s="83"/>
      <c r="AI90" s="83"/>
      <c r="AJ90" s="83"/>
      <c r="AK90" s="83"/>
      <c r="AL90" s="83"/>
      <c r="AM90" s="83"/>
      <c r="AN90" s="83"/>
      <c r="AO90" s="83"/>
      <c r="AP90" s="83"/>
      <c r="AQ90" s="83"/>
      <c r="AR90" s="83"/>
      <c r="AS90" s="83"/>
    </row>
    <row r="91" spans="1:45" ht="42" customHeight="1">
      <c r="A91" s="1616"/>
      <c r="B91" s="1702" t="str">
        <f>A67</f>
        <v>Proyecto piloto de CRM (Customer Relationship Managment)</v>
      </c>
      <c r="C91" s="1700"/>
      <c r="D91" s="1701"/>
      <c r="E91" s="56">
        <f>W65</f>
        <v>0.2</v>
      </c>
      <c r="F91" s="694" t="str">
        <f t="shared" ref="F91:G91" si="23">D65</f>
        <v>Porcentaje</v>
      </c>
      <c r="G91" s="428">
        <f t="shared" si="23"/>
        <v>1</v>
      </c>
      <c r="H91" s="1703">
        <f>V65</f>
        <v>1</v>
      </c>
      <c r="I91" s="1701"/>
      <c r="J91" s="429">
        <f>V66</f>
        <v>1</v>
      </c>
      <c r="K91" s="423">
        <f t="shared" si="19"/>
        <v>1</v>
      </c>
      <c r="L91" s="424">
        <f t="shared" si="20"/>
        <v>0.2</v>
      </c>
      <c r="M91" s="1724" t="s">
        <v>2007</v>
      </c>
      <c r="N91" s="1700"/>
      <c r="O91" s="1700"/>
      <c r="P91" s="1700"/>
      <c r="Q91" s="1700"/>
      <c r="R91" s="1700"/>
      <c r="S91" s="1700"/>
      <c r="T91" s="1700"/>
      <c r="U91" s="1700"/>
      <c r="V91" s="1700"/>
      <c r="W91" s="1700"/>
      <c r="X91" s="1701"/>
      <c r="Y91" s="83"/>
      <c r="Z91" s="83"/>
      <c r="AA91" s="83"/>
      <c r="AB91" s="83"/>
      <c r="AC91" s="83"/>
      <c r="AD91" s="83"/>
      <c r="AE91" s="83"/>
      <c r="AF91" s="83"/>
      <c r="AG91" s="83"/>
      <c r="AH91" s="83"/>
      <c r="AI91" s="83"/>
      <c r="AJ91" s="83"/>
      <c r="AK91" s="83"/>
      <c r="AL91" s="83"/>
      <c r="AM91" s="83"/>
      <c r="AN91" s="83"/>
      <c r="AO91" s="83"/>
      <c r="AP91" s="83"/>
      <c r="AQ91" s="83"/>
      <c r="AR91" s="83"/>
      <c r="AS91" s="83"/>
    </row>
    <row r="92" spans="1:45" ht="15.75" customHeight="1">
      <c r="A92" s="1619"/>
      <c r="B92" s="1704" t="s">
        <v>103</v>
      </c>
      <c r="C92" s="1700"/>
      <c r="D92" s="1701"/>
      <c r="E92" s="431">
        <f>SUM(E88:E91)</f>
        <v>1</v>
      </c>
      <c r="F92" s="1709" t="str">
        <f>A88</f>
        <v xml:space="preserve">DIFUSION Y COMERCIALIZACION </v>
      </c>
      <c r="G92" s="1701"/>
      <c r="H92" s="1704"/>
      <c r="I92" s="1701"/>
      <c r="J92" s="432"/>
      <c r="K92" s="433"/>
      <c r="L92" s="431">
        <f>SUM(L88:L91)</f>
        <v>0.96716544035762619</v>
      </c>
      <c r="M92" s="2089"/>
      <c r="N92" s="1700"/>
      <c r="O92" s="1700"/>
      <c r="P92" s="1700"/>
      <c r="Q92" s="1700"/>
      <c r="R92" s="1700"/>
      <c r="S92" s="1700"/>
      <c r="T92" s="1700"/>
      <c r="U92" s="1700"/>
      <c r="V92" s="1700"/>
      <c r="W92" s="1700"/>
      <c r="X92" s="1701"/>
      <c r="Y92" s="83"/>
      <c r="Z92" s="83"/>
      <c r="AA92" s="83"/>
      <c r="AB92" s="83"/>
      <c r="AC92" s="83"/>
      <c r="AD92" s="83"/>
      <c r="AE92" s="83"/>
      <c r="AF92" s="83"/>
      <c r="AG92" s="83"/>
      <c r="AH92" s="83"/>
      <c r="AI92" s="83"/>
      <c r="AJ92" s="83"/>
      <c r="AK92" s="83"/>
      <c r="AL92" s="83"/>
      <c r="AM92" s="83"/>
      <c r="AN92" s="83"/>
      <c r="AO92" s="83"/>
      <c r="AP92" s="83"/>
      <c r="AQ92" s="83"/>
      <c r="AR92" s="83"/>
      <c r="AS92" s="83"/>
    </row>
    <row r="93" spans="1:45" ht="15.75" customHeight="1">
      <c r="A93" s="83"/>
      <c r="B93" s="83"/>
      <c r="C93" s="83"/>
      <c r="D93" s="83"/>
      <c r="E93" s="83"/>
      <c r="F93" s="83"/>
      <c r="G93" s="83"/>
      <c r="H93" s="83"/>
      <c r="I93" s="83"/>
      <c r="J93" s="83"/>
      <c r="K93" s="83"/>
      <c r="L93" s="83"/>
      <c r="M93" s="83"/>
      <c r="N93" s="83"/>
      <c r="O93" s="83"/>
      <c r="P93" s="861"/>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row>
    <row r="94" spans="1:45" ht="15.75" customHeight="1">
      <c r="A94" s="83"/>
      <c r="B94" s="83"/>
      <c r="C94" s="83"/>
      <c r="D94" s="83"/>
      <c r="E94" s="83"/>
      <c r="F94" s="83"/>
      <c r="G94" s="83"/>
      <c r="H94" s="83"/>
      <c r="I94" s="83"/>
      <c r="J94" s="83"/>
      <c r="K94" s="83"/>
      <c r="L94" s="83"/>
      <c r="M94" s="83"/>
      <c r="N94" s="83"/>
      <c r="O94" s="83"/>
      <c r="P94" s="861"/>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row>
    <row r="95" spans="1:45" ht="15.75" customHeight="1">
      <c r="A95" s="83"/>
      <c r="B95" s="83"/>
      <c r="C95" s="83"/>
      <c r="D95" s="83"/>
      <c r="E95" s="83"/>
      <c r="F95" s="83"/>
      <c r="G95" s="83"/>
      <c r="H95" s="83"/>
      <c r="I95" s="83"/>
      <c r="J95" s="83"/>
      <c r="K95" s="83"/>
      <c r="L95" s="83"/>
      <c r="M95" s="83"/>
      <c r="N95" s="83"/>
      <c r="O95" s="83"/>
      <c r="P95" s="861"/>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row>
    <row r="96" spans="1:45" ht="15.75" customHeight="1">
      <c r="A96" s="83"/>
      <c r="B96" s="83"/>
      <c r="C96" s="83"/>
      <c r="D96" s="83"/>
      <c r="E96" s="83"/>
      <c r="F96" s="83"/>
      <c r="G96" s="83"/>
      <c r="H96" s="83"/>
      <c r="I96" s="83"/>
      <c r="J96" s="83"/>
      <c r="K96" s="83"/>
      <c r="L96" s="83"/>
      <c r="M96" s="83"/>
      <c r="N96" s="83"/>
      <c r="O96" s="83"/>
      <c r="P96" s="861"/>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row>
    <row r="97" spans="1:45" ht="15.75" customHeight="1">
      <c r="A97" s="417"/>
      <c r="B97" s="417"/>
      <c r="C97" s="417"/>
      <c r="D97" s="417"/>
      <c r="E97" s="417"/>
      <c r="F97" s="417"/>
      <c r="G97" s="417"/>
      <c r="H97" s="417"/>
      <c r="I97" s="417"/>
      <c r="J97" s="417"/>
      <c r="K97" s="417"/>
      <c r="L97" s="417"/>
      <c r="M97" s="417"/>
      <c r="N97" s="417"/>
      <c r="O97" s="417"/>
      <c r="P97" s="863"/>
      <c r="Q97" s="417"/>
      <c r="R97" s="417"/>
      <c r="S97" s="417"/>
      <c r="T97" s="417"/>
      <c r="U97" s="417"/>
      <c r="V97" s="417"/>
      <c r="W97" s="417"/>
      <c r="X97" s="417"/>
      <c r="Y97" s="417"/>
      <c r="Z97" s="417"/>
      <c r="AA97" s="417"/>
      <c r="AB97" s="417"/>
      <c r="AC97" s="417"/>
      <c r="AD97" s="417"/>
      <c r="AE97" s="417"/>
      <c r="AF97" s="417"/>
      <c r="AG97" s="417"/>
      <c r="AH97" s="417"/>
      <c r="AI97" s="417"/>
      <c r="AJ97" s="417"/>
      <c r="AK97" s="417"/>
      <c r="AL97" s="417"/>
      <c r="AM97" s="417"/>
      <c r="AN97" s="417"/>
      <c r="AO97" s="417"/>
      <c r="AP97" s="417"/>
      <c r="AQ97" s="417"/>
      <c r="AR97" s="417"/>
      <c r="AS97" s="417"/>
    </row>
    <row r="98" spans="1:45" ht="15.75" customHeight="1">
      <c r="P98" s="864"/>
    </row>
    <row r="99" spans="1:45" ht="15.75" customHeight="1">
      <c r="P99" s="864"/>
    </row>
    <row r="100" spans="1:45" ht="15.75" customHeight="1">
      <c r="P100" s="864"/>
    </row>
    <row r="101" spans="1:45" ht="15.75" customHeight="1">
      <c r="P101" s="864"/>
    </row>
    <row r="102" spans="1:45" ht="15.75" customHeight="1">
      <c r="P102" s="864"/>
    </row>
    <row r="103" spans="1:45" ht="15.75" customHeight="1">
      <c r="P103" s="864"/>
    </row>
    <row r="104" spans="1:45" ht="15.75" customHeight="1">
      <c r="P104" s="864"/>
    </row>
    <row r="105" spans="1:45" ht="15.75" customHeight="1">
      <c r="P105" s="864"/>
    </row>
    <row r="106" spans="1:45" ht="15.75" customHeight="1">
      <c r="P106" s="864"/>
    </row>
    <row r="107" spans="1:45" ht="15.75" customHeight="1">
      <c r="P107" s="864"/>
    </row>
    <row r="108" spans="1:45" ht="15.75" customHeight="1">
      <c r="P108" s="864"/>
    </row>
    <row r="109" spans="1:45" ht="15.75" customHeight="1">
      <c r="P109" s="864"/>
    </row>
    <row r="110" spans="1:45" ht="15.75" customHeight="1">
      <c r="P110" s="864"/>
    </row>
    <row r="111" spans="1:45" ht="15.75" customHeight="1">
      <c r="P111" s="864"/>
    </row>
    <row r="112" spans="1:45" ht="15.75" customHeight="1">
      <c r="P112" s="864"/>
    </row>
    <row r="113" spans="16:16" ht="15.75" customHeight="1">
      <c r="P113" s="864"/>
    </row>
    <row r="114" spans="16:16" ht="15.75" customHeight="1">
      <c r="P114" s="864"/>
    </row>
    <row r="115" spans="16:16" ht="15.75" customHeight="1">
      <c r="P115" s="864"/>
    </row>
    <row r="116" spans="16:16" ht="15.75" customHeight="1">
      <c r="P116" s="864"/>
    </row>
    <row r="117" spans="16:16" ht="15.75" customHeight="1">
      <c r="P117" s="864"/>
    </row>
    <row r="118" spans="16:16" ht="15.75" customHeight="1">
      <c r="P118" s="864"/>
    </row>
    <row r="119" spans="16:16" ht="15.75" customHeight="1">
      <c r="P119" s="864"/>
    </row>
    <row r="120" spans="16:16" ht="15.75" customHeight="1">
      <c r="P120" s="864"/>
    </row>
    <row r="121" spans="16:16" ht="15.75" customHeight="1">
      <c r="P121" s="864"/>
    </row>
    <row r="122" spans="16:16" ht="15.75" customHeight="1">
      <c r="P122" s="864"/>
    </row>
    <row r="123" spans="16:16" ht="15.75" customHeight="1">
      <c r="P123" s="864"/>
    </row>
    <row r="124" spans="16:16" ht="15.75" customHeight="1">
      <c r="P124" s="864"/>
    </row>
    <row r="125" spans="16:16" ht="15.75" customHeight="1">
      <c r="P125" s="864"/>
    </row>
    <row r="126" spans="16:16" ht="15.75" customHeight="1">
      <c r="P126" s="864"/>
    </row>
    <row r="127" spans="16:16" ht="15.75" customHeight="1">
      <c r="P127" s="864"/>
    </row>
    <row r="128" spans="16:16" ht="15.75" customHeight="1">
      <c r="P128" s="864"/>
    </row>
    <row r="129" spans="16:16" ht="15.75" customHeight="1">
      <c r="P129" s="864"/>
    </row>
    <row r="130" spans="16:16" ht="15.75" customHeight="1">
      <c r="P130" s="864"/>
    </row>
    <row r="131" spans="16:16" ht="15.75" customHeight="1">
      <c r="P131" s="864"/>
    </row>
    <row r="132" spans="16:16" ht="15.75" customHeight="1">
      <c r="P132" s="864"/>
    </row>
    <row r="133" spans="16:16" ht="15.75" customHeight="1">
      <c r="P133" s="864"/>
    </row>
    <row r="134" spans="16:16" ht="15.75" customHeight="1">
      <c r="P134" s="864"/>
    </row>
    <row r="135" spans="16:16" ht="15.75" customHeight="1">
      <c r="P135" s="864"/>
    </row>
    <row r="136" spans="16:16" ht="15.75" customHeight="1">
      <c r="P136" s="864"/>
    </row>
    <row r="137" spans="16:16" ht="15.75" customHeight="1">
      <c r="P137" s="864"/>
    </row>
    <row r="138" spans="16:16" ht="15.75" customHeight="1">
      <c r="P138" s="864"/>
    </row>
    <row r="139" spans="16:16" ht="15.75" customHeight="1">
      <c r="P139" s="864"/>
    </row>
    <row r="140" spans="16:16" ht="15.75" customHeight="1">
      <c r="P140" s="864"/>
    </row>
    <row r="141" spans="16:16" ht="15.75" customHeight="1">
      <c r="P141" s="864"/>
    </row>
    <row r="142" spans="16:16" ht="15.75" customHeight="1">
      <c r="P142" s="864"/>
    </row>
    <row r="143" spans="16:16" ht="15.75" customHeight="1">
      <c r="P143" s="864"/>
    </row>
    <row r="144" spans="16:16" ht="15.75" customHeight="1">
      <c r="P144" s="864"/>
    </row>
    <row r="145" spans="16:16" ht="15.75" customHeight="1">
      <c r="P145" s="864"/>
    </row>
    <row r="146" spans="16:16" ht="15.75" customHeight="1">
      <c r="P146" s="864"/>
    </row>
    <row r="147" spans="16:16" ht="15.75" customHeight="1">
      <c r="P147" s="864"/>
    </row>
    <row r="148" spans="16:16" ht="15.75" customHeight="1">
      <c r="P148" s="864"/>
    </row>
    <row r="149" spans="16:16" ht="15.75" customHeight="1">
      <c r="P149" s="864"/>
    </row>
    <row r="150" spans="16:16" ht="15.75" customHeight="1">
      <c r="P150" s="864"/>
    </row>
    <row r="151" spans="16:16" ht="15.75" customHeight="1">
      <c r="P151" s="864"/>
    </row>
    <row r="152" spans="16:16" ht="15.75" customHeight="1">
      <c r="P152" s="864"/>
    </row>
    <row r="153" spans="16:16" ht="15.75" customHeight="1">
      <c r="P153" s="864"/>
    </row>
    <row r="154" spans="16:16" ht="15.75" customHeight="1">
      <c r="P154" s="864"/>
    </row>
    <row r="155" spans="16:16" ht="15.75" customHeight="1">
      <c r="P155" s="864"/>
    </row>
    <row r="156" spans="16:16" ht="15.75" customHeight="1">
      <c r="P156" s="864"/>
    </row>
    <row r="157" spans="16:16" ht="15.75" customHeight="1">
      <c r="P157" s="864"/>
    </row>
    <row r="158" spans="16:16" ht="15.75" customHeight="1">
      <c r="P158" s="864"/>
    </row>
    <row r="159" spans="16:16" ht="15.75" customHeight="1">
      <c r="P159" s="864"/>
    </row>
    <row r="160" spans="16:16" ht="15.75" customHeight="1">
      <c r="P160" s="864"/>
    </row>
    <row r="161" spans="16:16" ht="15.75" customHeight="1">
      <c r="P161" s="864"/>
    </row>
    <row r="162" spans="16:16" ht="15.75" customHeight="1">
      <c r="P162" s="864"/>
    </row>
    <row r="163" spans="16:16" ht="15.75" customHeight="1">
      <c r="P163" s="864"/>
    </row>
    <row r="164" spans="16:16" ht="15.75" customHeight="1">
      <c r="P164" s="864"/>
    </row>
    <row r="165" spans="16:16" ht="15.75" customHeight="1">
      <c r="P165" s="864"/>
    </row>
    <row r="166" spans="16:16" ht="15.75" customHeight="1">
      <c r="P166" s="864"/>
    </row>
    <row r="167" spans="16:16" ht="15.75" customHeight="1">
      <c r="P167" s="864"/>
    </row>
    <row r="168" spans="16:16" ht="15.75" customHeight="1">
      <c r="P168" s="864"/>
    </row>
    <row r="169" spans="16:16" ht="15.75" customHeight="1">
      <c r="P169" s="864"/>
    </row>
    <row r="170" spans="16:16" ht="15.75" customHeight="1">
      <c r="P170" s="864"/>
    </row>
    <row r="171" spans="16:16" ht="15.75" customHeight="1">
      <c r="P171" s="864"/>
    </row>
    <row r="172" spans="16:16" ht="15.75" customHeight="1">
      <c r="P172" s="864"/>
    </row>
    <row r="173" spans="16:16" ht="15.75" customHeight="1">
      <c r="P173" s="864"/>
    </row>
    <row r="174" spans="16:16" ht="15.75" customHeight="1">
      <c r="P174" s="864"/>
    </row>
    <row r="175" spans="16:16" ht="15.75" customHeight="1">
      <c r="P175" s="864"/>
    </row>
    <row r="176" spans="16:16" ht="15.75" customHeight="1">
      <c r="P176" s="864"/>
    </row>
    <row r="177" spans="16:16" ht="15.75" customHeight="1">
      <c r="P177" s="864"/>
    </row>
    <row r="178" spans="16:16" ht="15.75" customHeight="1">
      <c r="P178" s="864"/>
    </row>
    <row r="179" spans="16:16" ht="15.75" customHeight="1">
      <c r="P179" s="864"/>
    </row>
    <row r="180" spans="16:16" ht="15.75" customHeight="1">
      <c r="P180" s="864"/>
    </row>
    <row r="181" spans="16:16" ht="15.75" customHeight="1">
      <c r="P181" s="864"/>
    </row>
    <row r="182" spans="16:16" ht="15.75" customHeight="1">
      <c r="P182" s="864"/>
    </row>
    <row r="183" spans="16:16" ht="15.75" customHeight="1">
      <c r="P183" s="864"/>
    </row>
    <row r="184" spans="16:16" ht="15.75" customHeight="1">
      <c r="P184" s="864"/>
    </row>
    <row r="185" spans="16:16" ht="15.75" customHeight="1">
      <c r="P185" s="864"/>
    </row>
    <row r="186" spans="16:16" ht="15.75" customHeight="1">
      <c r="P186" s="864"/>
    </row>
    <row r="187" spans="16:16" ht="15.75" customHeight="1">
      <c r="P187" s="864"/>
    </row>
    <row r="188" spans="16:16" ht="15.75" customHeight="1">
      <c r="P188" s="864"/>
    </row>
    <row r="189" spans="16:16" ht="15.75" customHeight="1">
      <c r="P189" s="864"/>
    </row>
    <row r="190" spans="16:16" ht="15.75" customHeight="1">
      <c r="P190" s="864"/>
    </row>
    <row r="191" spans="16:16" ht="15.75" customHeight="1">
      <c r="P191" s="864"/>
    </row>
    <row r="192" spans="16:16" ht="15.75" customHeight="1">
      <c r="P192" s="864"/>
    </row>
    <row r="193" spans="16:16" ht="15.75" customHeight="1">
      <c r="P193" s="864"/>
    </row>
    <row r="194" spans="16:16" ht="15.75" customHeight="1">
      <c r="P194" s="864"/>
    </row>
    <row r="195" spans="16:16" ht="15.75" customHeight="1">
      <c r="P195" s="864"/>
    </row>
    <row r="196" spans="16:16" ht="15.75" customHeight="1">
      <c r="P196" s="864"/>
    </row>
    <row r="197" spans="16:16" ht="15.75" customHeight="1">
      <c r="P197" s="864"/>
    </row>
    <row r="198" spans="16:16" ht="15.75" customHeight="1">
      <c r="P198" s="864"/>
    </row>
    <row r="199" spans="16:16" ht="15.75" customHeight="1">
      <c r="P199" s="864"/>
    </row>
    <row r="200" spans="16:16" ht="15.75" customHeight="1">
      <c r="P200" s="864"/>
    </row>
    <row r="201" spans="16:16" ht="15.75" customHeight="1">
      <c r="P201" s="864"/>
    </row>
    <row r="202" spans="16:16" ht="15.75" customHeight="1">
      <c r="P202" s="864"/>
    </row>
    <row r="203" spans="16:16" ht="15.75" customHeight="1">
      <c r="P203" s="864"/>
    </row>
    <row r="204" spans="16:16" ht="15.75" customHeight="1">
      <c r="P204" s="864"/>
    </row>
    <row r="205" spans="16:16" ht="15.75" customHeight="1">
      <c r="P205" s="864"/>
    </row>
    <row r="206" spans="16:16" ht="15.75" customHeight="1">
      <c r="P206" s="864"/>
    </row>
    <row r="207" spans="16:16" ht="15.75" customHeight="1">
      <c r="P207" s="864"/>
    </row>
    <row r="208" spans="16:16" ht="15.75" customHeight="1">
      <c r="P208" s="864"/>
    </row>
    <row r="209" spans="16:16" ht="15.75" customHeight="1">
      <c r="P209" s="864"/>
    </row>
    <row r="210" spans="16:16" ht="15.75" customHeight="1">
      <c r="P210" s="864"/>
    </row>
    <row r="211" spans="16:16" ht="15.75" customHeight="1">
      <c r="P211" s="864"/>
    </row>
    <row r="212" spans="16:16" ht="15.75" customHeight="1">
      <c r="P212" s="864"/>
    </row>
    <row r="213" spans="16:16" ht="15.75" customHeight="1">
      <c r="P213" s="864"/>
    </row>
    <row r="214" spans="16:16" ht="15.75" customHeight="1">
      <c r="P214" s="864"/>
    </row>
    <row r="215" spans="16:16" ht="15.75" customHeight="1">
      <c r="P215" s="864"/>
    </row>
    <row r="216" spans="16:16" ht="15.75" customHeight="1">
      <c r="P216" s="864"/>
    </row>
    <row r="217" spans="16:16" ht="15.75" customHeight="1">
      <c r="P217" s="864"/>
    </row>
    <row r="218" spans="16:16" ht="15.75" customHeight="1">
      <c r="P218" s="864"/>
    </row>
    <row r="219" spans="16:16" ht="15.75" customHeight="1">
      <c r="P219" s="864"/>
    </row>
    <row r="220" spans="16:16" ht="15.75" customHeight="1">
      <c r="P220" s="864"/>
    </row>
    <row r="221" spans="16:16" ht="15.75" customHeight="1">
      <c r="P221" s="864"/>
    </row>
    <row r="222" spans="16:16" ht="15.75" customHeight="1">
      <c r="P222" s="864"/>
    </row>
    <row r="223" spans="16:16" ht="15.75" customHeight="1">
      <c r="P223" s="864"/>
    </row>
    <row r="224" spans="16:16" ht="15.75" customHeight="1">
      <c r="P224" s="864"/>
    </row>
    <row r="225" spans="16:16" ht="15.75" customHeight="1">
      <c r="P225" s="864"/>
    </row>
    <row r="226" spans="16:16" ht="15.75" customHeight="1">
      <c r="P226" s="864"/>
    </row>
    <row r="227" spans="16:16" ht="15.75" customHeight="1">
      <c r="P227" s="864"/>
    </row>
    <row r="228" spans="16:16" ht="15.75" customHeight="1">
      <c r="P228" s="864"/>
    </row>
    <row r="229" spans="16:16" ht="15.75" customHeight="1">
      <c r="P229" s="864"/>
    </row>
    <row r="230" spans="16:16" ht="15.75" customHeight="1">
      <c r="P230" s="864"/>
    </row>
    <row r="231" spans="16:16" ht="15.75" customHeight="1">
      <c r="P231" s="864"/>
    </row>
    <row r="232" spans="16:16" ht="15.75" customHeight="1">
      <c r="P232" s="864"/>
    </row>
    <row r="233" spans="16:16" ht="15.75" customHeight="1">
      <c r="P233" s="864"/>
    </row>
    <row r="234" spans="16:16" ht="15.75" customHeight="1">
      <c r="P234" s="864"/>
    </row>
    <row r="235" spans="16:16" ht="15.75" customHeight="1">
      <c r="P235" s="864"/>
    </row>
    <row r="236" spans="16:16" ht="15.75" customHeight="1">
      <c r="P236" s="864"/>
    </row>
    <row r="237" spans="16:16" ht="15.75" customHeight="1">
      <c r="P237" s="864"/>
    </row>
    <row r="238" spans="16:16" ht="15.75" customHeight="1">
      <c r="P238" s="864"/>
    </row>
    <row r="239" spans="16:16" ht="15.75" customHeight="1">
      <c r="P239" s="864"/>
    </row>
    <row r="240" spans="16:16" ht="15.75" customHeight="1">
      <c r="P240" s="864"/>
    </row>
    <row r="241" spans="16:16" ht="15.75" customHeight="1">
      <c r="P241" s="864"/>
    </row>
    <row r="242" spans="16:16" ht="15.75" customHeight="1">
      <c r="P242" s="864"/>
    </row>
    <row r="243" spans="16:16" ht="15.75" customHeight="1">
      <c r="P243" s="864"/>
    </row>
    <row r="244" spans="16:16" ht="15.75" customHeight="1">
      <c r="P244" s="864"/>
    </row>
    <row r="245" spans="16:16" ht="15.75" customHeight="1">
      <c r="P245" s="864"/>
    </row>
    <row r="246" spans="16:16" ht="15.75" customHeight="1">
      <c r="P246" s="864"/>
    </row>
    <row r="247" spans="16:16" ht="15.75" customHeight="1">
      <c r="P247" s="864"/>
    </row>
    <row r="248" spans="16:16" ht="15.75" customHeight="1">
      <c r="P248" s="864"/>
    </row>
    <row r="249" spans="16:16" ht="15.75" customHeight="1">
      <c r="P249" s="864"/>
    </row>
    <row r="250" spans="16:16" ht="15.75" customHeight="1">
      <c r="P250" s="864"/>
    </row>
    <row r="251" spans="16:16" ht="15.75" customHeight="1">
      <c r="P251" s="864"/>
    </row>
    <row r="252" spans="16:16" ht="15.75" customHeight="1">
      <c r="P252" s="864"/>
    </row>
    <row r="253" spans="16:16" ht="15.75" customHeight="1">
      <c r="P253" s="864"/>
    </row>
    <row r="254" spans="16:16" ht="15.75" customHeight="1">
      <c r="P254" s="864"/>
    </row>
    <row r="255" spans="16:16" ht="15.75" customHeight="1">
      <c r="P255" s="864"/>
    </row>
    <row r="256" spans="16:16" ht="15.75" customHeight="1">
      <c r="P256" s="864"/>
    </row>
    <row r="257" spans="16:16" ht="15.75" customHeight="1">
      <c r="P257" s="864"/>
    </row>
    <row r="258" spans="16:16" ht="15.75" customHeight="1">
      <c r="P258" s="864"/>
    </row>
    <row r="259" spans="16:16" ht="15.75" customHeight="1">
      <c r="P259" s="864"/>
    </row>
    <row r="260" spans="16:16" ht="15.75" customHeight="1">
      <c r="P260" s="864"/>
    </row>
    <row r="261" spans="16:16" ht="15.75" customHeight="1">
      <c r="P261" s="864"/>
    </row>
    <row r="262" spans="16:16" ht="15.75" customHeight="1">
      <c r="P262" s="864"/>
    </row>
    <row r="263" spans="16:16" ht="15.75" customHeight="1">
      <c r="P263" s="864"/>
    </row>
    <row r="264" spans="16:16" ht="15.75" customHeight="1">
      <c r="P264" s="864"/>
    </row>
    <row r="265" spans="16:16" ht="15.75" customHeight="1">
      <c r="P265" s="864"/>
    </row>
    <row r="266" spans="16:16" ht="15.75" customHeight="1">
      <c r="P266" s="864"/>
    </row>
    <row r="267" spans="16:16" ht="15.75" customHeight="1">
      <c r="P267" s="864"/>
    </row>
    <row r="268" spans="16:16" ht="15.75" customHeight="1">
      <c r="P268" s="864"/>
    </row>
    <row r="269" spans="16:16" ht="15.75" customHeight="1">
      <c r="P269" s="864"/>
    </row>
    <row r="270" spans="16:16" ht="15.75" customHeight="1">
      <c r="P270" s="864"/>
    </row>
    <row r="271" spans="16:16" ht="15.75" customHeight="1">
      <c r="P271" s="864"/>
    </row>
    <row r="272" spans="16:16" ht="15.75" customHeight="1">
      <c r="P272" s="864"/>
    </row>
    <row r="273" spans="16:16" ht="15.75" customHeight="1">
      <c r="P273" s="864"/>
    </row>
    <row r="274" spans="16:16" ht="15.75" customHeight="1">
      <c r="P274" s="864"/>
    </row>
    <row r="275" spans="16:16" ht="15.75" customHeight="1">
      <c r="P275" s="864"/>
    </row>
    <row r="276" spans="16:16" ht="15.75" customHeight="1">
      <c r="P276" s="864"/>
    </row>
    <row r="277" spans="16:16" ht="15.75" customHeight="1">
      <c r="P277" s="864"/>
    </row>
    <row r="278" spans="16:16" ht="15.75" customHeight="1">
      <c r="P278" s="864"/>
    </row>
    <row r="279" spans="16:16" ht="15.75" customHeight="1">
      <c r="P279" s="864"/>
    </row>
    <row r="280" spans="16:16" ht="15.75" customHeight="1">
      <c r="P280" s="864"/>
    </row>
    <row r="281" spans="16:16" ht="15.75" customHeight="1">
      <c r="P281" s="864"/>
    </row>
    <row r="282" spans="16:16" ht="15.75" customHeight="1">
      <c r="P282" s="864"/>
    </row>
    <row r="283" spans="16:16" ht="15.75" customHeight="1">
      <c r="P283" s="864"/>
    </row>
    <row r="284" spans="16:16" ht="15.75" customHeight="1">
      <c r="P284" s="864"/>
    </row>
    <row r="285" spans="16:16" ht="15.75" customHeight="1">
      <c r="P285" s="864"/>
    </row>
    <row r="286" spans="16:16" ht="15.75" customHeight="1">
      <c r="P286" s="864"/>
    </row>
    <row r="287" spans="16:16" ht="15.75" customHeight="1">
      <c r="P287" s="864"/>
    </row>
    <row r="288" spans="16:16" ht="15.75" customHeight="1">
      <c r="P288" s="864"/>
    </row>
    <row r="289" spans="16:16" ht="15.75" customHeight="1">
      <c r="P289" s="864"/>
    </row>
    <row r="290" spans="16:16" ht="15.75" customHeight="1">
      <c r="P290" s="864"/>
    </row>
    <row r="291" spans="16:16" ht="15.75" customHeight="1">
      <c r="P291" s="864"/>
    </row>
    <row r="292" spans="16:16" ht="15.75" customHeight="1">
      <c r="P292" s="864"/>
    </row>
    <row r="293" spans="16:16" ht="15.75" customHeight="1">
      <c r="P293" s="864"/>
    </row>
    <row r="294" spans="16:16" ht="15.75" customHeight="1">
      <c r="P294" s="864"/>
    </row>
    <row r="295" spans="16:16" ht="15.75" customHeight="1">
      <c r="P295" s="864"/>
    </row>
    <row r="296" spans="16:16" ht="15.75" customHeight="1">
      <c r="P296" s="864"/>
    </row>
    <row r="297" spans="16:16" ht="15.75" customHeight="1">
      <c r="P297" s="864"/>
    </row>
    <row r="298" spans="16:16" ht="15.75" customHeight="1">
      <c r="P298" s="864"/>
    </row>
    <row r="299" spans="16:16" ht="15.75" customHeight="1">
      <c r="P299" s="864"/>
    </row>
    <row r="300" spans="16:16" ht="15.75" customHeight="1">
      <c r="P300" s="864"/>
    </row>
    <row r="301" spans="16:16" ht="15.75" customHeight="1">
      <c r="P301" s="864"/>
    </row>
    <row r="302" spans="16:16" ht="15.75" customHeight="1">
      <c r="P302" s="864"/>
    </row>
    <row r="303" spans="16:16" ht="15.75" customHeight="1">
      <c r="P303" s="864"/>
    </row>
    <row r="304" spans="16:16" ht="15.75" customHeight="1">
      <c r="P304" s="864"/>
    </row>
    <row r="305" spans="16:16" ht="15.75" customHeight="1">
      <c r="P305" s="864"/>
    </row>
    <row r="306" spans="16:16" ht="15.75" customHeight="1">
      <c r="P306" s="864"/>
    </row>
    <row r="307" spans="16:16" ht="15.75" customHeight="1">
      <c r="P307" s="864"/>
    </row>
    <row r="308" spans="16:16" ht="15.75" customHeight="1">
      <c r="P308" s="864"/>
    </row>
    <row r="309" spans="16:16" ht="15.75" customHeight="1">
      <c r="P309" s="864"/>
    </row>
    <row r="310" spans="16:16" ht="15.75" customHeight="1">
      <c r="P310" s="864"/>
    </row>
    <row r="311" spans="16:16" ht="15.75" customHeight="1">
      <c r="P311" s="864"/>
    </row>
    <row r="312" spans="16:16" ht="15.75" customHeight="1">
      <c r="P312" s="864"/>
    </row>
    <row r="313" spans="16:16" ht="15.75" customHeight="1">
      <c r="P313" s="864"/>
    </row>
    <row r="314" spans="16:16" ht="15.75" customHeight="1">
      <c r="P314" s="864"/>
    </row>
    <row r="315" spans="16:16" ht="15.75" customHeight="1">
      <c r="P315" s="864"/>
    </row>
    <row r="316" spans="16:16" ht="15.75" customHeight="1">
      <c r="P316" s="864"/>
    </row>
    <row r="317" spans="16:16" ht="15.75" customHeight="1">
      <c r="P317" s="864"/>
    </row>
    <row r="318" spans="16:16" ht="15.75" customHeight="1">
      <c r="P318" s="864"/>
    </row>
    <row r="319" spans="16:16" ht="15.75" customHeight="1">
      <c r="P319" s="864"/>
    </row>
    <row r="320" spans="16:16" ht="15.75" customHeight="1">
      <c r="P320" s="864"/>
    </row>
    <row r="321" spans="16:16" ht="15.75" customHeight="1">
      <c r="P321" s="864"/>
    </row>
    <row r="322" spans="16:16" ht="15.75" customHeight="1">
      <c r="P322" s="864"/>
    </row>
    <row r="323" spans="16:16" ht="15.75" customHeight="1">
      <c r="P323" s="864"/>
    </row>
    <row r="324" spans="16:16" ht="15.75" customHeight="1">
      <c r="P324" s="864"/>
    </row>
    <row r="325" spans="16:16" ht="15.75" customHeight="1">
      <c r="P325" s="864"/>
    </row>
    <row r="326" spans="16:16" ht="15.75" customHeight="1">
      <c r="P326" s="864"/>
    </row>
    <row r="327" spans="16:16" ht="15.75" customHeight="1">
      <c r="P327" s="864"/>
    </row>
    <row r="328" spans="16:16" ht="15.75" customHeight="1">
      <c r="P328" s="864"/>
    </row>
    <row r="329" spans="16:16" ht="15.75" customHeight="1">
      <c r="P329" s="864"/>
    </row>
    <row r="330" spans="16:16" ht="15.75" customHeight="1">
      <c r="P330" s="864"/>
    </row>
    <row r="331" spans="16:16" ht="15.75" customHeight="1">
      <c r="P331" s="864"/>
    </row>
    <row r="332" spans="16:16" ht="15.75" customHeight="1">
      <c r="P332" s="864"/>
    </row>
    <row r="333" spans="16:16" ht="15.75" customHeight="1">
      <c r="P333" s="864"/>
    </row>
    <row r="334" spans="16:16" ht="15.75" customHeight="1">
      <c r="P334" s="864"/>
    </row>
    <row r="335" spans="16:16" ht="15.75" customHeight="1">
      <c r="P335" s="864"/>
    </row>
    <row r="336" spans="16:16" ht="15.75" customHeight="1">
      <c r="P336" s="864"/>
    </row>
    <row r="337" spans="16:16" ht="15.75" customHeight="1">
      <c r="P337" s="864"/>
    </row>
    <row r="338" spans="16:16" ht="15.75" customHeight="1">
      <c r="P338" s="864"/>
    </row>
    <row r="339" spans="16:16" ht="15.75" customHeight="1">
      <c r="P339" s="864"/>
    </row>
    <row r="340" spans="16:16" ht="15.75" customHeight="1">
      <c r="P340" s="864"/>
    </row>
    <row r="341" spans="16:16" ht="15.75" customHeight="1">
      <c r="P341" s="864"/>
    </row>
    <row r="342" spans="16:16" ht="15.75" customHeight="1">
      <c r="P342" s="864"/>
    </row>
    <row r="343" spans="16:16" ht="15.75" customHeight="1">
      <c r="P343" s="864"/>
    </row>
    <row r="344" spans="16:16" ht="15.75" customHeight="1">
      <c r="P344" s="864"/>
    </row>
    <row r="345" spans="16:16" ht="15.75" customHeight="1">
      <c r="P345" s="864"/>
    </row>
    <row r="346" spans="16:16" ht="15.75" customHeight="1">
      <c r="P346" s="864"/>
    </row>
    <row r="347" spans="16:16" ht="15.75" customHeight="1">
      <c r="P347" s="864"/>
    </row>
    <row r="348" spans="16:16" ht="15.75" customHeight="1">
      <c r="P348" s="864"/>
    </row>
    <row r="349" spans="16:16" ht="15.75" customHeight="1">
      <c r="P349" s="864"/>
    </row>
    <row r="350" spans="16:16" ht="15.75" customHeight="1">
      <c r="P350" s="864"/>
    </row>
    <row r="351" spans="16:16" ht="15.75" customHeight="1">
      <c r="P351" s="864"/>
    </row>
    <row r="352" spans="16:16" ht="15.75" customHeight="1">
      <c r="P352" s="864"/>
    </row>
    <row r="353" spans="16:16" ht="15.75" customHeight="1">
      <c r="P353" s="864"/>
    </row>
    <row r="354" spans="16:16" ht="15.75" customHeight="1">
      <c r="P354" s="864"/>
    </row>
    <row r="355" spans="16:16" ht="15.75" customHeight="1">
      <c r="P355" s="864"/>
    </row>
    <row r="356" spans="16:16" ht="15.75" customHeight="1">
      <c r="P356" s="864"/>
    </row>
    <row r="357" spans="16:16" ht="15.75" customHeight="1">
      <c r="P357" s="864"/>
    </row>
    <row r="358" spans="16:16" ht="15.75" customHeight="1">
      <c r="P358" s="864"/>
    </row>
    <row r="359" spans="16:16" ht="15.75" customHeight="1">
      <c r="P359" s="864"/>
    </row>
    <row r="360" spans="16:16" ht="15.75" customHeight="1">
      <c r="P360" s="864"/>
    </row>
    <row r="361" spans="16:16" ht="15.75" customHeight="1">
      <c r="P361" s="864"/>
    </row>
    <row r="362" spans="16:16" ht="15.75" customHeight="1">
      <c r="P362" s="864"/>
    </row>
    <row r="363" spans="16:16" ht="15.75" customHeight="1">
      <c r="P363" s="864"/>
    </row>
    <row r="364" spans="16:16" ht="15.75" customHeight="1">
      <c r="P364" s="864"/>
    </row>
    <row r="365" spans="16:16" ht="15.75" customHeight="1">
      <c r="P365" s="864"/>
    </row>
    <row r="366" spans="16:16" ht="15.75" customHeight="1">
      <c r="P366" s="864"/>
    </row>
    <row r="367" spans="16:16" ht="15.75" customHeight="1">
      <c r="P367" s="864"/>
    </row>
    <row r="368" spans="16:16" ht="15.75" customHeight="1">
      <c r="P368" s="864"/>
    </row>
    <row r="369" spans="16:16" ht="15.75" customHeight="1">
      <c r="P369" s="864"/>
    </row>
    <row r="370" spans="16:16" ht="15.75" customHeight="1">
      <c r="P370" s="864"/>
    </row>
    <row r="371" spans="16:16" ht="15.75" customHeight="1">
      <c r="P371" s="864"/>
    </row>
    <row r="372" spans="16:16" ht="15.75" customHeight="1">
      <c r="P372" s="864"/>
    </row>
    <row r="373" spans="16:16" ht="15.75" customHeight="1">
      <c r="P373" s="864"/>
    </row>
    <row r="374" spans="16:16" ht="15.75" customHeight="1">
      <c r="P374" s="864"/>
    </row>
    <row r="375" spans="16:16" ht="15.75" customHeight="1">
      <c r="P375" s="864"/>
    </row>
    <row r="376" spans="16:16" ht="15.75" customHeight="1">
      <c r="P376" s="864"/>
    </row>
    <row r="377" spans="16:16" ht="15.75" customHeight="1">
      <c r="P377" s="864"/>
    </row>
    <row r="378" spans="16:16" ht="15.75" customHeight="1">
      <c r="P378" s="864"/>
    </row>
    <row r="379" spans="16:16" ht="15.75" customHeight="1">
      <c r="P379" s="864"/>
    </row>
    <row r="380" spans="16:16" ht="15.75" customHeight="1">
      <c r="P380" s="864"/>
    </row>
    <row r="381" spans="16:16" ht="15.75" customHeight="1">
      <c r="P381" s="864"/>
    </row>
    <row r="382" spans="16:16" ht="15.75" customHeight="1">
      <c r="P382" s="864"/>
    </row>
    <row r="383" spans="16:16" ht="15.75" customHeight="1">
      <c r="P383" s="864"/>
    </row>
    <row r="384" spans="16:16" ht="15.75" customHeight="1">
      <c r="P384" s="864"/>
    </row>
    <row r="385" spans="16:16" ht="15.75" customHeight="1">
      <c r="P385" s="864"/>
    </row>
    <row r="386" spans="16:16" ht="15.75" customHeight="1">
      <c r="P386" s="864"/>
    </row>
    <row r="387" spans="16:16" ht="15.75" customHeight="1">
      <c r="P387" s="864"/>
    </row>
    <row r="388" spans="16:16" ht="15.75" customHeight="1">
      <c r="P388" s="864"/>
    </row>
    <row r="389" spans="16:16" ht="15.75" customHeight="1">
      <c r="P389" s="864"/>
    </row>
    <row r="390" spans="16:16" ht="15.75" customHeight="1">
      <c r="P390" s="864"/>
    </row>
    <row r="391" spans="16:16" ht="15.75" customHeight="1">
      <c r="P391" s="864"/>
    </row>
    <row r="392" spans="16:16" ht="15.75" customHeight="1">
      <c r="P392" s="864"/>
    </row>
    <row r="393" spans="16:16" ht="15.75" customHeight="1">
      <c r="P393" s="864"/>
    </row>
    <row r="394" spans="16:16" ht="15.75" customHeight="1">
      <c r="P394" s="864"/>
    </row>
    <row r="395" spans="16:16" ht="15.75" customHeight="1">
      <c r="P395" s="864"/>
    </row>
    <row r="396" spans="16:16" ht="15.75" customHeight="1">
      <c r="P396" s="864"/>
    </row>
    <row r="397" spans="16:16" ht="15.75" customHeight="1">
      <c r="P397" s="864"/>
    </row>
    <row r="398" spans="16:16" ht="15.75" customHeight="1">
      <c r="P398" s="864"/>
    </row>
    <row r="399" spans="16:16" ht="15.75" customHeight="1">
      <c r="P399" s="864"/>
    </row>
    <row r="400" spans="16:16" ht="15.75" customHeight="1">
      <c r="P400" s="864"/>
    </row>
    <row r="401" spans="16:16" ht="15.75" customHeight="1">
      <c r="P401" s="864"/>
    </row>
    <row r="402" spans="16:16" ht="15.75" customHeight="1">
      <c r="P402" s="864"/>
    </row>
    <row r="403" spans="16:16" ht="15.75" customHeight="1">
      <c r="P403" s="864"/>
    </row>
    <row r="404" spans="16:16" ht="15.75" customHeight="1">
      <c r="P404" s="864"/>
    </row>
    <row r="405" spans="16:16" ht="15.75" customHeight="1">
      <c r="P405" s="864"/>
    </row>
    <row r="406" spans="16:16" ht="15.75" customHeight="1">
      <c r="P406" s="864"/>
    </row>
    <row r="407" spans="16:16" ht="15.75" customHeight="1">
      <c r="P407" s="864"/>
    </row>
    <row r="408" spans="16:16" ht="15.75" customHeight="1">
      <c r="P408" s="864"/>
    </row>
    <row r="409" spans="16:16" ht="15.75" customHeight="1">
      <c r="P409" s="864"/>
    </row>
    <row r="410" spans="16:16" ht="15.75" customHeight="1">
      <c r="P410" s="864"/>
    </row>
    <row r="411" spans="16:16" ht="15.75" customHeight="1">
      <c r="P411" s="864"/>
    </row>
    <row r="412" spans="16:16" ht="15.75" customHeight="1">
      <c r="P412" s="864"/>
    </row>
    <row r="413" spans="16:16" ht="15.75" customHeight="1">
      <c r="P413" s="864"/>
    </row>
    <row r="414" spans="16:16" ht="15.75" customHeight="1">
      <c r="P414" s="864"/>
    </row>
    <row r="415" spans="16:16" ht="15.75" customHeight="1">
      <c r="P415" s="864"/>
    </row>
    <row r="416" spans="16:16" ht="15.75" customHeight="1">
      <c r="P416" s="864"/>
    </row>
    <row r="417" spans="16:16" ht="15.75" customHeight="1">
      <c r="P417" s="864"/>
    </row>
    <row r="418" spans="16:16" ht="15.75" customHeight="1">
      <c r="P418" s="864"/>
    </row>
    <row r="419" spans="16:16" ht="15.75" customHeight="1">
      <c r="P419" s="864"/>
    </row>
    <row r="420" spans="16:16" ht="15.75" customHeight="1">
      <c r="P420" s="864"/>
    </row>
    <row r="421" spans="16:16" ht="15.75" customHeight="1">
      <c r="P421" s="864"/>
    </row>
    <row r="422" spans="16:16" ht="15.75" customHeight="1">
      <c r="P422" s="864"/>
    </row>
    <row r="423" spans="16:16" ht="15.75" customHeight="1">
      <c r="P423" s="864"/>
    </row>
    <row r="424" spans="16:16" ht="15.75" customHeight="1">
      <c r="P424" s="864"/>
    </row>
    <row r="425" spans="16:16" ht="15.75" customHeight="1">
      <c r="P425" s="864"/>
    </row>
    <row r="426" spans="16:16" ht="15.75" customHeight="1">
      <c r="P426" s="864"/>
    </row>
    <row r="427" spans="16:16" ht="15.75" customHeight="1">
      <c r="P427" s="864"/>
    </row>
    <row r="428" spans="16:16" ht="15.75" customHeight="1">
      <c r="P428" s="864"/>
    </row>
    <row r="429" spans="16:16" ht="15.75" customHeight="1">
      <c r="P429" s="864"/>
    </row>
    <row r="430" spans="16:16" ht="15.75" customHeight="1">
      <c r="P430" s="864"/>
    </row>
    <row r="431" spans="16:16" ht="15.75" customHeight="1">
      <c r="P431" s="864"/>
    </row>
    <row r="432" spans="16:16" ht="15.75" customHeight="1">
      <c r="P432" s="864"/>
    </row>
    <row r="433" spans="16:16" ht="15.75" customHeight="1">
      <c r="P433" s="864"/>
    </row>
    <row r="434" spans="16:16" ht="15.75" customHeight="1">
      <c r="P434" s="864"/>
    </row>
    <row r="435" spans="16:16" ht="15.75" customHeight="1">
      <c r="P435" s="864"/>
    </row>
    <row r="436" spans="16:16" ht="15.75" customHeight="1">
      <c r="P436" s="864"/>
    </row>
    <row r="437" spans="16:16" ht="15.75" customHeight="1">
      <c r="P437" s="864"/>
    </row>
    <row r="438" spans="16:16" ht="15.75" customHeight="1">
      <c r="P438" s="864"/>
    </row>
    <row r="439" spans="16:16" ht="15.75" customHeight="1">
      <c r="P439" s="864"/>
    </row>
    <row r="440" spans="16:16" ht="15.75" customHeight="1">
      <c r="P440" s="864"/>
    </row>
    <row r="441" spans="16:16" ht="15.75" customHeight="1">
      <c r="P441" s="864"/>
    </row>
    <row r="442" spans="16:16" ht="15.75" customHeight="1">
      <c r="P442" s="864"/>
    </row>
    <row r="443" spans="16:16" ht="15.75" customHeight="1">
      <c r="P443" s="864"/>
    </row>
    <row r="444" spans="16:16" ht="15.75" customHeight="1">
      <c r="P444" s="864"/>
    </row>
    <row r="445" spans="16:16" ht="15.75" customHeight="1">
      <c r="P445" s="864"/>
    </row>
    <row r="446" spans="16:16" ht="15.75" customHeight="1">
      <c r="P446" s="864"/>
    </row>
    <row r="447" spans="16:16" ht="15.75" customHeight="1">
      <c r="P447" s="864"/>
    </row>
    <row r="448" spans="16:16" ht="15.75" customHeight="1">
      <c r="P448" s="864"/>
    </row>
    <row r="449" spans="16:16" ht="15.75" customHeight="1">
      <c r="P449" s="864"/>
    </row>
    <row r="450" spans="16:16" ht="15.75" customHeight="1">
      <c r="P450" s="864"/>
    </row>
    <row r="451" spans="16:16" ht="15.75" customHeight="1">
      <c r="P451" s="864"/>
    </row>
    <row r="452" spans="16:16" ht="15.75" customHeight="1">
      <c r="P452" s="864"/>
    </row>
    <row r="453" spans="16:16" ht="15.75" customHeight="1">
      <c r="P453" s="864"/>
    </row>
    <row r="454" spans="16:16" ht="15.75" customHeight="1">
      <c r="P454" s="864"/>
    </row>
    <row r="455" spans="16:16" ht="15.75" customHeight="1">
      <c r="P455" s="864"/>
    </row>
    <row r="456" spans="16:16" ht="15.75" customHeight="1">
      <c r="P456" s="864"/>
    </row>
    <row r="457" spans="16:16" ht="15.75" customHeight="1">
      <c r="P457" s="864"/>
    </row>
    <row r="458" spans="16:16" ht="15.75" customHeight="1">
      <c r="P458" s="864"/>
    </row>
    <row r="459" spans="16:16" ht="15.75" customHeight="1">
      <c r="P459" s="864"/>
    </row>
    <row r="460" spans="16:16" ht="15.75" customHeight="1">
      <c r="P460" s="864"/>
    </row>
    <row r="461" spans="16:16" ht="15.75" customHeight="1">
      <c r="P461" s="864"/>
    </row>
    <row r="462" spans="16:16" ht="15.75" customHeight="1">
      <c r="P462" s="864"/>
    </row>
    <row r="463" spans="16:16" ht="15.75" customHeight="1">
      <c r="P463" s="864"/>
    </row>
    <row r="464" spans="16:16" ht="15.75" customHeight="1">
      <c r="P464" s="864"/>
    </row>
    <row r="465" spans="16:16" ht="15.75" customHeight="1">
      <c r="P465" s="864"/>
    </row>
    <row r="466" spans="16:16" ht="15.75" customHeight="1">
      <c r="P466" s="864"/>
    </row>
    <row r="467" spans="16:16" ht="15.75" customHeight="1">
      <c r="P467" s="864"/>
    </row>
    <row r="468" spans="16:16" ht="15.75" customHeight="1">
      <c r="P468" s="864"/>
    </row>
    <row r="469" spans="16:16" ht="15.75" customHeight="1">
      <c r="P469" s="864"/>
    </row>
    <row r="470" spans="16:16" ht="15.75" customHeight="1">
      <c r="P470" s="864"/>
    </row>
    <row r="471" spans="16:16" ht="15.75" customHeight="1">
      <c r="P471" s="864"/>
    </row>
    <row r="472" spans="16:16" ht="15.75" customHeight="1">
      <c r="P472" s="864"/>
    </row>
    <row r="473" spans="16:16" ht="15.75" customHeight="1">
      <c r="P473" s="864"/>
    </row>
    <row r="474" spans="16:16" ht="15.75" customHeight="1">
      <c r="P474" s="864"/>
    </row>
    <row r="475" spans="16:16" ht="15.75" customHeight="1">
      <c r="P475" s="864"/>
    </row>
    <row r="476" spans="16:16" ht="15.75" customHeight="1">
      <c r="P476" s="864"/>
    </row>
    <row r="477" spans="16:16" ht="15.75" customHeight="1">
      <c r="P477" s="864"/>
    </row>
    <row r="478" spans="16:16" ht="15.75" customHeight="1">
      <c r="P478" s="864"/>
    </row>
    <row r="479" spans="16:16" ht="15.75" customHeight="1">
      <c r="P479" s="864"/>
    </row>
    <row r="480" spans="16:16" ht="15.75" customHeight="1">
      <c r="P480" s="864"/>
    </row>
    <row r="481" spans="16:16" ht="15.75" customHeight="1">
      <c r="P481" s="864"/>
    </row>
    <row r="482" spans="16:16" ht="15.75" customHeight="1">
      <c r="P482" s="864"/>
    </row>
    <row r="483" spans="16:16" ht="15.75" customHeight="1">
      <c r="P483" s="864"/>
    </row>
    <row r="484" spans="16:16" ht="15.75" customHeight="1">
      <c r="P484" s="864"/>
    </row>
    <row r="485" spans="16:16" ht="15.75" customHeight="1">
      <c r="P485" s="864"/>
    </row>
    <row r="486" spans="16:16" ht="15.75" customHeight="1">
      <c r="P486" s="864"/>
    </row>
    <row r="487" spans="16:16" ht="15.75" customHeight="1">
      <c r="P487" s="864"/>
    </row>
    <row r="488" spans="16:16" ht="15.75" customHeight="1">
      <c r="P488" s="864"/>
    </row>
    <row r="489" spans="16:16" ht="15.75" customHeight="1">
      <c r="P489" s="864"/>
    </row>
    <row r="490" spans="16:16" ht="15.75" customHeight="1">
      <c r="P490" s="864"/>
    </row>
    <row r="491" spans="16:16" ht="15.75" customHeight="1">
      <c r="P491" s="864"/>
    </row>
    <row r="492" spans="16:16" ht="15.75" customHeight="1">
      <c r="P492" s="864"/>
    </row>
    <row r="493" spans="16:16" ht="15.75" customHeight="1">
      <c r="P493" s="864"/>
    </row>
    <row r="494" spans="16:16" ht="15.75" customHeight="1">
      <c r="P494" s="864"/>
    </row>
    <row r="495" spans="16:16" ht="15.75" customHeight="1">
      <c r="P495" s="864"/>
    </row>
    <row r="496" spans="16:16" ht="15.75" customHeight="1">
      <c r="P496" s="864"/>
    </row>
    <row r="497" spans="16:16" ht="15.75" customHeight="1">
      <c r="P497" s="864"/>
    </row>
    <row r="498" spans="16:16" ht="15.75" customHeight="1">
      <c r="P498" s="864"/>
    </row>
    <row r="499" spans="16:16" ht="15.75" customHeight="1">
      <c r="P499" s="864"/>
    </row>
    <row r="500" spans="16:16" ht="15.75" customHeight="1">
      <c r="P500" s="864"/>
    </row>
    <row r="501" spans="16:16" ht="15.75" customHeight="1">
      <c r="P501" s="864"/>
    </row>
    <row r="502" spans="16:16" ht="15.75" customHeight="1">
      <c r="P502" s="864"/>
    </row>
    <row r="503" spans="16:16" ht="15.75" customHeight="1">
      <c r="P503" s="864"/>
    </row>
    <row r="504" spans="16:16" ht="15.75" customHeight="1">
      <c r="P504" s="864"/>
    </row>
    <row r="505" spans="16:16" ht="15.75" customHeight="1">
      <c r="P505" s="864"/>
    </row>
    <row r="506" spans="16:16" ht="15.75" customHeight="1">
      <c r="P506" s="864"/>
    </row>
    <row r="507" spans="16:16" ht="15.75" customHeight="1">
      <c r="P507" s="864"/>
    </row>
    <row r="508" spans="16:16" ht="15.75" customHeight="1">
      <c r="P508" s="864"/>
    </row>
    <row r="509" spans="16:16" ht="15.75" customHeight="1">
      <c r="P509" s="864"/>
    </row>
    <row r="510" spans="16:16" ht="15.75" customHeight="1">
      <c r="P510" s="864"/>
    </row>
    <row r="511" spans="16:16" ht="15.75" customHeight="1">
      <c r="P511" s="864"/>
    </row>
    <row r="512" spans="16:16" ht="15.75" customHeight="1">
      <c r="P512" s="864"/>
    </row>
    <row r="513" spans="16:16" ht="15.75" customHeight="1">
      <c r="P513" s="864"/>
    </row>
    <row r="514" spans="16:16" ht="15.75" customHeight="1">
      <c r="P514" s="864"/>
    </row>
    <row r="515" spans="16:16" ht="15.75" customHeight="1">
      <c r="P515" s="864"/>
    </row>
    <row r="516" spans="16:16" ht="15.75" customHeight="1">
      <c r="P516" s="864"/>
    </row>
    <row r="517" spans="16:16" ht="15.75" customHeight="1">
      <c r="P517" s="864"/>
    </row>
    <row r="518" spans="16:16" ht="15.75" customHeight="1">
      <c r="P518" s="864"/>
    </row>
    <row r="519" spans="16:16" ht="15.75" customHeight="1">
      <c r="P519" s="864"/>
    </row>
    <row r="520" spans="16:16" ht="15.75" customHeight="1">
      <c r="P520" s="864"/>
    </row>
    <row r="521" spans="16:16" ht="15.75" customHeight="1">
      <c r="P521" s="864"/>
    </row>
    <row r="522" spans="16:16" ht="15.75" customHeight="1">
      <c r="P522" s="864"/>
    </row>
    <row r="523" spans="16:16" ht="15.75" customHeight="1">
      <c r="P523" s="864"/>
    </row>
    <row r="524" spans="16:16" ht="15.75" customHeight="1">
      <c r="P524" s="864"/>
    </row>
    <row r="525" spans="16:16" ht="15.75" customHeight="1">
      <c r="P525" s="864"/>
    </row>
    <row r="526" spans="16:16" ht="15.75" customHeight="1">
      <c r="P526" s="864"/>
    </row>
    <row r="527" spans="16:16" ht="15.75" customHeight="1">
      <c r="P527" s="864"/>
    </row>
    <row r="528" spans="16:16" ht="15.75" customHeight="1">
      <c r="P528" s="864"/>
    </row>
    <row r="529" spans="16:16" ht="15.75" customHeight="1">
      <c r="P529" s="864"/>
    </row>
    <row r="530" spans="16:16" ht="15.75" customHeight="1">
      <c r="P530" s="864"/>
    </row>
    <row r="531" spans="16:16" ht="15.75" customHeight="1">
      <c r="P531" s="864"/>
    </row>
    <row r="532" spans="16:16" ht="15.75" customHeight="1">
      <c r="P532" s="864"/>
    </row>
    <row r="533" spans="16:16" ht="15.75" customHeight="1">
      <c r="P533" s="864"/>
    </row>
    <row r="534" spans="16:16" ht="15.75" customHeight="1">
      <c r="P534" s="864"/>
    </row>
    <row r="535" spans="16:16" ht="15.75" customHeight="1">
      <c r="P535" s="864"/>
    </row>
    <row r="536" spans="16:16" ht="15.75" customHeight="1">
      <c r="P536" s="864"/>
    </row>
    <row r="537" spans="16:16" ht="15.75" customHeight="1">
      <c r="P537" s="864"/>
    </row>
    <row r="538" spans="16:16" ht="15.75" customHeight="1">
      <c r="P538" s="864"/>
    </row>
    <row r="539" spans="16:16" ht="15.75" customHeight="1">
      <c r="P539" s="864"/>
    </row>
    <row r="540" spans="16:16" ht="15.75" customHeight="1">
      <c r="P540" s="864"/>
    </row>
    <row r="541" spans="16:16" ht="15.75" customHeight="1">
      <c r="P541" s="864"/>
    </row>
    <row r="542" spans="16:16" ht="15.75" customHeight="1">
      <c r="P542" s="864"/>
    </row>
    <row r="543" spans="16:16" ht="15.75" customHeight="1">
      <c r="P543" s="864"/>
    </row>
    <row r="544" spans="16:16" ht="15.75" customHeight="1">
      <c r="P544" s="864"/>
    </row>
    <row r="545" spans="16:16" ht="15.75" customHeight="1">
      <c r="P545" s="864"/>
    </row>
    <row r="546" spans="16:16" ht="15.75" customHeight="1">
      <c r="P546" s="864"/>
    </row>
    <row r="547" spans="16:16" ht="15.75" customHeight="1">
      <c r="P547" s="864"/>
    </row>
    <row r="548" spans="16:16" ht="15.75" customHeight="1">
      <c r="P548" s="864"/>
    </row>
    <row r="549" spans="16:16" ht="15.75" customHeight="1">
      <c r="P549" s="864"/>
    </row>
    <row r="550" spans="16:16" ht="15.75" customHeight="1">
      <c r="P550" s="864"/>
    </row>
    <row r="551" spans="16:16" ht="15.75" customHeight="1">
      <c r="P551" s="864"/>
    </row>
    <row r="552" spans="16:16" ht="15.75" customHeight="1">
      <c r="P552" s="864"/>
    </row>
    <row r="553" spans="16:16" ht="15.75" customHeight="1">
      <c r="P553" s="864"/>
    </row>
    <row r="554" spans="16:16" ht="15.75" customHeight="1">
      <c r="P554" s="864"/>
    </row>
    <row r="555" spans="16:16" ht="15.75" customHeight="1">
      <c r="P555" s="864"/>
    </row>
    <row r="556" spans="16:16" ht="15.75" customHeight="1">
      <c r="P556" s="864"/>
    </row>
    <row r="557" spans="16:16" ht="15.75" customHeight="1">
      <c r="P557" s="864"/>
    </row>
    <row r="558" spans="16:16" ht="15.75" customHeight="1">
      <c r="P558" s="864"/>
    </row>
    <row r="559" spans="16:16" ht="15.75" customHeight="1">
      <c r="P559" s="864"/>
    </row>
    <row r="560" spans="16:16" ht="15.75" customHeight="1">
      <c r="P560" s="864"/>
    </row>
    <row r="561" spans="16:16" ht="15.75" customHeight="1">
      <c r="P561" s="864"/>
    </row>
    <row r="562" spans="16:16" ht="15.75" customHeight="1">
      <c r="P562" s="864"/>
    </row>
    <row r="563" spans="16:16" ht="15.75" customHeight="1">
      <c r="P563" s="864"/>
    </row>
    <row r="564" spans="16:16" ht="15.75" customHeight="1">
      <c r="P564" s="864"/>
    </row>
    <row r="565" spans="16:16" ht="15.75" customHeight="1">
      <c r="P565" s="864"/>
    </row>
    <row r="566" spans="16:16" ht="15.75" customHeight="1">
      <c r="P566" s="864"/>
    </row>
    <row r="567" spans="16:16" ht="15.75" customHeight="1">
      <c r="P567" s="864"/>
    </row>
    <row r="568" spans="16:16" ht="15.75" customHeight="1">
      <c r="P568" s="864"/>
    </row>
    <row r="569" spans="16:16" ht="15.75" customHeight="1">
      <c r="P569" s="864"/>
    </row>
    <row r="570" spans="16:16" ht="15.75" customHeight="1">
      <c r="P570" s="864"/>
    </row>
    <row r="571" spans="16:16" ht="15.75" customHeight="1">
      <c r="P571" s="864"/>
    </row>
    <row r="572" spans="16:16" ht="15.75" customHeight="1">
      <c r="P572" s="864"/>
    </row>
    <row r="573" spans="16:16" ht="15.75" customHeight="1">
      <c r="P573" s="864"/>
    </row>
    <row r="574" spans="16:16" ht="15.75" customHeight="1">
      <c r="P574" s="864"/>
    </row>
    <row r="575" spans="16:16" ht="15.75" customHeight="1">
      <c r="P575" s="864"/>
    </row>
    <row r="576" spans="16:16" ht="15.75" customHeight="1">
      <c r="P576" s="864"/>
    </row>
    <row r="577" spans="16:16" ht="15.75" customHeight="1">
      <c r="P577" s="864"/>
    </row>
    <row r="578" spans="16:16" ht="15.75" customHeight="1">
      <c r="P578" s="864"/>
    </row>
    <row r="579" spans="16:16" ht="15.75" customHeight="1">
      <c r="P579" s="864"/>
    </row>
    <row r="580" spans="16:16" ht="15.75" customHeight="1">
      <c r="P580" s="864"/>
    </row>
    <row r="581" spans="16:16" ht="15.75" customHeight="1">
      <c r="P581" s="864"/>
    </row>
    <row r="582" spans="16:16" ht="15.75" customHeight="1">
      <c r="P582" s="864"/>
    </row>
    <row r="583" spans="16:16" ht="15.75" customHeight="1">
      <c r="P583" s="864"/>
    </row>
    <row r="584" spans="16:16" ht="15.75" customHeight="1">
      <c r="P584" s="864"/>
    </row>
    <row r="585" spans="16:16" ht="15.75" customHeight="1">
      <c r="P585" s="864"/>
    </row>
    <row r="586" spans="16:16" ht="15.75" customHeight="1">
      <c r="P586" s="864"/>
    </row>
    <row r="587" spans="16:16" ht="15.75" customHeight="1">
      <c r="P587" s="864"/>
    </row>
    <row r="588" spans="16:16" ht="15.75" customHeight="1">
      <c r="P588" s="864"/>
    </row>
    <row r="589" spans="16:16" ht="15.75" customHeight="1">
      <c r="P589" s="864"/>
    </row>
    <row r="590" spans="16:16" ht="15.75" customHeight="1">
      <c r="P590" s="864"/>
    </row>
    <row r="591" spans="16:16" ht="15.75" customHeight="1">
      <c r="P591" s="864"/>
    </row>
    <row r="592" spans="16:16" ht="15.75" customHeight="1">
      <c r="P592" s="864"/>
    </row>
    <row r="593" spans="16:16" ht="15.75" customHeight="1">
      <c r="P593" s="864"/>
    </row>
    <row r="594" spans="16:16" ht="15.75" customHeight="1">
      <c r="P594" s="864"/>
    </row>
    <row r="595" spans="16:16" ht="15.75" customHeight="1">
      <c r="P595" s="864"/>
    </row>
    <row r="596" spans="16:16" ht="15.75" customHeight="1">
      <c r="P596" s="864"/>
    </row>
    <row r="597" spans="16:16" ht="15.75" customHeight="1">
      <c r="P597" s="864"/>
    </row>
    <row r="598" spans="16:16" ht="15.75" customHeight="1">
      <c r="P598" s="864"/>
    </row>
    <row r="599" spans="16:16" ht="15.75" customHeight="1">
      <c r="P599" s="864"/>
    </row>
    <row r="600" spans="16:16" ht="15.75" customHeight="1">
      <c r="P600" s="864"/>
    </row>
    <row r="601" spans="16:16" ht="15.75" customHeight="1">
      <c r="P601" s="864"/>
    </row>
    <row r="602" spans="16:16" ht="15.75" customHeight="1">
      <c r="P602" s="864"/>
    </row>
    <row r="603" spans="16:16" ht="15.75" customHeight="1">
      <c r="P603" s="864"/>
    </row>
    <row r="604" spans="16:16" ht="15.75" customHeight="1">
      <c r="P604" s="864"/>
    </row>
    <row r="605" spans="16:16" ht="15.75" customHeight="1">
      <c r="P605" s="864"/>
    </row>
    <row r="606" spans="16:16" ht="15.75" customHeight="1">
      <c r="P606" s="864"/>
    </row>
    <row r="607" spans="16:16" ht="15.75" customHeight="1">
      <c r="P607" s="864"/>
    </row>
    <row r="608" spans="16:16" ht="15.75" customHeight="1">
      <c r="P608" s="864"/>
    </row>
    <row r="609" spans="16:16" ht="15.75" customHeight="1">
      <c r="P609" s="864"/>
    </row>
    <row r="610" spans="16:16" ht="15.75" customHeight="1">
      <c r="P610" s="864"/>
    </row>
    <row r="611" spans="16:16" ht="15.75" customHeight="1">
      <c r="P611" s="864"/>
    </row>
    <row r="612" spans="16:16" ht="15.75" customHeight="1">
      <c r="P612" s="864"/>
    </row>
    <row r="613" spans="16:16" ht="15.75" customHeight="1">
      <c r="P613" s="864"/>
    </row>
    <row r="614" spans="16:16" ht="15.75" customHeight="1">
      <c r="P614" s="864"/>
    </row>
    <row r="615" spans="16:16" ht="15.75" customHeight="1">
      <c r="P615" s="864"/>
    </row>
    <row r="616" spans="16:16" ht="15.75" customHeight="1">
      <c r="P616" s="864"/>
    </row>
    <row r="617" spans="16:16" ht="15.75" customHeight="1">
      <c r="P617" s="864"/>
    </row>
    <row r="618" spans="16:16" ht="15.75" customHeight="1">
      <c r="P618" s="864"/>
    </row>
    <row r="619" spans="16:16" ht="15.75" customHeight="1">
      <c r="P619" s="864"/>
    </row>
    <row r="620" spans="16:16" ht="15.75" customHeight="1">
      <c r="P620" s="864"/>
    </row>
    <row r="621" spans="16:16" ht="15.75" customHeight="1">
      <c r="P621" s="864"/>
    </row>
    <row r="622" spans="16:16" ht="15.75" customHeight="1">
      <c r="P622" s="864"/>
    </row>
    <row r="623" spans="16:16" ht="15.75" customHeight="1">
      <c r="P623" s="864"/>
    </row>
    <row r="624" spans="16:16" ht="15.75" customHeight="1">
      <c r="P624" s="864"/>
    </row>
    <row r="625" spans="16:16" ht="15.75" customHeight="1">
      <c r="P625" s="864"/>
    </row>
    <row r="626" spans="16:16" ht="15.75" customHeight="1">
      <c r="P626" s="864"/>
    </row>
    <row r="627" spans="16:16" ht="15.75" customHeight="1">
      <c r="P627" s="864"/>
    </row>
    <row r="628" spans="16:16" ht="15.75" customHeight="1">
      <c r="P628" s="864"/>
    </row>
    <row r="629" spans="16:16" ht="15.75" customHeight="1">
      <c r="P629" s="864"/>
    </row>
    <row r="630" spans="16:16" ht="15.75" customHeight="1">
      <c r="P630" s="864"/>
    </row>
    <row r="631" spans="16:16" ht="15.75" customHeight="1">
      <c r="P631" s="864"/>
    </row>
    <row r="632" spans="16:16" ht="15.75" customHeight="1">
      <c r="P632" s="864"/>
    </row>
    <row r="633" spans="16:16" ht="15.75" customHeight="1">
      <c r="P633" s="864"/>
    </row>
    <row r="634" spans="16:16" ht="15.75" customHeight="1">
      <c r="P634" s="864"/>
    </row>
    <row r="635" spans="16:16" ht="15.75" customHeight="1">
      <c r="P635" s="864"/>
    </row>
    <row r="636" spans="16:16" ht="15.75" customHeight="1">
      <c r="P636" s="864"/>
    </row>
    <row r="637" spans="16:16" ht="15.75" customHeight="1">
      <c r="P637" s="864"/>
    </row>
    <row r="638" spans="16:16" ht="15.75" customHeight="1">
      <c r="P638" s="864"/>
    </row>
    <row r="639" spans="16:16" ht="15.75" customHeight="1">
      <c r="P639" s="864"/>
    </row>
    <row r="640" spans="16:16" ht="15.75" customHeight="1">
      <c r="P640" s="864"/>
    </row>
    <row r="641" spans="16:16" ht="15.75" customHeight="1">
      <c r="P641" s="864"/>
    </row>
    <row r="642" spans="16:16" ht="15.75" customHeight="1">
      <c r="P642" s="864"/>
    </row>
    <row r="643" spans="16:16" ht="15.75" customHeight="1">
      <c r="P643" s="864"/>
    </row>
    <row r="644" spans="16:16" ht="15.75" customHeight="1">
      <c r="P644" s="864"/>
    </row>
    <row r="645" spans="16:16" ht="15.75" customHeight="1">
      <c r="P645" s="864"/>
    </row>
    <row r="646" spans="16:16" ht="15.75" customHeight="1">
      <c r="P646" s="864"/>
    </row>
    <row r="647" spans="16:16" ht="15.75" customHeight="1">
      <c r="P647" s="864"/>
    </row>
    <row r="648" spans="16:16" ht="15.75" customHeight="1">
      <c r="P648" s="864"/>
    </row>
    <row r="649" spans="16:16" ht="15.75" customHeight="1">
      <c r="P649" s="864"/>
    </row>
    <row r="650" spans="16:16" ht="15.75" customHeight="1">
      <c r="P650" s="864"/>
    </row>
    <row r="651" spans="16:16" ht="15.75" customHeight="1">
      <c r="P651" s="864"/>
    </row>
    <row r="652" spans="16:16" ht="15.75" customHeight="1">
      <c r="P652" s="864"/>
    </row>
    <row r="653" spans="16:16" ht="15.75" customHeight="1">
      <c r="P653" s="864"/>
    </row>
    <row r="654" spans="16:16" ht="15.75" customHeight="1">
      <c r="P654" s="864"/>
    </row>
    <row r="655" spans="16:16" ht="15.75" customHeight="1">
      <c r="P655" s="864"/>
    </row>
    <row r="656" spans="16:16" ht="15.75" customHeight="1">
      <c r="P656" s="864"/>
    </row>
    <row r="657" spans="16:16" ht="15.75" customHeight="1">
      <c r="P657" s="864"/>
    </row>
    <row r="658" spans="16:16" ht="15.75" customHeight="1">
      <c r="P658" s="864"/>
    </row>
    <row r="659" spans="16:16" ht="15.75" customHeight="1">
      <c r="P659" s="864"/>
    </row>
    <row r="660" spans="16:16" ht="15.75" customHeight="1">
      <c r="P660" s="864"/>
    </row>
    <row r="661" spans="16:16" ht="15.75" customHeight="1">
      <c r="P661" s="864"/>
    </row>
    <row r="662" spans="16:16" ht="15.75" customHeight="1">
      <c r="P662" s="864"/>
    </row>
    <row r="663" spans="16:16" ht="15.75" customHeight="1">
      <c r="P663" s="864"/>
    </row>
    <row r="664" spans="16:16" ht="15.75" customHeight="1">
      <c r="P664" s="864"/>
    </row>
    <row r="665" spans="16:16" ht="15.75" customHeight="1">
      <c r="P665" s="864"/>
    </row>
    <row r="666" spans="16:16" ht="15.75" customHeight="1">
      <c r="P666" s="864"/>
    </row>
    <row r="667" spans="16:16" ht="15.75" customHeight="1">
      <c r="P667" s="864"/>
    </row>
    <row r="668" spans="16:16" ht="15.75" customHeight="1">
      <c r="P668" s="864"/>
    </row>
    <row r="669" spans="16:16" ht="15.75" customHeight="1">
      <c r="P669" s="864"/>
    </row>
    <row r="670" spans="16:16" ht="15.75" customHeight="1">
      <c r="P670" s="864"/>
    </row>
    <row r="671" spans="16:16" ht="15.75" customHeight="1">
      <c r="P671" s="864"/>
    </row>
    <row r="672" spans="16:16" ht="15.75" customHeight="1">
      <c r="P672" s="864"/>
    </row>
    <row r="673" spans="16:16" ht="15.75" customHeight="1">
      <c r="P673" s="864"/>
    </row>
    <row r="674" spans="16:16" ht="15.75" customHeight="1">
      <c r="P674" s="864"/>
    </row>
    <row r="675" spans="16:16" ht="15.75" customHeight="1">
      <c r="P675" s="864"/>
    </row>
    <row r="676" spans="16:16" ht="15.75" customHeight="1">
      <c r="P676" s="864"/>
    </row>
    <row r="677" spans="16:16" ht="15.75" customHeight="1">
      <c r="P677" s="864"/>
    </row>
    <row r="678" spans="16:16" ht="15.75" customHeight="1">
      <c r="P678" s="864"/>
    </row>
    <row r="679" spans="16:16" ht="15.75" customHeight="1">
      <c r="P679" s="864"/>
    </row>
    <row r="680" spans="16:16" ht="15.75" customHeight="1">
      <c r="P680" s="864"/>
    </row>
    <row r="681" spans="16:16" ht="15.75" customHeight="1">
      <c r="P681" s="864"/>
    </row>
    <row r="682" spans="16:16" ht="15.75" customHeight="1">
      <c r="P682" s="864"/>
    </row>
    <row r="683" spans="16:16" ht="15.75" customHeight="1">
      <c r="P683" s="864"/>
    </row>
    <row r="684" spans="16:16" ht="15.75" customHeight="1">
      <c r="P684" s="864"/>
    </row>
    <row r="685" spans="16:16" ht="15.75" customHeight="1">
      <c r="P685" s="864"/>
    </row>
    <row r="686" spans="16:16" ht="15.75" customHeight="1">
      <c r="P686" s="864"/>
    </row>
    <row r="687" spans="16:16" ht="15.75" customHeight="1">
      <c r="P687" s="864"/>
    </row>
    <row r="688" spans="16:16" ht="15.75" customHeight="1">
      <c r="P688" s="864"/>
    </row>
    <row r="689" spans="16:16" ht="15.75" customHeight="1">
      <c r="P689" s="864"/>
    </row>
    <row r="690" spans="16:16" ht="15.75" customHeight="1">
      <c r="P690" s="864"/>
    </row>
    <row r="691" spans="16:16" ht="15.75" customHeight="1">
      <c r="P691" s="864"/>
    </row>
    <row r="692" spans="16:16" ht="15.75" customHeight="1">
      <c r="P692" s="864"/>
    </row>
    <row r="693" spans="16:16" ht="15.75" customHeight="1">
      <c r="P693" s="864"/>
    </row>
    <row r="694" spans="16:16" ht="15.75" customHeight="1">
      <c r="P694" s="864"/>
    </row>
    <row r="695" spans="16:16" ht="15.75" customHeight="1">
      <c r="P695" s="864"/>
    </row>
    <row r="696" spans="16:16" ht="15.75" customHeight="1">
      <c r="P696" s="864"/>
    </row>
    <row r="697" spans="16:16" ht="15.75" customHeight="1">
      <c r="P697" s="864"/>
    </row>
    <row r="698" spans="16:16" ht="15.75" customHeight="1">
      <c r="P698" s="864"/>
    </row>
    <row r="699" spans="16:16" ht="15.75" customHeight="1">
      <c r="P699" s="864"/>
    </row>
    <row r="700" spans="16:16" ht="15.75" customHeight="1">
      <c r="P700" s="864"/>
    </row>
    <row r="701" spans="16:16" ht="15.75" customHeight="1">
      <c r="P701" s="864"/>
    </row>
    <row r="702" spans="16:16" ht="15.75" customHeight="1">
      <c r="P702" s="864"/>
    </row>
    <row r="703" spans="16:16" ht="15.75" customHeight="1">
      <c r="P703" s="864"/>
    </row>
    <row r="704" spans="16:16" ht="15.75" customHeight="1">
      <c r="P704" s="864"/>
    </row>
    <row r="705" spans="16:16" ht="15.75" customHeight="1">
      <c r="P705" s="864"/>
    </row>
    <row r="706" spans="16:16" ht="15.75" customHeight="1">
      <c r="P706" s="864"/>
    </row>
    <row r="707" spans="16:16" ht="15.75" customHeight="1">
      <c r="P707" s="864"/>
    </row>
    <row r="708" spans="16:16" ht="15.75" customHeight="1">
      <c r="P708" s="864"/>
    </row>
    <row r="709" spans="16:16" ht="15.75" customHeight="1">
      <c r="P709" s="864"/>
    </row>
    <row r="710" spans="16:16" ht="15.75" customHeight="1">
      <c r="P710" s="864"/>
    </row>
    <row r="711" spans="16:16" ht="15.75" customHeight="1">
      <c r="P711" s="864"/>
    </row>
    <row r="712" spans="16:16" ht="15.75" customHeight="1">
      <c r="P712" s="864"/>
    </row>
    <row r="713" spans="16:16" ht="15.75" customHeight="1">
      <c r="P713" s="864"/>
    </row>
    <row r="714" spans="16:16" ht="15.75" customHeight="1">
      <c r="P714" s="864"/>
    </row>
    <row r="715" spans="16:16" ht="15.75" customHeight="1">
      <c r="P715" s="864"/>
    </row>
    <row r="716" spans="16:16" ht="15.75" customHeight="1">
      <c r="P716" s="864"/>
    </row>
    <row r="717" spans="16:16" ht="15.75" customHeight="1">
      <c r="P717" s="864"/>
    </row>
    <row r="718" spans="16:16" ht="15.75" customHeight="1">
      <c r="P718" s="864"/>
    </row>
    <row r="719" spans="16:16" ht="15.75" customHeight="1">
      <c r="P719" s="864"/>
    </row>
    <row r="720" spans="16:16" ht="15.75" customHeight="1">
      <c r="P720" s="864"/>
    </row>
    <row r="721" spans="16:16" ht="15.75" customHeight="1">
      <c r="P721" s="864"/>
    </row>
    <row r="722" spans="16:16" ht="15.75" customHeight="1">
      <c r="P722" s="864"/>
    </row>
    <row r="723" spans="16:16" ht="15.75" customHeight="1">
      <c r="P723" s="864"/>
    </row>
    <row r="724" spans="16:16" ht="15.75" customHeight="1">
      <c r="P724" s="864"/>
    </row>
    <row r="725" spans="16:16" ht="15.75" customHeight="1">
      <c r="P725" s="864"/>
    </row>
    <row r="726" spans="16:16" ht="15.75" customHeight="1">
      <c r="P726" s="864"/>
    </row>
    <row r="727" spans="16:16" ht="15.75" customHeight="1">
      <c r="P727" s="864"/>
    </row>
    <row r="728" spans="16:16" ht="15.75" customHeight="1">
      <c r="P728" s="864"/>
    </row>
    <row r="729" spans="16:16" ht="15.75" customHeight="1">
      <c r="P729" s="864"/>
    </row>
    <row r="730" spans="16:16" ht="15.75" customHeight="1">
      <c r="P730" s="864"/>
    </row>
    <row r="731" spans="16:16" ht="15.75" customHeight="1">
      <c r="P731" s="864"/>
    </row>
    <row r="732" spans="16:16" ht="15.75" customHeight="1">
      <c r="P732" s="864"/>
    </row>
    <row r="733" spans="16:16" ht="15.75" customHeight="1">
      <c r="P733" s="864"/>
    </row>
    <row r="734" spans="16:16" ht="15.75" customHeight="1">
      <c r="P734" s="864"/>
    </row>
    <row r="735" spans="16:16" ht="15.75" customHeight="1">
      <c r="P735" s="864"/>
    </row>
    <row r="736" spans="16:16" ht="15.75" customHeight="1">
      <c r="P736" s="864"/>
    </row>
    <row r="737" spans="16:16" ht="15.75" customHeight="1">
      <c r="P737" s="864"/>
    </row>
    <row r="738" spans="16:16" ht="15.75" customHeight="1">
      <c r="P738" s="864"/>
    </row>
    <row r="739" spans="16:16" ht="15.75" customHeight="1">
      <c r="P739" s="864"/>
    </row>
    <row r="740" spans="16:16" ht="15.75" customHeight="1">
      <c r="P740" s="864"/>
    </row>
    <row r="741" spans="16:16" ht="15.75" customHeight="1">
      <c r="P741" s="864"/>
    </row>
    <row r="742" spans="16:16" ht="15.75" customHeight="1">
      <c r="P742" s="864"/>
    </row>
    <row r="743" spans="16:16" ht="15.75" customHeight="1">
      <c r="P743" s="864"/>
    </row>
    <row r="744" spans="16:16" ht="15.75" customHeight="1">
      <c r="P744" s="864"/>
    </row>
    <row r="745" spans="16:16" ht="15.75" customHeight="1">
      <c r="P745" s="864"/>
    </row>
    <row r="746" spans="16:16" ht="15.75" customHeight="1">
      <c r="P746" s="864"/>
    </row>
    <row r="747" spans="16:16" ht="15.75" customHeight="1">
      <c r="P747" s="864"/>
    </row>
    <row r="748" spans="16:16" ht="15.75" customHeight="1">
      <c r="P748" s="864"/>
    </row>
    <row r="749" spans="16:16" ht="15.75" customHeight="1">
      <c r="P749" s="864"/>
    </row>
    <row r="750" spans="16:16" ht="15.75" customHeight="1">
      <c r="P750" s="864"/>
    </row>
    <row r="751" spans="16:16" ht="15.75" customHeight="1">
      <c r="P751" s="864"/>
    </row>
    <row r="752" spans="16:16" ht="15.75" customHeight="1">
      <c r="P752" s="864"/>
    </row>
    <row r="753" spans="16:16" ht="15.75" customHeight="1">
      <c r="P753" s="864"/>
    </row>
    <row r="754" spans="16:16" ht="15.75" customHeight="1">
      <c r="P754" s="864"/>
    </row>
    <row r="755" spans="16:16" ht="15.75" customHeight="1">
      <c r="P755" s="864"/>
    </row>
    <row r="756" spans="16:16" ht="15.75" customHeight="1">
      <c r="P756" s="864"/>
    </row>
    <row r="757" spans="16:16" ht="15.75" customHeight="1">
      <c r="P757" s="864"/>
    </row>
    <row r="758" spans="16:16" ht="15.75" customHeight="1">
      <c r="P758" s="864"/>
    </row>
    <row r="759" spans="16:16" ht="15.75" customHeight="1">
      <c r="P759" s="864"/>
    </row>
    <row r="760" spans="16:16" ht="15.75" customHeight="1">
      <c r="P760" s="864"/>
    </row>
    <row r="761" spans="16:16" ht="15.75" customHeight="1">
      <c r="P761" s="864"/>
    </row>
    <row r="762" spans="16:16" ht="15.75" customHeight="1">
      <c r="P762" s="864"/>
    </row>
    <row r="763" spans="16:16" ht="15.75" customHeight="1">
      <c r="P763" s="864"/>
    </row>
    <row r="764" spans="16:16" ht="15.75" customHeight="1">
      <c r="P764" s="864"/>
    </row>
    <row r="765" spans="16:16" ht="15.75" customHeight="1">
      <c r="P765" s="864"/>
    </row>
    <row r="766" spans="16:16" ht="15.75" customHeight="1">
      <c r="P766" s="864"/>
    </row>
    <row r="767" spans="16:16" ht="15.75" customHeight="1">
      <c r="P767" s="864"/>
    </row>
    <row r="768" spans="16:16" ht="15.75" customHeight="1">
      <c r="P768" s="864"/>
    </row>
    <row r="769" spans="16:16" ht="15.75" customHeight="1">
      <c r="P769" s="864"/>
    </row>
    <row r="770" spans="16:16" ht="15.75" customHeight="1">
      <c r="P770" s="864"/>
    </row>
    <row r="771" spans="16:16" ht="15.75" customHeight="1">
      <c r="P771" s="864"/>
    </row>
    <row r="772" spans="16:16" ht="15.75" customHeight="1">
      <c r="P772" s="864"/>
    </row>
    <row r="773" spans="16:16" ht="15.75" customHeight="1">
      <c r="P773" s="864"/>
    </row>
    <row r="774" spans="16:16" ht="15.75" customHeight="1">
      <c r="P774" s="864"/>
    </row>
    <row r="775" spans="16:16" ht="15.75" customHeight="1">
      <c r="P775" s="864"/>
    </row>
    <row r="776" spans="16:16" ht="15.75" customHeight="1">
      <c r="P776" s="864"/>
    </row>
    <row r="777" spans="16:16" ht="15.75" customHeight="1">
      <c r="P777" s="864"/>
    </row>
    <row r="778" spans="16:16" ht="15.75" customHeight="1">
      <c r="P778" s="864"/>
    </row>
    <row r="779" spans="16:16" ht="15.75" customHeight="1">
      <c r="P779" s="864"/>
    </row>
    <row r="780" spans="16:16" ht="15.75" customHeight="1">
      <c r="P780" s="864"/>
    </row>
    <row r="781" spans="16:16" ht="15.75" customHeight="1">
      <c r="P781" s="864"/>
    </row>
    <row r="782" spans="16:16" ht="15.75" customHeight="1">
      <c r="P782" s="864"/>
    </row>
    <row r="783" spans="16:16" ht="15.75" customHeight="1">
      <c r="P783" s="864"/>
    </row>
    <row r="784" spans="16:16" ht="15.75" customHeight="1">
      <c r="P784" s="864"/>
    </row>
    <row r="785" spans="16:16" ht="15.75" customHeight="1">
      <c r="P785" s="864"/>
    </row>
    <row r="786" spans="16:16" ht="15.75" customHeight="1">
      <c r="P786" s="864"/>
    </row>
    <row r="787" spans="16:16" ht="15.75" customHeight="1">
      <c r="P787" s="864"/>
    </row>
    <row r="788" spans="16:16" ht="15.75" customHeight="1">
      <c r="P788" s="864"/>
    </row>
    <row r="789" spans="16:16" ht="15.75" customHeight="1">
      <c r="P789" s="864"/>
    </row>
    <row r="790" spans="16:16" ht="15.75" customHeight="1">
      <c r="P790" s="864"/>
    </row>
    <row r="791" spans="16:16" ht="15.75" customHeight="1">
      <c r="P791" s="864"/>
    </row>
    <row r="792" spans="16:16" ht="15.75" customHeight="1">
      <c r="P792" s="864"/>
    </row>
    <row r="793" spans="16:16" ht="15.75" customHeight="1">
      <c r="P793" s="864"/>
    </row>
    <row r="794" spans="16:16" ht="15.75" customHeight="1">
      <c r="P794" s="864"/>
    </row>
    <row r="795" spans="16:16" ht="15.75" customHeight="1">
      <c r="P795" s="864"/>
    </row>
    <row r="796" spans="16:16" ht="15.75" customHeight="1">
      <c r="P796" s="864"/>
    </row>
    <row r="797" spans="16:16" ht="15.75" customHeight="1">
      <c r="P797" s="864"/>
    </row>
    <row r="798" spans="16:16" ht="15.75" customHeight="1">
      <c r="P798" s="864"/>
    </row>
    <row r="799" spans="16:16" ht="15.75" customHeight="1">
      <c r="P799" s="864"/>
    </row>
    <row r="800" spans="16:16" ht="15.75" customHeight="1">
      <c r="P800" s="864"/>
    </row>
    <row r="801" spans="16:16" ht="15.75" customHeight="1">
      <c r="P801" s="864"/>
    </row>
    <row r="802" spans="16:16" ht="15.75" customHeight="1">
      <c r="P802" s="864"/>
    </row>
    <row r="803" spans="16:16" ht="15.75" customHeight="1">
      <c r="P803" s="864"/>
    </row>
    <row r="804" spans="16:16" ht="15.75" customHeight="1">
      <c r="P804" s="864"/>
    </row>
    <row r="805" spans="16:16" ht="15.75" customHeight="1">
      <c r="P805" s="864"/>
    </row>
    <row r="806" spans="16:16" ht="15.75" customHeight="1">
      <c r="P806" s="864"/>
    </row>
    <row r="807" spans="16:16" ht="15.75" customHeight="1">
      <c r="P807" s="864"/>
    </row>
    <row r="808" spans="16:16" ht="15.75" customHeight="1">
      <c r="P808" s="864"/>
    </row>
    <row r="809" spans="16:16" ht="15.75" customHeight="1">
      <c r="P809" s="864"/>
    </row>
    <row r="810" spans="16:16" ht="15.75" customHeight="1">
      <c r="P810" s="864"/>
    </row>
    <row r="811" spans="16:16" ht="15.75" customHeight="1">
      <c r="P811" s="864"/>
    </row>
    <row r="812" spans="16:16" ht="15.75" customHeight="1">
      <c r="P812" s="864"/>
    </row>
    <row r="813" spans="16:16" ht="15.75" customHeight="1">
      <c r="P813" s="864"/>
    </row>
    <row r="814" spans="16:16" ht="15.75" customHeight="1">
      <c r="P814" s="864"/>
    </row>
    <row r="815" spans="16:16" ht="15.75" customHeight="1">
      <c r="P815" s="864"/>
    </row>
    <row r="816" spans="16:16" ht="15.75" customHeight="1">
      <c r="P816" s="864"/>
    </row>
    <row r="817" spans="16:16" ht="15.75" customHeight="1">
      <c r="P817" s="864"/>
    </row>
    <row r="818" spans="16:16" ht="15.75" customHeight="1">
      <c r="P818" s="864"/>
    </row>
    <row r="819" spans="16:16" ht="15.75" customHeight="1">
      <c r="P819" s="864"/>
    </row>
    <row r="820" spans="16:16" ht="15.75" customHeight="1">
      <c r="P820" s="864"/>
    </row>
    <row r="821" spans="16:16" ht="15.75" customHeight="1">
      <c r="P821" s="864"/>
    </row>
    <row r="822" spans="16:16" ht="15.75" customHeight="1">
      <c r="P822" s="864"/>
    </row>
    <row r="823" spans="16:16" ht="15.75" customHeight="1">
      <c r="P823" s="864"/>
    </row>
    <row r="824" spans="16:16" ht="15.75" customHeight="1">
      <c r="P824" s="864"/>
    </row>
    <row r="825" spans="16:16" ht="15.75" customHeight="1">
      <c r="P825" s="864"/>
    </row>
    <row r="826" spans="16:16" ht="15.75" customHeight="1">
      <c r="P826" s="864"/>
    </row>
    <row r="827" spans="16:16" ht="15.75" customHeight="1">
      <c r="P827" s="864"/>
    </row>
    <row r="828" spans="16:16" ht="15.75" customHeight="1">
      <c r="P828" s="864"/>
    </row>
    <row r="829" spans="16:16" ht="15.75" customHeight="1">
      <c r="P829" s="864"/>
    </row>
    <row r="830" spans="16:16" ht="15.75" customHeight="1">
      <c r="P830" s="864"/>
    </row>
    <row r="831" spans="16:16" ht="15.75" customHeight="1">
      <c r="P831" s="864"/>
    </row>
    <row r="832" spans="16:16" ht="15.75" customHeight="1">
      <c r="P832" s="864"/>
    </row>
    <row r="833" spans="16:16" ht="15.75" customHeight="1">
      <c r="P833" s="864"/>
    </row>
    <row r="834" spans="16:16" ht="15.75" customHeight="1">
      <c r="P834" s="864"/>
    </row>
    <row r="835" spans="16:16" ht="15.75" customHeight="1">
      <c r="P835" s="864"/>
    </row>
    <row r="836" spans="16:16" ht="15.75" customHeight="1">
      <c r="P836" s="864"/>
    </row>
    <row r="837" spans="16:16" ht="15.75" customHeight="1">
      <c r="P837" s="864"/>
    </row>
    <row r="838" spans="16:16" ht="15.75" customHeight="1">
      <c r="P838" s="864"/>
    </row>
    <row r="839" spans="16:16" ht="15.75" customHeight="1">
      <c r="P839" s="864"/>
    </row>
    <row r="840" spans="16:16" ht="15.75" customHeight="1">
      <c r="P840" s="864"/>
    </row>
    <row r="841" spans="16:16" ht="15.75" customHeight="1">
      <c r="P841" s="864"/>
    </row>
    <row r="842" spans="16:16" ht="15.75" customHeight="1">
      <c r="P842" s="864"/>
    </row>
    <row r="843" spans="16:16" ht="15.75" customHeight="1">
      <c r="P843" s="864"/>
    </row>
    <row r="844" spans="16:16" ht="15.75" customHeight="1">
      <c r="P844" s="864"/>
    </row>
    <row r="845" spans="16:16" ht="15.75" customHeight="1">
      <c r="P845" s="864"/>
    </row>
    <row r="846" spans="16:16" ht="15.75" customHeight="1">
      <c r="P846" s="864"/>
    </row>
    <row r="847" spans="16:16" ht="15.75" customHeight="1">
      <c r="P847" s="864"/>
    </row>
    <row r="848" spans="16:16" ht="15.75" customHeight="1">
      <c r="P848" s="864"/>
    </row>
    <row r="849" spans="16:16" ht="15.75" customHeight="1">
      <c r="P849" s="864"/>
    </row>
    <row r="850" spans="16:16" ht="15.75" customHeight="1">
      <c r="P850" s="864"/>
    </row>
    <row r="851" spans="16:16" ht="15.75" customHeight="1">
      <c r="P851" s="864"/>
    </row>
    <row r="852" spans="16:16" ht="15.75" customHeight="1">
      <c r="P852" s="864"/>
    </row>
    <row r="853" spans="16:16" ht="15.75" customHeight="1">
      <c r="P853" s="864"/>
    </row>
    <row r="854" spans="16:16" ht="15.75" customHeight="1">
      <c r="P854" s="864"/>
    </row>
    <row r="855" spans="16:16" ht="15.75" customHeight="1">
      <c r="P855" s="864"/>
    </row>
    <row r="856" spans="16:16" ht="15.75" customHeight="1">
      <c r="P856" s="864"/>
    </row>
    <row r="857" spans="16:16" ht="15.75" customHeight="1">
      <c r="P857" s="864"/>
    </row>
    <row r="858" spans="16:16" ht="15.75" customHeight="1">
      <c r="P858" s="864"/>
    </row>
    <row r="859" spans="16:16" ht="15.75" customHeight="1">
      <c r="P859" s="864"/>
    </row>
    <row r="860" spans="16:16" ht="15.75" customHeight="1">
      <c r="P860" s="864"/>
    </row>
    <row r="861" spans="16:16" ht="15.75" customHeight="1">
      <c r="P861" s="864"/>
    </row>
    <row r="862" spans="16:16" ht="15.75" customHeight="1">
      <c r="P862" s="864"/>
    </row>
    <row r="863" spans="16:16" ht="15.75" customHeight="1">
      <c r="P863" s="864"/>
    </row>
    <row r="864" spans="16:16" ht="15.75" customHeight="1">
      <c r="P864" s="864"/>
    </row>
    <row r="865" spans="16:16" ht="15.75" customHeight="1">
      <c r="P865" s="864"/>
    </row>
    <row r="866" spans="16:16" ht="15.75" customHeight="1">
      <c r="P866" s="864"/>
    </row>
    <row r="867" spans="16:16" ht="15.75" customHeight="1">
      <c r="P867" s="864"/>
    </row>
    <row r="868" spans="16:16" ht="15.75" customHeight="1">
      <c r="P868" s="864"/>
    </row>
    <row r="869" spans="16:16" ht="15.75" customHeight="1">
      <c r="P869" s="864"/>
    </row>
    <row r="870" spans="16:16" ht="15.75" customHeight="1">
      <c r="P870" s="864"/>
    </row>
    <row r="871" spans="16:16" ht="15.75" customHeight="1">
      <c r="P871" s="864"/>
    </row>
    <row r="872" spans="16:16" ht="15.75" customHeight="1">
      <c r="P872" s="864"/>
    </row>
    <row r="873" spans="16:16" ht="15.75" customHeight="1">
      <c r="P873" s="864"/>
    </row>
    <row r="874" spans="16:16" ht="15.75" customHeight="1">
      <c r="P874" s="864"/>
    </row>
    <row r="875" spans="16:16" ht="15.75" customHeight="1">
      <c r="P875" s="864"/>
    </row>
    <row r="876" spans="16:16" ht="15.75" customHeight="1">
      <c r="P876" s="864"/>
    </row>
    <row r="877" spans="16:16" ht="15.75" customHeight="1">
      <c r="P877" s="864"/>
    </row>
    <row r="878" spans="16:16" ht="15.75" customHeight="1">
      <c r="P878" s="864"/>
    </row>
    <row r="879" spans="16:16" ht="15.75" customHeight="1">
      <c r="P879" s="864"/>
    </row>
    <row r="880" spans="16:16" ht="15.75" customHeight="1">
      <c r="P880" s="864"/>
    </row>
    <row r="881" spans="16:16" ht="15.75" customHeight="1">
      <c r="P881" s="864"/>
    </row>
    <row r="882" spans="16:16" ht="15.75" customHeight="1">
      <c r="P882" s="864"/>
    </row>
    <row r="883" spans="16:16" ht="15.75" customHeight="1">
      <c r="P883" s="864"/>
    </row>
    <row r="884" spans="16:16" ht="15.75" customHeight="1">
      <c r="P884" s="864"/>
    </row>
    <row r="885" spans="16:16" ht="15.75" customHeight="1">
      <c r="P885" s="864"/>
    </row>
    <row r="886" spans="16:16" ht="15.75" customHeight="1">
      <c r="P886" s="864"/>
    </row>
    <row r="887" spans="16:16" ht="15.75" customHeight="1">
      <c r="P887" s="864"/>
    </row>
    <row r="888" spans="16:16" ht="15.75" customHeight="1">
      <c r="P888" s="864"/>
    </row>
    <row r="889" spans="16:16" ht="15.75" customHeight="1">
      <c r="P889" s="864"/>
    </row>
    <row r="890" spans="16:16" ht="15.75" customHeight="1">
      <c r="P890" s="864"/>
    </row>
    <row r="891" spans="16:16" ht="15.75" customHeight="1">
      <c r="P891" s="864"/>
    </row>
    <row r="892" spans="16:16" ht="15.75" customHeight="1">
      <c r="P892" s="864"/>
    </row>
    <row r="893" spans="16:16" ht="15.75" customHeight="1">
      <c r="P893" s="864"/>
    </row>
    <row r="894" spans="16:16" ht="15.75" customHeight="1">
      <c r="P894" s="864"/>
    </row>
    <row r="895" spans="16:16" ht="15.75" customHeight="1">
      <c r="P895" s="864"/>
    </row>
    <row r="896" spans="16:16" ht="15.75" customHeight="1">
      <c r="P896" s="864"/>
    </row>
    <row r="897" spans="16:16" ht="15.75" customHeight="1">
      <c r="P897" s="864"/>
    </row>
    <row r="898" spans="16:16" ht="15.75" customHeight="1">
      <c r="P898" s="864"/>
    </row>
    <row r="899" spans="16:16" ht="15.75" customHeight="1">
      <c r="P899" s="864"/>
    </row>
    <row r="900" spans="16:16" ht="15.75" customHeight="1">
      <c r="P900" s="864"/>
    </row>
    <row r="901" spans="16:16" ht="15.75" customHeight="1">
      <c r="P901" s="864"/>
    </row>
    <row r="902" spans="16:16" ht="15.75" customHeight="1">
      <c r="P902" s="864"/>
    </row>
    <row r="903" spans="16:16" ht="15.75" customHeight="1">
      <c r="P903" s="864"/>
    </row>
    <row r="904" spans="16:16" ht="15.75" customHeight="1">
      <c r="P904" s="864"/>
    </row>
    <row r="905" spans="16:16" ht="15.75" customHeight="1">
      <c r="P905" s="864"/>
    </row>
    <row r="906" spans="16:16" ht="15.75" customHeight="1">
      <c r="P906" s="864"/>
    </row>
    <row r="907" spans="16:16" ht="15.75" customHeight="1">
      <c r="P907" s="864"/>
    </row>
    <row r="908" spans="16:16" ht="15.75" customHeight="1">
      <c r="P908" s="864"/>
    </row>
    <row r="909" spans="16:16" ht="15.75" customHeight="1">
      <c r="P909" s="864"/>
    </row>
    <row r="910" spans="16:16" ht="15.75" customHeight="1">
      <c r="P910" s="864"/>
    </row>
    <row r="911" spans="16:16" ht="15.75" customHeight="1">
      <c r="P911" s="864"/>
    </row>
    <row r="912" spans="16:16" ht="15.75" customHeight="1">
      <c r="P912" s="864"/>
    </row>
    <row r="913" spans="16:16" ht="15.75" customHeight="1">
      <c r="P913" s="864"/>
    </row>
    <row r="914" spans="16:16" ht="15.75" customHeight="1">
      <c r="P914" s="864"/>
    </row>
    <row r="915" spans="16:16" ht="15.75" customHeight="1">
      <c r="P915" s="864"/>
    </row>
    <row r="916" spans="16:16" ht="15.75" customHeight="1">
      <c r="P916" s="864"/>
    </row>
    <row r="917" spans="16:16" ht="15.75" customHeight="1">
      <c r="P917" s="864"/>
    </row>
    <row r="918" spans="16:16" ht="15.75" customHeight="1">
      <c r="P918" s="864"/>
    </row>
    <row r="919" spans="16:16" ht="15.75" customHeight="1">
      <c r="P919" s="864"/>
    </row>
    <row r="920" spans="16:16" ht="15.75" customHeight="1">
      <c r="P920" s="864"/>
    </row>
    <row r="921" spans="16:16" ht="15.75" customHeight="1">
      <c r="P921" s="864"/>
    </row>
    <row r="922" spans="16:16" ht="15.75" customHeight="1">
      <c r="P922" s="864"/>
    </row>
    <row r="923" spans="16:16" ht="15.75" customHeight="1">
      <c r="P923" s="864"/>
    </row>
    <row r="924" spans="16:16" ht="15.75" customHeight="1">
      <c r="P924" s="864"/>
    </row>
    <row r="925" spans="16:16" ht="15.75" customHeight="1">
      <c r="P925" s="864"/>
    </row>
    <row r="926" spans="16:16" ht="15.75" customHeight="1">
      <c r="P926" s="864"/>
    </row>
    <row r="927" spans="16:16" ht="15.75" customHeight="1">
      <c r="P927" s="864"/>
    </row>
    <row r="928" spans="16:16" ht="15.75" customHeight="1">
      <c r="P928" s="864"/>
    </row>
    <row r="929" spans="16:16" ht="15.75" customHeight="1">
      <c r="P929" s="864"/>
    </row>
    <row r="930" spans="16:16" ht="15.75" customHeight="1">
      <c r="P930" s="864"/>
    </row>
    <row r="931" spans="16:16" ht="15.75" customHeight="1">
      <c r="P931" s="864"/>
    </row>
    <row r="932" spans="16:16" ht="15.75" customHeight="1">
      <c r="P932" s="864"/>
    </row>
    <row r="933" spans="16:16" ht="15.75" customHeight="1">
      <c r="P933" s="864"/>
    </row>
    <row r="934" spans="16:16" ht="15.75" customHeight="1">
      <c r="P934" s="864"/>
    </row>
    <row r="935" spans="16:16" ht="15.75" customHeight="1">
      <c r="P935" s="864"/>
    </row>
    <row r="936" spans="16:16" ht="15.75" customHeight="1">
      <c r="P936" s="864"/>
    </row>
    <row r="937" spans="16:16" ht="15.75" customHeight="1">
      <c r="P937" s="864"/>
    </row>
    <row r="938" spans="16:16" ht="15.75" customHeight="1">
      <c r="P938" s="864"/>
    </row>
    <row r="939" spans="16:16" ht="15.75" customHeight="1">
      <c r="P939" s="864"/>
    </row>
    <row r="940" spans="16:16" ht="15.75" customHeight="1">
      <c r="P940" s="864"/>
    </row>
    <row r="941" spans="16:16" ht="15.75" customHeight="1">
      <c r="P941" s="864"/>
    </row>
    <row r="942" spans="16:16" ht="15.75" customHeight="1">
      <c r="P942" s="864"/>
    </row>
    <row r="943" spans="16:16" ht="15.75" customHeight="1">
      <c r="P943" s="864"/>
    </row>
    <row r="944" spans="16:16" ht="15.75" customHeight="1">
      <c r="P944" s="864"/>
    </row>
    <row r="945" spans="16:16" ht="15.75" customHeight="1">
      <c r="P945" s="864"/>
    </row>
    <row r="946" spans="16:16" ht="15.75" customHeight="1">
      <c r="P946" s="864"/>
    </row>
    <row r="947" spans="16:16" ht="15.75" customHeight="1">
      <c r="P947" s="864"/>
    </row>
    <row r="948" spans="16:16" ht="15.75" customHeight="1">
      <c r="P948" s="864"/>
    </row>
    <row r="949" spans="16:16" ht="15.75" customHeight="1">
      <c r="P949" s="864"/>
    </row>
    <row r="950" spans="16:16" ht="15.75" customHeight="1">
      <c r="P950" s="864"/>
    </row>
    <row r="951" spans="16:16" ht="15.75" customHeight="1">
      <c r="P951" s="864"/>
    </row>
    <row r="952" spans="16:16" ht="15.75" customHeight="1">
      <c r="P952" s="864"/>
    </row>
    <row r="953" spans="16:16" ht="15.75" customHeight="1">
      <c r="P953" s="864"/>
    </row>
    <row r="954" spans="16:16" ht="15.75" customHeight="1">
      <c r="P954" s="864"/>
    </row>
    <row r="955" spans="16:16" ht="15.75" customHeight="1">
      <c r="P955" s="864"/>
    </row>
    <row r="956" spans="16:16" ht="15.75" customHeight="1">
      <c r="P956" s="864"/>
    </row>
    <row r="957" spans="16:16" ht="15.75" customHeight="1">
      <c r="P957" s="864"/>
    </row>
    <row r="958" spans="16:16" ht="15.75" customHeight="1">
      <c r="P958" s="864"/>
    </row>
    <row r="959" spans="16:16" ht="15.75" customHeight="1">
      <c r="P959" s="864"/>
    </row>
    <row r="960" spans="16:16" ht="15.75" customHeight="1">
      <c r="P960" s="864"/>
    </row>
    <row r="961" spans="16:16" ht="15.75" customHeight="1">
      <c r="P961" s="864"/>
    </row>
    <row r="962" spans="16:16" ht="15.75" customHeight="1">
      <c r="P962" s="864"/>
    </row>
    <row r="963" spans="16:16" ht="15.75" customHeight="1">
      <c r="P963" s="864"/>
    </row>
    <row r="964" spans="16:16" ht="15.75" customHeight="1">
      <c r="P964" s="864"/>
    </row>
    <row r="965" spans="16:16" ht="15.75" customHeight="1">
      <c r="P965" s="864"/>
    </row>
    <row r="966" spans="16:16" ht="15.75" customHeight="1">
      <c r="P966" s="864"/>
    </row>
    <row r="967" spans="16:16" ht="15.75" customHeight="1">
      <c r="P967" s="864"/>
    </row>
    <row r="968" spans="16:16" ht="15.75" customHeight="1">
      <c r="P968" s="864"/>
    </row>
    <row r="969" spans="16:16" ht="15.75" customHeight="1">
      <c r="P969" s="864"/>
    </row>
    <row r="970" spans="16:16" ht="15.75" customHeight="1">
      <c r="P970" s="864"/>
    </row>
    <row r="971" spans="16:16" ht="15.75" customHeight="1">
      <c r="P971" s="864"/>
    </row>
    <row r="972" spans="16:16" ht="15.75" customHeight="1">
      <c r="P972" s="864"/>
    </row>
    <row r="973" spans="16:16" ht="15.75" customHeight="1">
      <c r="P973" s="864"/>
    </row>
    <row r="974" spans="16:16" ht="15.75" customHeight="1">
      <c r="P974" s="864"/>
    </row>
    <row r="975" spans="16:16" ht="15.75" customHeight="1">
      <c r="P975" s="864"/>
    </row>
    <row r="976" spans="16:16" ht="15.75" customHeight="1">
      <c r="P976" s="864"/>
    </row>
    <row r="977" spans="16:16" ht="15.75" customHeight="1">
      <c r="P977" s="864"/>
    </row>
    <row r="978" spans="16:16" ht="15.75" customHeight="1">
      <c r="P978" s="864"/>
    </row>
    <row r="979" spans="16:16" ht="15.75" customHeight="1">
      <c r="P979" s="864"/>
    </row>
    <row r="980" spans="16:16" ht="15.75" customHeight="1">
      <c r="P980" s="864"/>
    </row>
    <row r="981" spans="16:16" ht="15.75" customHeight="1">
      <c r="P981" s="864"/>
    </row>
    <row r="982" spans="16:16" ht="15.75" customHeight="1">
      <c r="P982" s="864"/>
    </row>
    <row r="983" spans="16:16" ht="15.75" customHeight="1">
      <c r="P983" s="864"/>
    </row>
    <row r="984" spans="16:16" ht="15.75" customHeight="1">
      <c r="P984" s="864"/>
    </row>
    <row r="985" spans="16:16" ht="15.75" customHeight="1">
      <c r="P985" s="864"/>
    </row>
    <row r="986" spans="16:16" ht="15.75" customHeight="1">
      <c r="P986" s="864"/>
    </row>
    <row r="987" spans="16:16" ht="15.75" customHeight="1">
      <c r="P987" s="864"/>
    </row>
    <row r="988" spans="16:16" ht="15.75" customHeight="1">
      <c r="P988" s="864"/>
    </row>
    <row r="989" spans="16:16" ht="15.75" customHeight="1">
      <c r="P989" s="864"/>
    </row>
    <row r="990" spans="16:16" ht="15.75" customHeight="1">
      <c r="P990" s="864"/>
    </row>
    <row r="991" spans="16:16" ht="15.75" customHeight="1">
      <c r="P991" s="864"/>
    </row>
    <row r="992" spans="16:16" ht="15.75" customHeight="1">
      <c r="P992" s="864"/>
    </row>
    <row r="993" spans="16:16" ht="15.75" customHeight="1">
      <c r="P993" s="864"/>
    </row>
    <row r="994" spans="16:16" ht="15.75" customHeight="1">
      <c r="P994" s="864"/>
    </row>
    <row r="995" spans="16:16" ht="15.75" customHeight="1">
      <c r="P995" s="864"/>
    </row>
    <row r="996" spans="16:16" ht="15.75" customHeight="1">
      <c r="P996" s="864"/>
    </row>
    <row r="997" spans="16:16" ht="15.75" customHeight="1">
      <c r="P997" s="864"/>
    </row>
    <row r="998" spans="16:16" ht="15.75" customHeight="1">
      <c r="P998" s="864"/>
    </row>
    <row r="999" spans="16:16" ht="15.75" customHeight="1">
      <c r="P999" s="864"/>
    </row>
  </sheetData>
  <mergeCells count="361">
    <mergeCell ref="AE28:AG29"/>
    <mergeCell ref="AE30:AG31"/>
    <mergeCell ref="AE24:AG24"/>
    <mergeCell ref="AB24:AD24"/>
    <mergeCell ref="H92:I92"/>
    <mergeCell ref="F92:G92"/>
    <mergeCell ref="H62:H63"/>
    <mergeCell ref="H60:H61"/>
    <mergeCell ref="H87:I87"/>
    <mergeCell ref="H82:H83"/>
    <mergeCell ref="H74:H75"/>
    <mergeCell ref="H76:H77"/>
    <mergeCell ref="H72:H73"/>
    <mergeCell ref="H91:I91"/>
    <mergeCell ref="A67:A83"/>
    <mergeCell ref="A88:A92"/>
    <mergeCell ref="A47:A63"/>
    <mergeCell ref="A44:B46"/>
    <mergeCell ref="B54:B55"/>
    <mergeCell ref="A64:B66"/>
    <mergeCell ref="B56:B57"/>
    <mergeCell ref="B76:B77"/>
    <mergeCell ref="B48:B49"/>
    <mergeCell ref="B90:D90"/>
    <mergeCell ref="B89:D89"/>
    <mergeCell ref="B91:D91"/>
    <mergeCell ref="C78:G79"/>
    <mergeCell ref="C80:G81"/>
    <mergeCell ref="C74:G75"/>
    <mergeCell ref="C76:G77"/>
    <mergeCell ref="B87:D87"/>
    <mergeCell ref="B88:D88"/>
    <mergeCell ref="C58:G59"/>
    <mergeCell ref="M92:X92"/>
    <mergeCell ref="M89:X89"/>
    <mergeCell ref="M90:X90"/>
    <mergeCell ref="AB68:AD69"/>
    <mergeCell ref="Y68:AA69"/>
    <mergeCell ref="B72:B73"/>
    <mergeCell ref="B70:B71"/>
    <mergeCell ref="B92:D92"/>
    <mergeCell ref="B50:B51"/>
    <mergeCell ref="B52:B53"/>
    <mergeCell ref="AB76:AD77"/>
    <mergeCell ref="AB74:AD75"/>
    <mergeCell ref="Y64:AA64"/>
    <mergeCell ref="AB65:AD66"/>
    <mergeCell ref="AB64:AD64"/>
    <mergeCell ref="AB52:AD53"/>
    <mergeCell ref="AB54:AD55"/>
    <mergeCell ref="Y52:AA53"/>
    <mergeCell ref="AB50:AD51"/>
    <mergeCell ref="Y50:AA51"/>
    <mergeCell ref="Y54:AA55"/>
    <mergeCell ref="H52:H53"/>
    <mergeCell ref="H64:I64"/>
    <mergeCell ref="F65:F66"/>
    <mergeCell ref="H44:I44"/>
    <mergeCell ref="Y70:AA71"/>
    <mergeCell ref="Y72:AA73"/>
    <mergeCell ref="W78:W79"/>
    <mergeCell ref="Y76:AA77"/>
    <mergeCell ref="M91:X91"/>
    <mergeCell ref="H78:H79"/>
    <mergeCell ref="H80:H81"/>
    <mergeCell ref="H70:H71"/>
    <mergeCell ref="H88:I88"/>
    <mergeCell ref="H90:I90"/>
    <mergeCell ref="H89:I89"/>
    <mergeCell ref="W82:W83"/>
    <mergeCell ref="W80:W81"/>
    <mergeCell ref="M87:X87"/>
    <mergeCell ref="M88:X88"/>
    <mergeCell ref="H65:I65"/>
    <mergeCell ref="H66:I66"/>
    <mergeCell ref="E65:E66"/>
    <mergeCell ref="E45:E46"/>
    <mergeCell ref="B58:B59"/>
    <mergeCell ref="B74:B75"/>
    <mergeCell ref="B80:B81"/>
    <mergeCell ref="B78:B79"/>
    <mergeCell ref="H46:I46"/>
    <mergeCell ref="G65:G66"/>
    <mergeCell ref="H58:H59"/>
    <mergeCell ref="H50:H51"/>
    <mergeCell ref="H48:H49"/>
    <mergeCell ref="G45:G46"/>
    <mergeCell ref="F45:F46"/>
    <mergeCell ref="H54:H55"/>
    <mergeCell ref="H56:H57"/>
    <mergeCell ref="H68:H69"/>
    <mergeCell ref="H45:I45"/>
    <mergeCell ref="B42:G43"/>
    <mergeCell ref="C32:G33"/>
    <mergeCell ref="H38:H39"/>
    <mergeCell ref="H32:H33"/>
    <mergeCell ref="H30:H31"/>
    <mergeCell ref="A27:A43"/>
    <mergeCell ref="B40:B41"/>
    <mergeCell ref="B28:B29"/>
    <mergeCell ref="C40:G41"/>
    <mergeCell ref="H40:H41"/>
    <mergeCell ref="B20:B21"/>
    <mergeCell ref="B22:G23"/>
    <mergeCell ref="AB20:AD21"/>
    <mergeCell ref="Y20:AA21"/>
    <mergeCell ref="Y22:AA23"/>
    <mergeCell ref="W22:W23"/>
    <mergeCell ref="W20:W21"/>
    <mergeCell ref="AE20:AG21"/>
    <mergeCell ref="A24:B26"/>
    <mergeCell ref="E25:E26"/>
    <mergeCell ref="D25:D26"/>
    <mergeCell ref="C20:G21"/>
    <mergeCell ref="H20:H21"/>
    <mergeCell ref="F25:F26"/>
    <mergeCell ref="H22:H23"/>
    <mergeCell ref="H26:I26"/>
    <mergeCell ref="H25:I25"/>
    <mergeCell ref="H24:I24"/>
    <mergeCell ref="Y25:AA26"/>
    <mergeCell ref="Y24:AA24"/>
    <mergeCell ref="W25:W26"/>
    <mergeCell ref="AB25:AD26"/>
    <mergeCell ref="D1:AH1"/>
    <mergeCell ref="C10:G11"/>
    <mergeCell ref="E5:E6"/>
    <mergeCell ref="G5:G6"/>
    <mergeCell ref="F5:F6"/>
    <mergeCell ref="H6:I6"/>
    <mergeCell ref="D2:H3"/>
    <mergeCell ref="A1:C3"/>
    <mergeCell ref="A4:B6"/>
    <mergeCell ref="C8:G9"/>
    <mergeCell ref="H8:H9"/>
    <mergeCell ref="A7:A23"/>
    <mergeCell ref="B14:B15"/>
    <mergeCell ref="B18:B19"/>
    <mergeCell ref="B16:B17"/>
    <mergeCell ref="B8:B9"/>
    <mergeCell ref="W14:W15"/>
    <mergeCell ref="W12:W13"/>
    <mergeCell ref="AH8:AJ9"/>
    <mergeCell ref="AI1:AJ1"/>
    <mergeCell ref="C14:G15"/>
    <mergeCell ref="H12:H13"/>
    <mergeCell ref="C12:G13"/>
    <mergeCell ref="H14:H15"/>
    <mergeCell ref="B12:B13"/>
    <mergeCell ref="Y12:AA13"/>
    <mergeCell ref="AB10:AD11"/>
    <mergeCell ref="AB12:AD13"/>
    <mergeCell ref="AE12:AG13"/>
    <mergeCell ref="W10:W11"/>
    <mergeCell ref="AB18:AD19"/>
    <mergeCell ref="AE18:AG19"/>
    <mergeCell ref="AE14:AG15"/>
    <mergeCell ref="H10:H11"/>
    <mergeCell ref="C18:G19"/>
    <mergeCell ref="Y14:AA15"/>
    <mergeCell ref="Y16:AA17"/>
    <mergeCell ref="AE10:AG11"/>
    <mergeCell ref="AB16:AD17"/>
    <mergeCell ref="AE16:AG17"/>
    <mergeCell ref="Y18:AA19"/>
    <mergeCell ref="AB14:AD15"/>
    <mergeCell ref="W16:W17"/>
    <mergeCell ref="W18:W19"/>
    <mergeCell ref="C16:G17"/>
    <mergeCell ref="H16:H17"/>
    <mergeCell ref="H18:H19"/>
    <mergeCell ref="C5:C6"/>
    <mergeCell ref="AH5:AJ6"/>
    <mergeCell ref="AH4:AJ4"/>
    <mergeCell ref="AB5:AD6"/>
    <mergeCell ref="W5:W6"/>
    <mergeCell ref="AB4:AD4"/>
    <mergeCell ref="Y10:AA11"/>
    <mergeCell ref="B7:AJ7"/>
    <mergeCell ref="W8:W9"/>
    <mergeCell ref="AB8:AD9"/>
    <mergeCell ref="AE8:AG9"/>
    <mergeCell ref="B10:B11"/>
    <mergeCell ref="Y8:AA9"/>
    <mergeCell ref="H5:I5"/>
    <mergeCell ref="H4:I4"/>
    <mergeCell ref="Y5:AA6"/>
    <mergeCell ref="Y4:AA4"/>
    <mergeCell ref="AH10:AJ11"/>
    <mergeCell ref="W2:AH3"/>
    <mergeCell ref="I2:T3"/>
    <mergeCell ref="AI3:AJ3"/>
    <mergeCell ref="AI2:AJ2"/>
    <mergeCell ref="AE4:AG4"/>
    <mergeCell ref="AE5:AG6"/>
    <mergeCell ref="D5:D6"/>
    <mergeCell ref="AH25:AJ26"/>
    <mergeCell ref="AE25:AG26"/>
    <mergeCell ref="G25:G26"/>
    <mergeCell ref="AH14:AJ15"/>
    <mergeCell ref="AH16:AJ17"/>
    <mergeCell ref="AH18:AJ19"/>
    <mergeCell ref="AH12:AJ13"/>
    <mergeCell ref="AH24:AJ24"/>
    <mergeCell ref="AH20:AJ21"/>
    <mergeCell ref="AH22:AJ23"/>
    <mergeCell ref="AB22:AD23"/>
    <mergeCell ref="AE22:AG23"/>
    <mergeCell ref="AE32:AG33"/>
    <mergeCell ref="AB32:AD33"/>
    <mergeCell ref="AH38:AJ39"/>
    <mergeCell ref="AH40:AJ41"/>
    <mergeCell ref="AH36:AJ37"/>
    <mergeCell ref="AH34:AJ35"/>
    <mergeCell ref="B27:AJ27"/>
    <mergeCell ref="C28:G29"/>
    <mergeCell ref="H28:H29"/>
    <mergeCell ref="C38:G39"/>
    <mergeCell ref="B38:B39"/>
    <mergeCell ref="H34:H35"/>
    <mergeCell ref="B34:B35"/>
    <mergeCell ref="C34:G35"/>
    <mergeCell ref="B32:B33"/>
    <mergeCell ref="B36:B37"/>
    <mergeCell ref="H36:H37"/>
    <mergeCell ref="C36:G37"/>
    <mergeCell ref="C30:G31"/>
    <mergeCell ref="B30:B31"/>
    <mergeCell ref="AB36:AD37"/>
    <mergeCell ref="AB28:AD29"/>
    <mergeCell ref="Y28:AA29"/>
    <mergeCell ref="AB30:AD31"/>
    <mergeCell ref="C25:C26"/>
    <mergeCell ref="AB82:AD83"/>
    <mergeCell ref="W62:W63"/>
    <mergeCell ref="W58:W59"/>
    <mergeCell ref="W60:W61"/>
    <mergeCell ref="AE58:AG59"/>
    <mergeCell ref="AH58:AJ59"/>
    <mergeCell ref="AH32:AJ33"/>
    <mergeCell ref="AH28:AJ29"/>
    <mergeCell ref="AH30:AJ31"/>
    <mergeCell ref="Y30:AA31"/>
    <mergeCell ref="W30:W31"/>
    <mergeCell ref="W32:W33"/>
    <mergeCell ref="W34:W35"/>
    <mergeCell ref="W28:W29"/>
    <mergeCell ref="Y44:AA44"/>
    <mergeCell ref="Y42:AA43"/>
    <mergeCell ref="AB44:AD44"/>
    <mergeCell ref="AB38:AD39"/>
    <mergeCell ref="Y38:AA39"/>
    <mergeCell ref="AB40:AD41"/>
    <mergeCell ref="Y34:AA35"/>
    <mergeCell ref="Y32:AA33"/>
    <mergeCell ref="AB34:AD35"/>
    <mergeCell ref="AE34:AG35"/>
    <mergeCell ref="Y36:AA37"/>
    <mergeCell ref="Y62:AA63"/>
    <mergeCell ref="Y58:AA59"/>
    <mergeCell ref="Y60:AA61"/>
    <mergeCell ref="AB58:AD59"/>
    <mergeCell ref="AB60:AD61"/>
    <mergeCell ref="W36:W37"/>
    <mergeCell ref="W38:W39"/>
    <mergeCell ref="W50:W51"/>
    <mergeCell ref="W48:W49"/>
    <mergeCell ref="W54:W55"/>
    <mergeCell ref="W56:W57"/>
    <mergeCell ref="W40:W41"/>
    <mergeCell ref="W42:W43"/>
    <mergeCell ref="W65:W66"/>
    <mergeCell ref="W70:W71"/>
    <mergeCell ref="W76:W77"/>
    <mergeCell ref="W45:W46"/>
    <mergeCell ref="W52:W53"/>
    <mergeCell ref="AE40:AG41"/>
    <mergeCell ref="AE36:AG37"/>
    <mergeCell ref="AE38:AG39"/>
    <mergeCell ref="AE44:AG44"/>
    <mergeCell ref="AE60:AG61"/>
    <mergeCell ref="AE62:AG63"/>
    <mergeCell ref="AE54:AG55"/>
    <mergeCell ref="AE64:AG64"/>
    <mergeCell ref="AE56:AG57"/>
    <mergeCell ref="Y45:AA46"/>
    <mergeCell ref="Y40:AA41"/>
    <mergeCell ref="AB56:AD57"/>
    <mergeCell ref="Y48:AA49"/>
    <mergeCell ref="AH42:AJ43"/>
    <mergeCell ref="AH44:AJ44"/>
    <mergeCell ref="AH45:AJ46"/>
    <mergeCell ref="AH52:AJ53"/>
    <mergeCell ref="AH50:AJ51"/>
    <mergeCell ref="AH48:AJ49"/>
    <mergeCell ref="AE48:AG49"/>
    <mergeCell ref="AB48:AD49"/>
    <mergeCell ref="AB45:AD46"/>
    <mergeCell ref="AB42:AD43"/>
    <mergeCell ref="AE52:AG53"/>
    <mergeCell ref="AE50:AG51"/>
    <mergeCell ref="AE45:AG46"/>
    <mergeCell ref="AE42:AG43"/>
    <mergeCell ref="AH54:AJ55"/>
    <mergeCell ref="AH56:AJ57"/>
    <mergeCell ref="C50:G51"/>
    <mergeCell ref="C48:G49"/>
    <mergeCell ref="D45:D46"/>
    <mergeCell ref="C45:C46"/>
    <mergeCell ref="H42:H43"/>
    <mergeCell ref="B47:AJ47"/>
    <mergeCell ref="A86:X86"/>
    <mergeCell ref="C65:C66"/>
    <mergeCell ref="C70:G71"/>
    <mergeCell ref="C68:G69"/>
    <mergeCell ref="D65:D66"/>
    <mergeCell ref="C52:G53"/>
    <mergeCell ref="C56:G57"/>
    <mergeCell ref="C60:G61"/>
    <mergeCell ref="C54:G55"/>
    <mergeCell ref="B60:B61"/>
    <mergeCell ref="B62:G63"/>
    <mergeCell ref="AH62:AJ63"/>
    <mergeCell ref="AB62:AD63"/>
    <mergeCell ref="Y56:AA57"/>
    <mergeCell ref="C72:G73"/>
    <mergeCell ref="B68:B69"/>
    <mergeCell ref="B82:G83"/>
    <mergeCell ref="B67:AJ67"/>
    <mergeCell ref="AH72:AJ73"/>
    <mergeCell ref="W68:W69"/>
    <mergeCell ref="AH68:AJ69"/>
    <mergeCell ref="AH70:AJ71"/>
    <mergeCell ref="W74:W75"/>
    <mergeCell ref="W72:W73"/>
    <mergeCell ref="AH76:AJ77"/>
    <mergeCell ref="AH74:AJ75"/>
    <mergeCell ref="AE82:AG83"/>
    <mergeCell ref="AE72:AG73"/>
    <mergeCell ref="AE74:AG75"/>
    <mergeCell ref="AE76:AG77"/>
    <mergeCell ref="Y74:AA75"/>
    <mergeCell ref="AB70:AD71"/>
    <mergeCell ref="AB72:AD73"/>
    <mergeCell ref="AE68:AG69"/>
    <mergeCell ref="AE70:AG71"/>
    <mergeCell ref="AE80:AG81"/>
    <mergeCell ref="AE78:AG79"/>
    <mergeCell ref="AH64:AJ64"/>
    <mergeCell ref="AH60:AJ61"/>
    <mergeCell ref="AH65:AJ66"/>
    <mergeCell ref="Y80:AA81"/>
    <mergeCell ref="Y78:AA79"/>
    <mergeCell ref="AB80:AD81"/>
    <mergeCell ref="AB78:AD79"/>
    <mergeCell ref="Y82:AA83"/>
    <mergeCell ref="AH80:AJ81"/>
    <mergeCell ref="AH82:AJ83"/>
    <mergeCell ref="AH78:AJ79"/>
    <mergeCell ref="Y65:AA66"/>
    <mergeCell ref="AE65:AG66"/>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S1000"/>
  <sheetViews>
    <sheetView workbookViewId="0">
      <selection sqref="A1:AS43"/>
    </sheetView>
  </sheetViews>
  <sheetFormatPr baseColWidth="10" defaultColWidth="14.42578125" defaultRowHeight="15" customHeight="1"/>
  <cols>
    <col min="1" max="1" width="15.5703125" customWidth="1"/>
    <col min="2" max="2" width="5" customWidth="1"/>
    <col min="3" max="3" width="16.5703125" customWidth="1"/>
    <col min="4" max="4" width="10.5703125" customWidth="1"/>
    <col min="5" max="5" width="10.7109375" customWidth="1"/>
    <col min="6" max="6" width="20.7109375" customWidth="1"/>
    <col min="7" max="7" width="12.5703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9.42578125" customWidth="1"/>
    <col min="28" max="28" width="24.7109375" customWidth="1"/>
    <col min="29" max="29" width="18.42578125" customWidth="1"/>
    <col min="30" max="30" width="19.7109375" customWidth="1"/>
    <col min="31" max="31" width="30.42578125" customWidth="1"/>
    <col min="32" max="32" width="11.140625" customWidth="1"/>
    <col min="33" max="33" width="9.5703125" customWidth="1"/>
    <col min="34" max="34" width="11.140625" customWidth="1"/>
    <col min="35" max="35" width="21.140625" customWidth="1"/>
    <col min="36" max="36" width="26.42578125" customWidth="1"/>
    <col min="37"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237" t="s">
        <v>18</v>
      </c>
      <c r="AJ1" s="1864"/>
      <c r="AK1" s="255"/>
      <c r="AL1" s="255"/>
      <c r="AM1" s="255"/>
      <c r="AN1" s="255"/>
      <c r="AO1" s="255"/>
      <c r="AP1" s="255"/>
      <c r="AQ1" s="255"/>
      <c r="AR1" s="255"/>
      <c r="AS1" s="255"/>
    </row>
    <row r="2" spans="1:45">
      <c r="A2" s="1796"/>
      <c r="B2" s="1715"/>
      <c r="C2" s="1713"/>
      <c r="D2" s="2044" t="s">
        <v>23</v>
      </c>
      <c r="E2" s="1720"/>
      <c r="F2" s="1720"/>
      <c r="G2" s="1720"/>
      <c r="H2" s="1721"/>
      <c r="I2" s="2044" t="s">
        <v>1603</v>
      </c>
      <c r="J2" s="1720"/>
      <c r="K2" s="1720"/>
      <c r="L2" s="1720"/>
      <c r="M2" s="1720"/>
      <c r="N2" s="1720"/>
      <c r="O2" s="1720"/>
      <c r="P2" s="1720"/>
      <c r="Q2" s="1720"/>
      <c r="R2" s="1720"/>
      <c r="S2" s="1720"/>
      <c r="T2" s="1721"/>
      <c r="U2" s="848" t="s">
        <v>47</v>
      </c>
      <c r="V2" s="850">
        <f t="shared" ref="V2:V3" si="0">+V5</f>
        <v>1.0000000000000002</v>
      </c>
      <c r="W2" s="2040"/>
      <c r="X2" s="1720"/>
      <c r="Y2" s="1720"/>
      <c r="Z2" s="1720"/>
      <c r="AA2" s="1720"/>
      <c r="AB2" s="1720"/>
      <c r="AC2" s="1720"/>
      <c r="AD2" s="1720"/>
      <c r="AE2" s="1720"/>
      <c r="AF2" s="1720"/>
      <c r="AG2" s="1720"/>
      <c r="AH2" s="1721"/>
      <c r="AI2" s="2226" t="s">
        <v>1557</v>
      </c>
      <c r="AJ2" s="1874"/>
      <c r="AK2" s="255"/>
      <c r="AL2" s="255"/>
      <c r="AM2" s="255"/>
      <c r="AN2" s="255"/>
      <c r="AO2" s="255"/>
      <c r="AP2" s="255"/>
      <c r="AQ2" s="255"/>
      <c r="AR2" s="255"/>
      <c r="AS2" s="255"/>
    </row>
    <row r="3" spans="1:45" ht="15.75" customHeight="1">
      <c r="A3" s="1665"/>
      <c r="B3" s="1666"/>
      <c r="C3" s="1651"/>
      <c r="D3" s="1696"/>
      <c r="E3" s="1666"/>
      <c r="F3" s="1666"/>
      <c r="G3" s="1666"/>
      <c r="H3" s="1651"/>
      <c r="I3" s="1696"/>
      <c r="J3" s="1666"/>
      <c r="K3" s="1666"/>
      <c r="L3" s="1666"/>
      <c r="M3" s="1666"/>
      <c r="N3" s="1666"/>
      <c r="O3" s="1666"/>
      <c r="P3" s="1666"/>
      <c r="Q3" s="1666"/>
      <c r="R3" s="1666"/>
      <c r="S3" s="1666"/>
      <c r="T3" s="1651"/>
      <c r="U3" s="851" t="s">
        <v>48</v>
      </c>
      <c r="V3" s="852">
        <f t="shared" si="0"/>
        <v>1.0765699999999998</v>
      </c>
      <c r="W3" s="1696"/>
      <c r="X3" s="1666"/>
      <c r="Y3" s="1666"/>
      <c r="Z3" s="1666"/>
      <c r="AA3" s="1666"/>
      <c r="AB3" s="1666"/>
      <c r="AC3" s="1666"/>
      <c r="AD3" s="1666"/>
      <c r="AE3" s="1666"/>
      <c r="AF3" s="1666"/>
      <c r="AG3" s="1666"/>
      <c r="AH3" s="1651"/>
      <c r="AI3" s="2225">
        <v>43449</v>
      </c>
      <c r="AJ3" s="2055"/>
      <c r="AK3" s="255"/>
      <c r="AL3" s="255"/>
      <c r="AM3" s="255"/>
      <c r="AN3" s="255"/>
      <c r="AO3" s="255"/>
      <c r="AP3" s="255"/>
      <c r="AQ3" s="255"/>
      <c r="AR3" s="255"/>
      <c r="AS3" s="255"/>
    </row>
    <row r="4" spans="1:45" ht="24.75" customHeight="1">
      <c r="A4" s="2248" t="s">
        <v>107</v>
      </c>
      <c r="B4" s="1664"/>
      <c r="C4" s="853" t="s">
        <v>108</v>
      </c>
      <c r="D4" s="853" t="s">
        <v>109</v>
      </c>
      <c r="E4" s="853" t="s">
        <v>28</v>
      </c>
      <c r="F4" s="853" t="s">
        <v>110</v>
      </c>
      <c r="G4" s="340" t="s">
        <v>111</v>
      </c>
      <c r="H4" s="2247" t="s">
        <v>112</v>
      </c>
      <c r="I4" s="1866"/>
      <c r="J4" s="853" t="s">
        <v>63</v>
      </c>
      <c r="K4" s="853" t="s">
        <v>64</v>
      </c>
      <c r="L4" s="853" t="s">
        <v>65</v>
      </c>
      <c r="M4" s="853" t="s">
        <v>66</v>
      </c>
      <c r="N4" s="853" t="s">
        <v>67</v>
      </c>
      <c r="O4" s="853" t="s">
        <v>68</v>
      </c>
      <c r="P4" s="853" t="s">
        <v>69</v>
      </c>
      <c r="Q4" s="853" t="s">
        <v>70</v>
      </c>
      <c r="R4" s="853" t="s">
        <v>71</v>
      </c>
      <c r="S4" s="853" t="s">
        <v>72</v>
      </c>
      <c r="T4" s="853" t="s">
        <v>73</v>
      </c>
      <c r="U4" s="853" t="s">
        <v>74</v>
      </c>
      <c r="V4" s="853" t="s">
        <v>75</v>
      </c>
      <c r="W4" s="853" t="s">
        <v>76</v>
      </c>
      <c r="X4" s="853" t="s">
        <v>77</v>
      </c>
      <c r="Y4" s="2247" t="s">
        <v>113</v>
      </c>
      <c r="Z4" s="1863"/>
      <c r="AA4" s="1866"/>
      <c r="AB4" s="2247" t="s">
        <v>117</v>
      </c>
      <c r="AC4" s="1863"/>
      <c r="AD4" s="1866"/>
      <c r="AE4" s="2247" t="s">
        <v>427</v>
      </c>
      <c r="AF4" s="1863"/>
      <c r="AG4" s="1866"/>
      <c r="AH4" s="2247" t="s">
        <v>125</v>
      </c>
      <c r="AI4" s="1863"/>
      <c r="AJ4" s="1864"/>
      <c r="AK4" s="255"/>
      <c r="AL4" s="255"/>
      <c r="AM4" s="255"/>
      <c r="AN4" s="255"/>
      <c r="AO4" s="255"/>
      <c r="AP4" s="255"/>
      <c r="AQ4" s="255"/>
      <c r="AR4" s="255"/>
      <c r="AS4" s="255"/>
    </row>
    <row r="5" spans="1:45" ht="79.5" customHeight="1">
      <c r="A5" s="1796"/>
      <c r="B5" s="1713"/>
      <c r="C5" s="2064" t="s">
        <v>1965</v>
      </c>
      <c r="D5" s="2156" t="s">
        <v>298</v>
      </c>
      <c r="E5" s="2250">
        <v>1</v>
      </c>
      <c r="F5" s="2156" t="s">
        <v>1967</v>
      </c>
      <c r="G5" s="2167" t="s">
        <v>1748</v>
      </c>
      <c r="H5" s="2169" t="s">
        <v>47</v>
      </c>
      <c r="I5" s="2170"/>
      <c r="J5" s="673">
        <v>3.8870000000000002E-2</v>
      </c>
      <c r="K5" s="676">
        <v>8.4150000000000003E-2</v>
      </c>
      <c r="L5" s="676">
        <v>6.744E-2</v>
      </c>
      <c r="M5" s="676">
        <v>9.3210000000000001E-2</v>
      </c>
      <c r="N5" s="676">
        <v>7.9039999999999999E-2</v>
      </c>
      <c r="O5" s="676">
        <v>8.3019999999999997E-2</v>
      </c>
      <c r="P5" s="676">
        <v>8.1720000000000001E-2</v>
      </c>
      <c r="Q5" s="676">
        <v>0.11306000000000001</v>
      </c>
      <c r="R5" s="676">
        <v>0.10223000000000002</v>
      </c>
      <c r="S5" s="676">
        <v>0.10442000000000001</v>
      </c>
      <c r="T5" s="676">
        <v>8.0700000000000008E-2</v>
      </c>
      <c r="U5" s="676">
        <v>7.2139999999999996E-2</v>
      </c>
      <c r="V5" s="854">
        <f t="shared" ref="V5:V6" si="1">SUM(J5:U5)</f>
        <v>1.0000000000000002</v>
      </c>
      <c r="W5" s="2244">
        <v>1</v>
      </c>
      <c r="X5" s="854">
        <f>+(V5/V5)*W5</f>
        <v>1</v>
      </c>
      <c r="Y5" s="2026" t="s">
        <v>1969</v>
      </c>
      <c r="Z5" s="1720"/>
      <c r="AA5" s="1721"/>
      <c r="AB5" s="2026" t="s">
        <v>1970</v>
      </c>
      <c r="AC5" s="1720"/>
      <c r="AD5" s="1721"/>
      <c r="AE5" s="2223" t="s">
        <v>1971</v>
      </c>
      <c r="AF5" s="1720"/>
      <c r="AG5" s="1721"/>
      <c r="AH5" s="2224" t="s">
        <v>1972</v>
      </c>
      <c r="AI5" s="1720"/>
      <c r="AJ5" s="1872"/>
      <c r="AK5" s="255"/>
      <c r="AL5" s="255"/>
      <c r="AM5" s="255"/>
      <c r="AN5" s="255"/>
      <c r="AO5" s="255"/>
      <c r="AP5" s="255"/>
      <c r="AQ5" s="255"/>
      <c r="AR5" s="255"/>
      <c r="AS5" s="255"/>
    </row>
    <row r="6" spans="1:45" ht="108.75" customHeight="1">
      <c r="A6" s="1665"/>
      <c r="B6" s="1651"/>
      <c r="C6" s="2246"/>
      <c r="D6" s="2173"/>
      <c r="E6" s="2173"/>
      <c r="F6" s="2173"/>
      <c r="G6" s="2253"/>
      <c r="H6" s="2251" t="s">
        <v>78</v>
      </c>
      <c r="I6" s="2252"/>
      <c r="J6" s="847">
        <f t="shared" ref="J6:U6" si="2">J23</f>
        <v>4.3029999999999999E-2</v>
      </c>
      <c r="K6" s="855">
        <f t="shared" si="2"/>
        <v>0.1237</v>
      </c>
      <c r="L6" s="855">
        <f t="shared" si="2"/>
        <v>8.5050000000000001E-2</v>
      </c>
      <c r="M6" s="855">
        <f t="shared" si="2"/>
        <v>0.11044</v>
      </c>
      <c r="N6" s="855">
        <f t="shared" si="2"/>
        <v>9.2760000000000009E-2</v>
      </c>
      <c r="O6" s="855">
        <f t="shared" si="2"/>
        <v>7.9240000000000005E-2</v>
      </c>
      <c r="P6" s="855">
        <f t="shared" si="2"/>
        <v>0.14435999999999999</v>
      </c>
      <c r="Q6" s="855">
        <f t="shared" si="2"/>
        <v>0.10669000000000001</v>
      </c>
      <c r="R6" s="855">
        <f t="shared" si="2"/>
        <v>8.6779999999999996E-2</v>
      </c>
      <c r="S6" s="855">
        <f t="shared" si="2"/>
        <v>9.7460000000000005E-2</v>
      </c>
      <c r="T6" s="855">
        <f t="shared" si="2"/>
        <v>7.8420000000000004E-2</v>
      </c>
      <c r="U6" s="855">
        <f t="shared" si="2"/>
        <v>2.8640000000000002E-2</v>
      </c>
      <c r="V6" s="856">
        <f t="shared" si="1"/>
        <v>1.0765699999999998</v>
      </c>
      <c r="W6" s="1619"/>
      <c r="X6" s="854">
        <f>+V6/V5*W5</f>
        <v>1.0765699999999996</v>
      </c>
      <c r="Y6" s="1696"/>
      <c r="Z6" s="1666"/>
      <c r="AA6" s="1651"/>
      <c r="AB6" s="1696"/>
      <c r="AC6" s="1666"/>
      <c r="AD6" s="1651"/>
      <c r="AE6" s="1696"/>
      <c r="AF6" s="1666"/>
      <c r="AG6" s="1651"/>
      <c r="AH6" s="1696"/>
      <c r="AI6" s="1666"/>
      <c r="AJ6" s="1841"/>
      <c r="AK6" s="255"/>
      <c r="AL6" s="255"/>
      <c r="AM6" s="255"/>
      <c r="AN6" s="255"/>
      <c r="AO6" s="255"/>
      <c r="AP6" s="255"/>
      <c r="AQ6" s="255"/>
      <c r="AR6" s="255"/>
      <c r="AS6" s="255"/>
    </row>
    <row r="7" spans="1:45" ht="12.75" customHeight="1">
      <c r="A7" s="2242" t="s">
        <v>1976</v>
      </c>
      <c r="B7" s="2218" t="s">
        <v>34</v>
      </c>
      <c r="C7" s="1863"/>
      <c r="D7" s="1863"/>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4"/>
      <c r="AK7" s="255"/>
      <c r="AL7" s="255"/>
      <c r="AM7" s="255"/>
      <c r="AN7" s="255"/>
      <c r="AO7" s="255"/>
      <c r="AP7" s="255"/>
      <c r="AQ7" s="255"/>
      <c r="AR7" s="255"/>
      <c r="AS7" s="255"/>
    </row>
    <row r="8" spans="1:45" ht="66" customHeight="1">
      <c r="A8" s="1653"/>
      <c r="B8" s="2028">
        <v>1</v>
      </c>
      <c r="C8" s="2057" t="s">
        <v>1978</v>
      </c>
      <c r="D8" s="1720"/>
      <c r="E8" s="1720"/>
      <c r="F8" s="1720"/>
      <c r="G8" s="1721"/>
      <c r="H8" s="2042" t="s">
        <v>79</v>
      </c>
      <c r="I8" s="654" t="s">
        <v>47</v>
      </c>
      <c r="J8" s="734">
        <v>4.58E-2</v>
      </c>
      <c r="K8" s="676">
        <v>8.2500000000000004E-2</v>
      </c>
      <c r="L8" s="676">
        <v>6.6900000000000001E-2</v>
      </c>
      <c r="M8" s="676">
        <v>9.8100000000000007E-2</v>
      </c>
      <c r="N8" s="676">
        <v>7.46E-2</v>
      </c>
      <c r="O8" s="676">
        <v>8.5599999999999996E-2</v>
      </c>
      <c r="P8" s="676">
        <v>8.2500000000000004E-2</v>
      </c>
      <c r="Q8" s="676">
        <v>0.10639999999999999</v>
      </c>
      <c r="R8" s="676">
        <v>0.1109</v>
      </c>
      <c r="S8" s="676">
        <v>9.3200000000000005E-2</v>
      </c>
      <c r="T8" s="676">
        <v>8.3400000000000002E-2</v>
      </c>
      <c r="U8" s="676">
        <v>7.0099999999999996E-2</v>
      </c>
      <c r="V8" s="672">
        <f t="shared" ref="V8:V12" si="3">SUM(J8:U8)</f>
        <v>1</v>
      </c>
      <c r="W8" s="673">
        <v>0.4</v>
      </c>
      <c r="X8" s="290">
        <f>V8*W8</f>
        <v>0.4</v>
      </c>
      <c r="Y8" s="2026" t="s">
        <v>1980</v>
      </c>
      <c r="Z8" s="1720"/>
      <c r="AA8" s="1721"/>
      <c r="AB8" s="2026" t="s">
        <v>1981</v>
      </c>
      <c r="AC8" s="1720"/>
      <c r="AD8" s="1721"/>
      <c r="AE8" s="2138" t="s">
        <v>1982</v>
      </c>
      <c r="AF8" s="1720"/>
      <c r="AG8" s="1721"/>
      <c r="AH8" s="2138" t="s">
        <v>1983</v>
      </c>
      <c r="AI8" s="1720"/>
      <c r="AJ8" s="1872"/>
      <c r="AK8" s="267"/>
      <c r="AL8" s="812"/>
      <c r="AM8" s="812"/>
      <c r="AN8" s="267"/>
      <c r="AO8" s="267"/>
      <c r="AP8" s="267"/>
      <c r="AQ8" s="267"/>
      <c r="AR8" s="267"/>
      <c r="AS8" s="267"/>
    </row>
    <row r="9" spans="1:45" ht="81.75" customHeight="1">
      <c r="A9" s="1653"/>
      <c r="B9" s="1679"/>
      <c r="C9" s="1679"/>
      <c r="D9" s="1722"/>
      <c r="E9" s="1722"/>
      <c r="F9" s="1722"/>
      <c r="G9" s="1648"/>
      <c r="H9" s="2043"/>
      <c r="I9" s="666" t="s">
        <v>48</v>
      </c>
      <c r="J9" s="668">
        <v>5.5300000000000002E-2</v>
      </c>
      <c r="K9" s="667">
        <v>0.12130000000000001</v>
      </c>
      <c r="L9" s="667">
        <v>6.7799999999999999E-2</v>
      </c>
      <c r="M9" s="669">
        <v>8.7999999999999995E-2</v>
      </c>
      <c r="N9" s="669">
        <v>0.1008</v>
      </c>
      <c r="O9" s="669">
        <v>9.9400000000000002E-2</v>
      </c>
      <c r="P9" s="669">
        <v>0.2298</v>
      </c>
      <c r="Q9" s="669">
        <v>0.1186</v>
      </c>
      <c r="R9" s="669">
        <v>9.6199999999999994E-2</v>
      </c>
      <c r="S9" s="669">
        <v>7.5800000000000006E-2</v>
      </c>
      <c r="T9" s="669">
        <v>6.7799999999999999E-2</v>
      </c>
      <c r="U9" s="669">
        <v>2.3300000000000001E-2</v>
      </c>
      <c r="V9" s="857">
        <f t="shared" si="3"/>
        <v>1.1441000000000003</v>
      </c>
      <c r="W9" s="690"/>
      <c r="X9" s="297">
        <f>+V9*W8</f>
        <v>0.45764000000000016</v>
      </c>
      <c r="Y9" s="1679"/>
      <c r="Z9" s="1722"/>
      <c r="AA9" s="1648"/>
      <c r="AB9" s="1679"/>
      <c r="AC9" s="1722"/>
      <c r="AD9" s="1648"/>
      <c r="AE9" s="1679"/>
      <c r="AF9" s="1722"/>
      <c r="AG9" s="1648"/>
      <c r="AH9" s="1679"/>
      <c r="AI9" s="1722"/>
      <c r="AJ9" s="2067"/>
      <c r="AK9" s="267"/>
      <c r="AL9" s="812"/>
      <c r="AM9" s="267"/>
      <c r="AN9" s="267"/>
      <c r="AO9" s="267"/>
      <c r="AP9" s="267"/>
      <c r="AQ9" s="267"/>
      <c r="AR9" s="267"/>
      <c r="AS9" s="267"/>
    </row>
    <row r="10" spans="1:45" ht="53.25" customHeight="1">
      <c r="A10" s="1653"/>
      <c r="B10" s="2028">
        <v>2</v>
      </c>
      <c r="C10" s="2057" t="s">
        <v>1987</v>
      </c>
      <c r="D10" s="1720"/>
      <c r="E10" s="1720"/>
      <c r="F10" s="1720"/>
      <c r="G10" s="1721"/>
      <c r="H10" s="2042" t="s">
        <v>79</v>
      </c>
      <c r="I10" s="654" t="s">
        <v>47</v>
      </c>
      <c r="J10" s="734">
        <v>1.7999999999999999E-2</v>
      </c>
      <c r="K10" s="676">
        <v>6.0499999999999998E-2</v>
      </c>
      <c r="L10" s="676">
        <v>7.85E-2</v>
      </c>
      <c r="M10" s="676">
        <v>8.7300000000000003E-2</v>
      </c>
      <c r="N10" s="676">
        <v>8.14E-2</v>
      </c>
      <c r="O10" s="676">
        <v>8.7400000000000005E-2</v>
      </c>
      <c r="P10" s="676">
        <v>7.8399999999999997E-2</v>
      </c>
      <c r="Q10" s="676">
        <v>0.127</v>
      </c>
      <c r="R10" s="676">
        <v>0.1012</v>
      </c>
      <c r="S10" s="676">
        <v>0.13350000000000001</v>
      </c>
      <c r="T10" s="676">
        <v>8.7300000000000003E-2</v>
      </c>
      <c r="U10" s="676">
        <v>5.9499999999999997E-2</v>
      </c>
      <c r="V10" s="672">
        <f t="shared" si="3"/>
        <v>1</v>
      </c>
      <c r="W10" s="673">
        <v>0.3</v>
      </c>
      <c r="X10" s="290">
        <f>V10*W10</f>
        <v>0.3</v>
      </c>
      <c r="Y10" s="2243" t="s">
        <v>1988</v>
      </c>
      <c r="Z10" s="1715"/>
      <c r="AA10" s="1713"/>
      <c r="AB10" s="2243" t="s">
        <v>1989</v>
      </c>
      <c r="AC10" s="1715"/>
      <c r="AD10" s="1713"/>
      <c r="AE10" s="2138" t="s">
        <v>1990</v>
      </c>
      <c r="AF10" s="1720"/>
      <c r="AG10" s="1721"/>
      <c r="AH10" s="2245" t="s">
        <v>1992</v>
      </c>
      <c r="AI10" s="1715"/>
      <c r="AJ10" s="1840"/>
      <c r="AK10" s="267"/>
      <c r="AL10" s="267"/>
      <c r="AM10" s="267"/>
      <c r="AN10" s="267"/>
      <c r="AO10" s="267"/>
      <c r="AP10" s="267"/>
      <c r="AQ10" s="267"/>
      <c r="AR10" s="267"/>
      <c r="AS10" s="267"/>
    </row>
    <row r="11" spans="1:45" ht="72.75" customHeight="1">
      <c r="A11" s="1653"/>
      <c r="B11" s="1679"/>
      <c r="C11" s="1679"/>
      <c r="D11" s="1722"/>
      <c r="E11" s="1722"/>
      <c r="F11" s="1722"/>
      <c r="G11" s="1648"/>
      <c r="H11" s="2043"/>
      <c r="I11" s="666" t="s">
        <v>48</v>
      </c>
      <c r="J11" s="668">
        <v>1.9199999999999998E-2</v>
      </c>
      <c r="K11" s="667">
        <v>0.1177</v>
      </c>
      <c r="L11" s="667">
        <v>6.9000000000000006E-2</v>
      </c>
      <c r="M11" s="669">
        <v>0.13539999999999999</v>
      </c>
      <c r="N11" s="669">
        <v>9.6699999999999994E-2</v>
      </c>
      <c r="O11" s="669">
        <v>9.8400000000000001E-2</v>
      </c>
      <c r="P11" s="669">
        <v>9.4399999999999998E-2</v>
      </c>
      <c r="Q11" s="669">
        <v>8.6699999999999999E-2</v>
      </c>
      <c r="R11" s="669">
        <v>8.5300000000000001E-2</v>
      </c>
      <c r="S11" s="669">
        <v>0.11990000000000001</v>
      </c>
      <c r="T11" s="669">
        <v>8.5699999999999998E-2</v>
      </c>
      <c r="U11" s="669">
        <v>4.8800000000000003E-2</v>
      </c>
      <c r="V11" s="860">
        <f t="shared" si="3"/>
        <v>1.0571999999999999</v>
      </c>
      <c r="W11" s="690"/>
      <c r="X11" s="297">
        <f>+V11*W10</f>
        <v>0.31715999999999994</v>
      </c>
      <c r="Y11" s="1679"/>
      <c r="Z11" s="1722"/>
      <c r="AA11" s="1648"/>
      <c r="AB11" s="1679"/>
      <c r="AC11" s="1722"/>
      <c r="AD11" s="1648"/>
      <c r="AE11" s="1679"/>
      <c r="AF11" s="1722"/>
      <c r="AG11" s="1648"/>
      <c r="AH11" s="1722"/>
      <c r="AI11" s="1722"/>
      <c r="AJ11" s="2067"/>
      <c r="AK11" s="267"/>
      <c r="AL11" s="267"/>
      <c r="AM11" s="267"/>
      <c r="AN11" s="267"/>
      <c r="AO11" s="267"/>
      <c r="AP11" s="267"/>
      <c r="AQ11" s="267"/>
      <c r="AR11" s="267"/>
      <c r="AS11" s="267"/>
    </row>
    <row r="12" spans="1:45" ht="47.25" customHeight="1">
      <c r="A12" s="1653"/>
      <c r="B12" s="2028">
        <v>3</v>
      </c>
      <c r="C12" s="2057" t="s">
        <v>1994</v>
      </c>
      <c r="D12" s="1720"/>
      <c r="E12" s="1720"/>
      <c r="F12" s="1720"/>
      <c r="G12" s="1721"/>
      <c r="H12" s="2042" t="s">
        <v>79</v>
      </c>
      <c r="I12" s="654" t="s">
        <v>47</v>
      </c>
      <c r="J12" s="734">
        <v>5.0500000000000003E-2</v>
      </c>
      <c r="K12" s="676">
        <v>0.11</v>
      </c>
      <c r="L12" s="676">
        <v>5.7099999999999998E-2</v>
      </c>
      <c r="M12" s="676">
        <v>9.2600000000000002E-2</v>
      </c>
      <c r="N12" s="676">
        <v>8.2600000000000007E-2</v>
      </c>
      <c r="O12" s="676">
        <v>7.5200000000000003E-2</v>
      </c>
      <c r="P12" s="676">
        <v>8.4000000000000005E-2</v>
      </c>
      <c r="Q12" s="676">
        <v>0.108</v>
      </c>
      <c r="R12" s="676">
        <v>9.1700000000000004E-2</v>
      </c>
      <c r="S12" s="676">
        <v>9.0300000000000005E-2</v>
      </c>
      <c r="T12" s="676">
        <v>7.0499999999999993E-2</v>
      </c>
      <c r="U12" s="676">
        <v>8.7499999999999994E-2</v>
      </c>
      <c r="V12" s="672">
        <f t="shared" si="3"/>
        <v>1</v>
      </c>
      <c r="W12" s="673">
        <v>0.3</v>
      </c>
      <c r="X12" s="290">
        <f>V12*W12</f>
        <v>0.3</v>
      </c>
      <c r="Y12" s="2130" t="s">
        <v>1996</v>
      </c>
      <c r="Z12" s="1715"/>
      <c r="AA12" s="1713"/>
      <c r="AB12" s="2130" t="s">
        <v>1997</v>
      </c>
      <c r="AC12" s="1715"/>
      <c r="AD12" s="1713"/>
      <c r="AE12" s="2138" t="s">
        <v>1998</v>
      </c>
      <c r="AF12" s="1720"/>
      <c r="AG12" s="1721"/>
      <c r="AH12" s="2249" t="s">
        <v>2000</v>
      </c>
      <c r="AI12" s="1715"/>
      <c r="AJ12" s="1840"/>
      <c r="AK12" s="267"/>
      <c r="AL12" s="267"/>
      <c r="AM12" s="267"/>
      <c r="AN12" s="267"/>
      <c r="AO12" s="267"/>
      <c r="AP12" s="267"/>
      <c r="AQ12" s="267"/>
      <c r="AR12" s="267"/>
      <c r="AS12" s="267"/>
    </row>
    <row r="13" spans="1:45" ht="47.25" customHeight="1">
      <c r="A13" s="1653"/>
      <c r="B13" s="1679"/>
      <c r="C13" s="1679"/>
      <c r="D13" s="1722"/>
      <c r="E13" s="1722"/>
      <c r="F13" s="1722"/>
      <c r="G13" s="1648"/>
      <c r="H13" s="2043"/>
      <c r="I13" s="666" t="s">
        <v>48</v>
      </c>
      <c r="J13" s="668">
        <v>5.0500000000000003E-2</v>
      </c>
      <c r="K13" s="667">
        <v>0.13289999999999999</v>
      </c>
      <c r="L13" s="667">
        <v>0.1241</v>
      </c>
      <c r="M13" s="669">
        <v>0.1154</v>
      </c>
      <c r="N13" s="669">
        <v>7.8100000000000003E-2</v>
      </c>
      <c r="O13" s="669">
        <v>3.32E-2</v>
      </c>
      <c r="P13" s="669">
        <v>8.0399999999999999E-2</v>
      </c>
      <c r="Q13" s="669">
        <v>0.1108</v>
      </c>
      <c r="R13" s="669">
        <v>7.5700000000000003E-2</v>
      </c>
      <c r="S13" s="669">
        <v>0.10390000000000001</v>
      </c>
      <c r="T13" s="669">
        <v>8.5300000000000001E-2</v>
      </c>
      <c r="U13" s="669">
        <v>1.5599999999999999E-2</v>
      </c>
      <c r="V13" s="862">
        <f>J13+K13+L13+M13+N13+O13+P13+Q13+R13+S13+T13+U13</f>
        <v>1.0059</v>
      </c>
      <c r="W13" s="690"/>
      <c r="X13" s="297">
        <f>+V13*W12</f>
        <v>0.30176999999999998</v>
      </c>
      <c r="Y13" s="1679"/>
      <c r="Z13" s="1722"/>
      <c r="AA13" s="1648"/>
      <c r="AB13" s="1679"/>
      <c r="AC13" s="1722"/>
      <c r="AD13" s="1648"/>
      <c r="AE13" s="1679"/>
      <c r="AF13" s="1722"/>
      <c r="AG13" s="1648"/>
      <c r="AH13" s="1722"/>
      <c r="AI13" s="1722"/>
      <c r="AJ13" s="2067"/>
      <c r="AK13" s="267"/>
      <c r="AL13" s="267"/>
      <c r="AM13" s="267"/>
      <c r="AN13" s="267"/>
      <c r="AO13" s="267"/>
      <c r="AP13" s="267"/>
      <c r="AQ13" s="267"/>
      <c r="AR13" s="267"/>
      <c r="AS13" s="267"/>
    </row>
    <row r="14" spans="1:45" ht="17.25" customHeight="1">
      <c r="A14" s="1653"/>
      <c r="B14" s="2028">
        <v>4</v>
      </c>
      <c r="C14" s="2057"/>
      <c r="D14" s="1720"/>
      <c r="E14" s="1720"/>
      <c r="F14" s="1720"/>
      <c r="G14" s="1721"/>
      <c r="H14" s="2042" t="s">
        <v>79</v>
      </c>
      <c r="I14" s="654" t="s">
        <v>47</v>
      </c>
      <c r="J14" s="734"/>
      <c r="K14" s="676"/>
      <c r="L14" s="676"/>
      <c r="M14" s="676"/>
      <c r="N14" s="676"/>
      <c r="O14" s="676"/>
      <c r="P14" s="676"/>
      <c r="Q14" s="676"/>
      <c r="R14" s="676"/>
      <c r="S14" s="676"/>
      <c r="T14" s="676"/>
      <c r="U14" s="676"/>
      <c r="V14" s="672">
        <f t="shared" ref="V14:V23" si="4">SUM(J14:U14)</f>
        <v>0</v>
      </c>
      <c r="W14" s="2140"/>
      <c r="X14" s="290">
        <f>V14*W14</f>
        <v>0</v>
      </c>
      <c r="Y14" s="2028"/>
      <c r="Z14" s="1720"/>
      <c r="AA14" s="1721"/>
      <c r="AB14" s="2028"/>
      <c r="AC14" s="1720"/>
      <c r="AD14" s="1721"/>
      <c r="AE14" s="2028"/>
      <c r="AF14" s="1720"/>
      <c r="AG14" s="1721"/>
      <c r="AH14" s="2028"/>
      <c r="AI14" s="1720"/>
      <c r="AJ14" s="1872"/>
      <c r="AK14" s="267"/>
      <c r="AL14" s="267"/>
      <c r="AM14" s="267"/>
      <c r="AN14" s="267"/>
      <c r="AO14" s="267"/>
      <c r="AP14" s="267"/>
      <c r="AQ14" s="267"/>
      <c r="AR14" s="267"/>
      <c r="AS14" s="267"/>
    </row>
    <row r="15" spans="1:45" ht="17.25" customHeight="1">
      <c r="A15" s="1653"/>
      <c r="B15" s="1679"/>
      <c r="C15" s="1679"/>
      <c r="D15" s="1722"/>
      <c r="E15" s="1722"/>
      <c r="F15" s="1722"/>
      <c r="G15" s="1648"/>
      <c r="H15" s="2043"/>
      <c r="I15" s="666" t="s">
        <v>48</v>
      </c>
      <c r="J15" s="738"/>
      <c r="K15" s="675"/>
      <c r="L15" s="675"/>
      <c r="M15" s="675"/>
      <c r="N15" s="675"/>
      <c r="O15" s="675"/>
      <c r="P15" s="675"/>
      <c r="Q15" s="675"/>
      <c r="R15" s="675"/>
      <c r="S15" s="675"/>
      <c r="T15" s="675"/>
      <c r="U15" s="675"/>
      <c r="V15" s="699">
        <f t="shared" si="4"/>
        <v>0</v>
      </c>
      <c r="W15" s="2141"/>
      <c r="X15" s="297">
        <f>+V15*W14</f>
        <v>0</v>
      </c>
      <c r="Y15" s="1679"/>
      <c r="Z15" s="1722"/>
      <c r="AA15" s="1648"/>
      <c r="AB15" s="1679"/>
      <c r="AC15" s="1722"/>
      <c r="AD15" s="1648"/>
      <c r="AE15" s="1679"/>
      <c r="AF15" s="1722"/>
      <c r="AG15" s="1648"/>
      <c r="AH15" s="1679"/>
      <c r="AI15" s="1722"/>
      <c r="AJ15" s="2067"/>
      <c r="AK15" s="267"/>
      <c r="AL15" s="267"/>
      <c r="AM15" s="267"/>
      <c r="AN15" s="267"/>
      <c r="AO15" s="267"/>
      <c r="AP15" s="267"/>
      <c r="AQ15" s="267"/>
      <c r="AR15" s="267"/>
      <c r="AS15" s="267"/>
    </row>
    <row r="16" spans="1:45" ht="12.75" customHeight="1">
      <c r="A16" s="1653"/>
      <c r="B16" s="2028">
        <v>5</v>
      </c>
      <c r="C16" s="2057"/>
      <c r="D16" s="1720"/>
      <c r="E16" s="1720"/>
      <c r="F16" s="1720"/>
      <c r="G16" s="1721"/>
      <c r="H16" s="2042"/>
      <c r="I16" s="654"/>
      <c r="J16" s="734"/>
      <c r="K16" s="676"/>
      <c r="L16" s="676"/>
      <c r="M16" s="676"/>
      <c r="N16" s="676"/>
      <c r="O16" s="676"/>
      <c r="P16" s="676"/>
      <c r="Q16" s="676"/>
      <c r="R16" s="676"/>
      <c r="S16" s="676"/>
      <c r="T16" s="676"/>
      <c r="U16" s="676"/>
      <c r="V16" s="672">
        <f t="shared" si="4"/>
        <v>0</v>
      </c>
      <c r="W16" s="2140"/>
      <c r="X16" s="290">
        <f>V16*W16</f>
        <v>0</v>
      </c>
      <c r="Y16" s="2028"/>
      <c r="Z16" s="1720"/>
      <c r="AA16" s="1721"/>
      <c r="AB16" s="2028"/>
      <c r="AC16" s="1720"/>
      <c r="AD16" s="1721"/>
      <c r="AE16" s="2028"/>
      <c r="AF16" s="1720"/>
      <c r="AG16" s="1721"/>
      <c r="AH16" s="2028"/>
      <c r="AI16" s="1720"/>
      <c r="AJ16" s="1872"/>
      <c r="AK16" s="267"/>
      <c r="AL16" s="267"/>
      <c r="AM16" s="267"/>
      <c r="AN16" s="267"/>
      <c r="AO16" s="267"/>
      <c r="AP16" s="267"/>
      <c r="AQ16" s="267"/>
      <c r="AR16" s="267"/>
      <c r="AS16" s="267"/>
    </row>
    <row r="17" spans="1:45" ht="12.75" customHeight="1">
      <c r="A17" s="1653"/>
      <c r="B17" s="1679"/>
      <c r="C17" s="1679"/>
      <c r="D17" s="1722"/>
      <c r="E17" s="1722"/>
      <c r="F17" s="1722"/>
      <c r="G17" s="1648"/>
      <c r="H17" s="2043"/>
      <c r="I17" s="666"/>
      <c r="J17" s="738"/>
      <c r="K17" s="675"/>
      <c r="L17" s="675"/>
      <c r="M17" s="675"/>
      <c r="N17" s="675"/>
      <c r="O17" s="675"/>
      <c r="P17" s="675"/>
      <c r="Q17" s="675"/>
      <c r="R17" s="675"/>
      <c r="S17" s="675"/>
      <c r="T17" s="675"/>
      <c r="U17" s="675"/>
      <c r="V17" s="699">
        <f t="shared" si="4"/>
        <v>0</v>
      </c>
      <c r="W17" s="2141"/>
      <c r="X17" s="297">
        <f>+V17*W16</f>
        <v>0</v>
      </c>
      <c r="Y17" s="1679"/>
      <c r="Z17" s="1722"/>
      <c r="AA17" s="1648"/>
      <c r="AB17" s="1679"/>
      <c r="AC17" s="1722"/>
      <c r="AD17" s="1648"/>
      <c r="AE17" s="1679"/>
      <c r="AF17" s="1722"/>
      <c r="AG17" s="1648"/>
      <c r="AH17" s="1679"/>
      <c r="AI17" s="1722"/>
      <c r="AJ17" s="2067"/>
      <c r="AK17" s="267"/>
      <c r="AL17" s="267"/>
      <c r="AM17" s="267"/>
      <c r="AN17" s="267"/>
      <c r="AO17" s="267"/>
      <c r="AP17" s="267"/>
      <c r="AQ17" s="267"/>
      <c r="AR17" s="267"/>
      <c r="AS17" s="267"/>
    </row>
    <row r="18" spans="1:45" ht="12.75" customHeight="1">
      <c r="A18" s="1653"/>
      <c r="B18" s="2028">
        <v>6</v>
      </c>
      <c r="C18" s="2165"/>
      <c r="D18" s="1720"/>
      <c r="E18" s="1720"/>
      <c r="F18" s="1720"/>
      <c r="G18" s="1721"/>
      <c r="H18" s="2042" t="s">
        <v>79</v>
      </c>
      <c r="I18" s="654" t="s">
        <v>47</v>
      </c>
      <c r="J18" s="734"/>
      <c r="K18" s="676"/>
      <c r="L18" s="676"/>
      <c r="M18" s="676"/>
      <c r="N18" s="676"/>
      <c r="O18" s="676"/>
      <c r="P18" s="676"/>
      <c r="Q18" s="676"/>
      <c r="R18" s="676"/>
      <c r="S18" s="676"/>
      <c r="T18" s="676"/>
      <c r="U18" s="676"/>
      <c r="V18" s="672">
        <f t="shared" si="4"/>
        <v>0</v>
      </c>
      <c r="W18" s="2140"/>
      <c r="X18" s="290">
        <f>V18*W18</f>
        <v>0</v>
      </c>
      <c r="Y18" s="2028"/>
      <c r="Z18" s="1720"/>
      <c r="AA18" s="1721"/>
      <c r="AB18" s="2028"/>
      <c r="AC18" s="1720"/>
      <c r="AD18" s="1721"/>
      <c r="AE18" s="2028"/>
      <c r="AF18" s="1720"/>
      <c r="AG18" s="1721"/>
      <c r="AH18" s="2028"/>
      <c r="AI18" s="1720"/>
      <c r="AJ18" s="1872"/>
      <c r="AK18" s="267"/>
      <c r="AL18" s="267"/>
      <c r="AM18" s="267"/>
      <c r="AN18" s="267"/>
      <c r="AO18" s="267"/>
      <c r="AP18" s="267"/>
      <c r="AQ18" s="267"/>
      <c r="AR18" s="267"/>
      <c r="AS18" s="267"/>
    </row>
    <row r="19" spans="1:45" ht="12.75" customHeight="1">
      <c r="A19" s="1653"/>
      <c r="B19" s="1679"/>
      <c r="C19" s="1679"/>
      <c r="D19" s="1722"/>
      <c r="E19" s="1722"/>
      <c r="F19" s="1722"/>
      <c r="G19" s="1648"/>
      <c r="H19" s="2043"/>
      <c r="I19" s="666" t="s">
        <v>48</v>
      </c>
      <c r="J19" s="738"/>
      <c r="K19" s="675"/>
      <c r="L19" s="675"/>
      <c r="M19" s="675"/>
      <c r="N19" s="675"/>
      <c r="O19" s="675"/>
      <c r="P19" s="675"/>
      <c r="Q19" s="675"/>
      <c r="R19" s="675"/>
      <c r="S19" s="675"/>
      <c r="T19" s="675"/>
      <c r="U19" s="675"/>
      <c r="V19" s="699">
        <f t="shared" si="4"/>
        <v>0</v>
      </c>
      <c r="W19" s="2141"/>
      <c r="X19" s="297">
        <f>+V19*W18</f>
        <v>0</v>
      </c>
      <c r="Y19" s="1679"/>
      <c r="Z19" s="1722"/>
      <c r="AA19" s="1648"/>
      <c r="AB19" s="1679"/>
      <c r="AC19" s="1722"/>
      <c r="AD19" s="1648"/>
      <c r="AE19" s="1679"/>
      <c r="AF19" s="1722"/>
      <c r="AG19" s="1648"/>
      <c r="AH19" s="1679"/>
      <c r="AI19" s="1722"/>
      <c r="AJ19" s="2067"/>
      <c r="AK19" s="267"/>
      <c r="AL19" s="267"/>
      <c r="AM19" s="267"/>
      <c r="AN19" s="267"/>
      <c r="AO19" s="267"/>
      <c r="AP19" s="267"/>
      <c r="AQ19" s="267"/>
      <c r="AR19" s="267"/>
      <c r="AS19" s="267"/>
    </row>
    <row r="20" spans="1:45" ht="12.75" customHeight="1">
      <c r="A20" s="1653"/>
      <c r="B20" s="2028">
        <v>7</v>
      </c>
      <c r="C20" s="2165"/>
      <c r="D20" s="1720"/>
      <c r="E20" s="1720"/>
      <c r="F20" s="1720"/>
      <c r="G20" s="1721"/>
      <c r="H20" s="2042" t="s">
        <v>79</v>
      </c>
      <c r="I20" s="654" t="s">
        <v>47</v>
      </c>
      <c r="J20" s="734"/>
      <c r="K20" s="676"/>
      <c r="L20" s="676"/>
      <c r="M20" s="676"/>
      <c r="N20" s="676"/>
      <c r="O20" s="676"/>
      <c r="P20" s="676"/>
      <c r="Q20" s="676"/>
      <c r="R20" s="676"/>
      <c r="S20" s="676"/>
      <c r="T20" s="676"/>
      <c r="U20" s="676"/>
      <c r="V20" s="672">
        <f t="shared" si="4"/>
        <v>0</v>
      </c>
      <c r="W20" s="2140"/>
      <c r="X20" s="290">
        <f>V20*W20</f>
        <v>0</v>
      </c>
      <c r="Y20" s="2028"/>
      <c r="Z20" s="1720"/>
      <c r="AA20" s="1721"/>
      <c r="AB20" s="2028"/>
      <c r="AC20" s="1720"/>
      <c r="AD20" s="1721"/>
      <c r="AE20" s="2028"/>
      <c r="AF20" s="1720"/>
      <c r="AG20" s="1721"/>
      <c r="AH20" s="2028"/>
      <c r="AI20" s="1720"/>
      <c r="AJ20" s="1872"/>
      <c r="AK20" s="267"/>
      <c r="AL20" s="267"/>
      <c r="AM20" s="267"/>
      <c r="AN20" s="267"/>
      <c r="AO20" s="267"/>
      <c r="AP20" s="267"/>
      <c r="AQ20" s="267"/>
      <c r="AR20" s="267"/>
      <c r="AS20" s="267"/>
    </row>
    <row r="21" spans="1:45" ht="12.75" customHeight="1">
      <c r="A21" s="1653"/>
      <c r="B21" s="1679"/>
      <c r="C21" s="1679"/>
      <c r="D21" s="1722"/>
      <c r="E21" s="1722"/>
      <c r="F21" s="1722"/>
      <c r="G21" s="1648"/>
      <c r="H21" s="2043"/>
      <c r="I21" s="666" t="s">
        <v>48</v>
      </c>
      <c r="J21" s="738"/>
      <c r="K21" s="675"/>
      <c r="L21" s="675"/>
      <c r="M21" s="675"/>
      <c r="N21" s="675"/>
      <c r="O21" s="675"/>
      <c r="P21" s="675"/>
      <c r="Q21" s="675"/>
      <c r="R21" s="675"/>
      <c r="S21" s="675"/>
      <c r="T21" s="675"/>
      <c r="U21" s="675"/>
      <c r="V21" s="699">
        <f t="shared" si="4"/>
        <v>0</v>
      </c>
      <c r="W21" s="2141"/>
      <c r="X21" s="297">
        <f>+V21*W20</f>
        <v>0</v>
      </c>
      <c r="Y21" s="1679"/>
      <c r="Z21" s="1722"/>
      <c r="AA21" s="1648"/>
      <c r="AB21" s="1679"/>
      <c r="AC21" s="1722"/>
      <c r="AD21" s="1648"/>
      <c r="AE21" s="1679"/>
      <c r="AF21" s="1722"/>
      <c r="AG21" s="1648"/>
      <c r="AH21" s="1679"/>
      <c r="AI21" s="1722"/>
      <c r="AJ21" s="2067"/>
      <c r="AK21" s="267"/>
      <c r="AL21" s="267"/>
      <c r="AM21" s="267"/>
      <c r="AN21" s="267"/>
      <c r="AO21" s="267"/>
      <c r="AP21" s="267"/>
      <c r="AQ21" s="267"/>
      <c r="AR21" s="267"/>
      <c r="AS21" s="267"/>
    </row>
    <row r="22" spans="1:45" ht="12.75" customHeight="1">
      <c r="A22" s="1653"/>
      <c r="B22" s="2060" t="s">
        <v>103</v>
      </c>
      <c r="C22" s="1720"/>
      <c r="D22" s="1720"/>
      <c r="E22" s="1720"/>
      <c r="F22" s="1720"/>
      <c r="G22" s="1721"/>
      <c r="H22" s="2154" t="s">
        <v>79</v>
      </c>
      <c r="I22" s="677" t="s">
        <v>47</v>
      </c>
      <c r="J22" s="678">
        <f t="shared" ref="J22:U22" si="5">+J8*$W8+J10*$W10+J12*$W12+J14*$W14+J16*$W16+J18*$W18+J20*$W20</f>
        <v>3.8870000000000002E-2</v>
      </c>
      <c r="K22" s="678">
        <f t="shared" si="5"/>
        <v>8.4150000000000003E-2</v>
      </c>
      <c r="L22" s="678">
        <f t="shared" si="5"/>
        <v>6.744E-2</v>
      </c>
      <c r="M22" s="678">
        <f t="shared" si="5"/>
        <v>9.3210000000000001E-2</v>
      </c>
      <c r="N22" s="678">
        <f t="shared" si="5"/>
        <v>7.9039999999999999E-2</v>
      </c>
      <c r="O22" s="678">
        <f t="shared" si="5"/>
        <v>8.3019999999999997E-2</v>
      </c>
      <c r="P22" s="678">
        <f t="shared" si="5"/>
        <v>8.1720000000000001E-2</v>
      </c>
      <c r="Q22" s="678">
        <f t="shared" si="5"/>
        <v>0.11306000000000001</v>
      </c>
      <c r="R22" s="678">
        <f t="shared" si="5"/>
        <v>0.10223000000000002</v>
      </c>
      <c r="S22" s="678">
        <f t="shared" si="5"/>
        <v>0.10442000000000001</v>
      </c>
      <c r="T22" s="678">
        <f t="shared" si="5"/>
        <v>8.0700000000000008E-2</v>
      </c>
      <c r="U22" s="678">
        <f t="shared" si="5"/>
        <v>7.2139999999999996E-2</v>
      </c>
      <c r="V22" s="672">
        <f t="shared" si="4"/>
        <v>1.0000000000000002</v>
      </c>
      <c r="W22" s="2144">
        <f>SUM(W8:W21)</f>
        <v>1</v>
      </c>
      <c r="X22" s="290">
        <f>V22*W22</f>
        <v>1.0000000000000002</v>
      </c>
      <c r="Y22" s="2034"/>
      <c r="Z22" s="1720"/>
      <c r="AA22" s="1721"/>
      <c r="AB22" s="2034"/>
      <c r="AC22" s="1720"/>
      <c r="AD22" s="1721"/>
      <c r="AE22" s="2034"/>
      <c r="AF22" s="1720"/>
      <c r="AG22" s="1721"/>
      <c r="AH22" s="2034"/>
      <c r="AI22" s="1720"/>
      <c r="AJ22" s="1872"/>
      <c r="AK22" s="267"/>
      <c r="AL22" s="267"/>
      <c r="AM22" s="267"/>
      <c r="AN22" s="267"/>
      <c r="AO22" s="267"/>
      <c r="AP22" s="267"/>
      <c r="AQ22" s="267"/>
      <c r="AR22" s="267"/>
      <c r="AS22" s="267"/>
    </row>
    <row r="23" spans="1:45" ht="15.75" customHeight="1">
      <c r="A23" s="1654"/>
      <c r="B23" s="1696"/>
      <c r="C23" s="1666"/>
      <c r="D23" s="1666"/>
      <c r="E23" s="1666"/>
      <c r="F23" s="1666"/>
      <c r="G23" s="1651"/>
      <c r="H23" s="2166"/>
      <c r="I23" s="741" t="s">
        <v>48</v>
      </c>
      <c r="J23" s="742">
        <f t="shared" ref="J23:L23" si="6">+J9*$W8+J11*$W10+J13*$W12+J15*$W14+J17*$W16+J19*$W18+J21*$W20</f>
        <v>4.3029999999999999E-2</v>
      </c>
      <c r="K23" s="742">
        <f t="shared" si="6"/>
        <v>0.1237</v>
      </c>
      <c r="L23" s="742">
        <f t="shared" si="6"/>
        <v>8.5050000000000001E-2</v>
      </c>
      <c r="M23" s="742">
        <f>+M9*$W8+M11*$W10+M13*W12</f>
        <v>0.11044</v>
      </c>
      <c r="N23" s="742">
        <f t="shared" ref="N23:U23" si="7">+N9*$W8+N11*$W10+N13*$W12+N15*$W14+N17*$W16+N19*$W18+N21*$W20</f>
        <v>9.2760000000000009E-2</v>
      </c>
      <c r="O23" s="742">
        <f t="shared" si="7"/>
        <v>7.9240000000000005E-2</v>
      </c>
      <c r="P23" s="742">
        <f t="shared" si="7"/>
        <v>0.14435999999999999</v>
      </c>
      <c r="Q23" s="742">
        <f t="shared" si="7"/>
        <v>0.10669000000000001</v>
      </c>
      <c r="R23" s="742">
        <f t="shared" si="7"/>
        <v>8.6779999999999996E-2</v>
      </c>
      <c r="S23" s="742">
        <f t="shared" si="7"/>
        <v>9.7460000000000005E-2</v>
      </c>
      <c r="T23" s="742">
        <f t="shared" si="7"/>
        <v>7.8420000000000004E-2</v>
      </c>
      <c r="U23" s="742">
        <f t="shared" si="7"/>
        <v>2.8640000000000002E-2</v>
      </c>
      <c r="V23" s="744">
        <f t="shared" si="4"/>
        <v>1.0765699999999998</v>
      </c>
      <c r="W23" s="2173"/>
      <c r="X23" s="745">
        <f>+V23*W22</f>
        <v>1.0765699999999998</v>
      </c>
      <c r="Y23" s="1696"/>
      <c r="Z23" s="1666"/>
      <c r="AA23" s="1651"/>
      <c r="AB23" s="1696"/>
      <c r="AC23" s="1666"/>
      <c r="AD23" s="1651"/>
      <c r="AE23" s="1696"/>
      <c r="AF23" s="1666"/>
      <c r="AG23" s="1651"/>
      <c r="AH23" s="1696"/>
      <c r="AI23" s="1666"/>
      <c r="AJ23" s="1841"/>
      <c r="AK23" s="267"/>
      <c r="AL23" s="267"/>
      <c r="AM23" s="267"/>
      <c r="AN23" s="267"/>
      <c r="AO23" s="267"/>
      <c r="AP23" s="267"/>
      <c r="AQ23" s="267"/>
      <c r="AR23" s="267"/>
      <c r="AS23" s="267"/>
    </row>
    <row r="24" spans="1:45" ht="12.75" customHeight="1">
      <c r="A24" s="255"/>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row>
    <row r="25" spans="1:45" ht="15.75" customHeight="1"/>
    <row r="26" spans="1:45" ht="15.75" customHeight="1">
      <c r="A26" s="1731" t="s">
        <v>415</v>
      </c>
      <c r="B26" s="1715"/>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row>
    <row r="27" spans="1:45" ht="15.75" customHeight="1">
      <c r="A27" s="418" t="s">
        <v>23</v>
      </c>
      <c r="B27" s="1699" t="s">
        <v>107</v>
      </c>
      <c r="C27" s="1700"/>
      <c r="D27" s="1701"/>
      <c r="E27" s="419" t="s">
        <v>76</v>
      </c>
      <c r="F27" s="418" t="s">
        <v>109</v>
      </c>
      <c r="G27" s="418" t="s">
        <v>28</v>
      </c>
      <c r="H27" s="1699" t="s">
        <v>416</v>
      </c>
      <c r="I27" s="1701"/>
      <c r="J27" s="419" t="s">
        <v>417</v>
      </c>
      <c r="K27" s="418" t="s">
        <v>79</v>
      </c>
      <c r="L27" s="418" t="s">
        <v>418</v>
      </c>
      <c r="M27" s="1699" t="s">
        <v>419</v>
      </c>
      <c r="N27" s="1700"/>
      <c r="O27" s="1700"/>
      <c r="P27" s="1700"/>
      <c r="Q27" s="1700"/>
      <c r="R27" s="1700"/>
      <c r="S27" s="1700"/>
      <c r="T27" s="1700"/>
      <c r="U27" s="1700"/>
      <c r="V27" s="1700"/>
      <c r="W27" s="1700"/>
      <c r="X27" s="1701"/>
    </row>
    <row r="28" spans="1:45" ht="43.5" customHeight="1">
      <c r="A28" s="1698" t="str">
        <f>I2</f>
        <v>COMUNICACIONES</v>
      </c>
      <c r="B28" s="1702" t="str">
        <f>A7</f>
        <v xml:space="preserve">Plan de Comunicaciones del IGAC 2018 implementado </v>
      </c>
      <c r="C28" s="1700"/>
      <c r="D28" s="1701"/>
      <c r="E28" s="56">
        <f>W5</f>
        <v>1</v>
      </c>
      <c r="F28" s="694" t="str">
        <f t="shared" ref="F28:G28" si="8">D5</f>
        <v>Porcentaje</v>
      </c>
      <c r="G28" s="428">
        <f t="shared" si="8"/>
        <v>1</v>
      </c>
      <c r="H28" s="1703">
        <f>V5</f>
        <v>1.0000000000000002</v>
      </c>
      <c r="I28" s="1701"/>
      <c r="J28" s="642">
        <f>V6</f>
        <v>1.0765699999999998</v>
      </c>
      <c r="K28" s="423">
        <f>J28/H28</f>
        <v>1.0765699999999996</v>
      </c>
      <c r="L28" s="424">
        <f>K28*E28</f>
        <v>1.0765699999999996</v>
      </c>
      <c r="M28" s="1724" t="s">
        <v>2015</v>
      </c>
      <c r="N28" s="1700"/>
      <c r="O28" s="1700"/>
      <c r="P28" s="1700"/>
      <c r="Q28" s="1700"/>
      <c r="R28" s="1700"/>
      <c r="S28" s="1700"/>
      <c r="T28" s="1700"/>
      <c r="U28" s="1700"/>
      <c r="V28" s="1700"/>
      <c r="W28" s="1700"/>
      <c r="X28" s="1701"/>
    </row>
    <row r="29" spans="1:45" ht="15.75" customHeight="1">
      <c r="A29" s="1619"/>
      <c r="B29" s="1704" t="s">
        <v>103</v>
      </c>
      <c r="C29" s="1700"/>
      <c r="D29" s="1701"/>
      <c r="E29" s="431">
        <f>SUM(E28)</f>
        <v>1</v>
      </c>
      <c r="F29" s="1705" t="str">
        <f>A28</f>
        <v>COMUNICACIONES</v>
      </c>
      <c r="G29" s="1701"/>
      <c r="H29" s="1704"/>
      <c r="I29" s="1701"/>
      <c r="J29" s="432"/>
      <c r="K29" s="433"/>
      <c r="L29" s="431">
        <f>SUM(L28)</f>
        <v>1.0765699999999996</v>
      </c>
      <c r="M29" s="2089"/>
      <c r="N29" s="1700"/>
      <c r="O29" s="1700"/>
      <c r="P29" s="1700"/>
      <c r="Q29" s="1700"/>
      <c r="R29" s="1700"/>
      <c r="S29" s="1700"/>
      <c r="T29" s="1700"/>
      <c r="U29" s="1700"/>
      <c r="V29" s="1700"/>
      <c r="W29" s="1700"/>
      <c r="X29" s="1701"/>
    </row>
    <row r="30" spans="1:45" ht="15.75" customHeight="1"/>
    <row r="31" spans="1:45" ht="15.75" customHeight="1"/>
    <row r="32" spans="1:4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0">
    <mergeCell ref="A1:C3"/>
    <mergeCell ref="AI3:AJ3"/>
    <mergeCell ref="AI2:AJ2"/>
    <mergeCell ref="AI1:AJ1"/>
    <mergeCell ref="I2:T3"/>
    <mergeCell ref="D1:AH1"/>
    <mergeCell ref="D2:H3"/>
    <mergeCell ref="W2:AH3"/>
    <mergeCell ref="E5:E6"/>
    <mergeCell ref="D5:D6"/>
    <mergeCell ref="H10:H11"/>
    <mergeCell ref="H4:I4"/>
    <mergeCell ref="H6:I6"/>
    <mergeCell ref="H5:I5"/>
    <mergeCell ref="G5:G6"/>
    <mergeCell ref="F5:F6"/>
    <mergeCell ref="AH4:AJ4"/>
    <mergeCell ref="Y14:AA15"/>
    <mergeCell ref="AB12:AD13"/>
    <mergeCell ref="A4:B6"/>
    <mergeCell ref="AH8:AJ9"/>
    <mergeCell ref="Y8:AA9"/>
    <mergeCell ref="AB8:AD9"/>
    <mergeCell ref="AE5:AG6"/>
    <mergeCell ref="Y5:AA6"/>
    <mergeCell ref="AB5:AD6"/>
    <mergeCell ref="AH12:AJ13"/>
    <mergeCell ref="AH14:AJ15"/>
    <mergeCell ref="AE4:AG4"/>
    <mergeCell ref="Y4:AA4"/>
    <mergeCell ref="AB4:AD4"/>
    <mergeCell ref="B12:B13"/>
    <mergeCell ref="B14:B15"/>
    <mergeCell ref="C14:G15"/>
    <mergeCell ref="AH5:AJ6"/>
    <mergeCell ref="AH10:AJ11"/>
    <mergeCell ref="AH16:AJ17"/>
    <mergeCell ref="C8:G9"/>
    <mergeCell ref="H8:H9"/>
    <mergeCell ref="B7:AJ7"/>
    <mergeCell ref="C5:C6"/>
    <mergeCell ref="C10:G11"/>
    <mergeCell ref="B10:B11"/>
    <mergeCell ref="B8:B9"/>
    <mergeCell ref="C12:G13"/>
    <mergeCell ref="Y12:AA13"/>
    <mergeCell ref="H12:H13"/>
    <mergeCell ref="AE14:AG15"/>
    <mergeCell ref="AE12:AG13"/>
    <mergeCell ref="W16:W17"/>
    <mergeCell ref="W14:W15"/>
    <mergeCell ref="AE16:AG17"/>
    <mergeCell ref="AB14:AD15"/>
    <mergeCell ref="AB16:AD17"/>
    <mergeCell ref="Y16:AA17"/>
    <mergeCell ref="AE10:AG11"/>
    <mergeCell ref="AE8:AG9"/>
    <mergeCell ref="AB10:AD11"/>
    <mergeCell ref="Y10:AA11"/>
    <mergeCell ref="W5:W6"/>
    <mergeCell ref="C16:G17"/>
    <mergeCell ref="B16:B17"/>
    <mergeCell ref="H14:H15"/>
    <mergeCell ref="H16:H17"/>
    <mergeCell ref="A28:A29"/>
    <mergeCell ref="F29:G29"/>
    <mergeCell ref="H29:I29"/>
    <mergeCell ref="H28:I28"/>
    <mergeCell ref="B22:G23"/>
    <mergeCell ref="B18:B19"/>
    <mergeCell ref="C20:G21"/>
    <mergeCell ref="B20:B21"/>
    <mergeCell ref="A7:A23"/>
    <mergeCell ref="A26:X26"/>
    <mergeCell ref="H27:I27"/>
    <mergeCell ref="B27:D27"/>
    <mergeCell ref="H18:H19"/>
    <mergeCell ref="C18:G19"/>
    <mergeCell ref="B29:D29"/>
    <mergeCell ref="B28:D28"/>
    <mergeCell ref="M29:X29"/>
    <mergeCell ref="M28:X28"/>
    <mergeCell ref="M27:X27"/>
    <mergeCell ref="W18:W19"/>
    <mergeCell ref="W22:W23"/>
    <mergeCell ref="W20:W21"/>
    <mergeCell ref="H20:H21"/>
    <mergeCell ref="H22:H23"/>
    <mergeCell ref="Y18:AA19"/>
    <mergeCell ref="AB18:AD19"/>
    <mergeCell ref="AH18:AJ19"/>
    <mergeCell ref="AE22:AG23"/>
    <mergeCell ref="AB22:AD23"/>
    <mergeCell ref="AH22:AJ23"/>
    <mergeCell ref="AH20:AJ21"/>
    <mergeCell ref="AB20:AD21"/>
    <mergeCell ref="Y20:AA21"/>
    <mergeCell ref="Y22:AA23"/>
    <mergeCell ref="AE18:AG19"/>
    <mergeCell ref="AE20:AG21"/>
  </mergeCells>
  <conditionalFormatting sqref="AE8:AG9">
    <cfRule type="notContainsBlanks" dxfId="2" priority="1">
      <formula>LEN(TRIM(AE8))&gt;0</formula>
    </cfRule>
  </conditionalFormatting>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00"/>
    <outlinePr summaryBelow="0" summaryRight="0"/>
  </sheetPr>
  <dimension ref="A1:AJ1000"/>
  <sheetViews>
    <sheetView workbookViewId="0">
      <selection sqref="A1:AS43"/>
    </sheetView>
  </sheetViews>
  <sheetFormatPr baseColWidth="10" defaultColWidth="14.42578125" defaultRowHeight="15" customHeight="1"/>
  <cols>
    <col min="1" max="1" width="23" customWidth="1"/>
    <col min="2" max="2" width="5.5703125" customWidth="1"/>
    <col min="3" max="3" width="17.28515625" customWidth="1"/>
    <col min="4" max="4" width="10.5703125" customWidth="1"/>
    <col min="5" max="5" width="9.5703125" customWidth="1"/>
    <col min="6" max="6" width="27.5703125" customWidth="1"/>
    <col min="7" max="7" width="11.85546875" customWidth="1"/>
    <col min="8" max="9" width="4.85546875" customWidth="1"/>
    <col min="10" max="21" width="9.28515625" customWidth="1"/>
    <col min="22" max="22" width="19" customWidth="1"/>
    <col min="23" max="23" width="13.140625" customWidth="1"/>
    <col min="24" max="24" width="15.7109375" customWidth="1"/>
    <col min="25" max="26" width="19.85546875" customWidth="1"/>
    <col min="27" max="27" width="26.140625" customWidth="1"/>
    <col min="28" max="29" width="10.7109375" customWidth="1"/>
    <col min="30" max="30" width="34.140625" customWidth="1"/>
    <col min="31" max="32" width="10.7109375" customWidth="1"/>
    <col min="33" max="33" width="46.5703125" customWidth="1"/>
    <col min="34" max="34" width="16.85546875" customWidth="1"/>
    <col min="35" max="35" width="15.42578125" customWidth="1"/>
    <col min="36" max="36" width="12.7109375" customWidth="1"/>
  </cols>
  <sheetData>
    <row r="1" spans="1:36" ht="34.5" customHeight="1">
      <c r="A1" s="2045"/>
      <c r="B1" s="1663"/>
      <c r="C1" s="1664"/>
      <c r="D1" s="2260"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row>
    <row r="2" spans="1:36" ht="19.5" customHeight="1">
      <c r="A2" s="1796"/>
      <c r="B2" s="1715"/>
      <c r="C2" s="1713"/>
      <c r="D2" s="2044" t="s">
        <v>23</v>
      </c>
      <c r="E2" s="1720"/>
      <c r="F2" s="1720"/>
      <c r="G2" s="1720"/>
      <c r="H2" s="1721"/>
      <c r="I2" s="2163" t="s">
        <v>1605</v>
      </c>
      <c r="J2" s="1720"/>
      <c r="K2" s="1720"/>
      <c r="L2" s="1720"/>
      <c r="M2" s="1720"/>
      <c r="N2" s="1720"/>
      <c r="O2" s="1720"/>
      <c r="P2" s="1720"/>
      <c r="Q2" s="1720"/>
      <c r="R2" s="1720"/>
      <c r="S2" s="1720"/>
      <c r="T2" s="1721"/>
      <c r="U2" s="868" t="s">
        <v>47</v>
      </c>
      <c r="V2" s="869">
        <f t="shared" ref="V2:V3" si="0">+X5+X25</f>
        <v>1</v>
      </c>
      <c r="W2" s="2163"/>
      <c r="X2" s="1720"/>
      <c r="Y2" s="1720"/>
      <c r="Z2" s="1720"/>
      <c r="AA2" s="1720"/>
      <c r="AB2" s="1720"/>
      <c r="AC2" s="1720"/>
      <c r="AD2" s="1720"/>
      <c r="AE2" s="1720"/>
      <c r="AF2" s="1720"/>
      <c r="AG2" s="1720"/>
      <c r="AH2" s="1721"/>
      <c r="AI2" s="2053" t="s">
        <v>19</v>
      </c>
      <c r="AJ2" s="1874"/>
    </row>
    <row r="3" spans="1:36" ht="22.5" customHeight="1">
      <c r="A3" s="1665"/>
      <c r="B3" s="1666"/>
      <c r="C3" s="1651"/>
      <c r="D3" s="1696"/>
      <c r="E3" s="1666"/>
      <c r="F3" s="1666"/>
      <c r="G3" s="1666"/>
      <c r="H3" s="1651"/>
      <c r="I3" s="1696"/>
      <c r="J3" s="1666"/>
      <c r="K3" s="1666"/>
      <c r="L3" s="1666"/>
      <c r="M3" s="1666"/>
      <c r="N3" s="1666"/>
      <c r="O3" s="1666"/>
      <c r="P3" s="1666"/>
      <c r="Q3" s="1666"/>
      <c r="R3" s="1666"/>
      <c r="S3" s="1666"/>
      <c r="T3" s="1651"/>
      <c r="U3" s="870" t="s">
        <v>48</v>
      </c>
      <c r="V3" s="871">
        <f t="shared" si="0"/>
        <v>0.95535999999999976</v>
      </c>
      <c r="W3" s="1696"/>
      <c r="X3" s="1666"/>
      <c r="Y3" s="1666"/>
      <c r="Z3" s="1666"/>
      <c r="AA3" s="1666"/>
      <c r="AB3" s="1666"/>
      <c r="AC3" s="1666"/>
      <c r="AD3" s="1666"/>
      <c r="AE3" s="1666"/>
      <c r="AF3" s="1666"/>
      <c r="AG3" s="1666"/>
      <c r="AH3" s="1651"/>
      <c r="AI3" s="2054">
        <v>43157</v>
      </c>
      <c r="AJ3" s="2055"/>
    </row>
    <row r="4" spans="1:36" ht="39" customHeight="1">
      <c r="A4" s="2048" t="s">
        <v>107</v>
      </c>
      <c r="B4" s="1664"/>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117</v>
      </c>
      <c r="AC4" s="2036"/>
      <c r="AD4" s="2031"/>
      <c r="AE4" s="2030" t="s">
        <v>427</v>
      </c>
      <c r="AF4" s="2036"/>
      <c r="AG4" s="2031"/>
      <c r="AH4" s="2030" t="s">
        <v>125</v>
      </c>
      <c r="AI4" s="2036"/>
      <c r="AJ4" s="2037"/>
    </row>
    <row r="5" spans="1:36" ht="85.5" customHeight="1">
      <c r="A5" s="1796"/>
      <c r="B5" s="1713"/>
      <c r="C5" s="2156" t="s">
        <v>2039</v>
      </c>
      <c r="D5" s="2156" t="s">
        <v>298</v>
      </c>
      <c r="E5" s="2157" t="s">
        <v>1429</v>
      </c>
      <c r="F5" s="2156" t="s">
        <v>2040</v>
      </c>
      <c r="G5" s="2046" t="s">
        <v>300</v>
      </c>
      <c r="H5" s="2041" t="s">
        <v>47</v>
      </c>
      <c r="I5" s="1701"/>
      <c r="J5" s="376">
        <f t="shared" ref="J5:U5" si="1">+J22</f>
        <v>2.0825E-2</v>
      </c>
      <c r="K5" s="376">
        <f t="shared" si="1"/>
        <v>2.0825E-2</v>
      </c>
      <c r="L5" s="376">
        <f t="shared" si="1"/>
        <v>5.0824999999999995E-2</v>
      </c>
      <c r="M5" s="376">
        <f t="shared" si="1"/>
        <v>0.21834999999999999</v>
      </c>
      <c r="N5" s="376">
        <f t="shared" si="1"/>
        <v>8.0825000000000008E-2</v>
      </c>
      <c r="O5" s="376">
        <f t="shared" si="1"/>
        <v>7.0824999999999999E-2</v>
      </c>
      <c r="P5" s="376">
        <f t="shared" si="1"/>
        <v>0.25835000000000002</v>
      </c>
      <c r="Q5" s="376">
        <f t="shared" si="1"/>
        <v>3.3325E-2</v>
      </c>
      <c r="R5" s="376">
        <f t="shared" si="1"/>
        <v>3.3325E-2</v>
      </c>
      <c r="S5" s="376">
        <f t="shared" si="1"/>
        <v>0.14584999999999998</v>
      </c>
      <c r="T5" s="376">
        <f t="shared" si="1"/>
        <v>3.3325E-2</v>
      </c>
      <c r="U5" s="376">
        <f t="shared" si="1"/>
        <v>3.3350000000000005E-2</v>
      </c>
      <c r="V5" s="730">
        <f t="shared" ref="V5:V6" si="2">SUM(J5:U5)</f>
        <v>1.0000000000000002</v>
      </c>
      <c r="W5" s="2039">
        <v>0.8</v>
      </c>
      <c r="X5" s="730">
        <f>+(V5/V5)*W5</f>
        <v>0.8</v>
      </c>
      <c r="Y5" s="2035" t="s">
        <v>2041</v>
      </c>
      <c r="Z5" s="1720"/>
      <c r="AA5" s="1721"/>
      <c r="AB5" s="2073" t="s">
        <v>2042</v>
      </c>
      <c r="AC5" s="1720"/>
      <c r="AD5" s="1721"/>
      <c r="AE5" s="2073" t="s">
        <v>2043</v>
      </c>
      <c r="AF5" s="1720"/>
      <c r="AG5" s="1721"/>
      <c r="AH5" s="2138" t="s">
        <v>2044</v>
      </c>
      <c r="AI5" s="1720"/>
      <c r="AJ5" s="1872"/>
    </row>
    <row r="6" spans="1:36" ht="116.25" customHeight="1">
      <c r="A6" s="2062"/>
      <c r="B6" s="1648"/>
      <c r="C6" s="2141"/>
      <c r="D6" s="2141"/>
      <c r="E6" s="2158"/>
      <c r="F6" s="2141"/>
      <c r="G6" s="1619"/>
      <c r="H6" s="2081" t="s">
        <v>78</v>
      </c>
      <c r="I6" s="1648"/>
      <c r="J6" s="685">
        <v>2.0799999999999999E-2</v>
      </c>
      <c r="K6" s="685">
        <v>2.0799999999999999E-2</v>
      </c>
      <c r="L6" s="685">
        <v>5.0799999999999998E-2</v>
      </c>
      <c r="M6" s="685">
        <v>0.1996</v>
      </c>
      <c r="N6" s="685">
        <v>8.0799999999999997E-2</v>
      </c>
      <c r="O6" s="685">
        <v>7.0800000000000002E-2</v>
      </c>
      <c r="P6" s="685">
        <v>0.25840000000000002</v>
      </c>
      <c r="Q6" s="685">
        <v>3.3300000000000003E-2</v>
      </c>
      <c r="R6" s="685">
        <v>3.3300000000000003E-2</v>
      </c>
      <c r="S6" s="685">
        <v>0.13619999999999999</v>
      </c>
      <c r="T6" s="685">
        <v>3.9399999999999998E-2</v>
      </c>
      <c r="U6" s="684"/>
      <c r="V6" s="733">
        <f t="shared" si="2"/>
        <v>0.94419999999999993</v>
      </c>
      <c r="W6" s="1619"/>
      <c r="X6" s="730">
        <f>+V6/V5*W5</f>
        <v>0.75535999999999981</v>
      </c>
      <c r="Y6" s="1679"/>
      <c r="Z6" s="1722"/>
      <c r="AA6" s="1648"/>
      <c r="AB6" s="1679"/>
      <c r="AC6" s="1722"/>
      <c r="AD6" s="1648"/>
      <c r="AE6" s="1679"/>
      <c r="AF6" s="1722"/>
      <c r="AG6" s="1648"/>
      <c r="AH6" s="1679"/>
      <c r="AI6" s="1722"/>
      <c r="AJ6" s="2067"/>
    </row>
    <row r="7" spans="1:36" ht="18.75" customHeight="1">
      <c r="A7" s="2063" t="s">
        <v>2045</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1"/>
    </row>
    <row r="8" spans="1:36" ht="48" customHeight="1">
      <c r="A8" s="1653"/>
      <c r="B8" s="2028">
        <v>1</v>
      </c>
      <c r="C8" s="2057" t="s">
        <v>2046</v>
      </c>
      <c r="D8" s="1720"/>
      <c r="E8" s="1720"/>
      <c r="F8" s="1720"/>
      <c r="G8" s="1721"/>
      <c r="H8" s="2042" t="s">
        <v>79</v>
      </c>
      <c r="I8" s="876" t="s">
        <v>47</v>
      </c>
      <c r="J8" s="803"/>
      <c r="K8" s="803"/>
      <c r="L8" s="803"/>
      <c r="M8" s="803">
        <v>0.25</v>
      </c>
      <c r="N8" s="803"/>
      <c r="O8" s="803"/>
      <c r="P8" s="877">
        <v>0.125</v>
      </c>
      <c r="Q8" s="877">
        <v>0.125</v>
      </c>
      <c r="R8" s="877">
        <v>0.125</v>
      </c>
      <c r="S8" s="877">
        <v>0.125</v>
      </c>
      <c r="T8" s="877">
        <v>0.125</v>
      </c>
      <c r="U8" s="877">
        <v>0.125</v>
      </c>
      <c r="V8" s="672">
        <f t="shared" ref="V8:V23" si="3">SUM(J8:U8)</f>
        <v>1</v>
      </c>
      <c r="W8" s="2140">
        <v>0.1</v>
      </c>
      <c r="X8" s="512">
        <f>V8*W8</f>
        <v>0.1</v>
      </c>
      <c r="Y8" s="2026" t="s">
        <v>2047</v>
      </c>
      <c r="Z8" s="1720"/>
      <c r="AA8" s="1721"/>
      <c r="AB8" s="2258"/>
      <c r="AC8" s="1720"/>
      <c r="AD8" s="1721"/>
      <c r="AE8" s="2138" t="s">
        <v>2048</v>
      </c>
      <c r="AF8" s="1720"/>
      <c r="AG8" s="1721"/>
      <c r="AH8" s="2138" t="s">
        <v>2049</v>
      </c>
      <c r="AI8" s="1720"/>
      <c r="AJ8" s="1872"/>
    </row>
    <row r="9" spans="1:36" ht="126" customHeight="1">
      <c r="A9" s="1653"/>
      <c r="B9" s="1679"/>
      <c r="C9" s="1679"/>
      <c r="D9" s="1722"/>
      <c r="E9" s="1722"/>
      <c r="F9" s="1722"/>
      <c r="G9" s="1648"/>
      <c r="H9" s="2043"/>
      <c r="I9" s="878" t="s">
        <v>48</v>
      </c>
      <c r="J9" s="879"/>
      <c r="K9" s="879"/>
      <c r="L9" s="880"/>
      <c r="M9" s="880">
        <v>0.25</v>
      </c>
      <c r="N9" s="879"/>
      <c r="O9" s="879"/>
      <c r="P9" s="880">
        <v>0.125</v>
      </c>
      <c r="Q9" s="880">
        <v>0.125</v>
      </c>
      <c r="R9" s="880">
        <v>0.125</v>
      </c>
      <c r="S9" s="880">
        <v>0.125</v>
      </c>
      <c r="T9" s="880">
        <v>0.125</v>
      </c>
      <c r="U9" s="880">
        <v>0.125</v>
      </c>
      <c r="V9" s="670">
        <f t="shared" si="3"/>
        <v>1</v>
      </c>
      <c r="W9" s="2141"/>
      <c r="X9" s="510">
        <f>+V9*W8</f>
        <v>0.1</v>
      </c>
      <c r="Y9" s="1679"/>
      <c r="Z9" s="1722"/>
      <c r="AA9" s="1648"/>
      <c r="AB9" s="1679"/>
      <c r="AC9" s="1722"/>
      <c r="AD9" s="1648"/>
      <c r="AE9" s="1679"/>
      <c r="AF9" s="1722"/>
      <c r="AG9" s="1648"/>
      <c r="AH9" s="1679"/>
      <c r="AI9" s="1722"/>
      <c r="AJ9" s="2067"/>
    </row>
    <row r="10" spans="1:36" ht="35.25" customHeight="1">
      <c r="A10" s="1653"/>
      <c r="B10" s="2029">
        <v>2</v>
      </c>
      <c r="C10" s="2057" t="s">
        <v>2050</v>
      </c>
      <c r="D10" s="1720"/>
      <c r="E10" s="1720"/>
      <c r="F10" s="1720"/>
      <c r="G10" s="1721"/>
      <c r="H10" s="2042" t="s">
        <v>79</v>
      </c>
      <c r="I10" s="878" t="s">
        <v>47</v>
      </c>
      <c r="J10" s="881"/>
      <c r="K10" s="881"/>
      <c r="L10" s="881"/>
      <c r="M10" s="881">
        <v>0.25</v>
      </c>
      <c r="N10" s="881"/>
      <c r="O10" s="881"/>
      <c r="P10" s="882">
        <v>0.5</v>
      </c>
      <c r="Q10" s="881"/>
      <c r="R10" s="881"/>
      <c r="S10" s="882">
        <v>0.25</v>
      </c>
      <c r="T10" s="881"/>
      <c r="U10" s="881"/>
      <c r="V10" s="672">
        <f t="shared" si="3"/>
        <v>1</v>
      </c>
      <c r="W10" s="2140">
        <v>0.3</v>
      </c>
      <c r="X10" s="512">
        <f>V10*W10</f>
        <v>0.3</v>
      </c>
      <c r="Y10" s="2026" t="s">
        <v>2051</v>
      </c>
      <c r="Z10" s="1720"/>
      <c r="AA10" s="1721"/>
      <c r="AB10" s="2028"/>
      <c r="AC10" s="1720"/>
      <c r="AD10" s="1721"/>
      <c r="AE10" s="2138" t="s">
        <v>2052</v>
      </c>
      <c r="AF10" s="1720"/>
      <c r="AG10" s="1721"/>
      <c r="AH10" s="2138"/>
      <c r="AI10" s="1720"/>
      <c r="AJ10" s="1872"/>
    </row>
    <row r="11" spans="1:36" ht="85.5" customHeight="1">
      <c r="A11" s="1653"/>
      <c r="B11" s="1619"/>
      <c r="C11" s="1679"/>
      <c r="D11" s="1722"/>
      <c r="E11" s="1722"/>
      <c r="F11" s="1722"/>
      <c r="G11" s="1648"/>
      <c r="H11" s="2043"/>
      <c r="I11" s="878" t="s">
        <v>48</v>
      </c>
      <c r="J11" s="879"/>
      <c r="K11" s="879"/>
      <c r="L11" s="880"/>
      <c r="M11" s="880">
        <v>0.25</v>
      </c>
      <c r="N11" s="879"/>
      <c r="O11" s="879"/>
      <c r="P11" s="880">
        <v>0.5</v>
      </c>
      <c r="Q11" s="879"/>
      <c r="R11" s="879"/>
      <c r="S11" s="880">
        <v>0.25</v>
      </c>
      <c r="T11" s="879"/>
      <c r="U11" s="879"/>
      <c r="V11" s="670">
        <f t="shared" si="3"/>
        <v>1</v>
      </c>
      <c r="W11" s="2141"/>
      <c r="X11" s="510">
        <f>+V11*W10</f>
        <v>0.3</v>
      </c>
      <c r="Y11" s="1679"/>
      <c r="Z11" s="1722"/>
      <c r="AA11" s="1648"/>
      <c r="AB11" s="1679"/>
      <c r="AC11" s="1722"/>
      <c r="AD11" s="1648"/>
      <c r="AE11" s="1679"/>
      <c r="AF11" s="1722"/>
      <c r="AG11" s="1648"/>
      <c r="AH11" s="1679"/>
      <c r="AI11" s="1722"/>
      <c r="AJ11" s="2067"/>
    </row>
    <row r="12" spans="1:36" ht="35.25" customHeight="1">
      <c r="A12" s="1653"/>
      <c r="B12" s="2029">
        <v>3</v>
      </c>
      <c r="C12" s="2057" t="s">
        <v>2053</v>
      </c>
      <c r="D12" s="1720"/>
      <c r="E12" s="1720"/>
      <c r="F12" s="1720"/>
      <c r="G12" s="1721"/>
      <c r="H12" s="2042" t="s">
        <v>79</v>
      </c>
      <c r="I12" s="878" t="s">
        <v>47</v>
      </c>
      <c r="J12" s="881">
        <v>8.3299999999999999E-2</v>
      </c>
      <c r="K12" s="881">
        <v>8.3299999999999999E-2</v>
      </c>
      <c r="L12" s="881">
        <v>8.3299999999999999E-2</v>
      </c>
      <c r="M12" s="881">
        <v>8.3400000000000002E-2</v>
      </c>
      <c r="N12" s="881">
        <v>8.3299999999999999E-2</v>
      </c>
      <c r="O12" s="881">
        <v>8.3299999999999999E-2</v>
      </c>
      <c r="P12" s="881">
        <v>8.3400000000000002E-2</v>
      </c>
      <c r="Q12" s="881">
        <v>8.3299999999999999E-2</v>
      </c>
      <c r="R12" s="881">
        <v>8.3299999999999999E-2</v>
      </c>
      <c r="S12" s="881">
        <v>8.3400000000000002E-2</v>
      </c>
      <c r="T12" s="881">
        <v>8.3299999999999999E-2</v>
      </c>
      <c r="U12" s="881">
        <v>8.3400000000000002E-2</v>
      </c>
      <c r="V12" s="672">
        <f t="shared" si="3"/>
        <v>1.0000000000000002</v>
      </c>
      <c r="W12" s="2140">
        <v>0.15</v>
      </c>
      <c r="X12" s="512">
        <f>V12*W12</f>
        <v>0.15000000000000002</v>
      </c>
      <c r="Y12" s="2026" t="s">
        <v>2054</v>
      </c>
      <c r="Z12" s="1720"/>
      <c r="AA12" s="1721"/>
      <c r="AB12" s="2026" t="s">
        <v>2055</v>
      </c>
      <c r="AC12" s="1720"/>
      <c r="AD12" s="1721"/>
      <c r="AE12" s="2026" t="s">
        <v>2056</v>
      </c>
      <c r="AF12" s="1720"/>
      <c r="AG12" s="1721"/>
      <c r="AH12" s="2026" t="s">
        <v>2057</v>
      </c>
      <c r="AI12" s="1720"/>
      <c r="AJ12" s="1721"/>
    </row>
    <row r="13" spans="1:36" ht="54" customHeight="1">
      <c r="A13" s="1653"/>
      <c r="B13" s="1619"/>
      <c r="C13" s="1679"/>
      <c r="D13" s="1722"/>
      <c r="E13" s="1722"/>
      <c r="F13" s="1722"/>
      <c r="G13" s="1648"/>
      <c r="H13" s="2043"/>
      <c r="I13" s="878" t="s">
        <v>48</v>
      </c>
      <c r="J13" s="880">
        <v>8.3299999999999999E-2</v>
      </c>
      <c r="K13" s="880">
        <v>8.3299999999999999E-2</v>
      </c>
      <c r="L13" s="880">
        <v>8.3299999999999999E-2</v>
      </c>
      <c r="M13" s="880">
        <v>8.3400000000000002E-2</v>
      </c>
      <c r="N13" s="880">
        <v>8.3299999999999999E-2</v>
      </c>
      <c r="O13" s="880">
        <v>8.3299999999999999E-2</v>
      </c>
      <c r="P13" s="880">
        <v>8.3400000000000002E-2</v>
      </c>
      <c r="Q13" s="880">
        <v>8.3299999999999999E-2</v>
      </c>
      <c r="R13" s="880">
        <v>8.3299999999999999E-2</v>
      </c>
      <c r="S13" s="880">
        <v>8.3400000000000002E-2</v>
      </c>
      <c r="T13" s="880">
        <v>8.3299999999999999E-2</v>
      </c>
      <c r="U13" s="879"/>
      <c r="V13" s="670">
        <f t="shared" si="3"/>
        <v>0.91660000000000019</v>
      </c>
      <c r="W13" s="2141"/>
      <c r="X13" s="510">
        <f>+V13*W12</f>
        <v>0.13749000000000003</v>
      </c>
      <c r="Y13" s="1679"/>
      <c r="Z13" s="1722"/>
      <c r="AA13" s="1648"/>
      <c r="AB13" s="1679"/>
      <c r="AC13" s="1722"/>
      <c r="AD13" s="1648"/>
      <c r="AE13" s="1679"/>
      <c r="AF13" s="1722"/>
      <c r="AG13" s="1648"/>
      <c r="AH13" s="1679"/>
      <c r="AI13" s="1722"/>
      <c r="AJ13" s="1648"/>
    </row>
    <row r="14" spans="1:36" ht="41.25" customHeight="1">
      <c r="A14" s="1653"/>
      <c r="B14" s="2028">
        <v>4</v>
      </c>
      <c r="C14" s="2057" t="s">
        <v>2060</v>
      </c>
      <c r="D14" s="1720"/>
      <c r="E14" s="1720"/>
      <c r="F14" s="1720"/>
      <c r="G14" s="1721"/>
      <c r="H14" s="2042" t="s">
        <v>79</v>
      </c>
      <c r="I14" s="878" t="s">
        <v>47</v>
      </c>
      <c r="J14" s="881"/>
      <c r="K14" s="881"/>
      <c r="L14" s="881"/>
      <c r="M14" s="881">
        <v>0.25</v>
      </c>
      <c r="N14" s="881"/>
      <c r="O14" s="881"/>
      <c r="P14" s="882">
        <v>0.5</v>
      </c>
      <c r="Q14" s="881"/>
      <c r="R14" s="881"/>
      <c r="S14" s="882">
        <v>0.25</v>
      </c>
      <c r="T14" s="881"/>
      <c r="U14" s="881"/>
      <c r="V14" s="672">
        <f t="shared" si="3"/>
        <v>1</v>
      </c>
      <c r="W14" s="2140">
        <v>0.15</v>
      </c>
      <c r="X14" s="512">
        <f>V14*W14</f>
        <v>0.15</v>
      </c>
      <c r="Y14" s="2026" t="s">
        <v>2065</v>
      </c>
      <c r="Z14" s="1720"/>
      <c r="AA14" s="1721"/>
      <c r="AB14" s="2026" t="s">
        <v>2066</v>
      </c>
      <c r="AC14" s="1720"/>
      <c r="AD14" s="1721"/>
      <c r="AE14" s="2026" t="s">
        <v>2067</v>
      </c>
      <c r="AF14" s="1720"/>
      <c r="AG14" s="1721"/>
      <c r="AH14" s="2026" t="s">
        <v>2068</v>
      </c>
      <c r="AI14" s="1720"/>
      <c r="AJ14" s="1721"/>
    </row>
    <row r="15" spans="1:36" ht="59.25" customHeight="1">
      <c r="A15" s="1653"/>
      <c r="B15" s="1679"/>
      <c r="C15" s="1679"/>
      <c r="D15" s="1722"/>
      <c r="E15" s="1722"/>
      <c r="F15" s="1722"/>
      <c r="G15" s="1648"/>
      <c r="H15" s="2043"/>
      <c r="I15" s="878" t="s">
        <v>48</v>
      </c>
      <c r="J15" s="879"/>
      <c r="K15" s="879"/>
      <c r="L15" s="880"/>
      <c r="M15" s="880">
        <v>0.125</v>
      </c>
      <c r="N15" s="879"/>
      <c r="O15" s="879"/>
      <c r="P15" s="880">
        <v>0.5</v>
      </c>
      <c r="Q15" s="879"/>
      <c r="R15" s="879"/>
      <c r="S15" s="880">
        <v>0.1855</v>
      </c>
      <c r="T15" s="880">
        <v>4.0300000000000002E-2</v>
      </c>
      <c r="U15" s="879"/>
      <c r="V15" s="670">
        <f t="shared" si="3"/>
        <v>0.8508</v>
      </c>
      <c r="W15" s="2141"/>
      <c r="X15" s="510">
        <f>+V15*W14</f>
        <v>0.12761999999999998</v>
      </c>
      <c r="Y15" s="1679"/>
      <c r="Z15" s="1722"/>
      <c r="AA15" s="1648"/>
      <c r="AB15" s="1679"/>
      <c r="AC15" s="1722"/>
      <c r="AD15" s="1648"/>
      <c r="AE15" s="1679"/>
      <c r="AF15" s="1722"/>
      <c r="AG15" s="1648"/>
      <c r="AH15" s="1679"/>
      <c r="AI15" s="1722"/>
      <c r="AJ15" s="1648"/>
    </row>
    <row r="16" spans="1:36" ht="35.25" customHeight="1">
      <c r="A16" s="1653"/>
      <c r="B16" s="2028">
        <v>5</v>
      </c>
      <c r="C16" s="2057" t="s">
        <v>2070</v>
      </c>
      <c r="D16" s="1720"/>
      <c r="E16" s="1720"/>
      <c r="F16" s="1720"/>
      <c r="G16" s="1721"/>
      <c r="H16" s="2042" t="s">
        <v>79</v>
      </c>
      <c r="I16" s="878" t="s">
        <v>47</v>
      </c>
      <c r="J16" s="881"/>
      <c r="K16" s="881"/>
      <c r="L16" s="881">
        <v>0.15</v>
      </c>
      <c r="M16" s="881">
        <v>0.3</v>
      </c>
      <c r="N16" s="881">
        <v>0.3</v>
      </c>
      <c r="O16" s="881">
        <v>0.25</v>
      </c>
      <c r="P16" s="881"/>
      <c r="Q16" s="881"/>
      <c r="R16" s="881"/>
      <c r="S16" s="881"/>
      <c r="T16" s="881"/>
      <c r="U16" s="881"/>
      <c r="V16" s="672">
        <f t="shared" si="3"/>
        <v>1</v>
      </c>
      <c r="W16" s="2140">
        <v>0.2</v>
      </c>
      <c r="X16" s="512">
        <f>V16*W16</f>
        <v>0.2</v>
      </c>
      <c r="Y16" s="2202" t="s">
        <v>2071</v>
      </c>
      <c r="Z16" s="1720"/>
      <c r="AA16" s="1721"/>
      <c r="AB16" s="2026" t="s">
        <v>2073</v>
      </c>
      <c r="AC16" s="1720"/>
      <c r="AD16" s="1721"/>
      <c r="AE16" s="2026" t="s">
        <v>2074</v>
      </c>
      <c r="AF16" s="1720"/>
      <c r="AG16" s="1721"/>
      <c r="AH16" s="2026" t="s">
        <v>2075</v>
      </c>
      <c r="AI16" s="1720"/>
      <c r="AJ16" s="1721"/>
    </row>
    <row r="17" spans="1:36" ht="51.75" customHeight="1">
      <c r="A17" s="1653"/>
      <c r="B17" s="1679"/>
      <c r="C17" s="1679"/>
      <c r="D17" s="1722"/>
      <c r="E17" s="1722"/>
      <c r="F17" s="1722"/>
      <c r="G17" s="1648"/>
      <c r="H17" s="2043"/>
      <c r="I17" s="878" t="s">
        <v>48</v>
      </c>
      <c r="J17" s="879"/>
      <c r="K17" s="879"/>
      <c r="L17" s="879">
        <v>0.15</v>
      </c>
      <c r="M17" s="880">
        <v>0.3</v>
      </c>
      <c r="N17" s="880">
        <v>0.3</v>
      </c>
      <c r="O17" s="880">
        <v>0.25</v>
      </c>
      <c r="P17" s="879"/>
      <c r="Q17" s="879"/>
      <c r="R17" s="879"/>
      <c r="S17" s="879"/>
      <c r="T17" s="879"/>
      <c r="U17" s="879"/>
      <c r="V17" s="670">
        <f t="shared" si="3"/>
        <v>1</v>
      </c>
      <c r="W17" s="2141"/>
      <c r="X17" s="510">
        <f>+V17*W16</f>
        <v>0.2</v>
      </c>
      <c r="Y17" s="1679"/>
      <c r="Z17" s="1722"/>
      <c r="AA17" s="1648"/>
      <c r="AB17" s="1679"/>
      <c r="AC17" s="1722"/>
      <c r="AD17" s="1648"/>
      <c r="AE17" s="1679"/>
      <c r="AF17" s="1722"/>
      <c r="AG17" s="1648"/>
      <c r="AH17" s="1679"/>
      <c r="AI17" s="1722"/>
      <c r="AJ17" s="1648"/>
    </row>
    <row r="18" spans="1:36" ht="35.25" customHeight="1">
      <c r="A18" s="1653"/>
      <c r="B18" s="2028">
        <v>6</v>
      </c>
      <c r="C18" s="2257" t="s">
        <v>2079</v>
      </c>
      <c r="D18" s="1720"/>
      <c r="E18" s="1720"/>
      <c r="F18" s="1720"/>
      <c r="G18" s="1721"/>
      <c r="H18" s="2042" t="s">
        <v>79</v>
      </c>
      <c r="I18" s="878" t="s">
        <v>47</v>
      </c>
      <c r="J18" s="881"/>
      <c r="K18" s="881"/>
      <c r="L18" s="881"/>
      <c r="M18" s="881">
        <v>0.25</v>
      </c>
      <c r="N18" s="881"/>
      <c r="O18" s="881"/>
      <c r="P18" s="882">
        <v>0</v>
      </c>
      <c r="Q18" s="881"/>
      <c r="R18" s="881"/>
      <c r="S18" s="882">
        <v>0</v>
      </c>
      <c r="T18" s="881"/>
      <c r="U18" s="882">
        <v>0</v>
      </c>
      <c r="V18" s="672">
        <f t="shared" si="3"/>
        <v>0.25</v>
      </c>
      <c r="W18" s="2140">
        <v>0</v>
      </c>
      <c r="X18" s="512">
        <f>V18*W18</f>
        <v>0</v>
      </c>
      <c r="Y18" s="2026" t="s">
        <v>2080</v>
      </c>
      <c r="Z18" s="1720"/>
      <c r="AA18" s="1721"/>
      <c r="AB18" s="2028"/>
      <c r="AC18" s="1720"/>
      <c r="AD18" s="1721"/>
      <c r="AE18" s="2028"/>
      <c r="AF18" s="1720"/>
      <c r="AG18" s="1721"/>
      <c r="AH18" s="2028"/>
      <c r="AI18" s="1720"/>
      <c r="AJ18" s="1872"/>
    </row>
    <row r="19" spans="1:36" ht="35.25" customHeight="1">
      <c r="A19" s="1653"/>
      <c r="B19" s="1679"/>
      <c r="C19" s="1679"/>
      <c r="D19" s="1722"/>
      <c r="E19" s="1722"/>
      <c r="F19" s="1722"/>
      <c r="G19" s="1648"/>
      <c r="H19" s="2043"/>
      <c r="I19" s="878" t="s">
        <v>48</v>
      </c>
      <c r="J19" s="879"/>
      <c r="K19" s="879"/>
      <c r="L19" s="880">
        <v>0</v>
      </c>
      <c r="M19" s="880">
        <v>0.25</v>
      </c>
      <c r="N19" s="879"/>
      <c r="O19" s="879"/>
      <c r="P19" s="879"/>
      <c r="Q19" s="879"/>
      <c r="R19" s="879"/>
      <c r="S19" s="879"/>
      <c r="T19" s="879"/>
      <c r="U19" s="879"/>
      <c r="V19" s="670">
        <f t="shared" si="3"/>
        <v>0.25</v>
      </c>
      <c r="W19" s="2141"/>
      <c r="X19" s="510">
        <f>+V19*W18</f>
        <v>0</v>
      </c>
      <c r="Y19" s="1679"/>
      <c r="Z19" s="1722"/>
      <c r="AA19" s="1648"/>
      <c r="AB19" s="1679"/>
      <c r="AC19" s="1722"/>
      <c r="AD19" s="1648"/>
      <c r="AE19" s="1679"/>
      <c r="AF19" s="1722"/>
      <c r="AG19" s="1648"/>
      <c r="AH19" s="1679"/>
      <c r="AI19" s="1722"/>
      <c r="AJ19" s="2067"/>
    </row>
    <row r="20" spans="1:36" ht="72" customHeight="1">
      <c r="A20" s="1653"/>
      <c r="B20" s="2028">
        <v>7</v>
      </c>
      <c r="C20" s="2057" t="s">
        <v>2085</v>
      </c>
      <c r="D20" s="1720"/>
      <c r="E20" s="1720"/>
      <c r="F20" s="1720"/>
      <c r="G20" s="1721"/>
      <c r="H20" s="2042" t="s">
        <v>79</v>
      </c>
      <c r="I20" s="878" t="s">
        <v>47</v>
      </c>
      <c r="J20" s="881">
        <v>8.3299999999999999E-2</v>
      </c>
      <c r="K20" s="881">
        <v>8.3299999999999999E-2</v>
      </c>
      <c r="L20" s="881">
        <v>8.3299999999999999E-2</v>
      </c>
      <c r="M20" s="881">
        <v>8.3400000000000002E-2</v>
      </c>
      <c r="N20" s="881">
        <v>8.3299999999999999E-2</v>
      </c>
      <c r="O20" s="881">
        <v>8.3299999999999999E-2</v>
      </c>
      <c r="P20" s="881">
        <v>8.3400000000000002E-2</v>
      </c>
      <c r="Q20" s="881">
        <v>8.3299999999999999E-2</v>
      </c>
      <c r="R20" s="881">
        <v>8.3299999999999999E-2</v>
      </c>
      <c r="S20" s="881">
        <v>8.3400000000000002E-2</v>
      </c>
      <c r="T20" s="881">
        <v>8.3299999999999999E-2</v>
      </c>
      <c r="U20" s="881">
        <v>8.3400000000000002E-2</v>
      </c>
      <c r="V20" s="672">
        <f t="shared" si="3"/>
        <v>1.0000000000000002</v>
      </c>
      <c r="W20" s="2140">
        <v>0.1</v>
      </c>
      <c r="X20" s="512">
        <f>V20*W20</f>
        <v>0.10000000000000003</v>
      </c>
      <c r="Y20" s="2026" t="s">
        <v>2086</v>
      </c>
      <c r="Z20" s="1720"/>
      <c r="AA20" s="1721"/>
      <c r="AB20" s="2241" t="s">
        <v>2087</v>
      </c>
      <c r="AC20" s="1720"/>
      <c r="AD20" s="1721"/>
      <c r="AE20" s="2026" t="s">
        <v>2088</v>
      </c>
      <c r="AF20" s="1720"/>
      <c r="AG20" s="1721"/>
      <c r="AH20" s="2259" t="s">
        <v>2090</v>
      </c>
      <c r="AI20" s="1715"/>
      <c r="AJ20" s="1840"/>
    </row>
    <row r="21" spans="1:36" ht="72" customHeight="1">
      <c r="A21" s="1653"/>
      <c r="B21" s="1679"/>
      <c r="C21" s="1679"/>
      <c r="D21" s="1722"/>
      <c r="E21" s="1722"/>
      <c r="F21" s="1722"/>
      <c r="G21" s="1648"/>
      <c r="H21" s="2043"/>
      <c r="I21" s="885" t="s">
        <v>48</v>
      </c>
      <c r="J21" s="879">
        <v>8.3299999999999999E-2</v>
      </c>
      <c r="K21" s="879">
        <v>8.3299999999999999E-2</v>
      </c>
      <c r="L21" s="879">
        <v>8.3299999999999999E-2</v>
      </c>
      <c r="M21" s="669">
        <v>8.3400000000000002E-2</v>
      </c>
      <c r="N21" s="669">
        <v>8.3299999999999999E-2</v>
      </c>
      <c r="O21" s="669">
        <v>8.3299999999999999E-2</v>
      </c>
      <c r="P21" s="669">
        <v>8.3400000000000002E-2</v>
      </c>
      <c r="Q21" s="669">
        <v>8.3299999999999999E-2</v>
      </c>
      <c r="R21" s="669">
        <v>8.3299999999999999E-2</v>
      </c>
      <c r="S21" s="669">
        <v>8.3400000000000002E-2</v>
      </c>
      <c r="T21" s="669">
        <v>8.3299999999999999E-2</v>
      </c>
      <c r="U21" s="669">
        <v>8.3299999999999999E-2</v>
      </c>
      <c r="V21" s="670">
        <f t="shared" si="3"/>
        <v>0.99990000000000023</v>
      </c>
      <c r="W21" s="2141"/>
      <c r="X21" s="510">
        <f>+V21*W20</f>
        <v>9.9990000000000023E-2</v>
      </c>
      <c r="Y21" s="1679"/>
      <c r="Z21" s="1722"/>
      <c r="AA21" s="1648"/>
      <c r="AB21" s="1679"/>
      <c r="AC21" s="1722"/>
      <c r="AD21" s="1648"/>
      <c r="AE21" s="1679"/>
      <c r="AF21" s="1722"/>
      <c r="AG21" s="1648"/>
      <c r="AH21" s="1722"/>
      <c r="AI21" s="1722"/>
      <c r="AJ21" s="2067"/>
    </row>
    <row r="22" spans="1:36" ht="24" customHeight="1">
      <c r="A22" s="1653"/>
      <c r="B22" s="2060" t="s">
        <v>103</v>
      </c>
      <c r="C22" s="1720"/>
      <c r="D22" s="1720"/>
      <c r="E22" s="1720"/>
      <c r="F22" s="1720"/>
      <c r="G22" s="1721"/>
      <c r="H22" s="2154" t="s">
        <v>79</v>
      </c>
      <c r="I22" s="677" t="s">
        <v>47</v>
      </c>
      <c r="J22" s="678">
        <f t="shared" ref="J22:U22" si="4">+J8*$W8+J10*$W10+J12*$W12+J14*$W14+J16*$W16+J18*$W18+J20*$W20</f>
        <v>2.0825E-2</v>
      </c>
      <c r="K22" s="678">
        <f t="shared" si="4"/>
        <v>2.0825E-2</v>
      </c>
      <c r="L22" s="678">
        <f t="shared" si="4"/>
        <v>5.0824999999999995E-2</v>
      </c>
      <c r="M22" s="678">
        <f t="shared" si="4"/>
        <v>0.21834999999999999</v>
      </c>
      <c r="N22" s="678">
        <f t="shared" si="4"/>
        <v>8.0825000000000008E-2</v>
      </c>
      <c r="O22" s="678">
        <f t="shared" si="4"/>
        <v>7.0824999999999999E-2</v>
      </c>
      <c r="P22" s="678">
        <f t="shared" si="4"/>
        <v>0.25835000000000002</v>
      </c>
      <c r="Q22" s="678">
        <f t="shared" si="4"/>
        <v>3.3325E-2</v>
      </c>
      <c r="R22" s="678">
        <f t="shared" si="4"/>
        <v>3.3325E-2</v>
      </c>
      <c r="S22" s="678">
        <f t="shared" si="4"/>
        <v>0.14584999999999998</v>
      </c>
      <c r="T22" s="678">
        <f t="shared" si="4"/>
        <v>3.3325E-2</v>
      </c>
      <c r="U22" s="678">
        <f t="shared" si="4"/>
        <v>3.3350000000000005E-2</v>
      </c>
      <c r="V22" s="672">
        <f t="shared" si="3"/>
        <v>1.0000000000000002</v>
      </c>
      <c r="W22" s="2144">
        <f>SUM(W8:W21)</f>
        <v>1.0000000000000002</v>
      </c>
      <c r="X22" s="512">
        <f>V22*W22</f>
        <v>1.0000000000000004</v>
      </c>
      <c r="Y22" s="2238"/>
      <c r="Z22" s="1720"/>
      <c r="AA22" s="1721"/>
      <c r="AB22" s="2034"/>
      <c r="AC22" s="1720"/>
      <c r="AD22" s="1721"/>
      <c r="AE22" s="2034"/>
      <c r="AF22" s="1720"/>
      <c r="AG22" s="1721"/>
      <c r="AH22" s="2034"/>
      <c r="AI22" s="1720"/>
      <c r="AJ22" s="1872"/>
    </row>
    <row r="23" spans="1:36" ht="24" customHeight="1">
      <c r="A23" s="1794"/>
      <c r="B23" s="1679"/>
      <c r="C23" s="1722"/>
      <c r="D23" s="1722"/>
      <c r="E23" s="1722"/>
      <c r="F23" s="1722"/>
      <c r="G23" s="1648"/>
      <c r="H23" s="2155"/>
      <c r="I23" s="679" t="s">
        <v>48</v>
      </c>
      <c r="J23" s="680">
        <f t="shared" ref="J23:U23" si="5">+J9*$W8+J11*$W10+J13*$W12+J15*$W14+J17*$W16+J19*$W18+J21*$W20</f>
        <v>2.0825E-2</v>
      </c>
      <c r="K23" s="680">
        <f t="shared" si="5"/>
        <v>2.0825E-2</v>
      </c>
      <c r="L23" s="680">
        <f t="shared" si="5"/>
        <v>5.0824999999999995E-2</v>
      </c>
      <c r="M23" s="680">
        <f t="shared" si="5"/>
        <v>0.1996</v>
      </c>
      <c r="N23" s="680">
        <f t="shared" si="5"/>
        <v>8.0825000000000008E-2</v>
      </c>
      <c r="O23" s="680">
        <f t="shared" si="5"/>
        <v>7.0824999999999999E-2</v>
      </c>
      <c r="P23" s="680">
        <f t="shared" si="5"/>
        <v>0.25835000000000002</v>
      </c>
      <c r="Q23" s="680">
        <f t="shared" si="5"/>
        <v>3.3325E-2</v>
      </c>
      <c r="R23" s="680">
        <f t="shared" si="5"/>
        <v>3.3325E-2</v>
      </c>
      <c r="S23" s="680">
        <f t="shared" si="5"/>
        <v>0.13617499999999999</v>
      </c>
      <c r="T23" s="680">
        <f t="shared" si="5"/>
        <v>3.9370000000000002E-2</v>
      </c>
      <c r="U23" s="680">
        <f t="shared" si="5"/>
        <v>2.0830000000000001E-2</v>
      </c>
      <c r="V23" s="699">
        <f t="shared" si="3"/>
        <v>0.96510000000000007</v>
      </c>
      <c r="W23" s="2141"/>
      <c r="X23" s="887">
        <f>+V23*W22</f>
        <v>0.96510000000000029</v>
      </c>
      <c r="Y23" s="1679"/>
      <c r="Z23" s="1722"/>
      <c r="AA23" s="1648"/>
      <c r="AB23" s="1679"/>
      <c r="AC23" s="1722"/>
      <c r="AD23" s="1648"/>
      <c r="AE23" s="1679"/>
      <c r="AF23" s="1722"/>
      <c r="AG23" s="1648"/>
      <c r="AH23" s="1679"/>
      <c r="AI23" s="1722"/>
      <c r="AJ23" s="2067"/>
    </row>
    <row r="24" spans="1:36" ht="15.75" customHeight="1">
      <c r="A24" s="2048" t="s">
        <v>107</v>
      </c>
      <c r="B24" s="1664"/>
      <c r="C24" s="261" t="s">
        <v>108</v>
      </c>
      <c r="D24" s="261" t="s">
        <v>109</v>
      </c>
      <c r="E24" s="261" t="s">
        <v>28</v>
      </c>
      <c r="F24" s="261" t="s">
        <v>110</v>
      </c>
      <c r="G24" s="262" t="s">
        <v>111</v>
      </c>
      <c r="H24" s="2030" t="s">
        <v>112</v>
      </c>
      <c r="I24" s="2031"/>
      <c r="J24" s="264" t="s">
        <v>63</v>
      </c>
      <c r="K24" s="264" t="s">
        <v>64</v>
      </c>
      <c r="L24" s="264" t="s">
        <v>65</v>
      </c>
      <c r="M24" s="264" t="s">
        <v>66</v>
      </c>
      <c r="N24" s="264" t="s">
        <v>67</v>
      </c>
      <c r="O24" s="264" t="s">
        <v>68</v>
      </c>
      <c r="P24" s="264" t="s">
        <v>69</v>
      </c>
      <c r="Q24" s="264" t="s">
        <v>70</v>
      </c>
      <c r="R24" s="264" t="s">
        <v>71</v>
      </c>
      <c r="S24" s="264" t="s">
        <v>72</v>
      </c>
      <c r="T24" s="264" t="s">
        <v>73</v>
      </c>
      <c r="U24" s="264" t="s">
        <v>74</v>
      </c>
      <c r="V24" s="264" t="s">
        <v>75</v>
      </c>
      <c r="W24" s="264" t="s">
        <v>76</v>
      </c>
      <c r="X24" s="264" t="s">
        <v>77</v>
      </c>
      <c r="Y24" s="2030" t="s">
        <v>113</v>
      </c>
      <c r="Z24" s="2036"/>
      <c r="AA24" s="2031"/>
      <c r="AB24" s="2030" t="s">
        <v>117</v>
      </c>
      <c r="AC24" s="2036"/>
      <c r="AD24" s="2031"/>
      <c r="AE24" s="2030" t="s">
        <v>427</v>
      </c>
      <c r="AF24" s="2036"/>
      <c r="AG24" s="2031"/>
      <c r="AH24" s="2030" t="s">
        <v>125</v>
      </c>
      <c r="AI24" s="2036"/>
      <c r="AJ24" s="2037"/>
    </row>
    <row r="25" spans="1:36" ht="78.75" customHeight="1">
      <c r="A25" s="1796"/>
      <c r="B25" s="1713"/>
      <c r="C25" s="2046" t="s">
        <v>2102</v>
      </c>
      <c r="D25" s="2046" t="s">
        <v>298</v>
      </c>
      <c r="E25" s="2088">
        <v>1</v>
      </c>
      <c r="F25" s="2046" t="s">
        <v>2103</v>
      </c>
      <c r="G25" s="2046" t="s">
        <v>300</v>
      </c>
      <c r="H25" s="2041" t="s">
        <v>47</v>
      </c>
      <c r="I25" s="1701"/>
      <c r="J25" s="376">
        <v>0</v>
      </c>
      <c r="K25" s="376">
        <v>0.11</v>
      </c>
      <c r="L25" s="376">
        <v>0.11</v>
      </c>
      <c r="M25" s="376">
        <v>0</v>
      </c>
      <c r="N25" s="376">
        <v>0.11</v>
      </c>
      <c r="O25" s="376">
        <v>0.11</v>
      </c>
      <c r="P25" s="376">
        <v>0.11</v>
      </c>
      <c r="Q25" s="376">
        <v>0.11</v>
      </c>
      <c r="R25" s="376">
        <v>0.11</v>
      </c>
      <c r="S25" s="376">
        <v>0.11</v>
      </c>
      <c r="T25" s="376">
        <v>0.12</v>
      </c>
      <c r="U25" s="376">
        <v>0</v>
      </c>
      <c r="V25" s="730">
        <f t="shared" ref="V25:V26" si="6">SUM(J25:U25)</f>
        <v>1</v>
      </c>
      <c r="W25" s="2039">
        <v>0.2</v>
      </c>
      <c r="X25" s="730">
        <f>+(V25/V25)*W25</f>
        <v>0.2</v>
      </c>
      <c r="Y25" s="2035" t="s">
        <v>2104</v>
      </c>
      <c r="Z25" s="1720"/>
      <c r="AA25" s="1721"/>
      <c r="AB25" s="2035" t="s">
        <v>2105</v>
      </c>
      <c r="AC25" s="1720"/>
      <c r="AD25" s="1721"/>
      <c r="AE25" s="2035" t="s">
        <v>2106</v>
      </c>
      <c r="AF25" s="1720"/>
      <c r="AG25" s="1721"/>
      <c r="AH25" s="2026" t="s">
        <v>2107</v>
      </c>
      <c r="AI25" s="1720"/>
      <c r="AJ25" s="1721"/>
    </row>
    <row r="26" spans="1:36" ht="80.25" customHeight="1">
      <c r="A26" s="2062"/>
      <c r="B26" s="1648"/>
      <c r="C26" s="1619"/>
      <c r="D26" s="1619"/>
      <c r="E26" s="1619"/>
      <c r="F26" s="1619"/>
      <c r="G26" s="1619"/>
      <c r="H26" s="2081" t="s">
        <v>78</v>
      </c>
      <c r="I26" s="1648"/>
      <c r="J26" s="685">
        <v>0</v>
      </c>
      <c r="K26" s="685">
        <v>0.11</v>
      </c>
      <c r="L26" s="685">
        <v>0.11</v>
      </c>
      <c r="M26" s="685">
        <v>0</v>
      </c>
      <c r="N26" s="685">
        <v>0.11</v>
      </c>
      <c r="O26" s="685">
        <v>0.11</v>
      </c>
      <c r="P26" s="685">
        <v>0.11</v>
      </c>
      <c r="Q26" s="685">
        <v>0.11</v>
      </c>
      <c r="R26" s="685">
        <v>0.11</v>
      </c>
      <c r="S26" s="685">
        <v>0.11</v>
      </c>
      <c r="T26" s="685">
        <v>0.12</v>
      </c>
      <c r="U26" s="685">
        <v>0</v>
      </c>
      <c r="V26" s="733">
        <f t="shared" si="6"/>
        <v>1</v>
      </c>
      <c r="W26" s="1619"/>
      <c r="X26" s="730">
        <f>+V26/V25*W25</f>
        <v>0.2</v>
      </c>
      <c r="Y26" s="1679"/>
      <c r="Z26" s="1722"/>
      <c r="AA26" s="1648"/>
      <c r="AB26" s="1679"/>
      <c r="AC26" s="1722"/>
      <c r="AD26" s="1648"/>
      <c r="AE26" s="1679"/>
      <c r="AF26" s="1722"/>
      <c r="AG26" s="1648"/>
      <c r="AH26" s="1679"/>
      <c r="AI26" s="1722"/>
      <c r="AJ26" s="1648"/>
    </row>
    <row r="27" spans="1:36" ht="15.75" customHeight="1">
      <c r="A27" s="2059" t="s">
        <v>2108</v>
      </c>
      <c r="B27" s="2047" t="s">
        <v>34</v>
      </c>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1"/>
    </row>
    <row r="28" spans="1:36" ht="27.75" customHeight="1">
      <c r="A28" s="1653"/>
      <c r="B28" s="2028">
        <v>1</v>
      </c>
      <c r="C28" s="2057" t="s">
        <v>2109</v>
      </c>
      <c r="D28" s="1720"/>
      <c r="E28" s="1720"/>
      <c r="F28" s="1720"/>
      <c r="G28" s="1721"/>
      <c r="H28" s="2042" t="s">
        <v>79</v>
      </c>
      <c r="I28" s="876" t="s">
        <v>47</v>
      </c>
      <c r="J28" s="676"/>
      <c r="K28" s="676"/>
      <c r="L28" s="676">
        <v>0.25</v>
      </c>
      <c r="M28" s="676"/>
      <c r="N28" s="676"/>
      <c r="O28" s="676">
        <v>0.25</v>
      </c>
      <c r="P28" s="676"/>
      <c r="Q28" s="676"/>
      <c r="R28" s="676">
        <v>0.25</v>
      </c>
      <c r="S28" s="676"/>
      <c r="T28" s="676"/>
      <c r="U28" s="729">
        <v>0.25</v>
      </c>
      <c r="V28" s="672">
        <f t="shared" ref="V28:V43" si="7">SUM(J28:U28)</f>
        <v>1</v>
      </c>
      <c r="W28" s="2077">
        <v>0.15</v>
      </c>
      <c r="X28" s="512">
        <f>V28*W28</f>
        <v>0.15</v>
      </c>
      <c r="Y28" s="2026" t="s">
        <v>2110</v>
      </c>
      <c r="Z28" s="1720"/>
      <c r="AA28" s="1721"/>
      <c r="AB28" s="2026" t="s">
        <v>2111</v>
      </c>
      <c r="AC28" s="1720"/>
      <c r="AD28" s="1721"/>
      <c r="AE28" s="2026" t="s">
        <v>2112</v>
      </c>
      <c r="AF28" s="1720"/>
      <c r="AG28" s="1721"/>
      <c r="AH28" s="2028"/>
      <c r="AI28" s="1720"/>
      <c r="AJ28" s="1872"/>
    </row>
    <row r="29" spans="1:36" ht="27.75" customHeight="1">
      <c r="A29" s="1653"/>
      <c r="B29" s="1679"/>
      <c r="C29" s="1679"/>
      <c r="D29" s="1722"/>
      <c r="E29" s="1722"/>
      <c r="F29" s="1722"/>
      <c r="G29" s="1648"/>
      <c r="H29" s="2256"/>
      <c r="I29" s="878" t="s">
        <v>48</v>
      </c>
      <c r="J29" s="888"/>
      <c r="K29" s="888"/>
      <c r="L29" s="889">
        <v>0.25</v>
      </c>
      <c r="M29" s="888"/>
      <c r="N29" s="888"/>
      <c r="O29" s="889">
        <v>0.25</v>
      </c>
      <c r="P29" s="888"/>
      <c r="Q29" s="888"/>
      <c r="R29" s="889">
        <v>0.25</v>
      </c>
      <c r="S29" s="888"/>
      <c r="T29" s="888"/>
      <c r="U29" s="891"/>
      <c r="V29" s="670">
        <f t="shared" si="7"/>
        <v>0.75</v>
      </c>
      <c r="W29" s="1619"/>
      <c r="X29" s="510">
        <f>+V29*W28</f>
        <v>0.11249999999999999</v>
      </c>
      <c r="Y29" s="1679"/>
      <c r="Z29" s="1722"/>
      <c r="AA29" s="1648"/>
      <c r="AB29" s="1679"/>
      <c r="AC29" s="1722"/>
      <c r="AD29" s="1648"/>
      <c r="AE29" s="1679"/>
      <c r="AF29" s="1722"/>
      <c r="AG29" s="1648"/>
      <c r="AH29" s="1679"/>
      <c r="AI29" s="1722"/>
      <c r="AJ29" s="2067"/>
    </row>
    <row r="30" spans="1:36" ht="27.75" customHeight="1">
      <c r="A30" s="1653"/>
      <c r="B30" s="2028">
        <v>2</v>
      </c>
      <c r="C30" s="2057" t="s">
        <v>2119</v>
      </c>
      <c r="D30" s="1720"/>
      <c r="E30" s="1720"/>
      <c r="F30" s="1720"/>
      <c r="G30" s="1721"/>
      <c r="H30" s="2255" t="s">
        <v>79</v>
      </c>
      <c r="I30" s="878" t="s">
        <v>47</v>
      </c>
      <c r="J30" s="893"/>
      <c r="K30" s="893"/>
      <c r="L30" s="893"/>
      <c r="M30" s="893">
        <v>0.2</v>
      </c>
      <c r="N30" s="893"/>
      <c r="O30" s="893">
        <v>0.45</v>
      </c>
      <c r="P30" s="893"/>
      <c r="Q30" s="893"/>
      <c r="R30" s="893"/>
      <c r="S30" s="893"/>
      <c r="T30" s="893">
        <v>0.35</v>
      </c>
      <c r="U30" s="894"/>
      <c r="V30" s="672">
        <f t="shared" si="7"/>
        <v>1</v>
      </c>
      <c r="W30" s="2077">
        <v>0.2</v>
      </c>
      <c r="X30" s="512">
        <f>V30*W30</f>
        <v>0.2</v>
      </c>
      <c r="Y30" s="2026" t="s">
        <v>2128</v>
      </c>
      <c r="Z30" s="1720"/>
      <c r="AA30" s="1721"/>
      <c r="AB30" s="2026" t="s">
        <v>2129</v>
      </c>
      <c r="AC30" s="1720"/>
      <c r="AD30" s="1721"/>
      <c r="AE30" s="2026" t="s">
        <v>2130</v>
      </c>
      <c r="AF30" s="1720"/>
      <c r="AG30" s="1721"/>
      <c r="AH30" s="2026" t="s">
        <v>2131</v>
      </c>
      <c r="AI30" s="1720"/>
      <c r="AJ30" s="1872"/>
    </row>
    <row r="31" spans="1:36" ht="28.5" customHeight="1">
      <c r="A31" s="1653"/>
      <c r="B31" s="1679"/>
      <c r="C31" s="1679"/>
      <c r="D31" s="1722"/>
      <c r="E31" s="1722"/>
      <c r="F31" s="1722"/>
      <c r="G31" s="1648"/>
      <c r="H31" s="2256"/>
      <c r="I31" s="878" t="s">
        <v>48</v>
      </c>
      <c r="J31" s="888"/>
      <c r="K31" s="888"/>
      <c r="L31" s="888"/>
      <c r="M31" s="889">
        <v>0.2</v>
      </c>
      <c r="N31" s="888"/>
      <c r="O31" s="889">
        <v>0.45</v>
      </c>
      <c r="P31" s="888"/>
      <c r="Q31" s="888"/>
      <c r="R31" s="888"/>
      <c r="S31" s="888"/>
      <c r="T31" s="889">
        <v>0.35</v>
      </c>
      <c r="U31" s="891"/>
      <c r="V31" s="670">
        <f t="shared" si="7"/>
        <v>1</v>
      </c>
      <c r="W31" s="1619"/>
      <c r="X31" s="510">
        <f>+V31*W30</f>
        <v>0.2</v>
      </c>
      <c r="Y31" s="1679"/>
      <c r="Z31" s="1722"/>
      <c r="AA31" s="1648"/>
      <c r="AB31" s="1679"/>
      <c r="AC31" s="1722"/>
      <c r="AD31" s="1648"/>
      <c r="AE31" s="1679"/>
      <c r="AF31" s="1722"/>
      <c r="AG31" s="1648"/>
      <c r="AH31" s="1679"/>
      <c r="AI31" s="1722"/>
      <c r="AJ31" s="2067"/>
    </row>
    <row r="32" spans="1:36" ht="43.5" customHeight="1">
      <c r="A32" s="1653"/>
      <c r="B32" s="2028">
        <v>3</v>
      </c>
      <c r="C32" s="2057" t="s">
        <v>2132</v>
      </c>
      <c r="D32" s="1720"/>
      <c r="E32" s="1720"/>
      <c r="F32" s="1720"/>
      <c r="G32" s="1721"/>
      <c r="H32" s="2255" t="s">
        <v>79</v>
      </c>
      <c r="I32" s="878" t="s">
        <v>47</v>
      </c>
      <c r="J32" s="893">
        <v>0.02</v>
      </c>
      <c r="K32" s="893">
        <v>0.05</v>
      </c>
      <c r="L32" s="893">
        <v>0.15</v>
      </c>
      <c r="M32" s="893">
        <v>0.15</v>
      </c>
      <c r="N32" s="893">
        <v>0.13</v>
      </c>
      <c r="O32" s="893">
        <v>0.08</v>
      </c>
      <c r="P32" s="893">
        <v>7.1400000000000005E-2</v>
      </c>
      <c r="Q32" s="893">
        <v>7.1400000000000005E-2</v>
      </c>
      <c r="R32" s="893">
        <v>7.1400000000000005E-2</v>
      </c>
      <c r="S32" s="893">
        <v>7.1400000000000005E-2</v>
      </c>
      <c r="T32" s="893">
        <v>7.1400000000000005E-2</v>
      </c>
      <c r="U32" s="894">
        <v>6.3E-2</v>
      </c>
      <c r="V32" s="672">
        <f t="shared" si="7"/>
        <v>1</v>
      </c>
      <c r="W32" s="2077">
        <v>0.15</v>
      </c>
      <c r="X32" s="512">
        <f>V32*W32</f>
        <v>0.15</v>
      </c>
      <c r="Y32" s="2026" t="s">
        <v>2135</v>
      </c>
      <c r="Z32" s="1720"/>
      <c r="AA32" s="1721"/>
      <c r="AB32" s="2026" t="s">
        <v>2136</v>
      </c>
      <c r="AC32" s="1720"/>
      <c r="AD32" s="1721"/>
      <c r="AE32" s="2026" t="s">
        <v>2137</v>
      </c>
      <c r="AF32" s="1720"/>
      <c r="AG32" s="1721"/>
      <c r="AH32" s="2026" t="s">
        <v>2138</v>
      </c>
      <c r="AI32" s="1720"/>
      <c r="AJ32" s="1872"/>
    </row>
    <row r="33" spans="1:36" ht="51.75" customHeight="1">
      <c r="A33" s="1653"/>
      <c r="B33" s="1679"/>
      <c r="C33" s="1679"/>
      <c r="D33" s="1722"/>
      <c r="E33" s="1722"/>
      <c r="F33" s="1722"/>
      <c r="G33" s="1648"/>
      <c r="H33" s="2256"/>
      <c r="I33" s="878" t="s">
        <v>48</v>
      </c>
      <c r="J33" s="889">
        <v>0.02</v>
      </c>
      <c r="K33" s="889">
        <v>0.05</v>
      </c>
      <c r="L33" s="889">
        <v>0.15</v>
      </c>
      <c r="M33" s="889">
        <v>0.15</v>
      </c>
      <c r="N33" s="889">
        <v>0.13</v>
      </c>
      <c r="O33" s="889">
        <v>0.08</v>
      </c>
      <c r="P33" s="889">
        <v>7.1400000000000005E-2</v>
      </c>
      <c r="Q33" s="889">
        <v>7.1400000000000005E-2</v>
      </c>
      <c r="R33" s="889">
        <v>7.1400000000000005E-2</v>
      </c>
      <c r="S33" s="889">
        <v>7.1400000000000005E-2</v>
      </c>
      <c r="T33" s="889">
        <v>7.1400000000000005E-2</v>
      </c>
      <c r="U33" s="891"/>
      <c r="V33" s="670">
        <f t="shared" si="7"/>
        <v>0.93700000000000006</v>
      </c>
      <c r="W33" s="1619"/>
      <c r="X33" s="510">
        <f>+V33*W32</f>
        <v>0.14055000000000001</v>
      </c>
      <c r="Y33" s="1679"/>
      <c r="Z33" s="1722"/>
      <c r="AA33" s="1648"/>
      <c r="AB33" s="1679"/>
      <c r="AC33" s="1722"/>
      <c r="AD33" s="1648"/>
      <c r="AE33" s="1679"/>
      <c r="AF33" s="1722"/>
      <c r="AG33" s="1648"/>
      <c r="AH33" s="1679"/>
      <c r="AI33" s="1722"/>
      <c r="AJ33" s="2067"/>
    </row>
    <row r="34" spans="1:36" ht="27.75" customHeight="1">
      <c r="A34" s="1653"/>
      <c r="B34" s="2028">
        <v>4</v>
      </c>
      <c r="C34" s="2057" t="s">
        <v>2141</v>
      </c>
      <c r="D34" s="1720"/>
      <c r="E34" s="1720"/>
      <c r="F34" s="1720"/>
      <c r="G34" s="1721"/>
      <c r="H34" s="2255" t="s">
        <v>79</v>
      </c>
      <c r="I34" s="878" t="s">
        <v>47</v>
      </c>
      <c r="J34" s="893"/>
      <c r="K34" s="893">
        <v>0.5</v>
      </c>
      <c r="L34" s="893">
        <v>0.5</v>
      </c>
      <c r="M34" s="893"/>
      <c r="N34" s="893"/>
      <c r="O34" s="893"/>
      <c r="P34" s="893"/>
      <c r="Q34" s="893"/>
      <c r="R34" s="893"/>
      <c r="S34" s="893"/>
      <c r="T34" s="893"/>
      <c r="U34" s="894"/>
      <c r="V34" s="672">
        <f t="shared" si="7"/>
        <v>1</v>
      </c>
      <c r="W34" s="2077">
        <v>0.1</v>
      </c>
      <c r="X34" s="512">
        <f>V34*W34</f>
        <v>0.1</v>
      </c>
      <c r="Y34" s="2026" t="s">
        <v>2146</v>
      </c>
      <c r="Z34" s="1720"/>
      <c r="AA34" s="1721"/>
      <c r="AB34" s="2189" t="s">
        <v>2147</v>
      </c>
      <c r="AC34" s="1720"/>
      <c r="AD34" s="1721"/>
      <c r="AE34" s="2189" t="s">
        <v>2128</v>
      </c>
      <c r="AF34" s="1720"/>
      <c r="AG34" s="1721"/>
      <c r="AH34" s="2026" t="s">
        <v>2128</v>
      </c>
      <c r="AI34" s="1720"/>
      <c r="AJ34" s="1872"/>
    </row>
    <row r="35" spans="1:36" ht="27.75" customHeight="1">
      <c r="A35" s="1653"/>
      <c r="B35" s="1679"/>
      <c r="C35" s="1679"/>
      <c r="D35" s="1722"/>
      <c r="E35" s="1722"/>
      <c r="F35" s="1722"/>
      <c r="G35" s="1648"/>
      <c r="H35" s="2256"/>
      <c r="I35" s="878" t="s">
        <v>48</v>
      </c>
      <c r="J35" s="888"/>
      <c r="K35" s="889">
        <v>0.5</v>
      </c>
      <c r="L35" s="889">
        <v>0.5</v>
      </c>
      <c r="M35" s="888"/>
      <c r="N35" s="888"/>
      <c r="O35" s="888"/>
      <c r="P35" s="888"/>
      <c r="Q35" s="888"/>
      <c r="R35" s="888"/>
      <c r="S35" s="888"/>
      <c r="T35" s="888"/>
      <c r="U35" s="891"/>
      <c r="V35" s="670">
        <f t="shared" si="7"/>
        <v>1</v>
      </c>
      <c r="W35" s="1619"/>
      <c r="X35" s="510">
        <f>+V35*W34</f>
        <v>0.1</v>
      </c>
      <c r="Y35" s="1679"/>
      <c r="Z35" s="1722"/>
      <c r="AA35" s="1648"/>
      <c r="AB35" s="1679"/>
      <c r="AC35" s="1722"/>
      <c r="AD35" s="1648"/>
      <c r="AE35" s="1679"/>
      <c r="AF35" s="1722"/>
      <c r="AG35" s="1648"/>
      <c r="AH35" s="1679"/>
      <c r="AI35" s="1722"/>
      <c r="AJ35" s="2067"/>
    </row>
    <row r="36" spans="1:36" ht="27.75" customHeight="1">
      <c r="A36" s="1653"/>
      <c r="B36" s="2028">
        <v>5</v>
      </c>
      <c r="C36" s="2057" t="s">
        <v>2150</v>
      </c>
      <c r="D36" s="1720"/>
      <c r="E36" s="1720"/>
      <c r="F36" s="1720"/>
      <c r="G36" s="1721"/>
      <c r="H36" s="2255" t="s">
        <v>79</v>
      </c>
      <c r="I36" s="878" t="s">
        <v>47</v>
      </c>
      <c r="J36" s="893"/>
      <c r="K36" s="893"/>
      <c r="L36" s="893">
        <v>0.1</v>
      </c>
      <c r="M36" s="893">
        <v>0.15</v>
      </c>
      <c r="N36" s="893">
        <v>0.13</v>
      </c>
      <c r="O36" s="893">
        <v>0.15</v>
      </c>
      <c r="P36" s="893">
        <v>0.12139999999999999</v>
      </c>
      <c r="Q36" s="893">
        <v>7.1400000000000005E-2</v>
      </c>
      <c r="R36" s="893">
        <v>7.1400000000000005E-2</v>
      </c>
      <c r="S36" s="893">
        <v>7.1400000000000005E-2</v>
      </c>
      <c r="T36" s="893">
        <v>7.1400000000000005E-2</v>
      </c>
      <c r="U36" s="894">
        <v>6.3E-2</v>
      </c>
      <c r="V36" s="672">
        <f t="shared" si="7"/>
        <v>1</v>
      </c>
      <c r="W36" s="2077">
        <v>0.1</v>
      </c>
      <c r="X36" s="512">
        <f>V36*W36</f>
        <v>0.1</v>
      </c>
      <c r="Y36" s="2026" t="s">
        <v>2152</v>
      </c>
      <c r="Z36" s="1720"/>
      <c r="AA36" s="1721"/>
      <c r="AB36" s="2026" t="s">
        <v>2154</v>
      </c>
      <c r="AC36" s="1720"/>
      <c r="AD36" s="1721"/>
      <c r="AE36" s="2026" t="s">
        <v>2157</v>
      </c>
      <c r="AF36" s="1720"/>
      <c r="AG36" s="1721"/>
      <c r="AH36" s="2026" t="s">
        <v>2158</v>
      </c>
      <c r="AI36" s="1720"/>
      <c r="AJ36" s="1872"/>
    </row>
    <row r="37" spans="1:36" ht="27.75" customHeight="1">
      <c r="A37" s="1653"/>
      <c r="B37" s="1679"/>
      <c r="C37" s="1679"/>
      <c r="D37" s="1722"/>
      <c r="E37" s="1722"/>
      <c r="F37" s="1722"/>
      <c r="G37" s="1648"/>
      <c r="H37" s="2256"/>
      <c r="I37" s="878" t="s">
        <v>48</v>
      </c>
      <c r="J37" s="888"/>
      <c r="K37" s="888"/>
      <c r="L37" s="889">
        <v>0.1</v>
      </c>
      <c r="M37" s="889">
        <v>0.15</v>
      </c>
      <c r="N37" s="889">
        <v>0.13</v>
      </c>
      <c r="O37" s="889">
        <v>0.15</v>
      </c>
      <c r="P37" s="889">
        <v>0.12139999999999999</v>
      </c>
      <c r="Q37" s="889">
        <v>7.1400000000000005E-2</v>
      </c>
      <c r="R37" s="889">
        <v>7.1400000000000005E-2</v>
      </c>
      <c r="S37" s="889">
        <v>7.1400000000000005E-2</v>
      </c>
      <c r="T37" s="889">
        <v>7.1400000000000005E-2</v>
      </c>
      <c r="U37" s="891"/>
      <c r="V37" s="670">
        <f t="shared" si="7"/>
        <v>0.93700000000000006</v>
      </c>
      <c r="W37" s="1619"/>
      <c r="X37" s="510">
        <f>+V37*W36</f>
        <v>9.3700000000000006E-2</v>
      </c>
      <c r="Y37" s="1679"/>
      <c r="Z37" s="1722"/>
      <c r="AA37" s="1648"/>
      <c r="AB37" s="1679"/>
      <c r="AC37" s="1722"/>
      <c r="AD37" s="1648"/>
      <c r="AE37" s="1679"/>
      <c r="AF37" s="1722"/>
      <c r="AG37" s="1648"/>
      <c r="AH37" s="1679"/>
      <c r="AI37" s="1722"/>
      <c r="AJ37" s="2067"/>
    </row>
    <row r="38" spans="1:36" ht="27.75" customHeight="1">
      <c r="A38" s="1653"/>
      <c r="B38" s="2028">
        <v>6</v>
      </c>
      <c r="C38" s="2057" t="s">
        <v>2160</v>
      </c>
      <c r="D38" s="1720"/>
      <c r="E38" s="1720"/>
      <c r="F38" s="1720"/>
      <c r="G38" s="1721"/>
      <c r="H38" s="2255" t="s">
        <v>79</v>
      </c>
      <c r="I38" s="878" t="s">
        <v>47</v>
      </c>
      <c r="J38" s="893">
        <v>0.02</v>
      </c>
      <c r="K38" s="893">
        <v>0.05</v>
      </c>
      <c r="L38" s="893">
        <v>0.15</v>
      </c>
      <c r="M38" s="893">
        <v>0.15</v>
      </c>
      <c r="N38" s="893">
        <v>0.13</v>
      </c>
      <c r="O38" s="893">
        <v>0.08</v>
      </c>
      <c r="P38" s="893">
        <v>7.1400000000000005E-2</v>
      </c>
      <c r="Q38" s="893">
        <v>7.1400000000000005E-2</v>
      </c>
      <c r="R38" s="893">
        <v>7.1400000000000005E-2</v>
      </c>
      <c r="S38" s="893">
        <v>7.1400000000000005E-2</v>
      </c>
      <c r="T38" s="893">
        <v>7.1400000000000005E-2</v>
      </c>
      <c r="U38" s="894">
        <v>6.3E-2</v>
      </c>
      <c r="V38" s="672">
        <f t="shared" si="7"/>
        <v>1</v>
      </c>
      <c r="W38" s="2077">
        <v>0.2</v>
      </c>
      <c r="X38" s="512">
        <f>V38*W38</f>
        <v>0.2</v>
      </c>
      <c r="Y38" s="2026" t="s">
        <v>2164</v>
      </c>
      <c r="Z38" s="1720"/>
      <c r="AA38" s="1721"/>
      <c r="AB38" s="2026" t="s">
        <v>2166</v>
      </c>
      <c r="AC38" s="1720"/>
      <c r="AD38" s="1721"/>
      <c r="AE38" s="2026" t="s">
        <v>2168</v>
      </c>
      <c r="AF38" s="1720"/>
      <c r="AG38" s="1721"/>
      <c r="AH38" s="2026" t="s">
        <v>2170</v>
      </c>
      <c r="AI38" s="1720"/>
      <c r="AJ38" s="1872"/>
    </row>
    <row r="39" spans="1:36" ht="52.5" customHeight="1">
      <c r="A39" s="1653"/>
      <c r="B39" s="1679"/>
      <c r="C39" s="1679"/>
      <c r="D39" s="1722"/>
      <c r="E39" s="1722"/>
      <c r="F39" s="1722"/>
      <c r="G39" s="1648"/>
      <c r="H39" s="2256"/>
      <c r="I39" s="878" t="s">
        <v>48</v>
      </c>
      <c r="J39" s="889">
        <v>0.02</v>
      </c>
      <c r="K39" s="889">
        <v>0.05</v>
      </c>
      <c r="L39" s="889">
        <v>0.15</v>
      </c>
      <c r="M39" s="889">
        <v>0.15</v>
      </c>
      <c r="N39" s="889">
        <v>0.13</v>
      </c>
      <c r="O39" s="889">
        <v>0.08</v>
      </c>
      <c r="P39" s="889">
        <v>7.1400000000000005E-2</v>
      </c>
      <c r="Q39" s="889">
        <v>7.1400000000000005E-2</v>
      </c>
      <c r="R39" s="889">
        <v>7.1400000000000005E-2</v>
      </c>
      <c r="S39" s="889">
        <v>7.1400000000000005E-2</v>
      </c>
      <c r="T39" s="889">
        <v>7.1400000000000005E-2</v>
      </c>
      <c r="U39" s="891"/>
      <c r="V39" s="670">
        <f t="shared" si="7"/>
        <v>0.93700000000000006</v>
      </c>
      <c r="W39" s="1619"/>
      <c r="X39" s="510">
        <f>+V39*W38</f>
        <v>0.18740000000000001</v>
      </c>
      <c r="Y39" s="1679"/>
      <c r="Z39" s="1722"/>
      <c r="AA39" s="1648"/>
      <c r="AB39" s="1679"/>
      <c r="AC39" s="1722"/>
      <c r="AD39" s="1648"/>
      <c r="AE39" s="1679"/>
      <c r="AF39" s="1722"/>
      <c r="AG39" s="1648"/>
      <c r="AH39" s="1679"/>
      <c r="AI39" s="1722"/>
      <c r="AJ39" s="2067"/>
    </row>
    <row r="40" spans="1:36" ht="27.75" customHeight="1">
      <c r="A40" s="1653"/>
      <c r="B40" s="2028">
        <v>7</v>
      </c>
      <c r="C40" s="2057" t="s">
        <v>2173</v>
      </c>
      <c r="D40" s="1720"/>
      <c r="E40" s="1720"/>
      <c r="F40" s="1720"/>
      <c r="G40" s="1721"/>
      <c r="H40" s="2255" t="s">
        <v>79</v>
      </c>
      <c r="I40" s="878" t="s">
        <v>47</v>
      </c>
      <c r="J40" s="893"/>
      <c r="K40" s="893"/>
      <c r="L40" s="893">
        <v>0.33329999999999999</v>
      </c>
      <c r="M40" s="893"/>
      <c r="N40" s="893"/>
      <c r="O40" s="893">
        <v>0.33339999999999997</v>
      </c>
      <c r="P40" s="893"/>
      <c r="Q40" s="893"/>
      <c r="R40" s="898">
        <v>0.33329999999999999</v>
      </c>
      <c r="S40" s="893"/>
      <c r="T40" s="893"/>
      <c r="U40" s="894"/>
      <c r="V40" s="672">
        <f t="shared" si="7"/>
        <v>1</v>
      </c>
      <c r="W40" s="2077">
        <v>0.1</v>
      </c>
      <c r="X40" s="512">
        <f>V40*W40</f>
        <v>0.1</v>
      </c>
      <c r="Y40" s="2026" t="s">
        <v>2181</v>
      </c>
      <c r="Z40" s="1720"/>
      <c r="AA40" s="1721"/>
      <c r="AB40" s="2026" t="s">
        <v>2183</v>
      </c>
      <c r="AC40" s="1720"/>
      <c r="AD40" s="1721"/>
      <c r="AE40" s="2026" t="s">
        <v>2184</v>
      </c>
      <c r="AF40" s="1720"/>
      <c r="AG40" s="1721"/>
      <c r="AH40" s="2026" t="s">
        <v>2128</v>
      </c>
      <c r="AI40" s="1720"/>
      <c r="AJ40" s="1872"/>
    </row>
    <row r="41" spans="1:36" ht="27.75" customHeight="1">
      <c r="A41" s="1653"/>
      <c r="B41" s="1679"/>
      <c r="C41" s="1679"/>
      <c r="D41" s="1722"/>
      <c r="E41" s="1722"/>
      <c r="F41" s="1722"/>
      <c r="G41" s="1648"/>
      <c r="H41" s="2043"/>
      <c r="I41" s="885" t="s">
        <v>48</v>
      </c>
      <c r="J41" s="899"/>
      <c r="K41" s="899"/>
      <c r="L41" s="818">
        <v>0.33329999999999999</v>
      </c>
      <c r="M41" s="899"/>
      <c r="N41" s="899"/>
      <c r="O41" s="818">
        <v>0.33339999999999997</v>
      </c>
      <c r="P41" s="899"/>
      <c r="Q41" s="899"/>
      <c r="R41" s="818">
        <v>0.33329999999999999</v>
      </c>
      <c r="S41" s="899"/>
      <c r="T41" s="899"/>
      <c r="U41" s="900"/>
      <c r="V41" s="670">
        <f t="shared" si="7"/>
        <v>1</v>
      </c>
      <c r="W41" s="2078"/>
      <c r="X41" s="510">
        <f>+V41*W40</f>
        <v>0.1</v>
      </c>
      <c r="Y41" s="1679"/>
      <c r="Z41" s="1722"/>
      <c r="AA41" s="1648"/>
      <c r="AB41" s="1679"/>
      <c r="AC41" s="1722"/>
      <c r="AD41" s="1648"/>
      <c r="AE41" s="1679"/>
      <c r="AF41" s="1722"/>
      <c r="AG41" s="1648"/>
      <c r="AH41" s="1679"/>
      <c r="AI41" s="1722"/>
      <c r="AJ41" s="2067"/>
    </row>
    <row r="42" spans="1:36" ht="24.75" customHeight="1">
      <c r="A42" s="1653"/>
      <c r="B42" s="2060" t="s">
        <v>103</v>
      </c>
      <c r="C42" s="1720"/>
      <c r="D42" s="1720"/>
      <c r="E42" s="1720"/>
      <c r="F42" s="1720"/>
      <c r="G42" s="1721"/>
      <c r="H42" s="2154" t="s">
        <v>79</v>
      </c>
      <c r="I42" s="677" t="s">
        <v>47</v>
      </c>
      <c r="J42" s="902">
        <f t="shared" ref="J42:U42" si="8">+J28*$W28+J30*$W30+J32*$W32+J34*$W34+J36*$W36+J38*$W38+J40*$W40</f>
        <v>7.0000000000000001E-3</v>
      </c>
      <c r="K42" s="678">
        <f t="shared" si="8"/>
        <v>6.7500000000000004E-2</v>
      </c>
      <c r="L42" s="678">
        <f t="shared" si="8"/>
        <v>0.18332999999999999</v>
      </c>
      <c r="M42" s="678">
        <f t="shared" si="8"/>
        <v>0.1075</v>
      </c>
      <c r="N42" s="678">
        <f t="shared" si="8"/>
        <v>5.8500000000000003E-2</v>
      </c>
      <c r="O42" s="678">
        <f t="shared" si="8"/>
        <v>0.20384000000000005</v>
      </c>
      <c r="P42" s="678">
        <f t="shared" si="8"/>
        <v>3.7130000000000003E-2</v>
      </c>
      <c r="Q42" s="678">
        <f t="shared" si="8"/>
        <v>3.2130000000000006E-2</v>
      </c>
      <c r="R42" s="678">
        <f t="shared" si="8"/>
        <v>0.10296</v>
      </c>
      <c r="S42" s="678">
        <f t="shared" si="8"/>
        <v>3.2130000000000006E-2</v>
      </c>
      <c r="T42" s="678">
        <f t="shared" si="8"/>
        <v>0.10212999999999998</v>
      </c>
      <c r="U42" s="678">
        <f t="shared" si="8"/>
        <v>6.5849999999999992E-2</v>
      </c>
      <c r="V42" s="903">
        <f t="shared" si="7"/>
        <v>0.99999999999999989</v>
      </c>
      <c r="W42" s="2254">
        <f>SUM(W28:W41)</f>
        <v>0.99999999999999989</v>
      </c>
      <c r="X42" s="904">
        <f>V42*W42</f>
        <v>0.99999999999999978</v>
      </c>
      <c r="Y42" s="2034"/>
      <c r="Z42" s="1720"/>
      <c r="AA42" s="1721"/>
      <c r="AB42" s="2034"/>
      <c r="AC42" s="1720"/>
      <c r="AD42" s="1721"/>
      <c r="AE42" s="2034"/>
      <c r="AF42" s="1720"/>
      <c r="AG42" s="1721"/>
      <c r="AH42" s="2034"/>
      <c r="AI42" s="1720"/>
      <c r="AJ42" s="1872"/>
    </row>
    <row r="43" spans="1:36" ht="24.75" customHeight="1">
      <c r="A43" s="1794"/>
      <c r="B43" s="1679"/>
      <c r="C43" s="1722"/>
      <c r="D43" s="1722"/>
      <c r="E43" s="1722"/>
      <c r="F43" s="1722"/>
      <c r="G43" s="1648"/>
      <c r="H43" s="2155"/>
      <c r="I43" s="679" t="s">
        <v>48</v>
      </c>
      <c r="J43" s="680">
        <f t="shared" ref="J43:U43" si="9">+J29*$W28+J31*$W30+J33*$W32+J35*$W34+J37*$W36+J39*$W38+J41*$W40</f>
        <v>7.0000000000000001E-3</v>
      </c>
      <c r="K43" s="680">
        <f t="shared" si="9"/>
        <v>6.7500000000000004E-2</v>
      </c>
      <c r="L43" s="680">
        <f t="shared" si="9"/>
        <v>0.18332999999999999</v>
      </c>
      <c r="M43" s="680">
        <f t="shared" si="9"/>
        <v>0.1075</v>
      </c>
      <c r="N43" s="680">
        <f t="shared" si="9"/>
        <v>5.8500000000000003E-2</v>
      </c>
      <c r="O43" s="680">
        <f t="shared" si="9"/>
        <v>0.20384000000000005</v>
      </c>
      <c r="P43" s="680">
        <f t="shared" si="9"/>
        <v>3.7130000000000003E-2</v>
      </c>
      <c r="Q43" s="680">
        <f t="shared" si="9"/>
        <v>3.2130000000000006E-2</v>
      </c>
      <c r="R43" s="680">
        <f t="shared" si="9"/>
        <v>0.10296</v>
      </c>
      <c r="S43" s="680">
        <f t="shared" si="9"/>
        <v>3.2130000000000006E-2</v>
      </c>
      <c r="T43" s="680">
        <f t="shared" si="9"/>
        <v>0.10212999999999998</v>
      </c>
      <c r="U43" s="680">
        <f t="shared" si="9"/>
        <v>0</v>
      </c>
      <c r="V43" s="906">
        <f t="shared" si="7"/>
        <v>0.93414999999999992</v>
      </c>
      <c r="W43" s="2141"/>
      <c r="X43" s="907">
        <f>+V43*W42</f>
        <v>0.93414999999999981</v>
      </c>
      <c r="Y43" s="1679"/>
      <c r="Z43" s="1722"/>
      <c r="AA43" s="1648"/>
      <c r="AB43" s="1679"/>
      <c r="AC43" s="1722"/>
      <c r="AD43" s="1648"/>
      <c r="AE43" s="1679"/>
      <c r="AF43" s="1722"/>
      <c r="AG43" s="1648"/>
      <c r="AH43" s="1679"/>
      <c r="AI43" s="1722"/>
      <c r="AJ43" s="2067"/>
    </row>
    <row r="44" spans="1:36" ht="15.75" customHeight="1">
      <c r="A44" s="83"/>
      <c r="B44" s="83"/>
      <c r="C44" s="83"/>
      <c r="D44" s="83"/>
      <c r="E44" s="83"/>
      <c r="F44" s="83"/>
      <c r="G44" s="83"/>
      <c r="H44" s="83"/>
      <c r="I44" s="83"/>
      <c r="J44" s="83"/>
      <c r="K44" s="83"/>
      <c r="L44" s="83"/>
      <c r="M44" s="83"/>
      <c r="N44" s="83"/>
      <c r="O44" s="83"/>
      <c r="P44" s="83"/>
      <c r="Q44" s="83"/>
      <c r="R44" s="83"/>
      <c r="S44" s="83"/>
      <c r="T44" s="83"/>
      <c r="U44" s="83"/>
      <c r="V44" s="83"/>
      <c r="W44" s="83"/>
      <c r="X44" s="639"/>
      <c r="Y44" s="83"/>
      <c r="Z44" s="83"/>
      <c r="AA44" s="83"/>
      <c r="AB44" s="83"/>
      <c r="AC44" s="83"/>
      <c r="AD44" s="83"/>
      <c r="AE44" s="83"/>
      <c r="AF44" s="83"/>
      <c r="AG44" s="83"/>
      <c r="AH44" s="83"/>
      <c r="AI44" s="83"/>
      <c r="AJ44" s="83"/>
    </row>
    <row r="45" spans="1:36" ht="15.75" customHeight="1">
      <c r="X45" s="81"/>
    </row>
    <row r="46" spans="1:36" ht="15.75" customHeight="1">
      <c r="A46" s="1731" t="s">
        <v>415</v>
      </c>
      <c r="B46" s="1715"/>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row>
    <row r="47" spans="1:36" ht="15.75" customHeight="1">
      <c r="A47" s="418" t="s">
        <v>23</v>
      </c>
      <c r="B47" s="1699" t="s">
        <v>107</v>
      </c>
      <c r="C47" s="1700"/>
      <c r="D47" s="1701"/>
      <c r="E47" s="419" t="s">
        <v>76</v>
      </c>
      <c r="F47" s="418" t="s">
        <v>109</v>
      </c>
      <c r="G47" s="418" t="s">
        <v>28</v>
      </c>
      <c r="H47" s="1699" t="s">
        <v>416</v>
      </c>
      <c r="I47" s="1701"/>
      <c r="J47" s="419" t="s">
        <v>417</v>
      </c>
      <c r="K47" s="418" t="s">
        <v>79</v>
      </c>
      <c r="L47" s="418" t="s">
        <v>418</v>
      </c>
      <c r="M47" s="1699" t="s">
        <v>419</v>
      </c>
      <c r="N47" s="1700"/>
      <c r="O47" s="1700"/>
      <c r="P47" s="1700"/>
      <c r="Q47" s="1700"/>
      <c r="R47" s="1700"/>
      <c r="S47" s="1700"/>
      <c r="T47" s="1700"/>
      <c r="U47" s="1700"/>
      <c r="V47" s="1700"/>
      <c r="W47" s="1700"/>
      <c r="X47" s="1701"/>
    </row>
    <row r="48" spans="1:36" ht="116.25" customHeight="1">
      <c r="A48" s="1698" t="str">
        <f>I2</f>
        <v>DIRECCIONAMIENTO ESTRATÉGICO</v>
      </c>
      <c r="B48" s="1702" t="str">
        <f>A7</f>
        <v>Seguimiento y evaluación a los procesos institucionales en el cumplimiento de la programación y la gestión de la planeación de la entidad.</v>
      </c>
      <c r="C48" s="1700"/>
      <c r="D48" s="1701"/>
      <c r="E48" s="56">
        <f>W5</f>
        <v>0.8</v>
      </c>
      <c r="F48" s="694" t="str">
        <f t="shared" ref="F48:G48" si="10">D5</f>
        <v>Porcentaje</v>
      </c>
      <c r="G48" s="694" t="str">
        <f t="shared" si="10"/>
        <v>100%</v>
      </c>
      <c r="H48" s="1703">
        <f>V5</f>
        <v>1.0000000000000002</v>
      </c>
      <c r="I48" s="1701"/>
      <c r="J48" s="642">
        <f>V6</f>
        <v>0.94419999999999993</v>
      </c>
      <c r="K48" s="423">
        <f t="shared" ref="K48:K49" si="11">J48/H48</f>
        <v>0.94419999999999971</v>
      </c>
      <c r="L48" s="424">
        <f t="shared" ref="L48:L49" si="12">K48*E48</f>
        <v>0.75535999999999981</v>
      </c>
      <c r="M48" s="1724" t="s">
        <v>2193</v>
      </c>
      <c r="N48" s="1700"/>
      <c r="O48" s="1700"/>
      <c r="P48" s="1700"/>
      <c r="Q48" s="1700"/>
      <c r="R48" s="1700"/>
      <c r="S48" s="1700"/>
      <c r="T48" s="1700"/>
      <c r="U48" s="1700"/>
      <c r="V48" s="1700"/>
      <c r="W48" s="1700"/>
      <c r="X48" s="1701"/>
    </row>
    <row r="49" spans="1:24" ht="205.5" customHeight="1">
      <c r="A49" s="1616"/>
      <c r="B49" s="1702" t="str">
        <f>A27</f>
        <v>Iniciativas identificadas por el IGAC que se enmarcan en los ODS de la Hoja de ruta de la Cooperación Internacional del IGAC</v>
      </c>
      <c r="C49" s="1700"/>
      <c r="D49" s="1701"/>
      <c r="E49" s="56">
        <f>W25</f>
        <v>0.2</v>
      </c>
      <c r="F49" s="420" t="str">
        <f t="shared" ref="F49:G49" si="13">D25</f>
        <v>Porcentaje</v>
      </c>
      <c r="G49" s="428">
        <f t="shared" si="13"/>
        <v>1</v>
      </c>
      <c r="H49" s="1703">
        <f>V25</f>
        <v>1</v>
      </c>
      <c r="I49" s="1701"/>
      <c r="J49" s="642">
        <f>V26</f>
        <v>1</v>
      </c>
      <c r="K49" s="423">
        <f t="shared" si="11"/>
        <v>1</v>
      </c>
      <c r="L49" s="424">
        <f t="shared" si="12"/>
        <v>0.2</v>
      </c>
      <c r="M49" s="1724" t="s">
        <v>2194</v>
      </c>
      <c r="N49" s="1700"/>
      <c r="O49" s="1700"/>
      <c r="P49" s="1700"/>
      <c r="Q49" s="1700"/>
      <c r="R49" s="1700"/>
      <c r="S49" s="1700"/>
      <c r="T49" s="1700"/>
      <c r="U49" s="1700"/>
      <c r="V49" s="1700"/>
      <c r="W49" s="1700"/>
      <c r="X49" s="1701"/>
    </row>
    <row r="50" spans="1:24" ht="15.75" customHeight="1">
      <c r="A50" s="1619"/>
      <c r="B50" s="1704" t="s">
        <v>103</v>
      </c>
      <c r="C50" s="1700"/>
      <c r="D50" s="1701"/>
      <c r="E50" s="431">
        <f>SUM(E48:E49)</f>
        <v>1</v>
      </c>
      <c r="F50" s="1709" t="str">
        <f>A48</f>
        <v>DIRECCIONAMIENTO ESTRATÉGICO</v>
      </c>
      <c r="G50" s="1701"/>
      <c r="H50" s="1704"/>
      <c r="I50" s="1701"/>
      <c r="J50" s="432"/>
      <c r="K50" s="433"/>
      <c r="L50" s="431">
        <f>SUM(L48:L49)</f>
        <v>0.95535999999999976</v>
      </c>
      <c r="M50" s="2089"/>
      <c r="N50" s="1700"/>
      <c r="O50" s="1700"/>
      <c r="P50" s="1700"/>
      <c r="Q50" s="1700"/>
      <c r="R50" s="1700"/>
      <c r="S50" s="1700"/>
      <c r="T50" s="1700"/>
      <c r="U50" s="1700"/>
      <c r="V50" s="1700"/>
      <c r="W50" s="1700"/>
      <c r="X50" s="1701"/>
    </row>
    <row r="51" spans="1:24" ht="15.75" customHeight="1">
      <c r="X51" s="81"/>
    </row>
    <row r="52" spans="1:24" ht="15.75" customHeight="1">
      <c r="X52" s="81"/>
    </row>
    <row r="53" spans="1:24" ht="15.75" customHeight="1">
      <c r="X53" s="81"/>
    </row>
    <row r="54" spans="1:24" ht="15.75" customHeight="1">
      <c r="X54" s="81"/>
    </row>
    <row r="55" spans="1:24" ht="15.75" customHeight="1">
      <c r="X55" s="81"/>
    </row>
    <row r="56" spans="1:24" ht="15.75" customHeight="1">
      <c r="X56" s="81"/>
    </row>
    <row r="57" spans="1:24" ht="15.75" customHeight="1">
      <c r="X57" s="81"/>
    </row>
    <row r="58" spans="1:24" ht="15.75" customHeight="1">
      <c r="X58" s="81"/>
    </row>
    <row r="59" spans="1:24" ht="15.75" customHeight="1">
      <c r="X59" s="81"/>
    </row>
    <row r="60" spans="1:24" ht="15.75" customHeight="1">
      <c r="X60" s="81"/>
    </row>
    <row r="61" spans="1:24" ht="15.75" customHeight="1">
      <c r="X61" s="81"/>
    </row>
    <row r="62" spans="1:24" ht="15.75" customHeight="1">
      <c r="X62" s="81"/>
    </row>
    <row r="63" spans="1:24" ht="15.75" customHeight="1">
      <c r="X63" s="81"/>
    </row>
    <row r="64" spans="1:24" ht="15.75" customHeight="1">
      <c r="X64" s="81"/>
    </row>
    <row r="65" spans="24:24" ht="15.75" customHeight="1">
      <c r="X65" s="81"/>
    </row>
    <row r="66" spans="24:24" ht="15.75" customHeight="1">
      <c r="X66" s="81"/>
    </row>
    <row r="67" spans="24:24" ht="15.75" customHeight="1">
      <c r="X67" s="81"/>
    </row>
    <row r="68" spans="24:24" ht="15.75" customHeight="1">
      <c r="X68" s="81"/>
    </row>
    <row r="69" spans="24:24" ht="15.75" customHeight="1">
      <c r="X69" s="81"/>
    </row>
    <row r="70" spans="24:24" ht="15.75" customHeight="1">
      <c r="X70" s="81"/>
    </row>
    <row r="71" spans="24:24" ht="15.75" customHeight="1">
      <c r="X71" s="81"/>
    </row>
    <row r="72" spans="24:24" ht="15.75" customHeight="1">
      <c r="X72" s="81"/>
    </row>
    <row r="73" spans="24:24" ht="15.75" customHeight="1">
      <c r="X73" s="81"/>
    </row>
    <row r="74" spans="24:24" ht="15.75" customHeight="1">
      <c r="X74" s="81"/>
    </row>
    <row r="75" spans="24:24" ht="15.75" customHeight="1">
      <c r="X75" s="81"/>
    </row>
    <row r="76" spans="24:24" ht="15.75" customHeight="1">
      <c r="X76" s="81"/>
    </row>
    <row r="77" spans="24:24" ht="15.75" customHeight="1">
      <c r="X77" s="81"/>
    </row>
    <row r="78" spans="24:24" ht="15.75" customHeight="1">
      <c r="X78" s="81"/>
    </row>
    <row r="79" spans="24:24" ht="15.75" customHeight="1">
      <c r="X79" s="81"/>
    </row>
    <row r="80" spans="24:24" ht="15.75" customHeight="1">
      <c r="X80" s="81"/>
    </row>
    <row r="81" spans="24:24" ht="15.75" customHeight="1">
      <c r="X81" s="81"/>
    </row>
    <row r="82" spans="24:24" ht="15.75" customHeight="1">
      <c r="X82" s="81"/>
    </row>
    <row r="83" spans="24:24" ht="15.75" customHeight="1">
      <c r="X83" s="81"/>
    </row>
    <row r="84" spans="24:24" ht="15.75" customHeight="1">
      <c r="X84" s="81"/>
    </row>
    <row r="85" spans="24:24" ht="15.75" customHeight="1">
      <c r="X85" s="81"/>
    </row>
    <row r="86" spans="24:24" ht="15.75" customHeight="1">
      <c r="X86" s="81"/>
    </row>
    <row r="87" spans="24:24" ht="15.75" customHeight="1">
      <c r="X87" s="81"/>
    </row>
    <row r="88" spans="24:24" ht="15.75" customHeight="1">
      <c r="X88" s="81"/>
    </row>
    <row r="89" spans="24:24" ht="15.75" customHeight="1">
      <c r="X89" s="81"/>
    </row>
    <row r="90" spans="24:24" ht="15.75" customHeight="1">
      <c r="X90" s="81"/>
    </row>
    <row r="91" spans="24:24" ht="15.75" customHeight="1">
      <c r="X91" s="81"/>
    </row>
    <row r="92" spans="24:24" ht="15.75" customHeight="1">
      <c r="X92" s="81"/>
    </row>
    <row r="93" spans="24:24" ht="15.75" customHeight="1">
      <c r="X93" s="81"/>
    </row>
    <row r="94" spans="24:24" ht="15.75" customHeight="1">
      <c r="X94" s="81"/>
    </row>
    <row r="95" spans="24:24" ht="15.75" customHeight="1">
      <c r="X95" s="81"/>
    </row>
    <row r="96" spans="24:24" ht="15.75" customHeight="1">
      <c r="X96" s="81"/>
    </row>
    <row r="97" spans="24:24" ht="15.75" customHeight="1">
      <c r="X97" s="81"/>
    </row>
    <row r="98" spans="24:24" ht="15.75" customHeight="1">
      <c r="X98" s="81"/>
    </row>
    <row r="99" spans="24:24" ht="15.75" customHeight="1">
      <c r="X99" s="81"/>
    </row>
    <row r="100" spans="24:24" ht="15.75" customHeight="1">
      <c r="X100" s="81"/>
    </row>
    <row r="101" spans="24:24" ht="15.75" customHeight="1">
      <c r="X101" s="81"/>
    </row>
    <row r="102" spans="24:24" ht="15.75" customHeight="1">
      <c r="X102" s="81"/>
    </row>
    <row r="103" spans="24:24" ht="15.75" customHeight="1">
      <c r="X103" s="81"/>
    </row>
    <row r="104" spans="24:24" ht="15.75" customHeight="1">
      <c r="X104" s="81"/>
    </row>
    <row r="105" spans="24:24" ht="15.75" customHeight="1">
      <c r="X105" s="81"/>
    </row>
    <row r="106" spans="24:24" ht="15.75" customHeight="1">
      <c r="X106" s="81"/>
    </row>
    <row r="107" spans="24:24" ht="15.75" customHeight="1">
      <c r="X107" s="81"/>
    </row>
    <row r="108" spans="24:24" ht="15.75" customHeight="1">
      <c r="X108" s="81"/>
    </row>
    <row r="109" spans="24:24" ht="15.75" customHeight="1">
      <c r="X109" s="81"/>
    </row>
    <row r="110" spans="24:24" ht="15.75" customHeight="1">
      <c r="X110" s="81"/>
    </row>
    <row r="111" spans="24:24" ht="15.75" customHeight="1">
      <c r="X111" s="81"/>
    </row>
    <row r="112" spans="24:24" ht="15.75" customHeight="1">
      <c r="X112" s="81"/>
    </row>
    <row r="113" spans="24:24" ht="15.75" customHeight="1">
      <c r="X113" s="81"/>
    </row>
    <row r="114" spans="24:24" ht="15.75" customHeight="1">
      <c r="X114" s="81"/>
    </row>
    <row r="115" spans="24:24" ht="15.75" customHeight="1">
      <c r="X115" s="81"/>
    </row>
    <row r="116" spans="24:24" ht="15.75" customHeight="1">
      <c r="X116" s="81"/>
    </row>
    <row r="117" spans="24:24" ht="15.75" customHeight="1">
      <c r="X117" s="81"/>
    </row>
    <row r="118" spans="24:24" ht="15.75" customHeight="1">
      <c r="X118" s="81"/>
    </row>
    <row r="119" spans="24:24" ht="15.75" customHeight="1">
      <c r="X119" s="81"/>
    </row>
    <row r="120" spans="24:24" ht="15.75" customHeight="1">
      <c r="X120" s="81"/>
    </row>
    <row r="121" spans="24:24" ht="15.75" customHeight="1">
      <c r="X121" s="81"/>
    </row>
    <row r="122" spans="24:24" ht="15.75" customHeight="1">
      <c r="X122" s="81"/>
    </row>
    <row r="123" spans="24:24" ht="15.75" customHeight="1">
      <c r="X123" s="81"/>
    </row>
    <row r="124" spans="24:24" ht="15.75" customHeight="1">
      <c r="X124" s="81"/>
    </row>
    <row r="125" spans="24:24" ht="15.75" customHeight="1">
      <c r="X125" s="81"/>
    </row>
    <row r="126" spans="24:24" ht="15.75" customHeight="1">
      <c r="X126" s="81"/>
    </row>
    <row r="127" spans="24:24" ht="15.75" customHeight="1">
      <c r="X127" s="81"/>
    </row>
    <row r="128" spans="24:24" ht="15.75" customHeight="1">
      <c r="X128" s="81"/>
    </row>
    <row r="129" spans="24:24" ht="15.75" customHeight="1">
      <c r="X129" s="81"/>
    </row>
    <row r="130" spans="24:24" ht="15.75" customHeight="1">
      <c r="X130" s="81"/>
    </row>
    <row r="131" spans="24:24" ht="15.75" customHeight="1">
      <c r="X131" s="81"/>
    </row>
    <row r="132" spans="24:24" ht="15.75" customHeight="1">
      <c r="X132" s="81"/>
    </row>
    <row r="133" spans="24:24" ht="15.75" customHeight="1">
      <c r="X133" s="81"/>
    </row>
    <row r="134" spans="24:24" ht="15.75" customHeight="1">
      <c r="X134" s="81"/>
    </row>
    <row r="135" spans="24:24" ht="15.75" customHeight="1">
      <c r="X135" s="81"/>
    </row>
    <row r="136" spans="24:24" ht="15.75" customHeight="1">
      <c r="X136" s="81"/>
    </row>
    <row r="137" spans="24:24" ht="15.75" customHeight="1">
      <c r="X137" s="81"/>
    </row>
    <row r="138" spans="24:24" ht="15.75" customHeight="1">
      <c r="X138" s="81"/>
    </row>
    <row r="139" spans="24:24" ht="15.75" customHeight="1">
      <c r="X139" s="81"/>
    </row>
    <row r="140" spans="24:24" ht="15.75" customHeight="1">
      <c r="X140" s="81"/>
    </row>
    <row r="141" spans="24:24" ht="15.75" customHeight="1">
      <c r="X141" s="81"/>
    </row>
    <row r="142" spans="24:24" ht="15.75" customHeight="1">
      <c r="X142" s="81"/>
    </row>
    <row r="143" spans="24:24" ht="15.75" customHeight="1">
      <c r="X143" s="81"/>
    </row>
    <row r="144" spans="24:24" ht="15.75" customHeight="1">
      <c r="X144" s="81"/>
    </row>
    <row r="145" spans="24:24" ht="15.75" customHeight="1">
      <c r="X145" s="81"/>
    </row>
    <row r="146" spans="24:24" ht="15.75" customHeight="1">
      <c r="X146" s="81"/>
    </row>
    <row r="147" spans="24:24" ht="15.75" customHeight="1">
      <c r="X147" s="81"/>
    </row>
    <row r="148" spans="24:24" ht="15.75" customHeight="1">
      <c r="X148" s="81"/>
    </row>
    <row r="149" spans="24:24" ht="15.75" customHeight="1">
      <c r="X149" s="81"/>
    </row>
    <row r="150" spans="24:24" ht="15.75" customHeight="1">
      <c r="X150" s="81"/>
    </row>
    <row r="151" spans="24:24" ht="15.75" customHeight="1">
      <c r="X151" s="81"/>
    </row>
    <row r="152" spans="24:24" ht="15.75" customHeight="1">
      <c r="X152" s="81"/>
    </row>
    <row r="153" spans="24:24" ht="15.75" customHeight="1">
      <c r="X153" s="81"/>
    </row>
    <row r="154" spans="24:24" ht="15.75" customHeight="1">
      <c r="X154" s="81"/>
    </row>
    <row r="155" spans="24:24" ht="15.75" customHeight="1">
      <c r="X155" s="81"/>
    </row>
    <row r="156" spans="24:24" ht="15.75" customHeight="1">
      <c r="X156" s="81"/>
    </row>
    <row r="157" spans="24:24" ht="15.75" customHeight="1">
      <c r="X157" s="81"/>
    </row>
    <row r="158" spans="24:24" ht="15.75" customHeight="1">
      <c r="X158" s="81"/>
    </row>
    <row r="159" spans="24:24" ht="15.75" customHeight="1">
      <c r="X159" s="81"/>
    </row>
    <row r="160" spans="24:24" ht="15.75" customHeight="1">
      <c r="X160" s="81"/>
    </row>
    <row r="161" spans="24:24" ht="15.75" customHeight="1">
      <c r="X161" s="81"/>
    </row>
    <row r="162" spans="24:24" ht="15.75" customHeight="1">
      <c r="X162" s="81"/>
    </row>
    <row r="163" spans="24:24" ht="15.75" customHeight="1">
      <c r="X163" s="81"/>
    </row>
    <row r="164" spans="24:24" ht="15.75" customHeight="1">
      <c r="X164" s="81"/>
    </row>
    <row r="165" spans="24:24" ht="15.75" customHeight="1">
      <c r="X165" s="81"/>
    </row>
    <row r="166" spans="24:24" ht="15.75" customHeight="1">
      <c r="X166" s="81"/>
    </row>
    <row r="167" spans="24:24" ht="15.75" customHeight="1">
      <c r="X167" s="81"/>
    </row>
    <row r="168" spans="24:24" ht="15.75" customHeight="1">
      <c r="X168" s="81"/>
    </row>
    <row r="169" spans="24:24" ht="15.75" customHeight="1">
      <c r="X169" s="81"/>
    </row>
    <row r="170" spans="24:24" ht="15.75" customHeight="1">
      <c r="X170" s="81"/>
    </row>
    <row r="171" spans="24:24" ht="15.75" customHeight="1">
      <c r="X171" s="81"/>
    </row>
    <row r="172" spans="24:24" ht="15.75" customHeight="1">
      <c r="X172" s="81"/>
    </row>
    <row r="173" spans="24:24" ht="15.75" customHeight="1">
      <c r="X173" s="81"/>
    </row>
    <row r="174" spans="24:24" ht="15.75" customHeight="1">
      <c r="X174" s="81"/>
    </row>
    <row r="175" spans="24:24" ht="15.75" customHeight="1">
      <c r="X175" s="81"/>
    </row>
    <row r="176" spans="24:24" ht="15.75" customHeight="1">
      <c r="X176" s="81"/>
    </row>
    <row r="177" spans="24:24" ht="15.75" customHeight="1">
      <c r="X177" s="81"/>
    </row>
    <row r="178" spans="24:24" ht="15.75" customHeight="1">
      <c r="X178" s="81"/>
    </row>
    <row r="179" spans="24:24" ht="15.75" customHeight="1">
      <c r="X179" s="81"/>
    </row>
    <row r="180" spans="24:24" ht="15.75" customHeight="1">
      <c r="X180" s="81"/>
    </row>
    <row r="181" spans="24:24" ht="15.75" customHeight="1">
      <c r="X181" s="81"/>
    </row>
    <row r="182" spans="24:24" ht="15.75" customHeight="1">
      <c r="X182" s="81"/>
    </row>
    <row r="183" spans="24:24" ht="15.75" customHeight="1">
      <c r="X183" s="81"/>
    </row>
    <row r="184" spans="24:24" ht="15.75" customHeight="1">
      <c r="X184" s="81"/>
    </row>
    <row r="185" spans="24:24" ht="15.75" customHeight="1">
      <c r="X185" s="81"/>
    </row>
    <row r="186" spans="24:24" ht="15.75" customHeight="1">
      <c r="X186" s="81"/>
    </row>
    <row r="187" spans="24:24" ht="15.75" customHeight="1">
      <c r="X187" s="81"/>
    </row>
    <row r="188" spans="24:24" ht="15.75" customHeight="1">
      <c r="X188" s="81"/>
    </row>
    <row r="189" spans="24:24" ht="15.75" customHeight="1">
      <c r="X189" s="81"/>
    </row>
    <row r="190" spans="24:24" ht="15.75" customHeight="1">
      <c r="X190" s="81"/>
    </row>
    <row r="191" spans="24:24" ht="15.75" customHeight="1">
      <c r="X191" s="81"/>
    </row>
    <row r="192" spans="24:24" ht="15.75" customHeight="1">
      <c r="X192" s="81"/>
    </row>
    <row r="193" spans="24:24" ht="15.75" customHeight="1">
      <c r="X193" s="81"/>
    </row>
    <row r="194" spans="24:24" ht="15.75" customHeight="1">
      <c r="X194" s="81"/>
    </row>
    <row r="195" spans="24:24" ht="15.75" customHeight="1">
      <c r="X195" s="81"/>
    </row>
    <row r="196" spans="24:24" ht="15.75" customHeight="1">
      <c r="X196" s="81"/>
    </row>
    <row r="197" spans="24:24" ht="15.75" customHeight="1">
      <c r="X197" s="81"/>
    </row>
    <row r="198" spans="24:24" ht="15.75" customHeight="1">
      <c r="X198" s="81"/>
    </row>
    <row r="199" spans="24:24" ht="15.75" customHeight="1">
      <c r="X199" s="81"/>
    </row>
    <row r="200" spans="24:24" ht="15.75" customHeight="1">
      <c r="X200" s="81"/>
    </row>
    <row r="201" spans="24:24" ht="15.75" customHeight="1">
      <c r="X201" s="81"/>
    </row>
    <row r="202" spans="24:24" ht="15.75" customHeight="1">
      <c r="X202" s="81"/>
    </row>
    <row r="203" spans="24:24" ht="15.75" customHeight="1">
      <c r="X203" s="81"/>
    </row>
    <row r="204" spans="24:24" ht="15.75" customHeight="1">
      <c r="X204" s="81"/>
    </row>
    <row r="205" spans="24:24" ht="15.75" customHeight="1">
      <c r="X205" s="81"/>
    </row>
    <row r="206" spans="24:24" ht="15.75" customHeight="1">
      <c r="X206" s="81"/>
    </row>
    <row r="207" spans="24:24" ht="15.75" customHeight="1">
      <c r="X207" s="81"/>
    </row>
    <row r="208" spans="24:24" ht="15.75" customHeight="1">
      <c r="X208" s="81"/>
    </row>
    <row r="209" spans="24:24" ht="15.75" customHeight="1">
      <c r="X209" s="81"/>
    </row>
    <row r="210" spans="24:24" ht="15.75" customHeight="1">
      <c r="X210" s="81"/>
    </row>
    <row r="211" spans="24:24" ht="15.75" customHeight="1">
      <c r="X211" s="81"/>
    </row>
    <row r="212" spans="24:24" ht="15.75" customHeight="1">
      <c r="X212" s="81"/>
    </row>
    <row r="213" spans="24:24" ht="15.75" customHeight="1">
      <c r="X213" s="81"/>
    </row>
    <row r="214" spans="24:24" ht="15.75" customHeight="1">
      <c r="X214" s="81"/>
    </row>
    <row r="215" spans="24:24" ht="15.75" customHeight="1">
      <c r="X215" s="81"/>
    </row>
    <row r="216" spans="24:24" ht="15.75" customHeight="1">
      <c r="X216" s="81"/>
    </row>
    <row r="217" spans="24:24" ht="15.75" customHeight="1">
      <c r="X217" s="81"/>
    </row>
    <row r="218" spans="24:24" ht="15.75" customHeight="1">
      <c r="X218" s="81"/>
    </row>
    <row r="219" spans="24:24" ht="15.75" customHeight="1">
      <c r="X219" s="81"/>
    </row>
    <row r="220" spans="24:24" ht="15.75" customHeight="1">
      <c r="X220" s="81"/>
    </row>
    <row r="221" spans="24:24" ht="15.75" customHeight="1">
      <c r="X221" s="81"/>
    </row>
    <row r="222" spans="24:24" ht="15.75" customHeight="1">
      <c r="X222" s="81"/>
    </row>
    <row r="223" spans="24:24" ht="15.75" customHeight="1">
      <c r="X223" s="81"/>
    </row>
    <row r="224" spans="24:24" ht="15.75" customHeight="1">
      <c r="X224" s="81"/>
    </row>
    <row r="225" spans="24:24" ht="15.75" customHeight="1">
      <c r="X225" s="81"/>
    </row>
    <row r="226" spans="24:24" ht="15.75" customHeight="1">
      <c r="X226" s="81"/>
    </row>
    <row r="227" spans="24:24" ht="15.75" customHeight="1">
      <c r="X227" s="81"/>
    </row>
    <row r="228" spans="24:24" ht="15.75" customHeight="1">
      <c r="X228" s="81"/>
    </row>
    <row r="229" spans="24:24" ht="15.75" customHeight="1">
      <c r="X229" s="81"/>
    </row>
    <row r="230" spans="24:24" ht="15.75" customHeight="1">
      <c r="X230" s="81"/>
    </row>
    <row r="231" spans="24:24" ht="15.75" customHeight="1">
      <c r="X231" s="81"/>
    </row>
    <row r="232" spans="24:24" ht="15.75" customHeight="1">
      <c r="X232" s="81"/>
    </row>
    <row r="233" spans="24:24" ht="15.75" customHeight="1">
      <c r="X233" s="81"/>
    </row>
    <row r="234" spans="24:24" ht="15.75" customHeight="1">
      <c r="X234" s="81"/>
    </row>
    <row r="235" spans="24:24" ht="15.75" customHeight="1">
      <c r="X235" s="81"/>
    </row>
    <row r="236" spans="24:24" ht="15.75" customHeight="1">
      <c r="X236" s="81"/>
    </row>
    <row r="237" spans="24:24" ht="15.75" customHeight="1">
      <c r="X237" s="81"/>
    </row>
    <row r="238" spans="24:24" ht="15.75" customHeight="1">
      <c r="X238" s="81"/>
    </row>
    <row r="239" spans="24:24" ht="15.75" customHeight="1">
      <c r="X239" s="81"/>
    </row>
    <row r="240" spans="24:24" ht="15.75" customHeight="1">
      <c r="X240" s="81"/>
    </row>
    <row r="241" spans="24:24" ht="15.75" customHeight="1">
      <c r="X241" s="81"/>
    </row>
    <row r="242" spans="24:24" ht="15.75" customHeight="1">
      <c r="X242" s="81"/>
    </row>
    <row r="243" spans="24:24" ht="15.75" customHeight="1">
      <c r="X243" s="81"/>
    </row>
    <row r="244" spans="24:24" ht="15.75" customHeight="1">
      <c r="X244" s="81"/>
    </row>
    <row r="245" spans="24:24" ht="15.75" customHeight="1">
      <c r="X245" s="81"/>
    </row>
    <row r="246" spans="24:24" ht="15.75" customHeight="1">
      <c r="X246" s="81"/>
    </row>
    <row r="247" spans="24:24" ht="15.75" customHeight="1">
      <c r="X247" s="81"/>
    </row>
    <row r="248" spans="24:24" ht="15.75" customHeight="1">
      <c r="X248" s="81"/>
    </row>
    <row r="249" spans="24:24" ht="15.75" customHeight="1">
      <c r="X249" s="81"/>
    </row>
    <row r="250" spans="24:24" ht="15.75" customHeight="1">
      <c r="X250" s="81"/>
    </row>
    <row r="251" spans="24:24" ht="15.75" customHeight="1">
      <c r="X251" s="81"/>
    </row>
    <row r="252" spans="24:24" ht="15.75" customHeight="1">
      <c r="X252" s="81"/>
    </row>
    <row r="253" spans="24:24" ht="15.75" customHeight="1">
      <c r="X253" s="81"/>
    </row>
    <row r="254" spans="24:24" ht="15.75" customHeight="1">
      <c r="X254" s="81"/>
    </row>
    <row r="255" spans="24:24" ht="15.75" customHeight="1">
      <c r="X255" s="81"/>
    </row>
    <row r="256" spans="24:24" ht="15.75" customHeight="1">
      <c r="X256" s="81"/>
    </row>
    <row r="257" spans="24:24" ht="15.75" customHeight="1">
      <c r="X257" s="81"/>
    </row>
    <row r="258" spans="24:24" ht="15.75" customHeight="1">
      <c r="X258" s="81"/>
    </row>
    <row r="259" spans="24:24" ht="15.75" customHeight="1">
      <c r="X259" s="81"/>
    </row>
    <row r="260" spans="24:24" ht="15.75" customHeight="1">
      <c r="X260" s="81"/>
    </row>
    <row r="261" spans="24:24" ht="15.75" customHeight="1">
      <c r="X261" s="81"/>
    </row>
    <row r="262" spans="24:24" ht="15.75" customHeight="1">
      <c r="X262" s="81"/>
    </row>
    <row r="263" spans="24:24" ht="15.75" customHeight="1">
      <c r="X263" s="81"/>
    </row>
    <row r="264" spans="24:24" ht="15.75" customHeight="1">
      <c r="X264" s="81"/>
    </row>
    <row r="265" spans="24:24" ht="15.75" customHeight="1">
      <c r="X265" s="81"/>
    </row>
    <row r="266" spans="24:24" ht="15.75" customHeight="1">
      <c r="X266" s="81"/>
    </row>
    <row r="267" spans="24:24" ht="15.75" customHeight="1">
      <c r="X267" s="81"/>
    </row>
    <row r="268" spans="24:24" ht="15.75" customHeight="1">
      <c r="X268" s="81"/>
    </row>
    <row r="269" spans="24:24" ht="15.75" customHeight="1">
      <c r="X269" s="81"/>
    </row>
    <row r="270" spans="24:24" ht="15.75" customHeight="1">
      <c r="X270" s="81"/>
    </row>
    <row r="271" spans="24:24" ht="15.75" customHeight="1">
      <c r="X271" s="81"/>
    </row>
    <row r="272" spans="24:24" ht="15.75" customHeight="1">
      <c r="X272" s="81"/>
    </row>
    <row r="273" spans="24:24" ht="15.75" customHeight="1">
      <c r="X273" s="81"/>
    </row>
    <row r="274" spans="24:24" ht="15.75" customHeight="1">
      <c r="X274" s="81"/>
    </row>
    <row r="275" spans="24:24" ht="15.75" customHeight="1">
      <c r="X275" s="81"/>
    </row>
    <row r="276" spans="24:24" ht="15.75" customHeight="1">
      <c r="X276" s="81"/>
    </row>
    <row r="277" spans="24:24" ht="15.75" customHeight="1">
      <c r="X277" s="81"/>
    </row>
    <row r="278" spans="24:24" ht="15.75" customHeight="1">
      <c r="X278" s="81"/>
    </row>
    <row r="279" spans="24:24" ht="15.75" customHeight="1">
      <c r="X279" s="81"/>
    </row>
    <row r="280" spans="24:24" ht="15.75" customHeight="1">
      <c r="X280" s="81"/>
    </row>
    <row r="281" spans="24:24" ht="15.75" customHeight="1">
      <c r="X281" s="81"/>
    </row>
    <row r="282" spans="24:24" ht="15.75" customHeight="1">
      <c r="X282" s="81"/>
    </row>
    <row r="283" spans="24:24" ht="15.75" customHeight="1">
      <c r="X283" s="81"/>
    </row>
    <row r="284" spans="24:24" ht="15.75" customHeight="1">
      <c r="X284" s="81"/>
    </row>
    <row r="285" spans="24:24" ht="15.75" customHeight="1">
      <c r="X285" s="81"/>
    </row>
    <row r="286" spans="24:24" ht="15.75" customHeight="1">
      <c r="X286" s="81"/>
    </row>
    <row r="287" spans="24:24" ht="15.75" customHeight="1">
      <c r="X287" s="81"/>
    </row>
    <row r="288" spans="24:24" ht="15.75" customHeight="1">
      <c r="X288" s="81"/>
    </row>
    <row r="289" spans="24:24" ht="15.75" customHeight="1">
      <c r="X289" s="81"/>
    </row>
    <row r="290" spans="24:24" ht="15.75" customHeight="1">
      <c r="X290" s="81"/>
    </row>
    <row r="291" spans="24:24" ht="15.75" customHeight="1">
      <c r="X291" s="81"/>
    </row>
    <row r="292" spans="24:24" ht="15.75" customHeight="1">
      <c r="X292" s="81"/>
    </row>
    <row r="293" spans="24:24" ht="15.75" customHeight="1">
      <c r="X293" s="81"/>
    </row>
    <row r="294" spans="24:24" ht="15.75" customHeight="1">
      <c r="X294" s="81"/>
    </row>
    <row r="295" spans="24:24" ht="15.75" customHeight="1">
      <c r="X295" s="81"/>
    </row>
    <row r="296" spans="24:24" ht="15.75" customHeight="1">
      <c r="X296" s="81"/>
    </row>
    <row r="297" spans="24:24" ht="15.75" customHeight="1">
      <c r="X297" s="81"/>
    </row>
    <row r="298" spans="24:24" ht="15.75" customHeight="1">
      <c r="X298" s="81"/>
    </row>
    <row r="299" spans="24:24" ht="15.75" customHeight="1">
      <c r="X299" s="81"/>
    </row>
    <row r="300" spans="24:24" ht="15.75" customHeight="1">
      <c r="X300" s="81"/>
    </row>
    <row r="301" spans="24:24" ht="15.75" customHeight="1">
      <c r="X301" s="81"/>
    </row>
    <row r="302" spans="24:24" ht="15.75" customHeight="1">
      <c r="X302" s="81"/>
    </row>
    <row r="303" spans="24:24" ht="15.75" customHeight="1">
      <c r="X303" s="81"/>
    </row>
    <row r="304" spans="24:24" ht="15.75" customHeight="1">
      <c r="X304" s="81"/>
    </row>
    <row r="305" spans="24:24" ht="15.75" customHeight="1">
      <c r="X305" s="81"/>
    </row>
    <row r="306" spans="24:24" ht="15.75" customHeight="1">
      <c r="X306" s="81"/>
    </row>
    <row r="307" spans="24:24" ht="15.75" customHeight="1">
      <c r="X307" s="81"/>
    </row>
    <row r="308" spans="24:24" ht="15.75" customHeight="1">
      <c r="X308" s="81"/>
    </row>
    <row r="309" spans="24:24" ht="15.75" customHeight="1">
      <c r="X309" s="81"/>
    </row>
    <row r="310" spans="24:24" ht="15.75" customHeight="1">
      <c r="X310" s="81"/>
    </row>
    <row r="311" spans="24:24" ht="15.75" customHeight="1">
      <c r="X311" s="81"/>
    </row>
    <row r="312" spans="24:24" ht="15.75" customHeight="1">
      <c r="X312" s="81"/>
    </row>
    <row r="313" spans="24:24" ht="15.75" customHeight="1">
      <c r="X313" s="81"/>
    </row>
    <row r="314" spans="24:24" ht="15.75" customHeight="1">
      <c r="X314" s="81"/>
    </row>
    <row r="315" spans="24:24" ht="15.75" customHeight="1">
      <c r="X315" s="81"/>
    </row>
    <row r="316" spans="24:24" ht="15.75" customHeight="1">
      <c r="X316" s="81"/>
    </row>
    <row r="317" spans="24:24" ht="15.75" customHeight="1">
      <c r="X317" s="81"/>
    </row>
    <row r="318" spans="24:24" ht="15.75" customHeight="1">
      <c r="X318" s="81"/>
    </row>
    <row r="319" spans="24:24" ht="15.75" customHeight="1">
      <c r="X319" s="81"/>
    </row>
    <row r="320" spans="24:24" ht="15.75" customHeight="1">
      <c r="X320" s="81"/>
    </row>
    <row r="321" spans="24:24" ht="15.75" customHeight="1">
      <c r="X321" s="81"/>
    </row>
    <row r="322" spans="24:24" ht="15.75" customHeight="1">
      <c r="X322" s="81"/>
    </row>
    <row r="323" spans="24:24" ht="15.75" customHeight="1">
      <c r="X323" s="81"/>
    </row>
    <row r="324" spans="24:24" ht="15.75" customHeight="1">
      <c r="X324" s="81"/>
    </row>
    <row r="325" spans="24:24" ht="15.75" customHeight="1">
      <c r="X325" s="81"/>
    </row>
    <row r="326" spans="24:24" ht="15.75" customHeight="1">
      <c r="X326" s="81"/>
    </row>
    <row r="327" spans="24:24" ht="15.75" customHeight="1">
      <c r="X327" s="81"/>
    </row>
    <row r="328" spans="24:24" ht="15.75" customHeight="1">
      <c r="X328" s="81"/>
    </row>
    <row r="329" spans="24:24" ht="15.75" customHeight="1">
      <c r="X329" s="81"/>
    </row>
    <row r="330" spans="24:24" ht="15.75" customHeight="1">
      <c r="X330" s="81"/>
    </row>
    <row r="331" spans="24:24" ht="15.75" customHeight="1">
      <c r="X331" s="81"/>
    </row>
    <row r="332" spans="24:24" ht="15.75" customHeight="1">
      <c r="X332" s="81"/>
    </row>
    <row r="333" spans="24:24" ht="15.75" customHeight="1">
      <c r="X333" s="81"/>
    </row>
    <row r="334" spans="24:24" ht="15.75" customHeight="1">
      <c r="X334" s="81"/>
    </row>
    <row r="335" spans="24:24" ht="15.75" customHeight="1">
      <c r="X335" s="81"/>
    </row>
    <row r="336" spans="24:24" ht="15.75" customHeight="1">
      <c r="X336" s="81"/>
    </row>
    <row r="337" spans="24:24" ht="15.75" customHeight="1">
      <c r="X337" s="81"/>
    </row>
    <row r="338" spans="24:24" ht="15.75" customHeight="1">
      <c r="X338" s="81"/>
    </row>
    <row r="339" spans="24:24" ht="15.75" customHeight="1">
      <c r="X339" s="81"/>
    </row>
    <row r="340" spans="24:24" ht="15.75" customHeight="1">
      <c r="X340" s="81"/>
    </row>
    <row r="341" spans="24:24" ht="15.75" customHeight="1">
      <c r="X341" s="81"/>
    </row>
    <row r="342" spans="24:24" ht="15.75" customHeight="1">
      <c r="X342" s="81"/>
    </row>
    <row r="343" spans="24:24" ht="15.75" customHeight="1">
      <c r="X343" s="81"/>
    </row>
    <row r="344" spans="24:24" ht="15.75" customHeight="1">
      <c r="X344" s="81"/>
    </row>
    <row r="345" spans="24:24" ht="15.75" customHeight="1">
      <c r="X345" s="81"/>
    </row>
    <row r="346" spans="24:24" ht="15.75" customHeight="1">
      <c r="X346" s="81"/>
    </row>
    <row r="347" spans="24:24" ht="15.75" customHeight="1">
      <c r="X347" s="81"/>
    </row>
    <row r="348" spans="24:24" ht="15.75" customHeight="1">
      <c r="X348" s="81"/>
    </row>
    <row r="349" spans="24:24" ht="15.75" customHeight="1">
      <c r="X349" s="81"/>
    </row>
    <row r="350" spans="24:24" ht="15.75" customHeight="1">
      <c r="X350" s="81"/>
    </row>
    <row r="351" spans="24:24" ht="15.75" customHeight="1">
      <c r="X351" s="81"/>
    </row>
    <row r="352" spans="24:24" ht="15.75" customHeight="1">
      <c r="X352" s="81"/>
    </row>
    <row r="353" spans="24:24" ht="15.75" customHeight="1">
      <c r="X353" s="81"/>
    </row>
    <row r="354" spans="24:24" ht="15.75" customHeight="1">
      <c r="X354" s="81"/>
    </row>
    <row r="355" spans="24:24" ht="15.75" customHeight="1">
      <c r="X355" s="81"/>
    </row>
    <row r="356" spans="24:24" ht="15.75" customHeight="1">
      <c r="X356" s="81"/>
    </row>
    <row r="357" spans="24:24" ht="15.75" customHeight="1">
      <c r="X357" s="81"/>
    </row>
    <row r="358" spans="24:24" ht="15.75" customHeight="1">
      <c r="X358" s="81"/>
    </row>
    <row r="359" spans="24:24" ht="15.75" customHeight="1">
      <c r="X359" s="81"/>
    </row>
    <row r="360" spans="24:24" ht="15.75" customHeight="1">
      <c r="X360" s="81"/>
    </row>
    <row r="361" spans="24:24" ht="15.75" customHeight="1">
      <c r="X361" s="81"/>
    </row>
    <row r="362" spans="24:24" ht="15.75" customHeight="1">
      <c r="X362" s="81"/>
    </row>
    <row r="363" spans="24:24" ht="15.75" customHeight="1">
      <c r="X363" s="81"/>
    </row>
    <row r="364" spans="24:24" ht="15.75" customHeight="1">
      <c r="X364" s="81"/>
    </row>
    <row r="365" spans="24:24" ht="15.75" customHeight="1">
      <c r="X365" s="81"/>
    </row>
    <row r="366" spans="24:24" ht="15.75" customHeight="1">
      <c r="X366" s="81"/>
    </row>
    <row r="367" spans="24:24" ht="15.75" customHeight="1">
      <c r="X367" s="81"/>
    </row>
    <row r="368" spans="24:24" ht="15.75" customHeight="1">
      <c r="X368" s="81"/>
    </row>
    <row r="369" spans="24:24" ht="15.75" customHeight="1">
      <c r="X369" s="81"/>
    </row>
    <row r="370" spans="24:24" ht="15.75" customHeight="1">
      <c r="X370" s="81"/>
    </row>
    <row r="371" spans="24:24" ht="15.75" customHeight="1">
      <c r="X371" s="81"/>
    </row>
    <row r="372" spans="24:24" ht="15.75" customHeight="1">
      <c r="X372" s="81"/>
    </row>
    <row r="373" spans="24:24" ht="15.75" customHeight="1">
      <c r="X373" s="81"/>
    </row>
    <row r="374" spans="24:24" ht="15.75" customHeight="1">
      <c r="X374" s="81"/>
    </row>
    <row r="375" spans="24:24" ht="15.75" customHeight="1">
      <c r="X375" s="81"/>
    </row>
    <row r="376" spans="24:24" ht="15.75" customHeight="1">
      <c r="X376" s="81"/>
    </row>
    <row r="377" spans="24:24" ht="15.75" customHeight="1">
      <c r="X377" s="81"/>
    </row>
    <row r="378" spans="24:24" ht="15.75" customHeight="1">
      <c r="X378" s="81"/>
    </row>
    <row r="379" spans="24:24" ht="15.75" customHeight="1">
      <c r="X379" s="81"/>
    </row>
    <row r="380" spans="24:24" ht="15.75" customHeight="1">
      <c r="X380" s="81"/>
    </row>
    <row r="381" spans="24:24" ht="15.75" customHeight="1">
      <c r="X381" s="81"/>
    </row>
    <row r="382" spans="24:24" ht="15.75" customHeight="1">
      <c r="X382" s="81"/>
    </row>
    <row r="383" spans="24:24" ht="15.75" customHeight="1">
      <c r="X383" s="81"/>
    </row>
    <row r="384" spans="24:24" ht="15.75" customHeight="1">
      <c r="X384" s="81"/>
    </row>
    <row r="385" spans="24:24" ht="15.75" customHeight="1">
      <c r="X385" s="81"/>
    </row>
    <row r="386" spans="24:24" ht="15.75" customHeight="1">
      <c r="X386" s="81"/>
    </row>
    <row r="387" spans="24:24" ht="15.75" customHeight="1">
      <c r="X387" s="81"/>
    </row>
    <row r="388" spans="24:24" ht="15.75" customHeight="1">
      <c r="X388" s="81"/>
    </row>
    <row r="389" spans="24:24" ht="15.75" customHeight="1">
      <c r="X389" s="81"/>
    </row>
    <row r="390" spans="24:24" ht="15.75" customHeight="1">
      <c r="X390" s="81"/>
    </row>
    <row r="391" spans="24:24" ht="15.75" customHeight="1">
      <c r="X391" s="81"/>
    </row>
    <row r="392" spans="24:24" ht="15.75" customHeight="1">
      <c r="X392" s="81"/>
    </row>
    <row r="393" spans="24:24" ht="15.75" customHeight="1">
      <c r="X393" s="81"/>
    </row>
    <row r="394" spans="24:24" ht="15.75" customHeight="1">
      <c r="X394" s="81"/>
    </row>
    <row r="395" spans="24:24" ht="15.75" customHeight="1">
      <c r="X395" s="81"/>
    </row>
    <row r="396" spans="24:24" ht="15.75" customHeight="1">
      <c r="X396" s="81"/>
    </row>
    <row r="397" spans="24:24" ht="15.75" customHeight="1">
      <c r="X397" s="81"/>
    </row>
    <row r="398" spans="24:24" ht="15.75" customHeight="1">
      <c r="X398" s="81"/>
    </row>
    <row r="399" spans="24:24" ht="15.75" customHeight="1">
      <c r="X399" s="81"/>
    </row>
    <row r="400" spans="24:24" ht="15.75" customHeight="1">
      <c r="X400" s="81"/>
    </row>
    <row r="401" spans="24:24" ht="15.75" customHeight="1">
      <c r="X401" s="81"/>
    </row>
    <row r="402" spans="24:24" ht="15.75" customHeight="1">
      <c r="X402" s="81"/>
    </row>
    <row r="403" spans="24:24" ht="15.75" customHeight="1">
      <c r="X403" s="81"/>
    </row>
    <row r="404" spans="24:24" ht="15.75" customHeight="1">
      <c r="X404" s="81"/>
    </row>
    <row r="405" spans="24:24" ht="15.75" customHeight="1">
      <c r="X405" s="81"/>
    </row>
    <row r="406" spans="24:24" ht="15.75" customHeight="1">
      <c r="X406" s="81"/>
    </row>
    <row r="407" spans="24:24" ht="15.75" customHeight="1">
      <c r="X407" s="81"/>
    </row>
    <row r="408" spans="24:24" ht="15.75" customHeight="1">
      <c r="X408" s="81"/>
    </row>
    <row r="409" spans="24:24" ht="15.75" customHeight="1">
      <c r="X409" s="81"/>
    </row>
    <row r="410" spans="24:24" ht="15.75" customHeight="1">
      <c r="X410" s="81"/>
    </row>
    <row r="411" spans="24:24" ht="15.75" customHeight="1">
      <c r="X411" s="81"/>
    </row>
    <row r="412" spans="24:24" ht="15.75" customHeight="1">
      <c r="X412" s="81"/>
    </row>
    <row r="413" spans="24:24" ht="15.75" customHeight="1">
      <c r="X413" s="81"/>
    </row>
    <row r="414" spans="24:24" ht="15.75" customHeight="1">
      <c r="X414" s="81"/>
    </row>
    <row r="415" spans="24:24" ht="15.75" customHeight="1">
      <c r="X415" s="81"/>
    </row>
    <row r="416" spans="24:24" ht="15.75" customHeight="1">
      <c r="X416" s="81"/>
    </row>
    <row r="417" spans="24:24" ht="15.75" customHeight="1">
      <c r="X417" s="81"/>
    </row>
    <row r="418" spans="24:24" ht="15.75" customHeight="1">
      <c r="X418" s="81"/>
    </row>
    <row r="419" spans="24:24" ht="15.75" customHeight="1">
      <c r="X419" s="81"/>
    </row>
    <row r="420" spans="24:24" ht="15.75" customHeight="1">
      <c r="X420" s="81"/>
    </row>
    <row r="421" spans="24:24" ht="15.75" customHeight="1">
      <c r="X421" s="81"/>
    </row>
    <row r="422" spans="24:24" ht="15.75" customHeight="1">
      <c r="X422" s="81"/>
    </row>
    <row r="423" spans="24:24" ht="15.75" customHeight="1">
      <c r="X423" s="81"/>
    </row>
    <row r="424" spans="24:24" ht="15.75" customHeight="1">
      <c r="X424" s="81"/>
    </row>
    <row r="425" spans="24:24" ht="15.75" customHeight="1">
      <c r="X425" s="81"/>
    </row>
    <row r="426" spans="24:24" ht="15.75" customHeight="1">
      <c r="X426" s="81"/>
    </row>
    <row r="427" spans="24:24" ht="15.75" customHeight="1">
      <c r="X427" s="81"/>
    </row>
    <row r="428" spans="24:24" ht="15.75" customHeight="1">
      <c r="X428" s="81"/>
    </row>
    <row r="429" spans="24:24" ht="15.75" customHeight="1">
      <c r="X429" s="81"/>
    </row>
    <row r="430" spans="24:24" ht="15.75" customHeight="1">
      <c r="X430" s="81"/>
    </row>
    <row r="431" spans="24:24" ht="15.75" customHeight="1">
      <c r="X431" s="81"/>
    </row>
    <row r="432" spans="24:24" ht="15.75" customHeight="1">
      <c r="X432" s="81"/>
    </row>
    <row r="433" spans="24:24" ht="15.75" customHeight="1">
      <c r="X433" s="81"/>
    </row>
    <row r="434" spans="24:24" ht="15.75" customHeight="1">
      <c r="X434" s="81"/>
    </row>
    <row r="435" spans="24:24" ht="15.75" customHeight="1">
      <c r="X435" s="81"/>
    </row>
    <row r="436" spans="24:24" ht="15.75" customHeight="1">
      <c r="X436" s="81"/>
    </row>
    <row r="437" spans="24:24" ht="15.75" customHeight="1">
      <c r="X437" s="81"/>
    </row>
    <row r="438" spans="24:24" ht="15.75" customHeight="1">
      <c r="X438" s="81"/>
    </row>
    <row r="439" spans="24:24" ht="15.75" customHeight="1">
      <c r="X439" s="81"/>
    </row>
    <row r="440" spans="24:24" ht="15.75" customHeight="1">
      <c r="X440" s="81"/>
    </row>
    <row r="441" spans="24:24" ht="15.75" customHeight="1">
      <c r="X441" s="81"/>
    </row>
    <row r="442" spans="24:24" ht="15.75" customHeight="1">
      <c r="X442" s="81"/>
    </row>
    <row r="443" spans="24:24" ht="15.75" customHeight="1">
      <c r="X443" s="81"/>
    </row>
    <row r="444" spans="24:24" ht="15.75" customHeight="1">
      <c r="X444" s="81"/>
    </row>
    <row r="445" spans="24:24" ht="15.75" customHeight="1">
      <c r="X445" s="81"/>
    </row>
    <row r="446" spans="24:24" ht="15.75" customHeight="1">
      <c r="X446" s="81"/>
    </row>
    <row r="447" spans="24:24" ht="15.75" customHeight="1">
      <c r="X447" s="81"/>
    </row>
    <row r="448" spans="24:24" ht="15.75" customHeight="1">
      <c r="X448" s="81"/>
    </row>
    <row r="449" spans="24:24" ht="15.75" customHeight="1">
      <c r="X449" s="81"/>
    </row>
    <row r="450" spans="24:24" ht="15.75" customHeight="1">
      <c r="X450" s="81"/>
    </row>
    <row r="451" spans="24:24" ht="15.75" customHeight="1">
      <c r="X451" s="81"/>
    </row>
    <row r="452" spans="24:24" ht="15.75" customHeight="1">
      <c r="X452" s="81"/>
    </row>
    <row r="453" spans="24:24" ht="15.75" customHeight="1">
      <c r="X453" s="81"/>
    </row>
    <row r="454" spans="24:24" ht="15.75" customHeight="1">
      <c r="X454" s="81"/>
    </row>
    <row r="455" spans="24:24" ht="15.75" customHeight="1">
      <c r="X455" s="81"/>
    </row>
    <row r="456" spans="24:24" ht="15.75" customHeight="1">
      <c r="X456" s="81"/>
    </row>
    <row r="457" spans="24:24" ht="15.75" customHeight="1">
      <c r="X457" s="81"/>
    </row>
    <row r="458" spans="24:24" ht="15.75" customHeight="1">
      <c r="X458" s="81"/>
    </row>
    <row r="459" spans="24:24" ht="15.75" customHeight="1">
      <c r="X459" s="81"/>
    </row>
    <row r="460" spans="24:24" ht="15.75" customHeight="1">
      <c r="X460" s="81"/>
    </row>
    <row r="461" spans="24:24" ht="15.75" customHeight="1">
      <c r="X461" s="81"/>
    </row>
    <row r="462" spans="24:24" ht="15.75" customHeight="1">
      <c r="X462" s="81"/>
    </row>
    <row r="463" spans="24:24" ht="15.75" customHeight="1">
      <c r="X463" s="81"/>
    </row>
    <row r="464" spans="24:24" ht="15.75" customHeight="1">
      <c r="X464" s="81"/>
    </row>
    <row r="465" spans="24:24" ht="15.75" customHeight="1">
      <c r="X465" s="81"/>
    </row>
    <row r="466" spans="24:24" ht="15.75" customHeight="1">
      <c r="X466" s="81"/>
    </row>
    <row r="467" spans="24:24" ht="15.75" customHeight="1">
      <c r="X467" s="81"/>
    </row>
    <row r="468" spans="24:24" ht="15.75" customHeight="1">
      <c r="X468" s="81"/>
    </row>
    <row r="469" spans="24:24" ht="15.75" customHeight="1">
      <c r="X469" s="81"/>
    </row>
    <row r="470" spans="24:24" ht="15.75" customHeight="1">
      <c r="X470" s="81"/>
    </row>
    <row r="471" spans="24:24" ht="15.75" customHeight="1">
      <c r="X471" s="81"/>
    </row>
    <row r="472" spans="24:24" ht="15.75" customHeight="1">
      <c r="X472" s="81"/>
    </row>
    <row r="473" spans="24:24" ht="15.75" customHeight="1">
      <c r="X473" s="81"/>
    </row>
    <row r="474" spans="24:24" ht="15.75" customHeight="1">
      <c r="X474" s="81"/>
    </row>
    <row r="475" spans="24:24" ht="15.75" customHeight="1">
      <c r="X475" s="81"/>
    </row>
    <row r="476" spans="24:24" ht="15.75" customHeight="1">
      <c r="X476" s="81"/>
    </row>
    <row r="477" spans="24:24" ht="15.75" customHeight="1">
      <c r="X477" s="81"/>
    </row>
    <row r="478" spans="24:24" ht="15.75" customHeight="1">
      <c r="X478" s="81"/>
    </row>
    <row r="479" spans="24:24" ht="15.75" customHeight="1">
      <c r="X479" s="81"/>
    </row>
    <row r="480" spans="24:24" ht="15.75" customHeight="1">
      <c r="X480" s="81"/>
    </row>
    <row r="481" spans="24:24" ht="15.75" customHeight="1">
      <c r="X481" s="81"/>
    </row>
    <row r="482" spans="24:24" ht="15.75" customHeight="1">
      <c r="X482" s="81"/>
    </row>
    <row r="483" spans="24:24" ht="15.75" customHeight="1">
      <c r="X483" s="81"/>
    </row>
    <row r="484" spans="24:24" ht="15.75" customHeight="1">
      <c r="X484" s="81"/>
    </row>
    <row r="485" spans="24:24" ht="15.75" customHeight="1">
      <c r="X485" s="81"/>
    </row>
    <row r="486" spans="24:24" ht="15.75" customHeight="1">
      <c r="X486" s="81"/>
    </row>
    <row r="487" spans="24:24" ht="15.75" customHeight="1">
      <c r="X487" s="81"/>
    </row>
    <row r="488" spans="24:24" ht="15.75" customHeight="1">
      <c r="X488" s="81"/>
    </row>
    <row r="489" spans="24:24" ht="15.75" customHeight="1">
      <c r="X489" s="81"/>
    </row>
    <row r="490" spans="24:24" ht="15.75" customHeight="1">
      <c r="X490" s="81"/>
    </row>
    <row r="491" spans="24:24" ht="15.75" customHeight="1">
      <c r="X491" s="81"/>
    </row>
    <row r="492" spans="24:24" ht="15.75" customHeight="1">
      <c r="X492" s="81"/>
    </row>
    <row r="493" spans="24:24" ht="15.75" customHeight="1">
      <c r="X493" s="81"/>
    </row>
    <row r="494" spans="24:24" ht="15.75" customHeight="1">
      <c r="X494" s="81"/>
    </row>
    <row r="495" spans="24:24" ht="15.75" customHeight="1">
      <c r="X495" s="81"/>
    </row>
    <row r="496" spans="24:24" ht="15.75" customHeight="1">
      <c r="X496" s="81"/>
    </row>
    <row r="497" spans="24:24" ht="15.75" customHeight="1">
      <c r="X497" s="81"/>
    </row>
    <row r="498" spans="24:24" ht="15.75" customHeight="1">
      <c r="X498" s="81"/>
    </row>
    <row r="499" spans="24:24" ht="15.75" customHeight="1">
      <c r="X499" s="81"/>
    </row>
    <row r="500" spans="24:24" ht="15.75" customHeight="1">
      <c r="X500" s="81"/>
    </row>
    <row r="501" spans="24:24" ht="15.75" customHeight="1">
      <c r="X501" s="81"/>
    </row>
    <row r="502" spans="24:24" ht="15.75" customHeight="1">
      <c r="X502" s="81"/>
    </row>
    <row r="503" spans="24:24" ht="15.75" customHeight="1">
      <c r="X503" s="81"/>
    </row>
    <row r="504" spans="24:24" ht="15.75" customHeight="1">
      <c r="X504" s="81"/>
    </row>
    <row r="505" spans="24:24" ht="15.75" customHeight="1">
      <c r="X505" s="81"/>
    </row>
    <row r="506" spans="24:24" ht="15.75" customHeight="1">
      <c r="X506" s="81"/>
    </row>
    <row r="507" spans="24:24" ht="15.75" customHeight="1">
      <c r="X507" s="81"/>
    </row>
    <row r="508" spans="24:24" ht="15.75" customHeight="1">
      <c r="X508" s="81"/>
    </row>
    <row r="509" spans="24:24" ht="15.75" customHeight="1">
      <c r="X509" s="81"/>
    </row>
    <row r="510" spans="24:24" ht="15.75" customHeight="1">
      <c r="X510" s="81"/>
    </row>
    <row r="511" spans="24:24" ht="15.75" customHeight="1">
      <c r="X511" s="81"/>
    </row>
    <row r="512" spans="24:24" ht="15.75" customHeight="1">
      <c r="X512" s="81"/>
    </row>
    <row r="513" spans="24:24" ht="15.75" customHeight="1">
      <c r="X513" s="81"/>
    </row>
    <row r="514" spans="24:24" ht="15.75" customHeight="1">
      <c r="X514" s="81"/>
    </row>
    <row r="515" spans="24:24" ht="15.75" customHeight="1">
      <c r="X515" s="81"/>
    </row>
    <row r="516" spans="24:24" ht="15.75" customHeight="1">
      <c r="X516" s="81"/>
    </row>
    <row r="517" spans="24:24" ht="15.75" customHeight="1">
      <c r="X517" s="81"/>
    </row>
    <row r="518" spans="24:24" ht="15.75" customHeight="1">
      <c r="X518" s="81"/>
    </row>
    <row r="519" spans="24:24" ht="15.75" customHeight="1">
      <c r="X519" s="81"/>
    </row>
    <row r="520" spans="24:24" ht="15.75" customHeight="1">
      <c r="X520" s="81"/>
    </row>
    <row r="521" spans="24:24" ht="15.75" customHeight="1">
      <c r="X521" s="81"/>
    </row>
    <row r="522" spans="24:24" ht="15.75" customHeight="1">
      <c r="X522" s="81"/>
    </row>
    <row r="523" spans="24:24" ht="15.75" customHeight="1">
      <c r="X523" s="81"/>
    </row>
    <row r="524" spans="24:24" ht="15.75" customHeight="1">
      <c r="X524" s="81"/>
    </row>
    <row r="525" spans="24:24" ht="15.75" customHeight="1">
      <c r="X525" s="81"/>
    </row>
    <row r="526" spans="24:24" ht="15.75" customHeight="1">
      <c r="X526" s="81"/>
    </row>
    <row r="527" spans="24:24" ht="15.75" customHeight="1">
      <c r="X527" s="81"/>
    </row>
    <row r="528" spans="24:24" ht="15.75" customHeight="1">
      <c r="X528" s="81"/>
    </row>
    <row r="529" spans="24:24" ht="15.75" customHeight="1">
      <c r="X529" s="81"/>
    </row>
    <row r="530" spans="24:24" ht="15.75" customHeight="1">
      <c r="X530" s="81"/>
    </row>
    <row r="531" spans="24:24" ht="15.75" customHeight="1">
      <c r="X531" s="81"/>
    </row>
    <row r="532" spans="24:24" ht="15.75" customHeight="1">
      <c r="X532" s="81"/>
    </row>
    <row r="533" spans="24:24" ht="15.75" customHeight="1">
      <c r="X533" s="81"/>
    </row>
    <row r="534" spans="24:24" ht="15.75" customHeight="1">
      <c r="X534" s="81"/>
    </row>
    <row r="535" spans="24:24" ht="15.75" customHeight="1">
      <c r="X535" s="81"/>
    </row>
    <row r="536" spans="24:24" ht="15.75" customHeight="1">
      <c r="X536" s="81"/>
    </row>
    <row r="537" spans="24:24" ht="15.75" customHeight="1">
      <c r="X537" s="81"/>
    </row>
    <row r="538" spans="24:24" ht="15.75" customHeight="1">
      <c r="X538" s="81"/>
    </row>
    <row r="539" spans="24:24" ht="15.75" customHeight="1">
      <c r="X539" s="81"/>
    </row>
    <row r="540" spans="24:24" ht="15.75" customHeight="1">
      <c r="X540" s="81"/>
    </row>
    <row r="541" spans="24:24" ht="15.75" customHeight="1">
      <c r="X541" s="81"/>
    </row>
    <row r="542" spans="24:24" ht="15.75" customHeight="1">
      <c r="X542" s="81"/>
    </row>
    <row r="543" spans="24:24" ht="15.75" customHeight="1">
      <c r="X543" s="81"/>
    </row>
    <row r="544" spans="24:24" ht="15.75" customHeight="1">
      <c r="X544" s="81"/>
    </row>
    <row r="545" spans="24:24" ht="15.75" customHeight="1">
      <c r="X545" s="81"/>
    </row>
    <row r="546" spans="24:24" ht="15.75" customHeight="1">
      <c r="X546" s="81"/>
    </row>
    <row r="547" spans="24:24" ht="15.75" customHeight="1">
      <c r="X547" s="81"/>
    </row>
    <row r="548" spans="24:24" ht="15.75" customHeight="1">
      <c r="X548" s="81"/>
    </row>
    <row r="549" spans="24:24" ht="15.75" customHeight="1">
      <c r="X549" s="81"/>
    </row>
    <row r="550" spans="24:24" ht="15.75" customHeight="1">
      <c r="X550" s="81"/>
    </row>
    <row r="551" spans="24:24" ht="15.75" customHeight="1">
      <c r="X551" s="81"/>
    </row>
    <row r="552" spans="24:24" ht="15.75" customHeight="1">
      <c r="X552" s="81"/>
    </row>
    <row r="553" spans="24:24" ht="15.75" customHeight="1">
      <c r="X553" s="81"/>
    </row>
    <row r="554" spans="24:24" ht="15.75" customHeight="1">
      <c r="X554" s="81"/>
    </row>
    <row r="555" spans="24:24" ht="15.75" customHeight="1">
      <c r="X555" s="81"/>
    </row>
    <row r="556" spans="24:24" ht="15.75" customHeight="1">
      <c r="X556" s="81"/>
    </row>
    <row r="557" spans="24:24" ht="15.75" customHeight="1">
      <c r="X557" s="81"/>
    </row>
    <row r="558" spans="24:24" ht="15.75" customHeight="1">
      <c r="X558" s="81"/>
    </row>
    <row r="559" spans="24:24" ht="15.75" customHeight="1">
      <c r="X559" s="81"/>
    </row>
    <row r="560" spans="24:24" ht="15.75" customHeight="1">
      <c r="X560" s="81"/>
    </row>
    <row r="561" spans="24:24" ht="15.75" customHeight="1">
      <c r="X561" s="81"/>
    </row>
    <row r="562" spans="24:24" ht="15.75" customHeight="1">
      <c r="X562" s="81"/>
    </row>
    <row r="563" spans="24:24" ht="15.75" customHeight="1">
      <c r="X563" s="81"/>
    </row>
    <row r="564" spans="24:24" ht="15.75" customHeight="1">
      <c r="X564" s="81"/>
    </row>
    <row r="565" spans="24:24" ht="15.75" customHeight="1">
      <c r="X565" s="81"/>
    </row>
    <row r="566" spans="24:24" ht="15.75" customHeight="1">
      <c r="X566" s="81"/>
    </row>
    <row r="567" spans="24:24" ht="15.75" customHeight="1">
      <c r="X567" s="81"/>
    </row>
    <row r="568" spans="24:24" ht="15.75" customHeight="1">
      <c r="X568" s="81"/>
    </row>
    <row r="569" spans="24:24" ht="15.75" customHeight="1">
      <c r="X569" s="81"/>
    </row>
    <row r="570" spans="24:24" ht="15.75" customHeight="1">
      <c r="X570" s="81"/>
    </row>
    <row r="571" spans="24:24" ht="15.75" customHeight="1">
      <c r="X571" s="81"/>
    </row>
    <row r="572" spans="24:24" ht="15.75" customHeight="1">
      <c r="X572" s="81"/>
    </row>
    <row r="573" spans="24:24" ht="15.75" customHeight="1">
      <c r="X573" s="81"/>
    </row>
    <row r="574" spans="24:24" ht="15.75" customHeight="1">
      <c r="X574" s="81"/>
    </row>
    <row r="575" spans="24:24" ht="15.75" customHeight="1">
      <c r="X575" s="81"/>
    </row>
    <row r="576" spans="24:24" ht="15.75" customHeight="1">
      <c r="X576" s="81"/>
    </row>
    <row r="577" spans="24:24" ht="15.75" customHeight="1">
      <c r="X577" s="81"/>
    </row>
    <row r="578" spans="24:24" ht="15.75" customHeight="1">
      <c r="X578" s="81"/>
    </row>
    <row r="579" spans="24:24" ht="15.75" customHeight="1">
      <c r="X579" s="81"/>
    </row>
    <row r="580" spans="24:24" ht="15.75" customHeight="1">
      <c r="X580" s="81"/>
    </row>
    <row r="581" spans="24:24" ht="15.75" customHeight="1">
      <c r="X581" s="81"/>
    </row>
    <row r="582" spans="24:24" ht="15.75" customHeight="1">
      <c r="X582" s="81"/>
    </row>
    <row r="583" spans="24:24" ht="15.75" customHeight="1">
      <c r="X583" s="81"/>
    </row>
    <row r="584" spans="24:24" ht="15.75" customHeight="1">
      <c r="X584" s="81"/>
    </row>
    <row r="585" spans="24:24" ht="15.75" customHeight="1">
      <c r="X585" s="81"/>
    </row>
    <row r="586" spans="24:24" ht="15.75" customHeight="1">
      <c r="X586" s="81"/>
    </row>
    <row r="587" spans="24:24" ht="15.75" customHeight="1">
      <c r="X587" s="81"/>
    </row>
    <row r="588" spans="24:24" ht="15.75" customHeight="1">
      <c r="X588" s="81"/>
    </row>
    <row r="589" spans="24:24" ht="15.75" customHeight="1">
      <c r="X589" s="81"/>
    </row>
    <row r="590" spans="24:24" ht="15.75" customHeight="1">
      <c r="X590" s="81"/>
    </row>
    <row r="591" spans="24:24" ht="15.75" customHeight="1">
      <c r="X591" s="81"/>
    </row>
    <row r="592" spans="24:24" ht="15.75" customHeight="1">
      <c r="X592" s="81"/>
    </row>
    <row r="593" spans="24:24" ht="15.75" customHeight="1">
      <c r="X593" s="81"/>
    </row>
    <row r="594" spans="24:24" ht="15.75" customHeight="1">
      <c r="X594" s="81"/>
    </row>
    <row r="595" spans="24:24" ht="15.75" customHeight="1">
      <c r="X595" s="81"/>
    </row>
    <row r="596" spans="24:24" ht="15.75" customHeight="1">
      <c r="X596" s="81"/>
    </row>
    <row r="597" spans="24:24" ht="15.75" customHeight="1">
      <c r="X597" s="81"/>
    </row>
    <row r="598" spans="24:24" ht="15.75" customHeight="1">
      <c r="X598" s="81"/>
    </row>
    <row r="599" spans="24:24" ht="15.75" customHeight="1">
      <c r="X599" s="81"/>
    </row>
    <row r="600" spans="24:24" ht="15.75" customHeight="1">
      <c r="X600" s="81"/>
    </row>
    <row r="601" spans="24:24" ht="15.75" customHeight="1">
      <c r="X601" s="81"/>
    </row>
    <row r="602" spans="24:24" ht="15.75" customHeight="1">
      <c r="X602" s="81"/>
    </row>
    <row r="603" spans="24:24" ht="15.75" customHeight="1">
      <c r="X603" s="81"/>
    </row>
    <row r="604" spans="24:24" ht="15.75" customHeight="1">
      <c r="X604" s="81"/>
    </row>
    <row r="605" spans="24:24" ht="15.75" customHeight="1">
      <c r="X605" s="81"/>
    </row>
    <row r="606" spans="24:24" ht="15.75" customHeight="1">
      <c r="X606" s="81"/>
    </row>
    <row r="607" spans="24:24" ht="15.75" customHeight="1">
      <c r="X607" s="81"/>
    </row>
    <row r="608" spans="24:24" ht="15.75" customHeight="1">
      <c r="X608" s="81"/>
    </row>
    <row r="609" spans="24:24" ht="15.75" customHeight="1">
      <c r="X609" s="81"/>
    </row>
    <row r="610" spans="24:24" ht="15.75" customHeight="1">
      <c r="X610" s="81"/>
    </row>
    <row r="611" spans="24:24" ht="15.75" customHeight="1">
      <c r="X611" s="81"/>
    </row>
    <row r="612" spans="24:24" ht="15.75" customHeight="1">
      <c r="X612" s="81"/>
    </row>
    <row r="613" spans="24:24" ht="15.75" customHeight="1">
      <c r="X613" s="81"/>
    </row>
    <row r="614" spans="24:24" ht="15.75" customHeight="1">
      <c r="X614" s="81"/>
    </row>
    <row r="615" spans="24:24" ht="15.75" customHeight="1">
      <c r="X615" s="81"/>
    </row>
    <row r="616" spans="24:24" ht="15.75" customHeight="1">
      <c r="X616" s="81"/>
    </row>
    <row r="617" spans="24:24" ht="15.75" customHeight="1">
      <c r="X617" s="81"/>
    </row>
    <row r="618" spans="24:24" ht="15.75" customHeight="1">
      <c r="X618" s="81"/>
    </row>
    <row r="619" spans="24:24" ht="15.75" customHeight="1">
      <c r="X619" s="81"/>
    </row>
    <row r="620" spans="24:24" ht="15.75" customHeight="1">
      <c r="X620" s="81"/>
    </row>
    <row r="621" spans="24:24" ht="15.75" customHeight="1">
      <c r="X621" s="81"/>
    </row>
    <row r="622" spans="24:24" ht="15.75" customHeight="1">
      <c r="X622" s="81"/>
    </row>
    <row r="623" spans="24:24" ht="15.75" customHeight="1">
      <c r="X623" s="81"/>
    </row>
    <row r="624" spans="24:24" ht="15.75" customHeight="1">
      <c r="X624" s="81"/>
    </row>
    <row r="625" spans="24:24" ht="15.75" customHeight="1">
      <c r="X625" s="81"/>
    </row>
    <row r="626" spans="24:24" ht="15.75" customHeight="1">
      <c r="X626" s="81"/>
    </row>
    <row r="627" spans="24:24" ht="15.75" customHeight="1">
      <c r="X627" s="81"/>
    </row>
    <row r="628" spans="24:24" ht="15.75" customHeight="1">
      <c r="X628" s="81"/>
    </row>
    <row r="629" spans="24:24" ht="15.75" customHeight="1">
      <c r="X629" s="81"/>
    </row>
    <row r="630" spans="24:24" ht="15.75" customHeight="1">
      <c r="X630" s="81"/>
    </row>
    <row r="631" spans="24:24" ht="15.75" customHeight="1">
      <c r="X631" s="81"/>
    </row>
    <row r="632" spans="24:24" ht="15.75" customHeight="1">
      <c r="X632" s="81"/>
    </row>
    <row r="633" spans="24:24" ht="15.75" customHeight="1">
      <c r="X633" s="81"/>
    </row>
    <row r="634" spans="24:24" ht="15.75" customHeight="1">
      <c r="X634" s="81"/>
    </row>
    <row r="635" spans="24:24" ht="15.75" customHeight="1">
      <c r="X635" s="81"/>
    </row>
    <row r="636" spans="24:24" ht="15.75" customHeight="1">
      <c r="X636" s="81"/>
    </row>
    <row r="637" spans="24:24" ht="15.75" customHeight="1">
      <c r="X637" s="81"/>
    </row>
    <row r="638" spans="24:24" ht="15.75" customHeight="1">
      <c r="X638" s="81"/>
    </row>
    <row r="639" spans="24:24" ht="15.75" customHeight="1">
      <c r="X639" s="81"/>
    </row>
    <row r="640" spans="24:24" ht="15.75" customHeight="1">
      <c r="X640" s="81"/>
    </row>
    <row r="641" spans="24:24" ht="15.75" customHeight="1">
      <c r="X641" s="81"/>
    </row>
    <row r="642" spans="24:24" ht="15.75" customHeight="1">
      <c r="X642" s="81"/>
    </row>
    <row r="643" spans="24:24" ht="15.75" customHeight="1">
      <c r="X643" s="81"/>
    </row>
    <row r="644" spans="24:24" ht="15.75" customHeight="1">
      <c r="X644" s="81"/>
    </row>
    <row r="645" spans="24:24" ht="15.75" customHeight="1">
      <c r="X645" s="81"/>
    </row>
    <row r="646" spans="24:24" ht="15.75" customHeight="1">
      <c r="X646" s="81"/>
    </row>
    <row r="647" spans="24:24" ht="15.75" customHeight="1">
      <c r="X647" s="81"/>
    </row>
    <row r="648" spans="24:24" ht="15.75" customHeight="1">
      <c r="X648" s="81"/>
    </row>
    <row r="649" spans="24:24" ht="15.75" customHeight="1">
      <c r="X649" s="81"/>
    </row>
    <row r="650" spans="24:24" ht="15.75" customHeight="1">
      <c r="X650" s="81"/>
    </row>
    <row r="651" spans="24:24" ht="15.75" customHeight="1">
      <c r="X651" s="81"/>
    </row>
    <row r="652" spans="24:24" ht="15.75" customHeight="1">
      <c r="X652" s="81"/>
    </row>
    <row r="653" spans="24:24" ht="15.75" customHeight="1">
      <c r="X653" s="81"/>
    </row>
    <row r="654" spans="24:24" ht="15.75" customHeight="1">
      <c r="X654" s="81"/>
    </row>
    <row r="655" spans="24:24" ht="15.75" customHeight="1">
      <c r="X655" s="81"/>
    </row>
    <row r="656" spans="24:24" ht="15.75" customHeight="1">
      <c r="X656" s="81"/>
    </row>
    <row r="657" spans="24:24" ht="15.75" customHeight="1">
      <c r="X657" s="81"/>
    </row>
    <row r="658" spans="24:24" ht="15.75" customHeight="1">
      <c r="X658" s="81"/>
    </row>
    <row r="659" spans="24:24" ht="15.75" customHeight="1">
      <c r="X659" s="81"/>
    </row>
    <row r="660" spans="24:24" ht="15.75" customHeight="1">
      <c r="X660" s="81"/>
    </row>
    <row r="661" spans="24:24" ht="15.75" customHeight="1">
      <c r="X661" s="81"/>
    </row>
    <row r="662" spans="24:24" ht="15.75" customHeight="1">
      <c r="X662" s="81"/>
    </row>
    <row r="663" spans="24:24" ht="15.75" customHeight="1">
      <c r="X663" s="81"/>
    </row>
    <row r="664" spans="24:24" ht="15.75" customHeight="1">
      <c r="X664" s="81"/>
    </row>
    <row r="665" spans="24:24" ht="15.75" customHeight="1">
      <c r="X665" s="81"/>
    </row>
    <row r="666" spans="24:24" ht="15.75" customHeight="1">
      <c r="X666" s="81"/>
    </row>
    <row r="667" spans="24:24" ht="15.75" customHeight="1">
      <c r="X667" s="81"/>
    </row>
    <row r="668" spans="24:24" ht="15.75" customHeight="1">
      <c r="X668" s="81"/>
    </row>
    <row r="669" spans="24:24" ht="15.75" customHeight="1">
      <c r="X669" s="81"/>
    </row>
    <row r="670" spans="24:24" ht="15.75" customHeight="1">
      <c r="X670" s="81"/>
    </row>
    <row r="671" spans="24:24" ht="15.75" customHeight="1">
      <c r="X671" s="81"/>
    </row>
    <row r="672" spans="24:24" ht="15.75" customHeight="1">
      <c r="X672" s="81"/>
    </row>
    <row r="673" spans="24:24" ht="15.75" customHeight="1">
      <c r="X673" s="81"/>
    </row>
    <row r="674" spans="24:24" ht="15.75" customHeight="1">
      <c r="X674" s="81"/>
    </row>
    <row r="675" spans="24:24" ht="15.75" customHeight="1">
      <c r="X675" s="81"/>
    </row>
    <row r="676" spans="24:24" ht="15.75" customHeight="1">
      <c r="X676" s="81"/>
    </row>
    <row r="677" spans="24:24" ht="15.75" customHeight="1">
      <c r="X677" s="81"/>
    </row>
    <row r="678" spans="24:24" ht="15.75" customHeight="1">
      <c r="X678" s="81"/>
    </row>
    <row r="679" spans="24:24" ht="15.75" customHeight="1">
      <c r="X679" s="81"/>
    </row>
    <row r="680" spans="24:24" ht="15.75" customHeight="1">
      <c r="X680" s="81"/>
    </row>
    <row r="681" spans="24:24" ht="15.75" customHeight="1">
      <c r="X681" s="81"/>
    </row>
    <row r="682" spans="24:24" ht="15.75" customHeight="1">
      <c r="X682" s="81"/>
    </row>
    <row r="683" spans="24:24" ht="15.75" customHeight="1">
      <c r="X683" s="81"/>
    </row>
    <row r="684" spans="24:24" ht="15.75" customHeight="1">
      <c r="X684" s="81"/>
    </row>
    <row r="685" spans="24:24" ht="15.75" customHeight="1">
      <c r="X685" s="81"/>
    </row>
    <row r="686" spans="24:24" ht="15.75" customHeight="1">
      <c r="X686" s="81"/>
    </row>
    <row r="687" spans="24:24" ht="15.75" customHeight="1">
      <c r="X687" s="81"/>
    </row>
    <row r="688" spans="24:24" ht="15.75" customHeight="1">
      <c r="X688" s="81"/>
    </row>
    <row r="689" spans="24:24" ht="15.75" customHeight="1">
      <c r="X689" s="81"/>
    </row>
    <row r="690" spans="24:24" ht="15.75" customHeight="1">
      <c r="X690" s="81"/>
    </row>
    <row r="691" spans="24:24" ht="15.75" customHeight="1">
      <c r="X691" s="81"/>
    </row>
    <row r="692" spans="24:24" ht="15.75" customHeight="1">
      <c r="X692" s="81"/>
    </row>
    <row r="693" spans="24:24" ht="15.75" customHeight="1">
      <c r="X693" s="81"/>
    </row>
    <row r="694" spans="24:24" ht="15.75" customHeight="1">
      <c r="X694" s="81"/>
    </row>
    <row r="695" spans="24:24" ht="15.75" customHeight="1">
      <c r="X695" s="81"/>
    </row>
    <row r="696" spans="24:24" ht="15.75" customHeight="1">
      <c r="X696" s="81"/>
    </row>
    <row r="697" spans="24:24" ht="15.75" customHeight="1">
      <c r="X697" s="81"/>
    </row>
    <row r="698" spans="24:24" ht="15.75" customHeight="1">
      <c r="X698" s="81"/>
    </row>
    <row r="699" spans="24:24" ht="15.75" customHeight="1">
      <c r="X699" s="81"/>
    </row>
    <row r="700" spans="24:24" ht="15.75" customHeight="1">
      <c r="X700" s="81"/>
    </row>
    <row r="701" spans="24:24" ht="15.75" customHeight="1">
      <c r="X701" s="81"/>
    </row>
    <row r="702" spans="24:24" ht="15.75" customHeight="1">
      <c r="X702" s="81"/>
    </row>
    <row r="703" spans="24:24" ht="15.75" customHeight="1">
      <c r="X703" s="81"/>
    </row>
    <row r="704" spans="24:24" ht="15.75" customHeight="1">
      <c r="X704" s="81"/>
    </row>
    <row r="705" spans="24:24" ht="15.75" customHeight="1">
      <c r="X705" s="81"/>
    </row>
    <row r="706" spans="24:24" ht="15.75" customHeight="1">
      <c r="X706" s="81"/>
    </row>
    <row r="707" spans="24:24" ht="15.75" customHeight="1">
      <c r="X707" s="81"/>
    </row>
    <row r="708" spans="24:24" ht="15.75" customHeight="1">
      <c r="X708" s="81"/>
    </row>
    <row r="709" spans="24:24" ht="15.75" customHeight="1">
      <c r="X709" s="81"/>
    </row>
    <row r="710" spans="24:24" ht="15.75" customHeight="1">
      <c r="X710" s="81"/>
    </row>
    <row r="711" spans="24:24" ht="15.75" customHeight="1">
      <c r="X711" s="81"/>
    </row>
    <row r="712" spans="24:24" ht="15.75" customHeight="1">
      <c r="X712" s="81"/>
    </row>
    <row r="713" spans="24:24" ht="15.75" customHeight="1">
      <c r="X713" s="81"/>
    </row>
    <row r="714" spans="24:24" ht="15.75" customHeight="1">
      <c r="X714" s="81"/>
    </row>
    <row r="715" spans="24:24" ht="15.75" customHeight="1">
      <c r="X715" s="81"/>
    </row>
    <row r="716" spans="24:24" ht="15.75" customHeight="1">
      <c r="X716" s="81"/>
    </row>
    <row r="717" spans="24:24" ht="15.75" customHeight="1">
      <c r="X717" s="81"/>
    </row>
    <row r="718" spans="24:24" ht="15.75" customHeight="1">
      <c r="X718" s="81"/>
    </row>
    <row r="719" spans="24:24" ht="15.75" customHeight="1">
      <c r="X719" s="81"/>
    </row>
    <row r="720" spans="24:24" ht="15.75" customHeight="1">
      <c r="X720" s="81"/>
    </row>
    <row r="721" spans="24:24" ht="15.75" customHeight="1">
      <c r="X721" s="81"/>
    </row>
    <row r="722" spans="24:24" ht="15.75" customHeight="1">
      <c r="X722" s="81"/>
    </row>
    <row r="723" spans="24:24" ht="15.75" customHeight="1">
      <c r="X723" s="81"/>
    </row>
    <row r="724" spans="24:24" ht="15.75" customHeight="1">
      <c r="X724" s="81"/>
    </row>
    <row r="725" spans="24:24" ht="15.75" customHeight="1">
      <c r="X725" s="81"/>
    </row>
    <row r="726" spans="24:24" ht="15.75" customHeight="1">
      <c r="X726" s="81"/>
    </row>
    <row r="727" spans="24:24" ht="15.75" customHeight="1">
      <c r="X727" s="81"/>
    </row>
    <row r="728" spans="24:24" ht="15.75" customHeight="1">
      <c r="X728" s="81"/>
    </row>
    <row r="729" spans="24:24" ht="15.75" customHeight="1">
      <c r="X729" s="81"/>
    </row>
    <row r="730" spans="24:24" ht="15.75" customHeight="1">
      <c r="X730" s="81"/>
    </row>
    <row r="731" spans="24:24" ht="15.75" customHeight="1">
      <c r="X731" s="81"/>
    </row>
    <row r="732" spans="24:24" ht="15.75" customHeight="1">
      <c r="X732" s="81"/>
    </row>
    <row r="733" spans="24:24" ht="15.75" customHeight="1">
      <c r="X733" s="81"/>
    </row>
    <row r="734" spans="24:24" ht="15.75" customHeight="1">
      <c r="X734" s="81"/>
    </row>
    <row r="735" spans="24:24" ht="15.75" customHeight="1">
      <c r="X735" s="81"/>
    </row>
    <row r="736" spans="24:24" ht="15.75" customHeight="1">
      <c r="X736" s="81"/>
    </row>
    <row r="737" spans="24:24" ht="15.75" customHeight="1">
      <c r="X737" s="81"/>
    </row>
    <row r="738" spans="24:24" ht="15.75" customHeight="1">
      <c r="X738" s="81"/>
    </row>
    <row r="739" spans="24:24" ht="15.75" customHeight="1">
      <c r="X739" s="81"/>
    </row>
    <row r="740" spans="24:24" ht="15.75" customHeight="1">
      <c r="X740" s="81"/>
    </row>
    <row r="741" spans="24:24" ht="15.75" customHeight="1">
      <c r="X741" s="81"/>
    </row>
    <row r="742" spans="24:24" ht="15.75" customHeight="1">
      <c r="X742" s="81"/>
    </row>
    <row r="743" spans="24:24" ht="15.75" customHeight="1">
      <c r="X743" s="81"/>
    </row>
    <row r="744" spans="24:24" ht="15.75" customHeight="1">
      <c r="X744" s="81"/>
    </row>
    <row r="745" spans="24:24" ht="15.75" customHeight="1">
      <c r="X745" s="81"/>
    </row>
    <row r="746" spans="24:24" ht="15.75" customHeight="1">
      <c r="X746" s="81"/>
    </row>
    <row r="747" spans="24:24" ht="15.75" customHeight="1">
      <c r="X747" s="81"/>
    </row>
    <row r="748" spans="24:24" ht="15.75" customHeight="1">
      <c r="X748" s="81"/>
    </row>
    <row r="749" spans="24:24" ht="15.75" customHeight="1">
      <c r="X749" s="81"/>
    </row>
    <row r="750" spans="24:24" ht="15.75" customHeight="1">
      <c r="X750" s="81"/>
    </row>
    <row r="751" spans="24:24" ht="15.75" customHeight="1">
      <c r="X751" s="81"/>
    </row>
    <row r="752" spans="24:24" ht="15.75" customHeight="1">
      <c r="X752" s="81"/>
    </row>
    <row r="753" spans="24:24" ht="15.75" customHeight="1">
      <c r="X753" s="81"/>
    </row>
    <row r="754" spans="24:24" ht="15.75" customHeight="1">
      <c r="X754" s="81"/>
    </row>
    <row r="755" spans="24:24" ht="15.75" customHeight="1">
      <c r="X755" s="81"/>
    </row>
    <row r="756" spans="24:24" ht="15.75" customHeight="1">
      <c r="X756" s="81"/>
    </row>
    <row r="757" spans="24:24" ht="15.75" customHeight="1">
      <c r="X757" s="81"/>
    </row>
    <row r="758" spans="24:24" ht="15.75" customHeight="1">
      <c r="X758" s="81"/>
    </row>
    <row r="759" spans="24:24" ht="15.75" customHeight="1">
      <c r="X759" s="81"/>
    </row>
    <row r="760" spans="24:24" ht="15.75" customHeight="1">
      <c r="X760" s="81"/>
    </row>
    <row r="761" spans="24:24" ht="15.75" customHeight="1">
      <c r="X761" s="81"/>
    </row>
    <row r="762" spans="24:24" ht="15.75" customHeight="1">
      <c r="X762" s="81"/>
    </row>
    <row r="763" spans="24:24" ht="15.75" customHeight="1">
      <c r="X763" s="81"/>
    </row>
    <row r="764" spans="24:24" ht="15.75" customHeight="1">
      <c r="X764" s="81"/>
    </row>
    <row r="765" spans="24:24" ht="15.75" customHeight="1">
      <c r="X765" s="81"/>
    </row>
    <row r="766" spans="24:24" ht="15.75" customHeight="1">
      <c r="X766" s="81"/>
    </row>
    <row r="767" spans="24:24" ht="15.75" customHeight="1">
      <c r="X767" s="81"/>
    </row>
    <row r="768" spans="24:24" ht="15.75" customHeight="1">
      <c r="X768" s="81"/>
    </row>
    <row r="769" spans="24:24" ht="15.75" customHeight="1">
      <c r="X769" s="81"/>
    </row>
    <row r="770" spans="24:24" ht="15.75" customHeight="1">
      <c r="X770" s="81"/>
    </row>
    <row r="771" spans="24:24" ht="15.75" customHeight="1">
      <c r="X771" s="81"/>
    </row>
    <row r="772" spans="24:24" ht="15.75" customHeight="1">
      <c r="X772" s="81"/>
    </row>
    <row r="773" spans="24:24" ht="15.75" customHeight="1">
      <c r="X773" s="81"/>
    </row>
    <row r="774" spans="24:24" ht="15.75" customHeight="1">
      <c r="X774" s="81"/>
    </row>
    <row r="775" spans="24:24" ht="15.75" customHeight="1">
      <c r="X775" s="81"/>
    </row>
    <row r="776" spans="24:24" ht="15.75" customHeight="1">
      <c r="X776" s="81"/>
    </row>
    <row r="777" spans="24:24" ht="15.75" customHeight="1">
      <c r="X777" s="81"/>
    </row>
    <row r="778" spans="24:24" ht="15.75" customHeight="1">
      <c r="X778" s="81"/>
    </row>
    <row r="779" spans="24:24" ht="15.75" customHeight="1">
      <c r="X779" s="81"/>
    </row>
    <row r="780" spans="24:24" ht="15.75" customHeight="1">
      <c r="X780" s="81"/>
    </row>
    <row r="781" spans="24:24" ht="15.75" customHeight="1">
      <c r="X781" s="81"/>
    </row>
    <row r="782" spans="24:24" ht="15.75" customHeight="1">
      <c r="X782" s="81"/>
    </row>
    <row r="783" spans="24:24" ht="15.75" customHeight="1">
      <c r="X783" s="81"/>
    </row>
    <row r="784" spans="24:24" ht="15.75" customHeight="1">
      <c r="X784" s="81"/>
    </row>
    <row r="785" spans="24:24" ht="15.75" customHeight="1">
      <c r="X785" s="81"/>
    </row>
    <row r="786" spans="24:24" ht="15.75" customHeight="1">
      <c r="X786" s="81"/>
    </row>
    <row r="787" spans="24:24" ht="15.75" customHeight="1">
      <c r="X787" s="81"/>
    </row>
    <row r="788" spans="24:24" ht="15.75" customHeight="1">
      <c r="X788" s="81"/>
    </row>
    <row r="789" spans="24:24" ht="15.75" customHeight="1">
      <c r="X789" s="81"/>
    </row>
    <row r="790" spans="24:24" ht="15.75" customHeight="1">
      <c r="X790" s="81"/>
    </row>
    <row r="791" spans="24:24" ht="15.75" customHeight="1">
      <c r="X791" s="81"/>
    </row>
    <row r="792" spans="24:24" ht="15.75" customHeight="1">
      <c r="X792" s="81"/>
    </row>
    <row r="793" spans="24:24" ht="15.75" customHeight="1">
      <c r="X793" s="81"/>
    </row>
    <row r="794" spans="24:24" ht="15.75" customHeight="1">
      <c r="X794" s="81"/>
    </row>
    <row r="795" spans="24:24" ht="15.75" customHeight="1">
      <c r="X795" s="81"/>
    </row>
    <row r="796" spans="24:24" ht="15.75" customHeight="1">
      <c r="X796" s="81"/>
    </row>
    <row r="797" spans="24:24" ht="15.75" customHeight="1">
      <c r="X797" s="81"/>
    </row>
    <row r="798" spans="24:24" ht="15.75" customHeight="1">
      <c r="X798" s="81"/>
    </row>
    <row r="799" spans="24:24" ht="15.75" customHeight="1">
      <c r="X799" s="81"/>
    </row>
    <row r="800" spans="24:24" ht="15.75" customHeight="1">
      <c r="X800" s="81"/>
    </row>
    <row r="801" spans="24:24" ht="15.75" customHeight="1">
      <c r="X801" s="81"/>
    </row>
    <row r="802" spans="24:24" ht="15.75" customHeight="1">
      <c r="X802" s="81"/>
    </row>
    <row r="803" spans="24:24" ht="15.75" customHeight="1">
      <c r="X803" s="81"/>
    </row>
    <row r="804" spans="24:24" ht="15.75" customHeight="1">
      <c r="X804" s="81"/>
    </row>
    <row r="805" spans="24:24" ht="15.75" customHeight="1">
      <c r="X805" s="81"/>
    </row>
    <row r="806" spans="24:24" ht="15.75" customHeight="1">
      <c r="X806" s="81"/>
    </row>
    <row r="807" spans="24:24" ht="15.75" customHeight="1">
      <c r="X807" s="81"/>
    </row>
    <row r="808" spans="24:24" ht="15.75" customHeight="1">
      <c r="X808" s="81"/>
    </row>
    <row r="809" spans="24:24" ht="15.75" customHeight="1">
      <c r="X809" s="81"/>
    </row>
    <row r="810" spans="24:24" ht="15.75" customHeight="1">
      <c r="X810" s="81"/>
    </row>
    <row r="811" spans="24:24" ht="15.75" customHeight="1">
      <c r="X811" s="81"/>
    </row>
    <row r="812" spans="24:24" ht="15.75" customHeight="1">
      <c r="X812" s="81"/>
    </row>
    <row r="813" spans="24:24" ht="15.75" customHeight="1">
      <c r="X813" s="81"/>
    </row>
    <row r="814" spans="24:24" ht="15.75" customHeight="1">
      <c r="X814" s="81"/>
    </row>
    <row r="815" spans="24:24" ht="15.75" customHeight="1">
      <c r="X815" s="81"/>
    </row>
    <row r="816" spans="24:24" ht="15.75" customHeight="1">
      <c r="X816" s="81"/>
    </row>
    <row r="817" spans="24:24" ht="15.75" customHeight="1">
      <c r="X817" s="81"/>
    </row>
    <row r="818" spans="24:24" ht="15.75" customHeight="1">
      <c r="X818" s="81"/>
    </row>
    <row r="819" spans="24:24" ht="15.75" customHeight="1">
      <c r="X819" s="81"/>
    </row>
    <row r="820" spans="24:24" ht="15.75" customHeight="1">
      <c r="X820" s="81"/>
    </row>
    <row r="821" spans="24:24" ht="15.75" customHeight="1">
      <c r="X821" s="81"/>
    </row>
    <row r="822" spans="24:24" ht="15.75" customHeight="1">
      <c r="X822" s="81"/>
    </row>
    <row r="823" spans="24:24" ht="15.75" customHeight="1">
      <c r="X823" s="81"/>
    </row>
    <row r="824" spans="24:24" ht="15.75" customHeight="1">
      <c r="X824" s="81"/>
    </row>
    <row r="825" spans="24:24" ht="15.75" customHeight="1">
      <c r="X825" s="81"/>
    </row>
    <row r="826" spans="24:24" ht="15.75" customHeight="1">
      <c r="X826" s="81"/>
    </row>
    <row r="827" spans="24:24" ht="15.75" customHeight="1">
      <c r="X827" s="81"/>
    </row>
    <row r="828" spans="24:24" ht="15.75" customHeight="1">
      <c r="X828" s="81"/>
    </row>
    <row r="829" spans="24:24" ht="15.75" customHeight="1">
      <c r="X829" s="81"/>
    </row>
    <row r="830" spans="24:24" ht="15.75" customHeight="1">
      <c r="X830" s="81"/>
    </row>
    <row r="831" spans="24:24" ht="15.75" customHeight="1">
      <c r="X831" s="81"/>
    </row>
    <row r="832" spans="24:24" ht="15.75" customHeight="1">
      <c r="X832" s="81"/>
    </row>
    <row r="833" spans="24:24" ht="15.75" customHeight="1">
      <c r="X833" s="81"/>
    </row>
    <row r="834" spans="24:24" ht="15.75" customHeight="1">
      <c r="X834" s="81"/>
    </row>
    <row r="835" spans="24:24" ht="15.75" customHeight="1">
      <c r="X835" s="81"/>
    </row>
    <row r="836" spans="24:24" ht="15.75" customHeight="1">
      <c r="X836" s="81"/>
    </row>
    <row r="837" spans="24:24" ht="15.75" customHeight="1">
      <c r="X837" s="81"/>
    </row>
    <row r="838" spans="24:24" ht="15.75" customHeight="1">
      <c r="X838" s="81"/>
    </row>
    <row r="839" spans="24:24" ht="15.75" customHeight="1">
      <c r="X839" s="81"/>
    </row>
    <row r="840" spans="24:24" ht="15.75" customHeight="1">
      <c r="X840" s="81"/>
    </row>
    <row r="841" spans="24:24" ht="15.75" customHeight="1">
      <c r="X841" s="81"/>
    </row>
    <row r="842" spans="24:24" ht="15.75" customHeight="1">
      <c r="X842" s="81"/>
    </row>
    <row r="843" spans="24:24" ht="15.75" customHeight="1">
      <c r="X843" s="81"/>
    </row>
    <row r="844" spans="24:24" ht="15.75" customHeight="1">
      <c r="X844" s="81"/>
    </row>
    <row r="845" spans="24:24" ht="15.75" customHeight="1">
      <c r="X845" s="81"/>
    </row>
    <row r="846" spans="24:24" ht="15.75" customHeight="1">
      <c r="X846" s="81"/>
    </row>
    <row r="847" spans="24:24" ht="15.75" customHeight="1">
      <c r="X847" s="81"/>
    </row>
    <row r="848" spans="24:24" ht="15.75" customHeight="1">
      <c r="X848" s="81"/>
    </row>
    <row r="849" spans="24:24" ht="15.75" customHeight="1">
      <c r="X849" s="81"/>
    </row>
    <row r="850" spans="24:24" ht="15.75" customHeight="1">
      <c r="X850" s="81"/>
    </row>
    <row r="851" spans="24:24" ht="15.75" customHeight="1">
      <c r="X851" s="81"/>
    </row>
    <row r="852" spans="24:24" ht="15.75" customHeight="1">
      <c r="X852" s="81"/>
    </row>
    <row r="853" spans="24:24" ht="15.75" customHeight="1">
      <c r="X853" s="81"/>
    </row>
    <row r="854" spans="24:24" ht="15.75" customHeight="1">
      <c r="X854" s="81"/>
    </row>
    <row r="855" spans="24:24" ht="15.75" customHeight="1">
      <c r="X855" s="81"/>
    </row>
    <row r="856" spans="24:24" ht="15.75" customHeight="1">
      <c r="X856" s="81"/>
    </row>
    <row r="857" spans="24:24" ht="15.75" customHeight="1">
      <c r="X857" s="81"/>
    </row>
    <row r="858" spans="24:24" ht="15.75" customHeight="1">
      <c r="X858" s="81"/>
    </row>
    <row r="859" spans="24:24" ht="15.75" customHeight="1">
      <c r="X859" s="81"/>
    </row>
    <row r="860" spans="24:24" ht="15.75" customHeight="1">
      <c r="X860" s="81"/>
    </row>
    <row r="861" spans="24:24" ht="15.75" customHeight="1">
      <c r="X861" s="81"/>
    </row>
    <row r="862" spans="24:24" ht="15.75" customHeight="1">
      <c r="X862" s="81"/>
    </row>
    <row r="863" spans="24:24" ht="15.75" customHeight="1">
      <c r="X863" s="81"/>
    </row>
    <row r="864" spans="24:24" ht="15.75" customHeight="1">
      <c r="X864" s="81"/>
    </row>
    <row r="865" spans="24:24" ht="15.75" customHeight="1">
      <c r="X865" s="81"/>
    </row>
    <row r="866" spans="24:24" ht="15.75" customHeight="1">
      <c r="X866" s="81"/>
    </row>
    <row r="867" spans="24:24" ht="15.75" customHeight="1">
      <c r="X867" s="81"/>
    </row>
    <row r="868" spans="24:24" ht="15.75" customHeight="1">
      <c r="X868" s="81"/>
    </row>
    <row r="869" spans="24:24" ht="15.75" customHeight="1">
      <c r="X869" s="81"/>
    </row>
    <row r="870" spans="24:24" ht="15.75" customHeight="1">
      <c r="X870" s="81"/>
    </row>
    <row r="871" spans="24:24" ht="15.75" customHeight="1">
      <c r="X871" s="81"/>
    </row>
    <row r="872" spans="24:24" ht="15.75" customHeight="1">
      <c r="X872" s="81"/>
    </row>
    <row r="873" spans="24:24" ht="15.75" customHeight="1">
      <c r="X873" s="81"/>
    </row>
    <row r="874" spans="24:24" ht="15.75" customHeight="1">
      <c r="X874" s="81"/>
    </row>
    <row r="875" spans="24:24" ht="15.75" customHeight="1">
      <c r="X875" s="81"/>
    </row>
    <row r="876" spans="24:24" ht="15.75" customHeight="1">
      <c r="X876" s="81"/>
    </row>
    <row r="877" spans="24:24" ht="15.75" customHeight="1">
      <c r="X877" s="81"/>
    </row>
    <row r="878" spans="24:24" ht="15.75" customHeight="1">
      <c r="X878" s="81"/>
    </row>
    <row r="879" spans="24:24" ht="15.75" customHeight="1">
      <c r="X879" s="81"/>
    </row>
    <row r="880" spans="24:24" ht="15.75" customHeight="1">
      <c r="X880" s="81"/>
    </row>
    <row r="881" spans="24:24" ht="15.75" customHeight="1">
      <c r="X881" s="81"/>
    </row>
    <row r="882" spans="24:24" ht="15.75" customHeight="1">
      <c r="X882" s="81"/>
    </row>
    <row r="883" spans="24:24" ht="15.75" customHeight="1">
      <c r="X883" s="81"/>
    </row>
    <row r="884" spans="24:24" ht="15.75" customHeight="1">
      <c r="X884" s="81"/>
    </row>
    <row r="885" spans="24:24" ht="15.75" customHeight="1">
      <c r="X885" s="81"/>
    </row>
    <row r="886" spans="24:24" ht="15.75" customHeight="1">
      <c r="X886" s="81"/>
    </row>
    <row r="887" spans="24:24" ht="15.75" customHeight="1">
      <c r="X887" s="81"/>
    </row>
    <row r="888" spans="24:24" ht="15.75" customHeight="1">
      <c r="X888" s="81"/>
    </row>
    <row r="889" spans="24:24" ht="15.75" customHeight="1">
      <c r="X889" s="81"/>
    </row>
    <row r="890" spans="24:24" ht="15.75" customHeight="1">
      <c r="X890" s="81"/>
    </row>
    <row r="891" spans="24:24" ht="15.75" customHeight="1">
      <c r="X891" s="81"/>
    </row>
    <row r="892" spans="24:24" ht="15.75" customHeight="1">
      <c r="X892" s="81"/>
    </row>
    <row r="893" spans="24:24" ht="15.75" customHeight="1">
      <c r="X893" s="81"/>
    </row>
    <row r="894" spans="24:24" ht="15.75" customHeight="1">
      <c r="X894" s="81"/>
    </row>
    <row r="895" spans="24:24" ht="15.75" customHeight="1">
      <c r="X895" s="81"/>
    </row>
    <row r="896" spans="24:24" ht="15.75" customHeight="1">
      <c r="X896" s="81"/>
    </row>
    <row r="897" spans="24:24" ht="15.75" customHeight="1">
      <c r="X897" s="81"/>
    </row>
    <row r="898" spans="24:24" ht="15.75" customHeight="1">
      <c r="X898" s="81"/>
    </row>
    <row r="899" spans="24:24" ht="15.75" customHeight="1">
      <c r="X899" s="81"/>
    </row>
    <row r="900" spans="24:24" ht="15.75" customHeight="1">
      <c r="X900" s="81"/>
    </row>
    <row r="901" spans="24:24" ht="15.75" customHeight="1">
      <c r="X901" s="81"/>
    </row>
    <row r="902" spans="24:24" ht="15.75" customHeight="1">
      <c r="X902" s="81"/>
    </row>
    <row r="903" spans="24:24" ht="15.75" customHeight="1">
      <c r="X903" s="81"/>
    </row>
    <row r="904" spans="24:24" ht="15.75" customHeight="1">
      <c r="X904" s="81"/>
    </row>
    <row r="905" spans="24:24" ht="15.75" customHeight="1">
      <c r="X905" s="81"/>
    </row>
    <row r="906" spans="24:24" ht="15.75" customHeight="1">
      <c r="X906" s="81"/>
    </row>
    <row r="907" spans="24:24" ht="15.75" customHeight="1">
      <c r="X907" s="81"/>
    </row>
    <row r="908" spans="24:24" ht="15.75" customHeight="1">
      <c r="X908" s="81"/>
    </row>
    <row r="909" spans="24:24" ht="15.75" customHeight="1">
      <c r="X909" s="81"/>
    </row>
    <row r="910" spans="24:24" ht="15.75" customHeight="1">
      <c r="X910" s="81"/>
    </row>
    <row r="911" spans="24:24" ht="15.75" customHeight="1">
      <c r="X911" s="81"/>
    </row>
    <row r="912" spans="24:24" ht="15.75" customHeight="1">
      <c r="X912" s="81"/>
    </row>
    <row r="913" spans="24:24" ht="15.75" customHeight="1">
      <c r="X913" s="81"/>
    </row>
    <row r="914" spans="24:24" ht="15.75" customHeight="1">
      <c r="X914" s="81"/>
    </row>
    <row r="915" spans="24:24" ht="15.75" customHeight="1">
      <c r="X915" s="81"/>
    </row>
    <row r="916" spans="24:24" ht="15.75" customHeight="1">
      <c r="X916" s="81"/>
    </row>
    <row r="917" spans="24:24" ht="15.75" customHeight="1">
      <c r="X917" s="81"/>
    </row>
    <row r="918" spans="24:24" ht="15.75" customHeight="1">
      <c r="X918" s="81"/>
    </row>
    <row r="919" spans="24:24" ht="15.75" customHeight="1">
      <c r="X919" s="81"/>
    </row>
    <row r="920" spans="24:24" ht="15.75" customHeight="1">
      <c r="X920" s="81"/>
    </row>
    <row r="921" spans="24:24" ht="15.75" customHeight="1">
      <c r="X921" s="81"/>
    </row>
    <row r="922" spans="24:24" ht="15.75" customHeight="1">
      <c r="X922" s="81"/>
    </row>
    <row r="923" spans="24:24" ht="15.75" customHeight="1">
      <c r="X923" s="81"/>
    </row>
    <row r="924" spans="24:24" ht="15.75" customHeight="1">
      <c r="X924" s="81"/>
    </row>
    <row r="925" spans="24:24" ht="15.75" customHeight="1">
      <c r="X925" s="81"/>
    </row>
    <row r="926" spans="24:24" ht="15.75" customHeight="1">
      <c r="X926" s="81"/>
    </row>
    <row r="927" spans="24:24" ht="15.75" customHeight="1">
      <c r="X927" s="81"/>
    </row>
    <row r="928" spans="24:24" ht="15.75" customHeight="1">
      <c r="X928" s="81"/>
    </row>
    <row r="929" spans="24:24" ht="15.75" customHeight="1">
      <c r="X929" s="81"/>
    </row>
    <row r="930" spans="24:24" ht="15.75" customHeight="1">
      <c r="X930" s="81"/>
    </row>
    <row r="931" spans="24:24" ht="15.75" customHeight="1">
      <c r="X931" s="81"/>
    </row>
    <row r="932" spans="24:24" ht="15.75" customHeight="1">
      <c r="X932" s="81"/>
    </row>
    <row r="933" spans="24:24" ht="15.75" customHeight="1">
      <c r="X933" s="81"/>
    </row>
    <row r="934" spans="24:24" ht="15.75" customHeight="1">
      <c r="X934" s="81"/>
    </row>
    <row r="935" spans="24:24" ht="15.75" customHeight="1">
      <c r="X935" s="81"/>
    </row>
    <row r="936" spans="24:24" ht="15.75" customHeight="1">
      <c r="X936" s="81"/>
    </row>
    <row r="937" spans="24:24" ht="15.75" customHeight="1">
      <c r="X937" s="81"/>
    </row>
    <row r="938" spans="24:24" ht="15.75" customHeight="1">
      <c r="X938" s="81"/>
    </row>
    <row r="939" spans="24:24" ht="15.75" customHeight="1">
      <c r="X939" s="81"/>
    </row>
    <row r="940" spans="24:24" ht="15.75" customHeight="1">
      <c r="X940" s="81"/>
    </row>
    <row r="941" spans="24:24" ht="15.75" customHeight="1">
      <c r="X941" s="81"/>
    </row>
    <row r="942" spans="24:24" ht="15.75" customHeight="1">
      <c r="X942" s="81"/>
    </row>
    <row r="943" spans="24:24" ht="15.75" customHeight="1">
      <c r="X943" s="81"/>
    </row>
    <row r="944" spans="24:24" ht="15.75" customHeight="1">
      <c r="X944" s="81"/>
    </row>
    <row r="945" spans="24:24" ht="15.75" customHeight="1">
      <c r="X945" s="81"/>
    </row>
    <row r="946" spans="24:24" ht="15.75" customHeight="1">
      <c r="X946" s="81"/>
    </row>
    <row r="947" spans="24:24" ht="15.75" customHeight="1">
      <c r="X947" s="81"/>
    </row>
    <row r="948" spans="24:24" ht="15.75" customHeight="1">
      <c r="X948" s="81"/>
    </row>
    <row r="949" spans="24:24" ht="15.75" customHeight="1">
      <c r="X949" s="81"/>
    </row>
    <row r="950" spans="24:24" ht="15.75" customHeight="1">
      <c r="X950" s="81"/>
    </row>
    <row r="951" spans="24:24" ht="15.75" customHeight="1">
      <c r="X951" s="81"/>
    </row>
    <row r="952" spans="24:24" ht="15.75" customHeight="1">
      <c r="X952" s="81"/>
    </row>
    <row r="953" spans="24:24" ht="15.75" customHeight="1">
      <c r="X953" s="81"/>
    </row>
    <row r="954" spans="24:24" ht="15.75" customHeight="1">
      <c r="X954" s="81"/>
    </row>
    <row r="955" spans="24:24" ht="15.75" customHeight="1">
      <c r="X955" s="81"/>
    </row>
    <row r="956" spans="24:24" ht="15.75" customHeight="1">
      <c r="X956" s="81"/>
    </row>
    <row r="957" spans="24:24" ht="15.75" customHeight="1">
      <c r="X957" s="81"/>
    </row>
    <row r="958" spans="24:24" ht="15.75" customHeight="1">
      <c r="X958" s="81"/>
    </row>
    <row r="959" spans="24:24" ht="15.75" customHeight="1">
      <c r="X959" s="81"/>
    </row>
    <row r="960" spans="24:24" ht="15.75" customHeight="1">
      <c r="X960" s="81"/>
    </row>
    <row r="961" spans="24:24" ht="15.75" customHeight="1">
      <c r="X961" s="81"/>
    </row>
    <row r="962" spans="24:24" ht="15.75" customHeight="1">
      <c r="X962" s="81"/>
    </row>
    <row r="963" spans="24:24" ht="15.75" customHeight="1">
      <c r="X963" s="81"/>
    </row>
    <row r="964" spans="24:24" ht="15.75" customHeight="1">
      <c r="X964" s="81"/>
    </row>
    <row r="965" spans="24:24" ht="15.75" customHeight="1">
      <c r="X965" s="81"/>
    </row>
    <row r="966" spans="24:24" ht="15.75" customHeight="1">
      <c r="X966" s="81"/>
    </row>
    <row r="967" spans="24:24" ht="15.75" customHeight="1">
      <c r="X967" s="81"/>
    </row>
    <row r="968" spans="24:24" ht="15.75" customHeight="1">
      <c r="X968" s="81"/>
    </row>
    <row r="969" spans="24:24" ht="15.75" customHeight="1">
      <c r="X969" s="81"/>
    </row>
    <row r="970" spans="24:24" ht="15.75" customHeight="1">
      <c r="X970" s="81"/>
    </row>
    <row r="971" spans="24:24" ht="15.75" customHeight="1">
      <c r="X971" s="81"/>
    </row>
    <row r="972" spans="24:24" ht="15.75" customHeight="1">
      <c r="X972" s="81"/>
    </row>
    <row r="973" spans="24:24" ht="15.75" customHeight="1">
      <c r="X973" s="81"/>
    </row>
    <row r="974" spans="24:24" ht="15.75" customHeight="1">
      <c r="X974" s="81"/>
    </row>
    <row r="975" spans="24:24" ht="15.75" customHeight="1">
      <c r="X975" s="81"/>
    </row>
    <row r="976" spans="24:24" ht="15.75" customHeight="1">
      <c r="X976" s="81"/>
    </row>
    <row r="977" spans="24:24" ht="15.75" customHeight="1">
      <c r="X977" s="81"/>
    </row>
    <row r="978" spans="24:24" ht="15.75" customHeight="1">
      <c r="X978" s="81"/>
    </row>
    <row r="979" spans="24:24" ht="15.75" customHeight="1">
      <c r="X979" s="81"/>
    </row>
    <row r="980" spans="24:24" ht="15.75" customHeight="1">
      <c r="X980" s="81"/>
    </row>
    <row r="981" spans="24:24" ht="15.75" customHeight="1">
      <c r="X981" s="81"/>
    </row>
    <row r="982" spans="24:24" ht="15.75" customHeight="1">
      <c r="X982" s="81"/>
    </row>
    <row r="983" spans="24:24" ht="15.75" customHeight="1">
      <c r="X983" s="81"/>
    </row>
    <row r="984" spans="24:24" ht="15.75" customHeight="1">
      <c r="X984" s="81"/>
    </row>
    <row r="985" spans="24:24" ht="15.75" customHeight="1">
      <c r="X985" s="81"/>
    </row>
    <row r="986" spans="24:24" ht="15.75" customHeight="1">
      <c r="X986" s="81"/>
    </row>
    <row r="987" spans="24:24" ht="15.75" customHeight="1">
      <c r="X987" s="81"/>
    </row>
    <row r="988" spans="24:24" ht="15.75" customHeight="1">
      <c r="X988" s="81"/>
    </row>
    <row r="989" spans="24:24" ht="15.75" customHeight="1">
      <c r="X989" s="81"/>
    </row>
    <row r="990" spans="24:24" ht="15.75" customHeight="1">
      <c r="X990" s="81"/>
    </row>
    <row r="991" spans="24:24" ht="15.75" customHeight="1">
      <c r="X991" s="81"/>
    </row>
    <row r="992" spans="24:24" ht="15.75" customHeight="1">
      <c r="X992" s="81"/>
    </row>
    <row r="993" spans="24:24" ht="15.75" customHeight="1">
      <c r="X993" s="81"/>
    </row>
    <row r="994" spans="24:24" ht="15.75" customHeight="1">
      <c r="X994" s="81"/>
    </row>
    <row r="995" spans="24:24" ht="15.75" customHeight="1">
      <c r="X995" s="81"/>
    </row>
    <row r="996" spans="24:24" ht="15.75" customHeight="1">
      <c r="X996" s="81"/>
    </row>
    <row r="997" spans="24:24" ht="15.75" customHeight="1">
      <c r="X997" s="81"/>
    </row>
    <row r="998" spans="24:24" ht="15.75" customHeight="1">
      <c r="X998" s="81"/>
    </row>
    <row r="999" spans="24:24" ht="15.75" customHeight="1">
      <c r="X999" s="81"/>
    </row>
    <row r="1000" spans="24:24" ht="15.75" customHeight="1">
      <c r="X1000" s="81"/>
    </row>
  </sheetData>
  <mergeCells count="189">
    <mergeCell ref="A7:A23"/>
    <mergeCell ref="A1:C3"/>
    <mergeCell ref="D2:H3"/>
    <mergeCell ref="AB4:AD4"/>
    <mergeCell ref="AE4:AG4"/>
    <mergeCell ref="Y5:AA6"/>
    <mergeCell ref="Y4:AA4"/>
    <mergeCell ref="D1:AH1"/>
    <mergeCell ref="B7:AJ7"/>
    <mergeCell ref="W2:AH3"/>
    <mergeCell ref="I2:T3"/>
    <mergeCell ref="AI1:AJ1"/>
    <mergeCell ref="H5:I5"/>
    <mergeCell ref="H4:I4"/>
    <mergeCell ref="D5:D6"/>
    <mergeCell ref="E5:E6"/>
    <mergeCell ref="G5:G6"/>
    <mergeCell ref="C5:C6"/>
    <mergeCell ref="A4:B6"/>
    <mergeCell ref="H6:I6"/>
    <mergeCell ref="F5:F6"/>
    <mergeCell ref="W12:W13"/>
    <mergeCell ref="W10:W11"/>
    <mergeCell ref="AE5:AG6"/>
    <mergeCell ref="AH28:AJ29"/>
    <mergeCell ref="AB24:AD24"/>
    <mergeCell ref="AB20:AD21"/>
    <mergeCell ref="AE28:AG29"/>
    <mergeCell ref="AB28:AD29"/>
    <mergeCell ref="AB10:AD11"/>
    <mergeCell ref="AE25:AG26"/>
    <mergeCell ref="AB25:AD26"/>
    <mergeCell ref="AE24:AG24"/>
    <mergeCell ref="AE12:AG13"/>
    <mergeCell ref="AE10:AG11"/>
    <mergeCell ref="AB22:AD23"/>
    <mergeCell ref="AH34:AJ35"/>
    <mergeCell ref="AH32:AJ33"/>
    <mergeCell ref="AB32:AD33"/>
    <mergeCell ref="B38:B39"/>
    <mergeCell ref="B40:B41"/>
    <mergeCell ref="C38:G39"/>
    <mergeCell ref="C36:G37"/>
    <mergeCell ref="B50:D50"/>
    <mergeCell ref="B49:D49"/>
    <mergeCell ref="A46:X46"/>
    <mergeCell ref="C34:G35"/>
    <mergeCell ref="B42:G43"/>
    <mergeCell ref="C32:G33"/>
    <mergeCell ref="A27:A43"/>
    <mergeCell ref="A48:A50"/>
    <mergeCell ref="B32:B33"/>
    <mergeCell ref="B30:B31"/>
    <mergeCell ref="B28:B29"/>
    <mergeCell ref="F50:G50"/>
    <mergeCell ref="B48:D48"/>
    <mergeCell ref="W28:W29"/>
    <mergeCell ref="C28:G29"/>
    <mergeCell ref="AH30:AJ31"/>
    <mergeCell ref="Y16:AA17"/>
    <mergeCell ref="Y18:AA19"/>
    <mergeCell ref="AB18:AD19"/>
    <mergeCell ref="Y30:AA31"/>
    <mergeCell ref="B27:AJ27"/>
    <mergeCell ref="AH18:AJ19"/>
    <mergeCell ref="Y28:AA29"/>
    <mergeCell ref="Y24:AA24"/>
    <mergeCell ref="Y25:AA26"/>
    <mergeCell ref="Y22:AA23"/>
    <mergeCell ref="Y20:AA21"/>
    <mergeCell ref="AH24:AJ24"/>
    <mergeCell ref="AH25:AJ26"/>
    <mergeCell ref="W20:W21"/>
    <mergeCell ref="W25:W26"/>
    <mergeCell ref="W22:W23"/>
    <mergeCell ref="W18:W19"/>
    <mergeCell ref="H22:H23"/>
    <mergeCell ref="H24:I24"/>
    <mergeCell ref="H25:I25"/>
    <mergeCell ref="H28:H29"/>
    <mergeCell ref="AE30:AG31"/>
    <mergeCell ref="AB30:AD31"/>
    <mergeCell ref="AE20:AG21"/>
    <mergeCell ref="W8:W9"/>
    <mergeCell ref="W5:W6"/>
    <mergeCell ref="AE8:AG9"/>
    <mergeCell ref="AH20:AJ21"/>
    <mergeCell ref="AH22:AJ23"/>
    <mergeCell ref="AH5:AJ6"/>
    <mergeCell ref="AH8:AJ9"/>
    <mergeCell ref="AH16:AJ17"/>
    <mergeCell ref="Y34:AA35"/>
    <mergeCell ref="Y32:AA33"/>
    <mergeCell ref="AE32:AG33"/>
    <mergeCell ref="W32:W33"/>
    <mergeCell ref="W34:W35"/>
    <mergeCell ref="Y14:AA15"/>
    <mergeCell ref="W14:W15"/>
    <mergeCell ref="W30:W31"/>
    <mergeCell ref="W16:W17"/>
    <mergeCell ref="AE34:AG35"/>
    <mergeCell ref="AB34:AD35"/>
    <mergeCell ref="AE22:AG23"/>
    <mergeCell ref="AB16:AD17"/>
    <mergeCell ref="AB14:AD15"/>
    <mergeCell ref="AE16:AG17"/>
    <mergeCell ref="AE18:AG19"/>
    <mergeCell ref="AI2:AJ2"/>
    <mergeCell ref="AH4:AJ4"/>
    <mergeCell ref="AI3:AJ3"/>
    <mergeCell ref="Y12:AA13"/>
    <mergeCell ref="AB12:AD13"/>
    <mergeCell ref="AH12:AJ13"/>
    <mergeCell ref="AH10:AJ11"/>
    <mergeCell ref="Y10:AA11"/>
    <mergeCell ref="AH14:AJ15"/>
    <mergeCell ref="AB5:AD6"/>
    <mergeCell ref="AB8:AD9"/>
    <mergeCell ref="Y8:AA9"/>
    <mergeCell ref="AE14:AG15"/>
    <mergeCell ref="H32:H33"/>
    <mergeCell ref="H26:I26"/>
    <mergeCell ref="B34:B35"/>
    <mergeCell ref="B36:B37"/>
    <mergeCell ref="H40:H41"/>
    <mergeCell ref="H42:H43"/>
    <mergeCell ref="H38:H39"/>
    <mergeCell ref="H36:H37"/>
    <mergeCell ref="H34:H35"/>
    <mergeCell ref="D25:D26"/>
    <mergeCell ref="C25:C26"/>
    <mergeCell ref="G25:G26"/>
    <mergeCell ref="F25:F26"/>
    <mergeCell ref="E25:E26"/>
    <mergeCell ref="A24:B26"/>
    <mergeCell ref="C12:G13"/>
    <mergeCell ref="C10:G11"/>
    <mergeCell ref="B12:B13"/>
    <mergeCell ref="B8:B9"/>
    <mergeCell ref="C8:G9"/>
    <mergeCell ref="H8:H9"/>
    <mergeCell ref="H14:H15"/>
    <mergeCell ref="B10:B11"/>
    <mergeCell ref="C30:G31"/>
    <mergeCell ref="H30:H31"/>
    <mergeCell ref="B14:B15"/>
    <mergeCell ref="H16:H17"/>
    <mergeCell ref="C16:G17"/>
    <mergeCell ref="B22:G23"/>
    <mergeCell ref="C20:G21"/>
    <mergeCell ref="H20:H21"/>
    <mergeCell ref="B20:B21"/>
    <mergeCell ref="H18:H19"/>
    <mergeCell ref="C18:G19"/>
    <mergeCell ref="H12:H13"/>
    <mergeCell ref="H10:H11"/>
    <mergeCell ref="B16:B17"/>
    <mergeCell ref="B18:B19"/>
    <mergeCell ref="C14:G15"/>
    <mergeCell ref="B47:D47"/>
    <mergeCell ref="C40:G41"/>
    <mergeCell ref="M48:X48"/>
    <mergeCell ref="M49:X49"/>
    <mergeCell ref="Y42:AA43"/>
    <mergeCell ref="Y40:AA41"/>
    <mergeCell ref="W40:W41"/>
    <mergeCell ref="W42:W43"/>
    <mergeCell ref="AB38:AD39"/>
    <mergeCell ref="Y38:AA39"/>
    <mergeCell ref="W38:W39"/>
    <mergeCell ref="M47:X47"/>
    <mergeCell ref="AB42:AD43"/>
    <mergeCell ref="AB40:AD41"/>
    <mergeCell ref="AH42:AJ43"/>
    <mergeCell ref="AE42:AG43"/>
    <mergeCell ref="AH40:AJ41"/>
    <mergeCell ref="AE40:AG41"/>
    <mergeCell ref="AH38:AJ39"/>
    <mergeCell ref="AH36:AJ37"/>
    <mergeCell ref="H50:I50"/>
    <mergeCell ref="H47:I47"/>
    <mergeCell ref="H49:I49"/>
    <mergeCell ref="H48:I48"/>
    <mergeCell ref="W36:W37"/>
    <mergeCell ref="M50:X50"/>
    <mergeCell ref="AE38:AG39"/>
    <mergeCell ref="Y36:AA37"/>
    <mergeCell ref="AB36:AD37"/>
    <mergeCell ref="AE36:AG37"/>
  </mergeCells>
  <pageMargins left="0.70866141732283472" right="0.70866141732283472" top="0.74803149606299213" bottom="0.74803149606299213"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D7D31"/>
    <outlinePr summaryBelow="0" summaryRight="0"/>
    <pageSetUpPr fitToPage="1"/>
  </sheetPr>
  <dimension ref="A1:AS1000"/>
  <sheetViews>
    <sheetView workbookViewId="0">
      <selection sqref="A1:AS43"/>
    </sheetView>
  </sheetViews>
  <sheetFormatPr baseColWidth="10" defaultColWidth="14.42578125" defaultRowHeight="15" customHeight="1"/>
  <cols>
    <col min="1" max="1" width="15.5703125" customWidth="1"/>
    <col min="2" max="2" width="12" customWidth="1"/>
    <col min="3" max="3" width="20.42578125" customWidth="1"/>
    <col min="4" max="4" width="10.5703125" customWidth="1"/>
    <col min="5" max="5" width="9.7109375" customWidth="1"/>
    <col min="6" max="6" width="20.28515625" customWidth="1"/>
    <col min="7" max="7" width="1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8.85546875" customWidth="1"/>
    <col min="28" max="29" width="11.42578125" customWidth="1"/>
    <col min="30" max="30" width="26.5703125" customWidth="1"/>
    <col min="31" max="32" width="11.42578125" customWidth="1"/>
    <col min="33" max="33" width="29.85546875" customWidth="1"/>
    <col min="34" max="34" width="15.85546875" customWidth="1"/>
    <col min="35" max="35" width="20" customWidth="1"/>
    <col min="36" max="36" width="30.7109375" customWidth="1"/>
    <col min="37"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c r="AK1" s="255"/>
      <c r="AL1" s="255"/>
      <c r="AM1" s="255"/>
      <c r="AN1" s="255"/>
      <c r="AO1" s="255"/>
      <c r="AP1" s="255"/>
      <c r="AQ1" s="255"/>
      <c r="AR1" s="255"/>
      <c r="AS1" s="255"/>
    </row>
    <row r="2" spans="1:45">
      <c r="A2" s="1796"/>
      <c r="B2" s="1715"/>
      <c r="C2" s="1713"/>
      <c r="D2" s="2044" t="s">
        <v>23</v>
      </c>
      <c r="E2" s="1720"/>
      <c r="F2" s="1720"/>
      <c r="G2" s="1720"/>
      <c r="H2" s="1721"/>
      <c r="I2" s="2163" t="s">
        <v>1601</v>
      </c>
      <c r="J2" s="1720"/>
      <c r="K2" s="1720"/>
      <c r="L2" s="1720"/>
      <c r="M2" s="1720"/>
      <c r="N2" s="1720"/>
      <c r="O2" s="1720"/>
      <c r="P2" s="1720"/>
      <c r="Q2" s="1720"/>
      <c r="R2" s="1720"/>
      <c r="S2" s="1720"/>
      <c r="T2" s="1721"/>
      <c r="U2" s="256" t="s">
        <v>47</v>
      </c>
      <c r="V2" s="257">
        <f t="shared" ref="V2:V3" si="0">+X5+X25</f>
        <v>1</v>
      </c>
      <c r="W2" s="2163"/>
      <c r="X2" s="1720"/>
      <c r="Y2" s="1720"/>
      <c r="Z2" s="1720"/>
      <c r="AA2" s="1720"/>
      <c r="AB2" s="1720"/>
      <c r="AC2" s="1720"/>
      <c r="AD2" s="1720"/>
      <c r="AE2" s="1720"/>
      <c r="AF2" s="1720"/>
      <c r="AG2" s="1720"/>
      <c r="AH2" s="1721"/>
      <c r="AI2" s="2053" t="s">
        <v>19</v>
      </c>
      <c r="AJ2" s="1874"/>
      <c r="AK2" s="255"/>
      <c r="AL2" s="255"/>
      <c r="AM2" s="255"/>
      <c r="AN2" s="255"/>
      <c r="AO2" s="255"/>
      <c r="AP2" s="255"/>
      <c r="AQ2" s="255"/>
      <c r="AR2" s="255"/>
      <c r="AS2" s="255"/>
    </row>
    <row r="3" spans="1:45" ht="15.75"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260">
        <f t="shared" si="0"/>
        <v>0.89399799999999974</v>
      </c>
      <c r="W3" s="1696"/>
      <c r="X3" s="1666"/>
      <c r="Y3" s="1666"/>
      <c r="Z3" s="1666"/>
      <c r="AA3" s="1666"/>
      <c r="AB3" s="1666"/>
      <c r="AC3" s="1666"/>
      <c r="AD3" s="1666"/>
      <c r="AE3" s="1666"/>
      <c r="AF3" s="1666"/>
      <c r="AG3" s="1666"/>
      <c r="AH3" s="1651"/>
      <c r="AI3" s="2267" t="s">
        <v>2113</v>
      </c>
      <c r="AJ3" s="2055"/>
      <c r="AK3" s="255"/>
      <c r="AL3" s="255"/>
      <c r="AM3" s="255"/>
      <c r="AN3" s="255"/>
      <c r="AO3" s="255"/>
      <c r="AP3" s="255"/>
      <c r="AQ3" s="255"/>
      <c r="AR3" s="255"/>
      <c r="AS3" s="255"/>
    </row>
    <row r="4" spans="1:45" ht="24.75" customHeight="1">
      <c r="A4" s="2048" t="s">
        <v>107</v>
      </c>
      <c r="B4" s="1664"/>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117</v>
      </c>
      <c r="AC4" s="2036"/>
      <c r="AD4" s="2031"/>
      <c r="AE4" s="2030" t="s">
        <v>427</v>
      </c>
      <c r="AF4" s="2036"/>
      <c r="AG4" s="2031"/>
      <c r="AH4" s="2030" t="s">
        <v>125</v>
      </c>
      <c r="AI4" s="2036"/>
      <c r="AJ4" s="2037"/>
      <c r="AK4" s="267"/>
      <c r="AL4" s="267"/>
      <c r="AM4" s="267"/>
      <c r="AN4" s="267"/>
      <c r="AO4" s="267"/>
      <c r="AP4" s="267"/>
      <c r="AQ4" s="267"/>
      <c r="AR4" s="267"/>
      <c r="AS4" s="267"/>
    </row>
    <row r="5" spans="1:45" ht="69.75" customHeight="1">
      <c r="A5" s="1796"/>
      <c r="B5" s="1713"/>
      <c r="C5" s="2046" t="s">
        <v>2117</v>
      </c>
      <c r="D5" s="2046" t="s">
        <v>298</v>
      </c>
      <c r="E5" s="2088">
        <v>1</v>
      </c>
      <c r="F5" s="2046" t="s">
        <v>2118</v>
      </c>
      <c r="G5" s="2138" t="s">
        <v>300</v>
      </c>
      <c r="H5" s="2268" t="s">
        <v>47</v>
      </c>
      <c r="I5" s="2170"/>
      <c r="J5" s="676">
        <f t="shared" ref="J5:U5" si="1">+J22</f>
        <v>2.8995E-2</v>
      </c>
      <c r="K5" s="676">
        <f t="shared" si="1"/>
        <v>0.10339499999999999</v>
      </c>
      <c r="L5" s="676">
        <f t="shared" si="1"/>
        <v>0.10341</v>
      </c>
      <c r="M5" s="676">
        <f t="shared" si="1"/>
        <v>0.10339499999999999</v>
      </c>
      <c r="N5" s="676">
        <f t="shared" si="1"/>
        <v>7.4495000000000006E-2</v>
      </c>
      <c r="O5" s="676">
        <f t="shared" si="1"/>
        <v>5.7959999999999998E-2</v>
      </c>
      <c r="P5" s="676">
        <f t="shared" si="1"/>
        <v>0.129805</v>
      </c>
      <c r="Q5" s="676">
        <f t="shared" si="1"/>
        <v>0.22608500000000004</v>
      </c>
      <c r="R5" s="676">
        <f t="shared" si="1"/>
        <v>9.4960000000000003E-2</v>
      </c>
      <c r="S5" s="676">
        <f t="shared" si="1"/>
        <v>3.2495000000000003E-2</v>
      </c>
      <c r="T5" s="676">
        <f t="shared" si="1"/>
        <v>3.2495000000000003E-2</v>
      </c>
      <c r="U5" s="676">
        <f t="shared" si="1"/>
        <v>1.251E-2</v>
      </c>
      <c r="V5" s="730">
        <f t="shared" ref="V5:V6" si="2">SUM(J5:U5)</f>
        <v>1.0000000000000002</v>
      </c>
      <c r="W5" s="2039">
        <v>0.97499999999999998</v>
      </c>
      <c r="X5" s="730">
        <f>+(V5/V5)*W5</f>
        <v>0.97499999999999998</v>
      </c>
      <c r="Y5" s="2026" t="s">
        <v>2121</v>
      </c>
      <c r="Z5" s="1720"/>
      <c r="AA5" s="1721"/>
      <c r="AB5" s="2026" t="s">
        <v>2122</v>
      </c>
      <c r="AC5" s="1720"/>
      <c r="AD5" s="1721"/>
      <c r="AE5" s="2026" t="s">
        <v>2123</v>
      </c>
      <c r="AF5" s="1720"/>
      <c r="AG5" s="1721"/>
      <c r="AH5" s="2026" t="s">
        <v>2125</v>
      </c>
      <c r="AI5" s="1720"/>
      <c r="AJ5" s="1721"/>
      <c r="AK5" s="267"/>
      <c r="AL5" s="267"/>
      <c r="AM5" s="267"/>
      <c r="AN5" s="267"/>
      <c r="AO5" s="267"/>
      <c r="AP5" s="267"/>
      <c r="AQ5" s="267"/>
      <c r="AR5" s="267"/>
      <c r="AS5" s="267"/>
    </row>
    <row r="6" spans="1:45" ht="49.5" customHeight="1">
      <c r="A6" s="2062"/>
      <c r="B6" s="1648"/>
      <c r="C6" s="1619"/>
      <c r="D6" s="1619"/>
      <c r="E6" s="1619"/>
      <c r="F6" s="1619"/>
      <c r="G6" s="1679"/>
      <c r="H6" s="2262" t="s">
        <v>78</v>
      </c>
      <c r="I6" s="2172"/>
      <c r="J6" s="668">
        <f t="shared" ref="J6:U6" si="3">J23</f>
        <v>2.8995E-2</v>
      </c>
      <c r="K6" s="668">
        <f t="shared" si="3"/>
        <v>5.6384999999999998E-2</v>
      </c>
      <c r="L6" s="668">
        <f t="shared" si="3"/>
        <v>0.14385000000000001</v>
      </c>
      <c r="M6" s="668">
        <f t="shared" si="3"/>
        <v>0.10589999999999999</v>
      </c>
      <c r="N6" s="668">
        <f t="shared" si="3"/>
        <v>7.3564999999999992E-2</v>
      </c>
      <c r="O6" s="668">
        <f t="shared" si="3"/>
        <v>3.5310000000000001E-2</v>
      </c>
      <c r="P6" s="668">
        <f t="shared" si="3"/>
        <v>7.8365000000000004E-2</v>
      </c>
      <c r="Q6" s="668">
        <f t="shared" si="3"/>
        <v>0.21291500000000002</v>
      </c>
      <c r="R6" s="668">
        <f t="shared" si="3"/>
        <v>2.0570000000000001E-2</v>
      </c>
      <c r="S6" s="668">
        <f t="shared" si="3"/>
        <v>5.263000000000001E-2</v>
      </c>
      <c r="T6" s="668">
        <f t="shared" si="3"/>
        <v>6.1045000000000009E-2</v>
      </c>
      <c r="U6" s="668">
        <f t="shared" si="3"/>
        <v>2.1750000000000002E-2</v>
      </c>
      <c r="V6" s="733">
        <f t="shared" si="2"/>
        <v>0.89127999999999996</v>
      </c>
      <c r="W6" s="1619"/>
      <c r="X6" s="730">
        <f>+V6/V5*W5</f>
        <v>0.86899799999999972</v>
      </c>
      <c r="Y6" s="1679"/>
      <c r="Z6" s="1722"/>
      <c r="AA6" s="1648"/>
      <c r="AB6" s="1679"/>
      <c r="AC6" s="1722"/>
      <c r="AD6" s="1648"/>
      <c r="AE6" s="1679"/>
      <c r="AF6" s="1722"/>
      <c r="AG6" s="1648"/>
      <c r="AH6" s="1679"/>
      <c r="AI6" s="1722"/>
      <c r="AJ6" s="1648"/>
      <c r="AK6" s="267"/>
      <c r="AL6" s="267"/>
      <c r="AM6" s="267"/>
      <c r="AN6" s="267"/>
      <c r="AO6" s="267"/>
      <c r="AP6" s="267"/>
      <c r="AQ6" s="267"/>
      <c r="AR6" s="267"/>
      <c r="AS6" s="267"/>
    </row>
    <row r="7" spans="1:45" ht="12.75" customHeight="1">
      <c r="A7" s="2063" t="s">
        <v>2134</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1"/>
      <c r="AK7" s="267"/>
      <c r="AL7" s="267"/>
      <c r="AM7" s="267"/>
      <c r="AN7" s="267"/>
      <c r="AO7" s="267"/>
      <c r="AP7" s="267"/>
      <c r="AQ7" s="267"/>
      <c r="AR7" s="267"/>
      <c r="AS7" s="267"/>
    </row>
    <row r="8" spans="1:45" ht="25.5" customHeight="1">
      <c r="A8" s="1653"/>
      <c r="B8" s="2028">
        <v>1</v>
      </c>
      <c r="C8" s="2094" t="s">
        <v>2139</v>
      </c>
      <c r="D8" s="1720"/>
      <c r="E8" s="1720"/>
      <c r="F8" s="1720"/>
      <c r="G8" s="1721"/>
      <c r="H8" s="2042" t="s">
        <v>79</v>
      </c>
      <c r="I8" s="654" t="s">
        <v>47</v>
      </c>
      <c r="J8" s="734"/>
      <c r="K8" s="734">
        <v>0.18179999999999999</v>
      </c>
      <c r="L8" s="734">
        <v>0.18179999999999999</v>
      </c>
      <c r="M8" s="734">
        <v>0.18179999999999999</v>
      </c>
      <c r="N8" s="734">
        <v>9.0999999999999998E-2</v>
      </c>
      <c r="O8" s="734">
        <v>9.0899999999999995E-2</v>
      </c>
      <c r="P8" s="734">
        <v>9.0899999999999995E-2</v>
      </c>
      <c r="Q8" s="734">
        <v>9.0899999999999995E-2</v>
      </c>
      <c r="R8" s="734">
        <v>9.0899999999999995E-2</v>
      </c>
      <c r="S8" s="676"/>
      <c r="T8" s="676"/>
      <c r="U8" s="676"/>
      <c r="V8" s="672">
        <f t="shared" ref="V8:V23" si="4">SUM(J8:U8)</f>
        <v>0.99999999999999989</v>
      </c>
      <c r="W8" s="2140">
        <v>0.5</v>
      </c>
      <c r="X8" s="290">
        <f>V8*W8</f>
        <v>0.49999999999999994</v>
      </c>
      <c r="Y8" s="2026" t="s">
        <v>2142</v>
      </c>
      <c r="Z8" s="1720"/>
      <c r="AA8" s="1721"/>
      <c r="AB8" s="2026" t="s">
        <v>2143</v>
      </c>
      <c r="AC8" s="1720"/>
      <c r="AD8" s="1721"/>
      <c r="AE8" s="2026" t="s">
        <v>2144</v>
      </c>
      <c r="AF8" s="1720"/>
      <c r="AG8" s="1721"/>
      <c r="AH8" s="2026" t="s">
        <v>2145</v>
      </c>
      <c r="AI8" s="1720"/>
      <c r="AJ8" s="1721"/>
      <c r="AK8" s="267"/>
      <c r="AL8" s="267"/>
      <c r="AM8" s="267"/>
      <c r="AN8" s="267"/>
      <c r="AO8" s="267"/>
      <c r="AP8" s="267"/>
      <c r="AQ8" s="267"/>
      <c r="AR8" s="267"/>
      <c r="AS8" s="267"/>
    </row>
    <row r="9" spans="1:45" ht="25.5" customHeight="1">
      <c r="A9" s="1653"/>
      <c r="B9" s="1679"/>
      <c r="C9" s="1679"/>
      <c r="D9" s="1722"/>
      <c r="E9" s="1722"/>
      <c r="F9" s="1722"/>
      <c r="G9" s="1648"/>
      <c r="H9" s="2043"/>
      <c r="I9" s="666" t="s">
        <v>48</v>
      </c>
      <c r="J9" s="667"/>
      <c r="K9" s="669">
        <v>9.0899999999999995E-2</v>
      </c>
      <c r="L9" s="669">
        <v>0.2727</v>
      </c>
      <c r="M9" s="669">
        <v>0.18179999999999999</v>
      </c>
      <c r="N9" s="669">
        <v>9.0999999999999998E-2</v>
      </c>
      <c r="O9" s="669">
        <v>6.0600000000000001E-2</v>
      </c>
      <c r="P9" s="669">
        <v>9.0899999999999995E-2</v>
      </c>
      <c r="Q9" s="669">
        <v>0</v>
      </c>
      <c r="R9" s="669">
        <v>0</v>
      </c>
      <c r="S9" s="668"/>
      <c r="T9" s="668"/>
      <c r="U9" s="669">
        <v>3.0000000000000001E-3</v>
      </c>
      <c r="V9" s="670">
        <f t="shared" si="4"/>
        <v>0.79089999999999994</v>
      </c>
      <c r="W9" s="2141"/>
      <c r="X9" s="297">
        <f>+V9*W8</f>
        <v>0.39544999999999997</v>
      </c>
      <c r="Y9" s="1679"/>
      <c r="Z9" s="1722"/>
      <c r="AA9" s="1648"/>
      <c r="AB9" s="1679"/>
      <c r="AC9" s="1722"/>
      <c r="AD9" s="1648"/>
      <c r="AE9" s="1679"/>
      <c r="AF9" s="1722"/>
      <c r="AG9" s="1648"/>
      <c r="AH9" s="1679"/>
      <c r="AI9" s="1722"/>
      <c r="AJ9" s="1648"/>
      <c r="AK9" s="267"/>
      <c r="AL9" s="267"/>
      <c r="AM9" s="267"/>
      <c r="AN9" s="267"/>
      <c r="AO9" s="267"/>
      <c r="AP9" s="267"/>
      <c r="AQ9" s="267"/>
      <c r="AR9" s="267"/>
      <c r="AS9" s="267"/>
    </row>
    <row r="10" spans="1:45" ht="25.5" customHeight="1">
      <c r="A10" s="1653"/>
      <c r="B10" s="2028">
        <v>2</v>
      </c>
      <c r="C10" s="2094" t="s">
        <v>2149</v>
      </c>
      <c r="D10" s="1720"/>
      <c r="E10" s="1720"/>
      <c r="F10" s="1720"/>
      <c r="G10" s="1721"/>
      <c r="H10" s="2042" t="s">
        <v>79</v>
      </c>
      <c r="I10" s="654" t="s">
        <v>47</v>
      </c>
      <c r="J10" s="734"/>
      <c r="K10" s="676"/>
      <c r="L10" s="676"/>
      <c r="M10" s="676"/>
      <c r="N10" s="676"/>
      <c r="O10" s="676"/>
      <c r="P10" s="734">
        <v>0.2</v>
      </c>
      <c r="Q10" s="734">
        <v>0.2</v>
      </c>
      <c r="R10" s="734">
        <v>0.2</v>
      </c>
      <c r="S10" s="734">
        <v>0.2</v>
      </c>
      <c r="T10" s="734">
        <v>0.2</v>
      </c>
      <c r="U10" s="676"/>
      <c r="V10" s="672">
        <f t="shared" si="4"/>
        <v>1</v>
      </c>
      <c r="W10" s="2140">
        <v>0.1</v>
      </c>
      <c r="X10" s="290">
        <f>V10*W10</f>
        <v>0.1</v>
      </c>
      <c r="Y10" s="2189"/>
      <c r="Z10" s="1720"/>
      <c r="AA10" s="1721"/>
      <c r="AB10" s="2026" t="s">
        <v>2151</v>
      </c>
      <c r="AC10" s="1720"/>
      <c r="AD10" s="1721"/>
      <c r="AE10" s="2026" t="s">
        <v>2153</v>
      </c>
      <c r="AF10" s="1720"/>
      <c r="AG10" s="1721"/>
      <c r="AH10" s="2026" t="s">
        <v>2155</v>
      </c>
      <c r="AI10" s="1720"/>
      <c r="AJ10" s="1721"/>
      <c r="AK10" s="267"/>
      <c r="AL10" s="267"/>
      <c r="AM10" s="267"/>
      <c r="AN10" s="267"/>
      <c r="AO10" s="267"/>
      <c r="AP10" s="267"/>
      <c r="AQ10" s="267"/>
      <c r="AR10" s="267"/>
      <c r="AS10" s="267"/>
    </row>
    <row r="11" spans="1:45" ht="25.5" customHeight="1">
      <c r="A11" s="1653"/>
      <c r="B11" s="1679"/>
      <c r="C11" s="1679"/>
      <c r="D11" s="1722"/>
      <c r="E11" s="1722"/>
      <c r="F11" s="1722"/>
      <c r="G11" s="1648"/>
      <c r="H11" s="2043"/>
      <c r="I11" s="666" t="s">
        <v>48</v>
      </c>
      <c r="J11" s="667"/>
      <c r="K11" s="668"/>
      <c r="L11" s="668"/>
      <c r="M11" s="668"/>
      <c r="N11" s="668"/>
      <c r="O11" s="668"/>
      <c r="P11" s="669">
        <v>0.2</v>
      </c>
      <c r="Q11" s="669">
        <v>0</v>
      </c>
      <c r="R11" s="669">
        <v>0</v>
      </c>
      <c r="S11" s="669">
        <v>0.4</v>
      </c>
      <c r="T11" s="669">
        <v>0.4</v>
      </c>
      <c r="U11" s="668"/>
      <c r="V11" s="670">
        <f t="shared" si="4"/>
        <v>1</v>
      </c>
      <c r="W11" s="2141"/>
      <c r="X11" s="297">
        <f>+V11*W10</f>
        <v>0.1</v>
      </c>
      <c r="Y11" s="1679"/>
      <c r="Z11" s="1722"/>
      <c r="AA11" s="1648"/>
      <c r="AB11" s="1679"/>
      <c r="AC11" s="1722"/>
      <c r="AD11" s="1648"/>
      <c r="AE11" s="1679"/>
      <c r="AF11" s="1722"/>
      <c r="AG11" s="1648"/>
      <c r="AH11" s="1679"/>
      <c r="AI11" s="1722"/>
      <c r="AJ11" s="1648"/>
      <c r="AK11" s="267"/>
      <c r="AL11" s="267"/>
      <c r="AM11" s="267"/>
      <c r="AN11" s="267"/>
      <c r="AO11" s="267"/>
      <c r="AP11" s="267"/>
      <c r="AQ11" s="267"/>
      <c r="AR11" s="267"/>
      <c r="AS11" s="267"/>
    </row>
    <row r="12" spans="1:45" ht="25.5" customHeight="1">
      <c r="A12" s="1653"/>
      <c r="B12" s="2028">
        <v>3</v>
      </c>
      <c r="C12" s="2094" t="s">
        <v>2159</v>
      </c>
      <c r="D12" s="1720"/>
      <c r="E12" s="1720"/>
      <c r="F12" s="1720"/>
      <c r="G12" s="1721"/>
      <c r="H12" s="2042" t="s">
        <v>79</v>
      </c>
      <c r="I12" s="654" t="s">
        <v>47</v>
      </c>
      <c r="J12" s="734"/>
      <c r="K12" s="676"/>
      <c r="L12" s="676"/>
      <c r="M12" s="676"/>
      <c r="N12" s="676"/>
      <c r="O12" s="676"/>
      <c r="P12" s="897">
        <v>0.25929999999999997</v>
      </c>
      <c r="Q12" s="897">
        <v>0.74070000000000003</v>
      </c>
      <c r="R12" s="734"/>
      <c r="S12" s="734"/>
      <c r="T12" s="734"/>
      <c r="U12" s="676"/>
      <c r="V12" s="672">
        <f t="shared" si="4"/>
        <v>1</v>
      </c>
      <c r="W12" s="2140">
        <v>0.2</v>
      </c>
      <c r="X12" s="290">
        <f>V12*W12</f>
        <v>0.2</v>
      </c>
      <c r="Y12" s="2189"/>
      <c r="Z12" s="1720"/>
      <c r="AA12" s="1721"/>
      <c r="AB12" s="2026" t="s">
        <v>2167</v>
      </c>
      <c r="AC12" s="1720"/>
      <c r="AD12" s="1721"/>
      <c r="AE12" s="2026" t="s">
        <v>2169</v>
      </c>
      <c r="AF12" s="1720"/>
      <c r="AG12" s="1721"/>
      <c r="AH12" s="2028" t="s">
        <v>2171</v>
      </c>
      <c r="AI12" s="1720"/>
      <c r="AJ12" s="1872"/>
      <c r="AK12" s="267"/>
      <c r="AL12" s="267"/>
      <c r="AM12" s="267"/>
      <c r="AN12" s="267"/>
      <c r="AO12" s="267"/>
      <c r="AP12" s="267"/>
      <c r="AQ12" s="267"/>
      <c r="AR12" s="267"/>
      <c r="AS12" s="267"/>
    </row>
    <row r="13" spans="1:45" ht="25.5" customHeight="1">
      <c r="A13" s="1653"/>
      <c r="B13" s="1679"/>
      <c r="C13" s="1679"/>
      <c r="D13" s="1722"/>
      <c r="E13" s="1722"/>
      <c r="F13" s="1722"/>
      <c r="G13" s="1648"/>
      <c r="H13" s="2043"/>
      <c r="I13" s="666" t="s">
        <v>48</v>
      </c>
      <c r="J13" s="667"/>
      <c r="K13" s="668"/>
      <c r="L13" s="668"/>
      <c r="M13" s="668"/>
      <c r="N13" s="668"/>
      <c r="O13" s="668"/>
      <c r="P13" s="668"/>
      <c r="Q13" s="669">
        <v>1</v>
      </c>
      <c r="R13" s="668"/>
      <c r="S13" s="668"/>
      <c r="T13" s="668"/>
      <c r="U13" s="668"/>
      <c r="V13" s="670">
        <f t="shared" si="4"/>
        <v>1</v>
      </c>
      <c r="W13" s="2141"/>
      <c r="X13" s="297">
        <f>+V13*W12</f>
        <v>0.2</v>
      </c>
      <c r="Y13" s="1679"/>
      <c r="Z13" s="1722"/>
      <c r="AA13" s="1648"/>
      <c r="AB13" s="1679"/>
      <c r="AC13" s="1722"/>
      <c r="AD13" s="1648"/>
      <c r="AE13" s="1679"/>
      <c r="AF13" s="1722"/>
      <c r="AG13" s="1648"/>
      <c r="AH13" s="1679"/>
      <c r="AI13" s="1722"/>
      <c r="AJ13" s="2067"/>
      <c r="AK13" s="267"/>
      <c r="AL13" s="267"/>
      <c r="AM13" s="267"/>
      <c r="AN13" s="267"/>
      <c r="AO13" s="267"/>
      <c r="AP13" s="267"/>
      <c r="AQ13" s="267"/>
      <c r="AR13" s="267"/>
      <c r="AS13" s="267"/>
    </row>
    <row r="14" spans="1:45" ht="69" customHeight="1">
      <c r="A14" s="1653"/>
      <c r="B14" s="2028">
        <v>4</v>
      </c>
      <c r="C14" s="2094" t="s">
        <v>2174</v>
      </c>
      <c r="D14" s="1720"/>
      <c r="E14" s="1720"/>
      <c r="F14" s="1720"/>
      <c r="G14" s="1721"/>
      <c r="H14" s="2042" t="s">
        <v>79</v>
      </c>
      <c r="I14" s="654" t="s">
        <v>47</v>
      </c>
      <c r="J14" s="897">
        <v>8.3299999999999999E-2</v>
      </c>
      <c r="K14" s="897">
        <v>8.3299999999999999E-2</v>
      </c>
      <c r="L14" s="897">
        <v>8.3400000000000002E-2</v>
      </c>
      <c r="M14" s="897">
        <v>8.3299999999999999E-2</v>
      </c>
      <c r="N14" s="897">
        <v>8.3299999999999999E-2</v>
      </c>
      <c r="O14" s="897">
        <v>8.3400000000000002E-2</v>
      </c>
      <c r="P14" s="897">
        <v>8.3299999999999999E-2</v>
      </c>
      <c r="Q14" s="897">
        <v>8.3299999999999999E-2</v>
      </c>
      <c r="R14" s="897">
        <v>8.3400000000000002E-2</v>
      </c>
      <c r="S14" s="897">
        <v>8.3299999999999999E-2</v>
      </c>
      <c r="T14" s="897">
        <v>8.3299999999999999E-2</v>
      </c>
      <c r="U14" s="897">
        <v>8.3400000000000002E-2</v>
      </c>
      <c r="V14" s="672">
        <f t="shared" si="4"/>
        <v>1.0000000000000002</v>
      </c>
      <c r="W14" s="2140">
        <v>0.15</v>
      </c>
      <c r="X14" s="290">
        <f>V14*W14</f>
        <v>0.15000000000000002</v>
      </c>
      <c r="Y14" s="2026" t="s">
        <v>2176</v>
      </c>
      <c r="Z14" s="1720"/>
      <c r="AA14" s="1721"/>
      <c r="AB14" s="2026" t="s">
        <v>2177</v>
      </c>
      <c r="AC14" s="1720"/>
      <c r="AD14" s="1721"/>
      <c r="AE14" s="2026" t="s">
        <v>2180</v>
      </c>
      <c r="AF14" s="1720"/>
      <c r="AG14" s="1721"/>
      <c r="AH14" s="2026" t="s">
        <v>2182</v>
      </c>
      <c r="AI14" s="1720"/>
      <c r="AJ14" s="1721"/>
      <c r="AK14" s="267"/>
      <c r="AL14" s="267"/>
      <c r="AM14" s="267"/>
      <c r="AN14" s="267"/>
      <c r="AO14" s="267"/>
      <c r="AP14" s="267"/>
      <c r="AQ14" s="267"/>
      <c r="AR14" s="267"/>
      <c r="AS14" s="267"/>
    </row>
    <row r="15" spans="1:45" ht="63.75" customHeight="1">
      <c r="A15" s="1653"/>
      <c r="B15" s="1679"/>
      <c r="C15" s="1679"/>
      <c r="D15" s="1722"/>
      <c r="E15" s="1722"/>
      <c r="F15" s="1722"/>
      <c r="G15" s="1648"/>
      <c r="H15" s="2043"/>
      <c r="I15" s="666" t="s">
        <v>48</v>
      </c>
      <c r="J15" s="749">
        <v>8.3299999999999999E-2</v>
      </c>
      <c r="K15" s="669">
        <v>7.2900000000000006E-2</v>
      </c>
      <c r="L15" s="669">
        <v>0.05</v>
      </c>
      <c r="M15" s="669">
        <v>0.1</v>
      </c>
      <c r="N15" s="669">
        <v>7.7100000000000002E-2</v>
      </c>
      <c r="O15" s="669">
        <v>3.3399999999999999E-2</v>
      </c>
      <c r="P15" s="669">
        <v>8.6099999999999996E-2</v>
      </c>
      <c r="Q15" s="669">
        <v>8.6099999999999996E-2</v>
      </c>
      <c r="R15" s="669">
        <v>2.3800000000000002E-2</v>
      </c>
      <c r="S15" s="669">
        <v>8.4199999999999997E-2</v>
      </c>
      <c r="T15" s="669">
        <v>0.14030000000000001</v>
      </c>
      <c r="U15" s="669">
        <v>0.13500000000000001</v>
      </c>
      <c r="V15" s="670">
        <f t="shared" si="4"/>
        <v>0.97220000000000006</v>
      </c>
      <c r="W15" s="2141"/>
      <c r="X15" s="297">
        <f>+V15*W14</f>
        <v>0.14583000000000002</v>
      </c>
      <c r="Y15" s="1679"/>
      <c r="Z15" s="1722"/>
      <c r="AA15" s="1648"/>
      <c r="AB15" s="1679"/>
      <c r="AC15" s="1722"/>
      <c r="AD15" s="1648"/>
      <c r="AE15" s="1679"/>
      <c r="AF15" s="1722"/>
      <c r="AG15" s="1648"/>
      <c r="AH15" s="1679"/>
      <c r="AI15" s="1722"/>
      <c r="AJ15" s="1648"/>
      <c r="AK15" s="267"/>
      <c r="AL15" s="267"/>
      <c r="AM15" s="267"/>
      <c r="AN15" s="267"/>
      <c r="AO15" s="267"/>
      <c r="AP15" s="267"/>
      <c r="AQ15" s="267"/>
      <c r="AR15" s="267"/>
      <c r="AS15" s="267"/>
    </row>
    <row r="16" spans="1:45" ht="25.5" customHeight="1">
      <c r="A16" s="1653"/>
      <c r="B16" s="2028">
        <v>5</v>
      </c>
      <c r="C16" s="2057" t="s">
        <v>2185</v>
      </c>
      <c r="D16" s="1720"/>
      <c r="E16" s="1720"/>
      <c r="F16" s="1720"/>
      <c r="G16" s="1721"/>
      <c r="H16" s="2042" t="s">
        <v>79</v>
      </c>
      <c r="I16" s="654" t="s">
        <v>47</v>
      </c>
      <c r="J16" s="897">
        <v>0.33</v>
      </c>
      <c r="K16" s="897"/>
      <c r="L16" s="897"/>
      <c r="M16" s="897"/>
      <c r="N16" s="897">
        <v>0.33</v>
      </c>
      <c r="O16" s="897"/>
      <c r="P16" s="897"/>
      <c r="Q16" s="897"/>
      <c r="R16" s="897">
        <v>0.34</v>
      </c>
      <c r="S16" s="897"/>
      <c r="T16" s="897"/>
      <c r="U16" s="897"/>
      <c r="V16" s="672">
        <f t="shared" si="4"/>
        <v>1</v>
      </c>
      <c r="W16" s="2140">
        <v>0.05</v>
      </c>
      <c r="X16" s="290">
        <f>V16*W16</f>
        <v>0.05</v>
      </c>
      <c r="Y16" s="2026" t="s">
        <v>2188</v>
      </c>
      <c r="Z16" s="1720"/>
      <c r="AA16" s="1721"/>
      <c r="AB16" s="2026" t="s">
        <v>2189</v>
      </c>
      <c r="AC16" s="1720"/>
      <c r="AD16" s="1721"/>
      <c r="AE16" s="2026" t="s">
        <v>2191</v>
      </c>
      <c r="AF16" s="1720"/>
      <c r="AG16" s="1721"/>
      <c r="AH16" s="2028" t="s">
        <v>2192</v>
      </c>
      <c r="AI16" s="1720"/>
      <c r="AJ16" s="1872"/>
      <c r="AK16" s="267"/>
      <c r="AL16" s="267"/>
      <c r="AM16" s="267"/>
      <c r="AN16" s="267"/>
      <c r="AO16" s="267"/>
      <c r="AP16" s="267"/>
      <c r="AQ16" s="267"/>
      <c r="AR16" s="267"/>
      <c r="AS16" s="267"/>
    </row>
    <row r="17" spans="1:45" ht="25.5" customHeight="1">
      <c r="A17" s="1653"/>
      <c r="B17" s="1679"/>
      <c r="C17" s="1679"/>
      <c r="D17" s="1722"/>
      <c r="E17" s="1722"/>
      <c r="F17" s="1722"/>
      <c r="G17" s="1648"/>
      <c r="H17" s="2043"/>
      <c r="I17" s="666" t="s">
        <v>48</v>
      </c>
      <c r="J17" s="749">
        <v>0.33</v>
      </c>
      <c r="K17" s="668"/>
      <c r="L17" s="668"/>
      <c r="M17" s="668"/>
      <c r="N17" s="669">
        <v>0.33</v>
      </c>
      <c r="O17" s="668"/>
      <c r="P17" s="668"/>
      <c r="Q17" s="668"/>
      <c r="R17" s="669">
        <v>0.34</v>
      </c>
      <c r="S17" s="668"/>
      <c r="T17" s="668"/>
      <c r="U17" s="668"/>
      <c r="V17" s="670">
        <f t="shared" si="4"/>
        <v>1</v>
      </c>
      <c r="W17" s="2141"/>
      <c r="X17" s="297">
        <f>+V17*W16</f>
        <v>0.05</v>
      </c>
      <c r="Y17" s="1679"/>
      <c r="Z17" s="1722"/>
      <c r="AA17" s="1648"/>
      <c r="AB17" s="1679"/>
      <c r="AC17" s="1722"/>
      <c r="AD17" s="1648"/>
      <c r="AE17" s="1679"/>
      <c r="AF17" s="1722"/>
      <c r="AG17" s="1648"/>
      <c r="AH17" s="1679"/>
      <c r="AI17" s="1722"/>
      <c r="AJ17" s="2067"/>
      <c r="AK17" s="267"/>
      <c r="AL17" s="267"/>
      <c r="AM17" s="267"/>
      <c r="AN17" s="267"/>
      <c r="AO17" s="267"/>
      <c r="AP17" s="267"/>
      <c r="AQ17" s="267"/>
      <c r="AR17" s="267"/>
      <c r="AS17" s="267"/>
    </row>
    <row r="18" spans="1:45" hidden="1">
      <c r="A18" s="1653"/>
      <c r="B18" s="2028"/>
      <c r="C18" s="2165"/>
      <c r="D18" s="1720"/>
      <c r="E18" s="1720"/>
      <c r="F18" s="1720"/>
      <c r="G18" s="1721"/>
      <c r="H18" s="2042" t="s">
        <v>79</v>
      </c>
      <c r="I18" s="654" t="s">
        <v>47</v>
      </c>
      <c r="J18" s="897"/>
      <c r="K18" s="897"/>
      <c r="L18" s="897"/>
      <c r="M18" s="897"/>
      <c r="N18" s="897"/>
      <c r="O18" s="897"/>
      <c r="P18" s="897"/>
      <c r="Q18" s="897"/>
      <c r="R18" s="897"/>
      <c r="S18" s="897"/>
      <c r="T18" s="897"/>
      <c r="U18" s="897"/>
      <c r="V18" s="672">
        <f t="shared" si="4"/>
        <v>0</v>
      </c>
      <c r="W18" s="2140"/>
      <c r="X18" s="290">
        <f>V18*W18</f>
        <v>0</v>
      </c>
      <c r="Y18" s="2189"/>
      <c r="Z18" s="1720"/>
      <c r="AA18" s="1721"/>
      <c r="AB18" s="2028"/>
      <c r="AC18" s="1720"/>
      <c r="AD18" s="1721"/>
      <c r="AE18" s="2028"/>
      <c r="AF18" s="1720"/>
      <c r="AG18" s="1721"/>
      <c r="AH18" s="2028"/>
      <c r="AI18" s="1720"/>
      <c r="AJ18" s="1872"/>
      <c r="AK18" s="267"/>
      <c r="AL18" s="267"/>
      <c r="AM18" s="267"/>
      <c r="AN18" s="267"/>
      <c r="AO18" s="267"/>
      <c r="AP18" s="267"/>
      <c r="AQ18" s="267"/>
      <c r="AR18" s="267"/>
      <c r="AS18" s="267"/>
    </row>
    <row r="19" spans="1:45" hidden="1">
      <c r="A19" s="1653"/>
      <c r="B19" s="1679"/>
      <c r="C19" s="1679"/>
      <c r="D19" s="1722"/>
      <c r="E19" s="1722"/>
      <c r="F19" s="1722"/>
      <c r="G19" s="1648"/>
      <c r="H19" s="2043"/>
      <c r="I19" s="666" t="s">
        <v>48</v>
      </c>
      <c r="J19" s="738"/>
      <c r="K19" s="675"/>
      <c r="L19" s="675"/>
      <c r="M19" s="675"/>
      <c r="N19" s="675"/>
      <c r="O19" s="675"/>
      <c r="P19" s="675"/>
      <c r="Q19" s="675"/>
      <c r="R19" s="675"/>
      <c r="S19" s="675"/>
      <c r="T19" s="675"/>
      <c r="U19" s="675"/>
      <c r="V19" s="699">
        <f t="shared" si="4"/>
        <v>0</v>
      </c>
      <c r="W19" s="2141"/>
      <c r="X19" s="297">
        <f>+V19*W18</f>
        <v>0</v>
      </c>
      <c r="Y19" s="1679"/>
      <c r="Z19" s="1722"/>
      <c r="AA19" s="1648"/>
      <c r="AB19" s="1679"/>
      <c r="AC19" s="1722"/>
      <c r="AD19" s="1648"/>
      <c r="AE19" s="1679"/>
      <c r="AF19" s="1722"/>
      <c r="AG19" s="1648"/>
      <c r="AH19" s="1679"/>
      <c r="AI19" s="1722"/>
      <c r="AJ19" s="2067"/>
      <c r="AK19" s="267"/>
      <c r="AL19" s="267"/>
      <c r="AM19" s="267"/>
      <c r="AN19" s="267"/>
      <c r="AO19" s="267"/>
      <c r="AP19" s="267"/>
      <c r="AQ19" s="267"/>
      <c r="AR19" s="267"/>
      <c r="AS19" s="267"/>
    </row>
    <row r="20" spans="1:45" hidden="1">
      <c r="A20" s="1653"/>
      <c r="B20" s="2028"/>
      <c r="C20" s="2165"/>
      <c r="D20" s="1720"/>
      <c r="E20" s="1720"/>
      <c r="F20" s="1720"/>
      <c r="G20" s="1721"/>
      <c r="H20" s="2042" t="s">
        <v>79</v>
      </c>
      <c r="I20" s="654" t="s">
        <v>47</v>
      </c>
      <c r="J20" s="734"/>
      <c r="K20" s="676"/>
      <c r="L20" s="676"/>
      <c r="M20" s="676"/>
      <c r="N20" s="676"/>
      <c r="O20" s="676"/>
      <c r="P20" s="676"/>
      <c r="Q20" s="676"/>
      <c r="R20" s="676"/>
      <c r="S20" s="676"/>
      <c r="T20" s="676"/>
      <c r="U20" s="676"/>
      <c r="V20" s="672">
        <f t="shared" si="4"/>
        <v>0</v>
      </c>
      <c r="W20" s="2140"/>
      <c r="X20" s="290">
        <f>V20*W20</f>
        <v>0</v>
      </c>
      <c r="Y20" s="2189"/>
      <c r="Z20" s="1720"/>
      <c r="AA20" s="1721"/>
      <c r="AB20" s="2028"/>
      <c r="AC20" s="1720"/>
      <c r="AD20" s="1721"/>
      <c r="AE20" s="2028"/>
      <c r="AF20" s="1720"/>
      <c r="AG20" s="1721"/>
      <c r="AH20" s="2028"/>
      <c r="AI20" s="1720"/>
      <c r="AJ20" s="1872"/>
      <c r="AK20" s="267"/>
      <c r="AL20" s="267"/>
      <c r="AM20" s="267"/>
      <c r="AN20" s="267"/>
      <c r="AO20" s="267"/>
      <c r="AP20" s="267"/>
      <c r="AQ20" s="267"/>
      <c r="AR20" s="267"/>
      <c r="AS20" s="267"/>
    </row>
    <row r="21" spans="1:45" ht="15.75" hidden="1" customHeight="1">
      <c r="A21" s="1653"/>
      <c r="B21" s="1679"/>
      <c r="C21" s="1679"/>
      <c r="D21" s="1722"/>
      <c r="E21" s="1722"/>
      <c r="F21" s="1722"/>
      <c r="G21" s="1648"/>
      <c r="H21" s="2043"/>
      <c r="I21" s="666" t="s">
        <v>48</v>
      </c>
      <c r="J21" s="738"/>
      <c r="K21" s="675"/>
      <c r="L21" s="675"/>
      <c r="M21" s="675"/>
      <c r="N21" s="675"/>
      <c r="O21" s="675"/>
      <c r="P21" s="675"/>
      <c r="Q21" s="675"/>
      <c r="R21" s="675"/>
      <c r="S21" s="675"/>
      <c r="T21" s="675"/>
      <c r="U21" s="675"/>
      <c r="V21" s="699">
        <f t="shared" si="4"/>
        <v>0</v>
      </c>
      <c r="W21" s="2141"/>
      <c r="X21" s="297">
        <f>+V21*W20</f>
        <v>0</v>
      </c>
      <c r="Y21" s="1679"/>
      <c r="Z21" s="1722"/>
      <c r="AA21" s="1648"/>
      <c r="AB21" s="1679"/>
      <c r="AC21" s="1722"/>
      <c r="AD21" s="1648"/>
      <c r="AE21" s="1679"/>
      <c r="AF21" s="1722"/>
      <c r="AG21" s="1648"/>
      <c r="AH21" s="1679"/>
      <c r="AI21" s="1722"/>
      <c r="AJ21" s="2067"/>
      <c r="AK21" s="267"/>
      <c r="AL21" s="267"/>
      <c r="AM21" s="267"/>
      <c r="AN21" s="267"/>
      <c r="AO21" s="267"/>
      <c r="AP21" s="267"/>
      <c r="AQ21" s="267"/>
      <c r="AR21" s="267"/>
      <c r="AS21" s="267"/>
    </row>
    <row r="22" spans="1:45" ht="15.75" customHeight="1">
      <c r="A22" s="1653"/>
      <c r="B22" s="2060" t="s">
        <v>103</v>
      </c>
      <c r="C22" s="1720"/>
      <c r="D22" s="1720"/>
      <c r="E22" s="1720"/>
      <c r="F22" s="1720"/>
      <c r="G22" s="1721"/>
      <c r="H22" s="2154" t="s">
        <v>79</v>
      </c>
      <c r="I22" s="677" t="s">
        <v>47</v>
      </c>
      <c r="J22" s="678">
        <f t="shared" ref="J22:U22" si="5">+J8*$W8+J10*$W10+J12*$W12+J14*$W14+J16*$W16+J18*$W18+J20*$W20</f>
        <v>2.8995E-2</v>
      </c>
      <c r="K22" s="678">
        <f t="shared" si="5"/>
        <v>0.10339499999999999</v>
      </c>
      <c r="L22" s="678">
        <f t="shared" si="5"/>
        <v>0.10341</v>
      </c>
      <c r="M22" s="678">
        <f t="shared" si="5"/>
        <v>0.10339499999999999</v>
      </c>
      <c r="N22" s="678">
        <f t="shared" si="5"/>
        <v>7.4495000000000006E-2</v>
      </c>
      <c r="O22" s="678">
        <f t="shared" si="5"/>
        <v>5.7959999999999998E-2</v>
      </c>
      <c r="P22" s="678">
        <f t="shared" si="5"/>
        <v>0.129805</v>
      </c>
      <c r="Q22" s="678">
        <f t="shared" si="5"/>
        <v>0.22608500000000004</v>
      </c>
      <c r="R22" s="678">
        <f t="shared" si="5"/>
        <v>9.4960000000000003E-2</v>
      </c>
      <c r="S22" s="678">
        <f t="shared" si="5"/>
        <v>3.2495000000000003E-2</v>
      </c>
      <c r="T22" s="678">
        <f t="shared" si="5"/>
        <v>3.2495000000000003E-2</v>
      </c>
      <c r="U22" s="678">
        <f t="shared" si="5"/>
        <v>1.251E-2</v>
      </c>
      <c r="V22" s="672">
        <f t="shared" si="4"/>
        <v>1.0000000000000002</v>
      </c>
      <c r="W22" s="2144">
        <f>SUM(W8:W21)</f>
        <v>1</v>
      </c>
      <c r="X22" s="290">
        <f>V22*W22</f>
        <v>1.0000000000000002</v>
      </c>
      <c r="Y22" s="2264"/>
      <c r="Z22" s="1720"/>
      <c r="AA22" s="1721"/>
      <c r="AB22" s="2034"/>
      <c r="AC22" s="1720"/>
      <c r="AD22" s="1721"/>
      <c r="AE22" s="2034"/>
      <c r="AF22" s="1720"/>
      <c r="AG22" s="1721"/>
      <c r="AH22" s="2034"/>
      <c r="AI22" s="1720"/>
      <c r="AJ22" s="1872"/>
      <c r="AK22" s="267"/>
      <c r="AL22" s="267"/>
      <c r="AM22" s="267"/>
      <c r="AN22" s="267"/>
      <c r="AO22" s="267"/>
      <c r="AP22" s="267"/>
      <c r="AQ22" s="267"/>
      <c r="AR22" s="267"/>
      <c r="AS22" s="267"/>
    </row>
    <row r="23" spans="1:45" ht="15.75" customHeight="1">
      <c r="A23" s="1654"/>
      <c r="B23" s="1679"/>
      <c r="C23" s="1722"/>
      <c r="D23" s="1722"/>
      <c r="E23" s="1722"/>
      <c r="F23" s="1722"/>
      <c r="G23" s="1648"/>
      <c r="H23" s="2265"/>
      <c r="I23" s="908" t="s">
        <v>48</v>
      </c>
      <c r="J23" s="909">
        <f t="shared" ref="J23:U23" si="6">+J9*$W8+J11*$W10+J13*$W12+J15*$W14+J17*$W16+J19*$W18+J21*$W20</f>
        <v>2.8995E-2</v>
      </c>
      <c r="K23" s="909">
        <f t="shared" si="6"/>
        <v>5.6384999999999998E-2</v>
      </c>
      <c r="L23" s="909">
        <f t="shared" si="6"/>
        <v>0.14385000000000001</v>
      </c>
      <c r="M23" s="909">
        <f t="shared" si="6"/>
        <v>0.10589999999999999</v>
      </c>
      <c r="N23" s="909">
        <f t="shared" si="6"/>
        <v>7.3564999999999992E-2</v>
      </c>
      <c r="O23" s="909">
        <f t="shared" si="6"/>
        <v>3.5310000000000001E-2</v>
      </c>
      <c r="P23" s="909">
        <f t="shared" si="6"/>
        <v>7.8365000000000004E-2</v>
      </c>
      <c r="Q23" s="909">
        <f t="shared" si="6"/>
        <v>0.21291500000000002</v>
      </c>
      <c r="R23" s="909">
        <f t="shared" si="6"/>
        <v>2.0570000000000001E-2</v>
      </c>
      <c r="S23" s="909">
        <f t="shared" si="6"/>
        <v>5.263000000000001E-2</v>
      </c>
      <c r="T23" s="909">
        <f t="shared" si="6"/>
        <v>6.1045000000000009E-2</v>
      </c>
      <c r="U23" s="909">
        <f t="shared" si="6"/>
        <v>2.1750000000000002E-2</v>
      </c>
      <c r="V23" s="910">
        <f t="shared" si="4"/>
        <v>0.89127999999999996</v>
      </c>
      <c r="W23" s="2141"/>
      <c r="X23" s="911">
        <f>+V23*W22</f>
        <v>0.89127999999999996</v>
      </c>
      <c r="Y23" s="1679"/>
      <c r="Z23" s="1722"/>
      <c r="AA23" s="1648"/>
      <c r="AB23" s="1679"/>
      <c r="AC23" s="1722"/>
      <c r="AD23" s="1648"/>
      <c r="AE23" s="1679"/>
      <c r="AF23" s="1722"/>
      <c r="AG23" s="1648"/>
      <c r="AH23" s="1679"/>
      <c r="AI23" s="1722"/>
      <c r="AJ23" s="2067"/>
      <c r="AK23" s="267"/>
      <c r="AL23" s="267"/>
      <c r="AM23" s="267"/>
      <c r="AN23" s="267"/>
      <c r="AO23" s="267"/>
      <c r="AP23" s="267"/>
      <c r="AQ23" s="267"/>
      <c r="AR23" s="267"/>
      <c r="AS23" s="267"/>
    </row>
    <row r="24" spans="1:45" ht="12.75" customHeight="1">
      <c r="A24" s="2048" t="s">
        <v>107</v>
      </c>
      <c r="B24" s="1664"/>
      <c r="C24" s="261" t="s">
        <v>108</v>
      </c>
      <c r="D24" s="261" t="s">
        <v>109</v>
      </c>
      <c r="E24" s="261" t="s">
        <v>28</v>
      </c>
      <c r="F24" s="261" t="s">
        <v>110</v>
      </c>
      <c r="G24" s="340" t="s">
        <v>111</v>
      </c>
      <c r="H24" s="2080" t="s">
        <v>112</v>
      </c>
      <c r="I24" s="1866"/>
      <c r="J24" s="261" t="s">
        <v>63</v>
      </c>
      <c r="K24" s="261" t="s">
        <v>64</v>
      </c>
      <c r="L24" s="261" t="s">
        <v>65</v>
      </c>
      <c r="M24" s="261" t="s">
        <v>66</v>
      </c>
      <c r="N24" s="261" t="s">
        <v>67</v>
      </c>
      <c r="O24" s="261" t="s">
        <v>68</v>
      </c>
      <c r="P24" s="261" t="s">
        <v>69</v>
      </c>
      <c r="Q24" s="261" t="s">
        <v>70</v>
      </c>
      <c r="R24" s="261" t="s">
        <v>71</v>
      </c>
      <c r="S24" s="261" t="s">
        <v>72</v>
      </c>
      <c r="T24" s="261" t="s">
        <v>73</v>
      </c>
      <c r="U24" s="261" t="s">
        <v>74</v>
      </c>
      <c r="V24" s="261" t="s">
        <v>75</v>
      </c>
      <c r="W24" s="261" t="s">
        <v>76</v>
      </c>
      <c r="X24" s="261" t="s">
        <v>77</v>
      </c>
      <c r="Y24" s="2266" t="s">
        <v>113</v>
      </c>
      <c r="Z24" s="1863"/>
      <c r="AA24" s="1866"/>
      <c r="AB24" s="2080" t="s">
        <v>117</v>
      </c>
      <c r="AC24" s="1863"/>
      <c r="AD24" s="1866"/>
      <c r="AE24" s="2080" t="s">
        <v>427</v>
      </c>
      <c r="AF24" s="1863"/>
      <c r="AG24" s="1866"/>
      <c r="AH24" s="2080" t="s">
        <v>125</v>
      </c>
      <c r="AI24" s="1863"/>
      <c r="AJ24" s="1864"/>
      <c r="AK24" s="267"/>
      <c r="AL24" s="267"/>
      <c r="AM24" s="267"/>
      <c r="AN24" s="267"/>
      <c r="AO24" s="267"/>
      <c r="AP24" s="267"/>
      <c r="AQ24" s="267"/>
      <c r="AR24" s="267"/>
      <c r="AS24" s="267"/>
    </row>
    <row r="25" spans="1:45" ht="33.75" customHeight="1">
      <c r="A25" s="1796"/>
      <c r="B25" s="1713"/>
      <c r="C25" s="2046" t="s">
        <v>2117</v>
      </c>
      <c r="D25" s="2046" t="s">
        <v>298</v>
      </c>
      <c r="E25" s="2088">
        <v>1</v>
      </c>
      <c r="F25" s="2046" t="s">
        <v>2195</v>
      </c>
      <c r="G25" s="2138" t="s">
        <v>300</v>
      </c>
      <c r="H25" s="2263" t="s">
        <v>47</v>
      </c>
      <c r="I25" s="2256"/>
      <c r="J25" s="822">
        <f t="shared" ref="J25:U25" si="7">+J42</f>
        <v>0</v>
      </c>
      <c r="K25" s="822">
        <f t="shared" si="7"/>
        <v>0</v>
      </c>
      <c r="L25" s="822">
        <f t="shared" si="7"/>
        <v>0.25</v>
      </c>
      <c r="M25" s="822">
        <f t="shared" si="7"/>
        <v>0</v>
      </c>
      <c r="N25" s="822">
        <f t="shared" si="7"/>
        <v>0</v>
      </c>
      <c r="O25" s="822">
        <f t="shared" si="7"/>
        <v>0.25</v>
      </c>
      <c r="P25" s="822">
        <f t="shared" si="7"/>
        <v>0</v>
      </c>
      <c r="Q25" s="822">
        <f t="shared" si="7"/>
        <v>0</v>
      </c>
      <c r="R25" s="822">
        <f t="shared" si="7"/>
        <v>0.25</v>
      </c>
      <c r="S25" s="822">
        <f t="shared" si="7"/>
        <v>0</v>
      </c>
      <c r="T25" s="822">
        <f t="shared" si="7"/>
        <v>0</v>
      </c>
      <c r="U25" s="822">
        <f t="shared" si="7"/>
        <v>0.25</v>
      </c>
      <c r="V25" s="730">
        <f t="shared" ref="V25:V26" si="8">SUM(J25:U25)</f>
        <v>1</v>
      </c>
      <c r="W25" s="2039">
        <v>2.5000000000000001E-2</v>
      </c>
      <c r="X25" s="730">
        <f>+(V25/V25)*W25</f>
        <v>2.5000000000000001E-2</v>
      </c>
      <c r="Y25" s="2026" t="s">
        <v>2198</v>
      </c>
      <c r="Z25" s="1720"/>
      <c r="AA25" s="1721"/>
      <c r="AB25" s="2026" t="s">
        <v>2200</v>
      </c>
      <c r="AC25" s="1720"/>
      <c r="AD25" s="1721"/>
      <c r="AE25" s="2138" t="s">
        <v>2201</v>
      </c>
      <c r="AF25" s="1720"/>
      <c r="AG25" s="1721"/>
      <c r="AH25" s="2138" t="s">
        <v>2203</v>
      </c>
      <c r="AI25" s="1720"/>
      <c r="AJ25" s="1721"/>
      <c r="AK25" s="267"/>
      <c r="AL25" s="267"/>
      <c r="AM25" s="267"/>
      <c r="AN25" s="267"/>
      <c r="AO25" s="267"/>
      <c r="AP25" s="267"/>
      <c r="AQ25" s="267"/>
      <c r="AR25" s="267"/>
      <c r="AS25" s="267"/>
    </row>
    <row r="26" spans="1:45" ht="33.75" customHeight="1">
      <c r="A26" s="2062"/>
      <c r="B26" s="1648"/>
      <c r="C26" s="1619"/>
      <c r="D26" s="1619"/>
      <c r="E26" s="1619"/>
      <c r="F26" s="1619"/>
      <c r="G26" s="1679"/>
      <c r="H26" s="2262" t="s">
        <v>78</v>
      </c>
      <c r="I26" s="2172"/>
      <c r="J26" s="668"/>
      <c r="K26" s="668"/>
      <c r="L26" s="669">
        <v>0.25</v>
      </c>
      <c r="M26" s="668"/>
      <c r="N26" s="668"/>
      <c r="O26" s="669">
        <v>0.25</v>
      </c>
      <c r="P26" s="668"/>
      <c r="Q26" s="668"/>
      <c r="R26" s="669">
        <v>0.25</v>
      </c>
      <c r="S26" s="668"/>
      <c r="T26" s="668"/>
      <c r="U26" s="669">
        <v>0.25</v>
      </c>
      <c r="V26" s="733">
        <f t="shared" si="8"/>
        <v>1</v>
      </c>
      <c r="W26" s="1619"/>
      <c r="X26" s="730">
        <f>+V26/V25*W25</f>
        <v>2.5000000000000001E-2</v>
      </c>
      <c r="Y26" s="1679"/>
      <c r="Z26" s="1722"/>
      <c r="AA26" s="1648"/>
      <c r="AB26" s="1679"/>
      <c r="AC26" s="1722"/>
      <c r="AD26" s="1648"/>
      <c r="AE26" s="1679"/>
      <c r="AF26" s="1722"/>
      <c r="AG26" s="1648"/>
      <c r="AH26" s="1679"/>
      <c r="AI26" s="1722"/>
      <c r="AJ26" s="1648"/>
      <c r="AK26" s="267"/>
      <c r="AL26" s="267"/>
      <c r="AM26" s="267"/>
      <c r="AN26" s="267"/>
      <c r="AO26" s="267"/>
      <c r="AP26" s="267"/>
      <c r="AQ26" s="267"/>
      <c r="AR26" s="267"/>
      <c r="AS26" s="267"/>
    </row>
    <row r="27" spans="1:45" ht="12.75" customHeight="1">
      <c r="A27" s="2063" t="s">
        <v>2206</v>
      </c>
      <c r="B27" s="2047" t="s">
        <v>34</v>
      </c>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874"/>
      <c r="AK27" s="267"/>
      <c r="AL27" s="267"/>
      <c r="AM27" s="267"/>
      <c r="AN27" s="267"/>
      <c r="AO27" s="267"/>
      <c r="AP27" s="267"/>
      <c r="AQ27" s="267"/>
      <c r="AR27" s="267"/>
      <c r="AS27" s="267"/>
    </row>
    <row r="28" spans="1:45" ht="32.25" customHeight="1">
      <c r="A28" s="1653"/>
      <c r="B28" s="2028">
        <v>1</v>
      </c>
      <c r="C28" s="2057" t="s">
        <v>2207</v>
      </c>
      <c r="D28" s="1720"/>
      <c r="E28" s="1720"/>
      <c r="F28" s="1720"/>
      <c r="G28" s="1721"/>
      <c r="H28" s="2042" t="s">
        <v>79</v>
      </c>
      <c r="I28" s="654" t="s">
        <v>47</v>
      </c>
      <c r="J28" s="734"/>
      <c r="K28" s="734"/>
      <c r="L28" s="734">
        <v>0.25</v>
      </c>
      <c r="M28" s="734"/>
      <c r="N28" s="734"/>
      <c r="O28" s="734">
        <v>0.25</v>
      </c>
      <c r="P28" s="734"/>
      <c r="Q28" s="734"/>
      <c r="R28" s="734">
        <v>0.25</v>
      </c>
      <c r="S28" s="676"/>
      <c r="T28" s="676"/>
      <c r="U28" s="676">
        <v>0.25</v>
      </c>
      <c r="V28" s="672">
        <f t="shared" ref="V28:V43" si="9">SUM(J28:U28)</f>
        <v>1</v>
      </c>
      <c r="W28" s="2140">
        <v>1</v>
      </c>
      <c r="X28" s="290">
        <f>V28*W28</f>
        <v>1</v>
      </c>
      <c r="Y28" s="2026" t="s">
        <v>2208</v>
      </c>
      <c r="Z28" s="1720"/>
      <c r="AA28" s="1721"/>
      <c r="AB28" s="2026" t="s">
        <v>2209</v>
      </c>
      <c r="AC28" s="1720"/>
      <c r="AD28" s="1721"/>
      <c r="AE28" s="2026" t="s">
        <v>2210</v>
      </c>
      <c r="AF28" s="1720"/>
      <c r="AG28" s="1721"/>
      <c r="AH28" s="2026" t="s">
        <v>2211</v>
      </c>
      <c r="AI28" s="1720"/>
      <c r="AJ28" s="1721"/>
      <c r="AK28" s="267"/>
      <c r="AL28" s="267"/>
      <c r="AM28" s="267"/>
      <c r="AN28" s="267"/>
      <c r="AO28" s="267"/>
      <c r="AP28" s="267"/>
      <c r="AQ28" s="267"/>
      <c r="AR28" s="267"/>
      <c r="AS28" s="267"/>
    </row>
    <row r="29" spans="1:45" ht="32.25" customHeight="1">
      <c r="A29" s="1653"/>
      <c r="B29" s="1679"/>
      <c r="C29" s="1679"/>
      <c r="D29" s="1722"/>
      <c r="E29" s="1722"/>
      <c r="F29" s="1722"/>
      <c r="G29" s="1648"/>
      <c r="H29" s="2043"/>
      <c r="I29" s="666" t="s">
        <v>48</v>
      </c>
      <c r="J29" s="667"/>
      <c r="K29" s="668"/>
      <c r="L29" s="669">
        <v>0.25</v>
      </c>
      <c r="M29" s="668"/>
      <c r="N29" s="668"/>
      <c r="O29" s="669">
        <v>0.25</v>
      </c>
      <c r="P29" s="668"/>
      <c r="Q29" s="668"/>
      <c r="R29" s="669">
        <v>0.25</v>
      </c>
      <c r="S29" s="668"/>
      <c r="T29" s="668"/>
      <c r="U29" s="669">
        <v>0.25</v>
      </c>
      <c r="V29" s="670">
        <f t="shared" si="9"/>
        <v>1</v>
      </c>
      <c r="W29" s="2141"/>
      <c r="X29" s="297">
        <f>+V29*W28</f>
        <v>1</v>
      </c>
      <c r="Y29" s="1679"/>
      <c r="Z29" s="1722"/>
      <c r="AA29" s="1648"/>
      <c r="AB29" s="1679"/>
      <c r="AC29" s="1722"/>
      <c r="AD29" s="1648"/>
      <c r="AE29" s="1679"/>
      <c r="AF29" s="1722"/>
      <c r="AG29" s="1648"/>
      <c r="AH29" s="1679"/>
      <c r="AI29" s="1722"/>
      <c r="AJ29" s="1648"/>
      <c r="AK29" s="267"/>
      <c r="AL29" s="267"/>
      <c r="AM29" s="267"/>
      <c r="AN29" s="267"/>
      <c r="AO29" s="267"/>
      <c r="AP29" s="267"/>
      <c r="AQ29" s="267"/>
      <c r="AR29" s="267"/>
      <c r="AS29" s="267"/>
    </row>
    <row r="30" spans="1:45" ht="12.75" hidden="1" customHeight="1">
      <c r="A30" s="1653"/>
      <c r="B30" s="2028">
        <v>2</v>
      </c>
      <c r="C30" s="2261"/>
      <c r="D30" s="1720"/>
      <c r="E30" s="1720"/>
      <c r="F30" s="1720"/>
      <c r="G30" s="1721"/>
      <c r="H30" s="2042" t="s">
        <v>79</v>
      </c>
      <c r="I30" s="654" t="s">
        <v>47</v>
      </c>
      <c r="J30" s="734"/>
      <c r="K30" s="676"/>
      <c r="L30" s="676"/>
      <c r="M30" s="676"/>
      <c r="N30" s="676"/>
      <c r="O30" s="676"/>
      <c r="P30" s="734"/>
      <c r="Q30" s="734"/>
      <c r="R30" s="734"/>
      <c r="S30" s="734"/>
      <c r="T30" s="734"/>
      <c r="U30" s="676"/>
      <c r="V30" s="672">
        <f t="shared" si="9"/>
        <v>0</v>
      </c>
      <c r="W30" s="2140"/>
      <c r="X30" s="290">
        <f>V30*W30</f>
        <v>0</v>
      </c>
      <c r="Y30" s="2189"/>
      <c r="Z30" s="1720"/>
      <c r="AA30" s="1721"/>
      <c r="AB30" s="2028"/>
      <c r="AC30" s="1720"/>
      <c r="AD30" s="1721"/>
      <c r="AE30" s="2028"/>
      <c r="AF30" s="1720"/>
      <c r="AG30" s="1721"/>
      <c r="AH30" s="2028"/>
      <c r="AI30" s="1720"/>
      <c r="AJ30" s="1872"/>
      <c r="AK30" s="267"/>
      <c r="AL30" s="267"/>
      <c r="AM30" s="267"/>
      <c r="AN30" s="267"/>
      <c r="AO30" s="267"/>
      <c r="AP30" s="267"/>
      <c r="AQ30" s="267"/>
      <c r="AR30" s="267"/>
      <c r="AS30" s="267"/>
    </row>
    <row r="31" spans="1:45" ht="12.75" hidden="1" customHeight="1">
      <c r="A31" s="1653"/>
      <c r="B31" s="1679"/>
      <c r="C31" s="1679"/>
      <c r="D31" s="1722"/>
      <c r="E31" s="1722"/>
      <c r="F31" s="1722"/>
      <c r="G31" s="1648"/>
      <c r="H31" s="2043"/>
      <c r="I31" s="666" t="s">
        <v>48</v>
      </c>
      <c r="J31" s="738"/>
      <c r="K31" s="675"/>
      <c r="L31" s="675"/>
      <c r="M31" s="675"/>
      <c r="N31" s="675"/>
      <c r="O31" s="675"/>
      <c r="P31" s="675"/>
      <c r="Q31" s="675"/>
      <c r="R31" s="675"/>
      <c r="S31" s="675"/>
      <c r="T31" s="675"/>
      <c r="U31" s="675"/>
      <c r="V31" s="699">
        <f t="shared" si="9"/>
        <v>0</v>
      </c>
      <c r="W31" s="2141"/>
      <c r="X31" s="297">
        <f>+V31*W30</f>
        <v>0</v>
      </c>
      <c r="Y31" s="1679"/>
      <c r="Z31" s="1722"/>
      <c r="AA31" s="1648"/>
      <c r="AB31" s="1679"/>
      <c r="AC31" s="1722"/>
      <c r="AD31" s="1648"/>
      <c r="AE31" s="1679"/>
      <c r="AF31" s="1722"/>
      <c r="AG31" s="1648"/>
      <c r="AH31" s="1679"/>
      <c r="AI31" s="1722"/>
      <c r="AJ31" s="2067"/>
      <c r="AK31" s="267"/>
      <c r="AL31" s="267"/>
      <c r="AM31" s="267"/>
      <c r="AN31" s="267"/>
      <c r="AO31" s="267"/>
      <c r="AP31" s="267"/>
      <c r="AQ31" s="267"/>
      <c r="AR31" s="267"/>
      <c r="AS31" s="267"/>
    </row>
    <row r="32" spans="1:45" ht="12.75" hidden="1" customHeight="1">
      <c r="A32" s="1653"/>
      <c r="B32" s="2028">
        <v>3</v>
      </c>
      <c r="C32" s="2261"/>
      <c r="D32" s="1720"/>
      <c r="E32" s="1720"/>
      <c r="F32" s="1720"/>
      <c r="G32" s="1721"/>
      <c r="H32" s="2042" t="s">
        <v>79</v>
      </c>
      <c r="I32" s="654" t="s">
        <v>47</v>
      </c>
      <c r="J32" s="734"/>
      <c r="K32" s="676"/>
      <c r="L32" s="676"/>
      <c r="M32" s="676"/>
      <c r="N32" s="676"/>
      <c r="O32" s="676"/>
      <c r="P32" s="897"/>
      <c r="Q32" s="897"/>
      <c r="R32" s="734"/>
      <c r="S32" s="734"/>
      <c r="T32" s="734"/>
      <c r="U32" s="676"/>
      <c r="V32" s="672">
        <f t="shared" si="9"/>
        <v>0</v>
      </c>
      <c r="W32" s="2140"/>
      <c r="X32" s="290">
        <f>V32*W32</f>
        <v>0</v>
      </c>
      <c r="Y32" s="2189"/>
      <c r="Z32" s="1720"/>
      <c r="AA32" s="1721"/>
      <c r="AB32" s="2028"/>
      <c r="AC32" s="1720"/>
      <c r="AD32" s="1721"/>
      <c r="AE32" s="2028"/>
      <c r="AF32" s="1720"/>
      <c r="AG32" s="1721"/>
      <c r="AH32" s="2028"/>
      <c r="AI32" s="1720"/>
      <c r="AJ32" s="1872"/>
      <c r="AK32" s="267"/>
      <c r="AL32" s="267"/>
      <c r="AM32" s="267"/>
      <c r="AN32" s="267"/>
      <c r="AO32" s="267"/>
      <c r="AP32" s="267"/>
      <c r="AQ32" s="267"/>
      <c r="AR32" s="267"/>
      <c r="AS32" s="267"/>
    </row>
    <row r="33" spans="1:45" ht="12.75" hidden="1" customHeight="1">
      <c r="A33" s="1653"/>
      <c r="B33" s="1679"/>
      <c r="C33" s="1679"/>
      <c r="D33" s="1722"/>
      <c r="E33" s="1722"/>
      <c r="F33" s="1722"/>
      <c r="G33" s="1648"/>
      <c r="H33" s="2043"/>
      <c r="I33" s="666" t="s">
        <v>48</v>
      </c>
      <c r="J33" s="738"/>
      <c r="K33" s="675"/>
      <c r="L33" s="675"/>
      <c r="M33" s="675"/>
      <c r="N33" s="675"/>
      <c r="O33" s="675"/>
      <c r="P33" s="675"/>
      <c r="Q33" s="675"/>
      <c r="R33" s="675"/>
      <c r="S33" s="675"/>
      <c r="T33" s="675"/>
      <c r="U33" s="675"/>
      <c r="V33" s="699">
        <f t="shared" si="9"/>
        <v>0</v>
      </c>
      <c r="W33" s="2141"/>
      <c r="X33" s="297">
        <f>+V33*W32</f>
        <v>0</v>
      </c>
      <c r="Y33" s="1679"/>
      <c r="Z33" s="1722"/>
      <c r="AA33" s="1648"/>
      <c r="AB33" s="1679"/>
      <c r="AC33" s="1722"/>
      <c r="AD33" s="1648"/>
      <c r="AE33" s="1679"/>
      <c r="AF33" s="1722"/>
      <c r="AG33" s="1648"/>
      <c r="AH33" s="1679"/>
      <c r="AI33" s="1722"/>
      <c r="AJ33" s="2067"/>
      <c r="AK33" s="267"/>
      <c r="AL33" s="267"/>
      <c r="AM33" s="267"/>
      <c r="AN33" s="267"/>
      <c r="AO33" s="267"/>
      <c r="AP33" s="267"/>
      <c r="AQ33" s="267"/>
      <c r="AR33" s="267"/>
      <c r="AS33" s="267"/>
    </row>
    <row r="34" spans="1:45" ht="12.75" hidden="1" customHeight="1">
      <c r="A34" s="1653"/>
      <c r="B34" s="2028">
        <v>4</v>
      </c>
      <c r="C34" s="2261"/>
      <c r="D34" s="1720"/>
      <c r="E34" s="1720"/>
      <c r="F34" s="1720"/>
      <c r="G34" s="1721"/>
      <c r="H34" s="2042" t="s">
        <v>79</v>
      </c>
      <c r="I34" s="654" t="s">
        <v>47</v>
      </c>
      <c r="J34" s="897"/>
      <c r="K34" s="897"/>
      <c r="L34" s="897"/>
      <c r="M34" s="897"/>
      <c r="N34" s="897"/>
      <c r="O34" s="897"/>
      <c r="P34" s="897"/>
      <c r="Q34" s="897"/>
      <c r="R34" s="897"/>
      <c r="S34" s="897"/>
      <c r="T34" s="897"/>
      <c r="U34" s="897"/>
      <c r="V34" s="672">
        <f t="shared" si="9"/>
        <v>0</v>
      </c>
      <c r="W34" s="2140"/>
      <c r="X34" s="290">
        <f>V34*W34</f>
        <v>0</v>
      </c>
      <c r="Y34" s="2189"/>
      <c r="Z34" s="1720"/>
      <c r="AA34" s="1721"/>
      <c r="AB34" s="2028"/>
      <c r="AC34" s="1720"/>
      <c r="AD34" s="1721"/>
      <c r="AE34" s="2028"/>
      <c r="AF34" s="1720"/>
      <c r="AG34" s="1721"/>
      <c r="AH34" s="2028"/>
      <c r="AI34" s="1720"/>
      <c r="AJ34" s="1872"/>
      <c r="AK34" s="267"/>
      <c r="AL34" s="267"/>
      <c r="AM34" s="267"/>
      <c r="AN34" s="267"/>
      <c r="AO34" s="267"/>
      <c r="AP34" s="267"/>
      <c r="AQ34" s="267"/>
      <c r="AR34" s="267"/>
      <c r="AS34" s="267"/>
    </row>
    <row r="35" spans="1:45" ht="12.75" hidden="1" customHeight="1">
      <c r="A35" s="1653"/>
      <c r="B35" s="1679"/>
      <c r="C35" s="1679"/>
      <c r="D35" s="1722"/>
      <c r="E35" s="1722"/>
      <c r="F35" s="1722"/>
      <c r="G35" s="1648"/>
      <c r="H35" s="2043"/>
      <c r="I35" s="666" t="s">
        <v>48</v>
      </c>
      <c r="J35" s="738"/>
      <c r="K35" s="675"/>
      <c r="L35" s="675"/>
      <c r="M35" s="675"/>
      <c r="N35" s="675"/>
      <c r="O35" s="675"/>
      <c r="P35" s="675"/>
      <c r="Q35" s="675"/>
      <c r="R35" s="675"/>
      <c r="S35" s="675"/>
      <c r="T35" s="675"/>
      <c r="U35" s="675"/>
      <c r="V35" s="699">
        <f t="shared" si="9"/>
        <v>0</v>
      </c>
      <c r="W35" s="2141"/>
      <c r="X35" s="297">
        <f>+V35*W34</f>
        <v>0</v>
      </c>
      <c r="Y35" s="1679"/>
      <c r="Z35" s="1722"/>
      <c r="AA35" s="1648"/>
      <c r="AB35" s="1679"/>
      <c r="AC35" s="1722"/>
      <c r="AD35" s="1648"/>
      <c r="AE35" s="1679"/>
      <c r="AF35" s="1722"/>
      <c r="AG35" s="1648"/>
      <c r="AH35" s="1679"/>
      <c r="AI35" s="1722"/>
      <c r="AJ35" s="2067"/>
      <c r="AK35" s="267"/>
      <c r="AL35" s="267"/>
      <c r="AM35" s="267"/>
      <c r="AN35" s="267"/>
      <c r="AO35" s="267"/>
      <c r="AP35" s="267"/>
      <c r="AQ35" s="267"/>
      <c r="AR35" s="267"/>
      <c r="AS35" s="267"/>
    </row>
    <row r="36" spans="1:45" ht="12.75" hidden="1" customHeight="1">
      <c r="A36" s="1653"/>
      <c r="B36" s="2028">
        <v>5</v>
      </c>
      <c r="C36" s="2165"/>
      <c r="D36" s="1720"/>
      <c r="E36" s="1720"/>
      <c r="F36" s="1720"/>
      <c r="G36" s="1721"/>
      <c r="H36" s="2042" t="s">
        <v>79</v>
      </c>
      <c r="I36" s="654" t="s">
        <v>47</v>
      </c>
      <c r="J36" s="897"/>
      <c r="K36" s="897"/>
      <c r="L36" s="897"/>
      <c r="M36" s="897"/>
      <c r="N36" s="897"/>
      <c r="O36" s="897"/>
      <c r="P36" s="897"/>
      <c r="Q36" s="897"/>
      <c r="R36" s="897"/>
      <c r="S36" s="897"/>
      <c r="T36" s="897"/>
      <c r="U36" s="897"/>
      <c r="V36" s="672">
        <f t="shared" si="9"/>
        <v>0</v>
      </c>
      <c r="W36" s="2140"/>
      <c r="X36" s="290">
        <f>V36*W36</f>
        <v>0</v>
      </c>
      <c r="Y36" s="2189"/>
      <c r="Z36" s="1720"/>
      <c r="AA36" s="1721"/>
      <c r="AB36" s="2028"/>
      <c r="AC36" s="1720"/>
      <c r="AD36" s="1721"/>
      <c r="AE36" s="2028"/>
      <c r="AF36" s="1720"/>
      <c r="AG36" s="1721"/>
      <c r="AH36" s="2028"/>
      <c r="AI36" s="1720"/>
      <c r="AJ36" s="1872"/>
      <c r="AK36" s="267"/>
      <c r="AL36" s="267"/>
      <c r="AM36" s="267"/>
      <c r="AN36" s="267"/>
      <c r="AO36" s="267"/>
      <c r="AP36" s="267"/>
      <c r="AQ36" s="267"/>
      <c r="AR36" s="267"/>
      <c r="AS36" s="267"/>
    </row>
    <row r="37" spans="1:45" ht="12.75" hidden="1" customHeight="1">
      <c r="A37" s="1653"/>
      <c r="B37" s="1679"/>
      <c r="C37" s="1679"/>
      <c r="D37" s="1722"/>
      <c r="E37" s="1722"/>
      <c r="F37" s="1722"/>
      <c r="G37" s="1648"/>
      <c r="H37" s="2043"/>
      <c r="I37" s="666" t="s">
        <v>48</v>
      </c>
      <c r="J37" s="738"/>
      <c r="K37" s="675"/>
      <c r="L37" s="675"/>
      <c r="M37" s="675"/>
      <c r="N37" s="675"/>
      <c r="O37" s="675"/>
      <c r="P37" s="675"/>
      <c r="Q37" s="675"/>
      <c r="R37" s="675"/>
      <c r="S37" s="675"/>
      <c r="T37" s="675"/>
      <c r="U37" s="675"/>
      <c r="V37" s="699">
        <f t="shared" si="9"/>
        <v>0</v>
      </c>
      <c r="W37" s="2141"/>
      <c r="X37" s="297">
        <f>+V37*W36</f>
        <v>0</v>
      </c>
      <c r="Y37" s="1679"/>
      <c r="Z37" s="1722"/>
      <c r="AA37" s="1648"/>
      <c r="AB37" s="1679"/>
      <c r="AC37" s="1722"/>
      <c r="AD37" s="1648"/>
      <c r="AE37" s="1679"/>
      <c r="AF37" s="1722"/>
      <c r="AG37" s="1648"/>
      <c r="AH37" s="1679"/>
      <c r="AI37" s="1722"/>
      <c r="AJ37" s="2067"/>
      <c r="AK37" s="267"/>
      <c r="AL37" s="267"/>
      <c r="AM37" s="267"/>
      <c r="AN37" s="267"/>
      <c r="AO37" s="267"/>
      <c r="AP37" s="267"/>
      <c r="AQ37" s="267"/>
      <c r="AR37" s="267"/>
      <c r="AS37" s="267"/>
    </row>
    <row r="38" spans="1:45" ht="12.75" hidden="1" customHeight="1">
      <c r="A38" s="1653"/>
      <c r="B38" s="2028">
        <v>6</v>
      </c>
      <c r="C38" s="2165"/>
      <c r="D38" s="1720"/>
      <c r="E38" s="1720"/>
      <c r="F38" s="1720"/>
      <c r="G38" s="1721"/>
      <c r="H38" s="2042" t="s">
        <v>79</v>
      </c>
      <c r="I38" s="654" t="s">
        <v>47</v>
      </c>
      <c r="J38" s="897"/>
      <c r="K38" s="897"/>
      <c r="L38" s="897"/>
      <c r="M38" s="897"/>
      <c r="N38" s="897"/>
      <c r="O38" s="897"/>
      <c r="P38" s="897"/>
      <c r="Q38" s="897"/>
      <c r="R38" s="897"/>
      <c r="S38" s="897"/>
      <c r="T38" s="897"/>
      <c r="U38" s="897"/>
      <c r="V38" s="672">
        <f t="shared" si="9"/>
        <v>0</v>
      </c>
      <c r="W38" s="2140"/>
      <c r="X38" s="290">
        <f>V38*W38</f>
        <v>0</v>
      </c>
      <c r="Y38" s="2189"/>
      <c r="Z38" s="1720"/>
      <c r="AA38" s="1721"/>
      <c r="AB38" s="2028"/>
      <c r="AC38" s="1720"/>
      <c r="AD38" s="1721"/>
      <c r="AE38" s="2028"/>
      <c r="AF38" s="1720"/>
      <c r="AG38" s="1721"/>
      <c r="AH38" s="2028"/>
      <c r="AI38" s="1720"/>
      <c r="AJ38" s="1872"/>
      <c r="AK38" s="267"/>
      <c r="AL38" s="267"/>
      <c r="AM38" s="267"/>
      <c r="AN38" s="267"/>
      <c r="AO38" s="267"/>
      <c r="AP38" s="267"/>
      <c r="AQ38" s="267"/>
      <c r="AR38" s="267"/>
      <c r="AS38" s="267"/>
    </row>
    <row r="39" spans="1:45" ht="12.75" hidden="1" customHeight="1">
      <c r="A39" s="1653"/>
      <c r="B39" s="1679"/>
      <c r="C39" s="1679"/>
      <c r="D39" s="1722"/>
      <c r="E39" s="1722"/>
      <c r="F39" s="1722"/>
      <c r="G39" s="1648"/>
      <c r="H39" s="2043"/>
      <c r="I39" s="666" t="s">
        <v>48</v>
      </c>
      <c r="J39" s="738"/>
      <c r="K39" s="675"/>
      <c r="L39" s="675"/>
      <c r="M39" s="675"/>
      <c r="N39" s="675"/>
      <c r="O39" s="675"/>
      <c r="P39" s="675"/>
      <c r="Q39" s="675"/>
      <c r="R39" s="675"/>
      <c r="S39" s="675"/>
      <c r="T39" s="675"/>
      <c r="U39" s="675"/>
      <c r="V39" s="699">
        <f t="shared" si="9"/>
        <v>0</v>
      </c>
      <c r="W39" s="2141"/>
      <c r="X39" s="297">
        <f>+V39*W38</f>
        <v>0</v>
      </c>
      <c r="Y39" s="1679"/>
      <c r="Z39" s="1722"/>
      <c r="AA39" s="1648"/>
      <c r="AB39" s="1679"/>
      <c r="AC39" s="1722"/>
      <c r="AD39" s="1648"/>
      <c r="AE39" s="1679"/>
      <c r="AF39" s="1722"/>
      <c r="AG39" s="1648"/>
      <c r="AH39" s="1679"/>
      <c r="AI39" s="1722"/>
      <c r="AJ39" s="2067"/>
      <c r="AK39" s="267"/>
      <c r="AL39" s="267"/>
      <c r="AM39" s="267"/>
      <c r="AN39" s="267"/>
      <c r="AO39" s="267"/>
      <c r="AP39" s="267"/>
      <c r="AQ39" s="267"/>
      <c r="AR39" s="267"/>
      <c r="AS39" s="267"/>
    </row>
    <row r="40" spans="1:45" ht="12.75" hidden="1" customHeight="1">
      <c r="A40" s="1653"/>
      <c r="B40" s="2028">
        <v>7</v>
      </c>
      <c r="C40" s="2165"/>
      <c r="D40" s="1720"/>
      <c r="E40" s="1720"/>
      <c r="F40" s="1720"/>
      <c r="G40" s="1721"/>
      <c r="H40" s="2042" t="s">
        <v>79</v>
      </c>
      <c r="I40" s="654" t="s">
        <v>47</v>
      </c>
      <c r="J40" s="734"/>
      <c r="K40" s="676"/>
      <c r="L40" s="676"/>
      <c r="M40" s="676"/>
      <c r="N40" s="676"/>
      <c r="O40" s="676"/>
      <c r="P40" s="676"/>
      <c r="Q40" s="676"/>
      <c r="R40" s="676"/>
      <c r="S40" s="676"/>
      <c r="T40" s="676"/>
      <c r="U40" s="676"/>
      <c r="V40" s="672">
        <f t="shared" si="9"/>
        <v>0</v>
      </c>
      <c r="W40" s="2140"/>
      <c r="X40" s="290">
        <f>V40*W40</f>
        <v>0</v>
      </c>
      <c r="Y40" s="2189"/>
      <c r="Z40" s="1720"/>
      <c r="AA40" s="1721"/>
      <c r="AB40" s="2028"/>
      <c r="AC40" s="1720"/>
      <c r="AD40" s="1721"/>
      <c r="AE40" s="2028"/>
      <c r="AF40" s="1720"/>
      <c r="AG40" s="1721"/>
      <c r="AH40" s="2028"/>
      <c r="AI40" s="1720"/>
      <c r="AJ40" s="1872"/>
      <c r="AK40" s="267"/>
      <c r="AL40" s="267"/>
      <c r="AM40" s="267"/>
      <c r="AN40" s="267"/>
      <c r="AO40" s="267"/>
      <c r="AP40" s="267"/>
      <c r="AQ40" s="267"/>
      <c r="AR40" s="267"/>
      <c r="AS40" s="267"/>
    </row>
    <row r="41" spans="1:45" ht="12.75" hidden="1" customHeight="1">
      <c r="A41" s="1653"/>
      <c r="B41" s="1679"/>
      <c r="C41" s="1679"/>
      <c r="D41" s="1722"/>
      <c r="E41" s="1722"/>
      <c r="F41" s="1722"/>
      <c r="G41" s="1648"/>
      <c r="H41" s="2043"/>
      <c r="I41" s="666" t="s">
        <v>48</v>
      </c>
      <c r="J41" s="738"/>
      <c r="K41" s="675"/>
      <c r="L41" s="675"/>
      <c r="M41" s="675"/>
      <c r="N41" s="675"/>
      <c r="O41" s="675"/>
      <c r="P41" s="675"/>
      <c r="Q41" s="675"/>
      <c r="R41" s="675"/>
      <c r="S41" s="675"/>
      <c r="T41" s="675"/>
      <c r="U41" s="675"/>
      <c r="V41" s="699">
        <f t="shared" si="9"/>
        <v>0</v>
      </c>
      <c r="W41" s="2141"/>
      <c r="X41" s="297">
        <f>+V41*W40</f>
        <v>0</v>
      </c>
      <c r="Y41" s="1679"/>
      <c r="Z41" s="1722"/>
      <c r="AA41" s="1648"/>
      <c r="AB41" s="1679"/>
      <c r="AC41" s="1722"/>
      <c r="AD41" s="1648"/>
      <c r="AE41" s="1679"/>
      <c r="AF41" s="1722"/>
      <c r="AG41" s="1648"/>
      <c r="AH41" s="1679"/>
      <c r="AI41" s="1722"/>
      <c r="AJ41" s="2067"/>
      <c r="AK41" s="267"/>
      <c r="AL41" s="267"/>
      <c r="AM41" s="267"/>
      <c r="AN41" s="267"/>
      <c r="AO41" s="267"/>
      <c r="AP41" s="267"/>
      <c r="AQ41" s="267"/>
      <c r="AR41" s="267"/>
      <c r="AS41" s="267"/>
    </row>
    <row r="42" spans="1:45" ht="12.75" customHeight="1">
      <c r="A42" s="1653"/>
      <c r="B42" s="2060" t="s">
        <v>103</v>
      </c>
      <c r="C42" s="1720"/>
      <c r="D42" s="1720"/>
      <c r="E42" s="1720"/>
      <c r="F42" s="1720"/>
      <c r="G42" s="1721"/>
      <c r="H42" s="2154" t="s">
        <v>79</v>
      </c>
      <c r="I42" s="677" t="s">
        <v>47</v>
      </c>
      <c r="J42" s="678">
        <f t="shared" ref="J42:U42" si="10">+J28*$W28+J30*$W30+J32*$W32+J34*$W34+J36*$W36+J38*$W38+J40*$W40</f>
        <v>0</v>
      </c>
      <c r="K42" s="678">
        <f t="shared" si="10"/>
        <v>0</v>
      </c>
      <c r="L42" s="678">
        <f t="shared" si="10"/>
        <v>0.25</v>
      </c>
      <c r="M42" s="678">
        <f t="shared" si="10"/>
        <v>0</v>
      </c>
      <c r="N42" s="678">
        <f t="shared" si="10"/>
        <v>0</v>
      </c>
      <c r="O42" s="678">
        <f t="shared" si="10"/>
        <v>0.25</v>
      </c>
      <c r="P42" s="678">
        <f t="shared" si="10"/>
        <v>0</v>
      </c>
      <c r="Q42" s="678">
        <f t="shared" si="10"/>
        <v>0</v>
      </c>
      <c r="R42" s="678">
        <f t="shared" si="10"/>
        <v>0.25</v>
      </c>
      <c r="S42" s="678">
        <f t="shared" si="10"/>
        <v>0</v>
      </c>
      <c r="T42" s="678">
        <f t="shared" si="10"/>
        <v>0</v>
      </c>
      <c r="U42" s="678">
        <f t="shared" si="10"/>
        <v>0.25</v>
      </c>
      <c r="V42" s="672">
        <f t="shared" si="9"/>
        <v>1</v>
      </c>
      <c r="W42" s="2144">
        <f>SUM(W28:W41)</f>
        <v>1</v>
      </c>
      <c r="X42" s="290">
        <f>V42*W42</f>
        <v>1</v>
      </c>
      <c r="Y42" s="2264"/>
      <c r="Z42" s="1720"/>
      <c r="AA42" s="1721"/>
      <c r="AB42" s="2034"/>
      <c r="AC42" s="1720"/>
      <c r="AD42" s="1721"/>
      <c r="AE42" s="2034"/>
      <c r="AF42" s="1720"/>
      <c r="AG42" s="1721"/>
      <c r="AH42" s="2034"/>
      <c r="AI42" s="1720"/>
      <c r="AJ42" s="1872"/>
      <c r="AK42" s="267"/>
      <c r="AL42" s="267"/>
      <c r="AM42" s="267"/>
      <c r="AN42" s="267"/>
      <c r="AO42" s="267"/>
      <c r="AP42" s="267"/>
      <c r="AQ42" s="267"/>
      <c r="AR42" s="267"/>
      <c r="AS42" s="267"/>
    </row>
    <row r="43" spans="1:45" ht="12.75" customHeight="1">
      <c r="A43" s="1654"/>
      <c r="B43" s="1696"/>
      <c r="C43" s="1666"/>
      <c r="D43" s="1666"/>
      <c r="E43" s="1666"/>
      <c r="F43" s="1666"/>
      <c r="G43" s="1651"/>
      <c r="H43" s="2166"/>
      <c r="I43" s="741" t="s">
        <v>48</v>
      </c>
      <c r="J43" s="742">
        <f t="shared" ref="J43:U43" si="11">+J29*$W28+J31*$W30+J33*$W32+J35*$W34+J37*$W36+J39*$W38+J41*$W40</f>
        <v>0</v>
      </c>
      <c r="K43" s="742">
        <f t="shared" si="11"/>
        <v>0</v>
      </c>
      <c r="L43" s="742">
        <f t="shared" si="11"/>
        <v>0.25</v>
      </c>
      <c r="M43" s="742">
        <f t="shared" si="11"/>
        <v>0</v>
      </c>
      <c r="N43" s="742">
        <f t="shared" si="11"/>
        <v>0</v>
      </c>
      <c r="O43" s="742">
        <f t="shared" si="11"/>
        <v>0.25</v>
      </c>
      <c r="P43" s="742">
        <f t="shared" si="11"/>
        <v>0</v>
      </c>
      <c r="Q43" s="742">
        <f t="shared" si="11"/>
        <v>0</v>
      </c>
      <c r="R43" s="742">
        <f t="shared" si="11"/>
        <v>0.25</v>
      </c>
      <c r="S43" s="742">
        <f t="shared" si="11"/>
        <v>0</v>
      </c>
      <c r="T43" s="742">
        <f t="shared" si="11"/>
        <v>0</v>
      </c>
      <c r="U43" s="742">
        <f t="shared" si="11"/>
        <v>0.25</v>
      </c>
      <c r="V43" s="744">
        <f t="shared" si="9"/>
        <v>1</v>
      </c>
      <c r="W43" s="2173"/>
      <c r="X43" s="745">
        <f>+V43*W42</f>
        <v>1</v>
      </c>
      <c r="Y43" s="1696"/>
      <c r="Z43" s="1666"/>
      <c r="AA43" s="1651"/>
      <c r="AB43" s="1696"/>
      <c r="AC43" s="1666"/>
      <c r="AD43" s="1651"/>
      <c r="AE43" s="1696"/>
      <c r="AF43" s="1666"/>
      <c r="AG43" s="1651"/>
      <c r="AH43" s="1696"/>
      <c r="AI43" s="1666"/>
      <c r="AJ43" s="1841"/>
      <c r="AK43" s="267"/>
      <c r="AL43" s="267"/>
      <c r="AM43" s="267"/>
      <c r="AN43" s="267"/>
      <c r="AO43" s="267"/>
      <c r="AP43" s="267"/>
      <c r="AQ43" s="267"/>
      <c r="AR43" s="267"/>
      <c r="AS43" s="267"/>
    </row>
    <row r="44" spans="1:45" ht="12.75" customHeight="1">
      <c r="A44" s="267"/>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914"/>
      <c r="Z44" s="914"/>
      <c r="AA44" s="914"/>
      <c r="AB44" s="267"/>
      <c r="AC44" s="267"/>
      <c r="AD44" s="267"/>
      <c r="AE44" s="267"/>
      <c r="AF44" s="267"/>
      <c r="AG44" s="267"/>
      <c r="AH44" s="267"/>
      <c r="AI44" s="267"/>
      <c r="AJ44" s="267"/>
      <c r="AK44" s="267"/>
      <c r="AL44" s="267"/>
      <c r="AM44" s="267"/>
      <c r="AN44" s="267"/>
      <c r="AO44" s="267"/>
      <c r="AP44" s="267"/>
      <c r="AQ44" s="267"/>
      <c r="AR44" s="267"/>
      <c r="AS44" s="267"/>
    </row>
    <row r="45" spans="1:45" ht="15.75" customHeight="1">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915"/>
      <c r="Z45" s="915"/>
      <c r="AA45" s="915"/>
      <c r="AB45" s="417"/>
      <c r="AC45" s="417"/>
      <c r="AD45" s="417"/>
      <c r="AE45" s="417"/>
      <c r="AF45" s="417"/>
      <c r="AG45" s="417"/>
      <c r="AH45" s="417"/>
      <c r="AI45" s="417"/>
      <c r="AJ45" s="417"/>
      <c r="AK45" s="417"/>
      <c r="AL45" s="417"/>
      <c r="AM45" s="417"/>
      <c r="AN45" s="417"/>
      <c r="AO45" s="417"/>
      <c r="AP45" s="417"/>
      <c r="AQ45" s="417"/>
      <c r="AR45" s="417"/>
      <c r="AS45" s="417"/>
    </row>
    <row r="46" spans="1:45" ht="15.75" customHeight="1">
      <c r="A46" s="1731" t="s">
        <v>415</v>
      </c>
      <c r="B46" s="1715"/>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916"/>
      <c r="Z46" s="916"/>
      <c r="AA46" s="916"/>
    </row>
    <row r="47" spans="1:45" ht="15.75" customHeight="1">
      <c r="A47" s="418" t="s">
        <v>23</v>
      </c>
      <c r="B47" s="1699" t="s">
        <v>107</v>
      </c>
      <c r="C47" s="1700"/>
      <c r="D47" s="1701"/>
      <c r="E47" s="419" t="s">
        <v>76</v>
      </c>
      <c r="F47" s="418" t="s">
        <v>109</v>
      </c>
      <c r="G47" s="418" t="s">
        <v>28</v>
      </c>
      <c r="H47" s="1699" t="s">
        <v>416</v>
      </c>
      <c r="I47" s="1701"/>
      <c r="J47" s="419" t="s">
        <v>417</v>
      </c>
      <c r="K47" s="418" t="s">
        <v>79</v>
      </c>
      <c r="L47" s="418" t="s">
        <v>418</v>
      </c>
      <c r="M47" s="1699" t="s">
        <v>419</v>
      </c>
      <c r="N47" s="1700"/>
      <c r="O47" s="1700"/>
      <c r="P47" s="1700"/>
      <c r="Q47" s="1700"/>
      <c r="R47" s="1700"/>
      <c r="S47" s="1700"/>
      <c r="T47" s="1700"/>
      <c r="U47" s="1700"/>
      <c r="V47" s="1700"/>
      <c r="W47" s="1700"/>
      <c r="X47" s="1701"/>
      <c r="Y47" s="916"/>
      <c r="Z47" s="916"/>
      <c r="AA47" s="916"/>
    </row>
    <row r="48" spans="1:45" ht="41.25" customHeight="1">
      <c r="A48" s="1698" t="str">
        <f>I2</f>
        <v>EVALUACION Y CONTROL DE LA GESTIÓN INTERNA</v>
      </c>
      <c r="B48" s="1702" t="str">
        <f>A7</f>
        <v>Informes de auditorias</v>
      </c>
      <c r="C48" s="1700"/>
      <c r="D48" s="1701"/>
      <c r="E48" s="56">
        <f>W5</f>
        <v>0.97499999999999998</v>
      </c>
      <c r="F48" s="420" t="str">
        <f t="shared" ref="F48:G48" si="12">D5</f>
        <v>Porcentaje</v>
      </c>
      <c r="G48" s="428">
        <f t="shared" si="12"/>
        <v>1</v>
      </c>
      <c r="H48" s="1703">
        <f>V5</f>
        <v>1.0000000000000002</v>
      </c>
      <c r="I48" s="1701"/>
      <c r="J48" s="642">
        <f>V6</f>
        <v>0.89127999999999996</v>
      </c>
      <c r="K48" s="423">
        <f t="shared" ref="K48:K49" si="13">J48/H48</f>
        <v>0.89127999999999974</v>
      </c>
      <c r="L48" s="424">
        <f t="shared" ref="L48:L49" si="14">K48*E48</f>
        <v>0.86899799999999972</v>
      </c>
      <c r="M48" s="1724" t="s">
        <v>2229</v>
      </c>
      <c r="N48" s="1700"/>
      <c r="O48" s="1700"/>
      <c r="P48" s="1700"/>
      <c r="Q48" s="1700"/>
      <c r="R48" s="1700"/>
      <c r="S48" s="1700"/>
      <c r="T48" s="1700"/>
      <c r="U48" s="1700"/>
      <c r="V48" s="1700"/>
      <c r="W48" s="1700"/>
      <c r="X48" s="1701"/>
      <c r="Y48" s="916"/>
      <c r="Z48" s="916"/>
      <c r="AA48" s="916"/>
    </row>
    <row r="49" spans="1:27" ht="41.25" customHeight="1">
      <c r="A49" s="1616"/>
      <c r="B49" s="1702" t="str">
        <f>A27</f>
        <v xml:space="preserve"> Fomento de la cultura de autocontrol y  autoevaluación</v>
      </c>
      <c r="C49" s="1700"/>
      <c r="D49" s="1701"/>
      <c r="E49" s="56">
        <f>W25</f>
        <v>2.5000000000000001E-2</v>
      </c>
      <c r="F49" s="420" t="str">
        <f t="shared" ref="F49:G49" si="15">D25</f>
        <v>Porcentaje</v>
      </c>
      <c r="G49" s="428">
        <f t="shared" si="15"/>
        <v>1</v>
      </c>
      <c r="H49" s="1703">
        <f>V25</f>
        <v>1</v>
      </c>
      <c r="I49" s="1701"/>
      <c r="J49" s="642">
        <f>V26</f>
        <v>1</v>
      </c>
      <c r="K49" s="423">
        <f t="shared" si="13"/>
        <v>1</v>
      </c>
      <c r="L49" s="424">
        <f t="shared" si="14"/>
        <v>2.5000000000000001E-2</v>
      </c>
      <c r="M49" s="1724" t="s">
        <v>2232</v>
      </c>
      <c r="N49" s="1700"/>
      <c r="O49" s="1700"/>
      <c r="P49" s="1700"/>
      <c r="Q49" s="1700"/>
      <c r="R49" s="1700"/>
      <c r="S49" s="1700"/>
      <c r="T49" s="1700"/>
      <c r="U49" s="1700"/>
      <c r="V49" s="1700"/>
      <c r="W49" s="1700"/>
      <c r="X49" s="1701"/>
      <c r="Y49" s="916"/>
      <c r="Z49" s="916"/>
      <c r="AA49" s="916"/>
    </row>
    <row r="50" spans="1:27" ht="15.75" customHeight="1">
      <c r="A50" s="1619"/>
      <c r="B50" s="1704" t="s">
        <v>103</v>
      </c>
      <c r="C50" s="1700"/>
      <c r="D50" s="1701"/>
      <c r="E50" s="431">
        <f>SUM(E48:E49)</f>
        <v>1</v>
      </c>
      <c r="F50" s="1705" t="str">
        <f>A48</f>
        <v>EVALUACION Y CONTROL DE LA GESTIÓN INTERNA</v>
      </c>
      <c r="G50" s="1701"/>
      <c r="H50" s="1704"/>
      <c r="I50" s="1701"/>
      <c r="J50" s="432"/>
      <c r="K50" s="433"/>
      <c r="L50" s="431">
        <f>SUM(L48:L49)</f>
        <v>0.89399799999999974</v>
      </c>
      <c r="M50" s="2089"/>
      <c r="N50" s="1700"/>
      <c r="O50" s="1700"/>
      <c r="P50" s="1700"/>
      <c r="Q50" s="1700"/>
      <c r="R50" s="1700"/>
      <c r="S50" s="1700"/>
      <c r="T50" s="1700"/>
      <c r="U50" s="1700"/>
      <c r="V50" s="1700"/>
      <c r="W50" s="1700"/>
      <c r="X50" s="1701"/>
      <c r="Y50" s="916"/>
      <c r="Z50" s="916"/>
      <c r="AA50" s="916"/>
    </row>
    <row r="51" spans="1:27" ht="15.75" customHeight="1">
      <c r="Y51" s="916"/>
      <c r="Z51" s="916"/>
      <c r="AA51" s="916"/>
    </row>
    <row r="52" spans="1:27" ht="15.75" customHeight="1">
      <c r="Y52" s="916"/>
      <c r="Z52" s="916"/>
      <c r="AA52" s="916"/>
    </row>
    <row r="53" spans="1:27" ht="15.75" customHeight="1">
      <c r="Y53" s="916"/>
      <c r="Z53" s="916"/>
      <c r="AA53" s="916"/>
    </row>
    <row r="54" spans="1:27" ht="15.75" customHeight="1">
      <c r="Y54" s="916"/>
      <c r="Z54" s="916"/>
      <c r="AA54" s="916"/>
    </row>
    <row r="55" spans="1:27" ht="15.75" customHeight="1">
      <c r="Y55" s="916"/>
      <c r="Z55" s="916"/>
      <c r="AA55" s="916"/>
    </row>
    <row r="56" spans="1:27" ht="15.75" customHeight="1">
      <c r="Y56" s="916"/>
      <c r="Z56" s="916"/>
      <c r="AA56" s="916"/>
    </row>
    <row r="57" spans="1:27" ht="15.75" customHeight="1">
      <c r="Y57" s="916"/>
      <c r="Z57" s="916"/>
      <c r="AA57" s="916"/>
    </row>
    <row r="58" spans="1:27" ht="15.75" customHeight="1">
      <c r="Y58" s="916"/>
      <c r="Z58" s="916"/>
      <c r="AA58" s="916"/>
    </row>
    <row r="59" spans="1:27" ht="15.75" customHeight="1">
      <c r="Y59" s="916"/>
      <c r="Z59" s="916"/>
      <c r="AA59" s="916"/>
    </row>
    <row r="60" spans="1:27" ht="15.75" customHeight="1">
      <c r="Y60" s="916"/>
      <c r="Z60" s="916"/>
      <c r="AA60" s="916"/>
    </row>
    <row r="61" spans="1:27" ht="15.75" customHeight="1">
      <c r="Y61" s="916"/>
      <c r="Z61" s="916"/>
      <c r="AA61" s="916"/>
    </row>
    <row r="62" spans="1:27" ht="15.75" customHeight="1">
      <c r="Y62" s="916"/>
      <c r="Z62" s="916"/>
      <c r="AA62" s="916"/>
    </row>
    <row r="63" spans="1:27" ht="15.75" customHeight="1">
      <c r="Y63" s="916"/>
      <c r="Z63" s="916"/>
      <c r="AA63" s="916"/>
    </row>
    <row r="64" spans="1:27" ht="15.75" customHeight="1">
      <c r="Y64" s="916"/>
      <c r="Z64" s="916"/>
      <c r="AA64" s="916"/>
    </row>
    <row r="65" spans="25:27" ht="15.75" customHeight="1">
      <c r="Y65" s="916"/>
      <c r="Z65" s="916"/>
      <c r="AA65" s="916"/>
    </row>
    <row r="66" spans="25:27" ht="15.75" customHeight="1">
      <c r="Y66" s="916"/>
      <c r="Z66" s="916"/>
      <c r="AA66" s="916"/>
    </row>
    <row r="67" spans="25:27" ht="15.75" customHeight="1">
      <c r="Y67" s="916"/>
      <c r="Z67" s="916"/>
      <c r="AA67" s="916"/>
    </row>
    <row r="68" spans="25:27" ht="15.75" customHeight="1">
      <c r="Y68" s="916"/>
      <c r="Z68" s="916"/>
      <c r="AA68" s="916"/>
    </row>
    <row r="69" spans="25:27" ht="15.75" customHeight="1">
      <c r="Y69" s="916"/>
      <c r="Z69" s="916"/>
      <c r="AA69" s="916"/>
    </row>
    <row r="70" spans="25:27" ht="15.75" customHeight="1">
      <c r="Y70" s="916"/>
      <c r="Z70" s="916"/>
      <c r="AA70" s="916"/>
    </row>
    <row r="71" spans="25:27" ht="15.75" customHeight="1">
      <c r="Y71" s="916"/>
      <c r="Z71" s="916"/>
      <c r="AA71" s="916"/>
    </row>
    <row r="72" spans="25:27" ht="15.75" customHeight="1">
      <c r="Y72" s="916"/>
      <c r="Z72" s="916"/>
      <c r="AA72" s="916"/>
    </row>
    <row r="73" spans="25:27" ht="15.75" customHeight="1">
      <c r="Y73" s="916"/>
      <c r="Z73" s="916"/>
      <c r="AA73" s="916"/>
    </row>
    <row r="74" spans="25:27" ht="15.75" customHeight="1">
      <c r="Y74" s="916"/>
      <c r="Z74" s="916"/>
      <c r="AA74" s="916"/>
    </row>
    <row r="75" spans="25:27" ht="15.75" customHeight="1">
      <c r="Y75" s="916"/>
      <c r="Z75" s="916"/>
      <c r="AA75" s="916"/>
    </row>
    <row r="76" spans="25:27" ht="15.75" customHeight="1">
      <c r="Y76" s="916"/>
      <c r="Z76" s="916"/>
      <c r="AA76" s="916"/>
    </row>
    <row r="77" spans="25:27" ht="15.75" customHeight="1">
      <c r="Y77" s="916"/>
      <c r="Z77" s="916"/>
      <c r="AA77" s="916"/>
    </row>
    <row r="78" spans="25:27" ht="15.75" customHeight="1">
      <c r="Y78" s="916"/>
      <c r="Z78" s="916"/>
      <c r="AA78" s="916"/>
    </row>
    <row r="79" spans="25:27" ht="15.75" customHeight="1">
      <c r="Y79" s="916"/>
      <c r="Z79" s="916"/>
      <c r="AA79" s="916"/>
    </row>
    <row r="80" spans="25:27" ht="15.75" customHeight="1">
      <c r="Y80" s="916"/>
      <c r="Z80" s="916"/>
      <c r="AA80" s="916"/>
    </row>
    <row r="81" spans="25:27" ht="15.75" customHeight="1">
      <c r="Y81" s="916"/>
      <c r="Z81" s="916"/>
      <c r="AA81" s="916"/>
    </row>
    <row r="82" spans="25:27" ht="15.75" customHeight="1">
      <c r="Y82" s="916"/>
      <c r="Z82" s="916"/>
      <c r="AA82" s="916"/>
    </row>
    <row r="83" spans="25:27" ht="15.75" customHeight="1">
      <c r="Y83" s="916"/>
      <c r="Z83" s="916"/>
      <c r="AA83" s="916"/>
    </row>
    <row r="84" spans="25:27" ht="15.75" customHeight="1">
      <c r="Y84" s="916"/>
      <c r="Z84" s="916"/>
      <c r="AA84" s="916"/>
    </row>
    <row r="85" spans="25:27" ht="15.75" customHeight="1">
      <c r="Y85" s="916"/>
      <c r="Z85" s="916"/>
      <c r="AA85" s="916"/>
    </row>
    <row r="86" spans="25:27" ht="15.75" customHeight="1">
      <c r="Y86" s="916"/>
      <c r="Z86" s="916"/>
      <c r="AA86" s="916"/>
    </row>
    <row r="87" spans="25:27" ht="15.75" customHeight="1">
      <c r="Y87" s="916"/>
      <c r="Z87" s="916"/>
      <c r="AA87" s="916"/>
    </row>
    <row r="88" spans="25:27" ht="15.75" customHeight="1">
      <c r="Y88" s="916"/>
      <c r="Z88" s="916"/>
      <c r="AA88" s="916"/>
    </row>
    <row r="89" spans="25:27" ht="15.75" customHeight="1">
      <c r="Y89" s="916"/>
      <c r="Z89" s="916"/>
      <c r="AA89" s="916"/>
    </row>
    <row r="90" spans="25:27" ht="15.75" customHeight="1">
      <c r="Y90" s="916"/>
      <c r="Z90" s="916"/>
      <c r="AA90" s="916"/>
    </row>
    <row r="91" spans="25:27" ht="15.75" customHeight="1">
      <c r="Y91" s="916"/>
      <c r="Z91" s="916"/>
      <c r="AA91" s="916"/>
    </row>
    <row r="92" spans="25:27" ht="15.75" customHeight="1">
      <c r="Y92" s="916"/>
      <c r="Z92" s="916"/>
      <c r="AA92" s="916"/>
    </row>
    <row r="93" spans="25:27" ht="15.75" customHeight="1">
      <c r="Y93" s="916"/>
      <c r="Z93" s="916"/>
      <c r="AA93" s="916"/>
    </row>
    <row r="94" spans="25:27" ht="15.75" customHeight="1">
      <c r="Y94" s="916"/>
      <c r="Z94" s="916"/>
      <c r="AA94" s="916"/>
    </row>
    <row r="95" spans="25:27" ht="15.75" customHeight="1">
      <c r="Y95" s="916"/>
      <c r="Z95" s="916"/>
      <c r="AA95" s="916"/>
    </row>
    <row r="96" spans="25:27" ht="15.75" customHeight="1">
      <c r="Y96" s="916"/>
      <c r="Z96" s="916"/>
      <c r="AA96" s="916"/>
    </row>
    <row r="97" spans="25:27" ht="15.75" customHeight="1">
      <c r="Y97" s="916"/>
      <c r="Z97" s="916"/>
      <c r="AA97" s="916"/>
    </row>
    <row r="98" spans="25:27" ht="15.75" customHeight="1">
      <c r="Y98" s="916"/>
      <c r="Z98" s="916"/>
      <c r="AA98" s="916"/>
    </row>
    <row r="99" spans="25:27" ht="15.75" customHeight="1">
      <c r="Y99" s="916"/>
      <c r="Z99" s="916"/>
      <c r="AA99" s="916"/>
    </row>
    <row r="100" spans="25:27" ht="15.75" customHeight="1">
      <c r="Y100" s="916"/>
      <c r="Z100" s="916"/>
      <c r="AA100" s="916"/>
    </row>
    <row r="101" spans="25:27" ht="15.75" customHeight="1">
      <c r="Y101" s="916"/>
      <c r="Z101" s="916"/>
      <c r="AA101" s="916"/>
    </row>
    <row r="102" spans="25:27" ht="15.75" customHeight="1">
      <c r="Y102" s="916"/>
      <c r="Z102" s="916"/>
      <c r="AA102" s="916"/>
    </row>
    <row r="103" spans="25:27" ht="15.75" customHeight="1">
      <c r="Y103" s="916"/>
      <c r="Z103" s="916"/>
      <c r="AA103" s="916"/>
    </row>
    <row r="104" spans="25:27" ht="15.75" customHeight="1">
      <c r="Y104" s="916"/>
      <c r="Z104" s="916"/>
      <c r="AA104" s="916"/>
    </row>
    <row r="105" spans="25:27" ht="15.75" customHeight="1">
      <c r="Y105" s="916"/>
      <c r="Z105" s="916"/>
      <c r="AA105" s="916"/>
    </row>
    <row r="106" spans="25:27" ht="15.75" customHeight="1">
      <c r="Y106" s="916"/>
      <c r="Z106" s="916"/>
      <c r="AA106" s="916"/>
    </row>
    <row r="107" spans="25:27" ht="15.75" customHeight="1">
      <c r="Y107" s="916"/>
      <c r="Z107" s="916"/>
      <c r="AA107" s="916"/>
    </row>
    <row r="108" spans="25:27" ht="15.75" customHeight="1">
      <c r="Y108" s="916"/>
      <c r="Z108" s="916"/>
      <c r="AA108" s="916"/>
    </row>
    <row r="109" spans="25:27" ht="15.75" customHeight="1">
      <c r="Y109" s="916"/>
      <c r="Z109" s="916"/>
      <c r="AA109" s="916"/>
    </row>
    <row r="110" spans="25:27" ht="15.75" customHeight="1">
      <c r="Y110" s="916"/>
      <c r="Z110" s="916"/>
      <c r="AA110" s="916"/>
    </row>
    <row r="111" spans="25:27" ht="15.75" customHeight="1">
      <c r="Y111" s="916"/>
      <c r="Z111" s="916"/>
      <c r="AA111" s="916"/>
    </row>
    <row r="112" spans="25:27" ht="15.75" customHeight="1">
      <c r="Y112" s="916"/>
      <c r="Z112" s="916"/>
      <c r="AA112" s="916"/>
    </row>
    <row r="113" spans="25:27" ht="15.75" customHeight="1">
      <c r="Y113" s="916"/>
      <c r="Z113" s="916"/>
      <c r="AA113" s="916"/>
    </row>
    <row r="114" spans="25:27" ht="15.75" customHeight="1">
      <c r="Y114" s="916"/>
      <c r="Z114" s="916"/>
      <c r="AA114" s="916"/>
    </row>
    <row r="115" spans="25:27" ht="15.75" customHeight="1">
      <c r="Y115" s="916"/>
      <c r="Z115" s="916"/>
      <c r="AA115" s="916"/>
    </row>
    <row r="116" spans="25:27" ht="15.75" customHeight="1">
      <c r="Y116" s="916"/>
      <c r="Z116" s="916"/>
      <c r="AA116" s="916"/>
    </row>
    <row r="117" spans="25:27" ht="15.75" customHeight="1">
      <c r="Y117" s="916"/>
      <c r="Z117" s="916"/>
      <c r="AA117" s="916"/>
    </row>
    <row r="118" spans="25:27" ht="15.75" customHeight="1">
      <c r="Y118" s="916"/>
      <c r="Z118" s="916"/>
      <c r="AA118" s="916"/>
    </row>
    <row r="119" spans="25:27" ht="15.75" customHeight="1">
      <c r="Y119" s="916"/>
      <c r="Z119" s="916"/>
      <c r="AA119" s="916"/>
    </row>
    <row r="120" spans="25:27" ht="15.75" customHeight="1">
      <c r="Y120" s="916"/>
      <c r="Z120" s="916"/>
      <c r="AA120" s="916"/>
    </row>
    <row r="121" spans="25:27" ht="15.75" customHeight="1">
      <c r="Y121" s="916"/>
      <c r="Z121" s="916"/>
      <c r="AA121" s="916"/>
    </row>
    <row r="122" spans="25:27" ht="15.75" customHeight="1">
      <c r="Y122" s="916"/>
      <c r="Z122" s="916"/>
      <c r="AA122" s="916"/>
    </row>
    <row r="123" spans="25:27" ht="15.75" customHeight="1">
      <c r="Y123" s="916"/>
      <c r="Z123" s="916"/>
      <c r="AA123" s="916"/>
    </row>
    <row r="124" spans="25:27" ht="15.75" customHeight="1">
      <c r="Y124" s="916"/>
      <c r="Z124" s="916"/>
      <c r="AA124" s="916"/>
    </row>
    <row r="125" spans="25:27" ht="15.75" customHeight="1">
      <c r="Y125" s="916"/>
      <c r="Z125" s="916"/>
      <c r="AA125" s="916"/>
    </row>
    <row r="126" spans="25:27" ht="15.75" customHeight="1">
      <c r="Y126" s="916"/>
      <c r="Z126" s="916"/>
      <c r="AA126" s="916"/>
    </row>
    <row r="127" spans="25:27" ht="15.75" customHeight="1">
      <c r="Y127" s="916"/>
      <c r="Z127" s="916"/>
      <c r="AA127" s="916"/>
    </row>
    <row r="128" spans="25:27" ht="15.75" customHeight="1">
      <c r="Y128" s="916"/>
      <c r="Z128" s="916"/>
      <c r="AA128" s="916"/>
    </row>
    <row r="129" spans="25:27" ht="15.75" customHeight="1">
      <c r="Y129" s="916"/>
      <c r="Z129" s="916"/>
      <c r="AA129" s="916"/>
    </row>
    <row r="130" spans="25:27" ht="15.75" customHeight="1">
      <c r="Y130" s="916"/>
      <c r="Z130" s="916"/>
      <c r="AA130" s="916"/>
    </row>
    <row r="131" spans="25:27" ht="15.75" customHeight="1">
      <c r="Y131" s="916"/>
      <c r="Z131" s="916"/>
      <c r="AA131" s="916"/>
    </row>
    <row r="132" spans="25:27" ht="15.75" customHeight="1">
      <c r="Y132" s="916"/>
      <c r="Z132" s="916"/>
      <c r="AA132" s="916"/>
    </row>
    <row r="133" spans="25:27" ht="15.75" customHeight="1">
      <c r="Y133" s="916"/>
      <c r="Z133" s="916"/>
      <c r="AA133" s="916"/>
    </row>
    <row r="134" spans="25:27" ht="15.75" customHeight="1">
      <c r="Y134" s="916"/>
      <c r="Z134" s="916"/>
      <c r="AA134" s="916"/>
    </row>
    <row r="135" spans="25:27" ht="15.75" customHeight="1">
      <c r="Y135" s="916"/>
      <c r="Z135" s="916"/>
      <c r="AA135" s="916"/>
    </row>
    <row r="136" spans="25:27" ht="15.75" customHeight="1">
      <c r="Y136" s="916"/>
      <c r="Z136" s="916"/>
      <c r="AA136" s="916"/>
    </row>
    <row r="137" spans="25:27" ht="15.75" customHeight="1">
      <c r="Y137" s="916"/>
      <c r="Z137" s="916"/>
      <c r="AA137" s="916"/>
    </row>
    <row r="138" spans="25:27" ht="15.75" customHeight="1">
      <c r="Y138" s="916"/>
      <c r="Z138" s="916"/>
      <c r="AA138" s="916"/>
    </row>
    <row r="139" spans="25:27" ht="15.75" customHeight="1">
      <c r="Y139" s="916"/>
      <c r="Z139" s="916"/>
      <c r="AA139" s="916"/>
    </row>
    <row r="140" spans="25:27" ht="15.75" customHeight="1">
      <c r="Y140" s="916"/>
      <c r="Z140" s="916"/>
      <c r="AA140" s="916"/>
    </row>
    <row r="141" spans="25:27" ht="15.75" customHeight="1">
      <c r="Y141" s="916"/>
      <c r="Z141" s="916"/>
      <c r="AA141" s="916"/>
    </row>
    <row r="142" spans="25:27" ht="15.75" customHeight="1">
      <c r="Y142" s="916"/>
      <c r="Z142" s="916"/>
      <c r="AA142" s="916"/>
    </row>
    <row r="143" spans="25:27" ht="15.75" customHeight="1">
      <c r="Y143" s="916"/>
      <c r="Z143" s="916"/>
      <c r="AA143" s="916"/>
    </row>
    <row r="144" spans="25:27" ht="15.75" customHeight="1">
      <c r="Y144" s="916"/>
      <c r="Z144" s="916"/>
      <c r="AA144" s="916"/>
    </row>
    <row r="145" spans="25:27" ht="15.75" customHeight="1">
      <c r="Y145" s="916"/>
      <c r="Z145" s="916"/>
      <c r="AA145" s="916"/>
    </row>
    <row r="146" spans="25:27" ht="15.75" customHeight="1">
      <c r="Y146" s="916"/>
      <c r="Z146" s="916"/>
      <c r="AA146" s="916"/>
    </row>
    <row r="147" spans="25:27" ht="15.75" customHeight="1">
      <c r="Y147" s="916"/>
      <c r="Z147" s="916"/>
      <c r="AA147" s="916"/>
    </row>
    <row r="148" spans="25:27" ht="15.75" customHeight="1">
      <c r="Y148" s="916"/>
      <c r="Z148" s="916"/>
      <c r="AA148" s="916"/>
    </row>
    <row r="149" spans="25:27" ht="15.75" customHeight="1">
      <c r="Y149" s="916"/>
      <c r="Z149" s="916"/>
      <c r="AA149" s="916"/>
    </row>
    <row r="150" spans="25:27" ht="15.75" customHeight="1">
      <c r="Y150" s="916"/>
      <c r="Z150" s="916"/>
      <c r="AA150" s="916"/>
    </row>
    <row r="151" spans="25:27" ht="15.75" customHeight="1">
      <c r="Y151" s="916"/>
      <c r="Z151" s="916"/>
      <c r="AA151" s="916"/>
    </row>
    <row r="152" spans="25:27" ht="15.75" customHeight="1">
      <c r="Y152" s="916"/>
      <c r="Z152" s="916"/>
      <c r="AA152" s="916"/>
    </row>
    <row r="153" spans="25:27" ht="15.75" customHeight="1">
      <c r="Y153" s="916"/>
      <c r="Z153" s="916"/>
      <c r="AA153" s="916"/>
    </row>
    <row r="154" spans="25:27" ht="15.75" customHeight="1">
      <c r="Y154" s="916"/>
      <c r="Z154" s="916"/>
      <c r="AA154" s="916"/>
    </row>
    <row r="155" spans="25:27" ht="15.75" customHeight="1">
      <c r="Y155" s="916"/>
      <c r="Z155" s="916"/>
      <c r="AA155" s="916"/>
    </row>
    <row r="156" spans="25:27" ht="15.75" customHeight="1">
      <c r="Y156" s="916"/>
      <c r="Z156" s="916"/>
      <c r="AA156" s="916"/>
    </row>
    <row r="157" spans="25:27" ht="15.75" customHeight="1">
      <c r="Y157" s="916"/>
      <c r="Z157" s="916"/>
      <c r="AA157" s="916"/>
    </row>
    <row r="158" spans="25:27" ht="15.75" customHeight="1">
      <c r="Y158" s="916"/>
      <c r="Z158" s="916"/>
      <c r="AA158" s="916"/>
    </row>
    <row r="159" spans="25:27" ht="15.75" customHeight="1">
      <c r="Y159" s="916"/>
      <c r="Z159" s="916"/>
      <c r="AA159" s="916"/>
    </row>
    <row r="160" spans="25:27" ht="15.75" customHeight="1">
      <c r="Y160" s="916"/>
      <c r="Z160" s="916"/>
      <c r="AA160" s="916"/>
    </row>
    <row r="161" spans="25:27" ht="15.75" customHeight="1">
      <c r="Y161" s="916"/>
      <c r="Z161" s="916"/>
      <c r="AA161" s="916"/>
    </row>
    <row r="162" spans="25:27" ht="15.75" customHeight="1">
      <c r="Y162" s="916"/>
      <c r="Z162" s="916"/>
      <c r="AA162" s="916"/>
    </row>
    <row r="163" spans="25:27" ht="15.75" customHeight="1">
      <c r="Y163" s="916"/>
      <c r="Z163" s="916"/>
      <c r="AA163" s="916"/>
    </row>
    <row r="164" spans="25:27" ht="15.75" customHeight="1">
      <c r="Y164" s="916"/>
      <c r="Z164" s="916"/>
      <c r="AA164" s="916"/>
    </row>
    <row r="165" spans="25:27" ht="15.75" customHeight="1">
      <c r="Y165" s="916"/>
      <c r="Z165" s="916"/>
      <c r="AA165" s="916"/>
    </row>
    <row r="166" spans="25:27" ht="15.75" customHeight="1">
      <c r="Y166" s="916"/>
      <c r="Z166" s="916"/>
      <c r="AA166" s="916"/>
    </row>
    <row r="167" spans="25:27" ht="15.75" customHeight="1">
      <c r="Y167" s="916"/>
      <c r="Z167" s="916"/>
      <c r="AA167" s="916"/>
    </row>
    <row r="168" spans="25:27" ht="15.75" customHeight="1">
      <c r="Y168" s="916"/>
      <c r="Z168" s="916"/>
      <c r="AA168" s="916"/>
    </row>
    <row r="169" spans="25:27" ht="15.75" customHeight="1">
      <c r="Y169" s="916"/>
      <c r="Z169" s="916"/>
      <c r="AA169" s="916"/>
    </row>
    <row r="170" spans="25:27" ht="15.75" customHeight="1">
      <c r="Y170" s="916"/>
      <c r="Z170" s="916"/>
      <c r="AA170" s="916"/>
    </row>
    <row r="171" spans="25:27" ht="15.75" customHeight="1">
      <c r="Y171" s="916"/>
      <c r="Z171" s="916"/>
      <c r="AA171" s="916"/>
    </row>
    <row r="172" spans="25:27" ht="15.75" customHeight="1">
      <c r="Y172" s="916"/>
      <c r="Z172" s="916"/>
      <c r="AA172" s="916"/>
    </row>
    <row r="173" spans="25:27" ht="15.75" customHeight="1">
      <c r="Y173" s="916"/>
      <c r="Z173" s="916"/>
      <c r="AA173" s="916"/>
    </row>
    <row r="174" spans="25:27" ht="15.75" customHeight="1">
      <c r="Y174" s="916"/>
      <c r="Z174" s="916"/>
      <c r="AA174" s="916"/>
    </row>
    <row r="175" spans="25:27" ht="15.75" customHeight="1">
      <c r="Y175" s="916"/>
      <c r="Z175" s="916"/>
      <c r="AA175" s="916"/>
    </row>
    <row r="176" spans="25:27" ht="15.75" customHeight="1">
      <c r="Y176" s="916"/>
      <c r="Z176" s="916"/>
      <c r="AA176" s="916"/>
    </row>
    <row r="177" spans="25:27" ht="15.75" customHeight="1">
      <c r="Y177" s="916"/>
      <c r="Z177" s="916"/>
      <c r="AA177" s="916"/>
    </row>
    <row r="178" spans="25:27" ht="15.75" customHeight="1">
      <c r="Y178" s="916"/>
      <c r="Z178" s="916"/>
      <c r="AA178" s="916"/>
    </row>
    <row r="179" spans="25:27" ht="15.75" customHeight="1">
      <c r="Y179" s="916"/>
      <c r="Z179" s="916"/>
      <c r="AA179" s="916"/>
    </row>
    <row r="180" spans="25:27" ht="15.75" customHeight="1">
      <c r="Y180" s="916"/>
      <c r="Z180" s="916"/>
      <c r="AA180" s="916"/>
    </row>
    <row r="181" spans="25:27" ht="15.75" customHeight="1">
      <c r="Y181" s="916"/>
      <c r="Z181" s="916"/>
      <c r="AA181" s="916"/>
    </row>
    <row r="182" spans="25:27" ht="15.75" customHeight="1">
      <c r="Y182" s="916"/>
      <c r="Z182" s="916"/>
      <c r="AA182" s="916"/>
    </row>
    <row r="183" spans="25:27" ht="15.75" customHeight="1">
      <c r="Y183" s="916"/>
      <c r="Z183" s="916"/>
      <c r="AA183" s="916"/>
    </row>
    <row r="184" spans="25:27" ht="15.75" customHeight="1">
      <c r="Y184" s="916"/>
      <c r="Z184" s="916"/>
      <c r="AA184" s="916"/>
    </row>
    <row r="185" spans="25:27" ht="15.75" customHeight="1">
      <c r="Y185" s="916"/>
      <c r="Z185" s="916"/>
      <c r="AA185" s="916"/>
    </row>
    <row r="186" spans="25:27" ht="15.75" customHeight="1">
      <c r="Y186" s="916"/>
      <c r="Z186" s="916"/>
      <c r="AA186" s="916"/>
    </row>
    <row r="187" spans="25:27" ht="15.75" customHeight="1">
      <c r="Y187" s="916"/>
      <c r="Z187" s="916"/>
      <c r="AA187" s="916"/>
    </row>
    <row r="188" spans="25:27" ht="15.75" customHeight="1">
      <c r="Y188" s="916"/>
      <c r="Z188" s="916"/>
      <c r="AA188" s="916"/>
    </row>
    <row r="189" spans="25:27" ht="15.75" customHeight="1">
      <c r="Y189" s="916"/>
      <c r="Z189" s="916"/>
      <c r="AA189" s="916"/>
    </row>
    <row r="190" spans="25:27" ht="15.75" customHeight="1">
      <c r="Y190" s="916"/>
      <c r="Z190" s="916"/>
      <c r="AA190" s="916"/>
    </row>
    <row r="191" spans="25:27" ht="15.75" customHeight="1">
      <c r="Y191" s="916"/>
      <c r="Z191" s="916"/>
      <c r="AA191" s="916"/>
    </row>
    <row r="192" spans="25:27" ht="15.75" customHeight="1">
      <c r="Y192" s="916"/>
      <c r="Z192" s="916"/>
      <c r="AA192" s="916"/>
    </row>
    <row r="193" spans="25:27" ht="15.75" customHeight="1">
      <c r="Y193" s="916"/>
      <c r="Z193" s="916"/>
      <c r="AA193" s="916"/>
    </row>
    <row r="194" spans="25:27" ht="15.75" customHeight="1">
      <c r="Y194" s="916"/>
      <c r="Z194" s="916"/>
      <c r="AA194" s="916"/>
    </row>
    <row r="195" spans="25:27" ht="15.75" customHeight="1">
      <c r="Y195" s="916"/>
      <c r="Z195" s="916"/>
      <c r="AA195" s="916"/>
    </row>
    <row r="196" spans="25:27" ht="15.75" customHeight="1">
      <c r="Y196" s="916"/>
      <c r="Z196" s="916"/>
      <c r="AA196" s="916"/>
    </row>
    <row r="197" spans="25:27" ht="15.75" customHeight="1">
      <c r="Y197" s="916"/>
      <c r="Z197" s="916"/>
      <c r="AA197" s="916"/>
    </row>
    <row r="198" spans="25:27" ht="15.75" customHeight="1">
      <c r="Y198" s="916"/>
      <c r="Z198" s="916"/>
      <c r="AA198" s="916"/>
    </row>
    <row r="199" spans="25:27" ht="15.75" customHeight="1">
      <c r="Y199" s="916"/>
      <c r="Z199" s="916"/>
      <c r="AA199" s="916"/>
    </row>
    <row r="200" spans="25:27" ht="15.75" customHeight="1">
      <c r="Y200" s="916"/>
      <c r="Z200" s="916"/>
      <c r="AA200" s="916"/>
    </row>
    <row r="201" spans="25:27" ht="15.75" customHeight="1">
      <c r="Y201" s="916"/>
      <c r="Z201" s="916"/>
      <c r="AA201" s="916"/>
    </row>
    <row r="202" spans="25:27" ht="15.75" customHeight="1">
      <c r="Y202" s="916"/>
      <c r="Z202" s="916"/>
      <c r="AA202" s="916"/>
    </row>
    <row r="203" spans="25:27" ht="15.75" customHeight="1">
      <c r="Y203" s="916"/>
      <c r="Z203" s="916"/>
      <c r="AA203" s="916"/>
    </row>
    <row r="204" spans="25:27" ht="15.75" customHeight="1">
      <c r="Y204" s="916"/>
      <c r="Z204" s="916"/>
      <c r="AA204" s="916"/>
    </row>
    <row r="205" spans="25:27" ht="15.75" customHeight="1">
      <c r="Y205" s="916"/>
      <c r="Z205" s="916"/>
      <c r="AA205" s="916"/>
    </row>
    <row r="206" spans="25:27" ht="15.75" customHeight="1">
      <c r="Y206" s="916"/>
      <c r="Z206" s="916"/>
      <c r="AA206" s="916"/>
    </row>
    <row r="207" spans="25:27" ht="15.75" customHeight="1">
      <c r="Y207" s="916"/>
      <c r="Z207" s="916"/>
      <c r="AA207" s="916"/>
    </row>
    <row r="208" spans="25:27" ht="15.75" customHeight="1">
      <c r="Y208" s="916"/>
      <c r="Z208" s="916"/>
      <c r="AA208" s="916"/>
    </row>
    <row r="209" spans="25:27" ht="15.75" customHeight="1">
      <c r="Y209" s="916"/>
      <c r="Z209" s="916"/>
      <c r="AA209" s="916"/>
    </row>
    <row r="210" spans="25:27" ht="15.75" customHeight="1">
      <c r="Y210" s="916"/>
      <c r="Z210" s="916"/>
      <c r="AA210" s="916"/>
    </row>
    <row r="211" spans="25:27" ht="15.75" customHeight="1">
      <c r="Y211" s="916"/>
      <c r="Z211" s="916"/>
      <c r="AA211" s="916"/>
    </row>
    <row r="212" spans="25:27" ht="15.75" customHeight="1">
      <c r="Y212" s="916"/>
      <c r="Z212" s="916"/>
      <c r="AA212" s="916"/>
    </row>
    <row r="213" spans="25:27" ht="15.75" customHeight="1">
      <c r="Y213" s="916"/>
      <c r="Z213" s="916"/>
      <c r="AA213" s="916"/>
    </row>
    <row r="214" spans="25:27" ht="15.75" customHeight="1">
      <c r="Y214" s="916"/>
      <c r="Z214" s="916"/>
      <c r="AA214" s="916"/>
    </row>
    <row r="215" spans="25:27" ht="15.75" customHeight="1">
      <c r="Y215" s="916"/>
      <c r="Z215" s="916"/>
      <c r="AA215" s="916"/>
    </row>
    <row r="216" spans="25:27" ht="15.75" customHeight="1">
      <c r="Y216" s="916"/>
      <c r="Z216" s="916"/>
      <c r="AA216" s="916"/>
    </row>
    <row r="217" spans="25:27" ht="15.75" customHeight="1">
      <c r="Y217" s="916"/>
      <c r="Z217" s="916"/>
      <c r="AA217" s="916"/>
    </row>
    <row r="218" spans="25:27" ht="15.75" customHeight="1">
      <c r="Y218" s="916"/>
      <c r="Z218" s="916"/>
      <c r="AA218" s="916"/>
    </row>
    <row r="219" spans="25:27" ht="15.75" customHeight="1">
      <c r="Y219" s="916"/>
      <c r="Z219" s="916"/>
      <c r="AA219" s="916"/>
    </row>
    <row r="220" spans="25:27" ht="15.75" customHeight="1">
      <c r="Y220" s="916"/>
      <c r="Z220" s="916"/>
      <c r="AA220" s="916"/>
    </row>
    <row r="221" spans="25:27" ht="15.75" customHeight="1">
      <c r="Y221" s="916"/>
      <c r="Z221" s="916"/>
      <c r="AA221" s="916"/>
    </row>
    <row r="222" spans="25:27" ht="15.75" customHeight="1">
      <c r="Y222" s="916"/>
      <c r="Z222" s="916"/>
      <c r="AA222" s="916"/>
    </row>
    <row r="223" spans="25:27" ht="15.75" customHeight="1">
      <c r="Y223" s="916"/>
      <c r="Z223" s="916"/>
      <c r="AA223" s="916"/>
    </row>
    <row r="224" spans="25:27" ht="15.75" customHeight="1">
      <c r="Y224" s="916"/>
      <c r="Z224" s="916"/>
      <c r="AA224" s="916"/>
    </row>
    <row r="225" spans="25:27" ht="15.75" customHeight="1">
      <c r="Y225" s="916"/>
      <c r="Z225" s="916"/>
      <c r="AA225" s="916"/>
    </row>
    <row r="226" spans="25:27" ht="15.75" customHeight="1">
      <c r="Y226" s="916"/>
      <c r="Z226" s="916"/>
      <c r="AA226" s="916"/>
    </row>
    <row r="227" spans="25:27" ht="15.75" customHeight="1">
      <c r="Y227" s="916"/>
      <c r="Z227" s="916"/>
      <c r="AA227" s="916"/>
    </row>
    <row r="228" spans="25:27" ht="15.75" customHeight="1">
      <c r="Y228" s="916"/>
      <c r="Z228" s="916"/>
      <c r="AA228" s="916"/>
    </row>
    <row r="229" spans="25:27" ht="15.75" customHeight="1">
      <c r="Y229" s="916"/>
      <c r="Z229" s="916"/>
      <c r="AA229" s="916"/>
    </row>
    <row r="230" spans="25:27" ht="15.75" customHeight="1">
      <c r="Y230" s="916"/>
      <c r="Z230" s="916"/>
      <c r="AA230" s="916"/>
    </row>
    <row r="231" spans="25:27" ht="15.75" customHeight="1">
      <c r="Y231" s="916"/>
      <c r="Z231" s="916"/>
      <c r="AA231" s="916"/>
    </row>
    <row r="232" spans="25:27" ht="15.75" customHeight="1">
      <c r="Y232" s="916"/>
      <c r="Z232" s="916"/>
      <c r="AA232" s="916"/>
    </row>
    <row r="233" spans="25:27" ht="15.75" customHeight="1">
      <c r="Y233" s="916"/>
      <c r="Z233" s="916"/>
      <c r="AA233" s="916"/>
    </row>
    <row r="234" spans="25:27" ht="15.75" customHeight="1">
      <c r="Y234" s="916"/>
      <c r="Z234" s="916"/>
      <c r="AA234" s="916"/>
    </row>
    <row r="235" spans="25:27" ht="15.75" customHeight="1">
      <c r="Y235" s="916"/>
      <c r="Z235" s="916"/>
      <c r="AA235" s="916"/>
    </row>
    <row r="236" spans="25:27" ht="15.75" customHeight="1">
      <c r="Y236" s="916"/>
      <c r="Z236" s="916"/>
      <c r="AA236" s="916"/>
    </row>
    <row r="237" spans="25:27" ht="15.75" customHeight="1">
      <c r="Y237" s="916"/>
      <c r="Z237" s="916"/>
      <c r="AA237" s="916"/>
    </row>
    <row r="238" spans="25:27" ht="15.75" customHeight="1">
      <c r="Y238" s="916"/>
      <c r="Z238" s="916"/>
      <c r="AA238" s="916"/>
    </row>
    <row r="239" spans="25:27" ht="15.75" customHeight="1">
      <c r="Y239" s="916"/>
      <c r="Z239" s="916"/>
      <c r="AA239" s="916"/>
    </row>
    <row r="240" spans="25:27" ht="15.75" customHeight="1">
      <c r="Y240" s="916"/>
      <c r="Z240" s="916"/>
      <c r="AA240" s="916"/>
    </row>
    <row r="241" spans="25:27" ht="15.75" customHeight="1">
      <c r="Y241" s="916"/>
      <c r="Z241" s="916"/>
      <c r="AA241" s="916"/>
    </row>
    <row r="242" spans="25:27" ht="15.75" customHeight="1">
      <c r="Y242" s="916"/>
      <c r="Z242" s="916"/>
      <c r="AA242" s="916"/>
    </row>
    <row r="243" spans="25:27" ht="15.75" customHeight="1">
      <c r="Y243" s="916"/>
      <c r="Z243" s="916"/>
      <c r="AA243" s="916"/>
    </row>
    <row r="244" spans="25:27" ht="15.75" customHeight="1">
      <c r="Y244" s="916"/>
      <c r="Z244" s="916"/>
      <c r="AA244" s="916"/>
    </row>
    <row r="245" spans="25:27" ht="15.75" customHeight="1">
      <c r="Y245" s="916"/>
      <c r="Z245" s="916"/>
      <c r="AA245" s="916"/>
    </row>
    <row r="246" spans="25:27" ht="15.75" customHeight="1">
      <c r="Y246" s="916"/>
      <c r="Z246" s="916"/>
      <c r="AA246" s="916"/>
    </row>
    <row r="247" spans="25:27" ht="15.75" customHeight="1">
      <c r="Y247" s="916"/>
      <c r="Z247" s="916"/>
      <c r="AA247" s="916"/>
    </row>
    <row r="248" spans="25:27" ht="15.75" customHeight="1">
      <c r="Y248" s="916"/>
      <c r="Z248" s="916"/>
      <c r="AA248" s="916"/>
    </row>
    <row r="249" spans="25:27" ht="15.75" customHeight="1">
      <c r="Y249" s="916"/>
      <c r="Z249" s="916"/>
      <c r="AA249" s="916"/>
    </row>
    <row r="250" spans="25:27" ht="15.75" customHeight="1">
      <c r="Y250" s="916"/>
      <c r="Z250" s="916"/>
      <c r="AA250" s="916"/>
    </row>
    <row r="251" spans="25:27" ht="15.75" customHeight="1">
      <c r="Y251" s="916"/>
      <c r="Z251" s="916"/>
      <c r="AA251" s="916"/>
    </row>
    <row r="252" spans="25:27" ht="15.75" customHeight="1">
      <c r="Y252" s="916"/>
      <c r="Z252" s="916"/>
      <c r="AA252" s="916"/>
    </row>
    <row r="253" spans="25:27" ht="15.75" customHeight="1">
      <c r="Y253" s="916"/>
      <c r="Z253" s="916"/>
      <c r="AA253" s="916"/>
    </row>
    <row r="254" spans="25:27" ht="15.75" customHeight="1">
      <c r="Y254" s="916"/>
      <c r="Z254" s="916"/>
      <c r="AA254" s="916"/>
    </row>
    <row r="255" spans="25:27" ht="15.75" customHeight="1">
      <c r="Y255" s="916"/>
      <c r="Z255" s="916"/>
      <c r="AA255" s="916"/>
    </row>
    <row r="256" spans="25:27" ht="15.75" customHeight="1">
      <c r="Y256" s="916"/>
      <c r="Z256" s="916"/>
      <c r="AA256" s="916"/>
    </row>
    <row r="257" spans="25:27" ht="15.75" customHeight="1">
      <c r="Y257" s="916"/>
      <c r="Z257" s="916"/>
      <c r="AA257" s="916"/>
    </row>
    <row r="258" spans="25:27" ht="15.75" customHeight="1">
      <c r="Y258" s="916"/>
      <c r="Z258" s="916"/>
      <c r="AA258" s="916"/>
    </row>
    <row r="259" spans="25:27" ht="15.75" customHeight="1">
      <c r="Y259" s="916"/>
      <c r="Z259" s="916"/>
      <c r="AA259" s="916"/>
    </row>
    <row r="260" spans="25:27" ht="15.75" customHeight="1">
      <c r="Y260" s="916"/>
      <c r="Z260" s="916"/>
      <c r="AA260" s="916"/>
    </row>
    <row r="261" spans="25:27" ht="15.75" customHeight="1">
      <c r="Y261" s="916"/>
      <c r="Z261" s="916"/>
      <c r="AA261" s="916"/>
    </row>
    <row r="262" spans="25:27" ht="15.75" customHeight="1">
      <c r="Y262" s="916"/>
      <c r="Z262" s="916"/>
      <c r="AA262" s="916"/>
    </row>
    <row r="263" spans="25:27" ht="15.75" customHeight="1">
      <c r="Y263" s="916"/>
      <c r="Z263" s="916"/>
      <c r="AA263" s="916"/>
    </row>
    <row r="264" spans="25:27" ht="15.75" customHeight="1">
      <c r="Y264" s="916"/>
      <c r="Z264" s="916"/>
      <c r="AA264" s="916"/>
    </row>
    <row r="265" spans="25:27" ht="15.75" customHeight="1">
      <c r="Y265" s="916"/>
      <c r="Z265" s="916"/>
      <c r="AA265" s="916"/>
    </row>
    <row r="266" spans="25:27" ht="15.75" customHeight="1">
      <c r="Y266" s="916"/>
      <c r="Z266" s="916"/>
      <c r="AA266" s="916"/>
    </row>
    <row r="267" spans="25:27" ht="15.75" customHeight="1">
      <c r="Y267" s="916"/>
      <c r="Z267" s="916"/>
      <c r="AA267" s="916"/>
    </row>
    <row r="268" spans="25:27" ht="15.75" customHeight="1">
      <c r="Y268" s="916"/>
      <c r="Z268" s="916"/>
      <c r="AA268" s="916"/>
    </row>
    <row r="269" spans="25:27" ht="15.75" customHeight="1">
      <c r="Y269" s="916"/>
      <c r="Z269" s="916"/>
      <c r="AA269" s="916"/>
    </row>
    <row r="270" spans="25:27" ht="15.75" customHeight="1">
      <c r="Y270" s="916"/>
      <c r="Z270" s="916"/>
      <c r="AA270" s="916"/>
    </row>
    <row r="271" spans="25:27" ht="15.75" customHeight="1">
      <c r="Y271" s="916"/>
      <c r="Z271" s="916"/>
      <c r="AA271" s="916"/>
    </row>
    <row r="272" spans="25:27" ht="15.75" customHeight="1">
      <c r="Y272" s="916"/>
      <c r="Z272" s="916"/>
      <c r="AA272" s="916"/>
    </row>
    <row r="273" spans="25:27" ht="15.75" customHeight="1">
      <c r="Y273" s="916"/>
      <c r="Z273" s="916"/>
      <c r="AA273" s="916"/>
    </row>
    <row r="274" spans="25:27" ht="15.75" customHeight="1">
      <c r="Y274" s="916"/>
      <c r="Z274" s="916"/>
      <c r="AA274" s="916"/>
    </row>
    <row r="275" spans="25:27" ht="15.75" customHeight="1">
      <c r="Y275" s="916"/>
      <c r="Z275" s="916"/>
      <c r="AA275" s="916"/>
    </row>
    <row r="276" spans="25:27" ht="15.75" customHeight="1">
      <c r="Y276" s="916"/>
      <c r="Z276" s="916"/>
      <c r="AA276" s="916"/>
    </row>
    <row r="277" spans="25:27" ht="15.75" customHeight="1">
      <c r="Y277" s="916"/>
      <c r="Z277" s="916"/>
      <c r="AA277" s="916"/>
    </row>
    <row r="278" spans="25:27" ht="15.75" customHeight="1">
      <c r="Y278" s="916"/>
      <c r="Z278" s="916"/>
      <c r="AA278" s="916"/>
    </row>
    <row r="279" spans="25:27" ht="15.75" customHeight="1">
      <c r="Y279" s="916"/>
      <c r="Z279" s="916"/>
      <c r="AA279" s="916"/>
    </row>
    <row r="280" spans="25:27" ht="15.75" customHeight="1">
      <c r="Y280" s="916"/>
      <c r="Z280" s="916"/>
      <c r="AA280" s="916"/>
    </row>
    <row r="281" spans="25:27" ht="15.75" customHeight="1">
      <c r="Y281" s="916"/>
      <c r="Z281" s="916"/>
      <c r="AA281" s="916"/>
    </row>
    <row r="282" spans="25:27" ht="15.75" customHeight="1">
      <c r="Y282" s="916"/>
      <c r="Z282" s="916"/>
      <c r="AA282" s="916"/>
    </row>
    <row r="283" spans="25:27" ht="15.75" customHeight="1">
      <c r="Y283" s="916"/>
      <c r="Z283" s="916"/>
      <c r="AA283" s="916"/>
    </row>
    <row r="284" spans="25:27" ht="15.75" customHeight="1">
      <c r="Y284" s="916"/>
      <c r="Z284" s="916"/>
      <c r="AA284" s="916"/>
    </row>
    <row r="285" spans="25:27" ht="15.75" customHeight="1">
      <c r="Y285" s="916"/>
      <c r="Z285" s="916"/>
      <c r="AA285" s="916"/>
    </row>
    <row r="286" spans="25:27" ht="15.75" customHeight="1">
      <c r="Y286" s="916"/>
      <c r="Z286" s="916"/>
      <c r="AA286" s="916"/>
    </row>
    <row r="287" spans="25:27" ht="15.75" customHeight="1">
      <c r="Y287" s="916"/>
      <c r="Z287" s="916"/>
      <c r="AA287" s="916"/>
    </row>
    <row r="288" spans="25:27" ht="15.75" customHeight="1">
      <c r="Y288" s="916"/>
      <c r="Z288" s="916"/>
      <c r="AA288" s="916"/>
    </row>
    <row r="289" spans="25:27" ht="15.75" customHeight="1">
      <c r="Y289" s="916"/>
      <c r="Z289" s="916"/>
      <c r="AA289" s="916"/>
    </row>
    <row r="290" spans="25:27" ht="15.75" customHeight="1">
      <c r="Y290" s="916"/>
      <c r="Z290" s="916"/>
      <c r="AA290" s="916"/>
    </row>
    <row r="291" spans="25:27" ht="15.75" customHeight="1">
      <c r="Y291" s="916"/>
      <c r="Z291" s="916"/>
      <c r="AA291" s="916"/>
    </row>
    <row r="292" spans="25:27" ht="15.75" customHeight="1">
      <c r="Y292" s="916"/>
      <c r="Z292" s="916"/>
      <c r="AA292" s="916"/>
    </row>
    <row r="293" spans="25:27" ht="15.75" customHeight="1">
      <c r="Y293" s="916"/>
      <c r="Z293" s="916"/>
      <c r="AA293" s="916"/>
    </row>
    <row r="294" spans="25:27" ht="15.75" customHeight="1">
      <c r="Y294" s="916"/>
      <c r="Z294" s="916"/>
      <c r="AA294" s="916"/>
    </row>
    <row r="295" spans="25:27" ht="15.75" customHeight="1">
      <c r="Y295" s="916"/>
      <c r="Z295" s="916"/>
      <c r="AA295" s="916"/>
    </row>
    <row r="296" spans="25:27" ht="15.75" customHeight="1">
      <c r="Y296" s="916"/>
      <c r="Z296" s="916"/>
      <c r="AA296" s="916"/>
    </row>
    <row r="297" spans="25:27" ht="15.75" customHeight="1">
      <c r="Y297" s="916"/>
      <c r="Z297" s="916"/>
      <c r="AA297" s="916"/>
    </row>
    <row r="298" spans="25:27" ht="15.75" customHeight="1">
      <c r="Y298" s="916"/>
      <c r="Z298" s="916"/>
      <c r="AA298" s="916"/>
    </row>
    <row r="299" spans="25:27" ht="15.75" customHeight="1">
      <c r="Y299" s="916"/>
      <c r="Z299" s="916"/>
      <c r="AA299" s="916"/>
    </row>
    <row r="300" spans="25:27" ht="15.75" customHeight="1">
      <c r="Y300" s="916"/>
      <c r="Z300" s="916"/>
      <c r="AA300" s="916"/>
    </row>
    <row r="301" spans="25:27" ht="15.75" customHeight="1">
      <c r="Y301" s="916"/>
      <c r="Z301" s="916"/>
      <c r="AA301" s="916"/>
    </row>
    <row r="302" spans="25:27" ht="15.75" customHeight="1">
      <c r="Y302" s="916"/>
      <c r="Z302" s="916"/>
      <c r="AA302" s="916"/>
    </row>
    <row r="303" spans="25:27" ht="15.75" customHeight="1">
      <c r="Y303" s="916"/>
      <c r="Z303" s="916"/>
      <c r="AA303" s="916"/>
    </row>
    <row r="304" spans="25:27" ht="15.75" customHeight="1">
      <c r="Y304" s="916"/>
      <c r="Z304" s="916"/>
      <c r="AA304" s="916"/>
    </row>
    <row r="305" spans="25:27" ht="15.75" customHeight="1">
      <c r="Y305" s="916"/>
      <c r="Z305" s="916"/>
      <c r="AA305" s="916"/>
    </row>
    <row r="306" spans="25:27" ht="15.75" customHeight="1">
      <c r="Y306" s="916"/>
      <c r="Z306" s="916"/>
      <c r="AA306" s="916"/>
    </row>
    <row r="307" spans="25:27" ht="15.75" customHeight="1">
      <c r="Y307" s="916"/>
      <c r="Z307" s="916"/>
      <c r="AA307" s="916"/>
    </row>
    <row r="308" spans="25:27" ht="15.75" customHeight="1">
      <c r="Y308" s="916"/>
      <c r="Z308" s="916"/>
      <c r="AA308" s="916"/>
    </row>
    <row r="309" spans="25:27" ht="15.75" customHeight="1">
      <c r="Y309" s="916"/>
      <c r="Z309" s="916"/>
      <c r="AA309" s="916"/>
    </row>
    <row r="310" spans="25:27" ht="15.75" customHeight="1">
      <c r="Y310" s="916"/>
      <c r="Z310" s="916"/>
      <c r="AA310" s="916"/>
    </row>
    <row r="311" spans="25:27" ht="15.75" customHeight="1">
      <c r="Y311" s="916"/>
      <c r="Z311" s="916"/>
      <c r="AA311" s="916"/>
    </row>
    <row r="312" spans="25:27" ht="15.75" customHeight="1">
      <c r="Y312" s="916"/>
      <c r="Z312" s="916"/>
      <c r="AA312" s="916"/>
    </row>
    <row r="313" spans="25:27" ht="15.75" customHeight="1">
      <c r="Y313" s="916"/>
      <c r="Z313" s="916"/>
      <c r="AA313" s="916"/>
    </row>
    <row r="314" spans="25:27" ht="15.75" customHeight="1">
      <c r="Y314" s="916"/>
      <c r="Z314" s="916"/>
      <c r="AA314" s="916"/>
    </row>
    <row r="315" spans="25:27" ht="15.75" customHeight="1">
      <c r="Y315" s="916"/>
      <c r="Z315" s="916"/>
      <c r="AA315" s="916"/>
    </row>
    <row r="316" spans="25:27" ht="15.75" customHeight="1">
      <c r="Y316" s="916"/>
      <c r="Z316" s="916"/>
      <c r="AA316" s="916"/>
    </row>
    <row r="317" spans="25:27" ht="15.75" customHeight="1">
      <c r="Y317" s="916"/>
      <c r="Z317" s="916"/>
      <c r="AA317" s="916"/>
    </row>
    <row r="318" spans="25:27" ht="15.75" customHeight="1">
      <c r="Y318" s="916"/>
      <c r="Z318" s="916"/>
      <c r="AA318" s="916"/>
    </row>
    <row r="319" spans="25:27" ht="15.75" customHeight="1">
      <c r="Y319" s="916"/>
      <c r="Z319" s="916"/>
      <c r="AA319" s="916"/>
    </row>
    <row r="320" spans="25:27" ht="15.75" customHeight="1">
      <c r="Y320" s="916"/>
      <c r="Z320" s="916"/>
      <c r="AA320" s="916"/>
    </row>
    <row r="321" spans="25:27" ht="15.75" customHeight="1">
      <c r="Y321" s="916"/>
      <c r="Z321" s="916"/>
      <c r="AA321" s="916"/>
    </row>
    <row r="322" spans="25:27" ht="15.75" customHeight="1">
      <c r="Y322" s="916"/>
      <c r="Z322" s="916"/>
      <c r="AA322" s="916"/>
    </row>
    <row r="323" spans="25:27" ht="15.75" customHeight="1">
      <c r="Y323" s="916"/>
      <c r="Z323" s="916"/>
      <c r="AA323" s="916"/>
    </row>
    <row r="324" spans="25:27" ht="15.75" customHeight="1">
      <c r="Y324" s="916"/>
      <c r="Z324" s="916"/>
      <c r="AA324" s="916"/>
    </row>
    <row r="325" spans="25:27" ht="15.75" customHeight="1">
      <c r="Y325" s="916"/>
      <c r="Z325" s="916"/>
      <c r="AA325" s="916"/>
    </row>
    <row r="326" spans="25:27" ht="15.75" customHeight="1">
      <c r="Y326" s="916"/>
      <c r="Z326" s="916"/>
      <c r="AA326" s="916"/>
    </row>
    <row r="327" spans="25:27" ht="15.75" customHeight="1">
      <c r="Y327" s="916"/>
      <c r="Z327" s="916"/>
      <c r="AA327" s="916"/>
    </row>
    <row r="328" spans="25:27" ht="15.75" customHeight="1">
      <c r="Y328" s="916"/>
      <c r="Z328" s="916"/>
      <c r="AA328" s="916"/>
    </row>
    <row r="329" spans="25:27" ht="15.75" customHeight="1">
      <c r="Y329" s="916"/>
      <c r="Z329" s="916"/>
      <c r="AA329" s="916"/>
    </row>
    <row r="330" spans="25:27" ht="15.75" customHeight="1">
      <c r="Y330" s="916"/>
      <c r="Z330" s="916"/>
      <c r="AA330" s="916"/>
    </row>
    <row r="331" spans="25:27" ht="15.75" customHeight="1">
      <c r="Y331" s="916"/>
      <c r="Z331" s="916"/>
      <c r="AA331" s="916"/>
    </row>
    <row r="332" spans="25:27" ht="15.75" customHeight="1">
      <c r="Y332" s="916"/>
      <c r="Z332" s="916"/>
      <c r="AA332" s="916"/>
    </row>
    <row r="333" spans="25:27" ht="15.75" customHeight="1">
      <c r="Y333" s="916"/>
      <c r="Z333" s="916"/>
      <c r="AA333" s="916"/>
    </row>
    <row r="334" spans="25:27" ht="15.75" customHeight="1">
      <c r="Y334" s="916"/>
      <c r="Z334" s="916"/>
      <c r="AA334" s="916"/>
    </row>
    <row r="335" spans="25:27" ht="15.75" customHeight="1">
      <c r="Y335" s="916"/>
      <c r="Z335" s="916"/>
      <c r="AA335" s="916"/>
    </row>
    <row r="336" spans="25:27" ht="15.75" customHeight="1">
      <c r="Y336" s="916"/>
      <c r="Z336" s="916"/>
      <c r="AA336" s="916"/>
    </row>
    <row r="337" spans="25:27" ht="15.75" customHeight="1">
      <c r="Y337" s="916"/>
      <c r="Z337" s="916"/>
      <c r="AA337" s="916"/>
    </row>
    <row r="338" spans="25:27" ht="15.75" customHeight="1">
      <c r="Y338" s="916"/>
      <c r="Z338" s="916"/>
      <c r="AA338" s="916"/>
    </row>
    <row r="339" spans="25:27" ht="15.75" customHeight="1">
      <c r="Y339" s="916"/>
      <c r="Z339" s="916"/>
      <c r="AA339" s="916"/>
    </row>
    <row r="340" spans="25:27" ht="15.75" customHeight="1">
      <c r="Y340" s="916"/>
      <c r="Z340" s="916"/>
      <c r="AA340" s="916"/>
    </row>
    <row r="341" spans="25:27" ht="15.75" customHeight="1">
      <c r="Y341" s="916"/>
      <c r="Z341" s="916"/>
      <c r="AA341" s="916"/>
    </row>
    <row r="342" spans="25:27" ht="15.75" customHeight="1">
      <c r="Y342" s="916"/>
      <c r="Z342" s="916"/>
      <c r="AA342" s="916"/>
    </row>
    <row r="343" spans="25:27" ht="15.75" customHeight="1">
      <c r="Y343" s="916"/>
      <c r="Z343" s="916"/>
      <c r="AA343" s="916"/>
    </row>
    <row r="344" spans="25:27" ht="15.75" customHeight="1">
      <c r="Y344" s="916"/>
      <c r="Z344" s="916"/>
      <c r="AA344" s="916"/>
    </row>
    <row r="345" spans="25:27" ht="15.75" customHeight="1">
      <c r="Y345" s="916"/>
      <c r="Z345" s="916"/>
      <c r="AA345" s="916"/>
    </row>
    <row r="346" spans="25:27" ht="15.75" customHeight="1">
      <c r="Y346" s="916"/>
      <c r="Z346" s="916"/>
      <c r="AA346" s="916"/>
    </row>
    <row r="347" spans="25:27" ht="15.75" customHeight="1">
      <c r="Y347" s="916"/>
      <c r="Z347" s="916"/>
      <c r="AA347" s="916"/>
    </row>
    <row r="348" spans="25:27" ht="15.75" customHeight="1">
      <c r="Y348" s="916"/>
      <c r="Z348" s="916"/>
      <c r="AA348" s="916"/>
    </row>
    <row r="349" spans="25:27" ht="15.75" customHeight="1">
      <c r="Y349" s="916"/>
      <c r="Z349" s="916"/>
      <c r="AA349" s="916"/>
    </row>
    <row r="350" spans="25:27" ht="15.75" customHeight="1">
      <c r="Y350" s="916"/>
      <c r="Z350" s="916"/>
      <c r="AA350" s="916"/>
    </row>
    <row r="351" spans="25:27" ht="15.75" customHeight="1">
      <c r="Y351" s="916"/>
      <c r="Z351" s="916"/>
      <c r="AA351" s="916"/>
    </row>
    <row r="352" spans="25:27" ht="15.75" customHeight="1">
      <c r="Y352" s="916"/>
      <c r="Z352" s="916"/>
      <c r="AA352" s="916"/>
    </row>
    <row r="353" spans="25:27" ht="15.75" customHeight="1">
      <c r="Y353" s="916"/>
      <c r="Z353" s="916"/>
      <c r="AA353" s="916"/>
    </row>
    <row r="354" spans="25:27" ht="15.75" customHeight="1">
      <c r="Y354" s="916"/>
      <c r="Z354" s="916"/>
      <c r="AA354" s="916"/>
    </row>
    <row r="355" spans="25:27" ht="15.75" customHeight="1">
      <c r="Y355" s="916"/>
      <c r="Z355" s="916"/>
      <c r="AA355" s="916"/>
    </row>
    <row r="356" spans="25:27" ht="15.75" customHeight="1">
      <c r="Y356" s="916"/>
      <c r="Z356" s="916"/>
      <c r="AA356" s="916"/>
    </row>
    <row r="357" spans="25:27" ht="15.75" customHeight="1">
      <c r="Y357" s="916"/>
      <c r="Z357" s="916"/>
      <c r="AA357" s="916"/>
    </row>
    <row r="358" spans="25:27" ht="15.75" customHeight="1">
      <c r="Y358" s="916"/>
      <c r="Z358" s="916"/>
      <c r="AA358" s="916"/>
    </row>
    <row r="359" spans="25:27" ht="15.75" customHeight="1">
      <c r="Y359" s="916"/>
      <c r="Z359" s="916"/>
      <c r="AA359" s="916"/>
    </row>
    <row r="360" spans="25:27" ht="15.75" customHeight="1">
      <c r="Y360" s="916"/>
      <c r="Z360" s="916"/>
      <c r="AA360" s="916"/>
    </row>
    <row r="361" spans="25:27" ht="15.75" customHeight="1">
      <c r="Y361" s="916"/>
      <c r="Z361" s="916"/>
      <c r="AA361" s="916"/>
    </row>
    <row r="362" spans="25:27" ht="15.75" customHeight="1">
      <c r="Y362" s="916"/>
      <c r="Z362" s="916"/>
      <c r="AA362" s="916"/>
    </row>
    <row r="363" spans="25:27" ht="15.75" customHeight="1">
      <c r="Y363" s="916"/>
      <c r="Z363" s="916"/>
      <c r="AA363" s="916"/>
    </row>
    <row r="364" spans="25:27" ht="15.75" customHeight="1">
      <c r="Y364" s="916"/>
      <c r="Z364" s="916"/>
      <c r="AA364" s="916"/>
    </row>
    <row r="365" spans="25:27" ht="15.75" customHeight="1">
      <c r="Y365" s="916"/>
      <c r="Z365" s="916"/>
      <c r="AA365" s="916"/>
    </row>
    <row r="366" spans="25:27" ht="15.75" customHeight="1">
      <c r="Y366" s="916"/>
      <c r="Z366" s="916"/>
      <c r="AA366" s="916"/>
    </row>
    <row r="367" spans="25:27" ht="15.75" customHeight="1">
      <c r="Y367" s="916"/>
      <c r="Z367" s="916"/>
      <c r="AA367" s="916"/>
    </row>
    <row r="368" spans="25:27" ht="15.75" customHeight="1">
      <c r="Y368" s="916"/>
      <c r="Z368" s="916"/>
      <c r="AA368" s="916"/>
    </row>
    <row r="369" spans="25:27" ht="15.75" customHeight="1">
      <c r="Y369" s="916"/>
      <c r="Z369" s="916"/>
      <c r="AA369" s="916"/>
    </row>
    <row r="370" spans="25:27" ht="15.75" customHeight="1">
      <c r="Y370" s="916"/>
      <c r="Z370" s="916"/>
      <c r="AA370" s="916"/>
    </row>
    <row r="371" spans="25:27" ht="15.75" customHeight="1">
      <c r="Y371" s="916"/>
      <c r="Z371" s="916"/>
      <c r="AA371" s="916"/>
    </row>
    <row r="372" spans="25:27" ht="15.75" customHeight="1">
      <c r="Y372" s="916"/>
      <c r="Z372" s="916"/>
      <c r="AA372" s="916"/>
    </row>
    <row r="373" spans="25:27" ht="15.75" customHeight="1">
      <c r="Y373" s="916"/>
      <c r="Z373" s="916"/>
      <c r="AA373" s="916"/>
    </row>
    <row r="374" spans="25:27" ht="15.75" customHeight="1">
      <c r="Y374" s="916"/>
      <c r="Z374" s="916"/>
      <c r="AA374" s="916"/>
    </row>
    <row r="375" spans="25:27" ht="15.75" customHeight="1">
      <c r="Y375" s="916"/>
      <c r="Z375" s="916"/>
      <c r="AA375" s="916"/>
    </row>
    <row r="376" spans="25:27" ht="15.75" customHeight="1">
      <c r="Y376" s="916"/>
      <c r="Z376" s="916"/>
      <c r="AA376" s="916"/>
    </row>
    <row r="377" spans="25:27" ht="15.75" customHeight="1">
      <c r="Y377" s="916"/>
      <c r="Z377" s="916"/>
      <c r="AA377" s="916"/>
    </row>
    <row r="378" spans="25:27" ht="15.75" customHeight="1">
      <c r="Y378" s="916"/>
      <c r="Z378" s="916"/>
      <c r="AA378" s="916"/>
    </row>
    <row r="379" spans="25:27" ht="15.75" customHeight="1">
      <c r="Y379" s="916"/>
      <c r="Z379" s="916"/>
      <c r="AA379" s="916"/>
    </row>
    <row r="380" spans="25:27" ht="15.75" customHeight="1">
      <c r="Y380" s="916"/>
      <c r="Z380" s="916"/>
      <c r="AA380" s="916"/>
    </row>
    <row r="381" spans="25:27" ht="15.75" customHeight="1">
      <c r="Y381" s="916"/>
      <c r="Z381" s="916"/>
      <c r="AA381" s="916"/>
    </row>
    <row r="382" spans="25:27" ht="15.75" customHeight="1">
      <c r="Y382" s="916"/>
      <c r="Z382" s="916"/>
      <c r="AA382" s="916"/>
    </row>
    <row r="383" spans="25:27" ht="15.75" customHeight="1">
      <c r="Y383" s="916"/>
      <c r="Z383" s="916"/>
      <c r="AA383" s="916"/>
    </row>
    <row r="384" spans="25:27" ht="15.75" customHeight="1">
      <c r="Y384" s="916"/>
      <c r="Z384" s="916"/>
      <c r="AA384" s="916"/>
    </row>
    <row r="385" spans="25:27" ht="15.75" customHeight="1">
      <c r="Y385" s="916"/>
      <c r="Z385" s="916"/>
      <c r="AA385" s="916"/>
    </row>
    <row r="386" spans="25:27" ht="15.75" customHeight="1">
      <c r="Y386" s="916"/>
      <c r="Z386" s="916"/>
      <c r="AA386" s="916"/>
    </row>
    <row r="387" spans="25:27" ht="15.75" customHeight="1">
      <c r="Y387" s="916"/>
      <c r="Z387" s="916"/>
      <c r="AA387" s="916"/>
    </row>
    <row r="388" spans="25:27" ht="15.75" customHeight="1">
      <c r="Y388" s="916"/>
      <c r="Z388" s="916"/>
      <c r="AA388" s="916"/>
    </row>
    <row r="389" spans="25:27" ht="15.75" customHeight="1">
      <c r="Y389" s="916"/>
      <c r="Z389" s="916"/>
      <c r="AA389" s="916"/>
    </row>
    <row r="390" spans="25:27" ht="15.75" customHeight="1">
      <c r="Y390" s="916"/>
      <c r="Z390" s="916"/>
      <c r="AA390" s="916"/>
    </row>
    <row r="391" spans="25:27" ht="15.75" customHeight="1">
      <c r="Y391" s="916"/>
      <c r="Z391" s="916"/>
      <c r="AA391" s="916"/>
    </row>
    <row r="392" spans="25:27" ht="15.75" customHeight="1">
      <c r="Y392" s="916"/>
      <c r="Z392" s="916"/>
      <c r="AA392" s="916"/>
    </row>
    <row r="393" spans="25:27" ht="15.75" customHeight="1">
      <c r="Y393" s="916"/>
      <c r="Z393" s="916"/>
      <c r="AA393" s="916"/>
    </row>
    <row r="394" spans="25:27" ht="15.75" customHeight="1">
      <c r="Y394" s="916"/>
      <c r="Z394" s="916"/>
      <c r="AA394" s="916"/>
    </row>
    <row r="395" spans="25:27" ht="15.75" customHeight="1">
      <c r="Y395" s="916"/>
      <c r="Z395" s="916"/>
      <c r="AA395" s="916"/>
    </row>
    <row r="396" spans="25:27" ht="15.75" customHeight="1">
      <c r="Y396" s="916"/>
      <c r="Z396" s="916"/>
      <c r="AA396" s="916"/>
    </row>
    <row r="397" spans="25:27" ht="15.75" customHeight="1">
      <c r="Y397" s="916"/>
      <c r="Z397" s="916"/>
      <c r="AA397" s="916"/>
    </row>
    <row r="398" spans="25:27" ht="15.75" customHeight="1">
      <c r="Y398" s="916"/>
      <c r="Z398" s="916"/>
      <c r="AA398" s="916"/>
    </row>
    <row r="399" spans="25:27" ht="15.75" customHeight="1">
      <c r="Y399" s="916"/>
      <c r="Z399" s="916"/>
      <c r="AA399" s="916"/>
    </row>
    <row r="400" spans="25:27" ht="15.75" customHeight="1">
      <c r="Y400" s="916"/>
      <c r="Z400" s="916"/>
      <c r="AA400" s="916"/>
    </row>
    <row r="401" spans="25:27" ht="15.75" customHeight="1">
      <c r="Y401" s="916"/>
      <c r="Z401" s="916"/>
      <c r="AA401" s="916"/>
    </row>
    <row r="402" spans="25:27" ht="15.75" customHeight="1">
      <c r="Y402" s="916"/>
      <c r="Z402" s="916"/>
      <c r="AA402" s="916"/>
    </row>
    <row r="403" spans="25:27" ht="15.75" customHeight="1">
      <c r="Y403" s="916"/>
      <c r="Z403" s="916"/>
      <c r="AA403" s="916"/>
    </row>
    <row r="404" spans="25:27" ht="15.75" customHeight="1">
      <c r="Y404" s="916"/>
      <c r="Z404" s="916"/>
      <c r="AA404" s="916"/>
    </row>
    <row r="405" spans="25:27" ht="15.75" customHeight="1">
      <c r="Y405" s="916"/>
      <c r="Z405" s="916"/>
      <c r="AA405" s="916"/>
    </row>
    <row r="406" spans="25:27" ht="15.75" customHeight="1">
      <c r="Y406" s="916"/>
      <c r="Z406" s="916"/>
      <c r="AA406" s="916"/>
    </row>
    <row r="407" spans="25:27" ht="15.75" customHeight="1">
      <c r="Y407" s="916"/>
      <c r="Z407" s="916"/>
      <c r="AA407" s="916"/>
    </row>
    <row r="408" spans="25:27" ht="15.75" customHeight="1">
      <c r="Y408" s="916"/>
      <c r="Z408" s="916"/>
      <c r="AA408" s="916"/>
    </row>
    <row r="409" spans="25:27" ht="15.75" customHeight="1">
      <c r="Y409" s="916"/>
      <c r="Z409" s="916"/>
      <c r="AA409" s="916"/>
    </row>
    <row r="410" spans="25:27" ht="15.75" customHeight="1">
      <c r="Y410" s="916"/>
      <c r="Z410" s="916"/>
      <c r="AA410" s="916"/>
    </row>
    <row r="411" spans="25:27" ht="15.75" customHeight="1">
      <c r="Y411" s="916"/>
      <c r="Z411" s="916"/>
      <c r="AA411" s="916"/>
    </row>
    <row r="412" spans="25:27" ht="15.75" customHeight="1">
      <c r="Y412" s="916"/>
      <c r="Z412" s="916"/>
      <c r="AA412" s="916"/>
    </row>
    <row r="413" spans="25:27" ht="15.75" customHeight="1">
      <c r="Y413" s="916"/>
      <c r="Z413" s="916"/>
      <c r="AA413" s="916"/>
    </row>
    <row r="414" spans="25:27" ht="15.75" customHeight="1">
      <c r="Y414" s="916"/>
      <c r="Z414" s="916"/>
      <c r="AA414" s="916"/>
    </row>
    <row r="415" spans="25:27" ht="15.75" customHeight="1">
      <c r="Y415" s="916"/>
      <c r="Z415" s="916"/>
      <c r="AA415" s="916"/>
    </row>
    <row r="416" spans="25:27" ht="15.75" customHeight="1">
      <c r="Y416" s="916"/>
      <c r="Z416" s="916"/>
      <c r="AA416" s="916"/>
    </row>
    <row r="417" spans="25:27" ht="15.75" customHeight="1">
      <c r="Y417" s="916"/>
      <c r="Z417" s="916"/>
      <c r="AA417" s="916"/>
    </row>
    <row r="418" spans="25:27" ht="15.75" customHeight="1">
      <c r="Y418" s="916"/>
      <c r="Z418" s="916"/>
      <c r="AA418" s="916"/>
    </row>
    <row r="419" spans="25:27" ht="15.75" customHeight="1">
      <c r="Y419" s="916"/>
      <c r="Z419" s="916"/>
      <c r="AA419" s="916"/>
    </row>
    <row r="420" spans="25:27" ht="15.75" customHeight="1">
      <c r="Y420" s="916"/>
      <c r="Z420" s="916"/>
      <c r="AA420" s="916"/>
    </row>
    <row r="421" spans="25:27" ht="15.75" customHeight="1">
      <c r="Y421" s="916"/>
      <c r="Z421" s="916"/>
      <c r="AA421" s="916"/>
    </row>
    <row r="422" spans="25:27" ht="15.75" customHeight="1">
      <c r="Y422" s="916"/>
      <c r="Z422" s="916"/>
      <c r="AA422" s="916"/>
    </row>
    <row r="423" spans="25:27" ht="15.75" customHeight="1">
      <c r="Y423" s="916"/>
      <c r="Z423" s="916"/>
      <c r="AA423" s="916"/>
    </row>
    <row r="424" spans="25:27" ht="15.75" customHeight="1">
      <c r="Y424" s="916"/>
      <c r="Z424" s="916"/>
      <c r="AA424" s="916"/>
    </row>
    <row r="425" spans="25:27" ht="15.75" customHeight="1">
      <c r="Y425" s="916"/>
      <c r="Z425" s="916"/>
      <c r="AA425" s="916"/>
    </row>
    <row r="426" spans="25:27" ht="15.75" customHeight="1">
      <c r="Y426" s="916"/>
      <c r="Z426" s="916"/>
      <c r="AA426" s="916"/>
    </row>
    <row r="427" spans="25:27" ht="15.75" customHeight="1">
      <c r="Y427" s="916"/>
      <c r="Z427" s="916"/>
      <c r="AA427" s="916"/>
    </row>
    <row r="428" spans="25:27" ht="15.75" customHeight="1">
      <c r="Y428" s="916"/>
      <c r="Z428" s="916"/>
      <c r="AA428" s="916"/>
    </row>
    <row r="429" spans="25:27" ht="15.75" customHeight="1">
      <c r="Y429" s="916"/>
      <c r="Z429" s="916"/>
      <c r="AA429" s="916"/>
    </row>
    <row r="430" spans="25:27" ht="15.75" customHeight="1">
      <c r="Y430" s="916"/>
      <c r="Z430" s="916"/>
      <c r="AA430" s="916"/>
    </row>
    <row r="431" spans="25:27" ht="15.75" customHeight="1">
      <c r="Y431" s="916"/>
      <c r="Z431" s="916"/>
      <c r="AA431" s="916"/>
    </row>
    <row r="432" spans="25:27" ht="15.75" customHeight="1">
      <c r="Y432" s="916"/>
      <c r="Z432" s="916"/>
      <c r="AA432" s="916"/>
    </row>
    <row r="433" spans="25:27" ht="15.75" customHeight="1">
      <c r="Y433" s="916"/>
      <c r="Z433" s="916"/>
      <c r="AA433" s="916"/>
    </row>
    <row r="434" spans="25:27" ht="15.75" customHeight="1">
      <c r="Y434" s="916"/>
      <c r="Z434" s="916"/>
      <c r="AA434" s="916"/>
    </row>
    <row r="435" spans="25:27" ht="15.75" customHeight="1">
      <c r="Y435" s="916"/>
      <c r="Z435" s="916"/>
      <c r="AA435" s="916"/>
    </row>
    <row r="436" spans="25:27" ht="15.75" customHeight="1">
      <c r="Y436" s="916"/>
      <c r="Z436" s="916"/>
      <c r="AA436" s="916"/>
    </row>
    <row r="437" spans="25:27" ht="15.75" customHeight="1">
      <c r="Y437" s="916"/>
      <c r="Z437" s="916"/>
      <c r="AA437" s="916"/>
    </row>
    <row r="438" spans="25:27" ht="15.75" customHeight="1">
      <c r="Y438" s="916"/>
      <c r="Z438" s="916"/>
      <c r="AA438" s="916"/>
    </row>
    <row r="439" spans="25:27" ht="15.75" customHeight="1">
      <c r="Y439" s="916"/>
      <c r="Z439" s="916"/>
      <c r="AA439" s="916"/>
    </row>
    <row r="440" spans="25:27" ht="15.75" customHeight="1">
      <c r="Y440" s="916"/>
      <c r="Z440" s="916"/>
      <c r="AA440" s="916"/>
    </row>
    <row r="441" spans="25:27" ht="15.75" customHeight="1">
      <c r="Y441" s="916"/>
      <c r="Z441" s="916"/>
      <c r="AA441" s="916"/>
    </row>
    <row r="442" spans="25:27" ht="15.75" customHeight="1">
      <c r="Y442" s="916"/>
      <c r="Z442" s="916"/>
      <c r="AA442" s="916"/>
    </row>
    <row r="443" spans="25:27" ht="15.75" customHeight="1">
      <c r="Y443" s="916"/>
      <c r="Z443" s="916"/>
      <c r="AA443" s="916"/>
    </row>
    <row r="444" spans="25:27" ht="15.75" customHeight="1">
      <c r="Y444" s="916"/>
      <c r="Z444" s="916"/>
      <c r="AA444" s="916"/>
    </row>
    <row r="445" spans="25:27" ht="15.75" customHeight="1">
      <c r="Y445" s="916"/>
      <c r="Z445" s="916"/>
      <c r="AA445" s="916"/>
    </row>
    <row r="446" spans="25:27" ht="15.75" customHeight="1">
      <c r="Y446" s="916"/>
      <c r="Z446" s="916"/>
      <c r="AA446" s="916"/>
    </row>
    <row r="447" spans="25:27" ht="15.75" customHeight="1">
      <c r="Y447" s="916"/>
      <c r="Z447" s="916"/>
      <c r="AA447" s="916"/>
    </row>
    <row r="448" spans="25:27" ht="15.75" customHeight="1">
      <c r="Y448" s="916"/>
      <c r="Z448" s="916"/>
      <c r="AA448" s="916"/>
    </row>
    <row r="449" spans="25:27" ht="15.75" customHeight="1">
      <c r="Y449" s="916"/>
      <c r="Z449" s="916"/>
      <c r="AA449" s="916"/>
    </row>
    <row r="450" spans="25:27" ht="15.75" customHeight="1">
      <c r="Y450" s="916"/>
      <c r="Z450" s="916"/>
      <c r="AA450" s="916"/>
    </row>
    <row r="451" spans="25:27" ht="15.75" customHeight="1">
      <c r="Y451" s="916"/>
      <c r="Z451" s="916"/>
      <c r="AA451" s="916"/>
    </row>
    <row r="452" spans="25:27" ht="15.75" customHeight="1">
      <c r="Y452" s="916"/>
      <c r="Z452" s="916"/>
      <c r="AA452" s="916"/>
    </row>
    <row r="453" spans="25:27" ht="15.75" customHeight="1">
      <c r="Y453" s="916"/>
      <c r="Z453" s="916"/>
      <c r="AA453" s="916"/>
    </row>
    <row r="454" spans="25:27" ht="15.75" customHeight="1">
      <c r="Y454" s="916"/>
      <c r="Z454" s="916"/>
      <c r="AA454" s="916"/>
    </row>
    <row r="455" spans="25:27" ht="15.75" customHeight="1">
      <c r="Y455" s="916"/>
      <c r="Z455" s="916"/>
      <c r="AA455" s="916"/>
    </row>
    <row r="456" spans="25:27" ht="15.75" customHeight="1">
      <c r="Y456" s="916"/>
      <c r="Z456" s="916"/>
      <c r="AA456" s="916"/>
    </row>
    <row r="457" spans="25:27" ht="15.75" customHeight="1">
      <c r="Y457" s="916"/>
      <c r="Z457" s="916"/>
      <c r="AA457" s="916"/>
    </row>
    <row r="458" spans="25:27" ht="15.75" customHeight="1">
      <c r="Y458" s="916"/>
      <c r="Z458" s="916"/>
      <c r="AA458" s="916"/>
    </row>
    <row r="459" spans="25:27" ht="15.75" customHeight="1">
      <c r="Y459" s="916"/>
      <c r="Z459" s="916"/>
      <c r="AA459" s="916"/>
    </row>
    <row r="460" spans="25:27" ht="15.75" customHeight="1">
      <c r="Y460" s="916"/>
      <c r="Z460" s="916"/>
      <c r="AA460" s="916"/>
    </row>
    <row r="461" spans="25:27" ht="15.75" customHeight="1">
      <c r="Y461" s="916"/>
      <c r="Z461" s="916"/>
      <c r="AA461" s="916"/>
    </row>
    <row r="462" spans="25:27" ht="15.75" customHeight="1">
      <c r="Y462" s="916"/>
      <c r="Z462" s="916"/>
      <c r="AA462" s="916"/>
    </row>
    <row r="463" spans="25:27" ht="15.75" customHeight="1">
      <c r="Y463" s="916"/>
      <c r="Z463" s="916"/>
      <c r="AA463" s="916"/>
    </row>
    <row r="464" spans="25:27" ht="15.75" customHeight="1">
      <c r="Y464" s="916"/>
      <c r="Z464" s="916"/>
      <c r="AA464" s="916"/>
    </row>
    <row r="465" spans="25:27" ht="15.75" customHeight="1">
      <c r="Y465" s="916"/>
      <c r="Z465" s="916"/>
      <c r="AA465" s="916"/>
    </row>
    <row r="466" spans="25:27" ht="15.75" customHeight="1">
      <c r="Y466" s="916"/>
      <c r="Z466" s="916"/>
      <c r="AA466" s="916"/>
    </row>
    <row r="467" spans="25:27" ht="15.75" customHeight="1">
      <c r="Y467" s="916"/>
      <c r="Z467" s="916"/>
      <c r="AA467" s="916"/>
    </row>
    <row r="468" spans="25:27" ht="15.75" customHeight="1">
      <c r="Y468" s="916"/>
      <c r="Z468" s="916"/>
      <c r="AA468" s="916"/>
    </row>
    <row r="469" spans="25:27" ht="15.75" customHeight="1">
      <c r="Y469" s="916"/>
      <c r="Z469" s="916"/>
      <c r="AA469" s="916"/>
    </row>
    <row r="470" spans="25:27" ht="15.75" customHeight="1">
      <c r="Y470" s="916"/>
      <c r="Z470" s="916"/>
      <c r="AA470" s="916"/>
    </row>
    <row r="471" spans="25:27" ht="15.75" customHeight="1">
      <c r="Y471" s="916"/>
      <c r="Z471" s="916"/>
      <c r="AA471" s="916"/>
    </row>
    <row r="472" spans="25:27" ht="15.75" customHeight="1">
      <c r="Y472" s="916"/>
      <c r="Z472" s="916"/>
      <c r="AA472" s="916"/>
    </row>
    <row r="473" spans="25:27" ht="15.75" customHeight="1">
      <c r="Y473" s="916"/>
      <c r="Z473" s="916"/>
      <c r="AA473" s="916"/>
    </row>
    <row r="474" spans="25:27" ht="15.75" customHeight="1">
      <c r="Y474" s="916"/>
      <c r="Z474" s="916"/>
      <c r="AA474" s="916"/>
    </row>
    <row r="475" spans="25:27" ht="15.75" customHeight="1">
      <c r="Y475" s="916"/>
      <c r="Z475" s="916"/>
      <c r="AA475" s="916"/>
    </row>
    <row r="476" spans="25:27" ht="15.75" customHeight="1">
      <c r="Y476" s="916"/>
      <c r="Z476" s="916"/>
      <c r="AA476" s="916"/>
    </row>
    <row r="477" spans="25:27" ht="15.75" customHeight="1">
      <c r="Y477" s="916"/>
      <c r="Z477" s="916"/>
      <c r="AA477" s="916"/>
    </row>
    <row r="478" spans="25:27" ht="15.75" customHeight="1">
      <c r="Y478" s="916"/>
      <c r="Z478" s="916"/>
      <c r="AA478" s="916"/>
    </row>
    <row r="479" spans="25:27" ht="15.75" customHeight="1">
      <c r="Y479" s="916"/>
      <c r="Z479" s="916"/>
      <c r="AA479" s="916"/>
    </row>
    <row r="480" spans="25:27" ht="15.75" customHeight="1">
      <c r="Y480" s="916"/>
      <c r="Z480" s="916"/>
      <c r="AA480" s="916"/>
    </row>
    <row r="481" spans="25:27" ht="15.75" customHeight="1">
      <c r="Y481" s="916"/>
      <c r="Z481" s="916"/>
      <c r="AA481" s="916"/>
    </row>
    <row r="482" spans="25:27" ht="15.75" customHeight="1">
      <c r="Y482" s="916"/>
      <c r="Z482" s="916"/>
      <c r="AA482" s="916"/>
    </row>
    <row r="483" spans="25:27" ht="15.75" customHeight="1">
      <c r="Y483" s="916"/>
      <c r="Z483" s="916"/>
      <c r="AA483" s="916"/>
    </row>
    <row r="484" spans="25:27" ht="15.75" customHeight="1">
      <c r="Y484" s="916"/>
      <c r="Z484" s="916"/>
      <c r="AA484" s="916"/>
    </row>
    <row r="485" spans="25:27" ht="15.75" customHeight="1">
      <c r="Y485" s="916"/>
      <c r="Z485" s="916"/>
      <c r="AA485" s="916"/>
    </row>
    <row r="486" spans="25:27" ht="15.75" customHeight="1">
      <c r="Y486" s="916"/>
      <c r="Z486" s="916"/>
      <c r="AA486" s="916"/>
    </row>
    <row r="487" spans="25:27" ht="15.75" customHeight="1">
      <c r="Y487" s="916"/>
      <c r="Z487" s="916"/>
      <c r="AA487" s="916"/>
    </row>
    <row r="488" spans="25:27" ht="15.75" customHeight="1">
      <c r="Y488" s="916"/>
      <c r="Z488" s="916"/>
      <c r="AA488" s="916"/>
    </row>
    <row r="489" spans="25:27" ht="15.75" customHeight="1">
      <c r="Y489" s="916"/>
      <c r="Z489" s="916"/>
      <c r="AA489" s="916"/>
    </row>
    <row r="490" spans="25:27" ht="15.75" customHeight="1">
      <c r="Y490" s="916"/>
      <c r="Z490" s="916"/>
      <c r="AA490" s="916"/>
    </row>
    <row r="491" spans="25:27" ht="15.75" customHeight="1">
      <c r="Y491" s="916"/>
      <c r="Z491" s="916"/>
      <c r="AA491" s="916"/>
    </row>
    <row r="492" spans="25:27" ht="15.75" customHeight="1">
      <c r="Y492" s="916"/>
      <c r="Z492" s="916"/>
      <c r="AA492" s="916"/>
    </row>
    <row r="493" spans="25:27" ht="15.75" customHeight="1">
      <c r="Y493" s="916"/>
      <c r="Z493" s="916"/>
      <c r="AA493" s="916"/>
    </row>
    <row r="494" spans="25:27" ht="15.75" customHeight="1">
      <c r="Y494" s="916"/>
      <c r="Z494" s="916"/>
      <c r="AA494" s="916"/>
    </row>
    <row r="495" spans="25:27" ht="15.75" customHeight="1">
      <c r="Y495" s="916"/>
      <c r="Z495" s="916"/>
      <c r="AA495" s="916"/>
    </row>
    <row r="496" spans="25:27" ht="15.75" customHeight="1">
      <c r="Y496" s="916"/>
      <c r="Z496" s="916"/>
      <c r="AA496" s="916"/>
    </row>
    <row r="497" spans="25:27" ht="15.75" customHeight="1">
      <c r="Y497" s="916"/>
      <c r="Z497" s="916"/>
      <c r="AA497" s="916"/>
    </row>
    <row r="498" spans="25:27" ht="15.75" customHeight="1">
      <c r="Y498" s="916"/>
      <c r="Z498" s="916"/>
      <c r="AA498" s="916"/>
    </row>
    <row r="499" spans="25:27" ht="15.75" customHeight="1">
      <c r="Y499" s="916"/>
      <c r="Z499" s="916"/>
      <c r="AA499" s="916"/>
    </row>
    <row r="500" spans="25:27" ht="15.75" customHeight="1">
      <c r="Y500" s="916"/>
      <c r="Z500" s="916"/>
      <c r="AA500" s="916"/>
    </row>
    <row r="501" spans="25:27" ht="15.75" customHeight="1">
      <c r="Y501" s="916"/>
      <c r="Z501" s="916"/>
      <c r="AA501" s="916"/>
    </row>
    <row r="502" spans="25:27" ht="15.75" customHeight="1">
      <c r="Y502" s="916"/>
      <c r="Z502" s="916"/>
      <c r="AA502" s="916"/>
    </row>
    <row r="503" spans="25:27" ht="15.75" customHeight="1">
      <c r="Y503" s="916"/>
      <c r="Z503" s="916"/>
      <c r="AA503" s="916"/>
    </row>
    <row r="504" spans="25:27" ht="15.75" customHeight="1">
      <c r="Y504" s="916"/>
      <c r="Z504" s="916"/>
      <c r="AA504" s="916"/>
    </row>
    <row r="505" spans="25:27" ht="15.75" customHeight="1">
      <c r="Y505" s="916"/>
      <c r="Z505" s="916"/>
      <c r="AA505" s="916"/>
    </row>
    <row r="506" spans="25:27" ht="15.75" customHeight="1">
      <c r="Y506" s="916"/>
      <c r="Z506" s="916"/>
      <c r="AA506" s="916"/>
    </row>
    <row r="507" spans="25:27" ht="15.75" customHeight="1">
      <c r="Y507" s="916"/>
      <c r="Z507" s="916"/>
      <c r="AA507" s="916"/>
    </row>
    <row r="508" spans="25:27" ht="15.75" customHeight="1">
      <c r="Y508" s="916"/>
      <c r="Z508" s="916"/>
      <c r="AA508" s="916"/>
    </row>
    <row r="509" spans="25:27" ht="15.75" customHeight="1">
      <c r="Y509" s="916"/>
      <c r="Z509" s="916"/>
      <c r="AA509" s="916"/>
    </row>
    <row r="510" spans="25:27" ht="15.75" customHeight="1">
      <c r="Y510" s="916"/>
      <c r="Z510" s="916"/>
      <c r="AA510" s="916"/>
    </row>
    <row r="511" spans="25:27" ht="15.75" customHeight="1">
      <c r="Y511" s="916"/>
      <c r="Z511" s="916"/>
      <c r="AA511" s="916"/>
    </row>
    <row r="512" spans="25:27" ht="15.75" customHeight="1">
      <c r="Y512" s="916"/>
      <c r="Z512" s="916"/>
      <c r="AA512" s="916"/>
    </row>
    <row r="513" spans="25:27" ht="15.75" customHeight="1">
      <c r="Y513" s="916"/>
      <c r="Z513" s="916"/>
      <c r="AA513" s="916"/>
    </row>
    <row r="514" spans="25:27" ht="15.75" customHeight="1">
      <c r="Y514" s="916"/>
      <c r="Z514" s="916"/>
      <c r="AA514" s="916"/>
    </row>
    <row r="515" spans="25:27" ht="15.75" customHeight="1">
      <c r="Y515" s="916"/>
      <c r="Z515" s="916"/>
      <c r="AA515" s="916"/>
    </row>
    <row r="516" spans="25:27" ht="15.75" customHeight="1">
      <c r="Y516" s="916"/>
      <c r="Z516" s="916"/>
      <c r="AA516" s="916"/>
    </row>
    <row r="517" spans="25:27" ht="15.75" customHeight="1">
      <c r="Y517" s="916"/>
      <c r="Z517" s="916"/>
      <c r="AA517" s="916"/>
    </row>
    <row r="518" spans="25:27" ht="15.75" customHeight="1">
      <c r="Y518" s="916"/>
      <c r="Z518" s="916"/>
      <c r="AA518" s="916"/>
    </row>
    <row r="519" spans="25:27" ht="15.75" customHeight="1">
      <c r="Y519" s="916"/>
      <c r="Z519" s="916"/>
      <c r="AA519" s="916"/>
    </row>
    <row r="520" spans="25:27" ht="15.75" customHeight="1">
      <c r="Y520" s="916"/>
      <c r="Z520" s="916"/>
      <c r="AA520" s="916"/>
    </row>
    <row r="521" spans="25:27" ht="15.75" customHeight="1">
      <c r="Y521" s="916"/>
      <c r="Z521" s="916"/>
      <c r="AA521" s="916"/>
    </row>
    <row r="522" spans="25:27" ht="15.75" customHeight="1">
      <c r="Y522" s="916"/>
      <c r="Z522" s="916"/>
      <c r="AA522" s="916"/>
    </row>
    <row r="523" spans="25:27" ht="15.75" customHeight="1">
      <c r="Y523" s="916"/>
      <c r="Z523" s="916"/>
      <c r="AA523" s="916"/>
    </row>
    <row r="524" spans="25:27" ht="15.75" customHeight="1">
      <c r="Y524" s="916"/>
      <c r="Z524" s="916"/>
      <c r="AA524" s="916"/>
    </row>
    <row r="525" spans="25:27" ht="15.75" customHeight="1">
      <c r="Y525" s="916"/>
      <c r="Z525" s="916"/>
      <c r="AA525" s="916"/>
    </row>
    <row r="526" spans="25:27" ht="15.75" customHeight="1">
      <c r="Y526" s="916"/>
      <c r="Z526" s="916"/>
      <c r="AA526" s="916"/>
    </row>
    <row r="527" spans="25:27" ht="15.75" customHeight="1">
      <c r="Y527" s="916"/>
      <c r="Z527" s="916"/>
      <c r="AA527" s="916"/>
    </row>
    <row r="528" spans="25:27" ht="15.75" customHeight="1">
      <c r="Y528" s="916"/>
      <c r="Z528" s="916"/>
      <c r="AA528" s="916"/>
    </row>
    <row r="529" spans="25:27" ht="15.75" customHeight="1">
      <c r="Y529" s="916"/>
      <c r="Z529" s="916"/>
      <c r="AA529" s="916"/>
    </row>
    <row r="530" spans="25:27" ht="15.75" customHeight="1">
      <c r="Y530" s="916"/>
      <c r="Z530" s="916"/>
      <c r="AA530" s="916"/>
    </row>
    <row r="531" spans="25:27" ht="15.75" customHeight="1">
      <c r="Y531" s="916"/>
      <c r="Z531" s="916"/>
      <c r="AA531" s="916"/>
    </row>
    <row r="532" spans="25:27" ht="15.75" customHeight="1">
      <c r="Y532" s="916"/>
      <c r="Z532" s="916"/>
      <c r="AA532" s="916"/>
    </row>
    <row r="533" spans="25:27" ht="15.75" customHeight="1">
      <c r="Y533" s="916"/>
      <c r="Z533" s="916"/>
      <c r="AA533" s="916"/>
    </row>
    <row r="534" spans="25:27" ht="15.75" customHeight="1">
      <c r="Y534" s="916"/>
      <c r="Z534" s="916"/>
      <c r="AA534" s="916"/>
    </row>
    <row r="535" spans="25:27" ht="15.75" customHeight="1">
      <c r="Y535" s="916"/>
      <c r="Z535" s="916"/>
      <c r="AA535" s="916"/>
    </row>
    <row r="536" spans="25:27" ht="15.75" customHeight="1">
      <c r="Y536" s="916"/>
      <c r="Z536" s="916"/>
      <c r="AA536" s="916"/>
    </row>
    <row r="537" spans="25:27" ht="15.75" customHeight="1">
      <c r="Y537" s="916"/>
      <c r="Z537" s="916"/>
      <c r="AA537" s="916"/>
    </row>
    <row r="538" spans="25:27" ht="15.75" customHeight="1">
      <c r="Y538" s="916"/>
      <c r="Z538" s="916"/>
      <c r="AA538" s="916"/>
    </row>
    <row r="539" spans="25:27" ht="15.75" customHeight="1">
      <c r="Y539" s="916"/>
      <c r="Z539" s="916"/>
      <c r="AA539" s="916"/>
    </row>
    <row r="540" spans="25:27" ht="15.75" customHeight="1">
      <c r="Y540" s="916"/>
      <c r="Z540" s="916"/>
      <c r="AA540" s="916"/>
    </row>
    <row r="541" spans="25:27" ht="15.75" customHeight="1">
      <c r="Y541" s="916"/>
      <c r="Z541" s="916"/>
      <c r="AA541" s="916"/>
    </row>
    <row r="542" spans="25:27" ht="15.75" customHeight="1">
      <c r="Y542" s="916"/>
      <c r="Z542" s="916"/>
      <c r="AA542" s="916"/>
    </row>
    <row r="543" spans="25:27" ht="15.75" customHeight="1">
      <c r="Y543" s="916"/>
      <c r="Z543" s="916"/>
      <c r="AA543" s="916"/>
    </row>
    <row r="544" spans="25:27" ht="15.75" customHeight="1">
      <c r="Y544" s="916"/>
      <c r="Z544" s="916"/>
      <c r="AA544" s="916"/>
    </row>
    <row r="545" spans="25:27" ht="15.75" customHeight="1">
      <c r="Y545" s="916"/>
      <c r="Z545" s="916"/>
      <c r="AA545" s="916"/>
    </row>
    <row r="546" spans="25:27" ht="15.75" customHeight="1">
      <c r="Y546" s="916"/>
      <c r="Z546" s="916"/>
      <c r="AA546" s="916"/>
    </row>
    <row r="547" spans="25:27" ht="15.75" customHeight="1">
      <c r="Y547" s="916"/>
      <c r="Z547" s="916"/>
      <c r="AA547" s="916"/>
    </row>
    <row r="548" spans="25:27" ht="15.75" customHeight="1">
      <c r="Y548" s="916"/>
      <c r="Z548" s="916"/>
      <c r="AA548" s="916"/>
    </row>
    <row r="549" spans="25:27" ht="15.75" customHeight="1">
      <c r="Y549" s="916"/>
      <c r="Z549" s="916"/>
      <c r="AA549" s="916"/>
    </row>
    <row r="550" spans="25:27" ht="15.75" customHeight="1">
      <c r="Y550" s="916"/>
      <c r="Z550" s="916"/>
      <c r="AA550" s="916"/>
    </row>
    <row r="551" spans="25:27" ht="15.75" customHeight="1">
      <c r="Y551" s="916"/>
      <c r="Z551" s="916"/>
      <c r="AA551" s="916"/>
    </row>
    <row r="552" spans="25:27" ht="15.75" customHeight="1">
      <c r="Y552" s="916"/>
      <c r="Z552" s="916"/>
      <c r="AA552" s="916"/>
    </row>
    <row r="553" spans="25:27" ht="15.75" customHeight="1">
      <c r="Y553" s="916"/>
      <c r="Z553" s="916"/>
      <c r="AA553" s="916"/>
    </row>
    <row r="554" spans="25:27" ht="15.75" customHeight="1">
      <c r="Y554" s="916"/>
      <c r="Z554" s="916"/>
      <c r="AA554" s="916"/>
    </row>
    <row r="555" spans="25:27" ht="15.75" customHeight="1">
      <c r="Y555" s="916"/>
      <c r="Z555" s="916"/>
      <c r="AA555" s="916"/>
    </row>
    <row r="556" spans="25:27" ht="15.75" customHeight="1">
      <c r="Y556" s="916"/>
      <c r="Z556" s="916"/>
      <c r="AA556" s="916"/>
    </row>
    <row r="557" spans="25:27" ht="15.75" customHeight="1">
      <c r="Y557" s="916"/>
      <c r="Z557" s="916"/>
      <c r="AA557" s="916"/>
    </row>
    <row r="558" spans="25:27" ht="15.75" customHeight="1">
      <c r="Y558" s="916"/>
      <c r="Z558" s="916"/>
      <c r="AA558" s="916"/>
    </row>
    <row r="559" spans="25:27" ht="15.75" customHeight="1">
      <c r="Y559" s="916"/>
      <c r="Z559" s="916"/>
      <c r="AA559" s="916"/>
    </row>
    <row r="560" spans="25:27" ht="15.75" customHeight="1">
      <c r="Y560" s="916"/>
      <c r="Z560" s="916"/>
      <c r="AA560" s="916"/>
    </row>
    <row r="561" spans="25:27" ht="15.75" customHeight="1">
      <c r="Y561" s="916"/>
      <c r="Z561" s="916"/>
      <c r="AA561" s="916"/>
    </row>
    <row r="562" spans="25:27" ht="15.75" customHeight="1">
      <c r="Y562" s="916"/>
      <c r="Z562" s="916"/>
      <c r="AA562" s="916"/>
    </row>
    <row r="563" spans="25:27" ht="15.75" customHeight="1">
      <c r="Y563" s="916"/>
      <c r="Z563" s="916"/>
      <c r="AA563" s="916"/>
    </row>
    <row r="564" spans="25:27" ht="15.75" customHeight="1">
      <c r="Y564" s="916"/>
      <c r="Z564" s="916"/>
      <c r="AA564" s="916"/>
    </row>
    <row r="565" spans="25:27" ht="15.75" customHeight="1">
      <c r="Y565" s="916"/>
      <c r="Z565" s="916"/>
      <c r="AA565" s="916"/>
    </row>
    <row r="566" spans="25:27" ht="15.75" customHeight="1">
      <c r="Y566" s="916"/>
      <c r="Z566" s="916"/>
      <c r="AA566" s="916"/>
    </row>
    <row r="567" spans="25:27" ht="15.75" customHeight="1">
      <c r="Y567" s="916"/>
      <c r="Z567" s="916"/>
      <c r="AA567" s="916"/>
    </row>
    <row r="568" spans="25:27" ht="15.75" customHeight="1">
      <c r="Y568" s="916"/>
      <c r="Z568" s="916"/>
      <c r="AA568" s="916"/>
    </row>
    <row r="569" spans="25:27" ht="15.75" customHeight="1">
      <c r="Y569" s="916"/>
      <c r="Z569" s="916"/>
      <c r="AA569" s="916"/>
    </row>
    <row r="570" spans="25:27" ht="15.75" customHeight="1">
      <c r="Y570" s="916"/>
      <c r="Z570" s="916"/>
      <c r="AA570" s="916"/>
    </row>
    <row r="571" spans="25:27" ht="15.75" customHeight="1">
      <c r="Y571" s="916"/>
      <c r="Z571" s="916"/>
      <c r="AA571" s="916"/>
    </row>
    <row r="572" spans="25:27" ht="15.75" customHeight="1">
      <c r="Y572" s="916"/>
      <c r="Z572" s="916"/>
      <c r="AA572" s="916"/>
    </row>
    <row r="573" spans="25:27" ht="15.75" customHeight="1">
      <c r="Y573" s="916"/>
      <c r="Z573" s="916"/>
      <c r="AA573" s="916"/>
    </row>
    <row r="574" spans="25:27" ht="15.75" customHeight="1">
      <c r="Y574" s="916"/>
      <c r="Z574" s="916"/>
      <c r="AA574" s="916"/>
    </row>
    <row r="575" spans="25:27" ht="15.75" customHeight="1">
      <c r="Y575" s="916"/>
      <c r="Z575" s="916"/>
      <c r="AA575" s="916"/>
    </row>
    <row r="576" spans="25:27" ht="15.75" customHeight="1">
      <c r="Y576" s="916"/>
      <c r="Z576" s="916"/>
      <c r="AA576" s="916"/>
    </row>
    <row r="577" spans="25:27" ht="15.75" customHeight="1">
      <c r="Y577" s="916"/>
      <c r="Z577" s="916"/>
      <c r="AA577" s="916"/>
    </row>
    <row r="578" spans="25:27" ht="15.75" customHeight="1">
      <c r="Y578" s="916"/>
      <c r="Z578" s="916"/>
      <c r="AA578" s="916"/>
    </row>
    <row r="579" spans="25:27" ht="15.75" customHeight="1">
      <c r="Y579" s="916"/>
      <c r="Z579" s="916"/>
      <c r="AA579" s="916"/>
    </row>
    <row r="580" spans="25:27" ht="15.75" customHeight="1">
      <c r="Y580" s="916"/>
      <c r="Z580" s="916"/>
      <c r="AA580" s="916"/>
    </row>
    <row r="581" spans="25:27" ht="15.75" customHeight="1">
      <c r="Y581" s="916"/>
      <c r="Z581" s="916"/>
      <c r="AA581" s="916"/>
    </row>
    <row r="582" spans="25:27" ht="15.75" customHeight="1">
      <c r="Y582" s="916"/>
      <c r="Z582" s="916"/>
      <c r="AA582" s="916"/>
    </row>
    <row r="583" spans="25:27" ht="15.75" customHeight="1">
      <c r="Y583" s="916"/>
      <c r="Z583" s="916"/>
      <c r="AA583" s="916"/>
    </row>
    <row r="584" spans="25:27" ht="15.75" customHeight="1">
      <c r="Y584" s="916"/>
      <c r="Z584" s="916"/>
      <c r="AA584" s="916"/>
    </row>
    <row r="585" spans="25:27" ht="15.75" customHeight="1">
      <c r="Y585" s="916"/>
      <c r="Z585" s="916"/>
      <c r="AA585" s="916"/>
    </row>
    <row r="586" spans="25:27" ht="15.75" customHeight="1">
      <c r="Y586" s="916"/>
      <c r="Z586" s="916"/>
      <c r="AA586" s="916"/>
    </row>
    <row r="587" spans="25:27" ht="15.75" customHeight="1">
      <c r="Y587" s="916"/>
      <c r="Z587" s="916"/>
      <c r="AA587" s="916"/>
    </row>
    <row r="588" spans="25:27" ht="15.75" customHeight="1">
      <c r="Y588" s="916"/>
      <c r="Z588" s="916"/>
      <c r="AA588" s="916"/>
    </row>
    <row r="589" spans="25:27" ht="15.75" customHeight="1">
      <c r="Y589" s="916"/>
      <c r="Z589" s="916"/>
      <c r="AA589" s="916"/>
    </row>
    <row r="590" spans="25:27" ht="15.75" customHeight="1">
      <c r="Y590" s="916"/>
      <c r="Z590" s="916"/>
      <c r="AA590" s="916"/>
    </row>
    <row r="591" spans="25:27" ht="15.75" customHeight="1">
      <c r="Y591" s="916"/>
      <c r="Z591" s="916"/>
      <c r="AA591" s="916"/>
    </row>
    <row r="592" spans="25:27" ht="15.75" customHeight="1">
      <c r="Y592" s="916"/>
      <c r="Z592" s="916"/>
      <c r="AA592" s="916"/>
    </row>
    <row r="593" spans="25:27" ht="15.75" customHeight="1">
      <c r="Y593" s="916"/>
      <c r="Z593" s="916"/>
      <c r="AA593" s="916"/>
    </row>
    <row r="594" spans="25:27" ht="15.75" customHeight="1">
      <c r="Y594" s="916"/>
      <c r="Z594" s="916"/>
      <c r="AA594" s="916"/>
    </row>
    <row r="595" spans="25:27" ht="15.75" customHeight="1">
      <c r="Y595" s="916"/>
      <c r="Z595" s="916"/>
      <c r="AA595" s="916"/>
    </row>
    <row r="596" spans="25:27" ht="15.75" customHeight="1">
      <c r="Y596" s="916"/>
      <c r="Z596" s="916"/>
      <c r="AA596" s="916"/>
    </row>
    <row r="597" spans="25:27" ht="15.75" customHeight="1">
      <c r="Y597" s="916"/>
      <c r="Z597" s="916"/>
      <c r="AA597" s="916"/>
    </row>
    <row r="598" spans="25:27" ht="15.75" customHeight="1">
      <c r="Y598" s="916"/>
      <c r="Z598" s="916"/>
      <c r="AA598" s="916"/>
    </row>
    <row r="599" spans="25:27" ht="15.75" customHeight="1">
      <c r="Y599" s="916"/>
      <c r="Z599" s="916"/>
      <c r="AA599" s="916"/>
    </row>
    <row r="600" spans="25:27" ht="15.75" customHeight="1">
      <c r="Y600" s="916"/>
      <c r="Z600" s="916"/>
      <c r="AA600" s="916"/>
    </row>
    <row r="601" spans="25:27" ht="15.75" customHeight="1">
      <c r="Y601" s="916"/>
      <c r="Z601" s="916"/>
      <c r="AA601" s="916"/>
    </row>
    <row r="602" spans="25:27" ht="15.75" customHeight="1">
      <c r="Y602" s="916"/>
      <c r="Z602" s="916"/>
      <c r="AA602" s="916"/>
    </row>
    <row r="603" spans="25:27" ht="15.75" customHeight="1">
      <c r="Y603" s="916"/>
      <c r="Z603" s="916"/>
      <c r="AA603" s="916"/>
    </row>
    <row r="604" spans="25:27" ht="15.75" customHeight="1">
      <c r="Y604" s="916"/>
      <c r="Z604" s="916"/>
      <c r="AA604" s="916"/>
    </row>
    <row r="605" spans="25:27" ht="15.75" customHeight="1">
      <c r="Y605" s="916"/>
      <c r="Z605" s="916"/>
      <c r="AA605" s="916"/>
    </row>
    <row r="606" spans="25:27" ht="15.75" customHeight="1">
      <c r="Y606" s="916"/>
      <c r="Z606" s="916"/>
      <c r="AA606" s="916"/>
    </row>
    <row r="607" spans="25:27" ht="15.75" customHeight="1">
      <c r="Y607" s="916"/>
      <c r="Z607" s="916"/>
      <c r="AA607" s="916"/>
    </row>
    <row r="608" spans="25:27" ht="15.75" customHeight="1">
      <c r="Y608" s="916"/>
      <c r="Z608" s="916"/>
      <c r="AA608" s="916"/>
    </row>
    <row r="609" spans="25:27" ht="15.75" customHeight="1">
      <c r="Y609" s="916"/>
      <c r="Z609" s="916"/>
      <c r="AA609" s="916"/>
    </row>
    <row r="610" spans="25:27" ht="15.75" customHeight="1">
      <c r="Y610" s="916"/>
      <c r="Z610" s="916"/>
      <c r="AA610" s="916"/>
    </row>
    <row r="611" spans="25:27" ht="15.75" customHeight="1">
      <c r="Y611" s="916"/>
      <c r="Z611" s="916"/>
      <c r="AA611" s="916"/>
    </row>
    <row r="612" spans="25:27" ht="15.75" customHeight="1">
      <c r="Y612" s="916"/>
      <c r="Z612" s="916"/>
      <c r="AA612" s="916"/>
    </row>
    <row r="613" spans="25:27" ht="15.75" customHeight="1">
      <c r="Y613" s="916"/>
      <c r="Z613" s="916"/>
      <c r="AA613" s="916"/>
    </row>
    <row r="614" spans="25:27" ht="15.75" customHeight="1">
      <c r="Y614" s="916"/>
      <c r="Z614" s="916"/>
      <c r="AA614" s="916"/>
    </row>
    <row r="615" spans="25:27" ht="15.75" customHeight="1">
      <c r="Y615" s="916"/>
      <c r="Z615" s="916"/>
      <c r="AA615" s="916"/>
    </row>
    <row r="616" spans="25:27" ht="15.75" customHeight="1">
      <c r="Y616" s="916"/>
      <c r="Z616" s="916"/>
      <c r="AA616" s="916"/>
    </row>
    <row r="617" spans="25:27" ht="15.75" customHeight="1">
      <c r="Y617" s="916"/>
      <c r="Z617" s="916"/>
      <c r="AA617" s="916"/>
    </row>
    <row r="618" spans="25:27" ht="15.75" customHeight="1">
      <c r="Y618" s="916"/>
      <c r="Z618" s="916"/>
      <c r="AA618" s="916"/>
    </row>
    <row r="619" spans="25:27" ht="15.75" customHeight="1">
      <c r="Y619" s="916"/>
      <c r="Z619" s="916"/>
      <c r="AA619" s="916"/>
    </row>
    <row r="620" spans="25:27" ht="15.75" customHeight="1">
      <c r="Y620" s="916"/>
      <c r="Z620" s="916"/>
      <c r="AA620" s="916"/>
    </row>
    <row r="621" spans="25:27" ht="15.75" customHeight="1">
      <c r="Y621" s="916"/>
      <c r="Z621" s="916"/>
      <c r="AA621" s="916"/>
    </row>
    <row r="622" spans="25:27" ht="15.75" customHeight="1">
      <c r="Y622" s="916"/>
      <c r="Z622" s="916"/>
      <c r="AA622" s="916"/>
    </row>
    <row r="623" spans="25:27" ht="15.75" customHeight="1">
      <c r="Y623" s="916"/>
      <c r="Z623" s="916"/>
      <c r="AA623" s="916"/>
    </row>
    <row r="624" spans="25:27" ht="15.75" customHeight="1">
      <c r="Y624" s="916"/>
      <c r="Z624" s="916"/>
      <c r="AA624" s="916"/>
    </row>
    <row r="625" spans="25:27" ht="15.75" customHeight="1">
      <c r="Y625" s="916"/>
      <c r="Z625" s="916"/>
      <c r="AA625" s="916"/>
    </row>
    <row r="626" spans="25:27" ht="15.75" customHeight="1">
      <c r="Y626" s="916"/>
      <c r="Z626" s="916"/>
      <c r="AA626" s="916"/>
    </row>
    <row r="627" spans="25:27" ht="15.75" customHeight="1">
      <c r="Y627" s="916"/>
      <c r="Z627" s="916"/>
      <c r="AA627" s="916"/>
    </row>
    <row r="628" spans="25:27" ht="15.75" customHeight="1">
      <c r="Y628" s="916"/>
      <c r="Z628" s="916"/>
      <c r="AA628" s="916"/>
    </row>
    <row r="629" spans="25:27" ht="15.75" customHeight="1">
      <c r="Y629" s="916"/>
      <c r="Z629" s="916"/>
      <c r="AA629" s="916"/>
    </row>
    <row r="630" spans="25:27" ht="15.75" customHeight="1">
      <c r="Y630" s="916"/>
      <c r="Z630" s="916"/>
      <c r="AA630" s="916"/>
    </row>
    <row r="631" spans="25:27" ht="15.75" customHeight="1">
      <c r="Y631" s="916"/>
      <c r="Z631" s="916"/>
      <c r="AA631" s="916"/>
    </row>
    <row r="632" spans="25:27" ht="15.75" customHeight="1">
      <c r="Y632" s="916"/>
      <c r="Z632" s="916"/>
      <c r="AA632" s="916"/>
    </row>
    <row r="633" spans="25:27" ht="15.75" customHeight="1">
      <c r="Y633" s="916"/>
      <c r="Z633" s="916"/>
      <c r="AA633" s="916"/>
    </row>
    <row r="634" spans="25:27" ht="15.75" customHeight="1">
      <c r="Y634" s="916"/>
      <c r="Z634" s="916"/>
      <c r="AA634" s="916"/>
    </row>
    <row r="635" spans="25:27" ht="15.75" customHeight="1">
      <c r="Y635" s="916"/>
      <c r="Z635" s="916"/>
      <c r="AA635" s="916"/>
    </row>
    <row r="636" spans="25:27" ht="15.75" customHeight="1">
      <c r="Y636" s="916"/>
      <c r="Z636" s="916"/>
      <c r="AA636" s="916"/>
    </row>
    <row r="637" spans="25:27" ht="15.75" customHeight="1">
      <c r="Y637" s="916"/>
      <c r="Z637" s="916"/>
      <c r="AA637" s="916"/>
    </row>
    <row r="638" spans="25:27" ht="15.75" customHeight="1">
      <c r="Y638" s="916"/>
      <c r="Z638" s="916"/>
      <c r="AA638" s="916"/>
    </row>
    <row r="639" spans="25:27" ht="15.75" customHeight="1">
      <c r="Y639" s="916"/>
      <c r="Z639" s="916"/>
      <c r="AA639" s="916"/>
    </row>
    <row r="640" spans="25:27" ht="15.75" customHeight="1">
      <c r="Y640" s="916"/>
      <c r="Z640" s="916"/>
      <c r="AA640" s="916"/>
    </row>
    <row r="641" spans="25:27" ht="15.75" customHeight="1">
      <c r="Y641" s="916"/>
      <c r="Z641" s="916"/>
      <c r="AA641" s="916"/>
    </row>
    <row r="642" spans="25:27" ht="15.75" customHeight="1">
      <c r="Y642" s="916"/>
      <c r="Z642" s="916"/>
      <c r="AA642" s="916"/>
    </row>
    <row r="643" spans="25:27" ht="15.75" customHeight="1">
      <c r="Y643" s="916"/>
      <c r="Z643" s="916"/>
      <c r="AA643" s="916"/>
    </row>
    <row r="644" spans="25:27" ht="15.75" customHeight="1">
      <c r="Y644" s="916"/>
      <c r="Z644" s="916"/>
      <c r="AA644" s="916"/>
    </row>
    <row r="645" spans="25:27" ht="15.75" customHeight="1">
      <c r="Y645" s="916"/>
      <c r="Z645" s="916"/>
      <c r="AA645" s="916"/>
    </row>
    <row r="646" spans="25:27" ht="15.75" customHeight="1">
      <c r="Y646" s="916"/>
      <c r="Z646" s="916"/>
      <c r="AA646" s="916"/>
    </row>
    <row r="647" spans="25:27" ht="15.75" customHeight="1">
      <c r="Y647" s="916"/>
      <c r="Z647" s="916"/>
      <c r="AA647" s="916"/>
    </row>
    <row r="648" spans="25:27" ht="15.75" customHeight="1">
      <c r="Y648" s="916"/>
      <c r="Z648" s="916"/>
      <c r="AA648" s="916"/>
    </row>
    <row r="649" spans="25:27" ht="15.75" customHeight="1">
      <c r="Y649" s="916"/>
      <c r="Z649" s="916"/>
      <c r="AA649" s="916"/>
    </row>
    <row r="650" spans="25:27" ht="15.75" customHeight="1">
      <c r="Y650" s="916"/>
      <c r="Z650" s="916"/>
      <c r="AA650" s="916"/>
    </row>
    <row r="651" spans="25:27" ht="15.75" customHeight="1">
      <c r="Y651" s="916"/>
      <c r="Z651" s="916"/>
      <c r="AA651" s="916"/>
    </row>
    <row r="652" spans="25:27" ht="15.75" customHeight="1">
      <c r="Y652" s="916"/>
      <c r="Z652" s="916"/>
      <c r="AA652" s="916"/>
    </row>
    <row r="653" spans="25:27" ht="15.75" customHeight="1">
      <c r="Y653" s="916"/>
      <c r="Z653" s="916"/>
      <c r="AA653" s="916"/>
    </row>
    <row r="654" spans="25:27" ht="15.75" customHeight="1">
      <c r="Y654" s="916"/>
      <c r="Z654" s="916"/>
      <c r="AA654" s="916"/>
    </row>
    <row r="655" spans="25:27" ht="15.75" customHeight="1">
      <c r="Y655" s="916"/>
      <c r="Z655" s="916"/>
      <c r="AA655" s="916"/>
    </row>
    <row r="656" spans="25:27" ht="15.75" customHeight="1">
      <c r="Y656" s="916"/>
      <c r="Z656" s="916"/>
      <c r="AA656" s="916"/>
    </row>
    <row r="657" spans="25:27" ht="15.75" customHeight="1">
      <c r="Y657" s="916"/>
      <c r="Z657" s="916"/>
      <c r="AA657" s="916"/>
    </row>
    <row r="658" spans="25:27" ht="15.75" customHeight="1">
      <c r="Y658" s="916"/>
      <c r="Z658" s="916"/>
      <c r="AA658" s="916"/>
    </row>
    <row r="659" spans="25:27" ht="15.75" customHeight="1">
      <c r="Y659" s="916"/>
      <c r="Z659" s="916"/>
      <c r="AA659" s="916"/>
    </row>
    <row r="660" spans="25:27" ht="15.75" customHeight="1">
      <c r="Y660" s="916"/>
      <c r="Z660" s="916"/>
      <c r="AA660" s="916"/>
    </row>
    <row r="661" spans="25:27" ht="15.75" customHeight="1">
      <c r="Y661" s="916"/>
      <c r="Z661" s="916"/>
      <c r="AA661" s="916"/>
    </row>
    <row r="662" spans="25:27" ht="15.75" customHeight="1">
      <c r="Y662" s="916"/>
      <c r="Z662" s="916"/>
      <c r="AA662" s="916"/>
    </row>
    <row r="663" spans="25:27" ht="15.75" customHeight="1">
      <c r="Y663" s="916"/>
      <c r="Z663" s="916"/>
      <c r="AA663" s="916"/>
    </row>
    <row r="664" spans="25:27" ht="15.75" customHeight="1">
      <c r="Y664" s="916"/>
      <c r="Z664" s="916"/>
      <c r="AA664" s="916"/>
    </row>
    <row r="665" spans="25:27" ht="15.75" customHeight="1">
      <c r="Y665" s="916"/>
      <c r="Z665" s="916"/>
      <c r="AA665" s="916"/>
    </row>
    <row r="666" spans="25:27" ht="15.75" customHeight="1">
      <c r="Y666" s="916"/>
      <c r="Z666" s="916"/>
      <c r="AA666" s="916"/>
    </row>
    <row r="667" spans="25:27" ht="15.75" customHeight="1">
      <c r="Y667" s="916"/>
      <c r="Z667" s="916"/>
      <c r="AA667" s="916"/>
    </row>
    <row r="668" spans="25:27" ht="15.75" customHeight="1">
      <c r="Y668" s="916"/>
      <c r="Z668" s="916"/>
      <c r="AA668" s="916"/>
    </row>
    <row r="669" spans="25:27" ht="15.75" customHeight="1">
      <c r="Y669" s="916"/>
      <c r="Z669" s="916"/>
      <c r="AA669" s="916"/>
    </row>
    <row r="670" spans="25:27" ht="15.75" customHeight="1">
      <c r="Y670" s="916"/>
      <c r="Z670" s="916"/>
      <c r="AA670" s="916"/>
    </row>
    <row r="671" spans="25:27" ht="15.75" customHeight="1">
      <c r="Y671" s="916"/>
      <c r="Z671" s="916"/>
      <c r="AA671" s="916"/>
    </row>
    <row r="672" spans="25:27" ht="15.75" customHeight="1">
      <c r="Y672" s="916"/>
      <c r="Z672" s="916"/>
      <c r="AA672" s="916"/>
    </row>
    <row r="673" spans="25:27" ht="15.75" customHeight="1">
      <c r="Y673" s="916"/>
      <c r="Z673" s="916"/>
      <c r="AA673" s="916"/>
    </row>
    <row r="674" spans="25:27" ht="15.75" customHeight="1">
      <c r="Y674" s="916"/>
      <c r="Z674" s="916"/>
      <c r="AA674" s="916"/>
    </row>
    <row r="675" spans="25:27" ht="15.75" customHeight="1">
      <c r="Y675" s="916"/>
      <c r="Z675" s="916"/>
      <c r="AA675" s="916"/>
    </row>
    <row r="676" spans="25:27" ht="15.75" customHeight="1">
      <c r="Y676" s="916"/>
      <c r="Z676" s="916"/>
      <c r="AA676" s="916"/>
    </row>
    <row r="677" spans="25:27" ht="15.75" customHeight="1">
      <c r="Y677" s="916"/>
      <c r="Z677" s="916"/>
      <c r="AA677" s="916"/>
    </row>
    <row r="678" spans="25:27" ht="15.75" customHeight="1">
      <c r="Y678" s="916"/>
      <c r="Z678" s="916"/>
      <c r="AA678" s="916"/>
    </row>
    <row r="679" spans="25:27" ht="15.75" customHeight="1">
      <c r="Y679" s="916"/>
      <c r="Z679" s="916"/>
      <c r="AA679" s="916"/>
    </row>
    <row r="680" spans="25:27" ht="15.75" customHeight="1">
      <c r="Y680" s="916"/>
      <c r="Z680" s="916"/>
      <c r="AA680" s="916"/>
    </row>
    <row r="681" spans="25:27" ht="15.75" customHeight="1">
      <c r="Y681" s="916"/>
      <c r="Z681" s="916"/>
      <c r="AA681" s="916"/>
    </row>
    <row r="682" spans="25:27" ht="15.75" customHeight="1">
      <c r="Y682" s="916"/>
      <c r="Z682" s="916"/>
      <c r="AA682" s="916"/>
    </row>
    <row r="683" spans="25:27" ht="15.75" customHeight="1">
      <c r="Y683" s="916"/>
      <c r="Z683" s="916"/>
      <c r="AA683" s="916"/>
    </row>
    <row r="684" spans="25:27" ht="15.75" customHeight="1">
      <c r="Y684" s="916"/>
      <c r="Z684" s="916"/>
      <c r="AA684" s="916"/>
    </row>
    <row r="685" spans="25:27" ht="15.75" customHeight="1">
      <c r="Y685" s="916"/>
      <c r="Z685" s="916"/>
      <c r="AA685" s="916"/>
    </row>
    <row r="686" spans="25:27" ht="15.75" customHeight="1">
      <c r="Y686" s="916"/>
      <c r="Z686" s="916"/>
      <c r="AA686" s="916"/>
    </row>
    <row r="687" spans="25:27" ht="15.75" customHeight="1">
      <c r="Y687" s="916"/>
      <c r="Z687" s="916"/>
      <c r="AA687" s="916"/>
    </row>
    <row r="688" spans="25:27" ht="15.75" customHeight="1">
      <c r="Y688" s="916"/>
      <c r="Z688" s="916"/>
      <c r="AA688" s="916"/>
    </row>
    <row r="689" spans="25:27" ht="15.75" customHeight="1">
      <c r="Y689" s="916"/>
      <c r="Z689" s="916"/>
      <c r="AA689" s="916"/>
    </row>
    <row r="690" spans="25:27" ht="15.75" customHeight="1">
      <c r="Y690" s="916"/>
      <c r="Z690" s="916"/>
      <c r="AA690" s="916"/>
    </row>
    <row r="691" spans="25:27" ht="15.75" customHeight="1">
      <c r="Y691" s="916"/>
      <c r="Z691" s="916"/>
      <c r="AA691" s="916"/>
    </row>
    <row r="692" spans="25:27" ht="15.75" customHeight="1">
      <c r="Y692" s="916"/>
      <c r="Z692" s="916"/>
      <c r="AA692" s="916"/>
    </row>
    <row r="693" spans="25:27" ht="15.75" customHeight="1">
      <c r="Y693" s="916"/>
      <c r="Z693" s="916"/>
      <c r="AA693" s="916"/>
    </row>
    <row r="694" spans="25:27" ht="15.75" customHeight="1">
      <c r="Y694" s="916"/>
      <c r="Z694" s="916"/>
      <c r="AA694" s="916"/>
    </row>
    <row r="695" spans="25:27" ht="15.75" customHeight="1">
      <c r="Y695" s="916"/>
      <c r="Z695" s="916"/>
      <c r="AA695" s="916"/>
    </row>
    <row r="696" spans="25:27" ht="15.75" customHeight="1">
      <c r="Y696" s="916"/>
      <c r="Z696" s="916"/>
      <c r="AA696" s="916"/>
    </row>
    <row r="697" spans="25:27" ht="15.75" customHeight="1">
      <c r="Y697" s="916"/>
      <c r="Z697" s="916"/>
      <c r="AA697" s="916"/>
    </row>
    <row r="698" spans="25:27" ht="15.75" customHeight="1">
      <c r="Y698" s="916"/>
      <c r="Z698" s="916"/>
      <c r="AA698" s="916"/>
    </row>
    <row r="699" spans="25:27" ht="15.75" customHeight="1">
      <c r="Y699" s="916"/>
      <c r="Z699" s="916"/>
      <c r="AA699" s="916"/>
    </row>
    <row r="700" spans="25:27" ht="15.75" customHeight="1">
      <c r="Y700" s="916"/>
      <c r="Z700" s="916"/>
      <c r="AA700" s="916"/>
    </row>
    <row r="701" spans="25:27" ht="15.75" customHeight="1">
      <c r="Y701" s="916"/>
      <c r="Z701" s="916"/>
      <c r="AA701" s="916"/>
    </row>
    <row r="702" spans="25:27" ht="15.75" customHeight="1">
      <c r="Y702" s="916"/>
      <c r="Z702" s="916"/>
      <c r="AA702" s="916"/>
    </row>
    <row r="703" spans="25:27" ht="15.75" customHeight="1">
      <c r="Y703" s="916"/>
      <c r="Z703" s="916"/>
      <c r="AA703" s="916"/>
    </row>
    <row r="704" spans="25:27" ht="15.75" customHeight="1">
      <c r="Y704" s="916"/>
      <c r="Z704" s="916"/>
      <c r="AA704" s="916"/>
    </row>
    <row r="705" spans="25:27" ht="15.75" customHeight="1">
      <c r="Y705" s="916"/>
      <c r="Z705" s="916"/>
      <c r="AA705" s="916"/>
    </row>
    <row r="706" spans="25:27" ht="15.75" customHeight="1">
      <c r="Y706" s="916"/>
      <c r="Z706" s="916"/>
      <c r="AA706" s="916"/>
    </row>
    <row r="707" spans="25:27" ht="15.75" customHeight="1">
      <c r="Y707" s="916"/>
      <c r="Z707" s="916"/>
      <c r="AA707" s="916"/>
    </row>
    <row r="708" spans="25:27" ht="15.75" customHeight="1">
      <c r="Y708" s="916"/>
      <c r="Z708" s="916"/>
      <c r="AA708" s="916"/>
    </row>
    <row r="709" spans="25:27" ht="15.75" customHeight="1">
      <c r="Y709" s="916"/>
      <c r="Z709" s="916"/>
      <c r="AA709" s="916"/>
    </row>
    <row r="710" spans="25:27" ht="15.75" customHeight="1">
      <c r="Y710" s="916"/>
      <c r="Z710" s="916"/>
      <c r="AA710" s="916"/>
    </row>
    <row r="711" spans="25:27" ht="15.75" customHeight="1">
      <c r="Y711" s="916"/>
      <c r="Z711" s="916"/>
      <c r="AA711" s="916"/>
    </row>
    <row r="712" spans="25:27" ht="15.75" customHeight="1">
      <c r="Y712" s="916"/>
      <c r="Z712" s="916"/>
      <c r="AA712" s="916"/>
    </row>
    <row r="713" spans="25:27" ht="15.75" customHeight="1">
      <c r="Y713" s="916"/>
      <c r="Z713" s="916"/>
      <c r="AA713" s="916"/>
    </row>
    <row r="714" spans="25:27" ht="15.75" customHeight="1">
      <c r="Y714" s="916"/>
      <c r="Z714" s="916"/>
      <c r="AA714" s="916"/>
    </row>
    <row r="715" spans="25:27" ht="15.75" customHeight="1">
      <c r="Y715" s="916"/>
      <c r="Z715" s="916"/>
      <c r="AA715" s="916"/>
    </row>
    <row r="716" spans="25:27" ht="15.75" customHeight="1">
      <c r="Y716" s="916"/>
      <c r="Z716" s="916"/>
      <c r="AA716" s="916"/>
    </row>
    <row r="717" spans="25:27" ht="15.75" customHeight="1">
      <c r="Y717" s="916"/>
      <c r="Z717" s="916"/>
      <c r="AA717" s="916"/>
    </row>
    <row r="718" spans="25:27" ht="15.75" customHeight="1">
      <c r="Y718" s="916"/>
      <c r="Z718" s="916"/>
      <c r="AA718" s="916"/>
    </row>
    <row r="719" spans="25:27" ht="15.75" customHeight="1">
      <c r="Y719" s="916"/>
      <c r="Z719" s="916"/>
      <c r="AA719" s="916"/>
    </row>
    <row r="720" spans="25:27" ht="15.75" customHeight="1">
      <c r="Y720" s="916"/>
      <c r="Z720" s="916"/>
      <c r="AA720" s="916"/>
    </row>
    <row r="721" spans="25:27" ht="15.75" customHeight="1">
      <c r="Y721" s="916"/>
      <c r="Z721" s="916"/>
      <c r="AA721" s="916"/>
    </row>
    <row r="722" spans="25:27" ht="15.75" customHeight="1">
      <c r="Y722" s="916"/>
      <c r="Z722" s="916"/>
      <c r="AA722" s="916"/>
    </row>
    <row r="723" spans="25:27" ht="15.75" customHeight="1">
      <c r="Y723" s="916"/>
      <c r="Z723" s="916"/>
      <c r="AA723" s="916"/>
    </row>
    <row r="724" spans="25:27" ht="15.75" customHeight="1">
      <c r="Y724" s="916"/>
      <c r="Z724" s="916"/>
      <c r="AA724" s="916"/>
    </row>
    <row r="725" spans="25:27" ht="15.75" customHeight="1">
      <c r="Y725" s="916"/>
      <c r="Z725" s="916"/>
      <c r="AA725" s="916"/>
    </row>
    <row r="726" spans="25:27" ht="15.75" customHeight="1">
      <c r="Y726" s="916"/>
      <c r="Z726" s="916"/>
      <c r="AA726" s="916"/>
    </row>
    <row r="727" spans="25:27" ht="15.75" customHeight="1">
      <c r="Y727" s="916"/>
      <c r="Z727" s="916"/>
      <c r="AA727" s="916"/>
    </row>
    <row r="728" spans="25:27" ht="15.75" customHeight="1">
      <c r="Y728" s="916"/>
      <c r="Z728" s="916"/>
      <c r="AA728" s="916"/>
    </row>
    <row r="729" spans="25:27" ht="15.75" customHeight="1">
      <c r="Y729" s="916"/>
      <c r="Z729" s="916"/>
      <c r="AA729" s="916"/>
    </row>
    <row r="730" spans="25:27" ht="15.75" customHeight="1">
      <c r="Y730" s="916"/>
      <c r="Z730" s="916"/>
      <c r="AA730" s="916"/>
    </row>
    <row r="731" spans="25:27" ht="15.75" customHeight="1">
      <c r="Y731" s="916"/>
      <c r="Z731" s="916"/>
      <c r="AA731" s="916"/>
    </row>
    <row r="732" spans="25:27" ht="15.75" customHeight="1">
      <c r="Y732" s="916"/>
      <c r="Z732" s="916"/>
      <c r="AA732" s="916"/>
    </row>
    <row r="733" spans="25:27" ht="15.75" customHeight="1">
      <c r="Y733" s="916"/>
      <c r="Z733" s="916"/>
      <c r="AA733" s="916"/>
    </row>
    <row r="734" spans="25:27" ht="15.75" customHeight="1">
      <c r="Y734" s="916"/>
      <c r="Z734" s="916"/>
      <c r="AA734" s="916"/>
    </row>
    <row r="735" spans="25:27" ht="15.75" customHeight="1">
      <c r="Y735" s="916"/>
      <c r="Z735" s="916"/>
      <c r="AA735" s="916"/>
    </row>
    <row r="736" spans="25:27" ht="15.75" customHeight="1">
      <c r="Y736" s="916"/>
      <c r="Z736" s="916"/>
      <c r="AA736" s="916"/>
    </row>
    <row r="737" spans="25:27" ht="15.75" customHeight="1">
      <c r="Y737" s="916"/>
      <c r="Z737" s="916"/>
      <c r="AA737" s="916"/>
    </row>
    <row r="738" spans="25:27" ht="15.75" customHeight="1">
      <c r="Y738" s="916"/>
      <c r="Z738" s="916"/>
      <c r="AA738" s="916"/>
    </row>
    <row r="739" spans="25:27" ht="15.75" customHeight="1">
      <c r="Y739" s="916"/>
      <c r="Z739" s="916"/>
      <c r="AA739" s="916"/>
    </row>
    <row r="740" spans="25:27" ht="15.75" customHeight="1">
      <c r="Y740" s="916"/>
      <c r="Z740" s="916"/>
      <c r="AA740" s="916"/>
    </row>
    <row r="741" spans="25:27" ht="15.75" customHeight="1">
      <c r="Y741" s="916"/>
      <c r="Z741" s="916"/>
      <c r="AA741" s="916"/>
    </row>
    <row r="742" spans="25:27" ht="15.75" customHeight="1">
      <c r="Y742" s="916"/>
      <c r="Z742" s="916"/>
      <c r="AA742" s="916"/>
    </row>
    <row r="743" spans="25:27" ht="15.75" customHeight="1">
      <c r="Y743" s="916"/>
      <c r="Z743" s="916"/>
      <c r="AA743" s="916"/>
    </row>
    <row r="744" spans="25:27" ht="15.75" customHeight="1">
      <c r="Y744" s="916"/>
      <c r="Z744" s="916"/>
      <c r="AA744" s="916"/>
    </row>
    <row r="745" spans="25:27" ht="15.75" customHeight="1">
      <c r="Y745" s="916"/>
      <c r="Z745" s="916"/>
      <c r="AA745" s="916"/>
    </row>
    <row r="746" spans="25:27" ht="15.75" customHeight="1">
      <c r="Y746" s="916"/>
      <c r="Z746" s="916"/>
      <c r="AA746" s="916"/>
    </row>
    <row r="747" spans="25:27" ht="15.75" customHeight="1">
      <c r="Y747" s="916"/>
      <c r="Z747" s="916"/>
      <c r="AA747" s="916"/>
    </row>
    <row r="748" spans="25:27" ht="15.75" customHeight="1">
      <c r="Y748" s="916"/>
      <c r="Z748" s="916"/>
      <c r="AA748" s="916"/>
    </row>
    <row r="749" spans="25:27" ht="15.75" customHeight="1">
      <c r="Y749" s="916"/>
      <c r="Z749" s="916"/>
      <c r="AA749" s="916"/>
    </row>
    <row r="750" spans="25:27" ht="15.75" customHeight="1">
      <c r="Y750" s="916"/>
      <c r="Z750" s="916"/>
      <c r="AA750" s="916"/>
    </row>
    <row r="751" spans="25:27" ht="15.75" customHeight="1">
      <c r="Y751" s="916"/>
      <c r="Z751" s="916"/>
      <c r="AA751" s="916"/>
    </row>
    <row r="752" spans="25:27" ht="15.75" customHeight="1">
      <c r="Y752" s="916"/>
      <c r="Z752" s="916"/>
      <c r="AA752" s="916"/>
    </row>
    <row r="753" spans="25:27" ht="15.75" customHeight="1">
      <c r="Y753" s="916"/>
      <c r="Z753" s="916"/>
      <c r="AA753" s="916"/>
    </row>
    <row r="754" spans="25:27" ht="15.75" customHeight="1">
      <c r="Y754" s="916"/>
      <c r="Z754" s="916"/>
      <c r="AA754" s="916"/>
    </row>
    <row r="755" spans="25:27" ht="15.75" customHeight="1">
      <c r="Y755" s="916"/>
      <c r="Z755" s="916"/>
      <c r="AA755" s="916"/>
    </row>
    <row r="756" spans="25:27" ht="15.75" customHeight="1">
      <c r="Y756" s="916"/>
      <c r="Z756" s="916"/>
      <c r="AA756" s="916"/>
    </row>
    <row r="757" spans="25:27" ht="15.75" customHeight="1">
      <c r="Y757" s="916"/>
      <c r="Z757" s="916"/>
      <c r="AA757" s="916"/>
    </row>
    <row r="758" spans="25:27" ht="15.75" customHeight="1">
      <c r="Y758" s="916"/>
      <c r="Z758" s="916"/>
      <c r="AA758" s="916"/>
    </row>
    <row r="759" spans="25:27" ht="15.75" customHeight="1">
      <c r="Y759" s="916"/>
      <c r="Z759" s="916"/>
      <c r="AA759" s="916"/>
    </row>
    <row r="760" spans="25:27" ht="15.75" customHeight="1">
      <c r="Y760" s="916"/>
      <c r="Z760" s="916"/>
      <c r="AA760" s="916"/>
    </row>
    <row r="761" spans="25:27" ht="15.75" customHeight="1">
      <c r="Y761" s="916"/>
      <c r="Z761" s="916"/>
      <c r="AA761" s="916"/>
    </row>
    <row r="762" spans="25:27" ht="15.75" customHeight="1">
      <c r="Y762" s="916"/>
      <c r="Z762" s="916"/>
      <c r="AA762" s="916"/>
    </row>
    <row r="763" spans="25:27" ht="15.75" customHeight="1">
      <c r="Y763" s="916"/>
      <c r="Z763" s="916"/>
      <c r="AA763" s="916"/>
    </row>
    <row r="764" spans="25:27" ht="15.75" customHeight="1">
      <c r="Y764" s="916"/>
      <c r="Z764" s="916"/>
      <c r="AA764" s="916"/>
    </row>
    <row r="765" spans="25:27" ht="15.75" customHeight="1">
      <c r="Y765" s="916"/>
      <c r="Z765" s="916"/>
      <c r="AA765" s="916"/>
    </row>
    <row r="766" spans="25:27" ht="15.75" customHeight="1">
      <c r="Y766" s="916"/>
      <c r="Z766" s="916"/>
      <c r="AA766" s="916"/>
    </row>
    <row r="767" spans="25:27" ht="15.75" customHeight="1">
      <c r="Y767" s="916"/>
      <c r="Z767" s="916"/>
      <c r="AA767" s="916"/>
    </row>
    <row r="768" spans="25:27" ht="15.75" customHeight="1">
      <c r="Y768" s="916"/>
      <c r="Z768" s="916"/>
      <c r="AA768" s="916"/>
    </row>
    <row r="769" spans="25:27" ht="15.75" customHeight="1">
      <c r="Y769" s="916"/>
      <c r="Z769" s="916"/>
      <c r="AA769" s="916"/>
    </row>
    <row r="770" spans="25:27" ht="15.75" customHeight="1">
      <c r="Y770" s="916"/>
      <c r="Z770" s="916"/>
      <c r="AA770" s="916"/>
    </row>
    <row r="771" spans="25:27" ht="15.75" customHeight="1">
      <c r="Y771" s="916"/>
      <c r="Z771" s="916"/>
      <c r="AA771" s="916"/>
    </row>
    <row r="772" spans="25:27" ht="15.75" customHeight="1">
      <c r="Y772" s="916"/>
      <c r="Z772" s="916"/>
      <c r="AA772" s="916"/>
    </row>
    <row r="773" spans="25:27" ht="15.75" customHeight="1">
      <c r="Y773" s="916"/>
      <c r="Z773" s="916"/>
      <c r="AA773" s="916"/>
    </row>
    <row r="774" spans="25:27" ht="15.75" customHeight="1">
      <c r="Y774" s="916"/>
      <c r="Z774" s="916"/>
      <c r="AA774" s="916"/>
    </row>
    <row r="775" spans="25:27" ht="15.75" customHeight="1">
      <c r="Y775" s="916"/>
      <c r="Z775" s="916"/>
      <c r="AA775" s="916"/>
    </row>
    <row r="776" spans="25:27" ht="15.75" customHeight="1">
      <c r="Y776" s="916"/>
      <c r="Z776" s="916"/>
      <c r="AA776" s="916"/>
    </row>
    <row r="777" spans="25:27" ht="15.75" customHeight="1">
      <c r="Y777" s="916"/>
      <c r="Z777" s="916"/>
      <c r="AA777" s="916"/>
    </row>
    <row r="778" spans="25:27" ht="15.75" customHeight="1">
      <c r="Y778" s="916"/>
      <c r="Z778" s="916"/>
      <c r="AA778" s="916"/>
    </row>
    <row r="779" spans="25:27" ht="15.75" customHeight="1">
      <c r="Y779" s="916"/>
      <c r="Z779" s="916"/>
      <c r="AA779" s="916"/>
    </row>
    <row r="780" spans="25:27" ht="15.75" customHeight="1">
      <c r="Y780" s="916"/>
      <c r="Z780" s="916"/>
      <c r="AA780" s="916"/>
    </row>
    <row r="781" spans="25:27" ht="15.75" customHeight="1">
      <c r="Y781" s="916"/>
      <c r="Z781" s="916"/>
      <c r="AA781" s="916"/>
    </row>
    <row r="782" spans="25:27" ht="15.75" customHeight="1">
      <c r="Y782" s="916"/>
      <c r="Z782" s="916"/>
      <c r="AA782" s="916"/>
    </row>
    <row r="783" spans="25:27" ht="15.75" customHeight="1">
      <c r="Y783" s="916"/>
      <c r="Z783" s="916"/>
      <c r="AA783" s="916"/>
    </row>
    <row r="784" spans="25:27" ht="15.75" customHeight="1">
      <c r="Y784" s="916"/>
      <c r="Z784" s="916"/>
      <c r="AA784" s="916"/>
    </row>
    <row r="785" spans="25:27" ht="15.75" customHeight="1">
      <c r="Y785" s="916"/>
      <c r="Z785" s="916"/>
      <c r="AA785" s="916"/>
    </row>
    <row r="786" spans="25:27" ht="15.75" customHeight="1">
      <c r="Y786" s="916"/>
      <c r="Z786" s="916"/>
      <c r="AA786" s="916"/>
    </row>
    <row r="787" spans="25:27" ht="15.75" customHeight="1">
      <c r="Y787" s="916"/>
      <c r="Z787" s="916"/>
      <c r="AA787" s="916"/>
    </row>
    <row r="788" spans="25:27" ht="15.75" customHeight="1">
      <c r="Y788" s="916"/>
      <c r="Z788" s="916"/>
      <c r="AA788" s="916"/>
    </row>
    <row r="789" spans="25:27" ht="15.75" customHeight="1">
      <c r="Y789" s="916"/>
      <c r="Z789" s="916"/>
      <c r="AA789" s="916"/>
    </row>
    <row r="790" spans="25:27" ht="15.75" customHeight="1">
      <c r="Y790" s="916"/>
      <c r="Z790" s="916"/>
      <c r="AA790" s="916"/>
    </row>
    <row r="791" spans="25:27" ht="15.75" customHeight="1">
      <c r="Y791" s="916"/>
      <c r="Z791" s="916"/>
      <c r="AA791" s="916"/>
    </row>
    <row r="792" spans="25:27" ht="15.75" customHeight="1">
      <c r="Y792" s="916"/>
      <c r="Z792" s="916"/>
      <c r="AA792" s="916"/>
    </row>
    <row r="793" spans="25:27" ht="15.75" customHeight="1">
      <c r="Y793" s="916"/>
      <c r="Z793" s="916"/>
      <c r="AA793" s="916"/>
    </row>
    <row r="794" spans="25:27" ht="15.75" customHeight="1">
      <c r="Y794" s="916"/>
      <c r="Z794" s="916"/>
      <c r="AA794" s="916"/>
    </row>
    <row r="795" spans="25:27" ht="15.75" customHeight="1">
      <c r="Y795" s="916"/>
      <c r="Z795" s="916"/>
      <c r="AA795" s="916"/>
    </row>
    <row r="796" spans="25:27" ht="15.75" customHeight="1">
      <c r="Y796" s="916"/>
      <c r="Z796" s="916"/>
      <c r="AA796" s="916"/>
    </row>
    <row r="797" spans="25:27" ht="15.75" customHeight="1">
      <c r="Y797" s="916"/>
      <c r="Z797" s="916"/>
      <c r="AA797" s="916"/>
    </row>
    <row r="798" spans="25:27" ht="15.75" customHeight="1">
      <c r="Y798" s="916"/>
      <c r="Z798" s="916"/>
      <c r="AA798" s="916"/>
    </row>
    <row r="799" spans="25:27" ht="15.75" customHeight="1">
      <c r="Y799" s="916"/>
      <c r="Z799" s="916"/>
      <c r="AA799" s="916"/>
    </row>
    <row r="800" spans="25:27" ht="15.75" customHeight="1">
      <c r="Y800" s="916"/>
      <c r="Z800" s="916"/>
      <c r="AA800" s="916"/>
    </row>
    <row r="801" spans="25:27" ht="15.75" customHeight="1">
      <c r="Y801" s="916"/>
      <c r="Z801" s="916"/>
      <c r="AA801" s="916"/>
    </row>
    <row r="802" spans="25:27" ht="15.75" customHeight="1">
      <c r="Y802" s="916"/>
      <c r="Z802" s="916"/>
      <c r="AA802" s="916"/>
    </row>
    <row r="803" spans="25:27" ht="15.75" customHeight="1">
      <c r="Y803" s="916"/>
      <c r="Z803" s="916"/>
      <c r="AA803" s="916"/>
    </row>
    <row r="804" spans="25:27" ht="15.75" customHeight="1">
      <c r="Y804" s="916"/>
      <c r="Z804" s="916"/>
      <c r="AA804" s="916"/>
    </row>
    <row r="805" spans="25:27" ht="15.75" customHeight="1">
      <c r="Y805" s="916"/>
      <c r="Z805" s="916"/>
      <c r="AA805" s="916"/>
    </row>
    <row r="806" spans="25:27" ht="15.75" customHeight="1">
      <c r="Y806" s="916"/>
      <c r="Z806" s="916"/>
      <c r="AA806" s="916"/>
    </row>
    <row r="807" spans="25:27" ht="15.75" customHeight="1">
      <c r="Y807" s="916"/>
      <c r="Z807" s="916"/>
      <c r="AA807" s="916"/>
    </row>
    <row r="808" spans="25:27" ht="15.75" customHeight="1">
      <c r="Y808" s="916"/>
      <c r="Z808" s="916"/>
      <c r="AA808" s="916"/>
    </row>
    <row r="809" spans="25:27" ht="15.75" customHeight="1">
      <c r="Y809" s="916"/>
      <c r="Z809" s="916"/>
      <c r="AA809" s="916"/>
    </row>
    <row r="810" spans="25:27" ht="15.75" customHeight="1">
      <c r="Y810" s="916"/>
      <c r="Z810" s="916"/>
      <c r="AA810" s="916"/>
    </row>
    <row r="811" spans="25:27" ht="15.75" customHeight="1">
      <c r="Y811" s="916"/>
      <c r="Z811" s="916"/>
      <c r="AA811" s="916"/>
    </row>
    <row r="812" spans="25:27" ht="15.75" customHeight="1">
      <c r="Y812" s="916"/>
      <c r="Z812" s="916"/>
      <c r="AA812" s="916"/>
    </row>
    <row r="813" spans="25:27" ht="15.75" customHeight="1">
      <c r="Y813" s="916"/>
      <c r="Z813" s="916"/>
      <c r="AA813" s="916"/>
    </row>
    <row r="814" spans="25:27" ht="15.75" customHeight="1">
      <c r="Y814" s="916"/>
      <c r="Z814" s="916"/>
      <c r="AA814" s="916"/>
    </row>
    <row r="815" spans="25:27" ht="15.75" customHeight="1">
      <c r="Y815" s="916"/>
      <c r="Z815" s="916"/>
      <c r="AA815" s="916"/>
    </row>
    <row r="816" spans="25:27" ht="15.75" customHeight="1">
      <c r="Y816" s="916"/>
      <c r="Z816" s="916"/>
      <c r="AA816" s="916"/>
    </row>
    <row r="817" spans="25:27" ht="15.75" customHeight="1">
      <c r="Y817" s="916"/>
      <c r="Z817" s="916"/>
      <c r="AA817" s="916"/>
    </row>
    <row r="818" spans="25:27" ht="15.75" customHeight="1">
      <c r="Y818" s="916"/>
      <c r="Z818" s="916"/>
      <c r="AA818" s="916"/>
    </row>
    <row r="819" spans="25:27" ht="15.75" customHeight="1">
      <c r="Y819" s="916"/>
      <c r="Z819" s="916"/>
      <c r="AA819" s="916"/>
    </row>
    <row r="820" spans="25:27" ht="15.75" customHeight="1">
      <c r="Y820" s="916"/>
      <c r="Z820" s="916"/>
      <c r="AA820" s="916"/>
    </row>
    <row r="821" spans="25:27" ht="15.75" customHeight="1">
      <c r="Y821" s="916"/>
      <c r="Z821" s="916"/>
      <c r="AA821" s="916"/>
    </row>
    <row r="822" spans="25:27" ht="15.75" customHeight="1">
      <c r="Y822" s="916"/>
      <c r="Z822" s="916"/>
      <c r="AA822" s="916"/>
    </row>
    <row r="823" spans="25:27" ht="15.75" customHeight="1">
      <c r="Y823" s="916"/>
      <c r="Z823" s="916"/>
      <c r="AA823" s="916"/>
    </row>
    <row r="824" spans="25:27" ht="15.75" customHeight="1">
      <c r="Y824" s="916"/>
      <c r="Z824" s="916"/>
      <c r="AA824" s="916"/>
    </row>
    <row r="825" spans="25:27" ht="15.75" customHeight="1">
      <c r="Y825" s="916"/>
      <c r="Z825" s="916"/>
      <c r="AA825" s="916"/>
    </row>
    <row r="826" spans="25:27" ht="15.75" customHeight="1">
      <c r="Y826" s="916"/>
      <c r="Z826" s="916"/>
      <c r="AA826" s="916"/>
    </row>
    <row r="827" spans="25:27" ht="15.75" customHeight="1">
      <c r="Y827" s="916"/>
      <c r="Z827" s="916"/>
      <c r="AA827" s="916"/>
    </row>
    <row r="828" spans="25:27" ht="15.75" customHeight="1">
      <c r="Y828" s="916"/>
      <c r="Z828" s="916"/>
      <c r="AA828" s="916"/>
    </row>
    <row r="829" spans="25:27" ht="15.75" customHeight="1">
      <c r="Y829" s="916"/>
      <c r="Z829" s="916"/>
      <c r="AA829" s="916"/>
    </row>
    <row r="830" spans="25:27" ht="15.75" customHeight="1">
      <c r="Y830" s="916"/>
      <c r="Z830" s="916"/>
      <c r="AA830" s="916"/>
    </row>
    <row r="831" spans="25:27" ht="15.75" customHeight="1">
      <c r="Y831" s="916"/>
      <c r="Z831" s="916"/>
      <c r="AA831" s="916"/>
    </row>
    <row r="832" spans="25:27" ht="15.75" customHeight="1">
      <c r="Y832" s="916"/>
      <c r="Z832" s="916"/>
      <c r="AA832" s="916"/>
    </row>
    <row r="833" spans="25:27" ht="15.75" customHeight="1">
      <c r="Y833" s="916"/>
      <c r="Z833" s="916"/>
      <c r="AA833" s="916"/>
    </row>
    <row r="834" spans="25:27" ht="15.75" customHeight="1">
      <c r="Y834" s="916"/>
      <c r="Z834" s="916"/>
      <c r="AA834" s="916"/>
    </row>
    <row r="835" spans="25:27" ht="15.75" customHeight="1">
      <c r="Y835" s="916"/>
      <c r="Z835" s="916"/>
      <c r="AA835" s="916"/>
    </row>
    <row r="836" spans="25:27" ht="15.75" customHeight="1">
      <c r="Y836" s="916"/>
      <c r="Z836" s="916"/>
      <c r="AA836" s="916"/>
    </row>
    <row r="837" spans="25:27" ht="15.75" customHeight="1">
      <c r="Y837" s="916"/>
      <c r="Z837" s="916"/>
      <c r="AA837" s="916"/>
    </row>
    <row r="838" spans="25:27" ht="15.75" customHeight="1">
      <c r="Y838" s="916"/>
      <c r="Z838" s="916"/>
      <c r="AA838" s="916"/>
    </row>
    <row r="839" spans="25:27" ht="15.75" customHeight="1">
      <c r="Y839" s="916"/>
      <c r="Z839" s="916"/>
      <c r="AA839" s="916"/>
    </row>
    <row r="840" spans="25:27" ht="15.75" customHeight="1">
      <c r="Y840" s="916"/>
      <c r="Z840" s="916"/>
      <c r="AA840" s="916"/>
    </row>
    <row r="841" spans="25:27" ht="15.75" customHeight="1">
      <c r="Y841" s="916"/>
      <c r="Z841" s="916"/>
      <c r="AA841" s="916"/>
    </row>
    <row r="842" spans="25:27" ht="15.75" customHeight="1">
      <c r="Y842" s="916"/>
      <c r="Z842" s="916"/>
      <c r="AA842" s="916"/>
    </row>
    <row r="843" spans="25:27" ht="15.75" customHeight="1">
      <c r="Y843" s="916"/>
      <c r="Z843" s="916"/>
      <c r="AA843" s="916"/>
    </row>
    <row r="844" spans="25:27" ht="15.75" customHeight="1">
      <c r="Y844" s="916"/>
      <c r="Z844" s="916"/>
      <c r="AA844" s="916"/>
    </row>
    <row r="845" spans="25:27" ht="15.75" customHeight="1">
      <c r="Y845" s="916"/>
      <c r="Z845" s="916"/>
      <c r="AA845" s="916"/>
    </row>
    <row r="846" spans="25:27" ht="15.75" customHeight="1">
      <c r="Y846" s="916"/>
      <c r="Z846" s="916"/>
      <c r="AA846" s="916"/>
    </row>
    <row r="847" spans="25:27" ht="15.75" customHeight="1">
      <c r="Y847" s="916"/>
      <c r="Z847" s="916"/>
      <c r="AA847" s="916"/>
    </row>
    <row r="848" spans="25:27" ht="15.75" customHeight="1">
      <c r="Y848" s="916"/>
      <c r="Z848" s="916"/>
      <c r="AA848" s="916"/>
    </row>
    <row r="849" spans="25:27" ht="15.75" customHeight="1">
      <c r="Y849" s="916"/>
      <c r="Z849" s="916"/>
      <c r="AA849" s="916"/>
    </row>
    <row r="850" spans="25:27" ht="15.75" customHeight="1">
      <c r="Y850" s="916"/>
      <c r="Z850" s="916"/>
      <c r="AA850" s="916"/>
    </row>
    <row r="851" spans="25:27" ht="15.75" customHeight="1">
      <c r="Y851" s="916"/>
      <c r="Z851" s="916"/>
      <c r="AA851" s="916"/>
    </row>
    <row r="852" spans="25:27" ht="15.75" customHeight="1">
      <c r="Y852" s="916"/>
      <c r="Z852" s="916"/>
      <c r="AA852" s="916"/>
    </row>
    <row r="853" spans="25:27" ht="15.75" customHeight="1">
      <c r="Y853" s="916"/>
      <c r="Z853" s="916"/>
      <c r="AA853" s="916"/>
    </row>
    <row r="854" spans="25:27" ht="15.75" customHeight="1">
      <c r="Y854" s="916"/>
      <c r="Z854" s="916"/>
      <c r="AA854" s="916"/>
    </row>
    <row r="855" spans="25:27" ht="15.75" customHeight="1">
      <c r="Y855" s="916"/>
      <c r="Z855" s="916"/>
      <c r="AA855" s="916"/>
    </row>
    <row r="856" spans="25:27" ht="15.75" customHeight="1">
      <c r="Y856" s="916"/>
      <c r="Z856" s="916"/>
      <c r="AA856" s="916"/>
    </row>
    <row r="857" spans="25:27" ht="15.75" customHeight="1">
      <c r="Y857" s="916"/>
      <c r="Z857" s="916"/>
      <c r="AA857" s="916"/>
    </row>
    <row r="858" spans="25:27" ht="15.75" customHeight="1">
      <c r="Y858" s="916"/>
      <c r="Z858" s="916"/>
      <c r="AA858" s="916"/>
    </row>
    <row r="859" spans="25:27" ht="15.75" customHeight="1">
      <c r="Y859" s="916"/>
      <c r="Z859" s="916"/>
      <c r="AA859" s="916"/>
    </row>
    <row r="860" spans="25:27" ht="15.75" customHeight="1">
      <c r="Y860" s="916"/>
      <c r="Z860" s="916"/>
      <c r="AA860" s="916"/>
    </row>
    <row r="861" spans="25:27" ht="15.75" customHeight="1">
      <c r="Y861" s="916"/>
      <c r="Z861" s="916"/>
      <c r="AA861" s="916"/>
    </row>
    <row r="862" spans="25:27" ht="15.75" customHeight="1">
      <c r="Y862" s="916"/>
      <c r="Z862" s="916"/>
      <c r="AA862" s="916"/>
    </row>
    <row r="863" spans="25:27" ht="15.75" customHeight="1">
      <c r="Y863" s="916"/>
      <c r="Z863" s="916"/>
      <c r="AA863" s="916"/>
    </row>
    <row r="864" spans="25:27" ht="15.75" customHeight="1">
      <c r="Y864" s="916"/>
      <c r="Z864" s="916"/>
      <c r="AA864" s="916"/>
    </row>
    <row r="865" spans="25:27" ht="15.75" customHeight="1">
      <c r="Y865" s="916"/>
      <c r="Z865" s="916"/>
      <c r="AA865" s="916"/>
    </row>
    <row r="866" spans="25:27" ht="15.75" customHeight="1">
      <c r="Y866" s="916"/>
      <c r="Z866" s="916"/>
      <c r="AA866" s="916"/>
    </row>
    <row r="867" spans="25:27" ht="15.75" customHeight="1">
      <c r="Y867" s="916"/>
      <c r="Z867" s="916"/>
      <c r="AA867" s="916"/>
    </row>
    <row r="868" spans="25:27" ht="15.75" customHeight="1">
      <c r="Y868" s="916"/>
      <c r="Z868" s="916"/>
      <c r="AA868" s="916"/>
    </row>
    <row r="869" spans="25:27" ht="15.75" customHeight="1">
      <c r="Y869" s="916"/>
      <c r="Z869" s="916"/>
      <c r="AA869" s="916"/>
    </row>
    <row r="870" spans="25:27" ht="15.75" customHeight="1">
      <c r="Y870" s="916"/>
      <c r="Z870" s="916"/>
      <c r="AA870" s="916"/>
    </row>
    <row r="871" spans="25:27" ht="15.75" customHeight="1">
      <c r="Y871" s="916"/>
      <c r="Z871" s="916"/>
      <c r="AA871" s="916"/>
    </row>
    <row r="872" spans="25:27" ht="15.75" customHeight="1">
      <c r="Y872" s="916"/>
      <c r="Z872" s="916"/>
      <c r="AA872" s="916"/>
    </row>
    <row r="873" spans="25:27" ht="15.75" customHeight="1">
      <c r="Y873" s="916"/>
      <c r="Z873" s="916"/>
      <c r="AA873" s="916"/>
    </row>
    <row r="874" spans="25:27" ht="15.75" customHeight="1">
      <c r="Y874" s="916"/>
      <c r="Z874" s="916"/>
      <c r="AA874" s="916"/>
    </row>
    <row r="875" spans="25:27" ht="15.75" customHeight="1">
      <c r="Y875" s="916"/>
      <c r="Z875" s="916"/>
      <c r="AA875" s="916"/>
    </row>
    <row r="876" spans="25:27" ht="15.75" customHeight="1">
      <c r="Y876" s="916"/>
      <c r="Z876" s="916"/>
      <c r="AA876" s="916"/>
    </row>
    <row r="877" spans="25:27" ht="15.75" customHeight="1">
      <c r="Y877" s="916"/>
      <c r="Z877" s="916"/>
      <c r="AA877" s="916"/>
    </row>
    <row r="878" spans="25:27" ht="15.75" customHeight="1">
      <c r="Y878" s="916"/>
      <c r="Z878" s="916"/>
      <c r="AA878" s="916"/>
    </row>
    <row r="879" spans="25:27" ht="15.75" customHeight="1">
      <c r="Y879" s="916"/>
      <c r="Z879" s="916"/>
      <c r="AA879" s="916"/>
    </row>
    <row r="880" spans="25:27" ht="15.75" customHeight="1">
      <c r="Y880" s="916"/>
      <c r="Z880" s="916"/>
      <c r="AA880" s="916"/>
    </row>
    <row r="881" spans="25:27" ht="15.75" customHeight="1">
      <c r="Y881" s="916"/>
      <c r="Z881" s="916"/>
      <c r="AA881" s="916"/>
    </row>
    <row r="882" spans="25:27" ht="15.75" customHeight="1">
      <c r="Y882" s="916"/>
      <c r="Z882" s="916"/>
      <c r="AA882" s="916"/>
    </row>
    <row r="883" spans="25:27" ht="15.75" customHeight="1">
      <c r="Y883" s="916"/>
      <c r="Z883" s="916"/>
      <c r="AA883" s="916"/>
    </row>
    <row r="884" spans="25:27" ht="15.75" customHeight="1">
      <c r="Y884" s="916"/>
      <c r="Z884" s="916"/>
      <c r="AA884" s="916"/>
    </row>
    <row r="885" spans="25:27" ht="15.75" customHeight="1">
      <c r="Y885" s="916"/>
      <c r="Z885" s="916"/>
      <c r="AA885" s="916"/>
    </row>
    <row r="886" spans="25:27" ht="15.75" customHeight="1">
      <c r="Y886" s="916"/>
      <c r="Z886" s="916"/>
      <c r="AA886" s="916"/>
    </row>
    <row r="887" spans="25:27" ht="15.75" customHeight="1">
      <c r="Y887" s="916"/>
      <c r="Z887" s="916"/>
      <c r="AA887" s="916"/>
    </row>
    <row r="888" spans="25:27" ht="15.75" customHeight="1">
      <c r="Y888" s="916"/>
      <c r="Z888" s="916"/>
      <c r="AA888" s="916"/>
    </row>
    <row r="889" spans="25:27" ht="15.75" customHeight="1">
      <c r="Y889" s="916"/>
      <c r="Z889" s="916"/>
      <c r="AA889" s="916"/>
    </row>
    <row r="890" spans="25:27" ht="15.75" customHeight="1">
      <c r="Y890" s="916"/>
      <c r="Z890" s="916"/>
      <c r="AA890" s="916"/>
    </row>
    <row r="891" spans="25:27" ht="15.75" customHeight="1">
      <c r="Y891" s="916"/>
      <c r="Z891" s="916"/>
      <c r="AA891" s="916"/>
    </row>
    <row r="892" spans="25:27" ht="15.75" customHeight="1">
      <c r="Y892" s="916"/>
      <c r="Z892" s="916"/>
      <c r="AA892" s="916"/>
    </row>
    <row r="893" spans="25:27" ht="15.75" customHeight="1">
      <c r="Y893" s="916"/>
      <c r="Z893" s="916"/>
      <c r="AA893" s="916"/>
    </row>
    <row r="894" spans="25:27" ht="15.75" customHeight="1">
      <c r="Y894" s="916"/>
      <c r="Z894" s="916"/>
      <c r="AA894" s="916"/>
    </row>
    <row r="895" spans="25:27" ht="15.75" customHeight="1">
      <c r="Y895" s="916"/>
      <c r="Z895" s="916"/>
      <c r="AA895" s="916"/>
    </row>
    <row r="896" spans="25:27" ht="15.75" customHeight="1">
      <c r="Y896" s="916"/>
      <c r="Z896" s="916"/>
      <c r="AA896" s="916"/>
    </row>
    <row r="897" spans="25:27" ht="15.75" customHeight="1">
      <c r="Y897" s="916"/>
      <c r="Z897" s="916"/>
      <c r="AA897" s="916"/>
    </row>
    <row r="898" spans="25:27" ht="15.75" customHeight="1">
      <c r="Y898" s="916"/>
      <c r="Z898" s="916"/>
      <c r="AA898" s="916"/>
    </row>
    <row r="899" spans="25:27" ht="15.75" customHeight="1">
      <c r="Y899" s="916"/>
      <c r="Z899" s="916"/>
      <c r="AA899" s="916"/>
    </row>
    <row r="900" spans="25:27" ht="15.75" customHeight="1">
      <c r="Y900" s="916"/>
      <c r="Z900" s="916"/>
      <c r="AA900" s="916"/>
    </row>
    <row r="901" spans="25:27" ht="15.75" customHeight="1">
      <c r="Y901" s="916"/>
      <c r="Z901" s="916"/>
      <c r="AA901" s="916"/>
    </row>
    <row r="902" spans="25:27" ht="15.75" customHeight="1">
      <c r="Y902" s="916"/>
      <c r="Z902" s="916"/>
      <c r="AA902" s="916"/>
    </row>
    <row r="903" spans="25:27" ht="15.75" customHeight="1">
      <c r="Y903" s="916"/>
      <c r="Z903" s="916"/>
      <c r="AA903" s="916"/>
    </row>
    <row r="904" spans="25:27" ht="15.75" customHeight="1">
      <c r="Y904" s="916"/>
      <c r="Z904" s="916"/>
      <c r="AA904" s="916"/>
    </row>
    <row r="905" spans="25:27" ht="15.75" customHeight="1">
      <c r="Y905" s="916"/>
      <c r="Z905" s="916"/>
      <c r="AA905" s="916"/>
    </row>
    <row r="906" spans="25:27" ht="15.75" customHeight="1">
      <c r="Y906" s="916"/>
      <c r="Z906" s="916"/>
      <c r="AA906" s="916"/>
    </row>
    <row r="907" spans="25:27" ht="15.75" customHeight="1">
      <c r="Y907" s="916"/>
      <c r="Z907" s="916"/>
      <c r="AA907" s="916"/>
    </row>
    <row r="908" spans="25:27" ht="15.75" customHeight="1">
      <c r="Y908" s="916"/>
      <c r="Z908" s="916"/>
      <c r="AA908" s="916"/>
    </row>
    <row r="909" spans="25:27" ht="15.75" customHeight="1">
      <c r="Y909" s="916"/>
      <c r="Z909" s="916"/>
      <c r="AA909" s="916"/>
    </row>
    <row r="910" spans="25:27" ht="15.75" customHeight="1">
      <c r="Y910" s="916"/>
      <c r="Z910" s="916"/>
      <c r="AA910" s="916"/>
    </row>
    <row r="911" spans="25:27" ht="15.75" customHeight="1">
      <c r="Y911" s="916"/>
      <c r="Z911" s="916"/>
      <c r="AA911" s="916"/>
    </row>
    <row r="912" spans="25:27" ht="15.75" customHeight="1">
      <c r="Y912" s="916"/>
      <c r="Z912" s="916"/>
      <c r="AA912" s="916"/>
    </row>
    <row r="913" spans="25:27" ht="15.75" customHeight="1">
      <c r="Y913" s="916"/>
      <c r="Z913" s="916"/>
      <c r="AA913" s="916"/>
    </row>
    <row r="914" spans="25:27" ht="15.75" customHeight="1">
      <c r="Y914" s="916"/>
      <c r="Z914" s="916"/>
      <c r="AA914" s="916"/>
    </row>
    <row r="915" spans="25:27" ht="15.75" customHeight="1">
      <c r="Y915" s="916"/>
      <c r="Z915" s="916"/>
      <c r="AA915" s="916"/>
    </row>
    <row r="916" spans="25:27" ht="15.75" customHeight="1">
      <c r="Y916" s="916"/>
      <c r="Z916" s="916"/>
      <c r="AA916" s="916"/>
    </row>
    <row r="917" spans="25:27" ht="15.75" customHeight="1">
      <c r="Y917" s="916"/>
      <c r="Z917" s="916"/>
      <c r="AA917" s="916"/>
    </row>
    <row r="918" spans="25:27" ht="15.75" customHeight="1">
      <c r="Y918" s="916"/>
      <c r="Z918" s="916"/>
      <c r="AA918" s="916"/>
    </row>
    <row r="919" spans="25:27" ht="15.75" customHeight="1">
      <c r="Y919" s="916"/>
      <c r="Z919" s="916"/>
      <c r="AA919" s="916"/>
    </row>
    <row r="920" spans="25:27" ht="15.75" customHeight="1">
      <c r="Y920" s="916"/>
      <c r="Z920" s="916"/>
      <c r="AA920" s="916"/>
    </row>
    <row r="921" spans="25:27" ht="15.75" customHeight="1">
      <c r="Y921" s="916"/>
      <c r="Z921" s="916"/>
      <c r="AA921" s="916"/>
    </row>
    <row r="922" spans="25:27" ht="15.75" customHeight="1">
      <c r="Y922" s="916"/>
      <c r="Z922" s="916"/>
      <c r="AA922" s="916"/>
    </row>
    <row r="923" spans="25:27" ht="15.75" customHeight="1">
      <c r="Y923" s="916"/>
      <c r="Z923" s="916"/>
      <c r="AA923" s="916"/>
    </row>
    <row r="924" spans="25:27" ht="15.75" customHeight="1">
      <c r="Y924" s="916"/>
      <c r="Z924" s="916"/>
      <c r="AA924" s="916"/>
    </row>
    <row r="925" spans="25:27" ht="15.75" customHeight="1">
      <c r="Y925" s="916"/>
      <c r="Z925" s="916"/>
      <c r="AA925" s="916"/>
    </row>
    <row r="926" spans="25:27" ht="15.75" customHeight="1">
      <c r="Y926" s="916"/>
      <c r="Z926" s="916"/>
      <c r="AA926" s="916"/>
    </row>
    <row r="927" spans="25:27" ht="15.75" customHeight="1">
      <c r="Y927" s="916"/>
      <c r="Z927" s="916"/>
      <c r="AA927" s="916"/>
    </row>
    <row r="928" spans="25:27" ht="15.75" customHeight="1">
      <c r="Y928" s="916"/>
      <c r="Z928" s="916"/>
      <c r="AA928" s="916"/>
    </row>
    <row r="929" spans="25:27" ht="15.75" customHeight="1">
      <c r="Y929" s="916"/>
      <c r="Z929" s="916"/>
      <c r="AA929" s="916"/>
    </row>
    <row r="930" spans="25:27" ht="15.75" customHeight="1">
      <c r="Y930" s="916"/>
      <c r="Z930" s="916"/>
      <c r="AA930" s="916"/>
    </row>
    <row r="931" spans="25:27" ht="15.75" customHeight="1">
      <c r="Y931" s="916"/>
      <c r="Z931" s="916"/>
      <c r="AA931" s="916"/>
    </row>
    <row r="932" spans="25:27" ht="15.75" customHeight="1">
      <c r="Y932" s="916"/>
      <c r="Z932" s="916"/>
      <c r="AA932" s="916"/>
    </row>
    <row r="933" spans="25:27" ht="15.75" customHeight="1">
      <c r="Y933" s="916"/>
      <c r="Z933" s="916"/>
      <c r="AA933" s="916"/>
    </row>
    <row r="934" spans="25:27" ht="15.75" customHeight="1">
      <c r="Y934" s="916"/>
      <c r="Z934" s="916"/>
      <c r="AA934" s="916"/>
    </row>
    <row r="935" spans="25:27" ht="15.75" customHeight="1">
      <c r="Y935" s="916"/>
      <c r="Z935" s="916"/>
      <c r="AA935" s="916"/>
    </row>
    <row r="936" spans="25:27" ht="15.75" customHeight="1">
      <c r="Y936" s="916"/>
      <c r="Z936" s="916"/>
      <c r="AA936" s="916"/>
    </row>
    <row r="937" spans="25:27" ht="15.75" customHeight="1">
      <c r="Y937" s="916"/>
      <c r="Z937" s="916"/>
      <c r="AA937" s="916"/>
    </row>
    <row r="938" spans="25:27" ht="15.75" customHeight="1">
      <c r="Y938" s="916"/>
      <c r="Z938" s="916"/>
      <c r="AA938" s="916"/>
    </row>
    <row r="939" spans="25:27" ht="15.75" customHeight="1">
      <c r="Y939" s="916"/>
      <c r="Z939" s="916"/>
      <c r="AA939" s="916"/>
    </row>
    <row r="940" spans="25:27" ht="15.75" customHeight="1">
      <c r="Y940" s="916"/>
      <c r="Z940" s="916"/>
      <c r="AA940" s="916"/>
    </row>
    <row r="941" spans="25:27" ht="15.75" customHeight="1">
      <c r="Y941" s="916"/>
      <c r="Z941" s="916"/>
      <c r="AA941" s="916"/>
    </row>
    <row r="942" spans="25:27" ht="15.75" customHeight="1">
      <c r="Y942" s="916"/>
      <c r="Z942" s="916"/>
      <c r="AA942" s="916"/>
    </row>
    <row r="943" spans="25:27" ht="15.75" customHeight="1">
      <c r="Y943" s="916"/>
      <c r="Z943" s="916"/>
      <c r="AA943" s="916"/>
    </row>
    <row r="944" spans="25:27" ht="15.75" customHeight="1">
      <c r="Y944" s="916"/>
      <c r="Z944" s="916"/>
      <c r="AA944" s="916"/>
    </row>
    <row r="945" spans="25:27" ht="15.75" customHeight="1">
      <c r="Y945" s="916"/>
      <c r="Z945" s="916"/>
      <c r="AA945" s="916"/>
    </row>
    <row r="946" spans="25:27" ht="15.75" customHeight="1">
      <c r="Y946" s="916"/>
      <c r="Z946" s="916"/>
      <c r="AA946" s="916"/>
    </row>
    <row r="947" spans="25:27" ht="15.75" customHeight="1">
      <c r="Y947" s="916"/>
      <c r="Z947" s="916"/>
      <c r="AA947" s="916"/>
    </row>
    <row r="948" spans="25:27" ht="15.75" customHeight="1">
      <c r="Y948" s="916"/>
      <c r="Z948" s="916"/>
      <c r="AA948" s="916"/>
    </row>
    <row r="949" spans="25:27" ht="15.75" customHeight="1">
      <c r="Y949" s="916"/>
      <c r="Z949" s="916"/>
      <c r="AA949" s="916"/>
    </row>
    <row r="950" spans="25:27" ht="15.75" customHeight="1">
      <c r="Y950" s="916"/>
      <c r="Z950" s="916"/>
      <c r="AA950" s="916"/>
    </row>
    <row r="951" spans="25:27" ht="15.75" customHeight="1">
      <c r="Y951" s="916"/>
      <c r="Z951" s="916"/>
      <c r="AA951" s="916"/>
    </row>
    <row r="952" spans="25:27" ht="15.75" customHeight="1">
      <c r="Y952" s="916"/>
      <c r="Z952" s="916"/>
      <c r="AA952" s="916"/>
    </row>
    <row r="953" spans="25:27" ht="15.75" customHeight="1">
      <c r="Y953" s="916"/>
      <c r="Z953" s="916"/>
      <c r="AA953" s="916"/>
    </row>
    <row r="954" spans="25:27" ht="15.75" customHeight="1">
      <c r="Y954" s="916"/>
      <c r="Z954" s="916"/>
      <c r="AA954" s="916"/>
    </row>
    <row r="955" spans="25:27" ht="15.75" customHeight="1">
      <c r="Y955" s="916"/>
      <c r="Z955" s="916"/>
      <c r="AA955" s="916"/>
    </row>
    <row r="956" spans="25:27" ht="15.75" customHeight="1">
      <c r="Y956" s="916"/>
      <c r="Z956" s="916"/>
      <c r="AA956" s="916"/>
    </row>
    <row r="957" spans="25:27" ht="15.75" customHeight="1">
      <c r="Y957" s="916"/>
      <c r="Z957" s="916"/>
      <c r="AA957" s="916"/>
    </row>
    <row r="958" spans="25:27" ht="15.75" customHeight="1">
      <c r="Y958" s="916"/>
      <c r="Z958" s="916"/>
      <c r="AA958" s="916"/>
    </row>
    <row r="959" spans="25:27" ht="15.75" customHeight="1">
      <c r="Y959" s="916"/>
      <c r="Z959" s="916"/>
      <c r="AA959" s="916"/>
    </row>
    <row r="960" spans="25:27" ht="15.75" customHeight="1">
      <c r="Y960" s="916"/>
      <c r="Z960" s="916"/>
      <c r="AA960" s="916"/>
    </row>
    <row r="961" spans="25:27" ht="15.75" customHeight="1">
      <c r="Y961" s="916"/>
      <c r="Z961" s="916"/>
      <c r="AA961" s="916"/>
    </row>
    <row r="962" spans="25:27" ht="15.75" customHeight="1">
      <c r="Y962" s="916"/>
      <c r="Z962" s="916"/>
      <c r="AA962" s="916"/>
    </row>
    <row r="963" spans="25:27" ht="15.75" customHeight="1">
      <c r="Y963" s="916"/>
      <c r="Z963" s="916"/>
      <c r="AA963" s="916"/>
    </row>
    <row r="964" spans="25:27" ht="15.75" customHeight="1">
      <c r="Y964" s="916"/>
      <c r="Z964" s="916"/>
      <c r="AA964" s="916"/>
    </row>
    <row r="965" spans="25:27" ht="15.75" customHeight="1">
      <c r="Y965" s="916"/>
      <c r="Z965" s="916"/>
      <c r="AA965" s="916"/>
    </row>
    <row r="966" spans="25:27" ht="15.75" customHeight="1">
      <c r="Y966" s="916"/>
      <c r="Z966" s="916"/>
      <c r="AA966" s="916"/>
    </row>
    <row r="967" spans="25:27" ht="15.75" customHeight="1">
      <c r="Y967" s="916"/>
      <c r="Z967" s="916"/>
      <c r="AA967" s="916"/>
    </row>
    <row r="968" spans="25:27" ht="15.75" customHeight="1">
      <c r="Y968" s="916"/>
      <c r="Z968" s="916"/>
      <c r="AA968" s="916"/>
    </row>
    <row r="969" spans="25:27" ht="15.75" customHeight="1">
      <c r="Y969" s="916"/>
      <c r="Z969" s="916"/>
      <c r="AA969" s="916"/>
    </row>
    <row r="970" spans="25:27" ht="15.75" customHeight="1">
      <c r="Y970" s="916"/>
      <c r="Z970" s="916"/>
      <c r="AA970" s="916"/>
    </row>
    <row r="971" spans="25:27" ht="15.75" customHeight="1">
      <c r="Y971" s="916"/>
      <c r="Z971" s="916"/>
      <c r="AA971" s="916"/>
    </row>
    <row r="972" spans="25:27" ht="15.75" customHeight="1">
      <c r="Y972" s="916"/>
      <c r="Z972" s="916"/>
      <c r="AA972" s="916"/>
    </row>
    <row r="973" spans="25:27" ht="15.75" customHeight="1">
      <c r="Y973" s="916"/>
      <c r="Z973" s="916"/>
      <c r="AA973" s="916"/>
    </row>
    <row r="974" spans="25:27" ht="15.75" customHeight="1">
      <c r="Y974" s="916"/>
      <c r="Z974" s="916"/>
      <c r="AA974" s="916"/>
    </row>
    <row r="975" spans="25:27" ht="15.75" customHeight="1">
      <c r="Y975" s="916"/>
      <c r="Z975" s="916"/>
      <c r="AA975" s="916"/>
    </row>
    <row r="976" spans="25:27" ht="15.75" customHeight="1">
      <c r="Y976" s="916"/>
      <c r="Z976" s="916"/>
      <c r="AA976" s="916"/>
    </row>
    <row r="977" spans="25:27" ht="15.75" customHeight="1">
      <c r="Y977" s="916"/>
      <c r="Z977" s="916"/>
      <c r="AA977" s="916"/>
    </row>
    <row r="978" spans="25:27" ht="15.75" customHeight="1">
      <c r="Y978" s="916"/>
      <c r="Z978" s="916"/>
      <c r="AA978" s="916"/>
    </row>
    <row r="979" spans="25:27" ht="15.75" customHeight="1">
      <c r="Y979" s="916"/>
      <c r="Z979" s="916"/>
      <c r="AA979" s="916"/>
    </row>
    <row r="980" spans="25:27" ht="15.75" customHeight="1">
      <c r="Y980" s="916"/>
      <c r="Z980" s="916"/>
      <c r="AA980" s="916"/>
    </row>
    <row r="981" spans="25:27" ht="15.75" customHeight="1">
      <c r="Y981" s="916"/>
      <c r="Z981" s="916"/>
      <c r="AA981" s="916"/>
    </row>
    <row r="982" spans="25:27" ht="15.75" customHeight="1">
      <c r="Y982" s="916"/>
      <c r="Z982" s="916"/>
      <c r="AA982" s="916"/>
    </row>
    <row r="983" spans="25:27" ht="15.75" customHeight="1">
      <c r="Y983" s="916"/>
      <c r="Z983" s="916"/>
      <c r="AA983" s="916"/>
    </row>
    <row r="984" spans="25:27" ht="15.75" customHeight="1">
      <c r="Y984" s="916"/>
      <c r="Z984" s="916"/>
      <c r="AA984" s="916"/>
    </row>
    <row r="985" spans="25:27" ht="15.75" customHeight="1">
      <c r="Y985" s="916"/>
      <c r="Z985" s="916"/>
      <c r="AA985" s="916"/>
    </row>
    <row r="986" spans="25:27" ht="15.75" customHeight="1">
      <c r="Y986" s="916"/>
      <c r="Z986" s="916"/>
      <c r="AA986" s="916"/>
    </row>
    <row r="987" spans="25:27" ht="15.75" customHeight="1">
      <c r="Y987" s="916"/>
      <c r="Z987" s="916"/>
      <c r="AA987" s="916"/>
    </row>
    <row r="988" spans="25:27" ht="15.75" customHeight="1">
      <c r="Y988" s="916"/>
      <c r="Z988" s="916"/>
      <c r="AA988" s="916"/>
    </row>
    <row r="989" spans="25:27" ht="15.75" customHeight="1">
      <c r="Y989" s="916"/>
      <c r="Z989" s="916"/>
      <c r="AA989" s="916"/>
    </row>
    <row r="990" spans="25:27" ht="15.75" customHeight="1">
      <c r="Y990" s="916"/>
      <c r="Z990" s="916"/>
      <c r="AA990" s="916"/>
    </row>
    <row r="991" spans="25:27" ht="15.75" customHeight="1">
      <c r="Y991" s="916"/>
      <c r="Z991" s="916"/>
      <c r="AA991" s="916"/>
    </row>
    <row r="992" spans="25:27" ht="15.75" customHeight="1">
      <c r="Y992" s="916"/>
      <c r="Z992" s="916"/>
      <c r="AA992" s="916"/>
    </row>
    <row r="993" spans="25:27" ht="15.75" customHeight="1">
      <c r="Y993" s="916"/>
      <c r="Z993" s="916"/>
      <c r="AA993" s="916"/>
    </row>
    <row r="994" spans="25:27" ht="15.75" customHeight="1">
      <c r="Y994" s="916"/>
      <c r="Z994" s="916"/>
      <c r="AA994" s="916"/>
    </row>
    <row r="995" spans="25:27" ht="15.75" customHeight="1">
      <c r="Y995" s="916"/>
      <c r="Z995" s="916"/>
      <c r="AA995" s="916"/>
    </row>
    <row r="996" spans="25:27" ht="15.75" customHeight="1">
      <c r="Y996" s="916"/>
      <c r="Z996" s="916"/>
      <c r="AA996" s="916"/>
    </row>
    <row r="997" spans="25:27" ht="15.75" customHeight="1">
      <c r="Y997" s="916"/>
      <c r="Z997" s="916"/>
      <c r="AA997" s="916"/>
    </row>
    <row r="998" spans="25:27" ht="15.75" customHeight="1">
      <c r="Y998" s="916"/>
      <c r="Z998" s="916"/>
      <c r="AA998" s="916"/>
    </row>
    <row r="999" spans="25:27" ht="15.75" customHeight="1">
      <c r="Y999" s="916"/>
      <c r="Z999" s="916"/>
      <c r="AA999" s="916"/>
    </row>
    <row r="1000" spans="25:27" ht="15.75" customHeight="1">
      <c r="Y1000" s="916"/>
      <c r="Z1000" s="916"/>
      <c r="AA1000" s="916"/>
    </row>
  </sheetData>
  <mergeCells count="189">
    <mergeCell ref="A1:C3"/>
    <mergeCell ref="E5:E6"/>
    <mergeCell ref="D5:D6"/>
    <mergeCell ref="AH5:AJ6"/>
    <mergeCell ref="B7:AJ7"/>
    <mergeCell ref="C5:C6"/>
    <mergeCell ref="C16:G17"/>
    <mergeCell ref="H16:H17"/>
    <mergeCell ref="C14:G15"/>
    <mergeCell ref="H14:H15"/>
    <mergeCell ref="AB16:AD17"/>
    <mergeCell ref="Y16:AA17"/>
    <mergeCell ref="C8:G9"/>
    <mergeCell ref="H8:H9"/>
    <mergeCell ref="W8:W9"/>
    <mergeCell ref="AH12:AJ13"/>
    <mergeCell ref="AH16:AJ17"/>
    <mergeCell ref="AH14:AJ15"/>
    <mergeCell ref="AE16:AG17"/>
    <mergeCell ref="B14:B15"/>
    <mergeCell ref="Y14:AA15"/>
    <mergeCell ref="AB12:AD13"/>
    <mergeCell ref="AE14:AG15"/>
    <mergeCell ref="M49:X49"/>
    <mergeCell ref="M48:X48"/>
    <mergeCell ref="A46:X46"/>
    <mergeCell ref="M50:X50"/>
    <mergeCell ref="M47:X47"/>
    <mergeCell ref="W32:W33"/>
    <mergeCell ref="W30:W31"/>
    <mergeCell ref="I2:T3"/>
    <mergeCell ref="G5:G6"/>
    <mergeCell ref="H5:I5"/>
    <mergeCell ref="H6:I6"/>
    <mergeCell ref="A7:A23"/>
    <mergeCell ref="A4:B6"/>
    <mergeCell ref="B10:B11"/>
    <mergeCell ref="B12:B13"/>
    <mergeCell ref="H10:H11"/>
    <mergeCell ref="C10:G11"/>
    <mergeCell ref="C12:G13"/>
    <mergeCell ref="H12:H13"/>
    <mergeCell ref="W2:AH3"/>
    <mergeCell ref="W5:W6"/>
    <mergeCell ref="F5:F6"/>
    <mergeCell ref="B8:B9"/>
    <mergeCell ref="B16:B17"/>
    <mergeCell ref="AH40:AJ41"/>
    <mergeCell ref="AH42:AJ43"/>
    <mergeCell ref="AB40:AD41"/>
    <mergeCell ref="AE40:AG41"/>
    <mergeCell ref="Y40:AA41"/>
    <mergeCell ref="Y42:AA43"/>
    <mergeCell ref="H48:I48"/>
    <mergeCell ref="H47:I47"/>
    <mergeCell ref="AB42:AD43"/>
    <mergeCell ref="AE42:AG43"/>
    <mergeCell ref="W40:W41"/>
    <mergeCell ref="W18:W19"/>
    <mergeCell ref="W42:W43"/>
    <mergeCell ref="W10:W11"/>
    <mergeCell ref="W12:W13"/>
    <mergeCell ref="W16:W17"/>
    <mergeCell ref="W14:W15"/>
    <mergeCell ref="AE24:AG24"/>
    <mergeCell ref="AH28:AJ29"/>
    <mergeCell ref="AH24:AJ24"/>
    <mergeCell ref="AH25:AJ26"/>
    <mergeCell ref="AE25:AG26"/>
    <mergeCell ref="B27:AJ27"/>
    <mergeCell ref="W28:W29"/>
    <mergeCell ref="AB18:AD19"/>
    <mergeCell ref="AB20:AD21"/>
    <mergeCell ref="B18:B19"/>
    <mergeCell ref="W20:W21"/>
    <mergeCell ref="C18:G19"/>
    <mergeCell ref="H18:H19"/>
    <mergeCell ref="AH18:AJ19"/>
    <mergeCell ref="AH20:AJ21"/>
    <mergeCell ref="AH22:AJ23"/>
    <mergeCell ref="AE18:AG19"/>
    <mergeCell ref="Y18:AA19"/>
    <mergeCell ref="Y12:AA13"/>
    <mergeCell ref="AH8:AJ9"/>
    <mergeCell ref="AH10:AJ11"/>
    <mergeCell ref="AI1:AJ1"/>
    <mergeCell ref="AI3:AJ3"/>
    <mergeCell ref="AI2:AJ2"/>
    <mergeCell ref="AH4:AJ4"/>
    <mergeCell ref="Y5:AA6"/>
    <mergeCell ref="Y4:AA4"/>
    <mergeCell ref="AB4:AD4"/>
    <mergeCell ref="AE4:AG4"/>
    <mergeCell ref="Y10:AA11"/>
    <mergeCell ref="AE10:AG11"/>
    <mergeCell ref="AE8:AG9"/>
    <mergeCell ref="Y8:AA9"/>
    <mergeCell ref="AB8:AD9"/>
    <mergeCell ref="AB5:AD6"/>
    <mergeCell ref="AE5:AG6"/>
    <mergeCell ref="D1:AH1"/>
    <mergeCell ref="D2:H3"/>
    <mergeCell ref="H4:I4"/>
    <mergeCell ref="AH36:AJ37"/>
    <mergeCell ref="AH38:AJ39"/>
    <mergeCell ref="AH30:AJ31"/>
    <mergeCell ref="AB10:AD11"/>
    <mergeCell ref="AB14:AD15"/>
    <mergeCell ref="AH34:AJ35"/>
    <mergeCell ref="Y38:AA39"/>
    <mergeCell ref="AB38:AD39"/>
    <mergeCell ref="AB36:AD37"/>
    <mergeCell ref="AB34:AD35"/>
    <mergeCell ref="Y24:AA24"/>
    <mergeCell ref="Y25:AA26"/>
    <mergeCell ref="Y28:AA29"/>
    <mergeCell ref="Y36:AA37"/>
    <mergeCell ref="Y32:AA33"/>
    <mergeCell ref="Y34:AA35"/>
    <mergeCell ref="Y30:AA31"/>
    <mergeCell ref="AE36:AG37"/>
    <mergeCell ref="AE34:AG35"/>
    <mergeCell ref="AB24:AD24"/>
    <mergeCell ref="AB25:AD26"/>
    <mergeCell ref="AE28:AG29"/>
    <mergeCell ref="AE32:AG33"/>
    <mergeCell ref="AE12:AG13"/>
    <mergeCell ref="AH32:AJ33"/>
    <mergeCell ref="C20:G21"/>
    <mergeCell ref="B22:G23"/>
    <mergeCell ref="B20:B21"/>
    <mergeCell ref="Y20:AA21"/>
    <mergeCell ref="Y22:AA23"/>
    <mergeCell ref="AE20:AG21"/>
    <mergeCell ref="AB22:AD23"/>
    <mergeCell ref="AE22:AG23"/>
    <mergeCell ref="H22:H23"/>
    <mergeCell ref="W25:W26"/>
    <mergeCell ref="W22:W23"/>
    <mergeCell ref="C38:G39"/>
    <mergeCell ref="B42:G43"/>
    <mergeCell ref="H24:I24"/>
    <mergeCell ref="H26:I26"/>
    <mergeCell ref="H25:I25"/>
    <mergeCell ref="D25:D26"/>
    <mergeCell ref="G25:G26"/>
    <mergeCell ref="B30:B31"/>
    <mergeCell ref="AE30:AG31"/>
    <mergeCell ref="AB30:AD31"/>
    <mergeCell ref="AB28:AD29"/>
    <mergeCell ref="AB32:AD33"/>
    <mergeCell ref="AE38:AG39"/>
    <mergeCell ref="W34:W35"/>
    <mergeCell ref="W38:W39"/>
    <mergeCell ref="W36:W37"/>
    <mergeCell ref="H20:H21"/>
    <mergeCell ref="H32:H33"/>
    <mergeCell ref="C32:G33"/>
    <mergeCell ref="B34:B35"/>
    <mergeCell ref="B32:B33"/>
    <mergeCell ref="C28:G29"/>
    <mergeCell ref="C25:C26"/>
    <mergeCell ref="C30:G31"/>
    <mergeCell ref="H34:H35"/>
    <mergeCell ref="C34:G35"/>
    <mergeCell ref="A27:A43"/>
    <mergeCell ref="B28:B29"/>
    <mergeCell ref="B36:B37"/>
    <mergeCell ref="B38:B39"/>
    <mergeCell ref="A24:B26"/>
    <mergeCell ref="A48:A50"/>
    <mergeCell ref="B40:B41"/>
    <mergeCell ref="H28:H29"/>
    <mergeCell ref="H30:H31"/>
    <mergeCell ref="B49:D49"/>
    <mergeCell ref="B50:D50"/>
    <mergeCell ref="H50:I50"/>
    <mergeCell ref="H49:I49"/>
    <mergeCell ref="F50:G50"/>
    <mergeCell ref="B48:D48"/>
    <mergeCell ref="B47:D47"/>
    <mergeCell ref="E25:E26"/>
    <mergeCell ref="F25:F26"/>
    <mergeCell ref="H38:H39"/>
    <mergeCell ref="H40:H41"/>
    <mergeCell ref="H42:H43"/>
    <mergeCell ref="H36:H37"/>
    <mergeCell ref="C40:G41"/>
    <mergeCell ref="C36:G37"/>
  </mergeCells>
  <pageMargins left="0.11336032388663968" right="8.5020242914979755E-2" top="0.75" bottom="0.75" header="0" footer="0"/>
  <pageSetup paperSize="5"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outlinePr summaryBelow="0" summaryRight="0"/>
  </sheetPr>
  <dimension ref="A1:AJ1000"/>
  <sheetViews>
    <sheetView workbookViewId="0">
      <selection sqref="A1:AS43"/>
    </sheetView>
  </sheetViews>
  <sheetFormatPr baseColWidth="10" defaultColWidth="14.42578125" defaultRowHeight="15" customHeight="1"/>
  <cols>
    <col min="1" max="1" width="20.85546875" customWidth="1"/>
    <col min="2" max="2" width="5.42578125" customWidth="1"/>
    <col min="3" max="3" width="17.28515625" customWidth="1"/>
    <col min="4" max="4" width="10.5703125" customWidth="1"/>
    <col min="5" max="5" width="9" customWidth="1"/>
    <col min="6" max="6" width="26.7109375" customWidth="1"/>
    <col min="7" max="7" width="11.5703125" customWidth="1"/>
    <col min="8" max="9" width="4.140625" customWidth="1"/>
    <col min="10" max="21" width="9.28515625" customWidth="1"/>
    <col min="22" max="22" width="19" customWidth="1"/>
    <col min="23" max="23" width="13.140625" customWidth="1"/>
    <col min="24" max="24" width="10.7109375" customWidth="1"/>
    <col min="25" max="27" width="19.85546875" customWidth="1"/>
    <col min="28" max="28" width="21" customWidth="1"/>
    <col min="29" max="29" width="18.5703125" customWidth="1"/>
    <col min="30" max="30" width="19.28515625" customWidth="1"/>
    <col min="31" max="31" width="14.5703125" customWidth="1"/>
    <col min="32" max="32" width="15.42578125" customWidth="1"/>
    <col min="33" max="33" width="16.5703125" customWidth="1"/>
    <col min="34" max="34" width="15.5703125" customWidth="1"/>
    <col min="35" max="35" width="27.7109375" customWidth="1"/>
    <col min="36" max="36" width="10.7109375" customWidth="1"/>
  </cols>
  <sheetData>
    <row r="1" spans="1:36" ht="34.5" customHeight="1">
      <c r="A1" s="2045"/>
      <c r="B1" s="1663"/>
      <c r="C1" s="1664"/>
      <c r="D1" s="2260"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row>
    <row r="2" spans="1:36" ht="19.5" customHeight="1">
      <c r="A2" s="1796"/>
      <c r="B2" s="1715"/>
      <c r="C2" s="1713"/>
      <c r="D2" s="2044" t="s">
        <v>23</v>
      </c>
      <c r="E2" s="1720"/>
      <c r="F2" s="1720"/>
      <c r="G2" s="1720"/>
      <c r="H2" s="1721"/>
      <c r="I2" s="2163" t="s">
        <v>1607</v>
      </c>
      <c r="J2" s="1720"/>
      <c r="K2" s="1720"/>
      <c r="L2" s="1720"/>
      <c r="M2" s="1720"/>
      <c r="N2" s="1720"/>
      <c r="O2" s="1720"/>
      <c r="P2" s="1720"/>
      <c r="Q2" s="1720"/>
      <c r="R2" s="1720"/>
      <c r="S2" s="1720"/>
      <c r="T2" s="1721"/>
      <c r="U2" s="868" t="s">
        <v>47</v>
      </c>
      <c r="V2" s="869">
        <f t="shared" ref="V2:V3" si="0">+X5</f>
        <v>1</v>
      </c>
      <c r="W2" s="2163"/>
      <c r="X2" s="1720"/>
      <c r="Y2" s="1720"/>
      <c r="Z2" s="1720"/>
      <c r="AA2" s="1720"/>
      <c r="AB2" s="1720"/>
      <c r="AC2" s="1720"/>
      <c r="AD2" s="1720"/>
      <c r="AE2" s="1720"/>
      <c r="AF2" s="1720"/>
      <c r="AG2" s="1720"/>
      <c r="AH2" s="1721"/>
      <c r="AI2" s="2053" t="s">
        <v>19</v>
      </c>
      <c r="AJ2" s="1874"/>
    </row>
    <row r="3" spans="1:36" ht="22.5" customHeight="1">
      <c r="A3" s="1665"/>
      <c r="B3" s="1666"/>
      <c r="C3" s="1651"/>
      <c r="D3" s="1696"/>
      <c r="E3" s="1666"/>
      <c r="F3" s="1666"/>
      <c r="G3" s="1666"/>
      <c r="H3" s="1651"/>
      <c r="I3" s="1696"/>
      <c r="J3" s="1666"/>
      <c r="K3" s="1666"/>
      <c r="L3" s="1666"/>
      <c r="M3" s="1666"/>
      <c r="N3" s="1666"/>
      <c r="O3" s="1666"/>
      <c r="P3" s="1666"/>
      <c r="Q3" s="1666"/>
      <c r="R3" s="1666"/>
      <c r="S3" s="1666"/>
      <c r="T3" s="1651"/>
      <c r="U3" s="870" t="s">
        <v>48</v>
      </c>
      <c r="V3" s="871">
        <f t="shared" si="0"/>
        <v>1</v>
      </c>
      <c r="W3" s="1696"/>
      <c r="X3" s="1666"/>
      <c r="Y3" s="1666"/>
      <c r="Z3" s="1666"/>
      <c r="AA3" s="1666"/>
      <c r="AB3" s="1666"/>
      <c r="AC3" s="1666"/>
      <c r="AD3" s="1666"/>
      <c r="AE3" s="1666"/>
      <c r="AF3" s="1666"/>
      <c r="AG3" s="1666"/>
      <c r="AH3" s="1651"/>
      <c r="AI3" s="2270">
        <v>43465</v>
      </c>
      <c r="AJ3" s="2055"/>
    </row>
    <row r="4" spans="1:36" ht="48.75" customHeight="1">
      <c r="A4" s="2048" t="s">
        <v>107</v>
      </c>
      <c r="B4" s="1664"/>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117</v>
      </c>
      <c r="AC4" s="2036"/>
      <c r="AD4" s="2031"/>
      <c r="AE4" s="2030" t="s">
        <v>427</v>
      </c>
      <c r="AF4" s="2036"/>
      <c r="AG4" s="2031"/>
      <c r="AH4" s="2030" t="s">
        <v>125</v>
      </c>
      <c r="AI4" s="2036"/>
      <c r="AJ4" s="2037"/>
    </row>
    <row r="5" spans="1:36" ht="124.5" customHeight="1">
      <c r="A5" s="1796"/>
      <c r="B5" s="1713"/>
      <c r="C5" s="2156" t="s">
        <v>2039</v>
      </c>
      <c r="D5" s="2156" t="s">
        <v>298</v>
      </c>
      <c r="E5" s="2157" t="s">
        <v>1429</v>
      </c>
      <c r="F5" s="2156" t="s">
        <v>2265</v>
      </c>
      <c r="G5" s="2046" t="s">
        <v>300</v>
      </c>
      <c r="H5" s="2041" t="s">
        <v>47</v>
      </c>
      <c r="I5" s="1701"/>
      <c r="J5" s="922">
        <v>0.08</v>
      </c>
      <c r="K5" s="922">
        <v>2.7E-2</v>
      </c>
      <c r="L5" s="922">
        <v>7.1999999999999995E-2</v>
      </c>
      <c r="M5" s="922">
        <v>8.1000000000000003E-2</v>
      </c>
      <c r="N5" s="922">
        <v>6.3E-2</v>
      </c>
      <c r="O5" s="922">
        <v>7.1999999999999995E-2</v>
      </c>
      <c r="P5" s="922">
        <v>8.1000000000000003E-2</v>
      </c>
      <c r="Q5" s="922">
        <v>7.1999999999999995E-2</v>
      </c>
      <c r="R5" s="922">
        <v>0.11</v>
      </c>
      <c r="S5" s="922">
        <v>0.17899999999999999</v>
      </c>
      <c r="T5" s="922">
        <v>0.13400000000000001</v>
      </c>
      <c r="U5" s="922">
        <v>2.9000000000000001E-2</v>
      </c>
      <c r="V5" s="730">
        <f t="shared" ref="V5:V6" si="1">SUM(J5:U5)</f>
        <v>1</v>
      </c>
      <c r="W5" s="2039">
        <v>1</v>
      </c>
      <c r="X5" s="730">
        <f>+(V5/V5)*W5</f>
        <v>1</v>
      </c>
      <c r="Y5" s="2035" t="s">
        <v>2266</v>
      </c>
      <c r="Z5" s="1720"/>
      <c r="AA5" s="1721"/>
      <c r="AB5" s="2035" t="s">
        <v>2267</v>
      </c>
      <c r="AC5" s="1720"/>
      <c r="AD5" s="1721"/>
      <c r="AE5" s="2035" t="s">
        <v>2268</v>
      </c>
      <c r="AF5" s="1720"/>
      <c r="AG5" s="1721"/>
      <c r="AH5" s="2035" t="s">
        <v>2269</v>
      </c>
      <c r="AI5" s="1720"/>
      <c r="AJ5" s="1721"/>
    </row>
    <row r="6" spans="1:36" ht="121.5" customHeight="1">
      <c r="A6" s="2062"/>
      <c r="B6" s="1648"/>
      <c r="C6" s="2141"/>
      <c r="D6" s="2141"/>
      <c r="E6" s="2158"/>
      <c r="F6" s="2141"/>
      <c r="G6" s="1619"/>
      <c r="H6" s="2081" t="s">
        <v>78</v>
      </c>
      <c r="I6" s="1648"/>
      <c r="J6" s="378">
        <f t="shared" ref="J6:U6" si="2">J23</f>
        <v>0.08</v>
      </c>
      <c r="K6" s="378">
        <f t="shared" si="2"/>
        <v>2.7E-2</v>
      </c>
      <c r="L6" s="378">
        <f t="shared" si="2"/>
        <v>7.1999999999999995E-2</v>
      </c>
      <c r="M6" s="378">
        <f t="shared" si="2"/>
        <v>8.1000000000000003E-2</v>
      </c>
      <c r="N6" s="378">
        <f t="shared" si="2"/>
        <v>6.3E-2</v>
      </c>
      <c r="O6" s="378">
        <f t="shared" si="2"/>
        <v>7.1999999999999995E-2</v>
      </c>
      <c r="P6" s="378">
        <f t="shared" si="2"/>
        <v>8.1000000000000003E-2</v>
      </c>
      <c r="Q6" s="378">
        <f t="shared" si="2"/>
        <v>7.1999999999999995E-2</v>
      </c>
      <c r="R6" s="378">
        <f t="shared" si="2"/>
        <v>0.11</v>
      </c>
      <c r="S6" s="379">
        <f t="shared" si="2"/>
        <v>0.17899999999999999</v>
      </c>
      <c r="T6" s="379">
        <f t="shared" si="2"/>
        <v>0.13400000000000001</v>
      </c>
      <c r="U6" s="378">
        <f t="shared" si="2"/>
        <v>2.9000000000000005E-2</v>
      </c>
      <c r="V6" s="733">
        <f t="shared" si="1"/>
        <v>1</v>
      </c>
      <c r="W6" s="1619"/>
      <c r="X6" s="730">
        <f>+V6/V5*W5</f>
        <v>1</v>
      </c>
      <c r="Y6" s="1679"/>
      <c r="Z6" s="1722"/>
      <c r="AA6" s="1648"/>
      <c r="AB6" s="1679"/>
      <c r="AC6" s="1722"/>
      <c r="AD6" s="1648"/>
      <c r="AE6" s="1679"/>
      <c r="AF6" s="1722"/>
      <c r="AG6" s="1648"/>
      <c r="AH6" s="1679"/>
      <c r="AI6" s="1722"/>
      <c r="AJ6" s="1648"/>
    </row>
    <row r="7" spans="1:36" ht="16.5" customHeight="1">
      <c r="A7" s="2063" t="s">
        <v>2270</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1"/>
    </row>
    <row r="8" spans="1:36" ht="36.75" customHeight="1">
      <c r="A8" s="1653"/>
      <c r="B8" s="2028">
        <v>1</v>
      </c>
      <c r="C8" s="2057" t="s">
        <v>2271</v>
      </c>
      <c r="D8" s="1720"/>
      <c r="E8" s="1720"/>
      <c r="F8" s="1720"/>
      <c r="G8" s="1721"/>
      <c r="H8" s="2042" t="s">
        <v>79</v>
      </c>
      <c r="I8" s="286" t="s">
        <v>47</v>
      </c>
      <c r="J8" s="923"/>
      <c r="K8" s="803"/>
      <c r="L8" s="803">
        <v>0.15</v>
      </c>
      <c r="M8" s="803">
        <v>0.1</v>
      </c>
      <c r="N8" s="803">
        <v>0.1</v>
      </c>
      <c r="O8" s="803">
        <v>0.1</v>
      </c>
      <c r="P8" s="803">
        <v>0.1</v>
      </c>
      <c r="Q8" s="803">
        <v>0.15</v>
      </c>
      <c r="R8" s="803">
        <v>0.1</v>
      </c>
      <c r="S8" s="803">
        <v>0.1</v>
      </c>
      <c r="T8" s="803">
        <v>0.1</v>
      </c>
      <c r="U8" s="803"/>
      <c r="V8" s="672">
        <f t="shared" ref="V8:V23" si="3">SUM(J8:U8)</f>
        <v>0.99999999999999989</v>
      </c>
      <c r="W8" s="2140">
        <v>0.18</v>
      </c>
      <c r="X8" s="290">
        <f>V8*W8</f>
        <v>0.17999999999999997</v>
      </c>
      <c r="Y8" s="2026" t="s">
        <v>2272</v>
      </c>
      <c r="Z8" s="1720"/>
      <c r="AA8" s="1721"/>
      <c r="AB8" s="2026" t="s">
        <v>2273</v>
      </c>
      <c r="AC8" s="1720"/>
      <c r="AD8" s="1721"/>
      <c r="AE8" s="2026" t="s">
        <v>2274</v>
      </c>
      <c r="AF8" s="1720"/>
      <c r="AG8" s="1721"/>
      <c r="AH8" s="2026" t="s">
        <v>2275</v>
      </c>
      <c r="AI8" s="1720"/>
      <c r="AJ8" s="1872"/>
    </row>
    <row r="9" spans="1:36" ht="40.5" customHeight="1">
      <c r="A9" s="1653"/>
      <c r="B9" s="1679"/>
      <c r="C9" s="1679"/>
      <c r="D9" s="1722"/>
      <c r="E9" s="1722"/>
      <c r="F9" s="1722"/>
      <c r="G9" s="1648"/>
      <c r="H9" s="2043"/>
      <c r="I9" s="293" t="s">
        <v>48</v>
      </c>
      <c r="J9" s="924"/>
      <c r="K9" s="804"/>
      <c r="L9" s="805">
        <v>0.15</v>
      </c>
      <c r="M9" s="805">
        <v>0.1</v>
      </c>
      <c r="N9" s="805">
        <v>0.1</v>
      </c>
      <c r="O9" s="805">
        <v>0.1</v>
      </c>
      <c r="P9" s="805">
        <v>0.1</v>
      </c>
      <c r="Q9" s="805">
        <v>0.15</v>
      </c>
      <c r="R9" s="805">
        <v>0.1</v>
      </c>
      <c r="S9" s="805">
        <v>0.1</v>
      </c>
      <c r="T9" s="805">
        <v>0.1</v>
      </c>
      <c r="U9" s="804"/>
      <c r="V9" s="670">
        <f t="shared" si="3"/>
        <v>0.99999999999999989</v>
      </c>
      <c r="W9" s="2141"/>
      <c r="X9" s="297">
        <f>+V9*W8</f>
        <v>0.17999999999999997</v>
      </c>
      <c r="Y9" s="1679"/>
      <c r="Z9" s="1722"/>
      <c r="AA9" s="1648"/>
      <c r="AB9" s="1679"/>
      <c r="AC9" s="1722"/>
      <c r="AD9" s="1648"/>
      <c r="AE9" s="1679"/>
      <c r="AF9" s="1722"/>
      <c r="AG9" s="1648"/>
      <c r="AH9" s="1679"/>
      <c r="AI9" s="1722"/>
      <c r="AJ9" s="2067"/>
    </row>
    <row r="10" spans="1:36" ht="40.5" customHeight="1">
      <c r="A10" s="1653"/>
      <c r="B10" s="2029">
        <v>2</v>
      </c>
      <c r="C10" s="2057" t="s">
        <v>2276</v>
      </c>
      <c r="D10" s="1720"/>
      <c r="E10" s="1720"/>
      <c r="F10" s="1720"/>
      <c r="G10" s="1721"/>
      <c r="H10" s="2042" t="s">
        <v>79</v>
      </c>
      <c r="I10" s="286" t="s">
        <v>47</v>
      </c>
      <c r="J10" s="923"/>
      <c r="K10" s="803"/>
      <c r="L10" s="803">
        <v>0.1</v>
      </c>
      <c r="M10" s="803">
        <v>0.1</v>
      </c>
      <c r="N10" s="803">
        <v>0.1</v>
      </c>
      <c r="O10" s="803">
        <v>0.1</v>
      </c>
      <c r="P10" s="803">
        <v>0.1</v>
      </c>
      <c r="Q10" s="803">
        <v>0.1</v>
      </c>
      <c r="R10" s="803">
        <v>0.15</v>
      </c>
      <c r="S10" s="803">
        <v>0.15</v>
      </c>
      <c r="T10" s="803">
        <v>0.1</v>
      </c>
      <c r="U10" s="803"/>
      <c r="V10" s="672">
        <f t="shared" si="3"/>
        <v>1</v>
      </c>
      <c r="W10" s="2140">
        <v>0.18</v>
      </c>
      <c r="X10" s="290">
        <f>V10*W10</f>
        <v>0.18</v>
      </c>
      <c r="Y10" s="2026" t="s">
        <v>2277</v>
      </c>
      <c r="Z10" s="1720"/>
      <c r="AA10" s="1721"/>
      <c r="AB10" s="2269" t="s">
        <v>2278</v>
      </c>
      <c r="AC10" s="1715"/>
      <c r="AD10" s="1715"/>
      <c r="AE10" s="2269" t="s">
        <v>2279</v>
      </c>
      <c r="AF10" s="1715"/>
      <c r="AG10" s="1715"/>
      <c r="AH10" s="2026" t="s">
        <v>2280</v>
      </c>
      <c r="AI10" s="1720"/>
      <c r="AJ10" s="1872"/>
    </row>
    <row r="11" spans="1:36" ht="48.75" customHeight="1">
      <c r="A11" s="1653"/>
      <c r="B11" s="1619"/>
      <c r="C11" s="1679"/>
      <c r="D11" s="1722"/>
      <c r="E11" s="1722"/>
      <c r="F11" s="1722"/>
      <c r="G11" s="1648"/>
      <c r="H11" s="2043"/>
      <c r="I11" s="293" t="s">
        <v>48</v>
      </c>
      <c r="J11" s="924"/>
      <c r="K11" s="804"/>
      <c r="L11" s="805">
        <v>0.1</v>
      </c>
      <c r="M11" s="805">
        <v>0.1</v>
      </c>
      <c r="N11" s="805">
        <v>0.1</v>
      </c>
      <c r="O11" s="805">
        <v>0.1</v>
      </c>
      <c r="P11" s="805">
        <v>0.1</v>
      </c>
      <c r="Q11" s="805">
        <v>0.1</v>
      </c>
      <c r="R11" s="805">
        <v>0.15</v>
      </c>
      <c r="S11" s="805">
        <v>0.15</v>
      </c>
      <c r="T11" s="805">
        <v>0.1</v>
      </c>
      <c r="U11" s="804"/>
      <c r="V11" s="670">
        <f t="shared" si="3"/>
        <v>1</v>
      </c>
      <c r="W11" s="2141"/>
      <c r="X11" s="297">
        <f>+V11*W10</f>
        <v>0.18</v>
      </c>
      <c r="Y11" s="1679"/>
      <c r="Z11" s="1722"/>
      <c r="AA11" s="1648"/>
      <c r="AB11" s="1715"/>
      <c r="AC11" s="1715"/>
      <c r="AD11" s="1715"/>
      <c r="AE11" s="1715"/>
      <c r="AF11" s="1715"/>
      <c r="AG11" s="1715"/>
      <c r="AH11" s="1679"/>
      <c r="AI11" s="1722"/>
      <c r="AJ11" s="2067"/>
    </row>
    <row r="12" spans="1:36" ht="25.5" customHeight="1">
      <c r="A12" s="1653"/>
      <c r="B12" s="2029">
        <v>3</v>
      </c>
      <c r="C12" s="2057" t="s">
        <v>2281</v>
      </c>
      <c r="D12" s="1720"/>
      <c r="E12" s="1720"/>
      <c r="F12" s="1720"/>
      <c r="G12" s="1721"/>
      <c r="H12" s="2042" t="s">
        <v>79</v>
      </c>
      <c r="I12" s="286" t="s">
        <v>47</v>
      </c>
      <c r="J12" s="925">
        <v>1</v>
      </c>
      <c r="K12" s="671"/>
      <c r="L12" s="671"/>
      <c r="M12" s="671"/>
      <c r="N12" s="671"/>
      <c r="O12" s="671"/>
      <c r="P12" s="671"/>
      <c r="Q12" s="671"/>
      <c r="R12" s="671"/>
      <c r="S12" s="671"/>
      <c r="T12" s="671"/>
      <c r="U12" s="671"/>
      <c r="V12" s="672">
        <f t="shared" si="3"/>
        <v>1</v>
      </c>
      <c r="W12" s="2140">
        <v>0.08</v>
      </c>
      <c r="X12" s="290">
        <f>V12*W12</f>
        <v>0.08</v>
      </c>
      <c r="Y12" s="2026" t="s">
        <v>2282</v>
      </c>
      <c r="Z12" s="1720"/>
      <c r="AA12" s="1721"/>
      <c r="AB12" s="2189" t="s">
        <v>2283</v>
      </c>
      <c r="AC12" s="1720"/>
      <c r="AD12" s="1721"/>
      <c r="AE12" s="2189" t="s">
        <v>2283</v>
      </c>
      <c r="AF12" s="1720"/>
      <c r="AG12" s="1721"/>
      <c r="AH12" s="2189" t="s">
        <v>2283</v>
      </c>
      <c r="AI12" s="1720"/>
      <c r="AJ12" s="1872"/>
    </row>
    <row r="13" spans="1:36" ht="25.5" customHeight="1">
      <c r="A13" s="1653"/>
      <c r="B13" s="1619"/>
      <c r="C13" s="1679"/>
      <c r="D13" s="1722"/>
      <c r="E13" s="1722"/>
      <c r="F13" s="1722"/>
      <c r="G13" s="1648"/>
      <c r="H13" s="2043"/>
      <c r="I13" s="293" t="s">
        <v>48</v>
      </c>
      <c r="J13" s="926">
        <v>1</v>
      </c>
      <c r="K13" s="804"/>
      <c r="L13" s="804"/>
      <c r="M13" s="804"/>
      <c r="N13" s="804"/>
      <c r="O13" s="804"/>
      <c r="P13" s="804"/>
      <c r="Q13" s="804"/>
      <c r="R13" s="804"/>
      <c r="S13" s="804"/>
      <c r="T13" s="804"/>
      <c r="U13" s="804"/>
      <c r="V13" s="670">
        <f t="shared" si="3"/>
        <v>1</v>
      </c>
      <c r="W13" s="2141"/>
      <c r="X13" s="297">
        <f>+V13*W12</f>
        <v>0.08</v>
      </c>
      <c r="Y13" s="1679"/>
      <c r="Z13" s="1722"/>
      <c r="AA13" s="1648"/>
      <c r="AB13" s="1679"/>
      <c r="AC13" s="1722"/>
      <c r="AD13" s="1648"/>
      <c r="AE13" s="1679"/>
      <c r="AF13" s="1722"/>
      <c r="AG13" s="1648"/>
      <c r="AH13" s="1679"/>
      <c r="AI13" s="1722"/>
      <c r="AJ13" s="2067"/>
    </row>
    <row r="14" spans="1:36" ht="43.5" customHeight="1">
      <c r="A14" s="1653"/>
      <c r="B14" s="2028">
        <v>4</v>
      </c>
      <c r="C14" s="2057" t="s">
        <v>2284</v>
      </c>
      <c r="D14" s="1720"/>
      <c r="E14" s="1720"/>
      <c r="F14" s="1720"/>
      <c r="G14" s="1721"/>
      <c r="H14" s="2042" t="s">
        <v>79</v>
      </c>
      <c r="I14" s="286" t="s">
        <v>47</v>
      </c>
      <c r="J14" s="925"/>
      <c r="K14" s="671"/>
      <c r="L14" s="671">
        <v>0.05</v>
      </c>
      <c r="M14" s="671">
        <v>0.15</v>
      </c>
      <c r="N14" s="671">
        <v>0.05</v>
      </c>
      <c r="O14" s="671">
        <v>0.1</v>
      </c>
      <c r="P14" s="671">
        <v>0.15</v>
      </c>
      <c r="Q14" s="671">
        <v>0.05</v>
      </c>
      <c r="R14" s="671">
        <v>0.15</v>
      </c>
      <c r="S14" s="671">
        <v>0.2</v>
      </c>
      <c r="T14" s="671">
        <v>0.05</v>
      </c>
      <c r="U14" s="671">
        <v>0.05</v>
      </c>
      <c r="V14" s="672">
        <f t="shared" si="3"/>
        <v>1.0000000000000002</v>
      </c>
      <c r="W14" s="2140">
        <v>0.18</v>
      </c>
      <c r="X14" s="290">
        <f>V14*W14</f>
        <v>0.18000000000000002</v>
      </c>
      <c r="Y14" s="2026" t="s">
        <v>2286</v>
      </c>
      <c r="Z14" s="1720"/>
      <c r="AA14" s="1721"/>
      <c r="AB14" s="2026" t="s">
        <v>2287</v>
      </c>
      <c r="AC14" s="1720"/>
      <c r="AD14" s="1721"/>
      <c r="AE14" s="2026" t="s">
        <v>2288</v>
      </c>
      <c r="AF14" s="1720"/>
      <c r="AG14" s="1721"/>
      <c r="AH14" s="2026" t="s">
        <v>2289</v>
      </c>
      <c r="AI14" s="1720"/>
      <c r="AJ14" s="1872"/>
    </row>
    <row r="15" spans="1:36" ht="60.75" customHeight="1">
      <c r="A15" s="1653"/>
      <c r="B15" s="1679"/>
      <c r="C15" s="1679"/>
      <c r="D15" s="1722"/>
      <c r="E15" s="1722"/>
      <c r="F15" s="1722"/>
      <c r="G15" s="1648"/>
      <c r="H15" s="2043"/>
      <c r="I15" s="293" t="s">
        <v>48</v>
      </c>
      <c r="J15" s="924"/>
      <c r="K15" s="804"/>
      <c r="L15" s="805">
        <v>0.05</v>
      </c>
      <c r="M15" s="805">
        <v>0.15</v>
      </c>
      <c r="N15" s="805">
        <v>0.05</v>
      </c>
      <c r="O15" s="805">
        <v>0.1</v>
      </c>
      <c r="P15" s="805">
        <v>0.15</v>
      </c>
      <c r="Q15" s="805">
        <v>0.05</v>
      </c>
      <c r="R15" s="805">
        <v>0.15</v>
      </c>
      <c r="S15" s="805">
        <v>0.2</v>
      </c>
      <c r="T15" s="805">
        <v>0.05</v>
      </c>
      <c r="U15" s="805">
        <v>0.05</v>
      </c>
      <c r="V15" s="670">
        <f t="shared" si="3"/>
        <v>1.0000000000000002</v>
      </c>
      <c r="W15" s="2141"/>
      <c r="X15" s="297">
        <f>+V15*W14</f>
        <v>0.18000000000000002</v>
      </c>
      <c r="Y15" s="1679"/>
      <c r="Z15" s="1722"/>
      <c r="AA15" s="1648"/>
      <c r="AB15" s="1679"/>
      <c r="AC15" s="1722"/>
      <c r="AD15" s="1648"/>
      <c r="AE15" s="1679"/>
      <c r="AF15" s="1722"/>
      <c r="AG15" s="1648"/>
      <c r="AH15" s="1679"/>
      <c r="AI15" s="1722"/>
      <c r="AJ15" s="2067"/>
    </row>
    <row r="16" spans="1:36" ht="51" customHeight="1">
      <c r="A16" s="1653"/>
      <c r="B16" s="2028">
        <v>5</v>
      </c>
      <c r="C16" s="2057" t="s">
        <v>2291</v>
      </c>
      <c r="D16" s="1720"/>
      <c r="E16" s="1720"/>
      <c r="F16" s="1720"/>
      <c r="G16" s="1721"/>
      <c r="H16" s="2042" t="s">
        <v>79</v>
      </c>
      <c r="I16" s="286" t="s">
        <v>47</v>
      </c>
      <c r="J16" s="923"/>
      <c r="K16" s="803"/>
      <c r="L16" s="671"/>
      <c r="M16" s="671"/>
      <c r="N16" s="671"/>
      <c r="O16" s="671"/>
      <c r="P16" s="803"/>
      <c r="Q16" s="803"/>
      <c r="R16" s="803">
        <v>0.2</v>
      </c>
      <c r="S16" s="803">
        <v>0.4</v>
      </c>
      <c r="T16" s="803">
        <v>0.4</v>
      </c>
      <c r="U16" s="803"/>
      <c r="V16" s="672">
        <f t="shared" si="3"/>
        <v>1</v>
      </c>
      <c r="W16" s="2140">
        <v>0.1</v>
      </c>
      <c r="X16" s="290">
        <f>V16*W16</f>
        <v>0.1</v>
      </c>
      <c r="Y16" s="2026" t="s">
        <v>2283</v>
      </c>
      <c r="Z16" s="1720"/>
      <c r="AA16" s="1721"/>
      <c r="AB16" s="2189" t="s">
        <v>2283</v>
      </c>
      <c r="AC16" s="1720"/>
      <c r="AD16" s="1721"/>
      <c r="AE16" s="2026" t="s">
        <v>2292</v>
      </c>
      <c r="AF16" s="1720"/>
      <c r="AG16" s="1721"/>
      <c r="AH16" s="2026" t="s">
        <v>2293</v>
      </c>
      <c r="AI16" s="1720"/>
      <c r="AJ16" s="1872"/>
    </row>
    <row r="17" spans="1:36" ht="57" customHeight="1">
      <c r="A17" s="1653"/>
      <c r="B17" s="1679"/>
      <c r="C17" s="1679"/>
      <c r="D17" s="1722"/>
      <c r="E17" s="1722"/>
      <c r="F17" s="1722"/>
      <c r="G17" s="1648"/>
      <c r="H17" s="2043"/>
      <c r="I17" s="293" t="s">
        <v>48</v>
      </c>
      <c r="J17" s="924"/>
      <c r="K17" s="804"/>
      <c r="L17" s="804"/>
      <c r="M17" s="804"/>
      <c r="N17" s="804"/>
      <c r="O17" s="804"/>
      <c r="P17" s="804"/>
      <c r="Q17" s="804"/>
      <c r="R17" s="805">
        <v>0.2</v>
      </c>
      <c r="S17" s="805">
        <v>0.4</v>
      </c>
      <c r="T17" s="805">
        <v>0.4</v>
      </c>
      <c r="U17" s="804"/>
      <c r="V17" s="670">
        <f t="shared" si="3"/>
        <v>1</v>
      </c>
      <c r="W17" s="2141"/>
      <c r="X17" s="297">
        <f>+V17*W16</f>
        <v>0.1</v>
      </c>
      <c r="Y17" s="1679"/>
      <c r="Z17" s="1722"/>
      <c r="AA17" s="1648"/>
      <c r="AB17" s="1679"/>
      <c r="AC17" s="1722"/>
      <c r="AD17" s="1648"/>
      <c r="AE17" s="1679"/>
      <c r="AF17" s="1722"/>
      <c r="AG17" s="1648"/>
      <c r="AH17" s="1679"/>
      <c r="AI17" s="1722"/>
      <c r="AJ17" s="2067"/>
    </row>
    <row r="18" spans="1:36" ht="39.75" customHeight="1">
      <c r="A18" s="1653"/>
      <c r="B18" s="2028">
        <v>6</v>
      </c>
      <c r="C18" s="2057" t="s">
        <v>2294</v>
      </c>
      <c r="D18" s="1720"/>
      <c r="E18" s="1720"/>
      <c r="F18" s="1720"/>
      <c r="G18" s="1721"/>
      <c r="H18" s="2042" t="s">
        <v>79</v>
      </c>
      <c r="I18" s="286" t="s">
        <v>47</v>
      </c>
      <c r="J18" s="923"/>
      <c r="K18" s="803"/>
      <c r="L18" s="671"/>
      <c r="M18" s="671"/>
      <c r="N18" s="671"/>
      <c r="O18" s="671"/>
      <c r="P18" s="803"/>
      <c r="Q18" s="803"/>
      <c r="R18" s="803"/>
      <c r="S18" s="803">
        <v>0.4</v>
      </c>
      <c r="T18" s="803">
        <v>0.4</v>
      </c>
      <c r="U18" s="803">
        <v>0.2</v>
      </c>
      <c r="V18" s="672">
        <f t="shared" si="3"/>
        <v>1</v>
      </c>
      <c r="W18" s="2140">
        <v>0.1</v>
      </c>
      <c r="X18" s="290">
        <f>V18*W18</f>
        <v>0.1</v>
      </c>
      <c r="Y18" s="2026" t="s">
        <v>2283</v>
      </c>
      <c r="Z18" s="1720"/>
      <c r="AA18" s="1721"/>
      <c r="AB18" s="2189" t="s">
        <v>2283</v>
      </c>
      <c r="AC18" s="1720"/>
      <c r="AD18" s="1721"/>
      <c r="AE18" s="2189" t="s">
        <v>2283</v>
      </c>
      <c r="AF18" s="1720"/>
      <c r="AG18" s="1721"/>
      <c r="AH18" s="2026" t="s">
        <v>2295</v>
      </c>
      <c r="AI18" s="1720"/>
      <c r="AJ18" s="1872"/>
    </row>
    <row r="19" spans="1:36" ht="53.25" customHeight="1">
      <c r="A19" s="1653"/>
      <c r="B19" s="1679"/>
      <c r="C19" s="1679"/>
      <c r="D19" s="1722"/>
      <c r="E19" s="1722"/>
      <c r="F19" s="1722"/>
      <c r="G19" s="1648"/>
      <c r="H19" s="2043"/>
      <c r="I19" s="293" t="s">
        <v>48</v>
      </c>
      <c r="J19" s="924"/>
      <c r="K19" s="804"/>
      <c r="L19" s="804"/>
      <c r="M19" s="804"/>
      <c r="N19" s="804"/>
      <c r="O19" s="804"/>
      <c r="P19" s="804"/>
      <c r="Q19" s="804"/>
      <c r="R19" s="804"/>
      <c r="S19" s="805">
        <v>0.4</v>
      </c>
      <c r="T19" s="805">
        <v>0.4</v>
      </c>
      <c r="U19" s="805">
        <v>0.2</v>
      </c>
      <c r="V19" s="670">
        <f t="shared" si="3"/>
        <v>1</v>
      </c>
      <c r="W19" s="2141"/>
      <c r="X19" s="297">
        <f>+V19*W18</f>
        <v>0.1</v>
      </c>
      <c r="Y19" s="1679"/>
      <c r="Z19" s="1722"/>
      <c r="AA19" s="1648"/>
      <c r="AB19" s="1679"/>
      <c r="AC19" s="1722"/>
      <c r="AD19" s="1648"/>
      <c r="AE19" s="1679"/>
      <c r="AF19" s="1722"/>
      <c r="AG19" s="1648"/>
      <c r="AH19" s="1679"/>
      <c r="AI19" s="1722"/>
      <c r="AJ19" s="2067"/>
    </row>
    <row r="20" spans="1:36" ht="36.75" customHeight="1">
      <c r="A20" s="1653"/>
      <c r="B20" s="2028">
        <v>7</v>
      </c>
      <c r="C20" s="2057" t="s">
        <v>2296</v>
      </c>
      <c r="D20" s="1720"/>
      <c r="E20" s="1720"/>
      <c r="F20" s="1720"/>
      <c r="G20" s="1721"/>
      <c r="H20" s="2042" t="s">
        <v>79</v>
      </c>
      <c r="I20" s="286" t="s">
        <v>47</v>
      </c>
      <c r="J20" s="925"/>
      <c r="K20" s="671">
        <v>0.15</v>
      </c>
      <c r="L20" s="671">
        <v>0.1</v>
      </c>
      <c r="M20" s="671">
        <v>0.1</v>
      </c>
      <c r="N20" s="671">
        <v>0.1</v>
      </c>
      <c r="O20" s="671">
        <v>0.1</v>
      </c>
      <c r="P20" s="671">
        <v>0.1</v>
      </c>
      <c r="Q20" s="671">
        <v>0.1</v>
      </c>
      <c r="R20" s="671">
        <v>0.1</v>
      </c>
      <c r="S20" s="671">
        <v>0.1</v>
      </c>
      <c r="T20" s="671">
        <v>0.05</v>
      </c>
      <c r="U20" s="803"/>
      <c r="V20" s="672">
        <f t="shared" si="3"/>
        <v>0.99999999999999989</v>
      </c>
      <c r="W20" s="2140">
        <v>0.18</v>
      </c>
      <c r="X20" s="290">
        <f>V20*W20</f>
        <v>0.17999999999999997</v>
      </c>
      <c r="Y20" s="2026" t="s">
        <v>2297</v>
      </c>
      <c r="Z20" s="1720"/>
      <c r="AA20" s="1721"/>
      <c r="AB20" s="2026" t="s">
        <v>2298</v>
      </c>
      <c r="AC20" s="1720"/>
      <c r="AD20" s="1721"/>
      <c r="AE20" s="2026" t="s">
        <v>2299</v>
      </c>
      <c r="AF20" s="1720"/>
      <c r="AG20" s="1721"/>
      <c r="AH20" s="2026" t="s">
        <v>2300</v>
      </c>
      <c r="AI20" s="1720"/>
      <c r="AJ20" s="1872"/>
    </row>
    <row r="21" spans="1:36" ht="39" customHeight="1">
      <c r="A21" s="1653"/>
      <c r="B21" s="1679"/>
      <c r="C21" s="1679"/>
      <c r="D21" s="1722"/>
      <c r="E21" s="1722"/>
      <c r="F21" s="1722"/>
      <c r="G21" s="1648"/>
      <c r="H21" s="2043"/>
      <c r="I21" s="293" t="s">
        <v>48</v>
      </c>
      <c r="J21" s="937"/>
      <c r="K21" s="669">
        <v>0.15</v>
      </c>
      <c r="L21" s="669">
        <v>0.1</v>
      </c>
      <c r="M21" s="669">
        <v>0.1</v>
      </c>
      <c r="N21" s="669">
        <v>0.1</v>
      </c>
      <c r="O21" s="669">
        <v>0.1</v>
      </c>
      <c r="P21" s="669">
        <v>0.1</v>
      </c>
      <c r="Q21" s="669">
        <v>0.1</v>
      </c>
      <c r="R21" s="669">
        <v>0.1</v>
      </c>
      <c r="S21" s="669">
        <v>0.1</v>
      </c>
      <c r="T21" s="669">
        <v>0.05</v>
      </c>
      <c r="U21" s="668"/>
      <c r="V21" s="670">
        <f t="shared" si="3"/>
        <v>0.99999999999999989</v>
      </c>
      <c r="W21" s="2141"/>
      <c r="X21" s="297">
        <f>+V21*W20</f>
        <v>0.17999999999999997</v>
      </c>
      <c r="Y21" s="1679"/>
      <c r="Z21" s="1722"/>
      <c r="AA21" s="1648"/>
      <c r="AB21" s="1679"/>
      <c r="AC21" s="1722"/>
      <c r="AD21" s="1648"/>
      <c r="AE21" s="1679"/>
      <c r="AF21" s="1722"/>
      <c r="AG21" s="1648"/>
      <c r="AH21" s="1679"/>
      <c r="AI21" s="1722"/>
      <c r="AJ21" s="2067"/>
    </row>
    <row r="22" spans="1:36" ht="20.25" customHeight="1">
      <c r="A22" s="1653"/>
      <c r="B22" s="2060" t="s">
        <v>103</v>
      </c>
      <c r="C22" s="1720"/>
      <c r="D22" s="1720"/>
      <c r="E22" s="1720"/>
      <c r="F22" s="1720"/>
      <c r="G22" s="1721"/>
      <c r="H22" s="2154" t="s">
        <v>79</v>
      </c>
      <c r="I22" s="938" t="s">
        <v>47</v>
      </c>
      <c r="J22" s="939">
        <f t="shared" ref="J22:U22" si="4">+J8*$W8+J10*$W10+J12*$W12+J14*$W14+J16*$W16+J18*$W18+J20*$W20</f>
        <v>0.08</v>
      </c>
      <c r="K22" s="678">
        <f t="shared" si="4"/>
        <v>2.7E-2</v>
      </c>
      <c r="L22" s="678">
        <f t="shared" si="4"/>
        <v>7.1999999999999995E-2</v>
      </c>
      <c r="M22" s="678">
        <f t="shared" si="4"/>
        <v>8.1000000000000003E-2</v>
      </c>
      <c r="N22" s="678">
        <f t="shared" si="4"/>
        <v>6.3E-2</v>
      </c>
      <c r="O22" s="678">
        <f t="shared" si="4"/>
        <v>7.1999999999999995E-2</v>
      </c>
      <c r="P22" s="678">
        <f t="shared" si="4"/>
        <v>8.1000000000000003E-2</v>
      </c>
      <c r="Q22" s="678">
        <f t="shared" si="4"/>
        <v>7.1999999999999995E-2</v>
      </c>
      <c r="R22" s="678">
        <f t="shared" si="4"/>
        <v>0.11</v>
      </c>
      <c r="S22" s="678">
        <f t="shared" si="4"/>
        <v>0.17899999999999999</v>
      </c>
      <c r="T22" s="678">
        <f t="shared" si="4"/>
        <v>0.13400000000000001</v>
      </c>
      <c r="U22" s="678">
        <f t="shared" si="4"/>
        <v>2.9000000000000005E-2</v>
      </c>
      <c r="V22" s="672">
        <f t="shared" si="3"/>
        <v>1</v>
      </c>
      <c r="W22" s="2144">
        <f>SUM(W8:W21)</f>
        <v>1</v>
      </c>
      <c r="X22" s="290">
        <f>V22*W22</f>
        <v>1</v>
      </c>
      <c r="Y22" s="2034"/>
      <c r="Z22" s="1720"/>
      <c r="AA22" s="1721"/>
      <c r="AB22" s="2034"/>
      <c r="AC22" s="1720"/>
      <c r="AD22" s="1721"/>
      <c r="AE22" s="2034"/>
      <c r="AF22" s="1720"/>
      <c r="AG22" s="1721"/>
      <c r="AH22" s="2034"/>
      <c r="AI22" s="1720"/>
      <c r="AJ22" s="1872"/>
    </row>
    <row r="23" spans="1:36" ht="20.25" customHeight="1">
      <c r="A23" s="1794"/>
      <c r="B23" s="1679"/>
      <c r="C23" s="1722"/>
      <c r="D23" s="1722"/>
      <c r="E23" s="1722"/>
      <c r="F23" s="1722"/>
      <c r="G23" s="1648"/>
      <c r="H23" s="2155"/>
      <c r="I23" s="941" t="s">
        <v>48</v>
      </c>
      <c r="J23" s="942">
        <f t="shared" ref="J23:U23" si="5">+J9*$W8+J11*$W10+J13*$W12+J15*$W14+J17*$W16+J19*$W18+J21*$W20</f>
        <v>0.08</v>
      </c>
      <c r="K23" s="680">
        <f t="shared" si="5"/>
        <v>2.7E-2</v>
      </c>
      <c r="L23" s="680">
        <f t="shared" si="5"/>
        <v>7.1999999999999995E-2</v>
      </c>
      <c r="M23" s="680">
        <f t="shared" si="5"/>
        <v>8.1000000000000003E-2</v>
      </c>
      <c r="N23" s="680">
        <f t="shared" si="5"/>
        <v>6.3E-2</v>
      </c>
      <c r="O23" s="680">
        <f t="shared" si="5"/>
        <v>7.1999999999999995E-2</v>
      </c>
      <c r="P23" s="680">
        <f t="shared" si="5"/>
        <v>8.1000000000000003E-2</v>
      </c>
      <c r="Q23" s="680">
        <f t="shared" si="5"/>
        <v>7.1999999999999995E-2</v>
      </c>
      <c r="R23" s="680">
        <f t="shared" si="5"/>
        <v>0.11</v>
      </c>
      <c r="S23" s="680">
        <f t="shared" si="5"/>
        <v>0.17899999999999999</v>
      </c>
      <c r="T23" s="680">
        <f t="shared" si="5"/>
        <v>0.13400000000000001</v>
      </c>
      <c r="U23" s="680">
        <f t="shared" si="5"/>
        <v>2.9000000000000005E-2</v>
      </c>
      <c r="V23" s="699">
        <f t="shared" si="3"/>
        <v>1</v>
      </c>
      <c r="W23" s="2141"/>
      <c r="X23" s="681">
        <f>+V23*W22</f>
        <v>1</v>
      </c>
      <c r="Y23" s="1679"/>
      <c r="Z23" s="1722"/>
      <c r="AA23" s="1648"/>
      <c r="AB23" s="1679"/>
      <c r="AC23" s="1722"/>
      <c r="AD23" s="1648"/>
      <c r="AE23" s="1679"/>
      <c r="AF23" s="1722"/>
      <c r="AG23" s="1648"/>
      <c r="AH23" s="1679"/>
      <c r="AI23" s="1722"/>
      <c r="AJ23" s="2067"/>
    </row>
    <row r="24" spans="1:36" ht="15.75" customHeight="1">
      <c r="A24" s="417"/>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row>
    <row r="25" spans="1:36" ht="15.75" customHeight="1"/>
    <row r="26" spans="1:36" ht="15.75" customHeight="1">
      <c r="A26" s="1731" t="s">
        <v>415</v>
      </c>
      <c r="B26" s="1715"/>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row>
    <row r="27" spans="1:36" ht="15.75" customHeight="1">
      <c r="A27" s="418" t="s">
        <v>23</v>
      </c>
      <c r="B27" s="1699" t="s">
        <v>107</v>
      </c>
      <c r="C27" s="1700"/>
      <c r="D27" s="1701"/>
      <c r="E27" s="419" t="s">
        <v>76</v>
      </c>
      <c r="F27" s="418" t="s">
        <v>109</v>
      </c>
      <c r="G27" s="418" t="s">
        <v>28</v>
      </c>
      <c r="H27" s="1699" t="s">
        <v>416</v>
      </c>
      <c r="I27" s="1701"/>
      <c r="J27" s="419" t="s">
        <v>417</v>
      </c>
      <c r="K27" s="418" t="s">
        <v>79</v>
      </c>
      <c r="L27" s="418" t="s">
        <v>418</v>
      </c>
      <c r="M27" s="1699" t="s">
        <v>419</v>
      </c>
      <c r="N27" s="1700"/>
      <c r="O27" s="1700"/>
      <c r="P27" s="1700"/>
      <c r="Q27" s="1700"/>
      <c r="R27" s="1700"/>
      <c r="S27" s="1700"/>
      <c r="T27" s="1700"/>
      <c r="U27" s="1700"/>
      <c r="V27" s="1700"/>
      <c r="W27" s="1700"/>
      <c r="X27" s="1701"/>
    </row>
    <row r="28" spans="1:36" ht="119.25" customHeight="1">
      <c r="A28" s="1698" t="str">
        <f>I2</f>
        <v>MEJORA CONTINUA</v>
      </c>
      <c r="B28" s="1702" t="str">
        <f>A7</f>
        <v>Sistema de Gestión de Calidad  implementado y mejorado cumpliendo los requisitos de la norma ISO 9001:2015</v>
      </c>
      <c r="C28" s="1700"/>
      <c r="D28" s="1701"/>
      <c r="E28" s="56">
        <f>W5</f>
        <v>1</v>
      </c>
      <c r="F28" s="694" t="str">
        <f t="shared" ref="F28:G28" si="6">D5</f>
        <v>Porcentaje</v>
      </c>
      <c r="G28" s="694" t="str">
        <f t="shared" si="6"/>
        <v>100%</v>
      </c>
      <c r="H28" s="1703">
        <f>V5</f>
        <v>1</v>
      </c>
      <c r="I28" s="1701"/>
      <c r="J28" s="642">
        <f>V6</f>
        <v>1</v>
      </c>
      <c r="K28" s="423">
        <f>J28/H28</f>
        <v>1</v>
      </c>
      <c r="L28" s="424">
        <f>K28*E28</f>
        <v>1</v>
      </c>
      <c r="M28" s="1724" t="s">
        <v>2306</v>
      </c>
      <c r="N28" s="1700"/>
      <c r="O28" s="1700"/>
      <c r="P28" s="1700"/>
      <c r="Q28" s="1700"/>
      <c r="R28" s="1700"/>
      <c r="S28" s="1700"/>
      <c r="T28" s="1700"/>
      <c r="U28" s="1700"/>
      <c r="V28" s="1700"/>
      <c r="W28" s="1700"/>
      <c r="X28" s="1701"/>
    </row>
    <row r="29" spans="1:36" ht="15.75" customHeight="1">
      <c r="A29" s="1619"/>
      <c r="B29" s="1704" t="s">
        <v>103</v>
      </c>
      <c r="C29" s="1700"/>
      <c r="D29" s="1701"/>
      <c r="E29" s="431">
        <f>SUM(E28)</f>
        <v>1</v>
      </c>
      <c r="F29" s="1705" t="str">
        <f>A28</f>
        <v>MEJORA CONTINUA</v>
      </c>
      <c r="G29" s="1701"/>
      <c r="H29" s="1704"/>
      <c r="I29" s="1701"/>
      <c r="J29" s="432"/>
      <c r="K29" s="433"/>
      <c r="L29" s="431">
        <f>SUM(L28)</f>
        <v>1</v>
      </c>
      <c r="M29" s="2089"/>
      <c r="N29" s="1700"/>
      <c r="O29" s="1700"/>
      <c r="P29" s="1700"/>
      <c r="Q29" s="1700"/>
      <c r="R29" s="1700"/>
      <c r="S29" s="1700"/>
      <c r="T29" s="1700"/>
      <c r="U29" s="1700"/>
      <c r="V29" s="1700"/>
      <c r="W29" s="1700"/>
      <c r="X29" s="1701"/>
    </row>
    <row r="30" spans="1:36" ht="15.75" customHeight="1"/>
    <row r="31" spans="1:36" ht="15.75" customHeight="1"/>
    <row r="32" spans="1:3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3">
    <mergeCell ref="F29:G29"/>
    <mergeCell ref="B29:D29"/>
    <mergeCell ref="A28:A29"/>
    <mergeCell ref="B18:B19"/>
    <mergeCell ref="W20:W21"/>
    <mergeCell ref="W18:W19"/>
    <mergeCell ref="A26:X26"/>
    <mergeCell ref="H20:H21"/>
    <mergeCell ref="H18:H19"/>
    <mergeCell ref="H22:H23"/>
    <mergeCell ref="W22:W23"/>
    <mergeCell ref="A7:A23"/>
    <mergeCell ref="W14:W15"/>
    <mergeCell ref="W16:W17"/>
    <mergeCell ref="H29:I29"/>
    <mergeCell ref="H27:I27"/>
    <mergeCell ref="H28:I28"/>
    <mergeCell ref="M28:X28"/>
    <mergeCell ref="M29:X29"/>
    <mergeCell ref="M27:X27"/>
    <mergeCell ref="B28:D28"/>
    <mergeCell ref="B27:D27"/>
    <mergeCell ref="C16:G17"/>
    <mergeCell ref="B16:B17"/>
    <mergeCell ref="C18:G19"/>
    <mergeCell ref="C20:G21"/>
    <mergeCell ref="B20:B21"/>
    <mergeCell ref="B22:G23"/>
    <mergeCell ref="H8:H9"/>
    <mergeCell ref="H10:H11"/>
    <mergeCell ref="H16:H17"/>
    <mergeCell ref="C5:C6"/>
    <mergeCell ref="A1:C3"/>
    <mergeCell ref="D1:AH1"/>
    <mergeCell ref="I2:T3"/>
    <mergeCell ref="B8:B9"/>
    <mergeCell ref="AE4:AG4"/>
    <mergeCell ref="AH4:AJ4"/>
    <mergeCell ref="AB4:AD4"/>
    <mergeCell ref="AB5:AD6"/>
    <mergeCell ref="D2:H3"/>
    <mergeCell ref="H6:I6"/>
    <mergeCell ref="E5:E6"/>
    <mergeCell ref="F5:F6"/>
    <mergeCell ref="G5:G6"/>
    <mergeCell ref="D5:D6"/>
    <mergeCell ref="B10:B11"/>
    <mergeCell ref="C10:G11"/>
    <mergeCell ref="H12:H13"/>
    <mergeCell ref="H4:I4"/>
    <mergeCell ref="H5:I5"/>
    <mergeCell ref="AE8:AG9"/>
    <mergeCell ref="AB8:AD9"/>
    <mergeCell ref="AB10:AD11"/>
    <mergeCell ref="Y10:AA11"/>
    <mergeCell ref="Y8:AA9"/>
    <mergeCell ref="W5:W6"/>
    <mergeCell ref="AE12:AG13"/>
    <mergeCell ref="B7:AJ7"/>
    <mergeCell ref="W8:W9"/>
    <mergeCell ref="AB12:AD13"/>
    <mergeCell ref="C8:G9"/>
    <mergeCell ref="AE10:AG11"/>
    <mergeCell ref="AE5:AG6"/>
    <mergeCell ref="Y20:AA21"/>
    <mergeCell ref="Y18:AA19"/>
    <mergeCell ref="AE14:AG15"/>
    <mergeCell ref="AH16:AJ17"/>
    <mergeCell ref="AH14:AJ15"/>
    <mergeCell ref="W12:W13"/>
    <mergeCell ref="AB14:AD15"/>
    <mergeCell ref="AI1:AJ1"/>
    <mergeCell ref="Y4:AA4"/>
    <mergeCell ref="AH5:AJ6"/>
    <mergeCell ref="Y5:AA6"/>
    <mergeCell ref="AH8:AJ9"/>
    <mergeCell ref="AI3:AJ3"/>
    <mergeCell ref="W2:AH3"/>
    <mergeCell ref="AI2:AJ2"/>
    <mergeCell ref="AB16:AD17"/>
    <mergeCell ref="Y14:AA15"/>
    <mergeCell ref="Y16:AA17"/>
    <mergeCell ref="AE16:AG17"/>
    <mergeCell ref="AH20:AJ21"/>
    <mergeCell ref="AH18:AJ19"/>
    <mergeCell ref="AB20:AD21"/>
    <mergeCell ref="A4:B6"/>
    <mergeCell ref="AH22:AJ23"/>
    <mergeCell ref="AE22:AG23"/>
    <mergeCell ref="AH12:AJ13"/>
    <mergeCell ref="AE20:AG21"/>
    <mergeCell ref="W10:W11"/>
    <mergeCell ref="Y12:AA13"/>
    <mergeCell ref="B12:B13"/>
    <mergeCell ref="C12:G13"/>
    <mergeCell ref="AH10:AJ11"/>
    <mergeCell ref="H14:H15"/>
    <mergeCell ref="C14:G15"/>
    <mergeCell ref="B14:B15"/>
    <mergeCell ref="AB18:AD19"/>
    <mergeCell ref="AE18:AG19"/>
    <mergeCell ref="AB22:AD23"/>
    <mergeCell ref="Y22:AA23"/>
  </mergeCells>
  <conditionalFormatting sqref="AI3:AJ3">
    <cfRule type="notContainsBlanks" dxfId="1" priority="1">
      <formula>LEN(TRIM(AI3))&gt;0</formula>
    </cfRule>
  </conditionalFormatting>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outlinePr summaryBelow="0" summaryRight="0"/>
  </sheetPr>
  <dimension ref="A1:AS1004"/>
  <sheetViews>
    <sheetView workbookViewId="0">
      <selection sqref="A1:AS43"/>
    </sheetView>
  </sheetViews>
  <sheetFormatPr baseColWidth="10" defaultColWidth="14.42578125" defaultRowHeight="15" customHeight="1"/>
  <cols>
    <col min="1" max="1" width="18.28515625" customWidth="1"/>
    <col min="2" max="2" width="4.85546875" customWidth="1"/>
    <col min="3" max="3" width="20.42578125" customWidth="1"/>
    <col min="4" max="4" width="10.5703125" customWidth="1"/>
    <col min="5" max="5" width="9.7109375" customWidth="1"/>
    <col min="6" max="6" width="24.7109375" customWidth="1"/>
    <col min="7" max="7" width="13.42578125" customWidth="1"/>
    <col min="8" max="9" width="6.28515625" customWidth="1"/>
    <col min="10" max="10" width="10.42578125" customWidth="1"/>
    <col min="11" max="11" width="8.140625" customWidth="1"/>
    <col min="12" max="21" width="8.85546875" customWidth="1"/>
    <col min="22" max="22" width="13.28515625" customWidth="1"/>
    <col min="23" max="23" width="9.42578125" customWidth="1"/>
    <col min="24" max="24" width="14.42578125" customWidth="1"/>
    <col min="25" max="25" width="27.85546875" customWidth="1"/>
    <col min="26" max="26" width="28.140625" customWidth="1"/>
    <col min="27" max="27" width="27.28515625" customWidth="1"/>
    <col min="28" max="28" width="26.7109375" customWidth="1"/>
    <col min="29" max="29" width="35.85546875" customWidth="1"/>
    <col min="30" max="30" width="14.28515625" customWidth="1"/>
    <col min="31" max="33" width="11.42578125" customWidth="1"/>
    <col min="34" max="34" width="23.85546875" customWidth="1"/>
    <col min="35" max="35" width="24.28515625" customWidth="1"/>
    <col min="36" max="36" width="28" customWidth="1"/>
    <col min="37"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c r="AK1" s="255"/>
      <c r="AL1" s="255"/>
      <c r="AM1" s="255"/>
      <c r="AN1" s="255"/>
      <c r="AO1" s="255"/>
      <c r="AP1" s="255"/>
      <c r="AQ1" s="255"/>
      <c r="AR1" s="255"/>
      <c r="AS1" s="255"/>
    </row>
    <row r="2" spans="1:45">
      <c r="A2" s="1796"/>
      <c r="B2" s="1715"/>
      <c r="C2" s="1713"/>
      <c r="D2" s="2044" t="s">
        <v>23</v>
      </c>
      <c r="E2" s="1720"/>
      <c r="F2" s="1720"/>
      <c r="G2" s="1720"/>
      <c r="H2" s="1721"/>
      <c r="I2" s="2044" t="s">
        <v>1602</v>
      </c>
      <c r="J2" s="1720"/>
      <c r="K2" s="1720"/>
      <c r="L2" s="1720"/>
      <c r="M2" s="1720"/>
      <c r="N2" s="1720"/>
      <c r="O2" s="1720"/>
      <c r="P2" s="1720"/>
      <c r="Q2" s="1720"/>
      <c r="R2" s="1720"/>
      <c r="S2" s="1720"/>
      <c r="T2" s="1721"/>
      <c r="U2" s="256" t="s">
        <v>47</v>
      </c>
      <c r="V2" s="257">
        <f t="shared" ref="V2:V3" si="0">+X5+X25+X49+X87+X107+X127</f>
        <v>0.99999999999999989</v>
      </c>
      <c r="W2" s="2040"/>
      <c r="X2" s="1720"/>
      <c r="Y2" s="1720"/>
      <c r="Z2" s="1720"/>
      <c r="AA2" s="1720"/>
      <c r="AB2" s="1720"/>
      <c r="AC2" s="1720"/>
      <c r="AD2" s="1720"/>
      <c r="AE2" s="1720"/>
      <c r="AF2" s="1720"/>
      <c r="AG2" s="1720"/>
      <c r="AH2" s="1721"/>
      <c r="AI2" s="2053" t="s">
        <v>19</v>
      </c>
      <c r="AJ2" s="1874"/>
      <c r="AK2" s="255"/>
      <c r="AL2" s="255"/>
      <c r="AM2" s="255"/>
      <c r="AN2" s="255"/>
      <c r="AO2" s="255"/>
      <c r="AP2" s="255"/>
      <c r="AQ2" s="255"/>
      <c r="AR2" s="255"/>
      <c r="AS2" s="255"/>
    </row>
    <row r="3" spans="1:45" ht="12.75"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260">
        <f t="shared" si="0"/>
        <v>0.99500000000000011</v>
      </c>
      <c r="W3" s="1696"/>
      <c r="X3" s="1666"/>
      <c r="Y3" s="1666"/>
      <c r="Z3" s="1666"/>
      <c r="AA3" s="1666"/>
      <c r="AB3" s="1666"/>
      <c r="AC3" s="1666"/>
      <c r="AD3" s="1666"/>
      <c r="AE3" s="1666"/>
      <c r="AF3" s="1666"/>
      <c r="AG3" s="1666"/>
      <c r="AH3" s="1651"/>
      <c r="AI3" s="2054">
        <v>43120</v>
      </c>
      <c r="AJ3" s="2055"/>
      <c r="AK3" s="255"/>
      <c r="AL3" s="255"/>
      <c r="AM3" s="255"/>
      <c r="AN3" s="255"/>
      <c r="AO3" s="255"/>
      <c r="AP3" s="255"/>
      <c r="AQ3" s="255"/>
      <c r="AR3" s="255"/>
      <c r="AS3" s="255"/>
    </row>
    <row r="4" spans="1:45" ht="24.75" customHeight="1">
      <c r="A4" s="2048" t="s">
        <v>107</v>
      </c>
      <c r="B4" s="1664"/>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117</v>
      </c>
      <c r="AC4" s="2036"/>
      <c r="AD4" s="2031"/>
      <c r="AE4" s="2030" t="s">
        <v>427</v>
      </c>
      <c r="AF4" s="2036"/>
      <c r="AG4" s="2031"/>
      <c r="AH4" s="2030" t="s">
        <v>125</v>
      </c>
      <c r="AI4" s="2036"/>
      <c r="AJ4" s="2037"/>
      <c r="AK4" s="267"/>
      <c r="AL4" s="267"/>
      <c r="AM4" s="267"/>
      <c r="AN4" s="267"/>
      <c r="AO4" s="267"/>
      <c r="AP4" s="267"/>
      <c r="AQ4" s="267"/>
      <c r="AR4" s="267"/>
      <c r="AS4" s="267"/>
    </row>
    <row r="5" spans="1:45" ht="59.25" customHeight="1">
      <c r="A5" s="1796"/>
      <c r="B5" s="1713"/>
      <c r="C5" s="2046" t="s">
        <v>2325</v>
      </c>
      <c r="D5" s="2046" t="s">
        <v>298</v>
      </c>
      <c r="E5" s="2088">
        <v>1</v>
      </c>
      <c r="F5" s="2046" t="s">
        <v>2328</v>
      </c>
      <c r="G5" s="2046" t="s">
        <v>2329</v>
      </c>
      <c r="H5" s="2041" t="s">
        <v>47</v>
      </c>
      <c r="I5" s="1701"/>
      <c r="J5" s="936"/>
      <c r="K5" s="580"/>
      <c r="L5" s="936"/>
      <c r="M5" s="580"/>
      <c r="N5" s="936"/>
      <c r="O5" s="371">
        <v>0.6</v>
      </c>
      <c r="P5" s="376"/>
      <c r="Q5" s="371"/>
      <c r="R5" s="376">
        <v>0.3</v>
      </c>
      <c r="S5" s="371"/>
      <c r="T5" s="376"/>
      <c r="U5" s="371">
        <v>0.1</v>
      </c>
      <c r="V5" s="730">
        <f t="shared" ref="V5:V6" si="1">SUM(J5:U5)</f>
        <v>0.99999999999999989</v>
      </c>
      <c r="W5" s="2039">
        <v>0.1</v>
      </c>
      <c r="X5" s="730">
        <f>+(V5/V5)*W5</f>
        <v>0.1</v>
      </c>
      <c r="Y5" s="2073"/>
      <c r="Z5" s="1720"/>
      <c r="AA5" s="1721"/>
      <c r="AB5" s="2073" t="s">
        <v>2335</v>
      </c>
      <c r="AC5" s="1720"/>
      <c r="AD5" s="1721"/>
      <c r="AE5" s="2073" t="s">
        <v>2338</v>
      </c>
      <c r="AF5" s="1720"/>
      <c r="AG5" s="1721"/>
      <c r="AH5" s="2073"/>
      <c r="AI5" s="1720"/>
      <c r="AJ5" s="1721"/>
      <c r="AK5" s="267"/>
      <c r="AL5" s="267"/>
      <c r="AM5" s="267"/>
      <c r="AN5" s="267"/>
      <c r="AO5" s="267"/>
      <c r="AP5" s="267"/>
      <c r="AQ5" s="267"/>
      <c r="AR5" s="267"/>
      <c r="AS5" s="267"/>
    </row>
    <row r="6" spans="1:45" ht="64.5" customHeight="1">
      <c r="A6" s="2062"/>
      <c r="B6" s="1648"/>
      <c r="C6" s="1619"/>
      <c r="D6" s="1619"/>
      <c r="E6" s="1619"/>
      <c r="F6" s="1619"/>
      <c r="G6" s="1619"/>
      <c r="H6" s="2081" t="s">
        <v>78</v>
      </c>
      <c r="I6" s="1648"/>
      <c r="J6" s="950"/>
      <c r="K6" s="951"/>
      <c r="L6" s="950"/>
      <c r="M6" s="951"/>
      <c r="N6" s="950"/>
      <c r="O6" s="952">
        <v>0.6</v>
      </c>
      <c r="P6" s="950"/>
      <c r="Q6" s="951"/>
      <c r="R6" s="953">
        <v>0.2</v>
      </c>
      <c r="S6" s="951"/>
      <c r="T6" s="950"/>
      <c r="U6" s="951"/>
      <c r="V6" s="733">
        <f t="shared" si="1"/>
        <v>0.8</v>
      </c>
      <c r="W6" s="1619"/>
      <c r="X6" s="730">
        <f>+V6/V5*W5</f>
        <v>8.0000000000000016E-2</v>
      </c>
      <c r="Y6" s="1679"/>
      <c r="Z6" s="1722"/>
      <c r="AA6" s="1648"/>
      <c r="AB6" s="1679"/>
      <c r="AC6" s="1722"/>
      <c r="AD6" s="1648"/>
      <c r="AE6" s="1679"/>
      <c r="AF6" s="1722"/>
      <c r="AG6" s="1648"/>
      <c r="AH6" s="1679"/>
      <c r="AI6" s="1722"/>
      <c r="AJ6" s="1648"/>
      <c r="AK6" s="267"/>
      <c r="AL6" s="267"/>
      <c r="AM6" s="267"/>
      <c r="AN6" s="267"/>
      <c r="AO6" s="267"/>
      <c r="AP6" s="267"/>
      <c r="AQ6" s="267"/>
      <c r="AR6" s="267"/>
      <c r="AS6" s="267"/>
    </row>
    <row r="7" spans="1:45" ht="18" customHeight="1">
      <c r="A7" s="2063" t="s">
        <v>2345</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874"/>
      <c r="AK7" s="267"/>
      <c r="AL7" s="267"/>
      <c r="AM7" s="267"/>
      <c r="AN7" s="267"/>
      <c r="AO7" s="267"/>
      <c r="AP7" s="267"/>
      <c r="AQ7" s="267"/>
      <c r="AR7" s="267"/>
      <c r="AS7" s="267"/>
    </row>
    <row r="8" spans="1:45" ht="37.5" customHeight="1">
      <c r="A8" s="1653"/>
      <c r="B8" s="2028">
        <v>1</v>
      </c>
      <c r="C8" s="2057" t="s">
        <v>2351</v>
      </c>
      <c r="D8" s="1720"/>
      <c r="E8" s="1720"/>
      <c r="F8" s="1720"/>
      <c r="G8" s="1721"/>
      <c r="H8" s="2042" t="s">
        <v>79</v>
      </c>
      <c r="I8" s="654" t="s">
        <v>47</v>
      </c>
      <c r="J8" s="734"/>
      <c r="K8" s="676"/>
      <c r="L8" s="676"/>
      <c r="M8" s="676"/>
      <c r="N8" s="676"/>
      <c r="O8" s="676">
        <v>0.7</v>
      </c>
      <c r="P8" s="676"/>
      <c r="Q8" s="676">
        <v>0.3</v>
      </c>
      <c r="R8" s="676"/>
      <c r="S8" s="676"/>
      <c r="T8" s="676"/>
      <c r="U8" s="676"/>
      <c r="V8" s="672">
        <f t="shared" ref="V8:V23" si="2">SUM(J8:U8)</f>
        <v>1</v>
      </c>
      <c r="W8" s="2140">
        <v>0.05</v>
      </c>
      <c r="X8" s="290">
        <f>V8*W8</f>
        <v>0.05</v>
      </c>
      <c r="Y8" s="2028"/>
      <c r="Z8" s="1720"/>
      <c r="AA8" s="1721"/>
      <c r="AB8" s="2138" t="s">
        <v>2353</v>
      </c>
      <c r="AC8" s="1720"/>
      <c r="AD8" s="1721"/>
      <c r="AE8" s="2028"/>
      <c r="AF8" s="1720"/>
      <c r="AG8" s="1721"/>
      <c r="AH8" s="2028"/>
      <c r="AI8" s="1720"/>
      <c r="AJ8" s="1872"/>
      <c r="AK8" s="267"/>
      <c r="AL8" s="267"/>
      <c r="AM8" s="267"/>
      <c r="AN8" s="267"/>
      <c r="AO8" s="267"/>
      <c r="AP8" s="267"/>
      <c r="AQ8" s="267"/>
      <c r="AR8" s="267"/>
      <c r="AS8" s="267"/>
    </row>
    <row r="9" spans="1:45" ht="33" customHeight="1">
      <c r="A9" s="1653"/>
      <c r="B9" s="1679"/>
      <c r="C9" s="1679"/>
      <c r="D9" s="1722"/>
      <c r="E9" s="1722"/>
      <c r="F9" s="1722"/>
      <c r="G9" s="1648"/>
      <c r="H9" s="2043"/>
      <c r="I9" s="666" t="s">
        <v>48</v>
      </c>
      <c r="J9" s="667"/>
      <c r="K9" s="668"/>
      <c r="L9" s="668"/>
      <c r="M9" s="668"/>
      <c r="N9" s="668"/>
      <c r="O9" s="669">
        <v>0.7</v>
      </c>
      <c r="P9" s="668"/>
      <c r="Q9" s="668"/>
      <c r="R9" s="668"/>
      <c r="S9" s="668"/>
      <c r="T9" s="668"/>
      <c r="U9" s="668"/>
      <c r="V9" s="670">
        <f t="shared" si="2"/>
        <v>0.7</v>
      </c>
      <c r="W9" s="2141"/>
      <c r="X9" s="297">
        <f>+V9*W8</f>
        <v>3.4999999999999996E-2</v>
      </c>
      <c r="Y9" s="1679"/>
      <c r="Z9" s="1722"/>
      <c r="AA9" s="1648"/>
      <c r="AB9" s="1679"/>
      <c r="AC9" s="1722"/>
      <c r="AD9" s="1648"/>
      <c r="AE9" s="1679"/>
      <c r="AF9" s="1722"/>
      <c r="AG9" s="1648"/>
      <c r="AH9" s="1679"/>
      <c r="AI9" s="1722"/>
      <c r="AJ9" s="2067"/>
      <c r="AK9" s="267"/>
      <c r="AL9" s="267"/>
      <c r="AM9" s="267"/>
      <c r="AN9" s="267"/>
      <c r="AO9" s="267"/>
      <c r="AP9" s="267"/>
      <c r="AQ9" s="267"/>
      <c r="AR9" s="267"/>
      <c r="AS9" s="267"/>
    </row>
    <row r="10" spans="1:45" ht="38.25" customHeight="1">
      <c r="A10" s="1653"/>
      <c r="B10" s="2028">
        <v>2</v>
      </c>
      <c r="C10" s="2057" t="s">
        <v>2355</v>
      </c>
      <c r="D10" s="1720"/>
      <c r="E10" s="1720"/>
      <c r="F10" s="1720"/>
      <c r="G10" s="1721"/>
      <c r="H10" s="2042" t="s">
        <v>79</v>
      </c>
      <c r="I10" s="654" t="s">
        <v>47</v>
      </c>
      <c r="J10" s="734"/>
      <c r="K10" s="676"/>
      <c r="L10" s="676"/>
      <c r="M10" s="676"/>
      <c r="N10" s="676"/>
      <c r="O10" s="676">
        <v>0.7</v>
      </c>
      <c r="P10" s="676"/>
      <c r="Q10" s="676">
        <v>0.3</v>
      </c>
      <c r="R10" s="676"/>
      <c r="S10" s="676"/>
      <c r="T10" s="676"/>
      <c r="U10" s="676"/>
      <c r="V10" s="672">
        <f t="shared" si="2"/>
        <v>1</v>
      </c>
      <c r="W10" s="2140">
        <v>0.2</v>
      </c>
      <c r="X10" s="290">
        <f>V10*W10</f>
        <v>0.2</v>
      </c>
      <c r="Y10" s="2028"/>
      <c r="Z10" s="1720"/>
      <c r="AA10" s="1721"/>
      <c r="AB10" s="2138" t="s">
        <v>2358</v>
      </c>
      <c r="AC10" s="1720"/>
      <c r="AD10" s="1721"/>
      <c r="AE10" s="1715"/>
      <c r="AF10" s="1715"/>
      <c r="AG10" s="1715"/>
      <c r="AH10" s="2138" t="s">
        <v>2360</v>
      </c>
      <c r="AI10" s="1720"/>
      <c r="AJ10" s="1721"/>
      <c r="AK10" s="267"/>
      <c r="AL10" s="267"/>
      <c r="AM10" s="267"/>
      <c r="AN10" s="267"/>
      <c r="AO10" s="267"/>
      <c r="AP10" s="267"/>
      <c r="AQ10" s="267"/>
      <c r="AR10" s="267"/>
      <c r="AS10" s="267"/>
    </row>
    <row r="11" spans="1:45" ht="33" customHeight="1">
      <c r="A11" s="1653"/>
      <c r="B11" s="1679"/>
      <c r="C11" s="1679"/>
      <c r="D11" s="1722"/>
      <c r="E11" s="1722"/>
      <c r="F11" s="1722"/>
      <c r="G11" s="1648"/>
      <c r="H11" s="2043"/>
      <c r="I11" s="666" t="s">
        <v>48</v>
      </c>
      <c r="J11" s="667"/>
      <c r="K11" s="668"/>
      <c r="L11" s="668"/>
      <c r="M11" s="668"/>
      <c r="N11" s="668"/>
      <c r="O11" s="669">
        <v>0.7</v>
      </c>
      <c r="P11" s="668"/>
      <c r="Q11" s="669">
        <v>0.3</v>
      </c>
      <c r="R11" s="668"/>
      <c r="S11" s="668"/>
      <c r="T11" s="668"/>
      <c r="U11" s="668"/>
      <c r="V11" s="670">
        <f t="shared" si="2"/>
        <v>1</v>
      </c>
      <c r="W11" s="2141"/>
      <c r="X11" s="297">
        <f>+V11*W10</f>
        <v>0.2</v>
      </c>
      <c r="Y11" s="1679"/>
      <c r="Z11" s="1722"/>
      <c r="AA11" s="1648"/>
      <c r="AB11" s="1679"/>
      <c r="AC11" s="1722"/>
      <c r="AD11" s="1648"/>
      <c r="AE11" s="1715"/>
      <c r="AF11" s="1715"/>
      <c r="AG11" s="1715"/>
      <c r="AH11" s="1679"/>
      <c r="AI11" s="1722"/>
      <c r="AJ11" s="1648"/>
      <c r="AK11" s="267"/>
      <c r="AL11" s="267"/>
      <c r="AM11" s="267"/>
      <c r="AN11" s="267"/>
      <c r="AO11" s="267"/>
      <c r="AP11" s="267"/>
      <c r="AQ11" s="267"/>
      <c r="AR11" s="267"/>
      <c r="AS11" s="267"/>
    </row>
    <row r="12" spans="1:45" ht="21.75" customHeight="1">
      <c r="A12" s="1653"/>
      <c r="B12" s="2028">
        <v>3</v>
      </c>
      <c r="C12" s="2057" t="s">
        <v>2361</v>
      </c>
      <c r="D12" s="1720"/>
      <c r="E12" s="1720"/>
      <c r="F12" s="1720"/>
      <c r="G12" s="1721"/>
      <c r="H12" s="2042" t="s">
        <v>79</v>
      </c>
      <c r="I12" s="654" t="s">
        <v>47</v>
      </c>
      <c r="J12" s="734"/>
      <c r="K12" s="676"/>
      <c r="L12" s="676"/>
      <c r="M12" s="676"/>
      <c r="N12" s="676"/>
      <c r="O12" s="676">
        <v>0.6</v>
      </c>
      <c r="P12" s="676"/>
      <c r="Q12" s="676"/>
      <c r="R12" s="676">
        <v>0.3</v>
      </c>
      <c r="S12" s="676"/>
      <c r="T12" s="676"/>
      <c r="U12" s="676">
        <v>0.1</v>
      </c>
      <c r="V12" s="672">
        <f t="shared" si="2"/>
        <v>0.99999999999999989</v>
      </c>
      <c r="W12" s="2140">
        <v>0.15</v>
      </c>
      <c r="X12" s="290">
        <f>V12*W12</f>
        <v>0.14999999999999997</v>
      </c>
      <c r="Y12" s="2028"/>
      <c r="Z12" s="1720"/>
      <c r="AA12" s="1721"/>
      <c r="AB12" s="2138" t="s">
        <v>2363</v>
      </c>
      <c r="AC12" s="1720"/>
      <c r="AD12" s="1721"/>
      <c r="AE12" s="2138" t="s">
        <v>2364</v>
      </c>
      <c r="AF12" s="1720"/>
      <c r="AG12" s="1721"/>
      <c r="AH12" s="2028"/>
      <c r="AI12" s="1720"/>
      <c r="AJ12" s="1872"/>
      <c r="AK12" s="267"/>
      <c r="AL12" s="267"/>
      <c r="AM12" s="267"/>
      <c r="AN12" s="267"/>
      <c r="AO12" s="267"/>
      <c r="AP12" s="267"/>
      <c r="AQ12" s="267"/>
      <c r="AR12" s="267"/>
      <c r="AS12" s="267"/>
    </row>
    <row r="13" spans="1:45" ht="21.75" customHeight="1">
      <c r="A13" s="1653"/>
      <c r="B13" s="1679"/>
      <c r="C13" s="1679"/>
      <c r="D13" s="1722"/>
      <c r="E13" s="1722"/>
      <c r="F13" s="1722"/>
      <c r="G13" s="1648"/>
      <c r="H13" s="2043"/>
      <c r="I13" s="666" t="s">
        <v>48</v>
      </c>
      <c r="J13" s="667"/>
      <c r="K13" s="668"/>
      <c r="L13" s="668"/>
      <c r="M13" s="668"/>
      <c r="N13" s="668"/>
      <c r="O13" s="669">
        <v>0.6</v>
      </c>
      <c r="P13" s="668"/>
      <c r="Q13" s="668"/>
      <c r="R13" s="669">
        <v>0.1</v>
      </c>
      <c r="S13" s="668"/>
      <c r="T13" s="668"/>
      <c r="U13" s="668"/>
      <c r="V13" s="670">
        <f t="shared" si="2"/>
        <v>0.7</v>
      </c>
      <c r="W13" s="2141"/>
      <c r="X13" s="297">
        <f>+V13*W12</f>
        <v>0.105</v>
      </c>
      <c r="Y13" s="1679"/>
      <c r="Z13" s="1722"/>
      <c r="AA13" s="1648"/>
      <c r="AB13" s="1679"/>
      <c r="AC13" s="1722"/>
      <c r="AD13" s="1648"/>
      <c r="AE13" s="1679"/>
      <c r="AF13" s="1722"/>
      <c r="AG13" s="1648"/>
      <c r="AH13" s="1679"/>
      <c r="AI13" s="1722"/>
      <c r="AJ13" s="2067"/>
      <c r="AK13" s="267"/>
      <c r="AL13" s="267"/>
      <c r="AM13" s="267"/>
      <c r="AN13" s="267"/>
      <c r="AO13" s="267"/>
      <c r="AP13" s="267"/>
      <c r="AQ13" s="267"/>
      <c r="AR13" s="267"/>
      <c r="AS13" s="267"/>
    </row>
    <row r="14" spans="1:45" ht="27" customHeight="1">
      <c r="A14" s="1653"/>
      <c r="B14" s="2028">
        <v>4</v>
      </c>
      <c r="C14" s="2057" t="s">
        <v>2366</v>
      </c>
      <c r="D14" s="1720"/>
      <c r="E14" s="1720"/>
      <c r="F14" s="1720"/>
      <c r="G14" s="1721"/>
      <c r="H14" s="2042" t="s">
        <v>79</v>
      </c>
      <c r="I14" s="654" t="s">
        <v>47</v>
      </c>
      <c r="J14" s="734"/>
      <c r="K14" s="676"/>
      <c r="L14" s="676"/>
      <c r="M14" s="676"/>
      <c r="N14" s="676"/>
      <c r="O14" s="676">
        <v>0.6</v>
      </c>
      <c r="P14" s="676"/>
      <c r="Q14" s="676"/>
      <c r="R14" s="676">
        <v>0.3</v>
      </c>
      <c r="S14" s="676"/>
      <c r="T14" s="676"/>
      <c r="U14" s="676">
        <v>0.1</v>
      </c>
      <c r="V14" s="672">
        <f t="shared" si="2"/>
        <v>0.99999999999999989</v>
      </c>
      <c r="W14" s="2140">
        <v>0.15</v>
      </c>
      <c r="X14" s="290">
        <f>V14*W14</f>
        <v>0.14999999999999997</v>
      </c>
      <c r="Y14" s="2028"/>
      <c r="Z14" s="1720"/>
      <c r="AA14" s="1721"/>
      <c r="AB14" s="2138" t="s">
        <v>2369</v>
      </c>
      <c r="AC14" s="1720"/>
      <c r="AD14" s="1721"/>
      <c r="AE14" s="2138" t="s">
        <v>2371</v>
      </c>
      <c r="AF14" s="1720"/>
      <c r="AG14" s="1721"/>
      <c r="AH14" s="2028"/>
      <c r="AI14" s="1720"/>
      <c r="AJ14" s="1872"/>
      <c r="AK14" s="267"/>
      <c r="AL14" s="267"/>
      <c r="AM14" s="267"/>
      <c r="AN14" s="267"/>
      <c r="AO14" s="267"/>
      <c r="AP14" s="267"/>
      <c r="AQ14" s="267"/>
      <c r="AR14" s="267"/>
      <c r="AS14" s="267"/>
    </row>
    <row r="15" spans="1:45" ht="30" customHeight="1">
      <c r="A15" s="1653"/>
      <c r="B15" s="1679"/>
      <c r="C15" s="1679"/>
      <c r="D15" s="1722"/>
      <c r="E15" s="1722"/>
      <c r="F15" s="1722"/>
      <c r="G15" s="1648"/>
      <c r="H15" s="2043"/>
      <c r="I15" s="666" t="s">
        <v>48</v>
      </c>
      <c r="J15" s="667"/>
      <c r="K15" s="668"/>
      <c r="L15" s="668"/>
      <c r="M15" s="668"/>
      <c r="N15" s="668"/>
      <c r="O15" s="669">
        <v>0.6</v>
      </c>
      <c r="P15" s="668"/>
      <c r="Q15" s="668"/>
      <c r="R15" s="669">
        <v>0.1</v>
      </c>
      <c r="S15" s="668"/>
      <c r="T15" s="668"/>
      <c r="U15" s="668"/>
      <c r="V15" s="670">
        <f t="shared" si="2"/>
        <v>0.7</v>
      </c>
      <c r="W15" s="2141"/>
      <c r="X15" s="297">
        <f>+V15*W14</f>
        <v>0.105</v>
      </c>
      <c r="Y15" s="1679"/>
      <c r="Z15" s="1722"/>
      <c r="AA15" s="1648"/>
      <c r="AB15" s="1679"/>
      <c r="AC15" s="1722"/>
      <c r="AD15" s="1648"/>
      <c r="AE15" s="1679"/>
      <c r="AF15" s="1722"/>
      <c r="AG15" s="1648"/>
      <c r="AH15" s="1679"/>
      <c r="AI15" s="1722"/>
      <c r="AJ15" s="2067"/>
      <c r="AK15" s="267"/>
      <c r="AL15" s="267"/>
      <c r="AM15" s="267"/>
      <c r="AN15" s="267"/>
      <c r="AO15" s="267"/>
      <c r="AP15" s="267"/>
      <c r="AQ15" s="267"/>
      <c r="AR15" s="267"/>
      <c r="AS15" s="267"/>
    </row>
    <row r="16" spans="1:45" ht="21.75" customHeight="1">
      <c r="A16" s="1653"/>
      <c r="B16" s="2028">
        <v>5</v>
      </c>
      <c r="C16" s="2057" t="s">
        <v>2374</v>
      </c>
      <c r="D16" s="1720"/>
      <c r="E16" s="1720"/>
      <c r="F16" s="1720"/>
      <c r="G16" s="1721"/>
      <c r="H16" s="2042" t="s">
        <v>79</v>
      </c>
      <c r="I16" s="654" t="s">
        <v>47</v>
      </c>
      <c r="J16" s="734"/>
      <c r="K16" s="676"/>
      <c r="L16" s="676"/>
      <c r="M16" s="676"/>
      <c r="N16" s="676"/>
      <c r="O16" s="676">
        <v>0.6</v>
      </c>
      <c r="P16" s="676"/>
      <c r="Q16" s="676"/>
      <c r="R16" s="676">
        <v>0.3</v>
      </c>
      <c r="S16" s="676"/>
      <c r="T16" s="676"/>
      <c r="U16" s="676">
        <v>0.1</v>
      </c>
      <c r="V16" s="672">
        <f t="shared" si="2"/>
        <v>0.99999999999999989</v>
      </c>
      <c r="W16" s="2140">
        <v>0.25</v>
      </c>
      <c r="X16" s="290">
        <f>V16*W16</f>
        <v>0.24999999999999997</v>
      </c>
      <c r="Y16" s="2028"/>
      <c r="Z16" s="1720"/>
      <c r="AA16" s="1721"/>
      <c r="AB16" s="2028"/>
      <c r="AC16" s="1720"/>
      <c r="AD16" s="1721"/>
      <c r="AE16" s="2028"/>
      <c r="AF16" s="1720"/>
      <c r="AG16" s="1721"/>
      <c r="AH16" s="2028"/>
      <c r="AI16" s="1720"/>
      <c r="AJ16" s="1872"/>
      <c r="AK16" s="267"/>
      <c r="AL16" s="267"/>
      <c r="AM16" s="267"/>
      <c r="AN16" s="267"/>
      <c r="AO16" s="267"/>
      <c r="AP16" s="267"/>
      <c r="AQ16" s="267"/>
      <c r="AR16" s="267"/>
      <c r="AS16" s="267"/>
    </row>
    <row r="17" spans="1:45" ht="21.75" customHeight="1">
      <c r="A17" s="1653"/>
      <c r="B17" s="1679"/>
      <c r="C17" s="1679"/>
      <c r="D17" s="1722"/>
      <c r="E17" s="1722"/>
      <c r="F17" s="1722"/>
      <c r="G17" s="1648"/>
      <c r="H17" s="2043"/>
      <c r="I17" s="666" t="s">
        <v>48</v>
      </c>
      <c r="J17" s="667"/>
      <c r="K17" s="668"/>
      <c r="L17" s="668"/>
      <c r="M17" s="668"/>
      <c r="N17" s="668"/>
      <c r="O17" s="668"/>
      <c r="P17" s="668"/>
      <c r="Q17" s="668"/>
      <c r="R17" s="668"/>
      <c r="S17" s="668"/>
      <c r="T17" s="668"/>
      <c r="U17" s="668"/>
      <c r="V17" s="670">
        <f t="shared" si="2"/>
        <v>0</v>
      </c>
      <c r="W17" s="2141"/>
      <c r="X17" s="297">
        <f>+V17*W16</f>
        <v>0</v>
      </c>
      <c r="Y17" s="1679"/>
      <c r="Z17" s="1722"/>
      <c r="AA17" s="1648"/>
      <c r="AB17" s="1679"/>
      <c r="AC17" s="1722"/>
      <c r="AD17" s="1648"/>
      <c r="AE17" s="1679"/>
      <c r="AF17" s="1722"/>
      <c r="AG17" s="1648"/>
      <c r="AH17" s="1679"/>
      <c r="AI17" s="1722"/>
      <c r="AJ17" s="2067"/>
      <c r="AK17" s="267"/>
      <c r="AL17" s="267"/>
      <c r="AM17" s="267"/>
      <c r="AN17" s="267"/>
      <c r="AO17" s="267"/>
      <c r="AP17" s="267"/>
      <c r="AQ17" s="267"/>
      <c r="AR17" s="267"/>
      <c r="AS17" s="267"/>
    </row>
    <row r="18" spans="1:45" ht="67.5" customHeight="1">
      <c r="A18" s="1653"/>
      <c r="B18" s="2028">
        <v>6</v>
      </c>
      <c r="C18" s="2057" t="s">
        <v>2375</v>
      </c>
      <c r="D18" s="1720"/>
      <c r="E18" s="1720"/>
      <c r="F18" s="1720"/>
      <c r="G18" s="1721"/>
      <c r="H18" s="2042" t="s">
        <v>79</v>
      </c>
      <c r="I18" s="654" t="s">
        <v>47</v>
      </c>
      <c r="J18" s="734"/>
      <c r="K18" s="676"/>
      <c r="L18" s="676"/>
      <c r="M18" s="676"/>
      <c r="N18" s="676"/>
      <c r="O18" s="676">
        <v>0.6</v>
      </c>
      <c r="P18" s="676"/>
      <c r="Q18" s="676"/>
      <c r="R18" s="676">
        <v>0.3</v>
      </c>
      <c r="S18" s="676"/>
      <c r="T18" s="676"/>
      <c r="U18" s="676">
        <v>0.1</v>
      </c>
      <c r="V18" s="672">
        <f t="shared" si="2"/>
        <v>0.99999999999999989</v>
      </c>
      <c r="W18" s="2140">
        <v>0.1</v>
      </c>
      <c r="X18" s="290">
        <f>V18*W18</f>
        <v>9.9999999999999992E-2</v>
      </c>
      <c r="Y18" s="2028"/>
      <c r="Z18" s="1720"/>
      <c r="AA18" s="1721"/>
      <c r="AB18" s="2138" t="s">
        <v>2376</v>
      </c>
      <c r="AC18" s="1720"/>
      <c r="AD18" s="1721"/>
      <c r="AE18" s="2138" t="s">
        <v>2377</v>
      </c>
      <c r="AF18" s="1720"/>
      <c r="AG18" s="1721"/>
      <c r="AH18" s="2138" t="s">
        <v>2378</v>
      </c>
      <c r="AI18" s="1720"/>
      <c r="AJ18" s="1872"/>
      <c r="AK18" s="267"/>
      <c r="AL18" s="267"/>
      <c r="AM18" s="267"/>
      <c r="AN18" s="267"/>
      <c r="AO18" s="267"/>
      <c r="AP18" s="267"/>
      <c r="AQ18" s="267"/>
      <c r="AR18" s="267"/>
      <c r="AS18" s="267"/>
    </row>
    <row r="19" spans="1:45" ht="66" customHeight="1">
      <c r="A19" s="1653"/>
      <c r="B19" s="1679"/>
      <c r="C19" s="1679"/>
      <c r="D19" s="1722"/>
      <c r="E19" s="1722"/>
      <c r="F19" s="1722"/>
      <c r="G19" s="1648"/>
      <c r="H19" s="2043"/>
      <c r="I19" s="666" t="s">
        <v>48</v>
      </c>
      <c r="J19" s="667"/>
      <c r="K19" s="668"/>
      <c r="L19" s="668"/>
      <c r="M19" s="668"/>
      <c r="N19" s="668"/>
      <c r="O19" s="669">
        <v>0.6</v>
      </c>
      <c r="P19" s="668"/>
      <c r="Q19" s="668"/>
      <c r="R19" s="669">
        <v>0.2</v>
      </c>
      <c r="S19" s="668"/>
      <c r="T19" s="668"/>
      <c r="U19" s="669">
        <v>0.1</v>
      </c>
      <c r="V19" s="670">
        <f t="shared" si="2"/>
        <v>0.9</v>
      </c>
      <c r="W19" s="2141"/>
      <c r="X19" s="297">
        <f>+V19*W18</f>
        <v>9.0000000000000011E-2</v>
      </c>
      <c r="Y19" s="1679"/>
      <c r="Z19" s="1722"/>
      <c r="AA19" s="1648"/>
      <c r="AB19" s="1679"/>
      <c r="AC19" s="1722"/>
      <c r="AD19" s="1648"/>
      <c r="AE19" s="1679"/>
      <c r="AF19" s="1722"/>
      <c r="AG19" s="1648"/>
      <c r="AH19" s="1679"/>
      <c r="AI19" s="1722"/>
      <c r="AJ19" s="2067"/>
      <c r="AK19" s="267"/>
      <c r="AL19" s="267"/>
      <c r="AM19" s="267"/>
      <c r="AN19" s="267"/>
      <c r="AO19" s="267"/>
      <c r="AP19" s="267"/>
      <c r="AQ19" s="267"/>
      <c r="AR19" s="267"/>
      <c r="AS19" s="267"/>
    </row>
    <row r="20" spans="1:45" ht="21.75" customHeight="1">
      <c r="A20" s="1653"/>
      <c r="B20" s="2028">
        <v>7</v>
      </c>
      <c r="C20" s="2057" t="s">
        <v>2379</v>
      </c>
      <c r="D20" s="1720"/>
      <c r="E20" s="1720"/>
      <c r="F20" s="1720"/>
      <c r="G20" s="1721"/>
      <c r="H20" s="2042" t="s">
        <v>79</v>
      </c>
      <c r="I20" s="654" t="s">
        <v>47</v>
      </c>
      <c r="J20" s="734"/>
      <c r="K20" s="676"/>
      <c r="L20" s="676"/>
      <c r="M20" s="676"/>
      <c r="N20" s="676"/>
      <c r="O20" s="676">
        <v>0.6</v>
      </c>
      <c r="P20" s="676"/>
      <c r="Q20" s="676"/>
      <c r="R20" s="676">
        <v>0.3</v>
      </c>
      <c r="S20" s="676"/>
      <c r="T20" s="676">
        <v>0.1</v>
      </c>
      <c r="U20" s="676"/>
      <c r="V20" s="672">
        <f t="shared" si="2"/>
        <v>0.99999999999999989</v>
      </c>
      <c r="W20" s="2140">
        <v>0.1</v>
      </c>
      <c r="X20" s="290">
        <f>V20*W20</f>
        <v>9.9999999999999992E-2</v>
      </c>
      <c r="Y20" s="2028"/>
      <c r="Z20" s="1720"/>
      <c r="AA20" s="1721"/>
      <c r="AB20" s="2138" t="s">
        <v>2380</v>
      </c>
      <c r="AC20" s="1720"/>
      <c r="AD20" s="1721"/>
      <c r="AE20" s="2138" t="s">
        <v>2381</v>
      </c>
      <c r="AF20" s="1720"/>
      <c r="AG20" s="1721"/>
      <c r="AH20" s="2138" t="s">
        <v>2382</v>
      </c>
      <c r="AI20" s="1720"/>
      <c r="AJ20" s="1872"/>
      <c r="AK20" s="267"/>
      <c r="AL20" s="267"/>
      <c r="AM20" s="267"/>
      <c r="AN20" s="267"/>
      <c r="AO20" s="267"/>
      <c r="AP20" s="267"/>
      <c r="AQ20" s="267"/>
      <c r="AR20" s="267"/>
      <c r="AS20" s="267"/>
    </row>
    <row r="21" spans="1:45" ht="21.75" customHeight="1">
      <c r="A21" s="1653"/>
      <c r="B21" s="1679"/>
      <c r="C21" s="1679"/>
      <c r="D21" s="1722"/>
      <c r="E21" s="1722"/>
      <c r="F21" s="1722"/>
      <c r="G21" s="1648"/>
      <c r="H21" s="2043"/>
      <c r="I21" s="666" t="s">
        <v>48</v>
      </c>
      <c r="J21" s="667"/>
      <c r="K21" s="668"/>
      <c r="L21" s="668"/>
      <c r="M21" s="668"/>
      <c r="N21" s="668"/>
      <c r="O21" s="669">
        <v>0.6</v>
      </c>
      <c r="P21" s="668"/>
      <c r="Q21" s="668"/>
      <c r="R21" s="669">
        <v>0.2</v>
      </c>
      <c r="S21" s="668"/>
      <c r="T21" s="669">
        <v>0.1</v>
      </c>
      <c r="U21" s="668"/>
      <c r="V21" s="670">
        <f t="shared" si="2"/>
        <v>0.9</v>
      </c>
      <c r="W21" s="2141"/>
      <c r="X21" s="297">
        <f>+V21*W20</f>
        <v>9.0000000000000011E-2</v>
      </c>
      <c r="Y21" s="1679"/>
      <c r="Z21" s="1722"/>
      <c r="AA21" s="1648"/>
      <c r="AB21" s="1679"/>
      <c r="AC21" s="1722"/>
      <c r="AD21" s="1648"/>
      <c r="AE21" s="1679"/>
      <c r="AF21" s="1722"/>
      <c r="AG21" s="1648"/>
      <c r="AH21" s="1679"/>
      <c r="AI21" s="1722"/>
      <c r="AJ21" s="2067"/>
      <c r="AK21" s="267"/>
      <c r="AL21" s="267"/>
      <c r="AM21" s="267"/>
      <c r="AN21" s="267"/>
      <c r="AO21" s="267"/>
      <c r="AP21" s="267"/>
      <c r="AQ21" s="267"/>
      <c r="AR21" s="267"/>
      <c r="AS21" s="267"/>
    </row>
    <row r="22" spans="1:45" ht="12.75" customHeight="1">
      <c r="A22" s="1653"/>
      <c r="B22" s="2060" t="s">
        <v>103</v>
      </c>
      <c r="C22" s="1720"/>
      <c r="D22" s="1720"/>
      <c r="E22" s="1720"/>
      <c r="F22" s="1720"/>
      <c r="G22" s="1721"/>
      <c r="H22" s="2154" t="s">
        <v>79</v>
      </c>
      <c r="I22" s="677" t="s">
        <v>47</v>
      </c>
      <c r="J22" s="678">
        <f t="shared" ref="J22:U22" si="3">+J8*$W8+J10*$W10+J12*$W12+J14*$W14+J16*$W16+J18*$W18+J20*$W20</f>
        <v>0</v>
      </c>
      <c r="K22" s="678">
        <f t="shared" si="3"/>
        <v>0</v>
      </c>
      <c r="L22" s="678">
        <f t="shared" si="3"/>
        <v>0</v>
      </c>
      <c r="M22" s="678">
        <f t="shared" si="3"/>
        <v>0</v>
      </c>
      <c r="N22" s="678">
        <f t="shared" si="3"/>
        <v>0</v>
      </c>
      <c r="O22" s="678">
        <f t="shared" si="3"/>
        <v>0.625</v>
      </c>
      <c r="P22" s="678">
        <f t="shared" si="3"/>
        <v>0</v>
      </c>
      <c r="Q22" s="678">
        <f t="shared" si="3"/>
        <v>7.4999999999999997E-2</v>
      </c>
      <c r="R22" s="678">
        <f t="shared" si="3"/>
        <v>0.22499999999999998</v>
      </c>
      <c r="S22" s="678">
        <f t="shared" si="3"/>
        <v>0</v>
      </c>
      <c r="T22" s="678">
        <f t="shared" si="3"/>
        <v>1.0000000000000002E-2</v>
      </c>
      <c r="U22" s="678">
        <f t="shared" si="3"/>
        <v>6.5000000000000002E-2</v>
      </c>
      <c r="V22" s="672">
        <f t="shared" si="2"/>
        <v>1</v>
      </c>
      <c r="W22" s="2144">
        <f>SUM(W8:W21)</f>
        <v>1</v>
      </c>
      <c r="X22" s="290">
        <f>V22*W22</f>
        <v>1</v>
      </c>
      <c r="Y22" s="2034"/>
      <c r="Z22" s="1720"/>
      <c r="AA22" s="1721"/>
      <c r="AB22" s="2034"/>
      <c r="AC22" s="1720"/>
      <c r="AD22" s="1721"/>
      <c r="AE22" s="2034"/>
      <c r="AF22" s="1720"/>
      <c r="AG22" s="1721"/>
      <c r="AH22" s="2034"/>
      <c r="AI22" s="1720"/>
      <c r="AJ22" s="1872"/>
      <c r="AK22" s="267"/>
      <c r="AL22" s="267"/>
      <c r="AM22" s="267"/>
      <c r="AN22" s="267"/>
      <c r="AO22" s="267"/>
      <c r="AP22" s="267"/>
      <c r="AQ22" s="267"/>
      <c r="AR22" s="267"/>
      <c r="AS22" s="267"/>
    </row>
    <row r="23" spans="1:45" ht="15.75" customHeight="1">
      <c r="A23" s="1794"/>
      <c r="B23" s="1679"/>
      <c r="C23" s="1722"/>
      <c r="D23" s="1722"/>
      <c r="E23" s="1722"/>
      <c r="F23" s="1722"/>
      <c r="G23" s="1648"/>
      <c r="H23" s="2155"/>
      <c r="I23" s="679" t="s">
        <v>48</v>
      </c>
      <c r="J23" s="680">
        <f t="shared" ref="J23:U23" si="4">+J9*$W8+J11*$W10+J13*$W12+J15*$W14+J17*$W16+J19*$W18+J21*$W20</f>
        <v>0</v>
      </c>
      <c r="K23" s="680">
        <f t="shared" si="4"/>
        <v>0</v>
      </c>
      <c r="L23" s="680">
        <f t="shared" si="4"/>
        <v>0</v>
      </c>
      <c r="M23" s="680">
        <f t="shared" si="4"/>
        <v>0</v>
      </c>
      <c r="N23" s="680">
        <f t="shared" si="4"/>
        <v>0</v>
      </c>
      <c r="O23" s="680">
        <f t="shared" si="4"/>
        <v>0.47499999999999998</v>
      </c>
      <c r="P23" s="680">
        <f t="shared" si="4"/>
        <v>0</v>
      </c>
      <c r="Q23" s="680">
        <f t="shared" si="4"/>
        <v>0.06</v>
      </c>
      <c r="R23" s="680">
        <f t="shared" si="4"/>
        <v>7.0000000000000007E-2</v>
      </c>
      <c r="S23" s="680">
        <f t="shared" si="4"/>
        <v>0</v>
      </c>
      <c r="T23" s="680">
        <f t="shared" si="4"/>
        <v>1.0000000000000002E-2</v>
      </c>
      <c r="U23" s="680">
        <f t="shared" si="4"/>
        <v>1.0000000000000002E-2</v>
      </c>
      <c r="V23" s="699">
        <f t="shared" si="2"/>
        <v>0.625</v>
      </c>
      <c r="W23" s="2141"/>
      <c r="X23" s="681">
        <f>+V23*W22</f>
        <v>0.625</v>
      </c>
      <c r="Y23" s="1679"/>
      <c r="Z23" s="1722"/>
      <c r="AA23" s="1648"/>
      <c r="AB23" s="1679"/>
      <c r="AC23" s="1722"/>
      <c r="AD23" s="1648"/>
      <c r="AE23" s="1679"/>
      <c r="AF23" s="1722"/>
      <c r="AG23" s="1648"/>
      <c r="AH23" s="1679"/>
      <c r="AI23" s="1722"/>
      <c r="AJ23" s="2067"/>
      <c r="AK23" s="267"/>
      <c r="AL23" s="267"/>
      <c r="AM23" s="267"/>
      <c r="AN23" s="267"/>
      <c r="AO23" s="267"/>
      <c r="AP23" s="267"/>
      <c r="AQ23" s="267"/>
      <c r="AR23" s="267"/>
      <c r="AS23" s="267"/>
    </row>
    <row r="24" spans="1:45" ht="30.75" customHeight="1">
      <c r="A24" s="2048" t="s">
        <v>107</v>
      </c>
      <c r="B24" s="1664"/>
      <c r="C24" s="261" t="s">
        <v>108</v>
      </c>
      <c r="D24" s="261" t="s">
        <v>109</v>
      </c>
      <c r="E24" s="261" t="s">
        <v>28</v>
      </c>
      <c r="F24" s="261" t="s">
        <v>110</v>
      </c>
      <c r="G24" s="262" t="s">
        <v>111</v>
      </c>
      <c r="H24" s="2030" t="s">
        <v>112</v>
      </c>
      <c r="I24" s="2031"/>
      <c r="J24" s="264" t="s">
        <v>63</v>
      </c>
      <c r="K24" s="264" t="s">
        <v>64</v>
      </c>
      <c r="L24" s="264" t="s">
        <v>65</v>
      </c>
      <c r="M24" s="264" t="s">
        <v>66</v>
      </c>
      <c r="N24" s="264" t="s">
        <v>67</v>
      </c>
      <c r="O24" s="264" t="s">
        <v>68</v>
      </c>
      <c r="P24" s="264" t="s">
        <v>69</v>
      </c>
      <c r="Q24" s="264" t="s">
        <v>70</v>
      </c>
      <c r="R24" s="264" t="s">
        <v>71</v>
      </c>
      <c r="S24" s="264" t="s">
        <v>72</v>
      </c>
      <c r="T24" s="264" t="s">
        <v>73</v>
      </c>
      <c r="U24" s="264" t="s">
        <v>74</v>
      </c>
      <c r="V24" s="264" t="s">
        <v>75</v>
      </c>
      <c r="W24" s="264" t="s">
        <v>76</v>
      </c>
      <c r="X24" s="264" t="s">
        <v>77</v>
      </c>
      <c r="Y24" s="2030" t="s">
        <v>113</v>
      </c>
      <c r="Z24" s="2036"/>
      <c r="AA24" s="2031"/>
      <c r="AB24" s="2030" t="s">
        <v>117</v>
      </c>
      <c r="AC24" s="2036"/>
      <c r="AD24" s="2031"/>
      <c r="AE24" s="2030" t="s">
        <v>427</v>
      </c>
      <c r="AF24" s="2036"/>
      <c r="AG24" s="2031"/>
      <c r="AH24" s="2030" t="s">
        <v>125</v>
      </c>
      <c r="AI24" s="2036"/>
      <c r="AJ24" s="2037"/>
      <c r="AK24" s="267"/>
      <c r="AL24" s="267"/>
      <c r="AM24" s="267"/>
      <c r="AN24" s="267"/>
      <c r="AO24" s="267"/>
      <c r="AP24" s="267"/>
      <c r="AQ24" s="267"/>
      <c r="AR24" s="267"/>
      <c r="AS24" s="267"/>
    </row>
    <row r="25" spans="1:45" ht="78.75" customHeight="1">
      <c r="A25" s="1796"/>
      <c r="B25" s="1713"/>
      <c r="C25" s="2046" t="s">
        <v>2325</v>
      </c>
      <c r="D25" s="2046" t="s">
        <v>298</v>
      </c>
      <c r="E25" s="2046">
        <v>100</v>
      </c>
      <c r="F25" s="2046" t="s">
        <v>2401</v>
      </c>
      <c r="G25" s="2046" t="s">
        <v>2329</v>
      </c>
      <c r="H25" s="2041" t="s">
        <v>47</v>
      </c>
      <c r="I25" s="1701"/>
      <c r="J25" s="376"/>
      <c r="K25" s="371"/>
      <c r="L25" s="376"/>
      <c r="M25" s="371"/>
      <c r="N25" s="376"/>
      <c r="O25" s="371">
        <v>0.5</v>
      </c>
      <c r="P25" s="376"/>
      <c r="Q25" s="371"/>
      <c r="R25" s="376">
        <v>0.4</v>
      </c>
      <c r="S25" s="371"/>
      <c r="T25" s="376"/>
      <c r="U25" s="371">
        <v>0.1</v>
      </c>
      <c r="V25" s="730">
        <f t="shared" ref="V25:V26" si="5">SUM(J25:U25)</f>
        <v>1</v>
      </c>
      <c r="W25" s="2039">
        <v>0.2</v>
      </c>
      <c r="X25" s="730">
        <f>+(V25/V25)*W25</f>
        <v>0.2</v>
      </c>
      <c r="Y25" s="2073"/>
      <c r="Z25" s="1720"/>
      <c r="AA25" s="1721"/>
      <c r="AB25" s="2073" t="s">
        <v>2402</v>
      </c>
      <c r="AC25" s="1720"/>
      <c r="AD25" s="1721"/>
      <c r="AE25" s="2073" t="s">
        <v>2403</v>
      </c>
      <c r="AF25" s="1720"/>
      <c r="AG25" s="1721"/>
      <c r="AH25" s="2073"/>
      <c r="AI25" s="1720"/>
      <c r="AJ25" s="1721"/>
      <c r="AK25" s="267"/>
      <c r="AL25" s="267"/>
      <c r="AM25" s="267"/>
      <c r="AN25" s="267"/>
      <c r="AO25" s="267"/>
      <c r="AP25" s="267"/>
      <c r="AQ25" s="267"/>
      <c r="AR25" s="267"/>
      <c r="AS25" s="267"/>
    </row>
    <row r="26" spans="1:45" ht="126" customHeight="1">
      <c r="A26" s="2062"/>
      <c r="B26" s="1648"/>
      <c r="C26" s="1619"/>
      <c r="D26" s="1619"/>
      <c r="E26" s="1619"/>
      <c r="F26" s="1619"/>
      <c r="G26" s="1619"/>
      <c r="H26" s="2081" t="s">
        <v>78</v>
      </c>
      <c r="I26" s="1648"/>
      <c r="J26" s="950"/>
      <c r="K26" s="951"/>
      <c r="L26" s="950"/>
      <c r="M26" s="951"/>
      <c r="N26" s="950"/>
      <c r="O26" s="952">
        <v>0.5</v>
      </c>
      <c r="P26" s="950"/>
      <c r="Q26" s="951"/>
      <c r="R26" s="953">
        <v>0.3</v>
      </c>
      <c r="S26" s="951"/>
      <c r="T26" s="950"/>
      <c r="U26" s="951"/>
      <c r="V26" s="733">
        <f t="shared" si="5"/>
        <v>0.8</v>
      </c>
      <c r="W26" s="1619"/>
      <c r="X26" s="730">
        <f>+V26/V25*W25</f>
        <v>0.16000000000000003</v>
      </c>
      <c r="Y26" s="1679"/>
      <c r="Z26" s="1722"/>
      <c r="AA26" s="1648"/>
      <c r="AB26" s="1679"/>
      <c r="AC26" s="1722"/>
      <c r="AD26" s="1648"/>
      <c r="AE26" s="1679"/>
      <c r="AF26" s="1722"/>
      <c r="AG26" s="1648"/>
      <c r="AH26" s="1679"/>
      <c r="AI26" s="1722"/>
      <c r="AJ26" s="1648"/>
      <c r="AK26" s="267"/>
      <c r="AL26" s="267"/>
      <c r="AM26" s="267"/>
      <c r="AN26" s="267"/>
      <c r="AO26" s="267"/>
      <c r="AP26" s="267"/>
      <c r="AQ26" s="267"/>
      <c r="AR26" s="267"/>
      <c r="AS26" s="267"/>
    </row>
    <row r="27" spans="1:45" ht="20.25" customHeight="1">
      <c r="A27" s="2059" t="s">
        <v>2404</v>
      </c>
      <c r="B27" s="2047" t="s">
        <v>34</v>
      </c>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874"/>
      <c r="AK27" s="332"/>
      <c r="AL27" s="267"/>
      <c r="AM27" s="267"/>
      <c r="AN27" s="267"/>
      <c r="AO27" s="267"/>
      <c r="AP27" s="267"/>
      <c r="AQ27" s="267"/>
      <c r="AR27" s="267"/>
      <c r="AS27" s="267"/>
    </row>
    <row r="28" spans="1:45" ht="26.25" customHeight="1">
      <c r="A28" s="1653"/>
      <c r="B28" s="2143">
        <v>1</v>
      </c>
      <c r="C28" s="2057" t="s">
        <v>2405</v>
      </c>
      <c r="D28" s="1720"/>
      <c r="E28" s="1720"/>
      <c r="F28" s="1720"/>
      <c r="G28" s="1721"/>
      <c r="H28" s="2042" t="s">
        <v>79</v>
      </c>
      <c r="I28" s="654" t="s">
        <v>47</v>
      </c>
      <c r="J28" s="734"/>
      <c r="K28" s="676"/>
      <c r="L28" s="676"/>
      <c r="M28" s="676"/>
      <c r="N28" s="676"/>
      <c r="O28" s="676">
        <v>0.5</v>
      </c>
      <c r="P28" s="676"/>
      <c r="Q28" s="676"/>
      <c r="R28" s="676">
        <v>0.4</v>
      </c>
      <c r="S28" s="676"/>
      <c r="T28" s="676">
        <v>0.1</v>
      </c>
      <c r="U28" s="676"/>
      <c r="V28" s="672">
        <f t="shared" ref="V28:V45" si="6">SUM(J28:U28)</f>
        <v>1</v>
      </c>
      <c r="W28" s="2140">
        <v>0.15</v>
      </c>
      <c r="X28" s="290">
        <f>V28*W28</f>
        <v>0.15</v>
      </c>
      <c r="Y28" s="2028"/>
      <c r="Z28" s="1720"/>
      <c r="AA28" s="1721"/>
      <c r="AB28" s="2138" t="s">
        <v>2406</v>
      </c>
      <c r="AC28" s="1720"/>
      <c r="AD28" s="1721"/>
      <c r="AE28" s="1715"/>
      <c r="AF28" s="1715"/>
      <c r="AG28" s="1715"/>
      <c r="AH28" s="2138" t="s">
        <v>2407</v>
      </c>
      <c r="AI28" s="1720"/>
      <c r="AJ28" s="1721"/>
      <c r="AK28" s="332"/>
      <c r="AL28" s="267"/>
      <c r="AM28" s="267"/>
      <c r="AN28" s="267"/>
      <c r="AO28" s="267"/>
      <c r="AP28" s="267"/>
      <c r="AQ28" s="267"/>
      <c r="AR28" s="267"/>
      <c r="AS28" s="267"/>
    </row>
    <row r="29" spans="1:45" ht="26.25" customHeight="1">
      <c r="A29" s="1653"/>
      <c r="B29" s="2065"/>
      <c r="C29" s="1679"/>
      <c r="D29" s="1722"/>
      <c r="E29" s="1722"/>
      <c r="F29" s="1722"/>
      <c r="G29" s="1648"/>
      <c r="H29" s="2043"/>
      <c r="I29" s="666" t="s">
        <v>48</v>
      </c>
      <c r="J29" s="667"/>
      <c r="K29" s="668"/>
      <c r="L29" s="668"/>
      <c r="M29" s="668"/>
      <c r="N29" s="668"/>
      <c r="O29" s="669">
        <v>0.5</v>
      </c>
      <c r="P29" s="668"/>
      <c r="Q29" s="668"/>
      <c r="R29" s="669">
        <v>0.1</v>
      </c>
      <c r="S29" s="668"/>
      <c r="T29" s="668"/>
      <c r="U29" s="668"/>
      <c r="V29" s="670">
        <f t="shared" si="6"/>
        <v>0.6</v>
      </c>
      <c r="W29" s="2141"/>
      <c r="X29" s="297">
        <f>+V29*W28</f>
        <v>0.09</v>
      </c>
      <c r="Y29" s="1679"/>
      <c r="Z29" s="1722"/>
      <c r="AA29" s="1648"/>
      <c r="AB29" s="1679"/>
      <c r="AC29" s="1722"/>
      <c r="AD29" s="1648"/>
      <c r="AE29" s="1715"/>
      <c r="AF29" s="1715"/>
      <c r="AG29" s="1715"/>
      <c r="AH29" s="1679"/>
      <c r="AI29" s="1722"/>
      <c r="AJ29" s="1648"/>
      <c r="AK29" s="332"/>
      <c r="AL29" s="267"/>
      <c r="AM29" s="267"/>
      <c r="AN29" s="267"/>
      <c r="AO29" s="267"/>
      <c r="AP29" s="267"/>
      <c r="AQ29" s="267"/>
      <c r="AR29" s="267"/>
      <c r="AS29" s="267"/>
    </row>
    <row r="30" spans="1:45" ht="58.5" customHeight="1">
      <c r="A30" s="1653"/>
      <c r="B30" s="2143">
        <v>2</v>
      </c>
      <c r="C30" s="2057" t="s">
        <v>2408</v>
      </c>
      <c r="D30" s="1720"/>
      <c r="E30" s="1720"/>
      <c r="F30" s="1720"/>
      <c r="G30" s="1721"/>
      <c r="H30" s="2042" t="s">
        <v>79</v>
      </c>
      <c r="I30" s="654" t="s">
        <v>47</v>
      </c>
      <c r="J30" s="734"/>
      <c r="K30" s="676"/>
      <c r="L30" s="676"/>
      <c r="M30" s="676"/>
      <c r="N30" s="676"/>
      <c r="O30" s="676">
        <v>0.5</v>
      </c>
      <c r="P30" s="676"/>
      <c r="Q30" s="676"/>
      <c r="R30" s="676">
        <v>0.4</v>
      </c>
      <c r="S30" s="676"/>
      <c r="T30" s="676">
        <v>0.1</v>
      </c>
      <c r="U30" s="676"/>
      <c r="V30" s="672">
        <f t="shared" si="6"/>
        <v>1</v>
      </c>
      <c r="W30" s="2140">
        <v>0.15</v>
      </c>
      <c r="X30" s="290">
        <f>V30*W30</f>
        <v>0.15</v>
      </c>
      <c r="Y30" s="2028"/>
      <c r="Z30" s="1720"/>
      <c r="AA30" s="1721"/>
      <c r="AB30" s="2138" t="s">
        <v>2409</v>
      </c>
      <c r="AC30" s="1720"/>
      <c r="AD30" s="1721"/>
      <c r="AE30" s="2138" t="s">
        <v>2410</v>
      </c>
      <c r="AF30" s="1720"/>
      <c r="AG30" s="1721"/>
      <c r="AH30" s="2138" t="s">
        <v>2411</v>
      </c>
      <c r="AI30" s="1720"/>
      <c r="AJ30" s="1872"/>
      <c r="AK30" s="332"/>
      <c r="AL30" s="267"/>
      <c r="AM30" s="267"/>
      <c r="AN30" s="267"/>
      <c r="AO30" s="267"/>
      <c r="AP30" s="267"/>
      <c r="AQ30" s="267"/>
      <c r="AR30" s="267"/>
      <c r="AS30" s="267"/>
    </row>
    <row r="31" spans="1:45" ht="61.5" customHeight="1">
      <c r="A31" s="1653"/>
      <c r="B31" s="2065"/>
      <c r="C31" s="1679"/>
      <c r="D31" s="1722"/>
      <c r="E31" s="1722"/>
      <c r="F31" s="1722"/>
      <c r="G31" s="1648"/>
      <c r="H31" s="2043"/>
      <c r="I31" s="666" t="s">
        <v>48</v>
      </c>
      <c r="J31" s="667"/>
      <c r="K31" s="668"/>
      <c r="L31" s="668"/>
      <c r="M31" s="668"/>
      <c r="N31" s="668"/>
      <c r="O31" s="669">
        <v>0.5</v>
      </c>
      <c r="P31" s="668"/>
      <c r="Q31" s="668"/>
      <c r="R31" s="669">
        <v>0.2</v>
      </c>
      <c r="S31" s="668"/>
      <c r="T31" s="669">
        <v>0.1</v>
      </c>
      <c r="U31" s="668"/>
      <c r="V31" s="670">
        <f t="shared" si="6"/>
        <v>0.79999999999999993</v>
      </c>
      <c r="W31" s="2141"/>
      <c r="X31" s="297">
        <f>+V31*W30</f>
        <v>0.11999999999999998</v>
      </c>
      <c r="Y31" s="1679"/>
      <c r="Z31" s="1722"/>
      <c r="AA31" s="1648"/>
      <c r="AB31" s="1679"/>
      <c r="AC31" s="1722"/>
      <c r="AD31" s="1648"/>
      <c r="AE31" s="1679"/>
      <c r="AF31" s="1722"/>
      <c r="AG31" s="1648"/>
      <c r="AH31" s="1679"/>
      <c r="AI31" s="1722"/>
      <c r="AJ31" s="2067"/>
      <c r="AK31" s="332"/>
      <c r="AL31" s="267"/>
      <c r="AM31" s="267"/>
      <c r="AN31" s="267"/>
      <c r="AO31" s="267"/>
      <c r="AP31" s="267"/>
      <c r="AQ31" s="267"/>
      <c r="AR31" s="267"/>
      <c r="AS31" s="267"/>
    </row>
    <row r="32" spans="1:45" ht="102" customHeight="1">
      <c r="A32" s="1653"/>
      <c r="B32" s="2143">
        <v>3</v>
      </c>
      <c r="C32" s="2057" t="s">
        <v>2413</v>
      </c>
      <c r="D32" s="1720"/>
      <c r="E32" s="1720"/>
      <c r="F32" s="1720"/>
      <c r="G32" s="1721"/>
      <c r="H32" s="2042" t="s">
        <v>79</v>
      </c>
      <c r="I32" s="654" t="s">
        <v>47</v>
      </c>
      <c r="J32" s="734"/>
      <c r="K32" s="676"/>
      <c r="L32" s="676"/>
      <c r="M32" s="676"/>
      <c r="N32" s="676"/>
      <c r="O32" s="676">
        <v>0.5</v>
      </c>
      <c r="P32" s="676"/>
      <c r="Q32" s="676"/>
      <c r="R32" s="676">
        <v>0.4</v>
      </c>
      <c r="S32" s="676"/>
      <c r="T32" s="676">
        <v>0.1</v>
      </c>
      <c r="U32" s="676"/>
      <c r="V32" s="672">
        <f t="shared" si="6"/>
        <v>1</v>
      </c>
      <c r="W32" s="2140">
        <v>0.1</v>
      </c>
      <c r="X32" s="290">
        <f>V32*W32</f>
        <v>0.1</v>
      </c>
      <c r="Y32" s="2028"/>
      <c r="Z32" s="1720"/>
      <c r="AA32" s="1721"/>
      <c r="AB32" s="2138" t="s">
        <v>2414</v>
      </c>
      <c r="AC32" s="1720"/>
      <c r="AD32" s="1721"/>
      <c r="AE32" s="2138" t="s">
        <v>2415</v>
      </c>
      <c r="AF32" s="1720"/>
      <c r="AG32" s="1721"/>
      <c r="AH32" s="2138" t="s">
        <v>2416</v>
      </c>
      <c r="AI32" s="1720"/>
      <c r="AJ32" s="1872"/>
      <c r="AK32" s="332"/>
      <c r="AL32" s="267"/>
      <c r="AM32" s="267"/>
      <c r="AN32" s="267"/>
      <c r="AO32" s="267"/>
      <c r="AP32" s="267"/>
      <c r="AQ32" s="267"/>
      <c r="AR32" s="267"/>
      <c r="AS32" s="267"/>
    </row>
    <row r="33" spans="1:45" ht="114" customHeight="1">
      <c r="A33" s="1653"/>
      <c r="B33" s="2065"/>
      <c r="C33" s="1679"/>
      <c r="D33" s="1722"/>
      <c r="E33" s="1722"/>
      <c r="F33" s="1722"/>
      <c r="G33" s="1648"/>
      <c r="H33" s="2043"/>
      <c r="I33" s="666" t="s">
        <v>48</v>
      </c>
      <c r="J33" s="667"/>
      <c r="K33" s="668"/>
      <c r="L33" s="668"/>
      <c r="M33" s="668"/>
      <c r="N33" s="668"/>
      <c r="O33" s="669">
        <v>0.6</v>
      </c>
      <c r="P33" s="668"/>
      <c r="Q33" s="668"/>
      <c r="R33" s="669">
        <v>0.3</v>
      </c>
      <c r="S33" s="668"/>
      <c r="T33" s="669">
        <v>0.1</v>
      </c>
      <c r="U33" s="668"/>
      <c r="V33" s="670">
        <f t="shared" si="6"/>
        <v>0.99999999999999989</v>
      </c>
      <c r="W33" s="2141"/>
      <c r="X33" s="297">
        <f>+V33*W32</f>
        <v>9.9999999999999992E-2</v>
      </c>
      <c r="Y33" s="1679"/>
      <c r="Z33" s="1722"/>
      <c r="AA33" s="1648"/>
      <c r="AB33" s="1679"/>
      <c r="AC33" s="1722"/>
      <c r="AD33" s="1648"/>
      <c r="AE33" s="1679"/>
      <c r="AF33" s="1722"/>
      <c r="AG33" s="1648"/>
      <c r="AH33" s="1679"/>
      <c r="AI33" s="1722"/>
      <c r="AJ33" s="2067"/>
      <c r="AK33" s="332"/>
      <c r="AL33" s="267"/>
      <c r="AM33" s="267"/>
      <c r="AN33" s="267"/>
      <c r="AO33" s="267"/>
      <c r="AP33" s="267"/>
      <c r="AQ33" s="267"/>
      <c r="AR33" s="267"/>
      <c r="AS33" s="267"/>
    </row>
    <row r="34" spans="1:45" ht="26.25" customHeight="1">
      <c r="A34" s="1653"/>
      <c r="B34" s="2143">
        <v>4</v>
      </c>
      <c r="C34" s="2094" t="s">
        <v>2417</v>
      </c>
      <c r="D34" s="1720"/>
      <c r="E34" s="1720"/>
      <c r="F34" s="1720"/>
      <c r="G34" s="1721"/>
      <c r="H34" s="2042" t="s">
        <v>79</v>
      </c>
      <c r="I34" s="654" t="s">
        <v>47</v>
      </c>
      <c r="J34" s="734"/>
      <c r="K34" s="676"/>
      <c r="L34" s="676"/>
      <c r="M34" s="676"/>
      <c r="N34" s="676"/>
      <c r="O34" s="676">
        <v>0.5</v>
      </c>
      <c r="P34" s="676"/>
      <c r="Q34" s="676"/>
      <c r="R34" s="676">
        <v>0.4</v>
      </c>
      <c r="S34" s="676"/>
      <c r="T34" s="676">
        <v>0.1</v>
      </c>
      <c r="U34" s="676"/>
      <c r="V34" s="672">
        <f t="shared" si="6"/>
        <v>1</v>
      </c>
      <c r="W34" s="2140">
        <v>0.1</v>
      </c>
      <c r="X34" s="290">
        <f>V34*W34</f>
        <v>0.1</v>
      </c>
      <c r="Y34" s="2028"/>
      <c r="Z34" s="1720"/>
      <c r="AA34" s="1721"/>
      <c r="AB34" s="2138" t="s">
        <v>2420</v>
      </c>
      <c r="AC34" s="1720"/>
      <c r="AD34" s="1721"/>
      <c r="AE34" s="2138" t="s">
        <v>2421</v>
      </c>
      <c r="AF34" s="1720"/>
      <c r="AG34" s="1721"/>
      <c r="AH34" s="2028"/>
      <c r="AI34" s="1720"/>
      <c r="AJ34" s="1872"/>
      <c r="AK34" s="332"/>
      <c r="AL34" s="267"/>
      <c r="AM34" s="267"/>
      <c r="AN34" s="267"/>
      <c r="AO34" s="267"/>
      <c r="AP34" s="267"/>
      <c r="AQ34" s="267"/>
      <c r="AR34" s="267"/>
      <c r="AS34" s="267"/>
    </row>
    <row r="35" spans="1:45" ht="26.25" customHeight="1">
      <c r="A35" s="1653"/>
      <c r="B35" s="2065"/>
      <c r="C35" s="1679"/>
      <c r="D35" s="1722"/>
      <c r="E35" s="1722"/>
      <c r="F35" s="1722"/>
      <c r="G35" s="1648"/>
      <c r="H35" s="2043"/>
      <c r="I35" s="666" t="s">
        <v>48</v>
      </c>
      <c r="J35" s="667"/>
      <c r="K35" s="668"/>
      <c r="L35" s="668"/>
      <c r="M35" s="668"/>
      <c r="N35" s="668"/>
      <c r="O35" s="669">
        <v>0.5</v>
      </c>
      <c r="P35" s="668"/>
      <c r="Q35" s="668"/>
      <c r="R35" s="669">
        <v>0.4</v>
      </c>
      <c r="S35" s="668"/>
      <c r="T35" s="669">
        <v>0.1</v>
      </c>
      <c r="U35" s="668"/>
      <c r="V35" s="670">
        <f t="shared" si="6"/>
        <v>1</v>
      </c>
      <c r="W35" s="2141"/>
      <c r="X35" s="297">
        <f>+V35*W34</f>
        <v>0.1</v>
      </c>
      <c r="Y35" s="1679"/>
      <c r="Z35" s="1722"/>
      <c r="AA35" s="1648"/>
      <c r="AB35" s="1679"/>
      <c r="AC35" s="1722"/>
      <c r="AD35" s="1648"/>
      <c r="AE35" s="1679"/>
      <c r="AF35" s="1722"/>
      <c r="AG35" s="1648"/>
      <c r="AH35" s="1679"/>
      <c r="AI35" s="1722"/>
      <c r="AJ35" s="2067"/>
      <c r="AK35" s="332"/>
      <c r="AL35" s="267"/>
      <c r="AM35" s="267"/>
      <c r="AN35" s="267"/>
      <c r="AO35" s="267"/>
      <c r="AP35" s="267"/>
      <c r="AQ35" s="267"/>
      <c r="AR35" s="267"/>
      <c r="AS35" s="267"/>
    </row>
    <row r="36" spans="1:45" ht="26.25" customHeight="1">
      <c r="A36" s="1653"/>
      <c r="B36" s="2143">
        <v>5</v>
      </c>
      <c r="C36" s="2057" t="s">
        <v>2425</v>
      </c>
      <c r="D36" s="1720"/>
      <c r="E36" s="1720"/>
      <c r="F36" s="1720"/>
      <c r="G36" s="1721"/>
      <c r="H36" s="2042" t="s">
        <v>79</v>
      </c>
      <c r="I36" s="654" t="s">
        <v>47</v>
      </c>
      <c r="J36" s="734"/>
      <c r="K36" s="676"/>
      <c r="L36" s="676"/>
      <c r="M36" s="676"/>
      <c r="N36" s="676"/>
      <c r="O36" s="676">
        <v>0.5</v>
      </c>
      <c r="P36" s="676"/>
      <c r="Q36" s="676"/>
      <c r="R36" s="676">
        <v>0.4</v>
      </c>
      <c r="S36" s="676"/>
      <c r="T36" s="676">
        <v>0.1</v>
      </c>
      <c r="U36" s="676"/>
      <c r="V36" s="672">
        <f t="shared" si="6"/>
        <v>1</v>
      </c>
      <c r="W36" s="2140">
        <v>0.1</v>
      </c>
      <c r="X36" s="290">
        <f>V36*W36</f>
        <v>0.1</v>
      </c>
      <c r="Y36" s="2028"/>
      <c r="Z36" s="1720"/>
      <c r="AA36" s="1721"/>
      <c r="AB36" s="2138" t="s">
        <v>2426</v>
      </c>
      <c r="AC36" s="1720"/>
      <c r="AD36" s="1721"/>
      <c r="AE36" s="2138" t="s">
        <v>2427</v>
      </c>
      <c r="AF36" s="1720"/>
      <c r="AG36" s="1721"/>
      <c r="AH36" s="2028"/>
      <c r="AI36" s="1720"/>
      <c r="AJ36" s="1872"/>
      <c r="AK36" s="332"/>
      <c r="AL36" s="267"/>
      <c r="AM36" s="267"/>
      <c r="AN36" s="267"/>
      <c r="AO36" s="267"/>
      <c r="AP36" s="267"/>
      <c r="AQ36" s="267"/>
      <c r="AR36" s="267"/>
      <c r="AS36" s="267"/>
    </row>
    <row r="37" spans="1:45" ht="26.25" customHeight="1">
      <c r="A37" s="1653"/>
      <c r="B37" s="2065"/>
      <c r="C37" s="1679"/>
      <c r="D37" s="1722"/>
      <c r="E37" s="1722"/>
      <c r="F37" s="1722"/>
      <c r="G37" s="1648"/>
      <c r="H37" s="2043"/>
      <c r="I37" s="666" t="s">
        <v>48</v>
      </c>
      <c r="J37" s="667"/>
      <c r="K37" s="668"/>
      <c r="L37" s="668"/>
      <c r="M37" s="668"/>
      <c r="N37" s="668"/>
      <c r="O37" s="669">
        <v>0.5</v>
      </c>
      <c r="P37" s="668"/>
      <c r="Q37" s="668"/>
      <c r="R37" s="669">
        <v>0.4</v>
      </c>
      <c r="S37" s="668"/>
      <c r="T37" s="669">
        <v>0.1</v>
      </c>
      <c r="U37" s="668"/>
      <c r="V37" s="670">
        <f t="shared" si="6"/>
        <v>1</v>
      </c>
      <c r="W37" s="2141"/>
      <c r="X37" s="297">
        <f>+V37*W36</f>
        <v>0.1</v>
      </c>
      <c r="Y37" s="1679"/>
      <c r="Z37" s="1722"/>
      <c r="AA37" s="1648"/>
      <c r="AB37" s="1679"/>
      <c r="AC37" s="1722"/>
      <c r="AD37" s="1648"/>
      <c r="AE37" s="1679"/>
      <c r="AF37" s="1722"/>
      <c r="AG37" s="1648"/>
      <c r="AH37" s="1679"/>
      <c r="AI37" s="1722"/>
      <c r="AJ37" s="2067"/>
      <c r="AK37" s="332"/>
      <c r="AL37" s="267"/>
      <c r="AM37" s="267"/>
      <c r="AN37" s="267"/>
      <c r="AO37" s="267"/>
      <c r="AP37" s="267"/>
      <c r="AQ37" s="267"/>
      <c r="AR37" s="267"/>
      <c r="AS37" s="267"/>
    </row>
    <row r="38" spans="1:45" ht="42.75" customHeight="1">
      <c r="A38" s="1653"/>
      <c r="B38" s="2143">
        <v>6</v>
      </c>
      <c r="C38" s="2057" t="s">
        <v>2429</v>
      </c>
      <c r="D38" s="1720"/>
      <c r="E38" s="1720"/>
      <c r="F38" s="1720"/>
      <c r="G38" s="1721"/>
      <c r="H38" s="2042" t="s">
        <v>79</v>
      </c>
      <c r="I38" s="654" t="s">
        <v>47</v>
      </c>
      <c r="J38" s="734"/>
      <c r="K38" s="676"/>
      <c r="L38" s="676"/>
      <c r="M38" s="676"/>
      <c r="N38" s="676"/>
      <c r="O38" s="676">
        <v>0.6</v>
      </c>
      <c r="P38" s="676"/>
      <c r="Q38" s="676"/>
      <c r="R38" s="676">
        <v>0.3</v>
      </c>
      <c r="S38" s="676"/>
      <c r="T38" s="676">
        <v>0.1</v>
      </c>
      <c r="U38" s="676"/>
      <c r="V38" s="672">
        <f t="shared" si="6"/>
        <v>0.99999999999999989</v>
      </c>
      <c r="W38" s="2140">
        <v>0.1</v>
      </c>
      <c r="X38" s="290">
        <f>V38*W38</f>
        <v>9.9999999999999992E-2</v>
      </c>
      <c r="Y38" s="2028"/>
      <c r="Z38" s="1720"/>
      <c r="AA38" s="1721"/>
      <c r="AB38" s="2138" t="s">
        <v>2432</v>
      </c>
      <c r="AC38" s="1720"/>
      <c r="AD38" s="1721"/>
      <c r="AE38" s="2138" t="s">
        <v>2434</v>
      </c>
      <c r="AF38" s="1720"/>
      <c r="AG38" s="1721"/>
      <c r="AH38" s="2028"/>
      <c r="AI38" s="1720"/>
      <c r="AJ38" s="1872"/>
      <c r="AK38" s="332"/>
      <c r="AL38" s="267"/>
      <c r="AM38" s="267"/>
      <c r="AN38" s="267"/>
      <c r="AO38" s="267"/>
      <c r="AP38" s="267"/>
      <c r="AQ38" s="267"/>
      <c r="AR38" s="267"/>
      <c r="AS38" s="267"/>
    </row>
    <row r="39" spans="1:45" ht="42" customHeight="1">
      <c r="A39" s="1653"/>
      <c r="B39" s="2065"/>
      <c r="C39" s="1679"/>
      <c r="D39" s="1722"/>
      <c r="E39" s="1722"/>
      <c r="F39" s="1722"/>
      <c r="G39" s="1648"/>
      <c r="H39" s="2043"/>
      <c r="I39" s="666" t="s">
        <v>48</v>
      </c>
      <c r="J39" s="667"/>
      <c r="K39" s="668"/>
      <c r="L39" s="668"/>
      <c r="M39" s="668"/>
      <c r="N39" s="668"/>
      <c r="O39" s="669">
        <v>0.35</v>
      </c>
      <c r="P39" s="668"/>
      <c r="Q39" s="668"/>
      <c r="R39" s="669">
        <v>0.3</v>
      </c>
      <c r="S39" s="668"/>
      <c r="T39" s="668"/>
      <c r="U39" s="668"/>
      <c r="V39" s="670">
        <f t="shared" si="6"/>
        <v>0.64999999999999991</v>
      </c>
      <c r="W39" s="2141"/>
      <c r="X39" s="290">
        <f>V39*W38</f>
        <v>6.4999999999999988E-2</v>
      </c>
      <c r="Y39" s="1679"/>
      <c r="Z39" s="1722"/>
      <c r="AA39" s="1648"/>
      <c r="AB39" s="1679"/>
      <c r="AC39" s="1722"/>
      <c r="AD39" s="1648"/>
      <c r="AE39" s="1679"/>
      <c r="AF39" s="1722"/>
      <c r="AG39" s="1648"/>
      <c r="AH39" s="1679"/>
      <c r="AI39" s="1722"/>
      <c r="AJ39" s="2067"/>
      <c r="AK39" s="332"/>
      <c r="AL39" s="267"/>
      <c r="AM39" s="267"/>
      <c r="AN39" s="267"/>
      <c r="AO39" s="267"/>
      <c r="AP39" s="267"/>
      <c r="AQ39" s="267"/>
      <c r="AR39" s="267"/>
      <c r="AS39" s="267"/>
    </row>
    <row r="40" spans="1:45" ht="26.25" customHeight="1">
      <c r="A40" s="1653"/>
      <c r="B40" s="2143">
        <v>7</v>
      </c>
      <c r="C40" s="2057" t="s">
        <v>2435</v>
      </c>
      <c r="D40" s="1720"/>
      <c r="E40" s="1720"/>
      <c r="F40" s="1720"/>
      <c r="G40" s="1721"/>
      <c r="H40" s="2042" t="s">
        <v>79</v>
      </c>
      <c r="I40" s="654" t="s">
        <v>47</v>
      </c>
      <c r="J40" s="734">
        <v>0.05</v>
      </c>
      <c r="K40" s="676">
        <v>0.09</v>
      </c>
      <c r="L40" s="676">
        <v>0.09</v>
      </c>
      <c r="M40" s="676">
        <v>0.09</v>
      </c>
      <c r="N40" s="676">
        <v>0.09</v>
      </c>
      <c r="O40" s="676">
        <v>0.09</v>
      </c>
      <c r="P40" s="676">
        <v>0.09</v>
      </c>
      <c r="Q40" s="676">
        <v>0.09</v>
      </c>
      <c r="R40" s="676">
        <v>0.09</v>
      </c>
      <c r="S40" s="676">
        <v>0.09</v>
      </c>
      <c r="T40" s="676">
        <v>0.09</v>
      </c>
      <c r="U40" s="676">
        <v>0.05</v>
      </c>
      <c r="V40" s="672">
        <f t="shared" si="6"/>
        <v>0.99999999999999989</v>
      </c>
      <c r="W40" s="2140">
        <v>0.1</v>
      </c>
      <c r="X40" s="290">
        <f>V40*W40</f>
        <v>9.9999999999999992E-2</v>
      </c>
      <c r="Y40" s="2028" t="s">
        <v>2436</v>
      </c>
      <c r="Z40" s="1720"/>
      <c r="AA40" s="1721"/>
      <c r="AB40" s="2138" t="s">
        <v>2438</v>
      </c>
      <c r="AC40" s="1720"/>
      <c r="AD40" s="1721"/>
      <c r="AE40" s="2028" t="s">
        <v>2439</v>
      </c>
      <c r="AF40" s="1720"/>
      <c r="AG40" s="1721"/>
      <c r="AH40" s="2138" t="s">
        <v>2440</v>
      </c>
      <c r="AI40" s="1720"/>
      <c r="AJ40" s="1872"/>
      <c r="AK40" s="332"/>
      <c r="AL40" s="267"/>
      <c r="AM40" s="267"/>
      <c r="AN40" s="267"/>
      <c r="AO40" s="267"/>
      <c r="AP40" s="267"/>
      <c r="AQ40" s="267"/>
      <c r="AR40" s="267"/>
      <c r="AS40" s="267"/>
    </row>
    <row r="41" spans="1:45" ht="26.25" customHeight="1">
      <c r="A41" s="1653"/>
      <c r="B41" s="2065"/>
      <c r="C41" s="1679"/>
      <c r="D41" s="1722"/>
      <c r="E41" s="1722"/>
      <c r="F41" s="1722"/>
      <c r="G41" s="1648"/>
      <c r="H41" s="2043"/>
      <c r="I41" s="666" t="s">
        <v>48</v>
      </c>
      <c r="J41" s="749">
        <v>0.05</v>
      </c>
      <c r="K41" s="669">
        <v>0.09</v>
      </c>
      <c r="L41" s="669">
        <v>0.09</v>
      </c>
      <c r="M41" s="669">
        <v>0.09</v>
      </c>
      <c r="N41" s="669">
        <v>0.09</v>
      </c>
      <c r="O41" s="669">
        <v>0.09</v>
      </c>
      <c r="P41" s="669">
        <v>0.09</v>
      </c>
      <c r="Q41" s="669">
        <v>0.09</v>
      </c>
      <c r="R41" s="669">
        <v>0.09</v>
      </c>
      <c r="S41" s="669">
        <v>0.09</v>
      </c>
      <c r="T41" s="669">
        <v>0.09</v>
      </c>
      <c r="U41" s="669">
        <v>0.05</v>
      </c>
      <c r="V41" s="670">
        <f t="shared" si="6"/>
        <v>0.99999999999999989</v>
      </c>
      <c r="W41" s="2141"/>
      <c r="X41" s="290">
        <f>V41*W40</f>
        <v>9.9999999999999992E-2</v>
      </c>
      <c r="Y41" s="1679"/>
      <c r="Z41" s="1722"/>
      <c r="AA41" s="1648"/>
      <c r="AB41" s="1679"/>
      <c r="AC41" s="1722"/>
      <c r="AD41" s="1648"/>
      <c r="AE41" s="1679"/>
      <c r="AF41" s="1722"/>
      <c r="AG41" s="1648"/>
      <c r="AH41" s="1679"/>
      <c r="AI41" s="1722"/>
      <c r="AJ41" s="2067"/>
      <c r="AK41" s="332"/>
      <c r="AL41" s="267"/>
      <c r="AM41" s="267"/>
      <c r="AN41" s="267"/>
      <c r="AO41" s="267"/>
      <c r="AP41" s="267"/>
      <c r="AQ41" s="267"/>
      <c r="AR41" s="267"/>
      <c r="AS41" s="267"/>
    </row>
    <row r="42" spans="1:45" ht="26.25" customHeight="1">
      <c r="A42" s="1653"/>
      <c r="B42" s="2143">
        <v>8</v>
      </c>
      <c r="C42" s="2057" t="s">
        <v>2445</v>
      </c>
      <c r="D42" s="1720"/>
      <c r="E42" s="1720"/>
      <c r="F42" s="1720"/>
      <c r="G42" s="1721"/>
      <c r="H42" s="2042" t="s">
        <v>79</v>
      </c>
      <c r="I42" s="654" t="s">
        <v>47</v>
      </c>
      <c r="J42" s="734"/>
      <c r="K42" s="676"/>
      <c r="L42" s="676"/>
      <c r="M42" s="676"/>
      <c r="N42" s="676"/>
      <c r="O42" s="676"/>
      <c r="P42" s="676"/>
      <c r="Q42" s="676"/>
      <c r="R42" s="728">
        <v>0.5</v>
      </c>
      <c r="S42" s="676"/>
      <c r="T42" s="676"/>
      <c r="U42" s="728">
        <v>0.5</v>
      </c>
      <c r="V42" s="672">
        <f t="shared" si="6"/>
        <v>1</v>
      </c>
      <c r="W42" s="2140">
        <v>0.1</v>
      </c>
      <c r="X42" s="290">
        <f t="shared" ref="X42:X46" si="7">V42*W42</f>
        <v>0.1</v>
      </c>
      <c r="Y42" s="2028"/>
      <c r="Z42" s="1720"/>
      <c r="AA42" s="1721"/>
      <c r="AB42" s="2138"/>
      <c r="AC42" s="1720"/>
      <c r="AD42" s="1721"/>
      <c r="AE42" s="2028"/>
      <c r="AF42" s="1720"/>
      <c r="AG42" s="1721"/>
      <c r="AH42" s="2138" t="s">
        <v>2446</v>
      </c>
      <c r="AI42" s="1720"/>
      <c r="AJ42" s="1872"/>
      <c r="AK42" s="332"/>
      <c r="AL42" s="267"/>
      <c r="AM42" s="267"/>
      <c r="AN42" s="267"/>
      <c r="AO42" s="267"/>
      <c r="AP42" s="267"/>
      <c r="AQ42" s="267"/>
      <c r="AR42" s="267"/>
      <c r="AS42" s="267"/>
    </row>
    <row r="43" spans="1:45" ht="26.25" customHeight="1">
      <c r="A43" s="1653"/>
      <c r="B43" s="2065"/>
      <c r="C43" s="1679"/>
      <c r="D43" s="1722"/>
      <c r="E43" s="1722"/>
      <c r="F43" s="1722"/>
      <c r="G43" s="1648"/>
      <c r="H43" s="2043"/>
      <c r="I43" s="666" t="s">
        <v>48</v>
      </c>
      <c r="J43" s="749"/>
      <c r="K43" s="669"/>
      <c r="L43" s="669"/>
      <c r="M43" s="668"/>
      <c r="N43" s="668"/>
      <c r="O43" s="668"/>
      <c r="P43" s="668"/>
      <c r="Q43" s="668"/>
      <c r="R43" s="668"/>
      <c r="S43" s="668"/>
      <c r="T43" s="668"/>
      <c r="U43" s="669">
        <v>1</v>
      </c>
      <c r="V43" s="670">
        <f t="shared" si="6"/>
        <v>1</v>
      </c>
      <c r="W43" s="2141"/>
      <c r="X43" s="290">
        <f t="shared" si="7"/>
        <v>0</v>
      </c>
      <c r="Y43" s="1679"/>
      <c r="Z43" s="1722"/>
      <c r="AA43" s="1648"/>
      <c r="AB43" s="1679"/>
      <c r="AC43" s="1722"/>
      <c r="AD43" s="1648"/>
      <c r="AE43" s="1679"/>
      <c r="AF43" s="1722"/>
      <c r="AG43" s="1648"/>
      <c r="AH43" s="1679"/>
      <c r="AI43" s="1722"/>
      <c r="AJ43" s="2067"/>
      <c r="AK43" s="332"/>
      <c r="AL43" s="267"/>
      <c r="AM43" s="267"/>
      <c r="AN43" s="267"/>
      <c r="AO43" s="267"/>
      <c r="AP43" s="267"/>
      <c r="AQ43" s="267"/>
      <c r="AR43" s="267"/>
      <c r="AS43" s="267"/>
    </row>
    <row r="44" spans="1:45" ht="108" customHeight="1">
      <c r="A44" s="1653"/>
      <c r="B44" s="2143">
        <v>9</v>
      </c>
      <c r="C44" s="2057" t="s">
        <v>2450</v>
      </c>
      <c r="D44" s="1720"/>
      <c r="E44" s="1720"/>
      <c r="F44" s="1720"/>
      <c r="G44" s="1721"/>
      <c r="H44" s="2042" t="s">
        <v>79</v>
      </c>
      <c r="I44" s="654" t="s">
        <v>47</v>
      </c>
      <c r="J44" s="734"/>
      <c r="K44" s="676"/>
      <c r="L44" s="676"/>
      <c r="M44" s="676"/>
      <c r="N44" s="676"/>
      <c r="O44" s="676"/>
      <c r="P44" s="676"/>
      <c r="Q44" s="676"/>
      <c r="R44" s="728">
        <v>0.5</v>
      </c>
      <c r="S44" s="676"/>
      <c r="T44" s="676"/>
      <c r="U44" s="728">
        <v>0.5</v>
      </c>
      <c r="V44" s="672">
        <f t="shared" si="6"/>
        <v>1</v>
      </c>
      <c r="W44" s="2140">
        <v>0.1</v>
      </c>
      <c r="X44" s="290">
        <f t="shared" si="7"/>
        <v>0.1</v>
      </c>
      <c r="Y44" s="2028"/>
      <c r="Z44" s="1720"/>
      <c r="AA44" s="1721"/>
      <c r="AB44" s="2138"/>
      <c r="AC44" s="1720"/>
      <c r="AD44" s="1721"/>
      <c r="AE44" s="2028"/>
      <c r="AF44" s="1720"/>
      <c r="AG44" s="1721"/>
      <c r="AH44" s="2138" t="s">
        <v>2452</v>
      </c>
      <c r="AI44" s="1720"/>
      <c r="AJ44" s="1872"/>
      <c r="AK44" s="332"/>
      <c r="AL44" s="267"/>
      <c r="AM44" s="267"/>
      <c r="AN44" s="267"/>
      <c r="AO44" s="267"/>
      <c r="AP44" s="267"/>
      <c r="AQ44" s="267"/>
      <c r="AR44" s="267"/>
      <c r="AS44" s="267"/>
    </row>
    <row r="45" spans="1:45" ht="151.5" customHeight="1">
      <c r="A45" s="1653"/>
      <c r="B45" s="2065"/>
      <c r="C45" s="1679"/>
      <c r="D45" s="1722"/>
      <c r="E45" s="1722"/>
      <c r="F45" s="1722"/>
      <c r="G45" s="1648"/>
      <c r="H45" s="2043"/>
      <c r="I45" s="666" t="s">
        <v>48</v>
      </c>
      <c r="J45" s="749"/>
      <c r="K45" s="669"/>
      <c r="L45" s="669"/>
      <c r="M45" s="668"/>
      <c r="N45" s="668"/>
      <c r="O45" s="668"/>
      <c r="P45" s="668"/>
      <c r="Q45" s="668"/>
      <c r="R45" s="668"/>
      <c r="S45" s="668"/>
      <c r="T45" s="668"/>
      <c r="U45" s="668"/>
      <c r="V45" s="670">
        <f t="shared" si="6"/>
        <v>0</v>
      </c>
      <c r="W45" s="2141"/>
      <c r="X45" s="290">
        <f t="shared" si="7"/>
        <v>0</v>
      </c>
      <c r="Y45" s="1679"/>
      <c r="Z45" s="1722"/>
      <c r="AA45" s="1648"/>
      <c r="AB45" s="1679"/>
      <c r="AC45" s="1722"/>
      <c r="AD45" s="1648"/>
      <c r="AE45" s="1679"/>
      <c r="AF45" s="1722"/>
      <c r="AG45" s="1648"/>
      <c r="AH45" s="1679"/>
      <c r="AI45" s="1722"/>
      <c r="AJ45" s="2067"/>
      <c r="AK45" s="332"/>
      <c r="AL45" s="267"/>
      <c r="AM45" s="267"/>
      <c r="AN45" s="267"/>
      <c r="AO45" s="267"/>
      <c r="AP45" s="267"/>
      <c r="AQ45" s="267"/>
      <c r="AR45" s="267"/>
      <c r="AS45" s="267"/>
    </row>
    <row r="46" spans="1:45" ht="12.75" customHeight="1">
      <c r="A46" s="1653"/>
      <c r="B46" s="2060" t="s">
        <v>103</v>
      </c>
      <c r="C46" s="1720"/>
      <c r="D46" s="1720"/>
      <c r="E46" s="1720"/>
      <c r="F46" s="1720"/>
      <c r="G46" s="1721"/>
      <c r="H46" s="2154" t="s">
        <v>79</v>
      </c>
      <c r="I46" s="677" t="s">
        <v>47</v>
      </c>
      <c r="J46" s="678">
        <f t="shared" ref="J46:U46" si="8">+J28*$W28+J30*$W30+J32*$W32+J34*$W34+J36*$W36+J38*$W38+J40*$W40+J42*$W$42+J44*$W$44</f>
        <v>5.000000000000001E-3</v>
      </c>
      <c r="K46" s="678">
        <f t="shared" si="8"/>
        <v>8.9999999999999993E-3</v>
      </c>
      <c r="L46" s="678">
        <f t="shared" si="8"/>
        <v>8.9999999999999993E-3</v>
      </c>
      <c r="M46" s="678">
        <f t="shared" si="8"/>
        <v>8.9999999999999993E-3</v>
      </c>
      <c r="N46" s="678">
        <f t="shared" si="8"/>
        <v>8.9999999999999993E-3</v>
      </c>
      <c r="O46" s="678">
        <f t="shared" si="8"/>
        <v>0.36899999999999999</v>
      </c>
      <c r="P46" s="678">
        <f t="shared" si="8"/>
        <v>8.9999999999999993E-3</v>
      </c>
      <c r="Q46" s="678">
        <f t="shared" si="8"/>
        <v>8.9999999999999993E-3</v>
      </c>
      <c r="R46" s="678">
        <f t="shared" si="8"/>
        <v>0.379</v>
      </c>
      <c r="S46" s="678">
        <f t="shared" si="8"/>
        <v>8.9999999999999993E-3</v>
      </c>
      <c r="T46" s="678">
        <f t="shared" si="8"/>
        <v>7.9000000000000001E-2</v>
      </c>
      <c r="U46" s="678">
        <f t="shared" si="8"/>
        <v>0.10500000000000001</v>
      </c>
      <c r="V46" s="678">
        <f>+V28*$W28+V30*$W30+V32*$W32+V34*$W34+V36*$W36+V38*$W38+V40*$W40</f>
        <v>0.79999999999999993</v>
      </c>
      <c r="W46" s="2144">
        <f>SUM(W28:W45)</f>
        <v>0.99999999999999989</v>
      </c>
      <c r="X46" s="290">
        <f t="shared" si="7"/>
        <v>0.79999999999999982</v>
      </c>
      <c r="Y46" s="2034"/>
      <c r="Z46" s="1720"/>
      <c r="AA46" s="1721"/>
      <c r="AB46" s="2034"/>
      <c r="AC46" s="1720"/>
      <c r="AD46" s="1721"/>
      <c r="AE46" s="2034"/>
      <c r="AF46" s="1720"/>
      <c r="AG46" s="1721"/>
      <c r="AH46" s="2034"/>
      <c r="AI46" s="1720"/>
      <c r="AJ46" s="1872"/>
      <c r="AK46" s="332"/>
      <c r="AL46" s="267"/>
      <c r="AM46" s="267"/>
      <c r="AN46" s="267"/>
      <c r="AO46" s="267"/>
      <c r="AP46" s="267"/>
      <c r="AQ46" s="267"/>
      <c r="AR46" s="267"/>
      <c r="AS46" s="267"/>
    </row>
    <row r="47" spans="1:45" ht="12.75" customHeight="1">
      <c r="A47" s="1794"/>
      <c r="B47" s="1679"/>
      <c r="C47" s="1722"/>
      <c r="D47" s="1722"/>
      <c r="E47" s="1722"/>
      <c r="F47" s="1722"/>
      <c r="G47" s="1648"/>
      <c r="H47" s="2155"/>
      <c r="I47" s="679" t="s">
        <v>48</v>
      </c>
      <c r="J47" s="680">
        <f t="shared" ref="J47:U47" si="9">+J29*$W29+J31*$W31+J33*$W33+J35*$W35+J37*$W37+J39*$W39+J41*$W41+J43*$W$42+J45*$W$44</f>
        <v>0</v>
      </c>
      <c r="K47" s="680">
        <f t="shared" si="9"/>
        <v>0</v>
      </c>
      <c r="L47" s="680">
        <f t="shared" si="9"/>
        <v>0</v>
      </c>
      <c r="M47" s="680">
        <f t="shared" si="9"/>
        <v>0</v>
      </c>
      <c r="N47" s="680">
        <f t="shared" si="9"/>
        <v>0</v>
      </c>
      <c r="O47" s="680">
        <f t="shared" si="9"/>
        <v>0</v>
      </c>
      <c r="P47" s="680">
        <f t="shared" si="9"/>
        <v>0</v>
      </c>
      <c r="Q47" s="680">
        <f t="shared" si="9"/>
        <v>0</v>
      </c>
      <c r="R47" s="680">
        <f t="shared" si="9"/>
        <v>0</v>
      </c>
      <c r="S47" s="680">
        <f t="shared" si="9"/>
        <v>0</v>
      </c>
      <c r="T47" s="680">
        <f t="shared" si="9"/>
        <v>0</v>
      </c>
      <c r="U47" s="680">
        <f t="shared" si="9"/>
        <v>0.1</v>
      </c>
      <c r="V47" s="680">
        <f>+V29*$W29+V31*$W30+V33*$W32+V35*$W34+V37*$W36+V39*$W38+V41*$W40</f>
        <v>0.58499999999999996</v>
      </c>
      <c r="W47" s="2141"/>
      <c r="X47" s="681">
        <f>+V47*W46</f>
        <v>0.58499999999999985</v>
      </c>
      <c r="Y47" s="1679"/>
      <c r="Z47" s="1722"/>
      <c r="AA47" s="1648"/>
      <c r="AB47" s="1679"/>
      <c r="AC47" s="1722"/>
      <c r="AD47" s="1648"/>
      <c r="AE47" s="1679"/>
      <c r="AF47" s="1722"/>
      <c r="AG47" s="1648"/>
      <c r="AH47" s="1679"/>
      <c r="AI47" s="1722"/>
      <c r="AJ47" s="2067"/>
      <c r="AK47" s="332"/>
      <c r="AL47" s="267"/>
      <c r="AM47" s="267"/>
      <c r="AN47" s="267"/>
      <c r="AO47" s="267"/>
      <c r="AP47" s="267"/>
      <c r="AQ47" s="267"/>
      <c r="AR47" s="267"/>
      <c r="AS47" s="267"/>
    </row>
    <row r="48" spans="1:45" ht="12.75" customHeight="1">
      <c r="A48" s="2048" t="s">
        <v>107</v>
      </c>
      <c r="B48" s="1664"/>
      <c r="C48" s="261" t="s">
        <v>108</v>
      </c>
      <c r="D48" s="261" t="s">
        <v>109</v>
      </c>
      <c r="E48" s="261" t="s">
        <v>28</v>
      </c>
      <c r="F48" s="261" t="s">
        <v>110</v>
      </c>
      <c r="G48" s="262" t="s">
        <v>111</v>
      </c>
      <c r="H48" s="2030" t="s">
        <v>112</v>
      </c>
      <c r="I48" s="2031"/>
      <c r="J48" s="264" t="s">
        <v>63</v>
      </c>
      <c r="K48" s="264" t="s">
        <v>64</v>
      </c>
      <c r="L48" s="264" t="s">
        <v>65</v>
      </c>
      <c r="M48" s="264" t="s">
        <v>66</v>
      </c>
      <c r="N48" s="264" t="s">
        <v>67</v>
      </c>
      <c r="O48" s="264" t="s">
        <v>68</v>
      </c>
      <c r="P48" s="264" t="s">
        <v>69</v>
      </c>
      <c r="Q48" s="264" t="s">
        <v>70</v>
      </c>
      <c r="R48" s="264" t="s">
        <v>71</v>
      </c>
      <c r="S48" s="264" t="s">
        <v>72</v>
      </c>
      <c r="T48" s="264" t="s">
        <v>73</v>
      </c>
      <c r="U48" s="264" t="s">
        <v>74</v>
      </c>
      <c r="V48" s="264" t="s">
        <v>75</v>
      </c>
      <c r="W48" s="264" t="s">
        <v>76</v>
      </c>
      <c r="X48" s="264" t="s">
        <v>77</v>
      </c>
      <c r="Y48" s="2030" t="s">
        <v>113</v>
      </c>
      <c r="Z48" s="2036"/>
      <c r="AA48" s="2031"/>
      <c r="AB48" s="2030" t="s">
        <v>117</v>
      </c>
      <c r="AC48" s="2036"/>
      <c r="AD48" s="2031"/>
      <c r="AE48" s="2030" t="s">
        <v>427</v>
      </c>
      <c r="AF48" s="2036"/>
      <c r="AG48" s="2031"/>
      <c r="AH48" s="2030" t="s">
        <v>125</v>
      </c>
      <c r="AI48" s="2036"/>
      <c r="AJ48" s="2037"/>
      <c r="AK48" s="332"/>
      <c r="AL48" s="267"/>
      <c r="AM48" s="267"/>
      <c r="AN48" s="267"/>
      <c r="AO48" s="267"/>
      <c r="AP48" s="267"/>
      <c r="AQ48" s="267"/>
      <c r="AR48" s="267"/>
      <c r="AS48" s="267"/>
    </row>
    <row r="49" spans="1:45" ht="75" customHeight="1">
      <c r="A49" s="1796"/>
      <c r="B49" s="1713"/>
      <c r="C49" s="2046" t="s">
        <v>2325</v>
      </c>
      <c r="D49" s="2046" t="s">
        <v>298</v>
      </c>
      <c r="E49" s="2088">
        <v>1</v>
      </c>
      <c r="F49" s="2046" t="s">
        <v>2466</v>
      </c>
      <c r="G49" s="2046" t="s">
        <v>2329</v>
      </c>
      <c r="H49" s="2041" t="s">
        <v>47</v>
      </c>
      <c r="I49" s="1701"/>
      <c r="J49" s="376"/>
      <c r="K49" s="371"/>
      <c r="L49" s="376"/>
      <c r="M49" s="371"/>
      <c r="N49" s="376"/>
      <c r="O49" s="371">
        <v>0.5</v>
      </c>
      <c r="P49" s="376"/>
      <c r="Q49" s="371"/>
      <c r="R49" s="376">
        <v>0.4</v>
      </c>
      <c r="S49" s="371"/>
      <c r="T49" s="376"/>
      <c r="U49" s="371">
        <v>0.1</v>
      </c>
      <c r="V49" s="730">
        <f t="shared" ref="V49:V50" si="10">SUM(J49:U49)</f>
        <v>1</v>
      </c>
      <c r="W49" s="2039">
        <v>0.2</v>
      </c>
      <c r="X49" s="730">
        <f>+(V49/V49)*W49</f>
        <v>0.2</v>
      </c>
      <c r="Y49" s="2073"/>
      <c r="Z49" s="1720"/>
      <c r="AA49" s="1721"/>
      <c r="AB49" s="2073" t="s">
        <v>2470</v>
      </c>
      <c r="AC49" s="1720"/>
      <c r="AD49" s="1721"/>
      <c r="AE49" s="2073" t="s">
        <v>2472</v>
      </c>
      <c r="AF49" s="1720"/>
      <c r="AG49" s="1721"/>
      <c r="AH49" s="2073"/>
      <c r="AI49" s="1720"/>
      <c r="AJ49" s="1721"/>
      <c r="AK49" s="332"/>
      <c r="AL49" s="267"/>
      <c r="AM49" s="267"/>
      <c r="AN49" s="267"/>
      <c r="AO49" s="267"/>
      <c r="AP49" s="267"/>
      <c r="AQ49" s="267"/>
      <c r="AR49" s="267"/>
      <c r="AS49" s="267"/>
    </row>
    <row r="50" spans="1:45" ht="68.25" customHeight="1">
      <c r="A50" s="2062"/>
      <c r="B50" s="1648"/>
      <c r="C50" s="1619"/>
      <c r="D50" s="1619"/>
      <c r="E50" s="1619"/>
      <c r="F50" s="1619"/>
      <c r="G50" s="1619"/>
      <c r="H50" s="2081" t="s">
        <v>78</v>
      </c>
      <c r="I50" s="1648"/>
      <c r="J50" s="950"/>
      <c r="K50" s="951"/>
      <c r="L50" s="950"/>
      <c r="M50" s="951"/>
      <c r="N50" s="950"/>
      <c r="O50" s="952">
        <v>0.5</v>
      </c>
      <c r="P50" s="950"/>
      <c r="Q50" s="951"/>
      <c r="R50" s="953">
        <v>0.3</v>
      </c>
      <c r="S50" s="951"/>
      <c r="T50" s="950"/>
      <c r="U50" s="951"/>
      <c r="V50" s="733">
        <f t="shared" si="10"/>
        <v>0.8</v>
      </c>
      <c r="W50" s="1619"/>
      <c r="X50" s="730">
        <f>+V50/V49*W49</f>
        <v>0.16000000000000003</v>
      </c>
      <c r="Y50" s="1679"/>
      <c r="Z50" s="1722"/>
      <c r="AA50" s="1648"/>
      <c r="AB50" s="1679"/>
      <c r="AC50" s="1722"/>
      <c r="AD50" s="1648"/>
      <c r="AE50" s="1679"/>
      <c r="AF50" s="1722"/>
      <c r="AG50" s="1648"/>
      <c r="AH50" s="1679"/>
      <c r="AI50" s="1722"/>
      <c r="AJ50" s="1648"/>
      <c r="AK50" s="332"/>
      <c r="AL50" s="267"/>
      <c r="AM50" s="267"/>
      <c r="AN50" s="267"/>
      <c r="AO50" s="267"/>
      <c r="AP50" s="267"/>
      <c r="AQ50" s="267"/>
      <c r="AR50" s="267"/>
      <c r="AS50" s="267"/>
    </row>
    <row r="51" spans="1:45" ht="18" customHeight="1">
      <c r="A51" s="2059" t="s">
        <v>2473</v>
      </c>
      <c r="B51" s="2047" t="s">
        <v>34</v>
      </c>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874"/>
      <c r="AK51" s="332"/>
      <c r="AL51" s="267"/>
      <c r="AM51" s="267"/>
      <c r="AN51" s="267"/>
      <c r="AO51" s="267"/>
      <c r="AP51" s="267"/>
      <c r="AQ51" s="267"/>
      <c r="AR51" s="267"/>
      <c r="AS51" s="267"/>
    </row>
    <row r="52" spans="1:45" ht="24" customHeight="1">
      <c r="A52" s="1653"/>
      <c r="B52" s="2143">
        <v>1</v>
      </c>
      <c r="C52" s="2057" t="s">
        <v>2496</v>
      </c>
      <c r="D52" s="1720"/>
      <c r="E52" s="1720"/>
      <c r="F52" s="1720"/>
      <c r="G52" s="1721"/>
      <c r="H52" s="2042" t="s">
        <v>79</v>
      </c>
      <c r="I52" s="654" t="s">
        <v>47</v>
      </c>
      <c r="J52" s="734"/>
      <c r="K52" s="676"/>
      <c r="L52" s="676"/>
      <c r="M52" s="676"/>
      <c r="N52" s="676"/>
      <c r="O52" s="676">
        <v>0.6</v>
      </c>
      <c r="P52" s="676">
        <v>0.2</v>
      </c>
      <c r="Q52" s="676">
        <v>0.1</v>
      </c>
      <c r="R52" s="676">
        <v>0.1</v>
      </c>
      <c r="S52" s="676"/>
      <c r="T52" s="676"/>
      <c r="U52" s="676"/>
      <c r="V52" s="672">
        <f t="shared" ref="V52:V85" si="11">SUM(J52:U52)</f>
        <v>1</v>
      </c>
      <c r="W52" s="2140">
        <v>0.05</v>
      </c>
      <c r="X52" s="290">
        <f>V52*W52</f>
        <v>0.05</v>
      </c>
      <c r="Y52" s="2028"/>
      <c r="Z52" s="1720"/>
      <c r="AA52" s="1721"/>
      <c r="AB52" s="2138" t="s">
        <v>2498</v>
      </c>
      <c r="AC52" s="1720"/>
      <c r="AD52" s="1721"/>
      <c r="AE52" s="2138" t="s">
        <v>2499</v>
      </c>
      <c r="AF52" s="1720"/>
      <c r="AG52" s="1721"/>
      <c r="AH52" s="2028"/>
      <c r="AI52" s="1720"/>
      <c r="AJ52" s="1872"/>
      <c r="AK52" s="332"/>
      <c r="AL52" s="267"/>
      <c r="AM52" s="267"/>
      <c r="AN52" s="267"/>
      <c r="AO52" s="267"/>
      <c r="AP52" s="267"/>
      <c r="AQ52" s="267"/>
      <c r="AR52" s="267"/>
      <c r="AS52" s="267"/>
    </row>
    <row r="53" spans="1:45" ht="24" customHeight="1">
      <c r="A53" s="1653"/>
      <c r="B53" s="2065"/>
      <c r="C53" s="1679"/>
      <c r="D53" s="1722"/>
      <c r="E53" s="1722"/>
      <c r="F53" s="1722"/>
      <c r="G53" s="1648"/>
      <c r="H53" s="2043"/>
      <c r="I53" s="666" t="s">
        <v>48</v>
      </c>
      <c r="J53" s="667"/>
      <c r="K53" s="668"/>
      <c r="L53" s="668"/>
      <c r="M53" s="668"/>
      <c r="N53" s="668"/>
      <c r="O53" s="669">
        <v>0.6</v>
      </c>
      <c r="P53" s="669">
        <v>0.2</v>
      </c>
      <c r="Q53" s="669">
        <v>0.1</v>
      </c>
      <c r="R53" s="669">
        <v>0.1</v>
      </c>
      <c r="S53" s="668"/>
      <c r="T53" s="668"/>
      <c r="U53" s="668"/>
      <c r="V53" s="670">
        <f t="shared" si="11"/>
        <v>1</v>
      </c>
      <c r="W53" s="2141"/>
      <c r="X53" s="297">
        <f>+V53*W52</f>
        <v>0.05</v>
      </c>
      <c r="Y53" s="1679"/>
      <c r="Z53" s="1722"/>
      <c r="AA53" s="1648"/>
      <c r="AB53" s="1679"/>
      <c r="AC53" s="1722"/>
      <c r="AD53" s="1648"/>
      <c r="AE53" s="1679"/>
      <c r="AF53" s="1722"/>
      <c r="AG53" s="1648"/>
      <c r="AH53" s="1679"/>
      <c r="AI53" s="1722"/>
      <c r="AJ53" s="2067"/>
      <c r="AK53" s="332"/>
      <c r="AL53" s="267"/>
      <c r="AM53" s="267"/>
      <c r="AN53" s="267"/>
      <c r="AO53" s="267"/>
      <c r="AP53" s="267"/>
      <c r="AQ53" s="267"/>
      <c r="AR53" s="267"/>
      <c r="AS53" s="267"/>
    </row>
    <row r="54" spans="1:45" ht="51" customHeight="1">
      <c r="A54" s="1653"/>
      <c r="B54" s="2143">
        <v>2</v>
      </c>
      <c r="C54" s="2057" t="s">
        <v>2504</v>
      </c>
      <c r="D54" s="1720"/>
      <c r="E54" s="1720"/>
      <c r="F54" s="1720"/>
      <c r="G54" s="1721"/>
      <c r="H54" s="2042" t="s">
        <v>79</v>
      </c>
      <c r="I54" s="654" t="s">
        <v>47</v>
      </c>
      <c r="J54" s="734"/>
      <c r="K54" s="676"/>
      <c r="L54" s="676"/>
      <c r="M54" s="676"/>
      <c r="N54" s="676"/>
      <c r="O54" s="676">
        <v>0.6</v>
      </c>
      <c r="P54" s="676">
        <v>0.2</v>
      </c>
      <c r="Q54" s="676">
        <v>0.1</v>
      </c>
      <c r="R54" s="676">
        <v>0.1</v>
      </c>
      <c r="S54" s="676"/>
      <c r="T54" s="676"/>
      <c r="U54" s="676"/>
      <c r="V54" s="672">
        <f t="shared" si="11"/>
        <v>1</v>
      </c>
      <c r="W54" s="2140">
        <v>0.05</v>
      </c>
      <c r="X54" s="290">
        <f>V54*W54</f>
        <v>0.05</v>
      </c>
      <c r="Y54" s="2028"/>
      <c r="Z54" s="1720"/>
      <c r="AA54" s="1721"/>
      <c r="AB54" s="2138" t="s">
        <v>2505</v>
      </c>
      <c r="AC54" s="1720"/>
      <c r="AD54" s="1721"/>
      <c r="AE54" s="2028" t="s">
        <v>2506</v>
      </c>
      <c r="AF54" s="1720"/>
      <c r="AG54" s="1721"/>
      <c r="AH54" s="2028" t="s">
        <v>2507</v>
      </c>
      <c r="AI54" s="1720"/>
      <c r="AJ54" s="1872"/>
      <c r="AK54" s="332"/>
      <c r="AL54" s="267"/>
      <c r="AM54" s="267"/>
      <c r="AN54" s="267"/>
      <c r="AO54" s="267"/>
      <c r="AP54" s="267"/>
      <c r="AQ54" s="267"/>
      <c r="AR54" s="267"/>
      <c r="AS54" s="267"/>
    </row>
    <row r="55" spans="1:45" ht="51" customHeight="1">
      <c r="A55" s="1653"/>
      <c r="B55" s="2065"/>
      <c r="C55" s="1679"/>
      <c r="D55" s="1722"/>
      <c r="E55" s="1722"/>
      <c r="F55" s="1722"/>
      <c r="G55" s="1648"/>
      <c r="H55" s="2043"/>
      <c r="I55" s="666" t="s">
        <v>48</v>
      </c>
      <c r="J55" s="667"/>
      <c r="K55" s="668"/>
      <c r="L55" s="668"/>
      <c r="M55" s="668"/>
      <c r="N55" s="668"/>
      <c r="O55" s="669">
        <v>0.6</v>
      </c>
      <c r="P55" s="669">
        <v>0.2</v>
      </c>
      <c r="Q55" s="669">
        <v>0.1</v>
      </c>
      <c r="R55" s="669">
        <v>0.1</v>
      </c>
      <c r="S55" s="668"/>
      <c r="T55" s="668"/>
      <c r="U55" s="668"/>
      <c r="V55" s="670">
        <f t="shared" si="11"/>
        <v>1</v>
      </c>
      <c r="W55" s="2141"/>
      <c r="X55" s="297">
        <f>+V55*W54</f>
        <v>0.05</v>
      </c>
      <c r="Y55" s="1679"/>
      <c r="Z55" s="1722"/>
      <c r="AA55" s="1648"/>
      <c r="AB55" s="1679"/>
      <c r="AC55" s="1722"/>
      <c r="AD55" s="1648"/>
      <c r="AE55" s="1679"/>
      <c r="AF55" s="1722"/>
      <c r="AG55" s="1648"/>
      <c r="AH55" s="1679"/>
      <c r="AI55" s="1722"/>
      <c r="AJ55" s="2067"/>
      <c r="AK55" s="332"/>
      <c r="AL55" s="267"/>
      <c r="AM55" s="267"/>
      <c r="AN55" s="267"/>
      <c r="AO55" s="267"/>
      <c r="AP55" s="267"/>
      <c r="AQ55" s="267"/>
      <c r="AR55" s="267"/>
      <c r="AS55" s="267"/>
    </row>
    <row r="56" spans="1:45" ht="24" customHeight="1">
      <c r="A56" s="1653"/>
      <c r="B56" s="2143">
        <v>3</v>
      </c>
      <c r="C56" s="2271" t="s">
        <v>2509</v>
      </c>
      <c r="D56" s="1720"/>
      <c r="E56" s="1720"/>
      <c r="F56" s="1720"/>
      <c r="G56" s="1721"/>
      <c r="H56" s="2042" t="s">
        <v>79</v>
      </c>
      <c r="I56" s="654" t="s">
        <v>47</v>
      </c>
      <c r="J56" s="734"/>
      <c r="K56" s="676"/>
      <c r="L56" s="676"/>
      <c r="M56" s="676"/>
      <c r="N56" s="676"/>
      <c r="O56" s="676">
        <v>0.3</v>
      </c>
      <c r="P56" s="676"/>
      <c r="Q56" s="676"/>
      <c r="R56" s="676">
        <v>0.4</v>
      </c>
      <c r="S56" s="676"/>
      <c r="T56" s="676"/>
      <c r="U56" s="676">
        <v>0.3</v>
      </c>
      <c r="V56" s="672">
        <f t="shared" si="11"/>
        <v>1</v>
      </c>
      <c r="W56" s="2140">
        <v>0</v>
      </c>
      <c r="X56" s="290">
        <f>V56*W56</f>
        <v>0</v>
      </c>
      <c r="Y56" s="2028"/>
      <c r="Z56" s="1720"/>
      <c r="AA56" s="1721"/>
      <c r="AB56" s="2028"/>
      <c r="AC56" s="1720"/>
      <c r="AD56" s="1721"/>
      <c r="AE56" s="2028"/>
      <c r="AF56" s="1720"/>
      <c r="AG56" s="1721"/>
      <c r="AH56" s="2028"/>
      <c r="AI56" s="1720"/>
      <c r="AJ56" s="1872"/>
      <c r="AK56" s="332"/>
      <c r="AL56" s="267"/>
      <c r="AM56" s="267"/>
      <c r="AN56" s="267"/>
      <c r="AO56" s="267"/>
      <c r="AP56" s="267"/>
      <c r="AQ56" s="267"/>
      <c r="AR56" s="267"/>
      <c r="AS56" s="267"/>
    </row>
    <row r="57" spans="1:45" ht="24" customHeight="1">
      <c r="A57" s="1653"/>
      <c r="B57" s="2065"/>
      <c r="C57" s="1679"/>
      <c r="D57" s="1722"/>
      <c r="E57" s="1722"/>
      <c r="F57" s="1722"/>
      <c r="G57" s="1648"/>
      <c r="H57" s="2043"/>
      <c r="I57" s="666" t="s">
        <v>48</v>
      </c>
      <c r="J57" s="667"/>
      <c r="K57" s="668"/>
      <c r="L57" s="668"/>
      <c r="M57" s="668"/>
      <c r="N57" s="668"/>
      <c r="O57" s="668"/>
      <c r="P57" s="668"/>
      <c r="Q57" s="668"/>
      <c r="R57" s="668"/>
      <c r="S57" s="668"/>
      <c r="T57" s="668"/>
      <c r="U57" s="668"/>
      <c r="V57" s="670">
        <f t="shared" si="11"/>
        <v>0</v>
      </c>
      <c r="W57" s="2141"/>
      <c r="X57" s="297">
        <f>+V57*W56</f>
        <v>0</v>
      </c>
      <c r="Y57" s="1679"/>
      <c r="Z57" s="1722"/>
      <c r="AA57" s="1648"/>
      <c r="AB57" s="1679"/>
      <c r="AC57" s="1722"/>
      <c r="AD57" s="1648"/>
      <c r="AE57" s="1679"/>
      <c r="AF57" s="1722"/>
      <c r="AG57" s="1648"/>
      <c r="AH57" s="1679"/>
      <c r="AI57" s="1722"/>
      <c r="AJ57" s="2067"/>
      <c r="AK57" s="332"/>
      <c r="AL57" s="267"/>
      <c r="AM57" s="267"/>
      <c r="AN57" s="267"/>
      <c r="AO57" s="267"/>
      <c r="AP57" s="267"/>
      <c r="AQ57" s="267"/>
      <c r="AR57" s="267"/>
      <c r="AS57" s="267"/>
    </row>
    <row r="58" spans="1:45" ht="24" customHeight="1">
      <c r="A58" s="1653"/>
      <c r="B58" s="2143">
        <v>4</v>
      </c>
      <c r="C58" s="2057" t="s">
        <v>2516</v>
      </c>
      <c r="D58" s="1720"/>
      <c r="E58" s="1720"/>
      <c r="F58" s="1720"/>
      <c r="G58" s="1721"/>
      <c r="H58" s="2042" t="s">
        <v>79</v>
      </c>
      <c r="I58" s="654" t="s">
        <v>47</v>
      </c>
      <c r="J58" s="734"/>
      <c r="K58" s="676"/>
      <c r="L58" s="676"/>
      <c r="M58" s="676"/>
      <c r="N58" s="676"/>
      <c r="O58" s="676">
        <v>0.6</v>
      </c>
      <c r="P58" s="676">
        <v>0.2</v>
      </c>
      <c r="Q58" s="676">
        <v>0.1</v>
      </c>
      <c r="R58" s="676">
        <v>0.1</v>
      </c>
      <c r="S58" s="676"/>
      <c r="T58" s="676"/>
      <c r="U58" s="676"/>
      <c r="V58" s="672">
        <f t="shared" si="11"/>
        <v>1</v>
      </c>
      <c r="W58" s="2140">
        <v>0.05</v>
      </c>
      <c r="X58" s="290">
        <f>V58*W58</f>
        <v>0.05</v>
      </c>
      <c r="Y58" s="2028"/>
      <c r="Z58" s="1720"/>
      <c r="AA58" s="1721"/>
      <c r="AB58" s="2028" t="s">
        <v>2519</v>
      </c>
      <c r="AC58" s="1720"/>
      <c r="AD58" s="1721"/>
      <c r="AE58" s="2138" t="s">
        <v>2520</v>
      </c>
      <c r="AF58" s="1720"/>
      <c r="AG58" s="1721"/>
      <c r="AH58" s="2138" t="s">
        <v>2520</v>
      </c>
      <c r="AI58" s="1720"/>
      <c r="AJ58" s="1721"/>
      <c r="AK58" s="332"/>
      <c r="AL58" s="267"/>
      <c r="AM58" s="267"/>
      <c r="AN58" s="267"/>
      <c r="AO58" s="267"/>
      <c r="AP58" s="267"/>
      <c r="AQ58" s="267"/>
      <c r="AR58" s="267"/>
      <c r="AS58" s="267"/>
    </row>
    <row r="59" spans="1:45" ht="24" customHeight="1">
      <c r="A59" s="1653"/>
      <c r="B59" s="2065"/>
      <c r="C59" s="1679"/>
      <c r="D59" s="1722"/>
      <c r="E59" s="1722"/>
      <c r="F59" s="1722"/>
      <c r="G59" s="1648"/>
      <c r="H59" s="2043"/>
      <c r="I59" s="666" t="s">
        <v>48</v>
      </c>
      <c r="J59" s="667"/>
      <c r="K59" s="668"/>
      <c r="L59" s="668"/>
      <c r="M59" s="668"/>
      <c r="N59" s="668"/>
      <c r="O59" s="669">
        <v>0.6</v>
      </c>
      <c r="P59" s="669">
        <v>0.2</v>
      </c>
      <c r="Q59" s="669">
        <v>0.1</v>
      </c>
      <c r="R59" s="669">
        <v>0.1</v>
      </c>
      <c r="S59" s="668"/>
      <c r="T59" s="668"/>
      <c r="U59" s="668"/>
      <c r="V59" s="670">
        <f t="shared" si="11"/>
        <v>1</v>
      </c>
      <c r="W59" s="2141"/>
      <c r="X59" s="297">
        <f>+V59*W58</f>
        <v>0.05</v>
      </c>
      <c r="Y59" s="1679"/>
      <c r="Z59" s="1722"/>
      <c r="AA59" s="1648"/>
      <c r="AB59" s="1679"/>
      <c r="AC59" s="1722"/>
      <c r="AD59" s="1648"/>
      <c r="AE59" s="1679"/>
      <c r="AF59" s="1722"/>
      <c r="AG59" s="1648"/>
      <c r="AH59" s="1679"/>
      <c r="AI59" s="1722"/>
      <c r="AJ59" s="1648"/>
      <c r="AK59" s="332"/>
      <c r="AL59" s="267"/>
      <c r="AM59" s="267"/>
      <c r="AN59" s="267"/>
      <c r="AO59" s="267"/>
      <c r="AP59" s="267"/>
      <c r="AQ59" s="267"/>
      <c r="AR59" s="267"/>
      <c r="AS59" s="267"/>
    </row>
    <row r="60" spans="1:45" ht="64.5" customHeight="1">
      <c r="A60" s="1653"/>
      <c r="B60" s="2143">
        <v>5</v>
      </c>
      <c r="C60" s="2057" t="s">
        <v>2526</v>
      </c>
      <c r="D60" s="1720"/>
      <c r="E60" s="1720"/>
      <c r="F60" s="1720"/>
      <c r="G60" s="1721"/>
      <c r="H60" s="2042" t="s">
        <v>79</v>
      </c>
      <c r="I60" s="654" t="s">
        <v>47</v>
      </c>
      <c r="J60" s="734"/>
      <c r="K60" s="676"/>
      <c r="L60" s="676"/>
      <c r="M60" s="676"/>
      <c r="N60" s="676"/>
      <c r="O60" s="676">
        <v>0.6</v>
      </c>
      <c r="P60" s="676">
        <v>0.2</v>
      </c>
      <c r="Q60" s="676">
        <v>0.1</v>
      </c>
      <c r="R60" s="676">
        <v>0.1</v>
      </c>
      <c r="S60" s="676"/>
      <c r="T60" s="676"/>
      <c r="U60" s="676"/>
      <c r="V60" s="672">
        <f t="shared" si="11"/>
        <v>1</v>
      </c>
      <c r="W60" s="2140">
        <v>0.05</v>
      </c>
      <c r="X60" s="290">
        <f>V60*W60</f>
        <v>0.05</v>
      </c>
      <c r="Y60" s="2028"/>
      <c r="Z60" s="1720"/>
      <c r="AA60" s="1721"/>
      <c r="AB60" s="2138" t="s">
        <v>2527</v>
      </c>
      <c r="AC60" s="1720"/>
      <c r="AD60" s="1721"/>
      <c r="AE60" s="2028" t="s">
        <v>2528</v>
      </c>
      <c r="AF60" s="1720"/>
      <c r="AG60" s="1721"/>
      <c r="AH60" s="2028" t="s">
        <v>2529</v>
      </c>
      <c r="AI60" s="1720"/>
      <c r="AJ60" s="1872"/>
      <c r="AK60" s="332"/>
      <c r="AL60" s="267"/>
      <c r="AM60" s="267"/>
      <c r="AN60" s="267"/>
      <c r="AO60" s="267"/>
      <c r="AP60" s="267"/>
      <c r="AQ60" s="267"/>
      <c r="AR60" s="267"/>
      <c r="AS60" s="267"/>
    </row>
    <row r="61" spans="1:45" ht="56.25" customHeight="1">
      <c r="A61" s="1653"/>
      <c r="B61" s="2065"/>
      <c r="C61" s="1679"/>
      <c r="D61" s="1722"/>
      <c r="E61" s="1722"/>
      <c r="F61" s="1722"/>
      <c r="G61" s="1648"/>
      <c r="H61" s="2043"/>
      <c r="I61" s="666" t="s">
        <v>48</v>
      </c>
      <c r="J61" s="667"/>
      <c r="K61" s="668"/>
      <c r="L61" s="668"/>
      <c r="M61" s="668"/>
      <c r="N61" s="668"/>
      <c r="O61" s="669">
        <v>0.6</v>
      </c>
      <c r="P61" s="669">
        <v>0.2</v>
      </c>
      <c r="Q61" s="669">
        <v>0.1</v>
      </c>
      <c r="R61" s="669">
        <v>0.1</v>
      </c>
      <c r="S61" s="668"/>
      <c r="T61" s="668"/>
      <c r="U61" s="668"/>
      <c r="V61" s="981">
        <f t="shared" si="11"/>
        <v>1</v>
      </c>
      <c r="W61" s="2141"/>
      <c r="X61" s="297">
        <f>+V61*W60</f>
        <v>0.05</v>
      </c>
      <c r="Y61" s="1679"/>
      <c r="Z61" s="1722"/>
      <c r="AA61" s="1648"/>
      <c r="AB61" s="1679"/>
      <c r="AC61" s="1722"/>
      <c r="AD61" s="1648"/>
      <c r="AE61" s="1679"/>
      <c r="AF61" s="1722"/>
      <c r="AG61" s="1648"/>
      <c r="AH61" s="1679"/>
      <c r="AI61" s="1722"/>
      <c r="AJ61" s="2067"/>
      <c r="AK61" s="332"/>
      <c r="AL61" s="267"/>
      <c r="AM61" s="267"/>
      <c r="AN61" s="267"/>
      <c r="AO61" s="267"/>
      <c r="AP61" s="267"/>
      <c r="AQ61" s="267"/>
      <c r="AR61" s="267"/>
      <c r="AS61" s="267"/>
    </row>
    <row r="62" spans="1:45" ht="41.25" customHeight="1">
      <c r="A62" s="1653"/>
      <c r="B62" s="2143">
        <v>6</v>
      </c>
      <c r="C62" s="2057" t="s">
        <v>2530</v>
      </c>
      <c r="D62" s="1720"/>
      <c r="E62" s="1720"/>
      <c r="F62" s="1720"/>
      <c r="G62" s="1721"/>
      <c r="H62" s="2042" t="s">
        <v>79</v>
      </c>
      <c r="I62" s="654" t="s">
        <v>47</v>
      </c>
      <c r="J62" s="734"/>
      <c r="K62" s="676"/>
      <c r="L62" s="676"/>
      <c r="M62" s="676"/>
      <c r="N62" s="676"/>
      <c r="O62" s="676">
        <v>0.6</v>
      </c>
      <c r="P62" s="676">
        <v>0.2</v>
      </c>
      <c r="Q62" s="676">
        <v>0.1</v>
      </c>
      <c r="R62" s="676">
        <v>0.1</v>
      </c>
      <c r="S62" s="676"/>
      <c r="T62" s="676"/>
      <c r="U62" s="676"/>
      <c r="V62" s="672">
        <f t="shared" si="11"/>
        <v>1</v>
      </c>
      <c r="W62" s="2140">
        <v>0.05</v>
      </c>
      <c r="X62" s="290"/>
      <c r="Y62" s="2028"/>
      <c r="Z62" s="1720"/>
      <c r="AA62" s="1721"/>
      <c r="AB62" s="2138" t="s">
        <v>2531</v>
      </c>
      <c r="AC62" s="1720"/>
      <c r="AD62" s="1721"/>
      <c r="AE62" s="2028" t="s">
        <v>2532</v>
      </c>
      <c r="AF62" s="1720"/>
      <c r="AG62" s="1721"/>
      <c r="AH62" s="2028" t="s">
        <v>2532</v>
      </c>
      <c r="AI62" s="1720"/>
      <c r="AJ62" s="1872"/>
      <c r="AK62" s="332"/>
      <c r="AL62" s="267"/>
      <c r="AM62" s="267"/>
      <c r="AN62" s="267"/>
      <c r="AO62" s="267"/>
      <c r="AP62" s="267"/>
      <c r="AQ62" s="267"/>
      <c r="AR62" s="267"/>
      <c r="AS62" s="267"/>
    </row>
    <row r="63" spans="1:45" ht="39" customHeight="1">
      <c r="A63" s="1653"/>
      <c r="B63" s="2065"/>
      <c r="C63" s="1679"/>
      <c r="D63" s="1722"/>
      <c r="E63" s="1722"/>
      <c r="F63" s="1722"/>
      <c r="G63" s="1648"/>
      <c r="H63" s="2043"/>
      <c r="I63" s="666" t="s">
        <v>48</v>
      </c>
      <c r="J63" s="667"/>
      <c r="K63" s="668"/>
      <c r="L63" s="668"/>
      <c r="M63" s="668"/>
      <c r="N63" s="668"/>
      <c r="O63" s="669">
        <v>0.6</v>
      </c>
      <c r="P63" s="669">
        <v>0.2</v>
      </c>
      <c r="Q63" s="669">
        <v>0.1</v>
      </c>
      <c r="R63" s="669">
        <v>0.1</v>
      </c>
      <c r="S63" s="668"/>
      <c r="T63" s="668"/>
      <c r="U63" s="668"/>
      <c r="V63" s="981">
        <f t="shared" si="11"/>
        <v>1</v>
      </c>
      <c r="W63" s="2141"/>
      <c r="X63" s="297"/>
      <c r="Y63" s="1679"/>
      <c r="Z63" s="1722"/>
      <c r="AA63" s="1648"/>
      <c r="AB63" s="1679"/>
      <c r="AC63" s="1722"/>
      <c r="AD63" s="1648"/>
      <c r="AE63" s="1679"/>
      <c r="AF63" s="1722"/>
      <c r="AG63" s="1648"/>
      <c r="AH63" s="1679"/>
      <c r="AI63" s="1722"/>
      <c r="AJ63" s="2067"/>
      <c r="AK63" s="332"/>
      <c r="AL63" s="267"/>
      <c r="AM63" s="267"/>
      <c r="AN63" s="267"/>
      <c r="AO63" s="267"/>
      <c r="AP63" s="267"/>
      <c r="AQ63" s="267"/>
      <c r="AR63" s="267"/>
      <c r="AS63" s="267"/>
    </row>
    <row r="64" spans="1:45" ht="24" customHeight="1">
      <c r="A64" s="1653"/>
      <c r="B64" s="2143">
        <v>7</v>
      </c>
      <c r="C64" s="2057" t="s">
        <v>2533</v>
      </c>
      <c r="D64" s="1720"/>
      <c r="E64" s="1720"/>
      <c r="F64" s="1720"/>
      <c r="G64" s="1721"/>
      <c r="H64" s="2042" t="s">
        <v>79</v>
      </c>
      <c r="I64" s="654" t="s">
        <v>47</v>
      </c>
      <c r="J64" s="734"/>
      <c r="K64" s="676">
        <v>0.1</v>
      </c>
      <c r="L64" s="676">
        <v>0.1</v>
      </c>
      <c r="M64" s="676">
        <v>0.09</v>
      </c>
      <c r="N64" s="676">
        <v>0.09</v>
      </c>
      <c r="O64" s="676">
        <v>0.09</v>
      </c>
      <c r="P64" s="676">
        <v>0.09</v>
      </c>
      <c r="Q64" s="676">
        <v>0.09</v>
      </c>
      <c r="R64" s="676">
        <v>0.09</v>
      </c>
      <c r="S64" s="676">
        <v>0.09</v>
      </c>
      <c r="T64" s="676">
        <v>0.09</v>
      </c>
      <c r="U64" s="676">
        <v>0.08</v>
      </c>
      <c r="V64" s="672">
        <f t="shared" si="11"/>
        <v>0.99999999999999978</v>
      </c>
      <c r="W64" s="2140">
        <v>0.05</v>
      </c>
      <c r="X64" s="290"/>
      <c r="Y64" s="2026" t="s">
        <v>2534</v>
      </c>
      <c r="Z64" s="1720"/>
      <c r="AA64" s="1721"/>
      <c r="AB64" s="2138" t="s">
        <v>2535</v>
      </c>
      <c r="AC64" s="1720"/>
      <c r="AD64" s="1721"/>
      <c r="AE64" s="2028" t="s">
        <v>2536</v>
      </c>
      <c r="AF64" s="1720"/>
      <c r="AG64" s="1721"/>
      <c r="AH64" s="2138" t="s">
        <v>2537</v>
      </c>
      <c r="AI64" s="1720"/>
      <c r="AJ64" s="1872"/>
      <c r="AK64" s="332"/>
      <c r="AL64" s="267"/>
      <c r="AM64" s="267"/>
      <c r="AN64" s="267"/>
      <c r="AO64" s="267"/>
      <c r="AP64" s="267"/>
      <c r="AQ64" s="267"/>
      <c r="AR64" s="267"/>
      <c r="AS64" s="267"/>
    </row>
    <row r="65" spans="1:45" ht="38.25" customHeight="1">
      <c r="A65" s="1653"/>
      <c r="B65" s="2065"/>
      <c r="C65" s="1679"/>
      <c r="D65" s="1722"/>
      <c r="E65" s="1722"/>
      <c r="F65" s="1722"/>
      <c r="G65" s="1648"/>
      <c r="H65" s="2043"/>
      <c r="I65" s="666" t="s">
        <v>48</v>
      </c>
      <c r="J65" s="667"/>
      <c r="K65" s="669">
        <v>0.1</v>
      </c>
      <c r="L65" s="669">
        <v>0.1</v>
      </c>
      <c r="M65" s="669">
        <v>0.09</v>
      </c>
      <c r="N65" s="669">
        <v>0.09</v>
      </c>
      <c r="O65" s="669">
        <v>0.09</v>
      </c>
      <c r="P65" s="669">
        <v>0.09</v>
      </c>
      <c r="Q65" s="669">
        <v>0.09</v>
      </c>
      <c r="R65" s="669">
        <v>0.09</v>
      </c>
      <c r="S65" s="669">
        <v>0.09</v>
      </c>
      <c r="T65" s="669">
        <v>0.09</v>
      </c>
      <c r="U65" s="669">
        <v>0.08</v>
      </c>
      <c r="V65" s="981">
        <f t="shared" si="11"/>
        <v>0.99999999999999978</v>
      </c>
      <c r="W65" s="2141"/>
      <c r="X65" s="297"/>
      <c r="Y65" s="1679"/>
      <c r="Z65" s="1722"/>
      <c r="AA65" s="1648"/>
      <c r="AB65" s="1679"/>
      <c r="AC65" s="1722"/>
      <c r="AD65" s="1648"/>
      <c r="AE65" s="1679"/>
      <c r="AF65" s="1722"/>
      <c r="AG65" s="1648"/>
      <c r="AH65" s="1679"/>
      <c r="AI65" s="1722"/>
      <c r="AJ65" s="2067"/>
      <c r="AK65" s="332"/>
      <c r="AL65" s="267"/>
      <c r="AM65" s="267"/>
      <c r="AN65" s="267"/>
      <c r="AO65" s="267"/>
      <c r="AP65" s="267"/>
      <c r="AQ65" s="267"/>
      <c r="AR65" s="267"/>
      <c r="AS65" s="267"/>
    </row>
    <row r="66" spans="1:45" ht="30" customHeight="1">
      <c r="A66" s="1653"/>
      <c r="B66" s="2143">
        <v>8</v>
      </c>
      <c r="C66" s="2057" t="s">
        <v>2538</v>
      </c>
      <c r="D66" s="1720"/>
      <c r="E66" s="1720"/>
      <c r="F66" s="1720"/>
      <c r="G66" s="1721"/>
      <c r="H66" s="2042" t="s">
        <v>79</v>
      </c>
      <c r="I66" s="654" t="s">
        <v>47</v>
      </c>
      <c r="J66" s="734"/>
      <c r="K66" s="676">
        <v>0.1</v>
      </c>
      <c r="L66" s="676">
        <v>0.1</v>
      </c>
      <c r="M66" s="676">
        <v>0.09</v>
      </c>
      <c r="N66" s="676">
        <v>0.09</v>
      </c>
      <c r="O66" s="676">
        <v>0.09</v>
      </c>
      <c r="P66" s="676">
        <v>0.09</v>
      </c>
      <c r="Q66" s="676">
        <v>0.09</v>
      </c>
      <c r="R66" s="676">
        <v>0.09</v>
      </c>
      <c r="S66" s="676">
        <v>0.09</v>
      </c>
      <c r="T66" s="676">
        <v>0.09</v>
      </c>
      <c r="U66" s="676">
        <v>0.08</v>
      </c>
      <c r="V66" s="672">
        <f t="shared" si="11"/>
        <v>0.99999999999999978</v>
      </c>
      <c r="W66" s="2140">
        <v>0.05</v>
      </c>
      <c r="X66" s="290"/>
      <c r="Y66" s="2026" t="s">
        <v>2539</v>
      </c>
      <c r="Z66" s="1720"/>
      <c r="AA66" s="1721"/>
      <c r="AB66" s="2138" t="s">
        <v>2535</v>
      </c>
      <c r="AC66" s="1720"/>
      <c r="AD66" s="1721"/>
      <c r="AE66" s="2138" t="s">
        <v>2540</v>
      </c>
      <c r="AF66" s="1720"/>
      <c r="AG66" s="1721"/>
      <c r="AH66" s="2028" t="s">
        <v>2541</v>
      </c>
      <c r="AI66" s="1720"/>
      <c r="AJ66" s="1872"/>
      <c r="AK66" s="332"/>
      <c r="AL66" s="267"/>
      <c r="AM66" s="267"/>
      <c r="AN66" s="267"/>
      <c r="AO66" s="267"/>
      <c r="AP66" s="267"/>
      <c r="AQ66" s="267"/>
      <c r="AR66" s="267"/>
      <c r="AS66" s="267"/>
    </row>
    <row r="67" spans="1:45" ht="36.75" customHeight="1">
      <c r="A67" s="1653"/>
      <c r="B67" s="2065"/>
      <c r="C67" s="1679"/>
      <c r="D67" s="1722"/>
      <c r="E67" s="1722"/>
      <c r="F67" s="1722"/>
      <c r="G67" s="1648"/>
      <c r="H67" s="2043"/>
      <c r="I67" s="666" t="s">
        <v>48</v>
      </c>
      <c r="J67" s="667"/>
      <c r="K67" s="669">
        <v>0.1</v>
      </c>
      <c r="L67" s="669">
        <v>0.1</v>
      </c>
      <c r="M67" s="669">
        <v>0.09</v>
      </c>
      <c r="N67" s="669">
        <v>0.09</v>
      </c>
      <c r="O67" s="669">
        <v>0.09</v>
      </c>
      <c r="P67" s="669">
        <v>0.09</v>
      </c>
      <c r="Q67" s="669">
        <v>0.09</v>
      </c>
      <c r="R67" s="669">
        <v>0.09</v>
      </c>
      <c r="S67" s="669">
        <v>0.09</v>
      </c>
      <c r="T67" s="669">
        <v>0.09</v>
      </c>
      <c r="U67" s="669">
        <v>0.08</v>
      </c>
      <c r="V67" s="981">
        <f t="shared" si="11"/>
        <v>0.99999999999999978</v>
      </c>
      <c r="W67" s="2141"/>
      <c r="X67" s="297"/>
      <c r="Y67" s="1679"/>
      <c r="Z67" s="1722"/>
      <c r="AA67" s="1648"/>
      <c r="AB67" s="1679"/>
      <c r="AC67" s="1722"/>
      <c r="AD67" s="1648"/>
      <c r="AE67" s="1679"/>
      <c r="AF67" s="1722"/>
      <c r="AG67" s="1648"/>
      <c r="AH67" s="1679"/>
      <c r="AI67" s="1722"/>
      <c r="AJ67" s="2067"/>
      <c r="AK67" s="332"/>
      <c r="AL67" s="267"/>
      <c r="AM67" s="267"/>
      <c r="AN67" s="267"/>
      <c r="AO67" s="267"/>
      <c r="AP67" s="267"/>
      <c r="AQ67" s="267"/>
      <c r="AR67" s="267"/>
      <c r="AS67" s="267"/>
    </row>
    <row r="68" spans="1:45" ht="24.75" customHeight="1">
      <c r="A68" s="1653"/>
      <c r="B68" s="2143">
        <v>9</v>
      </c>
      <c r="C68" s="2057" t="s">
        <v>2542</v>
      </c>
      <c r="D68" s="1720"/>
      <c r="E68" s="1720"/>
      <c r="F68" s="1720"/>
      <c r="G68" s="1721"/>
      <c r="H68" s="2042" t="s">
        <v>79</v>
      </c>
      <c r="I68" s="654" t="s">
        <v>47</v>
      </c>
      <c r="J68" s="734">
        <v>0.05</v>
      </c>
      <c r="K68" s="676">
        <v>0.09</v>
      </c>
      <c r="L68" s="676">
        <v>0.09</v>
      </c>
      <c r="M68" s="676">
        <v>0.09</v>
      </c>
      <c r="N68" s="676">
        <v>0.09</v>
      </c>
      <c r="O68" s="676">
        <v>0.09</v>
      </c>
      <c r="P68" s="676">
        <v>0.09</v>
      </c>
      <c r="Q68" s="676">
        <v>0.09</v>
      </c>
      <c r="R68" s="676">
        <v>0.09</v>
      </c>
      <c r="S68" s="676">
        <v>0.09</v>
      </c>
      <c r="T68" s="676">
        <v>0.09</v>
      </c>
      <c r="U68" s="676">
        <v>0.05</v>
      </c>
      <c r="V68" s="672">
        <f t="shared" si="11"/>
        <v>0.99999999999999989</v>
      </c>
      <c r="W68" s="2140">
        <v>0.05</v>
      </c>
      <c r="X68" s="290"/>
      <c r="Y68" s="2026" t="s">
        <v>2543</v>
      </c>
      <c r="Z68" s="1720"/>
      <c r="AA68" s="1721"/>
      <c r="AB68" s="2028" t="s">
        <v>2544</v>
      </c>
      <c r="AC68" s="1720"/>
      <c r="AD68" s="1721"/>
      <c r="AE68" s="2138" t="s">
        <v>2545</v>
      </c>
      <c r="AF68" s="1720"/>
      <c r="AG68" s="1721"/>
      <c r="AH68" s="2028" t="s">
        <v>2546</v>
      </c>
      <c r="AI68" s="1720"/>
      <c r="AJ68" s="1872"/>
      <c r="AK68" s="332"/>
      <c r="AL68" s="267"/>
      <c r="AM68" s="267"/>
      <c r="AN68" s="267"/>
      <c r="AO68" s="267"/>
      <c r="AP68" s="267"/>
      <c r="AQ68" s="267"/>
      <c r="AR68" s="267"/>
      <c r="AS68" s="267"/>
    </row>
    <row r="69" spans="1:45" ht="52.5" customHeight="1">
      <c r="A69" s="1653"/>
      <c r="B69" s="2065"/>
      <c r="C69" s="1679"/>
      <c r="D69" s="1722"/>
      <c r="E69" s="1722"/>
      <c r="F69" s="1722"/>
      <c r="G69" s="1648"/>
      <c r="H69" s="2043"/>
      <c r="I69" s="666" t="s">
        <v>48</v>
      </c>
      <c r="J69" s="749">
        <v>0.05</v>
      </c>
      <c r="K69" s="669">
        <v>0.09</v>
      </c>
      <c r="L69" s="669">
        <v>0.09</v>
      </c>
      <c r="M69" s="669">
        <v>0.09</v>
      </c>
      <c r="N69" s="669">
        <v>0.09</v>
      </c>
      <c r="O69" s="669">
        <v>0.09</v>
      </c>
      <c r="P69" s="669">
        <v>0.09</v>
      </c>
      <c r="Q69" s="669">
        <v>0.09</v>
      </c>
      <c r="R69" s="669">
        <v>0.09</v>
      </c>
      <c r="S69" s="669">
        <v>0.09</v>
      </c>
      <c r="T69" s="669">
        <v>0.09</v>
      </c>
      <c r="U69" s="669">
        <v>0.05</v>
      </c>
      <c r="V69" s="981">
        <f t="shared" si="11"/>
        <v>0.99999999999999989</v>
      </c>
      <c r="W69" s="2141"/>
      <c r="X69" s="297"/>
      <c r="Y69" s="1679"/>
      <c r="Z69" s="1722"/>
      <c r="AA69" s="1648"/>
      <c r="AB69" s="1679"/>
      <c r="AC69" s="1722"/>
      <c r="AD69" s="1648"/>
      <c r="AE69" s="1679"/>
      <c r="AF69" s="1722"/>
      <c r="AG69" s="1648"/>
      <c r="AH69" s="1679"/>
      <c r="AI69" s="1722"/>
      <c r="AJ69" s="2067"/>
      <c r="AK69" s="332"/>
      <c r="AL69" s="267"/>
      <c r="AM69" s="267"/>
      <c r="AN69" s="267"/>
      <c r="AO69" s="267"/>
      <c r="AP69" s="267"/>
      <c r="AQ69" s="267"/>
      <c r="AR69" s="267"/>
      <c r="AS69" s="267"/>
    </row>
    <row r="70" spans="1:45" ht="33.75" customHeight="1">
      <c r="A70" s="1653"/>
      <c r="B70" s="2143">
        <v>10</v>
      </c>
      <c r="C70" s="2057" t="s">
        <v>2547</v>
      </c>
      <c r="D70" s="1720"/>
      <c r="E70" s="1720"/>
      <c r="F70" s="1720"/>
      <c r="G70" s="1721"/>
      <c r="H70" s="2042" t="s">
        <v>79</v>
      </c>
      <c r="I70" s="654" t="s">
        <v>47</v>
      </c>
      <c r="J70" s="734">
        <v>0.05</v>
      </c>
      <c r="K70" s="676">
        <v>0.09</v>
      </c>
      <c r="L70" s="676">
        <v>0.09</v>
      </c>
      <c r="M70" s="676">
        <v>0.09</v>
      </c>
      <c r="N70" s="676">
        <v>0.09</v>
      </c>
      <c r="O70" s="676">
        <v>0.09</v>
      </c>
      <c r="P70" s="676">
        <v>0.09</v>
      </c>
      <c r="Q70" s="676">
        <v>0.09</v>
      </c>
      <c r="R70" s="676">
        <v>0.09</v>
      </c>
      <c r="S70" s="676">
        <v>0.09</v>
      </c>
      <c r="T70" s="676">
        <v>0.09</v>
      </c>
      <c r="U70" s="676">
        <v>0.05</v>
      </c>
      <c r="V70" s="672">
        <f t="shared" si="11"/>
        <v>0.99999999999999989</v>
      </c>
      <c r="W70" s="2140">
        <v>0.1</v>
      </c>
      <c r="X70" s="290"/>
      <c r="Y70" s="2026" t="s">
        <v>2549</v>
      </c>
      <c r="Z70" s="1720"/>
      <c r="AA70" s="1721"/>
      <c r="AB70" s="2138" t="s">
        <v>2550</v>
      </c>
      <c r="AC70" s="1720"/>
      <c r="AD70" s="1721"/>
      <c r="AE70" s="2138" t="s">
        <v>2545</v>
      </c>
      <c r="AF70" s="1720"/>
      <c r="AG70" s="1721"/>
      <c r="AH70" s="2028" t="s">
        <v>2551</v>
      </c>
      <c r="AI70" s="1720"/>
      <c r="AJ70" s="1872"/>
      <c r="AK70" s="332"/>
      <c r="AL70" s="267"/>
      <c r="AM70" s="267"/>
      <c r="AN70" s="267"/>
      <c r="AO70" s="267"/>
      <c r="AP70" s="267"/>
      <c r="AQ70" s="267"/>
      <c r="AR70" s="267"/>
      <c r="AS70" s="267"/>
    </row>
    <row r="71" spans="1:45" ht="39" customHeight="1">
      <c r="A71" s="1653"/>
      <c r="B71" s="2065"/>
      <c r="C71" s="1679"/>
      <c r="D71" s="1722"/>
      <c r="E71" s="1722"/>
      <c r="F71" s="1722"/>
      <c r="G71" s="1648"/>
      <c r="H71" s="2043"/>
      <c r="I71" s="666" t="s">
        <v>48</v>
      </c>
      <c r="J71" s="749">
        <v>0.05</v>
      </c>
      <c r="K71" s="669">
        <v>0.09</v>
      </c>
      <c r="L71" s="669">
        <v>0.09</v>
      </c>
      <c r="M71" s="669">
        <v>0.09</v>
      </c>
      <c r="N71" s="669">
        <v>0.09</v>
      </c>
      <c r="O71" s="669">
        <v>0.09</v>
      </c>
      <c r="P71" s="669">
        <v>0.09</v>
      </c>
      <c r="Q71" s="669">
        <v>0.09</v>
      </c>
      <c r="R71" s="669">
        <v>0.09</v>
      </c>
      <c r="S71" s="669">
        <v>0.09</v>
      </c>
      <c r="T71" s="669">
        <v>0.09</v>
      </c>
      <c r="U71" s="669">
        <v>0.09</v>
      </c>
      <c r="V71" s="981">
        <f t="shared" si="11"/>
        <v>1.0399999999999998</v>
      </c>
      <c r="W71" s="2141"/>
      <c r="X71" s="297"/>
      <c r="Y71" s="1679"/>
      <c r="Z71" s="1722"/>
      <c r="AA71" s="1648"/>
      <c r="AB71" s="1679"/>
      <c r="AC71" s="1722"/>
      <c r="AD71" s="1648"/>
      <c r="AE71" s="1679"/>
      <c r="AF71" s="1722"/>
      <c r="AG71" s="1648"/>
      <c r="AH71" s="1679"/>
      <c r="AI71" s="1722"/>
      <c r="AJ71" s="2067"/>
      <c r="AK71" s="332"/>
      <c r="AL71" s="267"/>
      <c r="AM71" s="267"/>
      <c r="AN71" s="267"/>
      <c r="AO71" s="267"/>
      <c r="AP71" s="267"/>
      <c r="AQ71" s="267"/>
      <c r="AR71" s="267"/>
      <c r="AS71" s="267"/>
    </row>
    <row r="72" spans="1:45" ht="23.25" customHeight="1">
      <c r="A72" s="1653"/>
      <c r="B72" s="2143">
        <v>11</v>
      </c>
      <c r="C72" s="2057" t="s">
        <v>2554</v>
      </c>
      <c r="D72" s="1720"/>
      <c r="E72" s="1720"/>
      <c r="F72" s="1720"/>
      <c r="G72" s="1721"/>
      <c r="H72" s="2042" t="s">
        <v>79</v>
      </c>
      <c r="I72" s="654" t="s">
        <v>47</v>
      </c>
      <c r="J72" s="734"/>
      <c r="K72" s="676"/>
      <c r="L72" s="676"/>
      <c r="M72" s="676"/>
      <c r="N72" s="676"/>
      <c r="O72" s="676">
        <v>0.7</v>
      </c>
      <c r="P72" s="676"/>
      <c r="Q72" s="676">
        <v>0.3</v>
      </c>
      <c r="R72" s="676"/>
      <c r="S72" s="676"/>
      <c r="T72" s="676"/>
      <c r="U72" s="676"/>
      <c r="V72" s="672">
        <f t="shared" si="11"/>
        <v>1</v>
      </c>
      <c r="W72" s="2140">
        <v>0.05</v>
      </c>
      <c r="X72" s="290"/>
      <c r="Y72" s="2028"/>
      <c r="Z72" s="1720"/>
      <c r="AA72" s="1721"/>
      <c r="AB72" s="2138" t="s">
        <v>2555</v>
      </c>
      <c r="AC72" s="1720"/>
      <c r="AD72" s="1721"/>
      <c r="AE72" s="1715"/>
      <c r="AF72" s="1715"/>
      <c r="AG72" s="1715"/>
      <c r="AH72" s="2138" t="s">
        <v>2556</v>
      </c>
      <c r="AI72" s="1720"/>
      <c r="AJ72" s="1721"/>
      <c r="AK72" s="332"/>
      <c r="AL72" s="267"/>
      <c r="AM72" s="267"/>
      <c r="AN72" s="267"/>
      <c r="AO72" s="267"/>
      <c r="AP72" s="267"/>
      <c r="AQ72" s="267"/>
      <c r="AR72" s="267"/>
      <c r="AS72" s="267"/>
    </row>
    <row r="73" spans="1:45" ht="54.75" customHeight="1">
      <c r="A73" s="1653"/>
      <c r="B73" s="2065"/>
      <c r="C73" s="1679"/>
      <c r="D73" s="1722"/>
      <c r="E73" s="1722"/>
      <c r="F73" s="1722"/>
      <c r="G73" s="1648"/>
      <c r="H73" s="2043"/>
      <c r="I73" s="666" t="s">
        <v>48</v>
      </c>
      <c r="J73" s="667"/>
      <c r="K73" s="668"/>
      <c r="L73" s="668"/>
      <c r="M73" s="668"/>
      <c r="N73" s="668"/>
      <c r="O73" s="669">
        <v>0.7</v>
      </c>
      <c r="P73" s="668"/>
      <c r="Q73" s="669">
        <v>0.3</v>
      </c>
      <c r="R73" s="668"/>
      <c r="S73" s="668"/>
      <c r="T73" s="668"/>
      <c r="U73" s="668"/>
      <c r="V73" s="981">
        <f t="shared" si="11"/>
        <v>1</v>
      </c>
      <c r="W73" s="2141"/>
      <c r="X73" s="297"/>
      <c r="Y73" s="1679"/>
      <c r="Z73" s="1722"/>
      <c r="AA73" s="1648"/>
      <c r="AB73" s="1679"/>
      <c r="AC73" s="1722"/>
      <c r="AD73" s="1648"/>
      <c r="AE73" s="1715"/>
      <c r="AF73" s="1715"/>
      <c r="AG73" s="1715"/>
      <c r="AH73" s="1679"/>
      <c r="AI73" s="1722"/>
      <c r="AJ73" s="1648"/>
      <c r="AK73" s="332"/>
      <c r="AL73" s="267"/>
      <c r="AM73" s="267"/>
      <c r="AN73" s="267"/>
      <c r="AO73" s="267"/>
      <c r="AP73" s="267"/>
      <c r="AQ73" s="267"/>
      <c r="AR73" s="267"/>
      <c r="AS73" s="267"/>
    </row>
    <row r="74" spans="1:45" ht="32.25" customHeight="1">
      <c r="A74" s="1653"/>
      <c r="B74" s="2143">
        <v>12</v>
      </c>
      <c r="C74" s="2057" t="s">
        <v>2558</v>
      </c>
      <c r="D74" s="1720"/>
      <c r="E74" s="1720"/>
      <c r="F74" s="1720"/>
      <c r="G74" s="1721"/>
      <c r="H74" s="2042" t="s">
        <v>79</v>
      </c>
      <c r="I74" s="654" t="s">
        <v>47</v>
      </c>
      <c r="J74" s="734"/>
      <c r="K74" s="676"/>
      <c r="L74" s="676"/>
      <c r="M74" s="676"/>
      <c r="N74" s="676"/>
      <c r="O74" s="676">
        <v>0.7</v>
      </c>
      <c r="P74" s="676"/>
      <c r="Q74" s="676">
        <v>0.3</v>
      </c>
      <c r="R74" s="676"/>
      <c r="S74" s="676"/>
      <c r="T74" s="676"/>
      <c r="U74" s="676"/>
      <c r="V74" s="672">
        <f t="shared" si="11"/>
        <v>1</v>
      </c>
      <c r="W74" s="2140">
        <v>0.1</v>
      </c>
      <c r="X74" s="290"/>
      <c r="Y74" s="2028"/>
      <c r="Z74" s="1720"/>
      <c r="AA74" s="1721"/>
      <c r="AB74" s="2138" t="s">
        <v>2559</v>
      </c>
      <c r="AC74" s="1720"/>
      <c r="AD74" s="1721"/>
      <c r="AE74" s="2138"/>
      <c r="AF74" s="1720"/>
      <c r="AG74" s="1721"/>
      <c r="AH74" s="2028" t="s">
        <v>2560</v>
      </c>
      <c r="AI74" s="1720"/>
      <c r="AJ74" s="1872"/>
      <c r="AK74" s="332"/>
      <c r="AL74" s="267"/>
      <c r="AM74" s="267"/>
      <c r="AN74" s="267"/>
      <c r="AO74" s="267"/>
      <c r="AP74" s="267"/>
      <c r="AQ74" s="267"/>
      <c r="AR74" s="267"/>
      <c r="AS74" s="267"/>
    </row>
    <row r="75" spans="1:45" ht="33.75" customHeight="1">
      <c r="A75" s="1653"/>
      <c r="B75" s="2065"/>
      <c r="C75" s="1679"/>
      <c r="D75" s="1722"/>
      <c r="E75" s="1722"/>
      <c r="F75" s="1722"/>
      <c r="G75" s="1648"/>
      <c r="H75" s="2043"/>
      <c r="I75" s="666" t="s">
        <v>48</v>
      </c>
      <c r="J75" s="667"/>
      <c r="K75" s="668"/>
      <c r="L75" s="668"/>
      <c r="M75" s="668"/>
      <c r="N75" s="668"/>
      <c r="O75" s="669">
        <v>0.7</v>
      </c>
      <c r="P75" s="668"/>
      <c r="Q75" s="669">
        <v>0.3</v>
      </c>
      <c r="R75" s="668"/>
      <c r="S75" s="668"/>
      <c r="T75" s="668"/>
      <c r="U75" s="668"/>
      <c r="V75" s="981">
        <f t="shared" si="11"/>
        <v>1</v>
      </c>
      <c r="W75" s="2141"/>
      <c r="X75" s="297"/>
      <c r="Y75" s="1679"/>
      <c r="Z75" s="1722"/>
      <c r="AA75" s="1648"/>
      <c r="AB75" s="1679"/>
      <c r="AC75" s="1722"/>
      <c r="AD75" s="1648"/>
      <c r="AE75" s="1679"/>
      <c r="AF75" s="1722"/>
      <c r="AG75" s="1648"/>
      <c r="AH75" s="1679"/>
      <c r="AI75" s="1722"/>
      <c r="AJ75" s="2067"/>
      <c r="AK75" s="332"/>
      <c r="AL75" s="267"/>
      <c r="AM75" s="267"/>
      <c r="AN75" s="267"/>
      <c r="AO75" s="267"/>
      <c r="AP75" s="267"/>
      <c r="AQ75" s="267"/>
      <c r="AR75" s="267"/>
      <c r="AS75" s="267"/>
    </row>
    <row r="76" spans="1:45" ht="49.5" customHeight="1">
      <c r="A76" s="1653"/>
      <c r="B76" s="2143">
        <v>13</v>
      </c>
      <c r="C76" s="2057" t="s">
        <v>2562</v>
      </c>
      <c r="D76" s="1720"/>
      <c r="E76" s="1720"/>
      <c r="F76" s="1720"/>
      <c r="G76" s="1721"/>
      <c r="H76" s="2042" t="s">
        <v>79</v>
      </c>
      <c r="I76" s="654" t="s">
        <v>47</v>
      </c>
      <c r="J76" s="734">
        <v>0.05</v>
      </c>
      <c r="K76" s="676">
        <v>0.09</v>
      </c>
      <c r="L76" s="676">
        <v>0.09</v>
      </c>
      <c r="M76" s="676">
        <v>0.09</v>
      </c>
      <c r="N76" s="676">
        <v>0.09</v>
      </c>
      <c r="O76" s="676">
        <v>0.09</v>
      </c>
      <c r="P76" s="676">
        <v>0.09</v>
      </c>
      <c r="Q76" s="676">
        <v>0.09</v>
      </c>
      <c r="R76" s="676">
        <v>0.09</v>
      </c>
      <c r="S76" s="676">
        <v>0.09</v>
      </c>
      <c r="T76" s="676">
        <v>0.09</v>
      </c>
      <c r="U76" s="676">
        <v>0.05</v>
      </c>
      <c r="V76" s="672">
        <f t="shared" si="11"/>
        <v>0.99999999999999989</v>
      </c>
      <c r="W76" s="2140">
        <v>0.05</v>
      </c>
      <c r="X76" s="290">
        <f>V76*W76</f>
        <v>4.9999999999999996E-2</v>
      </c>
      <c r="Y76" s="2026" t="s">
        <v>2566</v>
      </c>
      <c r="Z76" s="1720"/>
      <c r="AA76" s="1721"/>
      <c r="AB76" s="2138" t="s">
        <v>2568</v>
      </c>
      <c r="AC76" s="1720"/>
      <c r="AD76" s="1721"/>
      <c r="AE76" s="2138" t="s">
        <v>2560</v>
      </c>
      <c r="AF76" s="1720"/>
      <c r="AG76" s="1721"/>
      <c r="AH76" s="2028" t="s">
        <v>2569</v>
      </c>
      <c r="AI76" s="1720"/>
      <c r="AJ76" s="1872"/>
      <c r="AK76" s="332"/>
      <c r="AL76" s="267"/>
      <c r="AM76" s="267"/>
      <c r="AN76" s="267"/>
      <c r="AO76" s="267"/>
      <c r="AP76" s="267"/>
      <c r="AQ76" s="267"/>
      <c r="AR76" s="267"/>
      <c r="AS76" s="267"/>
    </row>
    <row r="77" spans="1:45" ht="51" customHeight="1">
      <c r="A77" s="1653"/>
      <c r="B77" s="2065"/>
      <c r="C77" s="1679"/>
      <c r="D77" s="1722"/>
      <c r="E77" s="1722"/>
      <c r="F77" s="1722"/>
      <c r="G77" s="1648"/>
      <c r="H77" s="2043"/>
      <c r="I77" s="666" t="s">
        <v>48</v>
      </c>
      <c r="J77" s="749">
        <v>0.05</v>
      </c>
      <c r="K77" s="669">
        <v>0.09</v>
      </c>
      <c r="L77" s="669">
        <v>0.09</v>
      </c>
      <c r="M77" s="669">
        <v>0.09</v>
      </c>
      <c r="N77" s="669">
        <v>0.09</v>
      </c>
      <c r="O77" s="669">
        <v>0.09</v>
      </c>
      <c r="P77" s="669">
        <v>0.09</v>
      </c>
      <c r="Q77" s="669">
        <v>0.09</v>
      </c>
      <c r="R77" s="669">
        <v>0.09</v>
      </c>
      <c r="S77" s="668"/>
      <c r="T77" s="668"/>
      <c r="U77" s="668"/>
      <c r="V77" s="981">
        <f t="shared" si="11"/>
        <v>0.76999999999999991</v>
      </c>
      <c r="W77" s="2141"/>
      <c r="X77" s="297">
        <f>+V77*W76</f>
        <v>3.85E-2</v>
      </c>
      <c r="Y77" s="1679"/>
      <c r="Z77" s="1722"/>
      <c r="AA77" s="1648"/>
      <c r="AB77" s="1679"/>
      <c r="AC77" s="1722"/>
      <c r="AD77" s="1648"/>
      <c r="AE77" s="1679"/>
      <c r="AF77" s="1722"/>
      <c r="AG77" s="1648"/>
      <c r="AH77" s="1679"/>
      <c r="AI77" s="1722"/>
      <c r="AJ77" s="2067"/>
      <c r="AK77" s="332"/>
      <c r="AL77" s="267"/>
      <c r="AM77" s="267"/>
      <c r="AN77" s="267"/>
      <c r="AO77" s="267"/>
      <c r="AP77" s="267"/>
      <c r="AQ77" s="267"/>
      <c r="AR77" s="267"/>
      <c r="AS77" s="267"/>
    </row>
    <row r="78" spans="1:45" ht="54.75" customHeight="1">
      <c r="A78" s="1653"/>
      <c r="B78" s="2143">
        <v>14</v>
      </c>
      <c r="C78" s="2057" t="s">
        <v>2571</v>
      </c>
      <c r="D78" s="1720"/>
      <c r="E78" s="1720"/>
      <c r="F78" s="1720"/>
      <c r="G78" s="1721"/>
      <c r="H78" s="2042" t="s">
        <v>79</v>
      </c>
      <c r="I78" s="654" t="s">
        <v>47</v>
      </c>
      <c r="J78" s="734"/>
      <c r="K78" s="676"/>
      <c r="L78" s="676"/>
      <c r="M78" s="676"/>
      <c r="N78" s="676"/>
      <c r="O78" s="676">
        <v>0.6</v>
      </c>
      <c r="P78" s="676">
        <v>0.2</v>
      </c>
      <c r="Q78" s="676">
        <v>0.1</v>
      </c>
      <c r="R78" s="676">
        <v>0.1</v>
      </c>
      <c r="S78" s="676"/>
      <c r="T78" s="676"/>
      <c r="U78" s="676"/>
      <c r="V78" s="672">
        <f t="shared" si="11"/>
        <v>1</v>
      </c>
      <c r="W78" s="2140">
        <v>0.05</v>
      </c>
      <c r="X78" s="290"/>
      <c r="Y78" s="2028"/>
      <c r="Z78" s="1720"/>
      <c r="AA78" s="1721"/>
      <c r="AB78" s="2138" t="s">
        <v>2575</v>
      </c>
      <c r="AC78" s="1720"/>
      <c r="AD78" s="1721"/>
      <c r="AE78" s="2028" t="s">
        <v>2576</v>
      </c>
      <c r="AF78" s="1720"/>
      <c r="AG78" s="1721"/>
      <c r="AH78" s="2028" t="s">
        <v>2577</v>
      </c>
      <c r="AI78" s="1720"/>
      <c r="AJ78" s="1872"/>
      <c r="AK78" s="332"/>
      <c r="AL78" s="267"/>
      <c r="AM78" s="267"/>
      <c r="AN78" s="267"/>
      <c r="AO78" s="267"/>
      <c r="AP78" s="267"/>
      <c r="AQ78" s="267"/>
      <c r="AR78" s="267"/>
      <c r="AS78" s="267"/>
    </row>
    <row r="79" spans="1:45" ht="85.5" customHeight="1">
      <c r="A79" s="1653"/>
      <c r="B79" s="2065"/>
      <c r="C79" s="1679"/>
      <c r="D79" s="1722"/>
      <c r="E79" s="1722"/>
      <c r="F79" s="1722"/>
      <c r="G79" s="1648"/>
      <c r="H79" s="2043"/>
      <c r="I79" s="666" t="s">
        <v>48</v>
      </c>
      <c r="J79" s="667"/>
      <c r="K79" s="668"/>
      <c r="L79" s="668"/>
      <c r="M79" s="668"/>
      <c r="N79" s="668"/>
      <c r="O79" s="669">
        <v>0.6</v>
      </c>
      <c r="P79" s="669">
        <v>0.2</v>
      </c>
      <c r="Q79" s="669">
        <v>0.1</v>
      </c>
      <c r="R79" s="669">
        <v>0.1</v>
      </c>
      <c r="S79" s="668"/>
      <c r="T79" s="668"/>
      <c r="U79" s="668"/>
      <c r="V79" s="981">
        <f t="shared" si="11"/>
        <v>1</v>
      </c>
      <c r="W79" s="2141"/>
      <c r="X79" s="297"/>
      <c r="Y79" s="1679"/>
      <c r="Z79" s="1722"/>
      <c r="AA79" s="1648"/>
      <c r="AB79" s="1679"/>
      <c r="AC79" s="1722"/>
      <c r="AD79" s="1648"/>
      <c r="AE79" s="1679"/>
      <c r="AF79" s="1722"/>
      <c r="AG79" s="1648"/>
      <c r="AH79" s="1679"/>
      <c r="AI79" s="1722"/>
      <c r="AJ79" s="2067"/>
      <c r="AK79" s="332"/>
      <c r="AL79" s="267"/>
      <c r="AM79" s="267"/>
      <c r="AN79" s="267"/>
      <c r="AO79" s="267"/>
      <c r="AP79" s="267"/>
      <c r="AQ79" s="267"/>
      <c r="AR79" s="267"/>
      <c r="AS79" s="267"/>
    </row>
    <row r="80" spans="1:45" ht="24" customHeight="1">
      <c r="A80" s="1653"/>
      <c r="B80" s="2143">
        <v>15</v>
      </c>
      <c r="C80" s="2057" t="s">
        <v>2578</v>
      </c>
      <c r="D80" s="1720"/>
      <c r="E80" s="1720"/>
      <c r="F80" s="1720"/>
      <c r="G80" s="1721"/>
      <c r="H80" s="2042" t="s">
        <v>79</v>
      </c>
      <c r="I80" s="654" t="s">
        <v>47</v>
      </c>
      <c r="J80" s="734"/>
      <c r="K80" s="676"/>
      <c r="L80" s="676"/>
      <c r="M80" s="676"/>
      <c r="N80" s="676"/>
      <c r="O80" s="676">
        <v>0.7</v>
      </c>
      <c r="P80" s="676"/>
      <c r="Q80" s="676">
        <v>0.3</v>
      </c>
      <c r="R80" s="676"/>
      <c r="S80" s="676"/>
      <c r="T80" s="676"/>
      <c r="U80" s="676"/>
      <c r="V80" s="672">
        <f t="shared" si="11"/>
        <v>1</v>
      </c>
      <c r="W80" s="2140">
        <v>0.1</v>
      </c>
      <c r="X80" s="290"/>
      <c r="Y80" s="2028"/>
      <c r="Z80" s="1720"/>
      <c r="AA80" s="1721"/>
      <c r="AB80" s="2138" t="s">
        <v>2580</v>
      </c>
      <c r="AC80" s="1720"/>
      <c r="AD80" s="1721"/>
      <c r="AE80" s="2028"/>
      <c r="AF80" s="1720"/>
      <c r="AG80" s="1721"/>
      <c r="AH80" s="2138" t="s">
        <v>2581</v>
      </c>
      <c r="AI80" s="1720"/>
      <c r="AJ80" s="1872"/>
      <c r="AK80" s="332"/>
      <c r="AL80" s="267"/>
      <c r="AM80" s="267"/>
      <c r="AN80" s="267"/>
      <c r="AO80" s="267"/>
      <c r="AP80" s="267"/>
      <c r="AQ80" s="267"/>
      <c r="AR80" s="267"/>
      <c r="AS80" s="267"/>
    </row>
    <row r="81" spans="1:45" ht="24" customHeight="1">
      <c r="A81" s="1653"/>
      <c r="B81" s="2065"/>
      <c r="C81" s="1679"/>
      <c r="D81" s="1722"/>
      <c r="E81" s="1722"/>
      <c r="F81" s="1722"/>
      <c r="G81" s="1648"/>
      <c r="H81" s="2043"/>
      <c r="I81" s="666" t="s">
        <v>48</v>
      </c>
      <c r="J81" s="667"/>
      <c r="K81" s="668"/>
      <c r="L81" s="668"/>
      <c r="M81" s="668"/>
      <c r="N81" s="668"/>
      <c r="O81" s="669">
        <v>0.7</v>
      </c>
      <c r="P81" s="668"/>
      <c r="Q81" s="669">
        <v>0.3</v>
      </c>
      <c r="R81" s="668"/>
      <c r="S81" s="668"/>
      <c r="T81" s="668"/>
      <c r="U81" s="668"/>
      <c r="V81" s="981">
        <f t="shared" si="11"/>
        <v>1</v>
      </c>
      <c r="W81" s="2141"/>
      <c r="X81" s="297"/>
      <c r="Y81" s="1679"/>
      <c r="Z81" s="1722"/>
      <c r="AA81" s="1648"/>
      <c r="AB81" s="1679"/>
      <c r="AC81" s="1722"/>
      <c r="AD81" s="1648"/>
      <c r="AE81" s="1679"/>
      <c r="AF81" s="1722"/>
      <c r="AG81" s="1648"/>
      <c r="AH81" s="1679"/>
      <c r="AI81" s="1722"/>
      <c r="AJ81" s="2067"/>
      <c r="AK81" s="332"/>
      <c r="AL81" s="267"/>
      <c r="AM81" s="267"/>
      <c r="AN81" s="267"/>
      <c r="AO81" s="267"/>
      <c r="AP81" s="267"/>
      <c r="AQ81" s="267"/>
      <c r="AR81" s="267"/>
      <c r="AS81" s="267"/>
    </row>
    <row r="82" spans="1:45" ht="73.5" customHeight="1">
      <c r="A82" s="1653"/>
      <c r="B82" s="2143">
        <v>16</v>
      </c>
      <c r="C82" s="2057" t="s">
        <v>2585</v>
      </c>
      <c r="D82" s="1720"/>
      <c r="E82" s="1720"/>
      <c r="F82" s="1720"/>
      <c r="G82" s="1721"/>
      <c r="H82" s="2042" t="s">
        <v>79</v>
      </c>
      <c r="I82" s="654" t="s">
        <v>47</v>
      </c>
      <c r="J82" s="734">
        <v>0.05</v>
      </c>
      <c r="K82" s="676">
        <v>0.09</v>
      </c>
      <c r="L82" s="676">
        <v>0.09</v>
      </c>
      <c r="M82" s="676">
        <v>0.09</v>
      </c>
      <c r="N82" s="676">
        <v>0.09</v>
      </c>
      <c r="O82" s="676">
        <v>0.09</v>
      </c>
      <c r="P82" s="676">
        <v>0.09</v>
      </c>
      <c r="Q82" s="676">
        <v>0.09</v>
      </c>
      <c r="R82" s="676">
        <v>0.09</v>
      </c>
      <c r="S82" s="676">
        <v>0.09</v>
      </c>
      <c r="T82" s="676">
        <v>0.09</v>
      </c>
      <c r="U82" s="676">
        <v>0.05</v>
      </c>
      <c r="V82" s="672">
        <f t="shared" si="11"/>
        <v>0.99999999999999989</v>
      </c>
      <c r="W82" s="2140">
        <v>0.15</v>
      </c>
      <c r="X82" s="290">
        <f>V82*W82</f>
        <v>0.14999999999999997</v>
      </c>
      <c r="Y82" s="2026" t="s">
        <v>2586</v>
      </c>
      <c r="Z82" s="1720"/>
      <c r="AA82" s="1721"/>
      <c r="AB82" s="2138" t="s">
        <v>2587</v>
      </c>
      <c r="AC82" s="1720"/>
      <c r="AD82" s="1721"/>
      <c r="AE82" s="2138" t="s">
        <v>2588</v>
      </c>
      <c r="AF82" s="1720"/>
      <c r="AG82" s="1721"/>
      <c r="AH82" s="2138" t="s">
        <v>2589</v>
      </c>
      <c r="AI82" s="1720"/>
      <c r="AJ82" s="1872"/>
      <c r="AK82" s="332"/>
      <c r="AL82" s="267"/>
      <c r="AM82" s="267"/>
      <c r="AN82" s="267"/>
      <c r="AO82" s="267"/>
      <c r="AP82" s="267"/>
      <c r="AQ82" s="267"/>
      <c r="AR82" s="267"/>
      <c r="AS82" s="267"/>
    </row>
    <row r="83" spans="1:45" ht="118.5" customHeight="1">
      <c r="A83" s="1653"/>
      <c r="B83" s="2065"/>
      <c r="C83" s="1679"/>
      <c r="D83" s="1722"/>
      <c r="E83" s="1722"/>
      <c r="F83" s="1722"/>
      <c r="G83" s="1648"/>
      <c r="H83" s="2043"/>
      <c r="I83" s="666" t="s">
        <v>48</v>
      </c>
      <c r="J83" s="749">
        <v>0.05</v>
      </c>
      <c r="K83" s="669">
        <v>0.09</v>
      </c>
      <c r="L83" s="669">
        <v>0.09</v>
      </c>
      <c r="M83" s="669">
        <v>0.09</v>
      </c>
      <c r="N83" s="669">
        <v>0.09</v>
      </c>
      <c r="O83" s="669">
        <v>0.09</v>
      </c>
      <c r="P83" s="669">
        <v>0.09</v>
      </c>
      <c r="Q83" s="669">
        <v>0.09</v>
      </c>
      <c r="R83" s="669">
        <v>0.09</v>
      </c>
      <c r="S83" s="669">
        <v>0.09</v>
      </c>
      <c r="T83" s="669">
        <v>0.09</v>
      </c>
      <c r="U83" s="669">
        <v>0.05</v>
      </c>
      <c r="V83" s="981">
        <f t="shared" si="11"/>
        <v>0.99999999999999989</v>
      </c>
      <c r="W83" s="2141"/>
      <c r="X83" s="297">
        <f>+V83*W82</f>
        <v>0.14999999999999997</v>
      </c>
      <c r="Y83" s="1679"/>
      <c r="Z83" s="1722"/>
      <c r="AA83" s="1648"/>
      <c r="AB83" s="1679"/>
      <c r="AC83" s="1722"/>
      <c r="AD83" s="1648"/>
      <c r="AE83" s="1679"/>
      <c r="AF83" s="1722"/>
      <c r="AG83" s="1648"/>
      <c r="AH83" s="1679"/>
      <c r="AI83" s="1722"/>
      <c r="AJ83" s="2067"/>
      <c r="AK83" s="332"/>
      <c r="AL83" s="267"/>
      <c r="AM83" s="267"/>
      <c r="AN83" s="267"/>
      <c r="AO83" s="267"/>
      <c r="AP83" s="267"/>
      <c r="AQ83" s="267"/>
      <c r="AR83" s="267"/>
      <c r="AS83" s="267"/>
    </row>
    <row r="84" spans="1:45" ht="12.75" customHeight="1">
      <c r="A84" s="1653"/>
      <c r="B84" s="2060" t="s">
        <v>103</v>
      </c>
      <c r="C84" s="1720"/>
      <c r="D84" s="1720"/>
      <c r="E84" s="1720"/>
      <c r="F84" s="1720"/>
      <c r="G84" s="1721"/>
      <c r="H84" s="2154" t="s">
        <v>79</v>
      </c>
      <c r="I84" s="677" t="s">
        <v>47</v>
      </c>
      <c r="J84" s="678">
        <f t="shared" ref="J84:U84" si="12">+J52*$W52+J54*$W54+J56*$W56+J58*$W58+J60*$W60+J76*$W76+J82*$W82</f>
        <v>0.01</v>
      </c>
      <c r="K84" s="678">
        <f t="shared" si="12"/>
        <v>1.7999999999999999E-2</v>
      </c>
      <c r="L84" s="678">
        <f t="shared" si="12"/>
        <v>1.7999999999999999E-2</v>
      </c>
      <c r="M84" s="678">
        <f t="shared" si="12"/>
        <v>1.7999999999999999E-2</v>
      </c>
      <c r="N84" s="678">
        <f t="shared" si="12"/>
        <v>1.7999999999999999E-2</v>
      </c>
      <c r="O84" s="678">
        <f t="shared" si="12"/>
        <v>0.13800000000000001</v>
      </c>
      <c r="P84" s="678">
        <f t="shared" si="12"/>
        <v>5.8000000000000003E-2</v>
      </c>
      <c r="Q84" s="678">
        <f t="shared" si="12"/>
        <v>3.8000000000000006E-2</v>
      </c>
      <c r="R84" s="678">
        <f t="shared" si="12"/>
        <v>3.8000000000000006E-2</v>
      </c>
      <c r="S84" s="678">
        <f t="shared" si="12"/>
        <v>1.7999999999999999E-2</v>
      </c>
      <c r="T84" s="678">
        <f t="shared" si="12"/>
        <v>1.7999999999999999E-2</v>
      </c>
      <c r="U84" s="678">
        <f t="shared" si="12"/>
        <v>0.01</v>
      </c>
      <c r="V84" s="672">
        <f t="shared" si="11"/>
        <v>0.40000000000000013</v>
      </c>
      <c r="W84" s="2144">
        <f>SUM(W52:W83)</f>
        <v>1</v>
      </c>
      <c r="X84" s="290">
        <f>V84*W84</f>
        <v>0.40000000000000013</v>
      </c>
      <c r="Y84" s="2034"/>
      <c r="Z84" s="1720"/>
      <c r="AA84" s="1721"/>
      <c r="AB84" s="2034"/>
      <c r="AC84" s="1720"/>
      <c r="AD84" s="1721"/>
      <c r="AE84" s="2034"/>
      <c r="AF84" s="1720"/>
      <c r="AG84" s="1721"/>
      <c r="AH84" s="2034"/>
      <c r="AI84" s="1720"/>
      <c r="AJ84" s="1872"/>
      <c r="AK84" s="332"/>
      <c r="AL84" s="267"/>
      <c r="AM84" s="267"/>
      <c r="AN84" s="267"/>
      <c r="AO84" s="267"/>
      <c r="AP84" s="267"/>
      <c r="AQ84" s="267"/>
      <c r="AR84" s="267"/>
      <c r="AS84" s="267"/>
    </row>
    <row r="85" spans="1:45" ht="12.75" customHeight="1">
      <c r="A85" s="1794"/>
      <c r="B85" s="1679"/>
      <c r="C85" s="1722"/>
      <c r="D85" s="1722"/>
      <c r="E85" s="1722"/>
      <c r="F85" s="1722"/>
      <c r="G85" s="1648"/>
      <c r="H85" s="2155"/>
      <c r="I85" s="679" t="s">
        <v>48</v>
      </c>
      <c r="J85" s="680">
        <f t="shared" ref="J85:U85" si="13">+J53*$W52+J55*$W54+J57*$W56+J59*$W58+J61*$W60+J77*$W76+J83*$W82</f>
        <v>0.01</v>
      </c>
      <c r="K85" s="680">
        <f t="shared" si="13"/>
        <v>1.7999999999999999E-2</v>
      </c>
      <c r="L85" s="680">
        <f t="shared" si="13"/>
        <v>1.7999999999999999E-2</v>
      </c>
      <c r="M85" s="680">
        <f t="shared" si="13"/>
        <v>1.7999999999999999E-2</v>
      </c>
      <c r="N85" s="680">
        <f t="shared" si="13"/>
        <v>1.7999999999999999E-2</v>
      </c>
      <c r="O85" s="680">
        <f t="shared" si="13"/>
        <v>0.13800000000000001</v>
      </c>
      <c r="P85" s="680">
        <f t="shared" si="13"/>
        <v>5.8000000000000003E-2</v>
      </c>
      <c r="Q85" s="680">
        <f t="shared" si="13"/>
        <v>3.8000000000000006E-2</v>
      </c>
      <c r="R85" s="680">
        <f t="shared" si="13"/>
        <v>3.8000000000000006E-2</v>
      </c>
      <c r="S85" s="680">
        <f t="shared" si="13"/>
        <v>1.35E-2</v>
      </c>
      <c r="T85" s="680">
        <f t="shared" si="13"/>
        <v>1.35E-2</v>
      </c>
      <c r="U85" s="680">
        <f t="shared" si="13"/>
        <v>7.4999999999999997E-3</v>
      </c>
      <c r="V85" s="699">
        <f t="shared" si="11"/>
        <v>0.38850000000000012</v>
      </c>
      <c r="W85" s="2141"/>
      <c r="X85" s="681">
        <f>+V85*W84</f>
        <v>0.38850000000000012</v>
      </c>
      <c r="Y85" s="1679"/>
      <c r="Z85" s="1722"/>
      <c r="AA85" s="1648"/>
      <c r="AB85" s="1679"/>
      <c r="AC85" s="1722"/>
      <c r="AD85" s="1648"/>
      <c r="AE85" s="1679"/>
      <c r="AF85" s="1722"/>
      <c r="AG85" s="1648"/>
      <c r="AH85" s="1679"/>
      <c r="AI85" s="1722"/>
      <c r="AJ85" s="2067"/>
      <c r="AK85" s="332"/>
      <c r="AL85" s="267"/>
      <c r="AM85" s="267"/>
      <c r="AN85" s="267"/>
      <c r="AO85" s="267"/>
      <c r="AP85" s="267"/>
      <c r="AQ85" s="267"/>
      <c r="AR85" s="267"/>
      <c r="AS85" s="267"/>
    </row>
    <row r="86" spans="1:45" ht="12.75" customHeight="1">
      <c r="A86" s="2048" t="s">
        <v>107</v>
      </c>
      <c r="B86" s="1664"/>
      <c r="C86" s="261" t="s">
        <v>108</v>
      </c>
      <c r="D86" s="261" t="s">
        <v>109</v>
      </c>
      <c r="E86" s="261" t="s">
        <v>28</v>
      </c>
      <c r="F86" s="261" t="s">
        <v>110</v>
      </c>
      <c r="G86" s="262" t="s">
        <v>111</v>
      </c>
      <c r="H86" s="2030" t="s">
        <v>112</v>
      </c>
      <c r="I86" s="2031"/>
      <c r="J86" s="264" t="s">
        <v>63</v>
      </c>
      <c r="K86" s="264" t="s">
        <v>64</v>
      </c>
      <c r="L86" s="264" t="s">
        <v>65</v>
      </c>
      <c r="M86" s="264" t="s">
        <v>66</v>
      </c>
      <c r="N86" s="264" t="s">
        <v>67</v>
      </c>
      <c r="O86" s="264" t="s">
        <v>68</v>
      </c>
      <c r="P86" s="264" t="s">
        <v>69</v>
      </c>
      <c r="Q86" s="264" t="s">
        <v>70</v>
      </c>
      <c r="R86" s="264" t="s">
        <v>71</v>
      </c>
      <c r="S86" s="264" t="s">
        <v>72</v>
      </c>
      <c r="T86" s="264" t="s">
        <v>73</v>
      </c>
      <c r="U86" s="264" t="s">
        <v>74</v>
      </c>
      <c r="V86" s="264" t="s">
        <v>75</v>
      </c>
      <c r="W86" s="264" t="s">
        <v>76</v>
      </c>
      <c r="X86" s="264" t="s">
        <v>77</v>
      </c>
      <c r="Y86" s="2030" t="s">
        <v>113</v>
      </c>
      <c r="Z86" s="2036"/>
      <c r="AA86" s="2031"/>
      <c r="AB86" s="2030" t="s">
        <v>117</v>
      </c>
      <c r="AC86" s="2036"/>
      <c r="AD86" s="2031"/>
      <c r="AE86" s="2030" t="s">
        <v>427</v>
      </c>
      <c r="AF86" s="2036"/>
      <c r="AG86" s="2031"/>
      <c r="AH86" s="2030" t="s">
        <v>125</v>
      </c>
      <c r="AI86" s="2036"/>
      <c r="AJ86" s="2037"/>
      <c r="AK86" s="332"/>
      <c r="AL86" s="267"/>
      <c r="AM86" s="267"/>
      <c r="AN86" s="267"/>
      <c r="AO86" s="267"/>
      <c r="AP86" s="267"/>
      <c r="AQ86" s="267"/>
      <c r="AR86" s="267"/>
      <c r="AS86" s="267"/>
    </row>
    <row r="87" spans="1:45" ht="32.25" customHeight="1">
      <c r="A87" s="1796"/>
      <c r="B87" s="1713"/>
      <c r="C87" s="2046" t="s">
        <v>2325</v>
      </c>
      <c r="D87" s="2046" t="s">
        <v>2592</v>
      </c>
      <c r="E87" s="2046">
        <v>15</v>
      </c>
      <c r="F87" s="2046" t="s">
        <v>2594</v>
      </c>
      <c r="G87" s="2046" t="s">
        <v>2329</v>
      </c>
      <c r="H87" s="2041" t="s">
        <v>47</v>
      </c>
      <c r="I87" s="1701"/>
      <c r="J87" s="655"/>
      <c r="K87" s="271"/>
      <c r="L87" s="655"/>
      <c r="M87" s="271">
        <v>5</v>
      </c>
      <c r="N87" s="655"/>
      <c r="O87" s="271"/>
      <c r="P87" s="655"/>
      <c r="Q87" s="271">
        <v>5</v>
      </c>
      <c r="R87" s="655"/>
      <c r="S87" s="271"/>
      <c r="T87" s="655"/>
      <c r="U87" s="271">
        <v>5</v>
      </c>
      <c r="V87" s="764">
        <f t="shared" ref="V87:V88" si="14">SUM(J87:U87)</f>
        <v>15</v>
      </c>
      <c r="W87" s="2039">
        <v>0.2</v>
      </c>
      <c r="X87" s="730">
        <f>+(V87/V87)*W87</f>
        <v>0.2</v>
      </c>
      <c r="Y87" s="2073"/>
      <c r="Z87" s="1720"/>
      <c r="AA87" s="1721"/>
      <c r="AB87" s="2073" t="s">
        <v>2595</v>
      </c>
      <c r="AC87" s="1720"/>
      <c r="AD87" s="1721"/>
      <c r="AE87" s="2073" t="s">
        <v>2596</v>
      </c>
      <c r="AF87" s="1720"/>
      <c r="AG87" s="1721"/>
      <c r="AH87" s="2073"/>
      <c r="AI87" s="1720"/>
      <c r="AJ87" s="1721"/>
      <c r="AK87" s="332"/>
      <c r="AL87" s="267"/>
      <c r="AM87" s="267"/>
      <c r="AN87" s="267"/>
      <c r="AO87" s="267"/>
      <c r="AP87" s="267"/>
      <c r="AQ87" s="267"/>
      <c r="AR87" s="267"/>
      <c r="AS87" s="267"/>
    </row>
    <row r="88" spans="1:45" ht="54.75" customHeight="1">
      <c r="A88" s="2062"/>
      <c r="B88" s="1648"/>
      <c r="C88" s="1619"/>
      <c r="D88" s="1619"/>
      <c r="E88" s="1619"/>
      <c r="F88" s="1619"/>
      <c r="G88" s="1619"/>
      <c r="H88" s="2081" t="s">
        <v>78</v>
      </c>
      <c r="I88" s="1648"/>
      <c r="J88" s="658"/>
      <c r="K88" s="983"/>
      <c r="L88" s="658"/>
      <c r="M88" s="983"/>
      <c r="N88" s="658"/>
      <c r="O88" s="279">
        <v>10</v>
      </c>
      <c r="P88" s="658"/>
      <c r="Q88" s="279">
        <v>5</v>
      </c>
      <c r="R88" s="658"/>
      <c r="S88" s="983"/>
      <c r="T88" s="658"/>
      <c r="U88" s="983"/>
      <c r="V88" s="767">
        <f t="shared" si="14"/>
        <v>15</v>
      </c>
      <c r="W88" s="1619"/>
      <c r="X88" s="730">
        <f>+V88/V87*W87</f>
        <v>0.2</v>
      </c>
      <c r="Y88" s="1679"/>
      <c r="Z88" s="1722"/>
      <c r="AA88" s="1648"/>
      <c r="AB88" s="1679"/>
      <c r="AC88" s="1722"/>
      <c r="AD88" s="1648"/>
      <c r="AE88" s="1679"/>
      <c r="AF88" s="1722"/>
      <c r="AG88" s="1648"/>
      <c r="AH88" s="1679"/>
      <c r="AI88" s="1722"/>
      <c r="AJ88" s="1648"/>
      <c r="AK88" s="332"/>
      <c r="AL88" s="267"/>
      <c r="AM88" s="267"/>
      <c r="AN88" s="267"/>
      <c r="AO88" s="267"/>
      <c r="AP88" s="267"/>
      <c r="AQ88" s="267"/>
      <c r="AR88" s="267"/>
      <c r="AS88" s="267"/>
    </row>
    <row r="89" spans="1:45" ht="21" customHeight="1">
      <c r="A89" s="2059" t="s">
        <v>2597</v>
      </c>
      <c r="B89" s="2047" t="s">
        <v>34</v>
      </c>
      <c r="C89" s="1700"/>
      <c r="D89" s="1700"/>
      <c r="E89" s="1700"/>
      <c r="F89" s="1700"/>
      <c r="G89" s="1700"/>
      <c r="H89" s="1700"/>
      <c r="I89" s="1700"/>
      <c r="J89" s="1700"/>
      <c r="K89" s="1700"/>
      <c r="L89" s="1700"/>
      <c r="M89" s="1700"/>
      <c r="N89" s="1700"/>
      <c r="O89" s="1700"/>
      <c r="P89" s="1700"/>
      <c r="Q89" s="1700"/>
      <c r="R89" s="1700"/>
      <c r="S89" s="1700"/>
      <c r="T89" s="1700"/>
      <c r="U89" s="1700"/>
      <c r="V89" s="1700"/>
      <c r="W89" s="1700"/>
      <c r="X89" s="1700"/>
      <c r="Y89" s="1700"/>
      <c r="Z89" s="1700"/>
      <c r="AA89" s="1700"/>
      <c r="AB89" s="1700"/>
      <c r="AC89" s="1700"/>
      <c r="AD89" s="1700"/>
      <c r="AE89" s="1700"/>
      <c r="AF89" s="1700"/>
      <c r="AG89" s="1700"/>
      <c r="AH89" s="1700"/>
      <c r="AI89" s="1700"/>
      <c r="AJ89" s="1874"/>
      <c r="AK89" s="332"/>
      <c r="AL89" s="267"/>
      <c r="AM89" s="267"/>
      <c r="AN89" s="267"/>
      <c r="AO89" s="267"/>
      <c r="AP89" s="267"/>
      <c r="AQ89" s="267"/>
      <c r="AR89" s="267"/>
      <c r="AS89" s="267"/>
    </row>
    <row r="90" spans="1:45" ht="27.75" customHeight="1">
      <c r="A90" s="1653"/>
      <c r="B90" s="2143">
        <v>1</v>
      </c>
      <c r="C90" s="2057" t="s">
        <v>2598</v>
      </c>
      <c r="D90" s="1720"/>
      <c r="E90" s="1720"/>
      <c r="F90" s="1720"/>
      <c r="G90" s="1721"/>
      <c r="H90" s="2042" t="s">
        <v>79</v>
      </c>
      <c r="I90" s="654" t="s">
        <v>47</v>
      </c>
      <c r="J90" s="734"/>
      <c r="K90" s="676"/>
      <c r="L90" s="676"/>
      <c r="M90" s="676">
        <v>0.33</v>
      </c>
      <c r="N90" s="676"/>
      <c r="O90" s="676"/>
      <c r="P90" s="676"/>
      <c r="Q90" s="676">
        <v>0.34</v>
      </c>
      <c r="R90" s="676"/>
      <c r="S90" s="676"/>
      <c r="T90" s="676"/>
      <c r="U90" s="676">
        <v>0.33</v>
      </c>
      <c r="V90" s="672">
        <f t="shared" ref="V90:V105" si="15">SUM(J90:U90)</f>
        <v>1</v>
      </c>
      <c r="W90" s="2140">
        <v>1</v>
      </c>
      <c r="X90" s="290">
        <f>V90*W90</f>
        <v>1</v>
      </c>
      <c r="Y90" s="2028"/>
      <c r="Z90" s="1720"/>
      <c r="AA90" s="1721"/>
      <c r="AB90" s="2138" t="s">
        <v>2599</v>
      </c>
      <c r="AC90" s="1720"/>
      <c r="AD90" s="1721"/>
      <c r="AE90" s="2138" t="s">
        <v>2596</v>
      </c>
      <c r="AF90" s="1720"/>
      <c r="AG90" s="1721"/>
      <c r="AH90" s="2028"/>
      <c r="AI90" s="1720"/>
      <c r="AJ90" s="1872"/>
      <c r="AK90" s="332"/>
      <c r="AL90" s="267"/>
      <c r="AM90" s="267"/>
      <c r="AN90" s="267"/>
      <c r="AO90" s="267"/>
      <c r="AP90" s="267"/>
      <c r="AQ90" s="267"/>
      <c r="AR90" s="267"/>
      <c r="AS90" s="267"/>
    </row>
    <row r="91" spans="1:45" ht="27.75" customHeight="1">
      <c r="A91" s="1653"/>
      <c r="B91" s="2065"/>
      <c r="C91" s="1679"/>
      <c r="D91" s="1722"/>
      <c r="E91" s="1722"/>
      <c r="F91" s="1722"/>
      <c r="G91" s="1648"/>
      <c r="H91" s="2043"/>
      <c r="I91" s="666" t="s">
        <v>48</v>
      </c>
      <c r="J91" s="667"/>
      <c r="K91" s="668"/>
      <c r="L91" s="668"/>
      <c r="M91" s="669"/>
      <c r="N91" s="668"/>
      <c r="O91" s="669">
        <v>0.5</v>
      </c>
      <c r="P91" s="668"/>
      <c r="Q91" s="669">
        <v>0.5</v>
      </c>
      <c r="R91" s="668"/>
      <c r="S91" s="668"/>
      <c r="T91" s="668"/>
      <c r="U91" s="668"/>
      <c r="V91" s="670">
        <f t="shared" si="15"/>
        <v>1</v>
      </c>
      <c r="W91" s="2141"/>
      <c r="X91" s="297">
        <f>+V91*W90</f>
        <v>1</v>
      </c>
      <c r="Y91" s="1679"/>
      <c r="Z91" s="1722"/>
      <c r="AA91" s="1648"/>
      <c r="AB91" s="1679"/>
      <c r="AC91" s="1722"/>
      <c r="AD91" s="1648"/>
      <c r="AE91" s="1679"/>
      <c r="AF91" s="1722"/>
      <c r="AG91" s="1648"/>
      <c r="AH91" s="1679"/>
      <c r="AI91" s="1722"/>
      <c r="AJ91" s="2067"/>
      <c r="AK91" s="332"/>
      <c r="AL91" s="267"/>
      <c r="AM91" s="267"/>
      <c r="AN91" s="267"/>
      <c r="AO91" s="267"/>
      <c r="AP91" s="267"/>
      <c r="AQ91" s="267"/>
      <c r="AR91" s="267"/>
      <c r="AS91" s="267"/>
    </row>
    <row r="92" spans="1:45" ht="12.75" hidden="1" customHeight="1">
      <c r="A92" s="1653"/>
      <c r="B92" s="2143">
        <v>2</v>
      </c>
      <c r="C92" s="2165"/>
      <c r="D92" s="1720"/>
      <c r="E92" s="1720"/>
      <c r="F92" s="1720"/>
      <c r="G92" s="1721"/>
      <c r="H92" s="2042" t="s">
        <v>79</v>
      </c>
      <c r="I92" s="654" t="s">
        <v>47</v>
      </c>
      <c r="J92" s="734"/>
      <c r="K92" s="676"/>
      <c r="L92" s="676"/>
      <c r="M92" s="676"/>
      <c r="N92" s="676"/>
      <c r="O92" s="676"/>
      <c r="P92" s="676"/>
      <c r="Q92" s="676"/>
      <c r="R92" s="676"/>
      <c r="S92" s="676"/>
      <c r="T92" s="676"/>
      <c r="U92" s="676"/>
      <c r="V92" s="672">
        <f t="shared" si="15"/>
        <v>0</v>
      </c>
      <c r="W92" s="2140"/>
      <c r="X92" s="290">
        <f>V92*W92</f>
        <v>0</v>
      </c>
      <c r="Y92" s="2028"/>
      <c r="Z92" s="1720"/>
      <c r="AA92" s="1721"/>
      <c r="AB92" s="2028"/>
      <c r="AC92" s="1720"/>
      <c r="AD92" s="1721"/>
      <c r="AE92" s="2028"/>
      <c r="AF92" s="1720"/>
      <c r="AG92" s="1721"/>
      <c r="AH92" s="2028"/>
      <c r="AI92" s="1720"/>
      <c r="AJ92" s="1872"/>
      <c r="AK92" s="332"/>
      <c r="AL92" s="267"/>
      <c r="AM92" s="267"/>
      <c r="AN92" s="267"/>
      <c r="AO92" s="267"/>
      <c r="AP92" s="267"/>
      <c r="AQ92" s="267"/>
      <c r="AR92" s="267"/>
      <c r="AS92" s="267"/>
    </row>
    <row r="93" spans="1:45" ht="12.75" hidden="1" customHeight="1">
      <c r="A93" s="1653"/>
      <c r="B93" s="2065"/>
      <c r="C93" s="1679"/>
      <c r="D93" s="1722"/>
      <c r="E93" s="1722"/>
      <c r="F93" s="1722"/>
      <c r="G93" s="1648"/>
      <c r="H93" s="2043"/>
      <c r="I93" s="666" t="s">
        <v>48</v>
      </c>
      <c r="J93" s="738"/>
      <c r="K93" s="675"/>
      <c r="L93" s="675"/>
      <c r="M93" s="675"/>
      <c r="N93" s="675"/>
      <c r="O93" s="675"/>
      <c r="P93" s="675"/>
      <c r="Q93" s="675"/>
      <c r="R93" s="675"/>
      <c r="S93" s="675"/>
      <c r="T93" s="675"/>
      <c r="U93" s="675"/>
      <c r="V93" s="699">
        <f t="shared" si="15"/>
        <v>0</v>
      </c>
      <c r="W93" s="2141"/>
      <c r="X93" s="297">
        <f>+V93*W92</f>
        <v>0</v>
      </c>
      <c r="Y93" s="1679"/>
      <c r="Z93" s="1722"/>
      <c r="AA93" s="1648"/>
      <c r="AB93" s="1679"/>
      <c r="AC93" s="1722"/>
      <c r="AD93" s="1648"/>
      <c r="AE93" s="1679"/>
      <c r="AF93" s="1722"/>
      <c r="AG93" s="1648"/>
      <c r="AH93" s="1679"/>
      <c r="AI93" s="1722"/>
      <c r="AJ93" s="2067"/>
      <c r="AK93" s="332"/>
      <c r="AL93" s="267"/>
      <c r="AM93" s="267"/>
      <c r="AN93" s="267"/>
      <c r="AO93" s="267"/>
      <c r="AP93" s="267"/>
      <c r="AQ93" s="267"/>
      <c r="AR93" s="267"/>
      <c r="AS93" s="267"/>
    </row>
    <row r="94" spans="1:45" ht="12.75" hidden="1" customHeight="1">
      <c r="A94" s="1653"/>
      <c r="B94" s="2143">
        <v>3</v>
      </c>
      <c r="C94" s="2165"/>
      <c r="D94" s="1720"/>
      <c r="E94" s="1720"/>
      <c r="F94" s="1720"/>
      <c r="G94" s="1721"/>
      <c r="H94" s="2042" t="s">
        <v>79</v>
      </c>
      <c r="I94" s="654" t="s">
        <v>47</v>
      </c>
      <c r="J94" s="734"/>
      <c r="K94" s="676"/>
      <c r="L94" s="676"/>
      <c r="M94" s="676"/>
      <c r="N94" s="676"/>
      <c r="O94" s="676"/>
      <c r="P94" s="676"/>
      <c r="Q94" s="676"/>
      <c r="R94" s="676"/>
      <c r="S94" s="676"/>
      <c r="T94" s="676"/>
      <c r="U94" s="676"/>
      <c r="V94" s="672">
        <f t="shared" si="15"/>
        <v>0</v>
      </c>
      <c r="W94" s="2140"/>
      <c r="X94" s="290">
        <f>V94*W94</f>
        <v>0</v>
      </c>
      <c r="Y94" s="2028"/>
      <c r="Z94" s="1720"/>
      <c r="AA94" s="1721"/>
      <c r="AB94" s="2028"/>
      <c r="AC94" s="1720"/>
      <c r="AD94" s="1721"/>
      <c r="AE94" s="2028"/>
      <c r="AF94" s="1720"/>
      <c r="AG94" s="1721"/>
      <c r="AH94" s="2028"/>
      <c r="AI94" s="1720"/>
      <c r="AJ94" s="1872"/>
      <c r="AK94" s="332"/>
      <c r="AL94" s="267"/>
      <c r="AM94" s="267"/>
      <c r="AN94" s="267"/>
      <c r="AO94" s="267"/>
      <c r="AP94" s="267"/>
      <c r="AQ94" s="267"/>
      <c r="AR94" s="267"/>
      <c r="AS94" s="267"/>
    </row>
    <row r="95" spans="1:45" ht="12.75" hidden="1" customHeight="1">
      <c r="A95" s="1653"/>
      <c r="B95" s="2065"/>
      <c r="C95" s="1679"/>
      <c r="D95" s="1722"/>
      <c r="E95" s="1722"/>
      <c r="F95" s="1722"/>
      <c r="G95" s="1648"/>
      <c r="H95" s="2043"/>
      <c r="I95" s="666" t="s">
        <v>48</v>
      </c>
      <c r="J95" s="738"/>
      <c r="K95" s="675"/>
      <c r="L95" s="675"/>
      <c r="M95" s="675"/>
      <c r="N95" s="675"/>
      <c r="O95" s="675"/>
      <c r="P95" s="675"/>
      <c r="Q95" s="675"/>
      <c r="R95" s="675"/>
      <c r="S95" s="675"/>
      <c r="T95" s="675"/>
      <c r="U95" s="675"/>
      <c r="V95" s="699">
        <f t="shared" si="15"/>
        <v>0</v>
      </c>
      <c r="W95" s="2141"/>
      <c r="X95" s="297">
        <f>+V95*W94</f>
        <v>0</v>
      </c>
      <c r="Y95" s="1679"/>
      <c r="Z95" s="1722"/>
      <c r="AA95" s="1648"/>
      <c r="AB95" s="1679"/>
      <c r="AC95" s="1722"/>
      <c r="AD95" s="1648"/>
      <c r="AE95" s="1679"/>
      <c r="AF95" s="1722"/>
      <c r="AG95" s="1648"/>
      <c r="AH95" s="1679"/>
      <c r="AI95" s="1722"/>
      <c r="AJ95" s="2067"/>
      <c r="AK95" s="332"/>
      <c r="AL95" s="267"/>
      <c r="AM95" s="267"/>
      <c r="AN95" s="267"/>
      <c r="AO95" s="267"/>
      <c r="AP95" s="267"/>
      <c r="AQ95" s="267"/>
      <c r="AR95" s="267"/>
      <c r="AS95" s="267"/>
    </row>
    <row r="96" spans="1:45" ht="12.75" hidden="1" customHeight="1">
      <c r="A96" s="1653"/>
      <c r="B96" s="2143">
        <v>4</v>
      </c>
      <c r="C96" s="2165"/>
      <c r="D96" s="1720"/>
      <c r="E96" s="1720"/>
      <c r="F96" s="1720"/>
      <c r="G96" s="1721"/>
      <c r="H96" s="2042" t="s">
        <v>79</v>
      </c>
      <c r="I96" s="654" t="s">
        <v>47</v>
      </c>
      <c r="J96" s="734"/>
      <c r="K96" s="676"/>
      <c r="L96" s="676"/>
      <c r="M96" s="676"/>
      <c r="N96" s="676"/>
      <c r="O96" s="676"/>
      <c r="P96" s="676"/>
      <c r="Q96" s="676"/>
      <c r="R96" s="676"/>
      <c r="S96" s="676"/>
      <c r="T96" s="676"/>
      <c r="U96" s="676"/>
      <c r="V96" s="672">
        <f t="shared" si="15"/>
        <v>0</v>
      </c>
      <c r="W96" s="2140"/>
      <c r="X96" s="290">
        <f>V96*W96</f>
        <v>0</v>
      </c>
      <c r="Y96" s="2028"/>
      <c r="Z96" s="1720"/>
      <c r="AA96" s="1721"/>
      <c r="AB96" s="2028"/>
      <c r="AC96" s="1720"/>
      <c r="AD96" s="1721"/>
      <c r="AE96" s="2028"/>
      <c r="AF96" s="1720"/>
      <c r="AG96" s="1721"/>
      <c r="AH96" s="2028"/>
      <c r="AI96" s="1720"/>
      <c r="AJ96" s="1872"/>
      <c r="AK96" s="332"/>
      <c r="AL96" s="267"/>
      <c r="AM96" s="267"/>
      <c r="AN96" s="267"/>
      <c r="AO96" s="267"/>
      <c r="AP96" s="267"/>
      <c r="AQ96" s="267"/>
      <c r="AR96" s="267"/>
      <c r="AS96" s="267"/>
    </row>
    <row r="97" spans="1:45" ht="12.75" hidden="1" customHeight="1">
      <c r="A97" s="1653"/>
      <c r="B97" s="2065"/>
      <c r="C97" s="1679"/>
      <c r="D97" s="1722"/>
      <c r="E97" s="1722"/>
      <c r="F97" s="1722"/>
      <c r="G97" s="1648"/>
      <c r="H97" s="2043"/>
      <c r="I97" s="666" t="s">
        <v>48</v>
      </c>
      <c r="J97" s="738"/>
      <c r="K97" s="675"/>
      <c r="L97" s="675"/>
      <c r="M97" s="675"/>
      <c r="N97" s="675"/>
      <c r="O97" s="675"/>
      <c r="P97" s="675"/>
      <c r="Q97" s="675"/>
      <c r="R97" s="675"/>
      <c r="S97" s="675"/>
      <c r="T97" s="675"/>
      <c r="U97" s="675"/>
      <c r="V97" s="699">
        <f t="shared" si="15"/>
        <v>0</v>
      </c>
      <c r="W97" s="2141"/>
      <c r="X97" s="297">
        <f>+V97*W96</f>
        <v>0</v>
      </c>
      <c r="Y97" s="1679"/>
      <c r="Z97" s="1722"/>
      <c r="AA97" s="1648"/>
      <c r="AB97" s="1679"/>
      <c r="AC97" s="1722"/>
      <c r="AD97" s="1648"/>
      <c r="AE97" s="1679"/>
      <c r="AF97" s="1722"/>
      <c r="AG97" s="1648"/>
      <c r="AH97" s="1679"/>
      <c r="AI97" s="1722"/>
      <c r="AJ97" s="2067"/>
      <c r="AK97" s="332"/>
      <c r="AL97" s="267"/>
      <c r="AM97" s="267"/>
      <c r="AN97" s="267"/>
      <c r="AO97" s="267"/>
      <c r="AP97" s="267"/>
      <c r="AQ97" s="267"/>
      <c r="AR97" s="267"/>
      <c r="AS97" s="267"/>
    </row>
    <row r="98" spans="1:45" ht="12.75" hidden="1" customHeight="1">
      <c r="A98" s="1653"/>
      <c r="B98" s="2143">
        <v>5</v>
      </c>
      <c r="C98" s="2165"/>
      <c r="D98" s="1720"/>
      <c r="E98" s="1720"/>
      <c r="F98" s="1720"/>
      <c r="G98" s="1721"/>
      <c r="H98" s="2042" t="s">
        <v>79</v>
      </c>
      <c r="I98" s="654" t="s">
        <v>47</v>
      </c>
      <c r="J98" s="734"/>
      <c r="K98" s="676"/>
      <c r="L98" s="676"/>
      <c r="M98" s="676"/>
      <c r="N98" s="676"/>
      <c r="O98" s="676"/>
      <c r="P98" s="676"/>
      <c r="Q98" s="676"/>
      <c r="R98" s="676"/>
      <c r="S98" s="676"/>
      <c r="T98" s="676"/>
      <c r="U98" s="676"/>
      <c r="V98" s="672">
        <f t="shared" si="15"/>
        <v>0</v>
      </c>
      <c r="W98" s="2140"/>
      <c r="X98" s="290">
        <f>V98*W98</f>
        <v>0</v>
      </c>
      <c r="Y98" s="2028"/>
      <c r="Z98" s="1720"/>
      <c r="AA98" s="1721"/>
      <c r="AB98" s="2028"/>
      <c r="AC98" s="1720"/>
      <c r="AD98" s="1721"/>
      <c r="AE98" s="2028"/>
      <c r="AF98" s="1720"/>
      <c r="AG98" s="1721"/>
      <c r="AH98" s="2028"/>
      <c r="AI98" s="1720"/>
      <c r="AJ98" s="1872"/>
      <c r="AK98" s="332"/>
      <c r="AL98" s="267"/>
      <c r="AM98" s="267"/>
      <c r="AN98" s="267"/>
      <c r="AO98" s="267"/>
      <c r="AP98" s="267"/>
      <c r="AQ98" s="267"/>
      <c r="AR98" s="267"/>
      <c r="AS98" s="267"/>
    </row>
    <row r="99" spans="1:45" ht="12.75" hidden="1" customHeight="1">
      <c r="A99" s="1653"/>
      <c r="B99" s="2065"/>
      <c r="C99" s="1679"/>
      <c r="D99" s="1722"/>
      <c r="E99" s="1722"/>
      <c r="F99" s="1722"/>
      <c r="G99" s="1648"/>
      <c r="H99" s="2043"/>
      <c r="I99" s="666" t="s">
        <v>48</v>
      </c>
      <c r="J99" s="738"/>
      <c r="K99" s="675"/>
      <c r="L99" s="675"/>
      <c r="M99" s="675"/>
      <c r="N99" s="675"/>
      <c r="O99" s="675"/>
      <c r="P99" s="675"/>
      <c r="Q99" s="675"/>
      <c r="R99" s="675"/>
      <c r="S99" s="675"/>
      <c r="T99" s="675"/>
      <c r="U99" s="675"/>
      <c r="V99" s="699">
        <f t="shared" si="15"/>
        <v>0</v>
      </c>
      <c r="W99" s="2141"/>
      <c r="X99" s="297">
        <f>+V99*W98</f>
        <v>0</v>
      </c>
      <c r="Y99" s="1679"/>
      <c r="Z99" s="1722"/>
      <c r="AA99" s="1648"/>
      <c r="AB99" s="1679"/>
      <c r="AC99" s="1722"/>
      <c r="AD99" s="1648"/>
      <c r="AE99" s="1679"/>
      <c r="AF99" s="1722"/>
      <c r="AG99" s="1648"/>
      <c r="AH99" s="1679"/>
      <c r="AI99" s="1722"/>
      <c r="AJ99" s="2067"/>
      <c r="AK99" s="332"/>
      <c r="AL99" s="267"/>
      <c r="AM99" s="267"/>
      <c r="AN99" s="267"/>
      <c r="AO99" s="267"/>
      <c r="AP99" s="267"/>
      <c r="AQ99" s="267"/>
      <c r="AR99" s="267"/>
      <c r="AS99" s="267"/>
    </row>
    <row r="100" spans="1:45" ht="12.75" hidden="1" customHeight="1">
      <c r="A100" s="1653"/>
      <c r="B100" s="2143">
        <v>6</v>
      </c>
      <c r="C100" s="2165"/>
      <c r="D100" s="1720"/>
      <c r="E100" s="1720"/>
      <c r="F100" s="1720"/>
      <c r="G100" s="1721"/>
      <c r="H100" s="2042" t="s">
        <v>79</v>
      </c>
      <c r="I100" s="654" t="s">
        <v>47</v>
      </c>
      <c r="J100" s="734"/>
      <c r="K100" s="676"/>
      <c r="L100" s="676"/>
      <c r="M100" s="676"/>
      <c r="N100" s="676"/>
      <c r="O100" s="676"/>
      <c r="P100" s="676"/>
      <c r="Q100" s="676"/>
      <c r="R100" s="676"/>
      <c r="S100" s="676"/>
      <c r="T100" s="676"/>
      <c r="U100" s="676"/>
      <c r="V100" s="672">
        <f t="shared" si="15"/>
        <v>0</v>
      </c>
      <c r="W100" s="2140"/>
      <c r="X100" s="290">
        <f>V100*W100</f>
        <v>0</v>
      </c>
      <c r="Y100" s="2028"/>
      <c r="Z100" s="1720"/>
      <c r="AA100" s="1721"/>
      <c r="AB100" s="2028"/>
      <c r="AC100" s="1720"/>
      <c r="AD100" s="1721"/>
      <c r="AE100" s="2028"/>
      <c r="AF100" s="1720"/>
      <c r="AG100" s="1721"/>
      <c r="AH100" s="2028"/>
      <c r="AI100" s="1720"/>
      <c r="AJ100" s="1872"/>
      <c r="AK100" s="332"/>
      <c r="AL100" s="267"/>
      <c r="AM100" s="267"/>
      <c r="AN100" s="267"/>
      <c r="AO100" s="267"/>
      <c r="AP100" s="267"/>
      <c r="AQ100" s="267"/>
      <c r="AR100" s="267"/>
      <c r="AS100" s="267"/>
    </row>
    <row r="101" spans="1:45" ht="12.75" hidden="1" customHeight="1">
      <c r="A101" s="1653"/>
      <c r="B101" s="2065"/>
      <c r="C101" s="1679"/>
      <c r="D101" s="1722"/>
      <c r="E101" s="1722"/>
      <c r="F101" s="1722"/>
      <c r="G101" s="1648"/>
      <c r="H101" s="2043"/>
      <c r="I101" s="666" t="s">
        <v>48</v>
      </c>
      <c r="J101" s="738"/>
      <c r="K101" s="675"/>
      <c r="L101" s="675"/>
      <c r="M101" s="675"/>
      <c r="N101" s="675"/>
      <c r="O101" s="675"/>
      <c r="P101" s="675"/>
      <c r="Q101" s="675"/>
      <c r="R101" s="675"/>
      <c r="S101" s="675"/>
      <c r="T101" s="675"/>
      <c r="U101" s="675"/>
      <c r="V101" s="699">
        <f t="shared" si="15"/>
        <v>0</v>
      </c>
      <c r="W101" s="2141"/>
      <c r="X101" s="297">
        <f>+V101*W100</f>
        <v>0</v>
      </c>
      <c r="Y101" s="1679"/>
      <c r="Z101" s="1722"/>
      <c r="AA101" s="1648"/>
      <c r="AB101" s="1679"/>
      <c r="AC101" s="1722"/>
      <c r="AD101" s="1648"/>
      <c r="AE101" s="1679"/>
      <c r="AF101" s="1722"/>
      <c r="AG101" s="1648"/>
      <c r="AH101" s="1679"/>
      <c r="AI101" s="1722"/>
      <c r="AJ101" s="2067"/>
      <c r="AK101" s="332"/>
      <c r="AL101" s="267"/>
      <c r="AM101" s="267"/>
      <c r="AN101" s="267"/>
      <c r="AO101" s="267"/>
      <c r="AP101" s="267"/>
      <c r="AQ101" s="267"/>
      <c r="AR101" s="267"/>
      <c r="AS101" s="267"/>
    </row>
    <row r="102" spans="1:45" ht="12.75" hidden="1" customHeight="1">
      <c r="A102" s="1653"/>
      <c r="B102" s="2143">
        <v>7</v>
      </c>
      <c r="C102" s="2165"/>
      <c r="D102" s="1720"/>
      <c r="E102" s="1720"/>
      <c r="F102" s="1720"/>
      <c r="G102" s="1721"/>
      <c r="H102" s="2042" t="s">
        <v>79</v>
      </c>
      <c r="I102" s="654" t="s">
        <v>47</v>
      </c>
      <c r="J102" s="734"/>
      <c r="K102" s="676"/>
      <c r="L102" s="676"/>
      <c r="M102" s="676"/>
      <c r="N102" s="676"/>
      <c r="O102" s="676"/>
      <c r="P102" s="676"/>
      <c r="Q102" s="676"/>
      <c r="R102" s="676"/>
      <c r="S102" s="676"/>
      <c r="T102" s="676"/>
      <c r="U102" s="676"/>
      <c r="V102" s="672">
        <f t="shared" si="15"/>
        <v>0</v>
      </c>
      <c r="W102" s="2140"/>
      <c r="X102" s="290">
        <f>V102*W102</f>
        <v>0</v>
      </c>
      <c r="Y102" s="2028"/>
      <c r="Z102" s="1720"/>
      <c r="AA102" s="1721"/>
      <c r="AB102" s="2028"/>
      <c r="AC102" s="1720"/>
      <c r="AD102" s="1721"/>
      <c r="AE102" s="2028"/>
      <c r="AF102" s="1720"/>
      <c r="AG102" s="1721"/>
      <c r="AH102" s="2028"/>
      <c r="AI102" s="1720"/>
      <c r="AJ102" s="1872"/>
      <c r="AK102" s="332"/>
      <c r="AL102" s="267"/>
      <c r="AM102" s="267"/>
      <c r="AN102" s="267"/>
      <c r="AO102" s="267"/>
      <c r="AP102" s="267"/>
      <c r="AQ102" s="267"/>
      <c r="AR102" s="267"/>
      <c r="AS102" s="267"/>
    </row>
    <row r="103" spans="1:45" ht="12.75" hidden="1" customHeight="1">
      <c r="A103" s="1653"/>
      <c r="B103" s="2065"/>
      <c r="C103" s="1679"/>
      <c r="D103" s="1722"/>
      <c r="E103" s="1722"/>
      <c r="F103" s="1722"/>
      <c r="G103" s="1648"/>
      <c r="H103" s="2043"/>
      <c r="I103" s="666" t="s">
        <v>48</v>
      </c>
      <c r="J103" s="738"/>
      <c r="K103" s="675"/>
      <c r="L103" s="675"/>
      <c r="M103" s="675"/>
      <c r="N103" s="675"/>
      <c r="O103" s="675"/>
      <c r="P103" s="675"/>
      <c r="Q103" s="675"/>
      <c r="R103" s="675"/>
      <c r="S103" s="675"/>
      <c r="T103" s="675"/>
      <c r="U103" s="675"/>
      <c r="V103" s="699">
        <f t="shared" si="15"/>
        <v>0</v>
      </c>
      <c r="W103" s="2141"/>
      <c r="X103" s="297">
        <f>+V103*W102</f>
        <v>0</v>
      </c>
      <c r="Y103" s="1679"/>
      <c r="Z103" s="1722"/>
      <c r="AA103" s="1648"/>
      <c r="AB103" s="1679"/>
      <c r="AC103" s="1722"/>
      <c r="AD103" s="1648"/>
      <c r="AE103" s="1679"/>
      <c r="AF103" s="1722"/>
      <c r="AG103" s="1648"/>
      <c r="AH103" s="1679"/>
      <c r="AI103" s="1722"/>
      <c r="AJ103" s="2067"/>
      <c r="AK103" s="332"/>
      <c r="AL103" s="267"/>
      <c r="AM103" s="267"/>
      <c r="AN103" s="267"/>
      <c r="AO103" s="267"/>
      <c r="AP103" s="267"/>
      <c r="AQ103" s="267"/>
      <c r="AR103" s="267"/>
      <c r="AS103" s="267"/>
    </row>
    <row r="104" spans="1:45" ht="12.75" customHeight="1">
      <c r="A104" s="1653"/>
      <c r="B104" s="2060" t="s">
        <v>103</v>
      </c>
      <c r="C104" s="1720"/>
      <c r="D104" s="1720"/>
      <c r="E104" s="1720"/>
      <c r="F104" s="1720"/>
      <c r="G104" s="1721"/>
      <c r="H104" s="2154" t="s">
        <v>79</v>
      </c>
      <c r="I104" s="677" t="s">
        <v>47</v>
      </c>
      <c r="J104" s="678">
        <f t="shared" ref="J104:U104" si="16">+J90*$W90+J92*$W92+J94*$W94+J96*$W96+J98*$W98+J100*$W100+J102*$W102</f>
        <v>0</v>
      </c>
      <c r="K104" s="678">
        <f t="shared" si="16"/>
        <v>0</v>
      </c>
      <c r="L104" s="678">
        <f t="shared" si="16"/>
        <v>0</v>
      </c>
      <c r="M104" s="678">
        <f t="shared" si="16"/>
        <v>0.33</v>
      </c>
      <c r="N104" s="678">
        <f t="shared" si="16"/>
        <v>0</v>
      </c>
      <c r="O104" s="678">
        <f t="shared" si="16"/>
        <v>0</v>
      </c>
      <c r="P104" s="678">
        <f t="shared" si="16"/>
        <v>0</v>
      </c>
      <c r="Q104" s="678">
        <f t="shared" si="16"/>
        <v>0.34</v>
      </c>
      <c r="R104" s="678">
        <f t="shared" si="16"/>
        <v>0</v>
      </c>
      <c r="S104" s="678">
        <f t="shared" si="16"/>
        <v>0</v>
      </c>
      <c r="T104" s="678">
        <f t="shared" si="16"/>
        <v>0</v>
      </c>
      <c r="U104" s="678">
        <f t="shared" si="16"/>
        <v>0.33</v>
      </c>
      <c r="V104" s="672">
        <f t="shared" si="15"/>
        <v>1</v>
      </c>
      <c r="W104" s="2144">
        <f>SUM(W90:W103)</f>
        <v>1</v>
      </c>
      <c r="X104" s="290">
        <f>V104*W104</f>
        <v>1</v>
      </c>
      <c r="Y104" s="2034"/>
      <c r="Z104" s="1720"/>
      <c r="AA104" s="1721"/>
      <c r="AB104" s="2034"/>
      <c r="AC104" s="1720"/>
      <c r="AD104" s="1721"/>
      <c r="AE104" s="2034"/>
      <c r="AF104" s="1720"/>
      <c r="AG104" s="1721"/>
      <c r="AH104" s="2034"/>
      <c r="AI104" s="1720"/>
      <c r="AJ104" s="1872"/>
      <c r="AK104" s="332"/>
      <c r="AL104" s="267"/>
      <c r="AM104" s="267"/>
      <c r="AN104" s="267"/>
      <c r="AO104" s="267"/>
      <c r="AP104" s="267"/>
      <c r="AQ104" s="267"/>
      <c r="AR104" s="267"/>
      <c r="AS104" s="267"/>
    </row>
    <row r="105" spans="1:45" ht="12.75" customHeight="1">
      <c r="A105" s="1654"/>
      <c r="B105" s="1696"/>
      <c r="C105" s="1666"/>
      <c r="D105" s="1666"/>
      <c r="E105" s="1666"/>
      <c r="F105" s="1666"/>
      <c r="G105" s="1651"/>
      <c r="H105" s="2166"/>
      <c r="I105" s="741" t="s">
        <v>48</v>
      </c>
      <c r="J105" s="742">
        <f t="shared" ref="J105:U105" si="17">+J91*$W90+J93*$W92+J95*$W94+J97*$W96+J99*$W98+J101*$W100+J103*$W102</f>
        <v>0</v>
      </c>
      <c r="K105" s="742">
        <f t="shared" si="17"/>
        <v>0</v>
      </c>
      <c r="L105" s="742">
        <f t="shared" si="17"/>
        <v>0</v>
      </c>
      <c r="M105" s="742">
        <f t="shared" si="17"/>
        <v>0</v>
      </c>
      <c r="N105" s="742">
        <f t="shared" si="17"/>
        <v>0</v>
      </c>
      <c r="O105" s="742">
        <f t="shared" si="17"/>
        <v>0.5</v>
      </c>
      <c r="P105" s="742">
        <f t="shared" si="17"/>
        <v>0</v>
      </c>
      <c r="Q105" s="742">
        <f t="shared" si="17"/>
        <v>0.5</v>
      </c>
      <c r="R105" s="742">
        <f t="shared" si="17"/>
        <v>0</v>
      </c>
      <c r="S105" s="742">
        <f t="shared" si="17"/>
        <v>0</v>
      </c>
      <c r="T105" s="742">
        <f t="shared" si="17"/>
        <v>0</v>
      </c>
      <c r="U105" s="742">
        <f t="shared" si="17"/>
        <v>0</v>
      </c>
      <c r="V105" s="744">
        <f t="shared" si="15"/>
        <v>1</v>
      </c>
      <c r="W105" s="2173"/>
      <c r="X105" s="745">
        <f>+V105*W104</f>
        <v>1</v>
      </c>
      <c r="Y105" s="1696"/>
      <c r="Z105" s="1666"/>
      <c r="AA105" s="1651"/>
      <c r="AB105" s="1696"/>
      <c r="AC105" s="1666"/>
      <c r="AD105" s="1651"/>
      <c r="AE105" s="1696"/>
      <c r="AF105" s="1666"/>
      <c r="AG105" s="1651"/>
      <c r="AH105" s="1696"/>
      <c r="AI105" s="1666"/>
      <c r="AJ105" s="1841"/>
      <c r="AK105" s="332"/>
      <c r="AL105" s="267"/>
      <c r="AM105" s="267"/>
      <c r="AN105" s="267"/>
      <c r="AO105" s="267"/>
      <c r="AP105" s="267"/>
      <c r="AQ105" s="267"/>
      <c r="AR105" s="267"/>
      <c r="AS105" s="267"/>
    </row>
    <row r="106" spans="1:45" ht="12.75" customHeight="1">
      <c r="A106" s="2048" t="s">
        <v>107</v>
      </c>
      <c r="B106" s="1664"/>
      <c r="C106" s="261" t="s">
        <v>108</v>
      </c>
      <c r="D106" s="261" t="s">
        <v>109</v>
      </c>
      <c r="E106" s="261" t="s">
        <v>28</v>
      </c>
      <c r="F106" s="261" t="s">
        <v>110</v>
      </c>
      <c r="G106" s="262" t="s">
        <v>111</v>
      </c>
      <c r="H106" s="2030" t="s">
        <v>112</v>
      </c>
      <c r="I106" s="2031"/>
      <c r="J106" s="264" t="s">
        <v>63</v>
      </c>
      <c r="K106" s="264" t="s">
        <v>64</v>
      </c>
      <c r="L106" s="264" t="s">
        <v>65</v>
      </c>
      <c r="M106" s="264" t="s">
        <v>66</v>
      </c>
      <c r="N106" s="264" t="s">
        <v>67</v>
      </c>
      <c r="O106" s="264" t="s">
        <v>68</v>
      </c>
      <c r="P106" s="264" t="s">
        <v>69</v>
      </c>
      <c r="Q106" s="264" t="s">
        <v>70</v>
      </c>
      <c r="R106" s="264" t="s">
        <v>71</v>
      </c>
      <c r="S106" s="264" t="s">
        <v>72</v>
      </c>
      <c r="T106" s="264" t="s">
        <v>73</v>
      </c>
      <c r="U106" s="264" t="s">
        <v>74</v>
      </c>
      <c r="V106" s="264" t="s">
        <v>75</v>
      </c>
      <c r="W106" s="264" t="s">
        <v>76</v>
      </c>
      <c r="X106" s="264" t="s">
        <v>77</v>
      </c>
      <c r="Y106" s="2030" t="s">
        <v>113</v>
      </c>
      <c r="Z106" s="2036"/>
      <c r="AA106" s="2031"/>
      <c r="AB106" s="2030" t="s">
        <v>117</v>
      </c>
      <c r="AC106" s="2036"/>
      <c r="AD106" s="2031"/>
      <c r="AE106" s="2030" t="s">
        <v>427</v>
      </c>
      <c r="AF106" s="2036"/>
      <c r="AG106" s="2031"/>
      <c r="AH106" s="2030" t="s">
        <v>125</v>
      </c>
      <c r="AI106" s="2036"/>
      <c r="AJ106" s="2037"/>
      <c r="AK106" s="332"/>
      <c r="AL106" s="267"/>
      <c r="AM106" s="267"/>
      <c r="AN106" s="267"/>
      <c r="AO106" s="267"/>
      <c r="AP106" s="267"/>
      <c r="AQ106" s="267"/>
      <c r="AR106" s="267"/>
      <c r="AS106" s="267"/>
    </row>
    <row r="107" spans="1:45" ht="33.75" customHeight="1">
      <c r="A107" s="1796"/>
      <c r="B107" s="1713"/>
      <c r="C107" s="2046" t="s">
        <v>2325</v>
      </c>
      <c r="D107" s="2046" t="s">
        <v>2592</v>
      </c>
      <c r="E107" s="2046">
        <v>15</v>
      </c>
      <c r="F107" s="2046" t="s">
        <v>2600</v>
      </c>
      <c r="G107" s="2046" t="s">
        <v>2329</v>
      </c>
      <c r="H107" s="2041" t="s">
        <v>47</v>
      </c>
      <c r="I107" s="1701"/>
      <c r="J107" s="655"/>
      <c r="K107" s="271"/>
      <c r="L107" s="655"/>
      <c r="M107" s="271">
        <v>5</v>
      </c>
      <c r="N107" s="655"/>
      <c r="O107" s="271"/>
      <c r="P107" s="655"/>
      <c r="Q107" s="271">
        <v>5</v>
      </c>
      <c r="R107" s="655"/>
      <c r="S107" s="271"/>
      <c r="T107" s="655"/>
      <c r="U107" s="271">
        <v>5</v>
      </c>
      <c r="V107" s="764">
        <f t="shared" ref="V107:V108" si="18">SUM(J107:U107)</f>
        <v>15</v>
      </c>
      <c r="W107" s="2039">
        <v>0.2</v>
      </c>
      <c r="X107" s="730">
        <f>+(V107/V107)*W107</f>
        <v>0.2</v>
      </c>
      <c r="Y107" s="2073"/>
      <c r="Z107" s="1720"/>
      <c r="AA107" s="1721"/>
      <c r="AB107" s="2073" t="s">
        <v>2601</v>
      </c>
      <c r="AC107" s="1720"/>
      <c r="AD107" s="1721"/>
      <c r="AE107" s="2073" t="s">
        <v>2602</v>
      </c>
      <c r="AF107" s="1720"/>
      <c r="AG107" s="1721"/>
      <c r="AH107" s="2073"/>
      <c r="AI107" s="1720"/>
      <c r="AJ107" s="1721"/>
      <c r="AK107" s="332"/>
      <c r="AL107" s="267"/>
      <c r="AM107" s="267"/>
      <c r="AN107" s="267"/>
      <c r="AO107" s="267"/>
      <c r="AP107" s="267"/>
      <c r="AQ107" s="267"/>
      <c r="AR107" s="267"/>
      <c r="AS107" s="267"/>
    </row>
    <row r="108" spans="1:45" ht="33.75" customHeight="1">
      <c r="A108" s="2062"/>
      <c r="B108" s="1648"/>
      <c r="C108" s="1619"/>
      <c r="D108" s="1619"/>
      <c r="E108" s="1619"/>
      <c r="F108" s="1619"/>
      <c r="G108" s="1619"/>
      <c r="H108" s="2081" t="s">
        <v>78</v>
      </c>
      <c r="I108" s="1648"/>
      <c r="J108" s="658"/>
      <c r="K108" s="983"/>
      <c r="L108" s="658"/>
      <c r="M108" s="983"/>
      <c r="N108" s="658"/>
      <c r="O108" s="279">
        <v>10</v>
      </c>
      <c r="P108" s="658"/>
      <c r="Q108" s="279">
        <v>3</v>
      </c>
      <c r="R108" s="658"/>
      <c r="S108" s="983"/>
      <c r="T108" s="658"/>
      <c r="U108" s="279">
        <v>2</v>
      </c>
      <c r="V108" s="767">
        <f t="shared" si="18"/>
        <v>15</v>
      </c>
      <c r="W108" s="1619"/>
      <c r="X108" s="730">
        <f>+V108/V107*W107</f>
        <v>0.2</v>
      </c>
      <c r="Y108" s="1679"/>
      <c r="Z108" s="1722"/>
      <c r="AA108" s="1648"/>
      <c r="AB108" s="1679"/>
      <c r="AC108" s="1722"/>
      <c r="AD108" s="1648"/>
      <c r="AE108" s="1679"/>
      <c r="AF108" s="1722"/>
      <c r="AG108" s="1648"/>
      <c r="AH108" s="1679"/>
      <c r="AI108" s="1722"/>
      <c r="AJ108" s="1648"/>
      <c r="AK108" s="332"/>
      <c r="AL108" s="267"/>
      <c r="AM108" s="267"/>
      <c r="AN108" s="267"/>
      <c r="AO108" s="267"/>
      <c r="AP108" s="267"/>
      <c r="AQ108" s="267"/>
      <c r="AR108" s="267"/>
      <c r="AS108" s="267"/>
    </row>
    <row r="109" spans="1:45" ht="21" customHeight="1">
      <c r="A109" s="2059" t="s">
        <v>2603</v>
      </c>
      <c r="B109" s="2047" t="s">
        <v>34</v>
      </c>
      <c r="C109" s="1700"/>
      <c r="D109" s="1700"/>
      <c r="E109" s="1700"/>
      <c r="F109" s="1700"/>
      <c r="G109" s="1700"/>
      <c r="H109" s="1700"/>
      <c r="I109" s="1700"/>
      <c r="J109" s="1700"/>
      <c r="K109" s="1700"/>
      <c r="L109" s="1700"/>
      <c r="M109" s="1700"/>
      <c r="N109" s="1700"/>
      <c r="O109" s="1700"/>
      <c r="P109" s="1700"/>
      <c r="Q109" s="1700"/>
      <c r="R109" s="1700"/>
      <c r="S109" s="1700"/>
      <c r="T109" s="1700"/>
      <c r="U109" s="1700"/>
      <c r="V109" s="1700"/>
      <c r="W109" s="1700"/>
      <c r="X109" s="1700"/>
      <c r="Y109" s="1700"/>
      <c r="Z109" s="1700"/>
      <c r="AA109" s="1700"/>
      <c r="AB109" s="1700"/>
      <c r="AC109" s="1700"/>
      <c r="AD109" s="1700"/>
      <c r="AE109" s="1700"/>
      <c r="AF109" s="1700"/>
      <c r="AG109" s="1700"/>
      <c r="AH109" s="1700"/>
      <c r="AI109" s="1700"/>
      <c r="AJ109" s="1874"/>
      <c r="AK109" s="332"/>
      <c r="AL109" s="267"/>
      <c r="AM109" s="267"/>
      <c r="AN109" s="267"/>
      <c r="AO109" s="267"/>
      <c r="AP109" s="267"/>
      <c r="AQ109" s="267"/>
      <c r="AR109" s="267"/>
      <c r="AS109" s="267"/>
    </row>
    <row r="110" spans="1:45" ht="23.25" customHeight="1">
      <c r="A110" s="1653"/>
      <c r="B110" s="2143">
        <v>1</v>
      </c>
      <c r="C110" s="2057" t="s">
        <v>2604</v>
      </c>
      <c r="D110" s="1720"/>
      <c r="E110" s="1720"/>
      <c r="F110" s="1720"/>
      <c r="G110" s="1721"/>
      <c r="H110" s="2042" t="s">
        <v>79</v>
      </c>
      <c r="I110" s="654" t="s">
        <v>47</v>
      </c>
      <c r="J110" s="734"/>
      <c r="K110" s="676"/>
      <c r="L110" s="676"/>
      <c r="M110" s="676">
        <v>0.33</v>
      </c>
      <c r="N110" s="676"/>
      <c r="O110" s="676"/>
      <c r="P110" s="676"/>
      <c r="Q110" s="676">
        <v>0.34</v>
      </c>
      <c r="R110" s="676"/>
      <c r="S110" s="676"/>
      <c r="T110" s="676"/>
      <c r="U110" s="676">
        <v>0.33</v>
      </c>
      <c r="V110" s="672">
        <f t="shared" ref="V110:V125" si="19">SUM(J110:U110)</f>
        <v>1</v>
      </c>
      <c r="W110" s="2140">
        <v>1</v>
      </c>
      <c r="X110" s="290">
        <f>V110*W110</f>
        <v>1</v>
      </c>
      <c r="Y110" s="2028"/>
      <c r="Z110" s="1720"/>
      <c r="AA110" s="1721"/>
      <c r="AB110" s="2138" t="s">
        <v>2601</v>
      </c>
      <c r="AC110" s="1720"/>
      <c r="AD110" s="1721"/>
      <c r="AE110" s="2138" t="s">
        <v>2602</v>
      </c>
      <c r="AF110" s="1720"/>
      <c r="AG110" s="1721"/>
      <c r="AH110" s="2138" t="s">
        <v>2605</v>
      </c>
      <c r="AI110" s="1720"/>
      <c r="AJ110" s="1721"/>
      <c r="AK110" s="332"/>
      <c r="AL110" s="267"/>
      <c r="AM110" s="267"/>
      <c r="AN110" s="267"/>
      <c r="AO110" s="267"/>
      <c r="AP110" s="267"/>
      <c r="AQ110" s="267"/>
      <c r="AR110" s="267"/>
      <c r="AS110" s="267"/>
    </row>
    <row r="111" spans="1:45" ht="23.25" customHeight="1">
      <c r="A111" s="1653"/>
      <c r="B111" s="2065"/>
      <c r="C111" s="1679"/>
      <c r="D111" s="1722"/>
      <c r="E111" s="1722"/>
      <c r="F111" s="1722"/>
      <c r="G111" s="1648"/>
      <c r="H111" s="2043"/>
      <c r="I111" s="666" t="s">
        <v>48</v>
      </c>
      <c r="J111" s="667"/>
      <c r="K111" s="668"/>
      <c r="L111" s="668"/>
      <c r="M111" s="669"/>
      <c r="N111" s="668"/>
      <c r="O111" s="669">
        <v>0.5</v>
      </c>
      <c r="P111" s="668"/>
      <c r="Q111" s="669">
        <v>0.36</v>
      </c>
      <c r="R111" s="668"/>
      <c r="S111" s="668"/>
      <c r="T111" s="668"/>
      <c r="U111" s="669">
        <v>0.14000000000000001</v>
      </c>
      <c r="V111" s="670">
        <f t="shared" si="19"/>
        <v>1</v>
      </c>
      <c r="W111" s="2141"/>
      <c r="X111" s="297">
        <f>+V111*W110</f>
        <v>1</v>
      </c>
      <c r="Y111" s="1679"/>
      <c r="Z111" s="1722"/>
      <c r="AA111" s="1648"/>
      <c r="AB111" s="1679"/>
      <c r="AC111" s="1722"/>
      <c r="AD111" s="1648"/>
      <c r="AE111" s="1679"/>
      <c r="AF111" s="1722"/>
      <c r="AG111" s="1648"/>
      <c r="AH111" s="1679"/>
      <c r="AI111" s="1722"/>
      <c r="AJ111" s="1648"/>
      <c r="AK111" s="332"/>
      <c r="AL111" s="267"/>
      <c r="AM111" s="267"/>
      <c r="AN111" s="267"/>
      <c r="AO111" s="267"/>
      <c r="AP111" s="267"/>
      <c r="AQ111" s="267"/>
      <c r="AR111" s="267"/>
      <c r="AS111" s="267"/>
    </row>
    <row r="112" spans="1:45" ht="12.75" hidden="1" customHeight="1">
      <c r="A112" s="1653"/>
      <c r="B112" s="2143">
        <v>2</v>
      </c>
      <c r="C112" s="2165"/>
      <c r="D112" s="1720"/>
      <c r="E112" s="1720"/>
      <c r="F112" s="1720"/>
      <c r="G112" s="1721"/>
      <c r="H112" s="2042" t="s">
        <v>79</v>
      </c>
      <c r="I112" s="654" t="s">
        <v>47</v>
      </c>
      <c r="J112" s="734"/>
      <c r="K112" s="676"/>
      <c r="L112" s="676"/>
      <c r="M112" s="676"/>
      <c r="N112" s="676"/>
      <c r="O112" s="676"/>
      <c r="P112" s="676"/>
      <c r="Q112" s="676"/>
      <c r="R112" s="676"/>
      <c r="S112" s="676"/>
      <c r="T112" s="676"/>
      <c r="U112" s="676"/>
      <c r="V112" s="672">
        <f t="shared" si="19"/>
        <v>0</v>
      </c>
      <c r="W112" s="2140"/>
      <c r="X112" s="290">
        <f>V112*W112</f>
        <v>0</v>
      </c>
      <c r="Y112" s="2028"/>
      <c r="Z112" s="1720"/>
      <c r="AA112" s="1721"/>
      <c r="AB112" s="2028"/>
      <c r="AC112" s="1720"/>
      <c r="AD112" s="1721"/>
      <c r="AE112" s="2028"/>
      <c r="AF112" s="1720"/>
      <c r="AG112" s="1721"/>
      <c r="AH112" s="2028"/>
      <c r="AI112" s="1720"/>
      <c r="AJ112" s="1872"/>
      <c r="AK112" s="332"/>
      <c r="AL112" s="267"/>
      <c r="AM112" s="267"/>
      <c r="AN112" s="267"/>
      <c r="AO112" s="267"/>
      <c r="AP112" s="267"/>
      <c r="AQ112" s="267"/>
      <c r="AR112" s="267"/>
      <c r="AS112" s="267"/>
    </row>
    <row r="113" spans="1:45" ht="12.75" hidden="1" customHeight="1">
      <c r="A113" s="1653"/>
      <c r="B113" s="2065"/>
      <c r="C113" s="1679"/>
      <c r="D113" s="1722"/>
      <c r="E113" s="1722"/>
      <c r="F113" s="1722"/>
      <c r="G113" s="1648"/>
      <c r="H113" s="2043"/>
      <c r="I113" s="666" t="s">
        <v>48</v>
      </c>
      <c r="J113" s="738"/>
      <c r="K113" s="675"/>
      <c r="L113" s="675"/>
      <c r="M113" s="675"/>
      <c r="N113" s="675"/>
      <c r="O113" s="675"/>
      <c r="P113" s="675"/>
      <c r="Q113" s="675"/>
      <c r="R113" s="675"/>
      <c r="S113" s="675"/>
      <c r="T113" s="675"/>
      <c r="U113" s="675"/>
      <c r="V113" s="699">
        <f t="shared" si="19"/>
        <v>0</v>
      </c>
      <c r="W113" s="2141"/>
      <c r="X113" s="297">
        <f>+V113*W112</f>
        <v>0</v>
      </c>
      <c r="Y113" s="1679"/>
      <c r="Z113" s="1722"/>
      <c r="AA113" s="1648"/>
      <c r="AB113" s="1679"/>
      <c r="AC113" s="1722"/>
      <c r="AD113" s="1648"/>
      <c r="AE113" s="1679"/>
      <c r="AF113" s="1722"/>
      <c r="AG113" s="1648"/>
      <c r="AH113" s="1679"/>
      <c r="AI113" s="1722"/>
      <c r="AJ113" s="2067"/>
      <c r="AK113" s="332"/>
      <c r="AL113" s="267"/>
      <c r="AM113" s="267"/>
      <c r="AN113" s="267"/>
      <c r="AO113" s="267"/>
      <c r="AP113" s="267"/>
      <c r="AQ113" s="267"/>
      <c r="AR113" s="267"/>
      <c r="AS113" s="267"/>
    </row>
    <row r="114" spans="1:45" ht="12.75" hidden="1" customHeight="1">
      <c r="A114" s="1653"/>
      <c r="B114" s="2143">
        <v>3</v>
      </c>
      <c r="C114" s="2165"/>
      <c r="D114" s="1720"/>
      <c r="E114" s="1720"/>
      <c r="F114" s="1720"/>
      <c r="G114" s="1721"/>
      <c r="H114" s="2042" t="s">
        <v>79</v>
      </c>
      <c r="I114" s="654" t="s">
        <v>47</v>
      </c>
      <c r="J114" s="734"/>
      <c r="K114" s="676"/>
      <c r="L114" s="676"/>
      <c r="M114" s="676"/>
      <c r="N114" s="676"/>
      <c r="O114" s="676"/>
      <c r="P114" s="676"/>
      <c r="Q114" s="676"/>
      <c r="R114" s="676"/>
      <c r="S114" s="676"/>
      <c r="T114" s="676"/>
      <c r="U114" s="676"/>
      <c r="V114" s="672">
        <f t="shared" si="19"/>
        <v>0</v>
      </c>
      <c r="W114" s="2140"/>
      <c r="X114" s="290">
        <f>V114*W114</f>
        <v>0</v>
      </c>
      <c r="Y114" s="2028"/>
      <c r="Z114" s="1720"/>
      <c r="AA114" s="1721"/>
      <c r="AB114" s="2028"/>
      <c r="AC114" s="1720"/>
      <c r="AD114" s="1721"/>
      <c r="AE114" s="2028"/>
      <c r="AF114" s="1720"/>
      <c r="AG114" s="1721"/>
      <c r="AH114" s="2028"/>
      <c r="AI114" s="1720"/>
      <c r="AJ114" s="1872"/>
      <c r="AK114" s="332"/>
      <c r="AL114" s="267"/>
      <c r="AM114" s="267"/>
      <c r="AN114" s="267"/>
      <c r="AO114" s="267"/>
      <c r="AP114" s="267"/>
      <c r="AQ114" s="267"/>
      <c r="AR114" s="267"/>
      <c r="AS114" s="267"/>
    </row>
    <row r="115" spans="1:45" ht="12.75" hidden="1" customHeight="1">
      <c r="A115" s="1653"/>
      <c r="B115" s="2065"/>
      <c r="C115" s="1679"/>
      <c r="D115" s="1722"/>
      <c r="E115" s="1722"/>
      <c r="F115" s="1722"/>
      <c r="G115" s="1648"/>
      <c r="H115" s="2043"/>
      <c r="I115" s="666" t="s">
        <v>48</v>
      </c>
      <c r="J115" s="738"/>
      <c r="K115" s="675"/>
      <c r="L115" s="675"/>
      <c r="M115" s="675"/>
      <c r="N115" s="675"/>
      <c r="O115" s="675"/>
      <c r="P115" s="675"/>
      <c r="Q115" s="675"/>
      <c r="R115" s="675"/>
      <c r="S115" s="675"/>
      <c r="T115" s="675"/>
      <c r="U115" s="675"/>
      <c r="V115" s="699">
        <f t="shared" si="19"/>
        <v>0</v>
      </c>
      <c r="W115" s="2141"/>
      <c r="X115" s="297">
        <f>+V115*W114</f>
        <v>0</v>
      </c>
      <c r="Y115" s="1679"/>
      <c r="Z115" s="1722"/>
      <c r="AA115" s="1648"/>
      <c r="AB115" s="1679"/>
      <c r="AC115" s="1722"/>
      <c r="AD115" s="1648"/>
      <c r="AE115" s="1679"/>
      <c r="AF115" s="1722"/>
      <c r="AG115" s="1648"/>
      <c r="AH115" s="1679"/>
      <c r="AI115" s="1722"/>
      <c r="AJ115" s="2067"/>
      <c r="AK115" s="332"/>
      <c r="AL115" s="267"/>
      <c r="AM115" s="267"/>
      <c r="AN115" s="267"/>
      <c r="AO115" s="267"/>
      <c r="AP115" s="267"/>
      <c r="AQ115" s="267"/>
      <c r="AR115" s="267"/>
      <c r="AS115" s="267"/>
    </row>
    <row r="116" spans="1:45" ht="12.75" hidden="1" customHeight="1">
      <c r="A116" s="1653"/>
      <c r="B116" s="2143">
        <v>4</v>
      </c>
      <c r="C116" s="2165"/>
      <c r="D116" s="1720"/>
      <c r="E116" s="1720"/>
      <c r="F116" s="1720"/>
      <c r="G116" s="1721"/>
      <c r="H116" s="2042" t="s">
        <v>79</v>
      </c>
      <c r="I116" s="654" t="s">
        <v>47</v>
      </c>
      <c r="J116" s="734"/>
      <c r="K116" s="676"/>
      <c r="L116" s="676"/>
      <c r="M116" s="676"/>
      <c r="N116" s="676"/>
      <c r="O116" s="676"/>
      <c r="P116" s="676"/>
      <c r="Q116" s="676"/>
      <c r="R116" s="676"/>
      <c r="S116" s="676"/>
      <c r="T116" s="676"/>
      <c r="U116" s="676"/>
      <c r="V116" s="672">
        <f t="shared" si="19"/>
        <v>0</v>
      </c>
      <c r="W116" s="2140"/>
      <c r="X116" s="290">
        <f>V116*W116</f>
        <v>0</v>
      </c>
      <c r="Y116" s="2028"/>
      <c r="Z116" s="1720"/>
      <c r="AA116" s="1721"/>
      <c r="AB116" s="2028"/>
      <c r="AC116" s="1720"/>
      <c r="AD116" s="1721"/>
      <c r="AE116" s="2028"/>
      <c r="AF116" s="1720"/>
      <c r="AG116" s="1721"/>
      <c r="AH116" s="2028"/>
      <c r="AI116" s="1720"/>
      <c r="AJ116" s="1872"/>
      <c r="AK116" s="332"/>
      <c r="AL116" s="267"/>
      <c r="AM116" s="267"/>
      <c r="AN116" s="267"/>
      <c r="AO116" s="267"/>
      <c r="AP116" s="267"/>
      <c r="AQ116" s="267"/>
      <c r="AR116" s="267"/>
      <c r="AS116" s="267"/>
    </row>
    <row r="117" spans="1:45" ht="12.75" hidden="1" customHeight="1">
      <c r="A117" s="1653"/>
      <c r="B117" s="2065"/>
      <c r="C117" s="1679"/>
      <c r="D117" s="1722"/>
      <c r="E117" s="1722"/>
      <c r="F117" s="1722"/>
      <c r="G117" s="1648"/>
      <c r="H117" s="2043"/>
      <c r="I117" s="666" t="s">
        <v>48</v>
      </c>
      <c r="J117" s="738"/>
      <c r="K117" s="675"/>
      <c r="L117" s="675"/>
      <c r="M117" s="675"/>
      <c r="N117" s="675"/>
      <c r="O117" s="675"/>
      <c r="P117" s="675"/>
      <c r="Q117" s="675"/>
      <c r="R117" s="675"/>
      <c r="S117" s="675"/>
      <c r="T117" s="675"/>
      <c r="U117" s="675"/>
      <c r="V117" s="699">
        <f t="shared" si="19"/>
        <v>0</v>
      </c>
      <c r="W117" s="2141"/>
      <c r="X117" s="297">
        <f>+V117*W116</f>
        <v>0</v>
      </c>
      <c r="Y117" s="1679"/>
      <c r="Z117" s="1722"/>
      <c r="AA117" s="1648"/>
      <c r="AB117" s="1679"/>
      <c r="AC117" s="1722"/>
      <c r="AD117" s="1648"/>
      <c r="AE117" s="1679"/>
      <c r="AF117" s="1722"/>
      <c r="AG117" s="1648"/>
      <c r="AH117" s="1679"/>
      <c r="AI117" s="1722"/>
      <c r="AJ117" s="2067"/>
      <c r="AK117" s="332"/>
      <c r="AL117" s="267"/>
      <c r="AM117" s="267"/>
      <c r="AN117" s="267"/>
      <c r="AO117" s="267"/>
      <c r="AP117" s="267"/>
      <c r="AQ117" s="267"/>
      <c r="AR117" s="267"/>
      <c r="AS117" s="267"/>
    </row>
    <row r="118" spans="1:45" ht="12.75" hidden="1" customHeight="1">
      <c r="A118" s="1653"/>
      <c r="B118" s="2143">
        <v>5</v>
      </c>
      <c r="C118" s="2165"/>
      <c r="D118" s="1720"/>
      <c r="E118" s="1720"/>
      <c r="F118" s="1720"/>
      <c r="G118" s="1721"/>
      <c r="H118" s="2042" t="s">
        <v>79</v>
      </c>
      <c r="I118" s="654" t="s">
        <v>47</v>
      </c>
      <c r="J118" s="734"/>
      <c r="K118" s="676"/>
      <c r="L118" s="676"/>
      <c r="M118" s="676"/>
      <c r="N118" s="676"/>
      <c r="O118" s="676"/>
      <c r="P118" s="676"/>
      <c r="Q118" s="676"/>
      <c r="R118" s="676"/>
      <c r="S118" s="676"/>
      <c r="T118" s="676"/>
      <c r="U118" s="676"/>
      <c r="V118" s="672">
        <f t="shared" si="19"/>
        <v>0</v>
      </c>
      <c r="W118" s="2140"/>
      <c r="X118" s="290">
        <f>V118*W118</f>
        <v>0</v>
      </c>
      <c r="Y118" s="2028"/>
      <c r="Z118" s="1720"/>
      <c r="AA118" s="1721"/>
      <c r="AB118" s="2028"/>
      <c r="AC118" s="1720"/>
      <c r="AD118" s="1721"/>
      <c r="AE118" s="2028"/>
      <c r="AF118" s="1720"/>
      <c r="AG118" s="1721"/>
      <c r="AH118" s="2028"/>
      <c r="AI118" s="1720"/>
      <c r="AJ118" s="1872"/>
      <c r="AK118" s="332"/>
      <c r="AL118" s="267"/>
      <c r="AM118" s="267"/>
      <c r="AN118" s="267"/>
      <c r="AO118" s="267"/>
      <c r="AP118" s="267"/>
      <c r="AQ118" s="267"/>
      <c r="AR118" s="267"/>
      <c r="AS118" s="267"/>
    </row>
    <row r="119" spans="1:45" ht="12.75" hidden="1" customHeight="1">
      <c r="A119" s="1653"/>
      <c r="B119" s="2065"/>
      <c r="C119" s="1679"/>
      <c r="D119" s="1722"/>
      <c r="E119" s="1722"/>
      <c r="F119" s="1722"/>
      <c r="G119" s="1648"/>
      <c r="H119" s="2043"/>
      <c r="I119" s="666" t="s">
        <v>48</v>
      </c>
      <c r="J119" s="738"/>
      <c r="K119" s="675"/>
      <c r="L119" s="675"/>
      <c r="M119" s="675"/>
      <c r="N119" s="675"/>
      <c r="O119" s="675"/>
      <c r="P119" s="675"/>
      <c r="Q119" s="675"/>
      <c r="R119" s="675"/>
      <c r="S119" s="675"/>
      <c r="T119" s="675"/>
      <c r="U119" s="675"/>
      <c r="V119" s="699">
        <f t="shared" si="19"/>
        <v>0</v>
      </c>
      <c r="W119" s="2141"/>
      <c r="X119" s="297">
        <f>+V119*W118</f>
        <v>0</v>
      </c>
      <c r="Y119" s="1679"/>
      <c r="Z119" s="1722"/>
      <c r="AA119" s="1648"/>
      <c r="AB119" s="1679"/>
      <c r="AC119" s="1722"/>
      <c r="AD119" s="1648"/>
      <c r="AE119" s="1679"/>
      <c r="AF119" s="1722"/>
      <c r="AG119" s="1648"/>
      <c r="AH119" s="1679"/>
      <c r="AI119" s="1722"/>
      <c r="AJ119" s="2067"/>
      <c r="AK119" s="332"/>
      <c r="AL119" s="267"/>
      <c r="AM119" s="267"/>
      <c r="AN119" s="267"/>
      <c r="AO119" s="267"/>
      <c r="AP119" s="267"/>
      <c r="AQ119" s="267"/>
      <c r="AR119" s="267"/>
      <c r="AS119" s="267"/>
    </row>
    <row r="120" spans="1:45" ht="12.75" hidden="1" customHeight="1">
      <c r="A120" s="1653"/>
      <c r="B120" s="2143">
        <v>6</v>
      </c>
      <c r="C120" s="2165"/>
      <c r="D120" s="1720"/>
      <c r="E120" s="1720"/>
      <c r="F120" s="1720"/>
      <c r="G120" s="1721"/>
      <c r="H120" s="2042" t="s">
        <v>79</v>
      </c>
      <c r="I120" s="654" t="s">
        <v>47</v>
      </c>
      <c r="J120" s="734"/>
      <c r="K120" s="676"/>
      <c r="L120" s="676"/>
      <c r="M120" s="676"/>
      <c r="N120" s="676"/>
      <c r="O120" s="676"/>
      <c r="P120" s="676"/>
      <c r="Q120" s="676"/>
      <c r="R120" s="676"/>
      <c r="S120" s="676"/>
      <c r="T120" s="676"/>
      <c r="U120" s="676"/>
      <c r="V120" s="672">
        <f t="shared" si="19"/>
        <v>0</v>
      </c>
      <c r="W120" s="2140"/>
      <c r="X120" s="290">
        <f>V120*W120</f>
        <v>0</v>
      </c>
      <c r="Y120" s="2028"/>
      <c r="Z120" s="1720"/>
      <c r="AA120" s="1721"/>
      <c r="AB120" s="2028"/>
      <c r="AC120" s="1720"/>
      <c r="AD120" s="1721"/>
      <c r="AE120" s="2028"/>
      <c r="AF120" s="1720"/>
      <c r="AG120" s="1721"/>
      <c r="AH120" s="2028"/>
      <c r="AI120" s="1720"/>
      <c r="AJ120" s="1872"/>
      <c r="AK120" s="332"/>
      <c r="AL120" s="267"/>
      <c r="AM120" s="267"/>
      <c r="AN120" s="267"/>
      <c r="AO120" s="267"/>
      <c r="AP120" s="267"/>
      <c r="AQ120" s="267"/>
      <c r="AR120" s="267"/>
      <c r="AS120" s="267"/>
    </row>
    <row r="121" spans="1:45" ht="12.75" hidden="1" customHeight="1">
      <c r="A121" s="1653"/>
      <c r="B121" s="2065"/>
      <c r="C121" s="1679"/>
      <c r="D121" s="1722"/>
      <c r="E121" s="1722"/>
      <c r="F121" s="1722"/>
      <c r="G121" s="1648"/>
      <c r="H121" s="2043"/>
      <c r="I121" s="666" t="s">
        <v>48</v>
      </c>
      <c r="J121" s="738"/>
      <c r="K121" s="675"/>
      <c r="L121" s="675"/>
      <c r="M121" s="675"/>
      <c r="N121" s="675"/>
      <c r="O121" s="675"/>
      <c r="P121" s="675"/>
      <c r="Q121" s="675"/>
      <c r="R121" s="675"/>
      <c r="S121" s="675"/>
      <c r="T121" s="675"/>
      <c r="U121" s="675"/>
      <c r="V121" s="699">
        <f t="shared" si="19"/>
        <v>0</v>
      </c>
      <c r="W121" s="2141"/>
      <c r="X121" s="297">
        <f>+V121*W120</f>
        <v>0</v>
      </c>
      <c r="Y121" s="1679"/>
      <c r="Z121" s="1722"/>
      <c r="AA121" s="1648"/>
      <c r="AB121" s="1679"/>
      <c r="AC121" s="1722"/>
      <c r="AD121" s="1648"/>
      <c r="AE121" s="1679"/>
      <c r="AF121" s="1722"/>
      <c r="AG121" s="1648"/>
      <c r="AH121" s="1679"/>
      <c r="AI121" s="1722"/>
      <c r="AJ121" s="2067"/>
      <c r="AK121" s="332"/>
      <c r="AL121" s="267"/>
      <c r="AM121" s="267"/>
      <c r="AN121" s="267"/>
      <c r="AO121" s="267"/>
      <c r="AP121" s="267"/>
      <c r="AQ121" s="267"/>
      <c r="AR121" s="267"/>
      <c r="AS121" s="267"/>
    </row>
    <row r="122" spans="1:45" ht="12.75" hidden="1" customHeight="1">
      <c r="A122" s="1653"/>
      <c r="B122" s="2143">
        <v>7</v>
      </c>
      <c r="C122" s="2165"/>
      <c r="D122" s="1720"/>
      <c r="E122" s="1720"/>
      <c r="F122" s="1720"/>
      <c r="G122" s="1721"/>
      <c r="H122" s="2042" t="s">
        <v>79</v>
      </c>
      <c r="I122" s="654" t="s">
        <v>47</v>
      </c>
      <c r="J122" s="734"/>
      <c r="K122" s="676"/>
      <c r="L122" s="676"/>
      <c r="M122" s="676"/>
      <c r="N122" s="676"/>
      <c r="O122" s="676"/>
      <c r="P122" s="676"/>
      <c r="Q122" s="676"/>
      <c r="R122" s="676"/>
      <c r="S122" s="676"/>
      <c r="T122" s="676"/>
      <c r="U122" s="676"/>
      <c r="V122" s="672">
        <f t="shared" si="19"/>
        <v>0</v>
      </c>
      <c r="W122" s="2140"/>
      <c r="X122" s="290">
        <f>V122*W122</f>
        <v>0</v>
      </c>
      <c r="Y122" s="2028"/>
      <c r="Z122" s="1720"/>
      <c r="AA122" s="1721"/>
      <c r="AB122" s="2028"/>
      <c r="AC122" s="1720"/>
      <c r="AD122" s="1721"/>
      <c r="AE122" s="2028"/>
      <c r="AF122" s="1720"/>
      <c r="AG122" s="1721"/>
      <c r="AH122" s="2028"/>
      <c r="AI122" s="1720"/>
      <c r="AJ122" s="1872"/>
      <c r="AK122" s="332"/>
      <c r="AL122" s="267"/>
      <c r="AM122" s="267"/>
      <c r="AN122" s="267"/>
      <c r="AO122" s="267"/>
      <c r="AP122" s="267"/>
      <c r="AQ122" s="267"/>
      <c r="AR122" s="267"/>
      <c r="AS122" s="267"/>
    </row>
    <row r="123" spans="1:45" ht="12.75" hidden="1" customHeight="1">
      <c r="A123" s="1653"/>
      <c r="B123" s="2065"/>
      <c r="C123" s="1679"/>
      <c r="D123" s="1722"/>
      <c r="E123" s="1722"/>
      <c r="F123" s="1722"/>
      <c r="G123" s="1648"/>
      <c r="H123" s="2043"/>
      <c r="I123" s="666" t="s">
        <v>48</v>
      </c>
      <c r="J123" s="738"/>
      <c r="K123" s="675"/>
      <c r="L123" s="675"/>
      <c r="M123" s="675"/>
      <c r="N123" s="675"/>
      <c r="O123" s="675"/>
      <c r="P123" s="675"/>
      <c r="Q123" s="675"/>
      <c r="R123" s="675"/>
      <c r="S123" s="675"/>
      <c r="T123" s="675"/>
      <c r="U123" s="675"/>
      <c r="V123" s="699">
        <f t="shared" si="19"/>
        <v>0</v>
      </c>
      <c r="W123" s="2141"/>
      <c r="X123" s="297">
        <f>+V123*W122</f>
        <v>0</v>
      </c>
      <c r="Y123" s="1679"/>
      <c r="Z123" s="1722"/>
      <c r="AA123" s="1648"/>
      <c r="AB123" s="1679"/>
      <c r="AC123" s="1722"/>
      <c r="AD123" s="1648"/>
      <c r="AE123" s="1679"/>
      <c r="AF123" s="1722"/>
      <c r="AG123" s="1648"/>
      <c r="AH123" s="1679"/>
      <c r="AI123" s="1722"/>
      <c r="AJ123" s="2067"/>
      <c r="AK123" s="332"/>
      <c r="AL123" s="267"/>
      <c r="AM123" s="267"/>
      <c r="AN123" s="267"/>
      <c r="AO123" s="267"/>
      <c r="AP123" s="267"/>
      <c r="AQ123" s="267"/>
      <c r="AR123" s="267"/>
      <c r="AS123" s="267"/>
    </row>
    <row r="124" spans="1:45" ht="12.75" customHeight="1">
      <c r="A124" s="1653"/>
      <c r="B124" s="2060" t="s">
        <v>103</v>
      </c>
      <c r="C124" s="1720"/>
      <c r="D124" s="1720"/>
      <c r="E124" s="1720"/>
      <c r="F124" s="1720"/>
      <c r="G124" s="1721"/>
      <c r="H124" s="2154" t="s">
        <v>79</v>
      </c>
      <c r="I124" s="677" t="s">
        <v>47</v>
      </c>
      <c r="J124" s="678">
        <f t="shared" ref="J124:U124" si="20">+J110*$W110+J112*$W112+J114*$W114+J116*$W116+J118*$W118+J120*$W120+J122*$W122</f>
        <v>0</v>
      </c>
      <c r="K124" s="678">
        <f t="shared" si="20"/>
        <v>0</v>
      </c>
      <c r="L124" s="678">
        <f t="shared" si="20"/>
        <v>0</v>
      </c>
      <c r="M124" s="678">
        <f t="shared" si="20"/>
        <v>0.33</v>
      </c>
      <c r="N124" s="678">
        <f t="shared" si="20"/>
        <v>0</v>
      </c>
      <c r="O124" s="678">
        <f t="shared" si="20"/>
        <v>0</v>
      </c>
      <c r="P124" s="678">
        <f t="shared" si="20"/>
        <v>0</v>
      </c>
      <c r="Q124" s="678">
        <f t="shared" si="20"/>
        <v>0.34</v>
      </c>
      <c r="R124" s="678">
        <f t="shared" si="20"/>
        <v>0</v>
      </c>
      <c r="S124" s="678">
        <f t="shared" si="20"/>
        <v>0</v>
      </c>
      <c r="T124" s="678">
        <f t="shared" si="20"/>
        <v>0</v>
      </c>
      <c r="U124" s="678">
        <f t="shared" si="20"/>
        <v>0.33</v>
      </c>
      <c r="V124" s="672">
        <f t="shared" si="19"/>
        <v>1</v>
      </c>
      <c r="W124" s="2144">
        <f>SUM(W110:W123)</f>
        <v>1</v>
      </c>
      <c r="X124" s="290">
        <f>V124*W124</f>
        <v>1</v>
      </c>
      <c r="Y124" s="2034"/>
      <c r="Z124" s="1720"/>
      <c r="AA124" s="1721"/>
      <c r="AB124" s="2034"/>
      <c r="AC124" s="1720"/>
      <c r="AD124" s="1721"/>
      <c r="AE124" s="2034"/>
      <c r="AF124" s="1720"/>
      <c r="AG124" s="1721"/>
      <c r="AH124" s="2034"/>
      <c r="AI124" s="1720"/>
      <c r="AJ124" s="1872"/>
      <c r="AK124" s="332"/>
      <c r="AL124" s="267"/>
      <c r="AM124" s="267"/>
      <c r="AN124" s="267"/>
      <c r="AO124" s="267"/>
      <c r="AP124" s="267"/>
      <c r="AQ124" s="267"/>
      <c r="AR124" s="267"/>
      <c r="AS124" s="267"/>
    </row>
    <row r="125" spans="1:45" ht="12.75" customHeight="1">
      <c r="A125" s="1654"/>
      <c r="B125" s="1696"/>
      <c r="C125" s="1666"/>
      <c r="D125" s="1666"/>
      <c r="E125" s="1666"/>
      <c r="F125" s="1666"/>
      <c r="G125" s="1651"/>
      <c r="H125" s="2166"/>
      <c r="I125" s="741" t="s">
        <v>48</v>
      </c>
      <c r="J125" s="742">
        <f t="shared" ref="J125:U125" si="21">+J111*$W110+J113*$W112+J115*$W114+J117*$W116+J119*$W118+J121*$W120+J123*$W122</f>
        <v>0</v>
      </c>
      <c r="K125" s="742">
        <f t="shared" si="21"/>
        <v>0</v>
      </c>
      <c r="L125" s="742">
        <f t="shared" si="21"/>
        <v>0</v>
      </c>
      <c r="M125" s="742">
        <f t="shared" si="21"/>
        <v>0</v>
      </c>
      <c r="N125" s="742">
        <f t="shared" si="21"/>
        <v>0</v>
      </c>
      <c r="O125" s="742">
        <f t="shared" si="21"/>
        <v>0.5</v>
      </c>
      <c r="P125" s="742">
        <f t="shared" si="21"/>
        <v>0</v>
      </c>
      <c r="Q125" s="742">
        <f t="shared" si="21"/>
        <v>0.36</v>
      </c>
      <c r="R125" s="742">
        <f t="shared" si="21"/>
        <v>0</v>
      </c>
      <c r="S125" s="742">
        <f t="shared" si="21"/>
        <v>0</v>
      </c>
      <c r="T125" s="742">
        <f t="shared" si="21"/>
        <v>0</v>
      </c>
      <c r="U125" s="742">
        <f t="shared" si="21"/>
        <v>0.14000000000000001</v>
      </c>
      <c r="V125" s="744">
        <f t="shared" si="19"/>
        <v>1</v>
      </c>
      <c r="W125" s="2173"/>
      <c r="X125" s="745">
        <f>+V125*W124</f>
        <v>1</v>
      </c>
      <c r="Y125" s="1696"/>
      <c r="Z125" s="1666"/>
      <c r="AA125" s="1651"/>
      <c r="AB125" s="1696"/>
      <c r="AC125" s="1666"/>
      <c r="AD125" s="1651"/>
      <c r="AE125" s="1696"/>
      <c r="AF125" s="1666"/>
      <c r="AG125" s="1651"/>
      <c r="AH125" s="1696"/>
      <c r="AI125" s="1666"/>
      <c r="AJ125" s="1841"/>
      <c r="AK125" s="332"/>
      <c r="AL125" s="267"/>
      <c r="AM125" s="267"/>
      <c r="AN125" s="267"/>
      <c r="AO125" s="267"/>
      <c r="AP125" s="267"/>
      <c r="AQ125" s="267"/>
      <c r="AR125" s="267"/>
      <c r="AS125" s="267"/>
    </row>
    <row r="126" spans="1:45" ht="12.75" customHeight="1">
      <c r="A126" s="2048" t="s">
        <v>107</v>
      </c>
      <c r="B126" s="1664"/>
      <c r="C126" s="261" t="s">
        <v>108</v>
      </c>
      <c r="D126" s="261" t="s">
        <v>109</v>
      </c>
      <c r="E126" s="261" t="s">
        <v>28</v>
      </c>
      <c r="F126" s="261" t="s">
        <v>110</v>
      </c>
      <c r="G126" s="262" t="s">
        <v>111</v>
      </c>
      <c r="H126" s="2030" t="s">
        <v>112</v>
      </c>
      <c r="I126" s="2031"/>
      <c r="J126" s="264" t="s">
        <v>63</v>
      </c>
      <c r="K126" s="264" t="s">
        <v>64</v>
      </c>
      <c r="L126" s="264" t="s">
        <v>65</v>
      </c>
      <c r="M126" s="264" t="s">
        <v>66</v>
      </c>
      <c r="N126" s="264" t="s">
        <v>67</v>
      </c>
      <c r="O126" s="264" t="s">
        <v>68</v>
      </c>
      <c r="P126" s="264" t="s">
        <v>69</v>
      </c>
      <c r="Q126" s="264" t="s">
        <v>70</v>
      </c>
      <c r="R126" s="264" t="s">
        <v>71</v>
      </c>
      <c r="S126" s="264" t="s">
        <v>72</v>
      </c>
      <c r="T126" s="264" t="s">
        <v>73</v>
      </c>
      <c r="U126" s="264" t="s">
        <v>74</v>
      </c>
      <c r="V126" s="264" t="s">
        <v>75</v>
      </c>
      <c r="W126" s="264" t="s">
        <v>76</v>
      </c>
      <c r="X126" s="264" t="s">
        <v>77</v>
      </c>
      <c r="Y126" s="2030" t="s">
        <v>113</v>
      </c>
      <c r="Z126" s="2036"/>
      <c r="AA126" s="2031"/>
      <c r="AB126" s="2030" t="s">
        <v>117</v>
      </c>
      <c r="AC126" s="2036"/>
      <c r="AD126" s="2031"/>
      <c r="AE126" s="2030" t="s">
        <v>427</v>
      </c>
      <c r="AF126" s="2036"/>
      <c r="AG126" s="2031"/>
      <c r="AH126" s="2030" t="s">
        <v>125</v>
      </c>
      <c r="AI126" s="2036"/>
      <c r="AJ126" s="2037"/>
      <c r="AK126" s="332"/>
      <c r="AL126" s="267"/>
      <c r="AM126" s="267"/>
      <c r="AN126" s="267"/>
      <c r="AO126" s="267"/>
      <c r="AP126" s="267"/>
      <c r="AQ126" s="267"/>
      <c r="AR126" s="267"/>
      <c r="AS126" s="267"/>
    </row>
    <row r="127" spans="1:45" ht="28.5" customHeight="1">
      <c r="A127" s="1796"/>
      <c r="B127" s="1713"/>
      <c r="C127" s="2046" t="s">
        <v>2325</v>
      </c>
      <c r="D127" s="2046" t="s">
        <v>1787</v>
      </c>
      <c r="E127" s="2046">
        <v>20</v>
      </c>
      <c r="F127" s="2046" t="s">
        <v>2615</v>
      </c>
      <c r="G127" s="2046" t="s">
        <v>2329</v>
      </c>
      <c r="H127" s="2041" t="s">
        <v>47</v>
      </c>
      <c r="I127" s="1701"/>
      <c r="J127" s="828"/>
      <c r="K127" s="940"/>
      <c r="L127" s="828"/>
      <c r="M127" s="940"/>
      <c r="N127" s="828"/>
      <c r="O127" s="940">
        <v>10</v>
      </c>
      <c r="P127" s="828"/>
      <c r="Q127" s="940"/>
      <c r="R127" s="828"/>
      <c r="S127" s="940"/>
      <c r="T127" s="828"/>
      <c r="U127" s="940">
        <v>10</v>
      </c>
      <c r="V127" s="764">
        <f>SUM(J127:U127)</f>
        <v>20</v>
      </c>
      <c r="W127" s="2039">
        <v>0.1</v>
      </c>
      <c r="X127" s="730">
        <f>+(V127/V127)*W127</f>
        <v>0.1</v>
      </c>
      <c r="Y127" s="2073"/>
      <c r="Z127" s="1720"/>
      <c r="AA127" s="1721"/>
      <c r="AB127" s="2073" t="s">
        <v>2618</v>
      </c>
      <c r="AC127" s="1720"/>
      <c r="AD127" s="1721"/>
      <c r="AE127" s="2073" t="s">
        <v>2619</v>
      </c>
      <c r="AF127" s="1720"/>
      <c r="AG127" s="1721"/>
      <c r="AH127" s="2073"/>
      <c r="AI127" s="1720"/>
      <c r="AJ127" s="1721"/>
      <c r="AK127" s="332"/>
      <c r="AL127" s="267"/>
      <c r="AM127" s="267"/>
      <c r="AN127" s="267"/>
      <c r="AO127" s="267"/>
      <c r="AP127" s="267"/>
      <c r="AQ127" s="267"/>
      <c r="AR127" s="267"/>
      <c r="AS127" s="267"/>
    </row>
    <row r="128" spans="1:45" ht="30" customHeight="1">
      <c r="A128" s="2062"/>
      <c r="B128" s="1648"/>
      <c r="C128" s="1619"/>
      <c r="D128" s="1619"/>
      <c r="E128" s="1619"/>
      <c r="F128" s="1619"/>
      <c r="G128" s="1619"/>
      <c r="H128" s="2081" t="s">
        <v>78</v>
      </c>
      <c r="I128" s="1648"/>
      <c r="J128" s="991"/>
      <c r="K128" s="992"/>
      <c r="L128" s="991"/>
      <c r="M128" s="992"/>
      <c r="N128" s="991"/>
      <c r="O128" s="279">
        <v>34</v>
      </c>
      <c r="P128" s="991"/>
      <c r="Q128" s="992"/>
      <c r="R128" s="993">
        <v>2</v>
      </c>
      <c r="S128" s="992"/>
      <c r="T128" s="991"/>
      <c r="U128" s="992"/>
      <c r="V128" s="994">
        <v>39</v>
      </c>
      <c r="W128" s="1619"/>
      <c r="X128" s="730">
        <f>+V128/V127*W127</f>
        <v>0.19500000000000001</v>
      </c>
      <c r="Y128" s="1679"/>
      <c r="Z128" s="1722"/>
      <c r="AA128" s="1648"/>
      <c r="AB128" s="1679"/>
      <c r="AC128" s="1722"/>
      <c r="AD128" s="1648"/>
      <c r="AE128" s="1679"/>
      <c r="AF128" s="1722"/>
      <c r="AG128" s="1648"/>
      <c r="AH128" s="1679"/>
      <c r="AI128" s="1722"/>
      <c r="AJ128" s="1648"/>
      <c r="AK128" s="332"/>
      <c r="AL128" s="267"/>
      <c r="AM128" s="267"/>
      <c r="AN128" s="267"/>
      <c r="AO128" s="267"/>
      <c r="AP128" s="267"/>
      <c r="AQ128" s="267"/>
      <c r="AR128" s="267"/>
      <c r="AS128" s="267"/>
    </row>
    <row r="129" spans="1:45" ht="19.5" customHeight="1">
      <c r="A129" s="2059" t="s">
        <v>2623</v>
      </c>
      <c r="B129" s="2047" t="s">
        <v>34</v>
      </c>
      <c r="C129" s="1700"/>
      <c r="D129" s="1700"/>
      <c r="E129" s="1700"/>
      <c r="F129" s="1700"/>
      <c r="G129" s="1700"/>
      <c r="H129" s="1700"/>
      <c r="I129" s="1700"/>
      <c r="J129" s="1700"/>
      <c r="K129" s="1700"/>
      <c r="L129" s="1700"/>
      <c r="M129" s="1700"/>
      <c r="N129" s="1700"/>
      <c r="O129" s="1700"/>
      <c r="P129" s="1700"/>
      <c r="Q129" s="1700"/>
      <c r="R129" s="1700"/>
      <c r="S129" s="1700"/>
      <c r="T129" s="1700"/>
      <c r="U129" s="1700"/>
      <c r="V129" s="1700"/>
      <c r="W129" s="1700"/>
      <c r="X129" s="1700"/>
      <c r="Y129" s="1700"/>
      <c r="Z129" s="1700"/>
      <c r="AA129" s="1700"/>
      <c r="AB129" s="1700"/>
      <c r="AC129" s="1700"/>
      <c r="AD129" s="1700"/>
      <c r="AE129" s="1700"/>
      <c r="AF129" s="1700"/>
      <c r="AG129" s="1700"/>
      <c r="AH129" s="1700"/>
      <c r="AI129" s="1700"/>
      <c r="AJ129" s="1874"/>
      <c r="AK129" s="332"/>
      <c r="AL129" s="267"/>
      <c r="AM129" s="267"/>
      <c r="AN129" s="267"/>
      <c r="AO129" s="267"/>
      <c r="AP129" s="267"/>
      <c r="AQ129" s="267"/>
      <c r="AR129" s="267"/>
      <c r="AS129" s="267"/>
    </row>
    <row r="130" spans="1:45" ht="30.75" customHeight="1">
      <c r="A130" s="1653"/>
      <c r="B130" s="2143">
        <v>1</v>
      </c>
      <c r="C130" s="2057" t="s">
        <v>2627</v>
      </c>
      <c r="D130" s="1720"/>
      <c r="E130" s="1720"/>
      <c r="F130" s="1720"/>
      <c r="G130" s="1721"/>
      <c r="H130" s="2042" t="s">
        <v>79</v>
      </c>
      <c r="I130" s="654" t="s">
        <v>47</v>
      </c>
      <c r="J130" s="734"/>
      <c r="K130" s="676"/>
      <c r="L130" s="676"/>
      <c r="M130" s="676"/>
      <c r="N130" s="676"/>
      <c r="O130" s="676">
        <v>0.5</v>
      </c>
      <c r="P130" s="676"/>
      <c r="Q130" s="676"/>
      <c r="R130" s="676"/>
      <c r="S130" s="676"/>
      <c r="T130" s="676"/>
      <c r="U130" s="676">
        <v>0.5</v>
      </c>
      <c r="V130" s="672">
        <f t="shared" ref="V130:V145" si="22">SUM(J130:U130)</f>
        <v>1</v>
      </c>
      <c r="W130" s="2140">
        <v>1</v>
      </c>
      <c r="X130" s="290">
        <f>V130*W130</f>
        <v>1</v>
      </c>
      <c r="Y130" s="2028"/>
      <c r="Z130" s="1720"/>
      <c r="AA130" s="1721"/>
      <c r="AB130" s="2028" t="s">
        <v>2629</v>
      </c>
      <c r="AC130" s="1720"/>
      <c r="AD130" s="1721"/>
      <c r="AE130" s="2138" t="s">
        <v>2631</v>
      </c>
      <c r="AF130" s="1720"/>
      <c r="AG130" s="1721"/>
      <c r="AH130" s="2138" t="s">
        <v>2633</v>
      </c>
      <c r="AI130" s="1720"/>
      <c r="AJ130" s="1872"/>
      <c r="AK130" s="332"/>
      <c r="AL130" s="267"/>
      <c r="AM130" s="267"/>
      <c r="AN130" s="267"/>
      <c r="AO130" s="267"/>
      <c r="AP130" s="267"/>
      <c r="AQ130" s="267"/>
      <c r="AR130" s="267"/>
      <c r="AS130" s="267"/>
    </row>
    <row r="131" spans="1:45" ht="30.75" customHeight="1">
      <c r="A131" s="1653"/>
      <c r="B131" s="2065"/>
      <c r="C131" s="1679"/>
      <c r="D131" s="1722"/>
      <c r="E131" s="1722"/>
      <c r="F131" s="1722"/>
      <c r="G131" s="1648"/>
      <c r="H131" s="2043"/>
      <c r="I131" s="666" t="s">
        <v>48</v>
      </c>
      <c r="J131" s="667"/>
      <c r="K131" s="668"/>
      <c r="L131" s="668"/>
      <c r="M131" s="668"/>
      <c r="N131" s="668"/>
      <c r="O131" s="669">
        <v>1</v>
      </c>
      <c r="P131" s="668"/>
      <c r="Q131" s="668"/>
      <c r="R131" s="668"/>
      <c r="S131" s="668"/>
      <c r="T131" s="668"/>
      <c r="U131" s="668"/>
      <c r="V131" s="670">
        <f t="shared" si="22"/>
        <v>1</v>
      </c>
      <c r="W131" s="2141"/>
      <c r="X131" s="297">
        <f>+V131*W130</f>
        <v>1</v>
      </c>
      <c r="Y131" s="1679"/>
      <c r="Z131" s="1722"/>
      <c r="AA131" s="1648"/>
      <c r="AB131" s="1679"/>
      <c r="AC131" s="1722"/>
      <c r="AD131" s="1648"/>
      <c r="AE131" s="1679"/>
      <c r="AF131" s="1722"/>
      <c r="AG131" s="1648"/>
      <c r="AH131" s="1679"/>
      <c r="AI131" s="1722"/>
      <c r="AJ131" s="2067"/>
      <c r="AK131" s="332"/>
      <c r="AL131" s="267"/>
      <c r="AM131" s="267"/>
      <c r="AN131" s="267"/>
      <c r="AO131" s="267"/>
      <c r="AP131" s="267"/>
      <c r="AQ131" s="267"/>
      <c r="AR131" s="267"/>
      <c r="AS131" s="267"/>
    </row>
    <row r="132" spans="1:45" ht="12.75" hidden="1" customHeight="1">
      <c r="A132" s="1653"/>
      <c r="B132" s="2143">
        <v>2</v>
      </c>
      <c r="C132" s="2165"/>
      <c r="D132" s="1720"/>
      <c r="E132" s="1720"/>
      <c r="F132" s="1720"/>
      <c r="G132" s="1721"/>
      <c r="H132" s="2042" t="s">
        <v>79</v>
      </c>
      <c r="I132" s="654" t="s">
        <v>47</v>
      </c>
      <c r="J132" s="734"/>
      <c r="K132" s="676"/>
      <c r="L132" s="676"/>
      <c r="M132" s="676"/>
      <c r="N132" s="676"/>
      <c r="O132" s="676"/>
      <c r="P132" s="676"/>
      <c r="Q132" s="676"/>
      <c r="R132" s="676"/>
      <c r="S132" s="676"/>
      <c r="T132" s="676"/>
      <c r="U132" s="676"/>
      <c r="V132" s="672">
        <f t="shared" si="22"/>
        <v>0</v>
      </c>
      <c r="W132" s="2140"/>
      <c r="X132" s="290">
        <f>V132*W132</f>
        <v>0</v>
      </c>
      <c r="Y132" s="2028"/>
      <c r="Z132" s="1720"/>
      <c r="AA132" s="1721"/>
      <c r="AB132" s="2028"/>
      <c r="AC132" s="1720"/>
      <c r="AD132" s="1721"/>
      <c r="AE132" s="2028"/>
      <c r="AF132" s="1720"/>
      <c r="AG132" s="1721"/>
      <c r="AH132" s="2028"/>
      <c r="AI132" s="1720"/>
      <c r="AJ132" s="1872"/>
      <c r="AK132" s="332"/>
      <c r="AL132" s="267"/>
      <c r="AM132" s="267"/>
      <c r="AN132" s="267"/>
      <c r="AO132" s="267"/>
      <c r="AP132" s="267"/>
      <c r="AQ132" s="267"/>
      <c r="AR132" s="267"/>
      <c r="AS132" s="267"/>
    </row>
    <row r="133" spans="1:45" ht="12.75" hidden="1" customHeight="1">
      <c r="A133" s="1653"/>
      <c r="B133" s="2065"/>
      <c r="C133" s="1679"/>
      <c r="D133" s="1722"/>
      <c r="E133" s="1722"/>
      <c r="F133" s="1722"/>
      <c r="G133" s="1648"/>
      <c r="H133" s="2043"/>
      <c r="I133" s="666" t="s">
        <v>48</v>
      </c>
      <c r="J133" s="738"/>
      <c r="K133" s="675"/>
      <c r="L133" s="675"/>
      <c r="M133" s="675"/>
      <c r="N133" s="675"/>
      <c r="O133" s="675"/>
      <c r="P133" s="675"/>
      <c r="Q133" s="675"/>
      <c r="R133" s="675"/>
      <c r="S133" s="675"/>
      <c r="T133" s="675"/>
      <c r="U133" s="675"/>
      <c r="V133" s="699">
        <f t="shared" si="22"/>
        <v>0</v>
      </c>
      <c r="W133" s="2141"/>
      <c r="X133" s="297">
        <f>+V133*W132</f>
        <v>0</v>
      </c>
      <c r="Y133" s="1679"/>
      <c r="Z133" s="1722"/>
      <c r="AA133" s="1648"/>
      <c r="AB133" s="1679"/>
      <c r="AC133" s="1722"/>
      <c r="AD133" s="1648"/>
      <c r="AE133" s="1679"/>
      <c r="AF133" s="1722"/>
      <c r="AG133" s="1648"/>
      <c r="AH133" s="1679"/>
      <c r="AI133" s="1722"/>
      <c r="AJ133" s="2067"/>
      <c r="AK133" s="332"/>
      <c r="AL133" s="267"/>
      <c r="AM133" s="267"/>
      <c r="AN133" s="267"/>
      <c r="AO133" s="267"/>
      <c r="AP133" s="267"/>
      <c r="AQ133" s="267"/>
      <c r="AR133" s="267"/>
      <c r="AS133" s="267"/>
    </row>
    <row r="134" spans="1:45" ht="12.75" hidden="1" customHeight="1">
      <c r="A134" s="1653"/>
      <c r="B134" s="2143">
        <v>3</v>
      </c>
      <c r="C134" s="2165"/>
      <c r="D134" s="1720"/>
      <c r="E134" s="1720"/>
      <c r="F134" s="1720"/>
      <c r="G134" s="1721"/>
      <c r="H134" s="2042" t="s">
        <v>79</v>
      </c>
      <c r="I134" s="654" t="s">
        <v>47</v>
      </c>
      <c r="J134" s="734"/>
      <c r="K134" s="676"/>
      <c r="L134" s="676"/>
      <c r="M134" s="676"/>
      <c r="N134" s="676"/>
      <c r="O134" s="676"/>
      <c r="P134" s="676"/>
      <c r="Q134" s="676"/>
      <c r="R134" s="676"/>
      <c r="S134" s="676"/>
      <c r="T134" s="676"/>
      <c r="U134" s="676"/>
      <c r="V134" s="672">
        <f t="shared" si="22"/>
        <v>0</v>
      </c>
      <c r="W134" s="2140"/>
      <c r="X134" s="290">
        <f>V134*W134</f>
        <v>0</v>
      </c>
      <c r="Y134" s="2028"/>
      <c r="Z134" s="1720"/>
      <c r="AA134" s="1721"/>
      <c r="AB134" s="2028"/>
      <c r="AC134" s="1720"/>
      <c r="AD134" s="1721"/>
      <c r="AE134" s="2028"/>
      <c r="AF134" s="1720"/>
      <c r="AG134" s="1721"/>
      <c r="AH134" s="2028"/>
      <c r="AI134" s="1720"/>
      <c r="AJ134" s="1872"/>
      <c r="AK134" s="332"/>
      <c r="AL134" s="267"/>
      <c r="AM134" s="267"/>
      <c r="AN134" s="267"/>
      <c r="AO134" s="267"/>
      <c r="AP134" s="267"/>
      <c r="AQ134" s="267"/>
      <c r="AR134" s="267"/>
      <c r="AS134" s="267"/>
    </row>
    <row r="135" spans="1:45" ht="12.75" hidden="1" customHeight="1">
      <c r="A135" s="1653"/>
      <c r="B135" s="2065"/>
      <c r="C135" s="1679"/>
      <c r="D135" s="1722"/>
      <c r="E135" s="1722"/>
      <c r="F135" s="1722"/>
      <c r="G135" s="1648"/>
      <c r="H135" s="2043"/>
      <c r="I135" s="666" t="s">
        <v>48</v>
      </c>
      <c r="J135" s="738"/>
      <c r="K135" s="675"/>
      <c r="L135" s="675"/>
      <c r="M135" s="675"/>
      <c r="N135" s="675"/>
      <c r="O135" s="675"/>
      <c r="P135" s="675"/>
      <c r="Q135" s="675"/>
      <c r="R135" s="675"/>
      <c r="S135" s="675"/>
      <c r="T135" s="675"/>
      <c r="U135" s="675"/>
      <c r="V135" s="699">
        <f t="shared" si="22"/>
        <v>0</v>
      </c>
      <c r="W135" s="2141"/>
      <c r="X135" s="297">
        <f>+V135*W134</f>
        <v>0</v>
      </c>
      <c r="Y135" s="1679"/>
      <c r="Z135" s="1722"/>
      <c r="AA135" s="1648"/>
      <c r="AB135" s="1679"/>
      <c r="AC135" s="1722"/>
      <c r="AD135" s="1648"/>
      <c r="AE135" s="1679"/>
      <c r="AF135" s="1722"/>
      <c r="AG135" s="1648"/>
      <c r="AH135" s="1679"/>
      <c r="AI135" s="1722"/>
      <c r="AJ135" s="2067"/>
      <c r="AK135" s="332"/>
      <c r="AL135" s="267"/>
      <c r="AM135" s="267"/>
      <c r="AN135" s="267"/>
      <c r="AO135" s="267"/>
      <c r="AP135" s="267"/>
      <c r="AQ135" s="267"/>
      <c r="AR135" s="267"/>
      <c r="AS135" s="267"/>
    </row>
    <row r="136" spans="1:45" ht="12.75" hidden="1" customHeight="1">
      <c r="A136" s="1653"/>
      <c r="B136" s="2143">
        <v>4</v>
      </c>
      <c r="C136" s="2165"/>
      <c r="D136" s="1720"/>
      <c r="E136" s="1720"/>
      <c r="F136" s="1720"/>
      <c r="G136" s="1721"/>
      <c r="H136" s="2042" t="s">
        <v>79</v>
      </c>
      <c r="I136" s="654" t="s">
        <v>47</v>
      </c>
      <c r="J136" s="734"/>
      <c r="K136" s="676"/>
      <c r="L136" s="676"/>
      <c r="M136" s="676"/>
      <c r="N136" s="676"/>
      <c r="O136" s="676"/>
      <c r="P136" s="676"/>
      <c r="Q136" s="676"/>
      <c r="R136" s="676"/>
      <c r="S136" s="676"/>
      <c r="T136" s="676"/>
      <c r="U136" s="676"/>
      <c r="V136" s="672">
        <f t="shared" si="22"/>
        <v>0</v>
      </c>
      <c r="W136" s="2140"/>
      <c r="X136" s="290">
        <f>V136*W136</f>
        <v>0</v>
      </c>
      <c r="Y136" s="2028"/>
      <c r="Z136" s="1720"/>
      <c r="AA136" s="1721"/>
      <c r="AB136" s="2028"/>
      <c r="AC136" s="1720"/>
      <c r="AD136" s="1721"/>
      <c r="AE136" s="2028"/>
      <c r="AF136" s="1720"/>
      <c r="AG136" s="1721"/>
      <c r="AH136" s="2028"/>
      <c r="AI136" s="1720"/>
      <c r="AJ136" s="1872"/>
      <c r="AK136" s="332"/>
      <c r="AL136" s="267"/>
      <c r="AM136" s="267"/>
      <c r="AN136" s="267"/>
      <c r="AO136" s="267"/>
      <c r="AP136" s="267"/>
      <c r="AQ136" s="267"/>
      <c r="AR136" s="267"/>
      <c r="AS136" s="267"/>
    </row>
    <row r="137" spans="1:45" ht="12.75" hidden="1" customHeight="1">
      <c r="A137" s="1653"/>
      <c r="B137" s="2065"/>
      <c r="C137" s="1679"/>
      <c r="D137" s="1722"/>
      <c r="E137" s="1722"/>
      <c r="F137" s="1722"/>
      <c r="G137" s="1648"/>
      <c r="H137" s="2043"/>
      <c r="I137" s="666" t="s">
        <v>48</v>
      </c>
      <c r="J137" s="738"/>
      <c r="K137" s="675"/>
      <c r="L137" s="675"/>
      <c r="M137" s="675"/>
      <c r="N137" s="675"/>
      <c r="O137" s="675"/>
      <c r="P137" s="675"/>
      <c r="Q137" s="675"/>
      <c r="R137" s="675"/>
      <c r="S137" s="675"/>
      <c r="T137" s="675"/>
      <c r="U137" s="675"/>
      <c r="V137" s="699">
        <f t="shared" si="22"/>
        <v>0</v>
      </c>
      <c r="W137" s="2141"/>
      <c r="X137" s="297">
        <f>+V137*W136</f>
        <v>0</v>
      </c>
      <c r="Y137" s="1679"/>
      <c r="Z137" s="1722"/>
      <c r="AA137" s="1648"/>
      <c r="AB137" s="1679"/>
      <c r="AC137" s="1722"/>
      <c r="AD137" s="1648"/>
      <c r="AE137" s="1679"/>
      <c r="AF137" s="1722"/>
      <c r="AG137" s="1648"/>
      <c r="AH137" s="1679"/>
      <c r="AI137" s="1722"/>
      <c r="AJ137" s="2067"/>
      <c r="AK137" s="332"/>
      <c r="AL137" s="267"/>
      <c r="AM137" s="267"/>
      <c r="AN137" s="267"/>
      <c r="AO137" s="267"/>
      <c r="AP137" s="267"/>
      <c r="AQ137" s="267"/>
      <c r="AR137" s="267"/>
      <c r="AS137" s="267"/>
    </row>
    <row r="138" spans="1:45" ht="12.75" hidden="1" customHeight="1">
      <c r="A138" s="1653"/>
      <c r="B138" s="2143">
        <v>5</v>
      </c>
      <c r="C138" s="2165"/>
      <c r="D138" s="1720"/>
      <c r="E138" s="1720"/>
      <c r="F138" s="1720"/>
      <c r="G138" s="1721"/>
      <c r="H138" s="2042" t="s">
        <v>79</v>
      </c>
      <c r="I138" s="654" t="s">
        <v>47</v>
      </c>
      <c r="J138" s="734"/>
      <c r="K138" s="676"/>
      <c r="L138" s="676"/>
      <c r="M138" s="676"/>
      <c r="N138" s="676"/>
      <c r="O138" s="676"/>
      <c r="P138" s="676"/>
      <c r="Q138" s="676"/>
      <c r="R138" s="676"/>
      <c r="S138" s="676"/>
      <c r="T138" s="676"/>
      <c r="U138" s="676"/>
      <c r="V138" s="672">
        <f t="shared" si="22"/>
        <v>0</v>
      </c>
      <c r="W138" s="2140"/>
      <c r="X138" s="290">
        <f>V138*W138</f>
        <v>0</v>
      </c>
      <c r="Y138" s="2028"/>
      <c r="Z138" s="1720"/>
      <c r="AA138" s="1721"/>
      <c r="AB138" s="2028"/>
      <c r="AC138" s="1720"/>
      <c r="AD138" s="1721"/>
      <c r="AE138" s="2028"/>
      <c r="AF138" s="1720"/>
      <c r="AG138" s="1721"/>
      <c r="AH138" s="2028"/>
      <c r="AI138" s="1720"/>
      <c r="AJ138" s="1872"/>
      <c r="AK138" s="332"/>
      <c r="AL138" s="267"/>
      <c r="AM138" s="267"/>
      <c r="AN138" s="267"/>
      <c r="AO138" s="267"/>
      <c r="AP138" s="267"/>
      <c r="AQ138" s="267"/>
      <c r="AR138" s="267"/>
      <c r="AS138" s="267"/>
    </row>
    <row r="139" spans="1:45" ht="12.75" hidden="1" customHeight="1">
      <c r="A139" s="1653"/>
      <c r="B139" s="2065"/>
      <c r="C139" s="1679"/>
      <c r="D139" s="1722"/>
      <c r="E139" s="1722"/>
      <c r="F139" s="1722"/>
      <c r="G139" s="1648"/>
      <c r="H139" s="2043"/>
      <c r="I139" s="666" t="s">
        <v>48</v>
      </c>
      <c r="J139" s="738"/>
      <c r="K139" s="675"/>
      <c r="L139" s="675"/>
      <c r="M139" s="675"/>
      <c r="N139" s="675"/>
      <c r="O139" s="675"/>
      <c r="P139" s="675"/>
      <c r="Q139" s="675"/>
      <c r="R139" s="675"/>
      <c r="S139" s="675"/>
      <c r="T139" s="675"/>
      <c r="U139" s="675"/>
      <c r="V139" s="699">
        <f t="shared" si="22"/>
        <v>0</v>
      </c>
      <c r="W139" s="2141"/>
      <c r="X139" s="297">
        <f>+V139*W138</f>
        <v>0</v>
      </c>
      <c r="Y139" s="1679"/>
      <c r="Z139" s="1722"/>
      <c r="AA139" s="1648"/>
      <c r="AB139" s="1679"/>
      <c r="AC139" s="1722"/>
      <c r="AD139" s="1648"/>
      <c r="AE139" s="1679"/>
      <c r="AF139" s="1722"/>
      <c r="AG139" s="1648"/>
      <c r="AH139" s="1679"/>
      <c r="AI139" s="1722"/>
      <c r="AJ139" s="2067"/>
      <c r="AK139" s="332"/>
      <c r="AL139" s="267"/>
      <c r="AM139" s="267"/>
      <c r="AN139" s="267"/>
      <c r="AO139" s="267"/>
      <c r="AP139" s="267"/>
      <c r="AQ139" s="267"/>
      <c r="AR139" s="267"/>
      <c r="AS139" s="267"/>
    </row>
    <row r="140" spans="1:45" ht="12.75" hidden="1" customHeight="1">
      <c r="A140" s="1653"/>
      <c r="B140" s="2143">
        <v>6</v>
      </c>
      <c r="C140" s="2165"/>
      <c r="D140" s="1720"/>
      <c r="E140" s="1720"/>
      <c r="F140" s="1720"/>
      <c r="G140" s="1721"/>
      <c r="H140" s="2042" t="s">
        <v>79</v>
      </c>
      <c r="I140" s="654" t="s">
        <v>47</v>
      </c>
      <c r="J140" s="734"/>
      <c r="K140" s="676"/>
      <c r="L140" s="676"/>
      <c r="M140" s="676"/>
      <c r="N140" s="676"/>
      <c r="O140" s="676"/>
      <c r="P140" s="676"/>
      <c r="Q140" s="676"/>
      <c r="R140" s="676"/>
      <c r="S140" s="676"/>
      <c r="T140" s="676"/>
      <c r="U140" s="676"/>
      <c r="V140" s="672">
        <f t="shared" si="22"/>
        <v>0</v>
      </c>
      <c r="W140" s="2140"/>
      <c r="X140" s="290">
        <f>V140*W140</f>
        <v>0</v>
      </c>
      <c r="Y140" s="2028"/>
      <c r="Z140" s="1720"/>
      <c r="AA140" s="1721"/>
      <c r="AB140" s="2028"/>
      <c r="AC140" s="1720"/>
      <c r="AD140" s="1721"/>
      <c r="AE140" s="2028"/>
      <c r="AF140" s="1720"/>
      <c r="AG140" s="1721"/>
      <c r="AH140" s="2028"/>
      <c r="AI140" s="1720"/>
      <c r="AJ140" s="1872"/>
      <c r="AK140" s="332"/>
      <c r="AL140" s="267"/>
      <c r="AM140" s="267"/>
      <c r="AN140" s="267"/>
      <c r="AO140" s="267"/>
      <c r="AP140" s="267"/>
      <c r="AQ140" s="267"/>
      <c r="AR140" s="267"/>
      <c r="AS140" s="267"/>
    </row>
    <row r="141" spans="1:45" ht="12.75" hidden="1" customHeight="1">
      <c r="A141" s="1653"/>
      <c r="B141" s="2065"/>
      <c r="C141" s="1679"/>
      <c r="D141" s="1722"/>
      <c r="E141" s="1722"/>
      <c r="F141" s="1722"/>
      <c r="G141" s="1648"/>
      <c r="H141" s="2043"/>
      <c r="I141" s="666" t="s">
        <v>48</v>
      </c>
      <c r="J141" s="738"/>
      <c r="K141" s="675"/>
      <c r="L141" s="675"/>
      <c r="M141" s="675"/>
      <c r="N141" s="675"/>
      <c r="O141" s="675"/>
      <c r="P141" s="675"/>
      <c r="Q141" s="675"/>
      <c r="R141" s="675"/>
      <c r="S141" s="675"/>
      <c r="T141" s="675"/>
      <c r="U141" s="675"/>
      <c r="V141" s="699">
        <f t="shared" si="22"/>
        <v>0</v>
      </c>
      <c r="W141" s="2141"/>
      <c r="X141" s="297">
        <f>+V141*W140</f>
        <v>0</v>
      </c>
      <c r="Y141" s="1679"/>
      <c r="Z141" s="1722"/>
      <c r="AA141" s="1648"/>
      <c r="AB141" s="1679"/>
      <c r="AC141" s="1722"/>
      <c r="AD141" s="1648"/>
      <c r="AE141" s="1679"/>
      <c r="AF141" s="1722"/>
      <c r="AG141" s="1648"/>
      <c r="AH141" s="1679"/>
      <c r="AI141" s="1722"/>
      <c r="AJ141" s="2067"/>
      <c r="AK141" s="332"/>
      <c r="AL141" s="267"/>
      <c r="AM141" s="267"/>
      <c r="AN141" s="267"/>
      <c r="AO141" s="267"/>
      <c r="AP141" s="267"/>
      <c r="AQ141" s="267"/>
      <c r="AR141" s="267"/>
      <c r="AS141" s="267"/>
    </row>
    <row r="142" spans="1:45" ht="12.75" hidden="1" customHeight="1">
      <c r="A142" s="1653"/>
      <c r="B142" s="2143">
        <v>7</v>
      </c>
      <c r="C142" s="2165"/>
      <c r="D142" s="1720"/>
      <c r="E142" s="1720"/>
      <c r="F142" s="1720"/>
      <c r="G142" s="1721"/>
      <c r="H142" s="2042" t="s">
        <v>79</v>
      </c>
      <c r="I142" s="654" t="s">
        <v>47</v>
      </c>
      <c r="J142" s="734"/>
      <c r="K142" s="676"/>
      <c r="L142" s="676"/>
      <c r="M142" s="676"/>
      <c r="N142" s="676"/>
      <c r="O142" s="676"/>
      <c r="P142" s="676"/>
      <c r="Q142" s="676"/>
      <c r="R142" s="676"/>
      <c r="S142" s="676"/>
      <c r="T142" s="676"/>
      <c r="U142" s="676"/>
      <c r="V142" s="672">
        <f t="shared" si="22"/>
        <v>0</v>
      </c>
      <c r="W142" s="2140"/>
      <c r="X142" s="290">
        <f>V142*W142</f>
        <v>0</v>
      </c>
      <c r="Y142" s="2028"/>
      <c r="Z142" s="1720"/>
      <c r="AA142" s="1721"/>
      <c r="AB142" s="2028"/>
      <c r="AC142" s="1720"/>
      <c r="AD142" s="1721"/>
      <c r="AE142" s="2028"/>
      <c r="AF142" s="1720"/>
      <c r="AG142" s="1721"/>
      <c r="AH142" s="2028"/>
      <c r="AI142" s="1720"/>
      <c r="AJ142" s="1872"/>
      <c r="AK142" s="332"/>
      <c r="AL142" s="267"/>
      <c r="AM142" s="267"/>
      <c r="AN142" s="267"/>
      <c r="AO142" s="267"/>
      <c r="AP142" s="267"/>
      <c r="AQ142" s="267"/>
      <c r="AR142" s="267"/>
      <c r="AS142" s="267"/>
    </row>
    <row r="143" spans="1:45" ht="12.75" hidden="1" customHeight="1">
      <c r="A143" s="1653"/>
      <c r="B143" s="2065"/>
      <c r="C143" s="1679"/>
      <c r="D143" s="1722"/>
      <c r="E143" s="1722"/>
      <c r="F143" s="1722"/>
      <c r="G143" s="1648"/>
      <c r="H143" s="2043"/>
      <c r="I143" s="666" t="s">
        <v>48</v>
      </c>
      <c r="J143" s="738"/>
      <c r="K143" s="675"/>
      <c r="L143" s="675"/>
      <c r="M143" s="675"/>
      <c r="N143" s="675"/>
      <c r="O143" s="675"/>
      <c r="P143" s="675"/>
      <c r="Q143" s="675"/>
      <c r="R143" s="675"/>
      <c r="S143" s="675"/>
      <c r="T143" s="675"/>
      <c r="U143" s="675"/>
      <c r="V143" s="699">
        <f t="shared" si="22"/>
        <v>0</v>
      </c>
      <c r="W143" s="2141"/>
      <c r="X143" s="297">
        <f>+V143*W142</f>
        <v>0</v>
      </c>
      <c r="Y143" s="1679"/>
      <c r="Z143" s="1722"/>
      <c r="AA143" s="1648"/>
      <c r="AB143" s="1679"/>
      <c r="AC143" s="1722"/>
      <c r="AD143" s="1648"/>
      <c r="AE143" s="1679"/>
      <c r="AF143" s="1722"/>
      <c r="AG143" s="1648"/>
      <c r="AH143" s="1679"/>
      <c r="AI143" s="1722"/>
      <c r="AJ143" s="2067"/>
      <c r="AK143" s="332"/>
      <c r="AL143" s="267"/>
      <c r="AM143" s="267"/>
      <c r="AN143" s="267"/>
      <c r="AO143" s="267"/>
      <c r="AP143" s="267"/>
      <c r="AQ143" s="267"/>
      <c r="AR143" s="267"/>
      <c r="AS143" s="267"/>
    </row>
    <row r="144" spans="1:45" ht="12.75" customHeight="1">
      <c r="A144" s="1653"/>
      <c r="B144" s="2060" t="s">
        <v>103</v>
      </c>
      <c r="C144" s="1720"/>
      <c r="D144" s="1720"/>
      <c r="E144" s="1720"/>
      <c r="F144" s="1720"/>
      <c r="G144" s="1721"/>
      <c r="H144" s="2154" t="s">
        <v>79</v>
      </c>
      <c r="I144" s="677" t="s">
        <v>47</v>
      </c>
      <c r="J144" s="678">
        <f t="shared" ref="J144:U144" si="23">+J130*$W130+J132*$W132+J134*$W134+J136*$W136+J138*$W138+J140*$W140+J142*$W142</f>
        <v>0</v>
      </c>
      <c r="K144" s="678">
        <f t="shared" si="23"/>
        <v>0</v>
      </c>
      <c r="L144" s="678">
        <f t="shared" si="23"/>
        <v>0</v>
      </c>
      <c r="M144" s="678">
        <f t="shared" si="23"/>
        <v>0</v>
      </c>
      <c r="N144" s="678">
        <f t="shared" si="23"/>
        <v>0</v>
      </c>
      <c r="O144" s="678">
        <f t="shared" si="23"/>
        <v>0.5</v>
      </c>
      <c r="P144" s="678">
        <f t="shared" si="23"/>
        <v>0</v>
      </c>
      <c r="Q144" s="678">
        <f t="shared" si="23"/>
        <v>0</v>
      </c>
      <c r="R144" s="678">
        <f t="shared" si="23"/>
        <v>0</v>
      </c>
      <c r="S144" s="678">
        <f t="shared" si="23"/>
        <v>0</v>
      </c>
      <c r="T144" s="678">
        <f t="shared" si="23"/>
        <v>0</v>
      </c>
      <c r="U144" s="678">
        <f t="shared" si="23"/>
        <v>0.5</v>
      </c>
      <c r="V144" s="672">
        <f t="shared" si="22"/>
        <v>1</v>
      </c>
      <c r="W144" s="2144">
        <f>SUM(W130:W143)</f>
        <v>1</v>
      </c>
      <c r="X144" s="290">
        <f>V144*W144</f>
        <v>1</v>
      </c>
      <c r="Y144" s="2034"/>
      <c r="Z144" s="1720"/>
      <c r="AA144" s="1721"/>
      <c r="AB144" s="2034"/>
      <c r="AC144" s="1720"/>
      <c r="AD144" s="1721"/>
      <c r="AE144" s="2034"/>
      <c r="AF144" s="1720"/>
      <c r="AG144" s="1721"/>
      <c r="AH144" s="2034"/>
      <c r="AI144" s="1720"/>
      <c r="AJ144" s="1872"/>
      <c r="AK144" s="332"/>
      <c r="AL144" s="267"/>
      <c r="AM144" s="267"/>
      <c r="AN144" s="267"/>
      <c r="AO144" s="267"/>
      <c r="AP144" s="267"/>
      <c r="AQ144" s="267"/>
      <c r="AR144" s="267"/>
      <c r="AS144" s="267"/>
    </row>
    <row r="145" spans="1:45" ht="12.75" customHeight="1">
      <c r="A145" s="1654"/>
      <c r="B145" s="1696"/>
      <c r="C145" s="1666"/>
      <c r="D145" s="1666"/>
      <c r="E145" s="1666"/>
      <c r="F145" s="1666"/>
      <c r="G145" s="1651"/>
      <c r="H145" s="2166"/>
      <c r="I145" s="741" t="s">
        <v>48</v>
      </c>
      <c r="J145" s="742">
        <f t="shared" ref="J145:U145" si="24">+J131*$W130+J133*$W132+J135*$W134+J137*$W136+J139*$W138+J141*$W140+J143*$W142</f>
        <v>0</v>
      </c>
      <c r="K145" s="742">
        <f t="shared" si="24"/>
        <v>0</v>
      </c>
      <c r="L145" s="742">
        <f t="shared" si="24"/>
        <v>0</v>
      </c>
      <c r="M145" s="742">
        <f t="shared" si="24"/>
        <v>0</v>
      </c>
      <c r="N145" s="742">
        <f t="shared" si="24"/>
        <v>0</v>
      </c>
      <c r="O145" s="742">
        <f t="shared" si="24"/>
        <v>1</v>
      </c>
      <c r="P145" s="742">
        <f t="shared" si="24"/>
        <v>0</v>
      </c>
      <c r="Q145" s="742">
        <f t="shared" si="24"/>
        <v>0</v>
      </c>
      <c r="R145" s="742">
        <f t="shared" si="24"/>
        <v>0</v>
      </c>
      <c r="S145" s="742">
        <f t="shared" si="24"/>
        <v>0</v>
      </c>
      <c r="T145" s="742">
        <f t="shared" si="24"/>
        <v>0</v>
      </c>
      <c r="U145" s="742">
        <f t="shared" si="24"/>
        <v>0</v>
      </c>
      <c r="V145" s="744">
        <f t="shared" si="22"/>
        <v>1</v>
      </c>
      <c r="W145" s="2173"/>
      <c r="X145" s="745">
        <f>+V145*W144</f>
        <v>1</v>
      </c>
      <c r="Y145" s="1696"/>
      <c r="Z145" s="1666"/>
      <c r="AA145" s="1651"/>
      <c r="AB145" s="1696"/>
      <c r="AC145" s="1666"/>
      <c r="AD145" s="1651"/>
      <c r="AE145" s="1696"/>
      <c r="AF145" s="1666"/>
      <c r="AG145" s="1651"/>
      <c r="AH145" s="1696"/>
      <c r="AI145" s="1666"/>
      <c r="AJ145" s="1841"/>
      <c r="AK145" s="332"/>
      <c r="AL145" s="267"/>
      <c r="AM145" s="267"/>
      <c r="AN145" s="267"/>
      <c r="AO145" s="267"/>
      <c r="AP145" s="267"/>
      <c r="AQ145" s="267"/>
      <c r="AR145" s="267"/>
      <c r="AS145" s="267"/>
    </row>
    <row r="146" spans="1:45" ht="12.75" customHeight="1">
      <c r="A146" s="267"/>
      <c r="B146" s="332"/>
      <c r="C146" s="332"/>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c r="AA146" s="332"/>
      <c r="AB146" s="332"/>
      <c r="AC146" s="332"/>
      <c r="AD146" s="332"/>
      <c r="AE146" s="332"/>
      <c r="AF146" s="332"/>
      <c r="AG146" s="332"/>
      <c r="AH146" s="332"/>
      <c r="AI146" s="332"/>
      <c r="AJ146" s="332"/>
      <c r="AK146" s="332"/>
      <c r="AL146" s="267"/>
      <c r="AM146" s="267"/>
      <c r="AN146" s="267"/>
      <c r="AO146" s="267"/>
      <c r="AP146" s="267"/>
      <c r="AQ146" s="267"/>
      <c r="AR146" s="267"/>
      <c r="AS146" s="267"/>
    </row>
    <row r="147" spans="1:45" ht="12.75" customHeight="1">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row>
    <row r="148" spans="1:45" ht="12.75" customHeight="1">
      <c r="A148" s="1731" t="s">
        <v>415</v>
      </c>
      <c r="B148" s="1715"/>
      <c r="C148" s="1715"/>
      <c r="D148" s="1715"/>
      <c r="E148" s="1715"/>
      <c r="F148" s="1715"/>
      <c r="G148" s="1715"/>
      <c r="H148" s="1715"/>
      <c r="I148" s="1715"/>
      <c r="J148" s="1715"/>
      <c r="K148" s="1715"/>
      <c r="L148" s="1715"/>
      <c r="M148" s="1715"/>
      <c r="N148" s="1715"/>
      <c r="O148" s="1715"/>
      <c r="P148" s="1715"/>
      <c r="Q148" s="1715"/>
      <c r="R148" s="1715"/>
      <c r="S148" s="1715"/>
      <c r="T148" s="1715"/>
      <c r="U148" s="1715"/>
      <c r="V148" s="1715"/>
      <c r="W148" s="1715"/>
      <c r="X148" s="1715"/>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row>
    <row r="149" spans="1:45" ht="12.75" customHeight="1">
      <c r="A149" s="418" t="s">
        <v>23</v>
      </c>
      <c r="B149" s="1699" t="s">
        <v>107</v>
      </c>
      <c r="C149" s="1700"/>
      <c r="D149" s="1701"/>
      <c r="E149" s="419" t="s">
        <v>76</v>
      </c>
      <c r="F149" s="418" t="s">
        <v>109</v>
      </c>
      <c r="G149" s="418" t="s">
        <v>28</v>
      </c>
      <c r="H149" s="1699" t="s">
        <v>416</v>
      </c>
      <c r="I149" s="1701"/>
      <c r="J149" s="419" t="s">
        <v>417</v>
      </c>
      <c r="K149" s="418" t="s">
        <v>79</v>
      </c>
      <c r="L149" s="418" t="s">
        <v>418</v>
      </c>
      <c r="M149" s="1699" t="s">
        <v>419</v>
      </c>
      <c r="N149" s="1700"/>
      <c r="O149" s="1700"/>
      <c r="P149" s="1700"/>
      <c r="Q149" s="1700"/>
      <c r="R149" s="1700"/>
      <c r="S149" s="1700"/>
      <c r="T149" s="1700"/>
      <c r="U149" s="1700"/>
      <c r="V149" s="1700"/>
      <c r="W149" s="1700"/>
      <c r="X149" s="1701"/>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row>
    <row r="150" spans="1:45" ht="142.5" customHeight="1">
      <c r="A150" s="1698" t="str">
        <f>I2</f>
        <v>GESTIÓN INFORMÁTICA</v>
      </c>
      <c r="B150" s="1702" t="str">
        <f>A7</f>
        <v>Estrategia y gobierno de TI adoptada</v>
      </c>
      <c r="C150" s="1700"/>
      <c r="D150" s="1701"/>
      <c r="E150" s="56">
        <f>W5</f>
        <v>0.1</v>
      </c>
      <c r="F150" s="420" t="str">
        <f t="shared" ref="F150:G150" si="25">D5</f>
        <v>Porcentaje</v>
      </c>
      <c r="G150" s="428">
        <f t="shared" si="25"/>
        <v>1</v>
      </c>
      <c r="H150" s="1703">
        <f>V5</f>
        <v>0.99999999999999989</v>
      </c>
      <c r="I150" s="1701"/>
      <c r="J150" s="429">
        <f>V6</f>
        <v>0.8</v>
      </c>
      <c r="K150" s="423">
        <f t="shared" ref="K150:K155" si="26">J150/H150</f>
        <v>0.80000000000000016</v>
      </c>
      <c r="L150" s="424">
        <f t="shared" ref="L150:L155" si="27">K150*E150</f>
        <v>8.0000000000000016E-2</v>
      </c>
      <c r="M150" s="1724" t="s">
        <v>2665</v>
      </c>
      <c r="N150" s="1700"/>
      <c r="O150" s="1700"/>
      <c r="P150" s="1700"/>
      <c r="Q150" s="1700"/>
      <c r="R150" s="1700"/>
      <c r="S150" s="1700"/>
      <c r="T150" s="1700"/>
      <c r="U150" s="1700"/>
      <c r="V150" s="1700"/>
      <c r="W150" s="1700"/>
      <c r="X150" s="1701"/>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row>
    <row r="151" spans="1:45" ht="235.5" customHeight="1">
      <c r="A151" s="1616"/>
      <c r="B151" s="1702" t="str">
        <f>A27</f>
        <v>Plataformas de TI implementadas y soportadas</v>
      </c>
      <c r="C151" s="1700"/>
      <c r="D151" s="1701"/>
      <c r="E151" s="56">
        <f>W25</f>
        <v>0.2</v>
      </c>
      <c r="F151" s="420" t="str">
        <f t="shared" ref="F151:G151" si="28">D25</f>
        <v>Porcentaje</v>
      </c>
      <c r="G151" s="420">
        <f t="shared" si="28"/>
        <v>100</v>
      </c>
      <c r="H151" s="1703">
        <f>V25</f>
        <v>1</v>
      </c>
      <c r="I151" s="1701"/>
      <c r="J151" s="642">
        <f>V26</f>
        <v>0.8</v>
      </c>
      <c r="K151" s="423">
        <f t="shared" si="26"/>
        <v>0.8</v>
      </c>
      <c r="L151" s="424">
        <f t="shared" si="27"/>
        <v>0.16000000000000003</v>
      </c>
      <c r="M151" s="1724" t="s">
        <v>2666</v>
      </c>
      <c r="N151" s="1700"/>
      <c r="O151" s="1700"/>
      <c r="P151" s="1700"/>
      <c r="Q151" s="1700"/>
      <c r="R151" s="1700"/>
      <c r="S151" s="1700"/>
      <c r="T151" s="1700"/>
      <c r="U151" s="1700"/>
      <c r="V151" s="1700"/>
      <c r="W151" s="1700"/>
      <c r="X151" s="1701"/>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row>
    <row r="152" spans="1:45" ht="394.5" customHeight="1">
      <c r="A152" s="1616"/>
      <c r="B152" s="1702" t="str">
        <f>A51</f>
        <v>Sistemas de información, portales y  aplicaciones  implementados y soportados</v>
      </c>
      <c r="C152" s="1700"/>
      <c r="D152" s="1701"/>
      <c r="E152" s="56">
        <f>W49</f>
        <v>0.2</v>
      </c>
      <c r="F152" s="420" t="str">
        <f t="shared" ref="F152:G152" si="29">D49</f>
        <v>Porcentaje</v>
      </c>
      <c r="G152" s="428">
        <f t="shared" si="29"/>
        <v>1</v>
      </c>
      <c r="H152" s="1703">
        <f>V49</f>
        <v>1</v>
      </c>
      <c r="I152" s="1701"/>
      <c r="J152" s="429">
        <f>V50</f>
        <v>0.8</v>
      </c>
      <c r="K152" s="423">
        <f t="shared" si="26"/>
        <v>0.8</v>
      </c>
      <c r="L152" s="424">
        <f t="shared" si="27"/>
        <v>0.16000000000000003</v>
      </c>
      <c r="M152" s="1724" t="s">
        <v>2667</v>
      </c>
      <c r="N152" s="1700"/>
      <c r="O152" s="1700"/>
      <c r="P152" s="1700"/>
      <c r="Q152" s="1700"/>
      <c r="R152" s="1700"/>
      <c r="S152" s="1700"/>
      <c r="T152" s="1700"/>
      <c r="U152" s="1700"/>
      <c r="V152" s="1700"/>
      <c r="W152" s="1700"/>
      <c r="X152" s="1701"/>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row>
    <row r="153" spans="1:45" ht="73.5" customHeight="1">
      <c r="A153" s="1616"/>
      <c r="B153" s="1702" t="str">
        <f>A89</f>
        <v>Inventario de activos por proceso</v>
      </c>
      <c r="C153" s="1700"/>
      <c r="D153" s="1701"/>
      <c r="E153" s="56">
        <f>W87</f>
        <v>0.2</v>
      </c>
      <c r="F153" s="420" t="str">
        <f t="shared" ref="F153:G153" si="30">D87</f>
        <v xml:space="preserve">Procesos </v>
      </c>
      <c r="G153" s="420">
        <f t="shared" si="30"/>
        <v>15</v>
      </c>
      <c r="H153" s="1708">
        <f>V87</f>
        <v>15</v>
      </c>
      <c r="I153" s="1701"/>
      <c r="J153" s="422">
        <f>V88</f>
        <v>15</v>
      </c>
      <c r="K153" s="423">
        <f t="shared" si="26"/>
        <v>1</v>
      </c>
      <c r="L153" s="424">
        <f t="shared" si="27"/>
        <v>0.2</v>
      </c>
      <c r="M153" s="1724" t="s">
        <v>2668</v>
      </c>
      <c r="N153" s="1700"/>
      <c r="O153" s="1700"/>
      <c r="P153" s="1700"/>
      <c r="Q153" s="1700"/>
      <c r="R153" s="1700"/>
      <c r="S153" s="1700"/>
      <c r="T153" s="1700"/>
      <c r="U153" s="1700"/>
      <c r="V153" s="1700"/>
      <c r="W153" s="1700"/>
      <c r="X153" s="1701"/>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row>
    <row r="154" spans="1:45" ht="87.75" customHeight="1">
      <c r="A154" s="1616"/>
      <c r="B154" s="1702" t="str">
        <f>A109</f>
        <v>Riesgos de seguridad de la información identificados, evaluados y tratados por procesos</v>
      </c>
      <c r="C154" s="1700"/>
      <c r="D154" s="1701"/>
      <c r="E154" s="56">
        <f>W107</f>
        <v>0.2</v>
      </c>
      <c r="F154" s="420" t="str">
        <f t="shared" ref="F154:G154" si="31">D107</f>
        <v xml:space="preserve">Procesos </v>
      </c>
      <c r="G154" s="420">
        <f t="shared" si="31"/>
        <v>15</v>
      </c>
      <c r="H154" s="1708">
        <f>V107</f>
        <v>15</v>
      </c>
      <c r="I154" s="1701"/>
      <c r="J154" s="422">
        <f>V108</f>
        <v>15</v>
      </c>
      <c r="K154" s="423">
        <f t="shared" si="26"/>
        <v>1</v>
      </c>
      <c r="L154" s="424">
        <f t="shared" si="27"/>
        <v>0.2</v>
      </c>
      <c r="M154" s="1724" t="s">
        <v>2669</v>
      </c>
      <c r="N154" s="1700"/>
      <c r="O154" s="1700"/>
      <c r="P154" s="1700"/>
      <c r="Q154" s="1700"/>
      <c r="R154" s="1700"/>
      <c r="S154" s="1700"/>
      <c r="T154" s="1700"/>
      <c r="U154" s="1700"/>
      <c r="V154" s="1700"/>
      <c r="W154" s="1700"/>
      <c r="X154" s="1701"/>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row>
    <row r="155" spans="1:45" ht="30" customHeight="1">
      <c r="A155" s="1616"/>
      <c r="B155" s="1702" t="str">
        <f>A129</f>
        <v>Jornadas de socialización y divulgación en seguridad de la información</v>
      </c>
      <c r="C155" s="1700"/>
      <c r="D155" s="1701"/>
      <c r="E155" s="56">
        <f>W127</f>
        <v>0.1</v>
      </c>
      <c r="F155" s="420" t="str">
        <f t="shared" ref="F155:G155" si="32">D127</f>
        <v>Jornadas</v>
      </c>
      <c r="G155" s="420">
        <f t="shared" si="32"/>
        <v>20</v>
      </c>
      <c r="H155" s="1708">
        <f>V127</f>
        <v>20</v>
      </c>
      <c r="I155" s="1701"/>
      <c r="J155" s="422">
        <f>V128</f>
        <v>39</v>
      </c>
      <c r="K155" s="423">
        <f t="shared" si="26"/>
        <v>1.95</v>
      </c>
      <c r="L155" s="424">
        <f t="shared" si="27"/>
        <v>0.19500000000000001</v>
      </c>
      <c r="M155" s="1724" t="s">
        <v>2671</v>
      </c>
      <c r="N155" s="1700"/>
      <c r="O155" s="1700"/>
      <c r="P155" s="1700"/>
      <c r="Q155" s="1700"/>
      <c r="R155" s="1700"/>
      <c r="S155" s="1700"/>
      <c r="T155" s="1700"/>
      <c r="U155" s="1700"/>
      <c r="V155" s="1700"/>
      <c r="W155" s="1700"/>
      <c r="X155" s="1701"/>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row>
    <row r="156" spans="1:45" ht="12.75" customHeight="1">
      <c r="A156" s="1619"/>
      <c r="B156" s="1704" t="s">
        <v>103</v>
      </c>
      <c r="C156" s="1700"/>
      <c r="D156" s="1701"/>
      <c r="E156" s="431">
        <f>SUM(E150:E155)</f>
        <v>0.99999999999999989</v>
      </c>
      <c r="F156" s="1732" t="str">
        <f>A150</f>
        <v>GESTIÓN INFORMÁTICA</v>
      </c>
      <c r="G156" s="1701"/>
      <c r="H156" s="1704"/>
      <c r="I156" s="1701"/>
      <c r="J156" s="432"/>
      <c r="K156" s="433"/>
      <c r="L156" s="431">
        <f>SUM(L150:L155)</f>
        <v>0.99500000000000011</v>
      </c>
      <c r="M156" s="2089"/>
      <c r="N156" s="1700"/>
      <c r="O156" s="1700"/>
      <c r="P156" s="1700"/>
      <c r="Q156" s="1700"/>
      <c r="R156" s="1700"/>
      <c r="S156" s="1700"/>
      <c r="T156" s="1700"/>
      <c r="U156" s="1700"/>
      <c r="V156" s="1700"/>
      <c r="W156" s="1700"/>
      <c r="X156" s="1701"/>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row>
    <row r="157" spans="1:45" ht="12.75" customHeight="1">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row>
    <row r="158" spans="1:45" ht="12.75" customHeight="1">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row>
    <row r="159" spans="1:45" ht="12.75" customHeight="1">
      <c r="A159" s="255"/>
      <c r="B159" s="255"/>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row>
    <row r="160" spans="1:45" ht="12.75" customHeight="1">
      <c r="A160" s="255"/>
      <c r="B160" s="255"/>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row>
    <row r="161" spans="1:45" ht="12.75" customHeight="1">
      <c r="A161" s="255"/>
      <c r="B161" s="255"/>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row>
    <row r="162" spans="1:45" ht="12.75" customHeight="1">
      <c r="A162" s="255"/>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row>
    <row r="163" spans="1:45" ht="12.75" customHeight="1">
      <c r="A163" s="255"/>
      <c r="B163" s="255"/>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row>
    <row r="164" spans="1:45" ht="12.75" customHeight="1">
      <c r="A164" s="255"/>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row>
    <row r="165" spans="1:45" ht="12.75" customHeight="1">
      <c r="A165" s="255"/>
      <c r="B165" s="255"/>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row>
    <row r="166" spans="1:45" ht="12.75" customHeight="1">
      <c r="A166" s="255"/>
      <c r="B166" s="255"/>
      <c r="C166" s="255"/>
      <c r="D166" s="255"/>
      <c r="E166" s="255"/>
      <c r="F166" s="255"/>
      <c r="G166" s="255"/>
      <c r="H166" s="255"/>
      <c r="I166" s="255"/>
      <c r="J166" s="255"/>
      <c r="K166" s="255"/>
      <c r="L166" s="255"/>
      <c r="M166" s="255"/>
      <c r="N166" s="255"/>
      <c r="O166" s="255"/>
      <c r="P166" s="255"/>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row>
    <row r="167" spans="1:45" ht="12.75" customHeight="1">
      <c r="A167" s="255"/>
      <c r="B167" s="255"/>
      <c r="C167" s="255"/>
      <c r="D167" s="255"/>
      <c r="E167" s="255"/>
      <c r="F167" s="255"/>
      <c r="G167" s="255"/>
      <c r="H167" s="255"/>
      <c r="I167" s="255"/>
      <c r="J167" s="255"/>
      <c r="K167" s="255"/>
      <c r="L167" s="255"/>
      <c r="M167" s="255"/>
      <c r="N167" s="255"/>
      <c r="O167" s="255"/>
      <c r="P167" s="255"/>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row>
    <row r="168" spans="1:45" ht="12.75" customHeight="1">
      <c r="A168" s="255"/>
      <c r="B168" s="255"/>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row>
    <row r="169" spans="1:45" ht="12.75" customHeight="1">
      <c r="A169" s="255"/>
      <c r="B169" s="255"/>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row>
    <row r="170" spans="1:45" ht="12.75" customHeight="1">
      <c r="A170" s="255"/>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row>
    <row r="171" spans="1:45" ht="12.75" customHeight="1">
      <c r="A171" s="255"/>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row>
    <row r="172" spans="1:45" ht="12.75" customHeight="1">
      <c r="A172" s="255"/>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row>
    <row r="173" spans="1:45" ht="12.75" customHeight="1">
      <c r="A173" s="255"/>
      <c r="B173" s="255"/>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row>
    <row r="174" spans="1:45" ht="12.75" customHeight="1">
      <c r="A174" s="255"/>
      <c r="B174" s="255"/>
      <c r="C174" s="255"/>
      <c r="D174" s="255"/>
      <c r="E174" s="255"/>
      <c r="F174" s="255"/>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row>
    <row r="175" spans="1:45" ht="12.75" customHeight="1">
      <c r="A175" s="255"/>
      <c r="B175" s="255"/>
      <c r="C175" s="255"/>
      <c r="D175" s="255"/>
      <c r="E175" s="255"/>
      <c r="F175" s="255"/>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row>
    <row r="176" spans="1:45" ht="12.75" customHeight="1">
      <c r="A176" s="255"/>
      <c r="B176" s="255"/>
      <c r="C176" s="255"/>
      <c r="D176" s="255"/>
      <c r="E176" s="255"/>
      <c r="F176" s="255"/>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row>
    <row r="177" spans="1:45" ht="12.75" customHeight="1">
      <c r="A177" s="255"/>
      <c r="B177" s="255"/>
      <c r="C177" s="255"/>
      <c r="D177" s="255"/>
      <c r="E177" s="255"/>
      <c r="F177" s="255"/>
      <c r="G177" s="255"/>
      <c r="H177" s="255"/>
      <c r="I177" s="255"/>
      <c r="J177" s="255"/>
      <c r="K177" s="255"/>
      <c r="L177" s="255"/>
      <c r="M177" s="255"/>
      <c r="N177" s="255"/>
      <c r="O177" s="255"/>
      <c r="P177" s="255"/>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row>
    <row r="178" spans="1:45" ht="12.75" customHeight="1">
      <c r="A178" s="255"/>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row>
    <row r="179" spans="1:45" ht="12.75" customHeight="1">
      <c r="A179" s="255"/>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row>
    <row r="180" spans="1:45" ht="12.75" customHeight="1">
      <c r="A180" s="255"/>
      <c r="B180" s="255"/>
      <c r="C180" s="255"/>
      <c r="D180" s="255"/>
      <c r="E180" s="255"/>
      <c r="F180" s="255"/>
      <c r="G180" s="255"/>
      <c r="H180" s="255"/>
      <c r="I180" s="255"/>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row>
    <row r="181" spans="1:45" ht="12.75" customHeight="1">
      <c r="A181" s="255"/>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row>
    <row r="182" spans="1:45" ht="12.75" customHeight="1">
      <c r="A182" s="255"/>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row>
    <row r="183" spans="1:45" ht="12.75" customHeight="1">
      <c r="A183" s="255"/>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row>
    <row r="184" spans="1:45" ht="12.75" customHeight="1">
      <c r="A184" s="255"/>
      <c r="B184" s="255"/>
      <c r="C184" s="255"/>
      <c r="D184" s="255"/>
      <c r="E184" s="255"/>
      <c r="F184" s="255"/>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row>
    <row r="185" spans="1:45" ht="12.75" customHeight="1">
      <c r="A185" s="255"/>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row>
    <row r="186" spans="1:45" ht="12.75" customHeight="1">
      <c r="A186" s="255"/>
      <c r="B186" s="255"/>
      <c r="C186" s="255"/>
      <c r="D186" s="255"/>
      <c r="E186" s="255"/>
      <c r="F186" s="255"/>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row>
    <row r="187" spans="1:45" ht="12.75" customHeight="1">
      <c r="A187" s="255"/>
      <c r="B187" s="255"/>
      <c r="C187" s="255"/>
      <c r="D187" s="255"/>
      <c r="E187" s="255"/>
      <c r="F187" s="255"/>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row>
    <row r="188" spans="1:45" ht="12.75" customHeight="1">
      <c r="A188" s="255"/>
      <c r="B188" s="255"/>
      <c r="C188" s="255"/>
      <c r="D188" s="255"/>
      <c r="E188" s="255"/>
      <c r="F188" s="255"/>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row>
    <row r="189" spans="1:45" ht="12.75" customHeight="1">
      <c r="A189" s="255"/>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row>
    <row r="190" spans="1:45" ht="12.75" customHeight="1">
      <c r="A190" s="255"/>
      <c r="B190" s="255"/>
      <c r="C190" s="255"/>
      <c r="D190" s="255"/>
      <c r="E190" s="255"/>
      <c r="F190" s="255"/>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row>
    <row r="191" spans="1:45" ht="12.75" customHeight="1">
      <c r="A191" s="255"/>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row>
    <row r="192" spans="1:45" ht="12.75" customHeight="1">
      <c r="A192" s="255"/>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row>
    <row r="193" spans="1:45" ht="12.75" customHeight="1">
      <c r="A193" s="255"/>
      <c r="B193" s="255"/>
      <c r="C193" s="255"/>
      <c r="D193" s="255"/>
      <c r="E193" s="255"/>
      <c r="F193" s="255"/>
      <c r="G193" s="255"/>
      <c r="H193" s="255"/>
      <c r="I193" s="255"/>
      <c r="J193" s="255"/>
      <c r="K193" s="255"/>
      <c r="L193" s="255"/>
      <c r="M193" s="255"/>
      <c r="N193" s="255"/>
      <c r="O193" s="255"/>
      <c r="P193" s="255"/>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row>
    <row r="194" spans="1:45" ht="12.75" customHeight="1">
      <c r="A194" s="255"/>
      <c r="B194" s="255"/>
      <c r="C194" s="255"/>
      <c r="D194" s="255"/>
      <c r="E194" s="255"/>
      <c r="F194" s="255"/>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row>
    <row r="195" spans="1:45" ht="12.75" customHeight="1">
      <c r="A195" s="255"/>
      <c r="B195" s="255"/>
      <c r="C195" s="255"/>
      <c r="D195" s="255"/>
      <c r="E195" s="255"/>
      <c r="F195" s="255"/>
      <c r="G195" s="255"/>
      <c r="H195" s="255"/>
      <c r="I195" s="255"/>
      <c r="J195" s="255"/>
      <c r="K195" s="255"/>
      <c r="L195" s="255"/>
      <c r="M195" s="255"/>
      <c r="N195" s="255"/>
      <c r="O195" s="255"/>
      <c r="P195" s="255"/>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row>
    <row r="196" spans="1:45" ht="12.75" customHeight="1">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row>
    <row r="197" spans="1:45" ht="12.75" customHeight="1">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row>
    <row r="198" spans="1:45" ht="12.75" customHeight="1">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row>
    <row r="199" spans="1:45" ht="12.75" customHeight="1">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row>
    <row r="200" spans="1:45" ht="12.75" customHeight="1">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row>
    <row r="201" spans="1:45" ht="12.75" customHeight="1">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row>
    <row r="202" spans="1:45" ht="12.75" customHeight="1">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row>
    <row r="203" spans="1:45" ht="12.75" customHeight="1">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row>
    <row r="204" spans="1:45" ht="12.75" customHeight="1">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row>
    <row r="205" spans="1:45" ht="12.75" customHeight="1">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row>
    <row r="206" spans="1:45" ht="12.75" customHeight="1">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row>
    <row r="207" spans="1:45" ht="12.75" customHeight="1">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row>
    <row r="208" spans="1:45" ht="12.75" customHeight="1">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row>
    <row r="209" spans="1:45" ht="12.75" customHeight="1">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row>
    <row r="210" spans="1:45" ht="12.75" customHeight="1">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5"/>
      <c r="AK210" s="255"/>
      <c r="AL210" s="255"/>
      <c r="AM210" s="255"/>
      <c r="AN210" s="255"/>
      <c r="AO210" s="255"/>
      <c r="AP210" s="255"/>
      <c r="AQ210" s="255"/>
      <c r="AR210" s="255"/>
      <c r="AS210" s="255"/>
    </row>
    <row r="211" spans="1:45" ht="12.75" customHeight="1">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5"/>
      <c r="AK211" s="255"/>
      <c r="AL211" s="255"/>
      <c r="AM211" s="255"/>
      <c r="AN211" s="255"/>
      <c r="AO211" s="255"/>
      <c r="AP211" s="255"/>
      <c r="AQ211" s="255"/>
      <c r="AR211" s="255"/>
      <c r="AS211" s="255"/>
    </row>
    <row r="212" spans="1:45" ht="12.75" customHeight="1">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row>
    <row r="213" spans="1:45" ht="12.75" customHeight="1">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row>
    <row r="214" spans="1:45" ht="12.75" customHeight="1">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row>
    <row r="215" spans="1:45" ht="12.75" customHeight="1">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row>
    <row r="216" spans="1:45" ht="12.75" customHeight="1">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row>
    <row r="217" spans="1:45" ht="12.75" customHeight="1">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row>
    <row r="218" spans="1:45" ht="12.75" customHeight="1">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row>
    <row r="219" spans="1:45" ht="12.75" customHeight="1">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row>
    <row r="220" spans="1:45" ht="12.75" customHeight="1">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row>
    <row r="221" spans="1:45" ht="12.75" customHeight="1">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row>
    <row r="222" spans="1:45" ht="12.75" customHeight="1">
      <c r="A222" s="255"/>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row>
    <row r="223" spans="1:45" ht="12.75" customHeight="1">
      <c r="A223" s="255"/>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row>
    <row r="224" spans="1:45" ht="12.75" customHeight="1">
      <c r="A224" s="255"/>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row>
    <row r="225" spans="1:45" ht="12.75" customHeight="1">
      <c r="A225" s="255"/>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row>
    <row r="226" spans="1:45" ht="12.75" customHeight="1">
      <c r="A226" s="255"/>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row>
    <row r="227" spans="1:45" ht="12.75" customHeight="1">
      <c r="A227" s="255"/>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row>
    <row r="228" spans="1:45" ht="12.75" customHeight="1">
      <c r="A228" s="255"/>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row>
    <row r="229" spans="1:45" ht="12.75" customHeight="1">
      <c r="A229" s="255"/>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row>
    <row r="230" spans="1:45" ht="12.75" customHeight="1">
      <c r="A230" s="255"/>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row>
    <row r="231" spans="1:45" ht="12.75" customHeight="1">
      <c r="A231" s="255"/>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row>
    <row r="232" spans="1:45" ht="12.75" customHeight="1">
      <c r="A232" s="255"/>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row>
    <row r="233" spans="1:45" ht="12.75" customHeight="1">
      <c r="A233" s="255"/>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row>
    <row r="234" spans="1:45" ht="12.75" customHeight="1">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row>
    <row r="235" spans="1:45" ht="12.75" customHeight="1">
      <c r="A235" s="255"/>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row>
    <row r="236" spans="1:45" ht="12.75" customHeight="1">
      <c r="A236" s="255"/>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row>
    <row r="237" spans="1:45" ht="12.75" customHeight="1">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row>
    <row r="238" spans="1:45" ht="12.75" customHeight="1">
      <c r="A238" s="255"/>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row>
    <row r="239" spans="1:45" ht="12.75" customHeight="1">
      <c r="A239" s="255"/>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row>
    <row r="240" spans="1:45" ht="12.75" customHeight="1">
      <c r="A240" s="255"/>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row>
    <row r="241" spans="1:45" ht="12.75" customHeight="1">
      <c r="A241" s="255"/>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row>
    <row r="242" spans="1:45" ht="12.75" customHeight="1">
      <c r="A242" s="255"/>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row>
    <row r="243" spans="1:45" ht="12.75" customHeight="1">
      <c r="A243" s="255"/>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row>
    <row r="244" spans="1:45" ht="12.75" customHeight="1">
      <c r="A244" s="255"/>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row>
    <row r="245" spans="1:45" ht="12.75" customHeight="1">
      <c r="A245" s="255"/>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row>
    <row r="246" spans="1:45" ht="12.75" customHeight="1">
      <c r="A246" s="255"/>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row>
    <row r="247" spans="1:45" ht="12.75" customHeight="1">
      <c r="A247" s="255"/>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row>
    <row r="248" spans="1:45" ht="12.75" customHeight="1">
      <c r="A248" s="255"/>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row>
    <row r="249" spans="1:45" ht="12.75" customHeight="1">
      <c r="A249" s="255"/>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row>
    <row r="250" spans="1:45" ht="12.75" customHeight="1">
      <c r="A250" s="255"/>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row>
    <row r="251" spans="1:45" ht="12.75" customHeight="1">
      <c r="A251" s="255"/>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row>
    <row r="252" spans="1:45" ht="12.75" customHeight="1">
      <c r="A252" s="255"/>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row>
    <row r="253" spans="1:45" ht="12.75" customHeight="1">
      <c r="A253" s="255"/>
      <c r="B253" s="255"/>
      <c r="C253" s="255"/>
      <c r="D253" s="255"/>
      <c r="E253" s="255"/>
      <c r="F253" s="255"/>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row>
    <row r="254" spans="1:45" ht="12.75" customHeight="1">
      <c r="A254" s="255"/>
      <c r="B254" s="255"/>
      <c r="C254" s="255"/>
      <c r="D254" s="255"/>
      <c r="E254" s="255"/>
      <c r="F254" s="255"/>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row>
    <row r="255" spans="1:45" ht="12.75" customHeight="1">
      <c r="A255" s="255"/>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row>
    <row r="256" spans="1:45" ht="12.75" customHeight="1">
      <c r="A256" s="255"/>
      <c r="B256" s="255"/>
      <c r="C256" s="255"/>
      <c r="D256" s="255"/>
      <c r="E256" s="255"/>
      <c r="F256" s="255"/>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row>
    <row r="257" spans="1:45" ht="12.75" customHeight="1">
      <c r="A257" s="255"/>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row>
    <row r="258" spans="1:45" ht="12.75" customHeight="1">
      <c r="A258" s="255"/>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row>
    <row r="259" spans="1:45" ht="12.75" customHeight="1">
      <c r="A259" s="25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row>
    <row r="260" spans="1:45" ht="12.75" customHeight="1">
      <c r="A260" s="25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row>
    <row r="261" spans="1:45" ht="12.75" customHeight="1">
      <c r="A261" s="255"/>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row>
    <row r="262" spans="1:45" ht="12.75" customHeight="1">
      <c r="A262" s="255"/>
      <c r="B262" s="255"/>
      <c r="C262" s="255"/>
      <c r="D262" s="255"/>
      <c r="E262" s="255"/>
      <c r="F262" s="255"/>
      <c r="G262" s="255"/>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row>
    <row r="263" spans="1:45" ht="12.75" customHeight="1">
      <c r="A263" s="255"/>
      <c r="B263" s="255"/>
      <c r="C263" s="255"/>
      <c r="D263" s="255"/>
      <c r="E263" s="255"/>
      <c r="F263" s="255"/>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row>
    <row r="264" spans="1:45" ht="12.75" customHeight="1">
      <c r="A264" s="255"/>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row>
    <row r="265" spans="1:45" ht="12.75" customHeight="1">
      <c r="A265" s="255"/>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row>
    <row r="266" spans="1:45" ht="12.75" customHeight="1">
      <c r="A266" s="255"/>
      <c r="B266" s="255"/>
      <c r="C266" s="255"/>
      <c r="D266" s="255"/>
      <c r="E266" s="255"/>
      <c r="F266" s="255"/>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row>
    <row r="267" spans="1:45" ht="12.75" customHeight="1">
      <c r="A267" s="255"/>
      <c r="B267" s="255"/>
      <c r="C267" s="255"/>
      <c r="D267" s="255"/>
      <c r="E267" s="255"/>
      <c r="F267" s="255"/>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row>
    <row r="268" spans="1:45" ht="12.75" customHeight="1">
      <c r="A268" s="255"/>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row>
    <row r="269" spans="1:45" ht="12.75" customHeight="1">
      <c r="A269" s="255"/>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row>
    <row r="270" spans="1:45" ht="12.75" customHeight="1">
      <c r="A270" s="255"/>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row>
    <row r="271" spans="1:45" ht="12.75" customHeight="1">
      <c r="A271" s="255"/>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row>
    <row r="272" spans="1:45" ht="12.75" customHeight="1">
      <c r="A272" s="255"/>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row>
    <row r="273" spans="1:45" ht="12.75" customHeight="1">
      <c r="A273" s="255"/>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row>
    <row r="274" spans="1:45" ht="12.75" customHeight="1">
      <c r="A274" s="255"/>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row>
    <row r="275" spans="1:45" ht="12.75" customHeight="1">
      <c r="A275" s="255"/>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row>
    <row r="276" spans="1:45" ht="12.75" customHeight="1">
      <c r="A276" s="255"/>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row>
    <row r="277" spans="1:45" ht="12.75" customHeight="1">
      <c r="A277" s="255"/>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row>
    <row r="278" spans="1:45" ht="12.75" customHeight="1">
      <c r="A278" s="255"/>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row>
    <row r="279" spans="1:45" ht="12.75" customHeight="1">
      <c r="A279" s="255"/>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row>
    <row r="280" spans="1:45" ht="12.75" customHeight="1">
      <c r="A280" s="255"/>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row>
    <row r="281" spans="1:45" ht="12.75" customHeight="1">
      <c r="A281" s="255"/>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row>
    <row r="282" spans="1:45" ht="12.75" customHeight="1">
      <c r="A282" s="255"/>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row>
    <row r="283" spans="1:45" ht="12.75" customHeight="1">
      <c r="A283" s="255"/>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row>
    <row r="284" spans="1:45" ht="12.75" customHeight="1">
      <c r="A284" s="255"/>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row>
    <row r="285" spans="1:45" ht="12.75" customHeight="1">
      <c r="A285" s="255"/>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row>
    <row r="286" spans="1:45" ht="12.75" customHeight="1">
      <c r="A286" s="255"/>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row>
    <row r="287" spans="1:45" ht="12.75" customHeight="1">
      <c r="A287" s="255"/>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row>
    <row r="288" spans="1:45" ht="12.75" customHeight="1">
      <c r="A288" s="255"/>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row>
    <row r="289" spans="1:45" ht="12.75" customHeight="1">
      <c r="A289" s="255"/>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row>
    <row r="290" spans="1:45" ht="12.75" customHeight="1">
      <c r="A290" s="255"/>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row>
    <row r="291" spans="1:45" ht="12.75" customHeight="1">
      <c r="A291" s="255"/>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row>
    <row r="292" spans="1:45" ht="12.75" customHeight="1">
      <c r="A292" s="255"/>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row>
    <row r="293" spans="1:45" ht="12.75" customHeight="1">
      <c r="A293" s="255"/>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row>
    <row r="294" spans="1:45" ht="12.75" customHeight="1">
      <c r="A294" s="255"/>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row>
    <row r="295" spans="1:45" ht="12.75" customHeight="1">
      <c r="A295" s="255"/>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row>
    <row r="296" spans="1:45" ht="12.75" customHeight="1">
      <c r="A296" s="255"/>
      <c r="B296" s="255"/>
      <c r="C296" s="255"/>
      <c r="D296" s="255"/>
      <c r="E296" s="255"/>
      <c r="F296" s="255"/>
      <c r="G296" s="255"/>
      <c r="H296" s="255"/>
      <c r="I296" s="255"/>
      <c r="J296" s="255"/>
      <c r="K296" s="255"/>
      <c r="L296" s="255"/>
      <c r="M296" s="255"/>
      <c r="N296" s="255"/>
      <c r="O296" s="255"/>
      <c r="P296" s="255"/>
      <c r="Q296" s="255"/>
      <c r="R296" s="255"/>
      <c r="S296" s="255"/>
      <c r="T296" s="255"/>
      <c r="U296" s="255"/>
      <c r="V296" s="255"/>
      <c r="W296" s="255"/>
      <c r="X296" s="255"/>
      <c r="Y296" s="255"/>
      <c r="Z296" s="255"/>
      <c r="AA296" s="255"/>
      <c r="AB296" s="255"/>
      <c r="AC296" s="255"/>
      <c r="AD296" s="255"/>
      <c r="AE296" s="255"/>
      <c r="AF296" s="255"/>
      <c r="AG296" s="255"/>
      <c r="AH296" s="255"/>
      <c r="AI296" s="255"/>
      <c r="AJ296" s="255"/>
      <c r="AK296" s="255"/>
      <c r="AL296" s="255"/>
      <c r="AM296" s="255"/>
      <c r="AN296" s="255"/>
      <c r="AO296" s="255"/>
      <c r="AP296" s="255"/>
      <c r="AQ296" s="255"/>
      <c r="AR296" s="255"/>
      <c r="AS296" s="255"/>
    </row>
    <row r="297" spans="1:45" ht="12.75" customHeight="1">
      <c r="A297" s="255"/>
      <c r="B297" s="255"/>
      <c r="C297" s="255"/>
      <c r="D297" s="255"/>
      <c r="E297" s="255"/>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row>
    <row r="298" spans="1:45" ht="12.75" customHeight="1">
      <c r="A298" s="255"/>
      <c r="B298" s="255"/>
      <c r="C298" s="255"/>
      <c r="D298" s="255"/>
      <c r="E298" s="255"/>
      <c r="F298" s="255"/>
      <c r="G298" s="255"/>
      <c r="H298" s="255"/>
      <c r="I298" s="255"/>
      <c r="J298" s="255"/>
      <c r="K298" s="255"/>
      <c r="L298" s="255"/>
      <c r="M298" s="255"/>
      <c r="N298" s="255"/>
      <c r="O298" s="255"/>
      <c r="P298" s="255"/>
      <c r="Q298" s="255"/>
      <c r="R298" s="255"/>
      <c r="S298" s="255"/>
      <c r="T298" s="255"/>
      <c r="U298" s="255"/>
      <c r="V298" s="255"/>
      <c r="W298" s="255"/>
      <c r="X298" s="255"/>
      <c r="Y298" s="255"/>
      <c r="Z298" s="255"/>
      <c r="AA298" s="255"/>
      <c r="AB298" s="255"/>
      <c r="AC298" s="255"/>
      <c r="AD298" s="255"/>
      <c r="AE298" s="255"/>
      <c r="AF298" s="255"/>
      <c r="AG298" s="255"/>
      <c r="AH298" s="255"/>
      <c r="AI298" s="255"/>
      <c r="AJ298" s="255"/>
      <c r="AK298" s="255"/>
      <c r="AL298" s="255"/>
      <c r="AM298" s="255"/>
      <c r="AN298" s="255"/>
      <c r="AO298" s="255"/>
      <c r="AP298" s="255"/>
      <c r="AQ298" s="255"/>
      <c r="AR298" s="255"/>
      <c r="AS298" s="255"/>
    </row>
    <row r="299" spans="1:45" ht="12.75" customHeight="1">
      <c r="A299" s="255"/>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55"/>
      <c r="AE299" s="255"/>
      <c r="AF299" s="255"/>
      <c r="AG299" s="255"/>
      <c r="AH299" s="255"/>
      <c r="AI299" s="255"/>
      <c r="AJ299" s="255"/>
      <c r="AK299" s="255"/>
      <c r="AL299" s="255"/>
      <c r="AM299" s="255"/>
      <c r="AN299" s="255"/>
      <c r="AO299" s="255"/>
      <c r="AP299" s="255"/>
      <c r="AQ299" s="255"/>
      <c r="AR299" s="255"/>
      <c r="AS299" s="255"/>
    </row>
    <row r="300" spans="1:45" ht="12.75" customHeight="1">
      <c r="A300" s="255"/>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55"/>
      <c r="AF300" s="255"/>
      <c r="AG300" s="255"/>
      <c r="AH300" s="255"/>
      <c r="AI300" s="255"/>
      <c r="AJ300" s="255"/>
      <c r="AK300" s="255"/>
      <c r="AL300" s="255"/>
      <c r="AM300" s="255"/>
      <c r="AN300" s="255"/>
      <c r="AO300" s="255"/>
      <c r="AP300" s="255"/>
      <c r="AQ300" s="255"/>
      <c r="AR300" s="255"/>
      <c r="AS300" s="255"/>
    </row>
    <row r="301" spans="1:45" ht="12.75" customHeight="1">
      <c r="A301" s="255"/>
      <c r="B301" s="255"/>
      <c r="C301" s="255"/>
      <c r="D301" s="255"/>
      <c r="E301" s="255"/>
      <c r="F301" s="255"/>
      <c r="G301" s="255"/>
      <c r="H301" s="255"/>
      <c r="I301" s="255"/>
      <c r="J301" s="255"/>
      <c r="K301" s="255"/>
      <c r="L301" s="255"/>
      <c r="M301" s="255"/>
      <c r="N301" s="255"/>
      <c r="O301" s="255"/>
      <c r="P301" s="255"/>
      <c r="Q301" s="255"/>
      <c r="R301" s="255"/>
      <c r="S301" s="255"/>
      <c r="T301" s="255"/>
      <c r="U301" s="255"/>
      <c r="V301" s="255"/>
      <c r="W301" s="255"/>
      <c r="X301" s="255"/>
      <c r="Y301" s="255"/>
      <c r="Z301" s="255"/>
      <c r="AA301" s="255"/>
      <c r="AB301" s="255"/>
      <c r="AC301" s="255"/>
      <c r="AD301" s="255"/>
      <c r="AE301" s="255"/>
      <c r="AF301" s="255"/>
      <c r="AG301" s="255"/>
      <c r="AH301" s="255"/>
      <c r="AI301" s="255"/>
      <c r="AJ301" s="255"/>
      <c r="AK301" s="255"/>
      <c r="AL301" s="255"/>
      <c r="AM301" s="255"/>
      <c r="AN301" s="255"/>
      <c r="AO301" s="255"/>
      <c r="AP301" s="255"/>
      <c r="AQ301" s="255"/>
      <c r="AR301" s="255"/>
      <c r="AS301" s="255"/>
    </row>
    <row r="302" spans="1:45" ht="12.75" customHeight="1">
      <c r="A302" s="255"/>
      <c r="B302" s="255"/>
      <c r="C302" s="255"/>
      <c r="D302" s="255"/>
      <c r="E302" s="255"/>
      <c r="F302" s="255"/>
      <c r="G302" s="255"/>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55"/>
      <c r="AE302" s="255"/>
      <c r="AF302" s="255"/>
      <c r="AG302" s="255"/>
      <c r="AH302" s="255"/>
      <c r="AI302" s="255"/>
      <c r="AJ302" s="255"/>
      <c r="AK302" s="255"/>
      <c r="AL302" s="255"/>
      <c r="AM302" s="255"/>
      <c r="AN302" s="255"/>
      <c r="AO302" s="255"/>
      <c r="AP302" s="255"/>
      <c r="AQ302" s="255"/>
      <c r="AR302" s="255"/>
      <c r="AS302" s="255"/>
    </row>
    <row r="303" spans="1:45" ht="12.75" customHeight="1">
      <c r="A303" s="255"/>
      <c r="B303" s="255"/>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255"/>
      <c r="AH303" s="255"/>
      <c r="AI303" s="255"/>
      <c r="AJ303" s="255"/>
      <c r="AK303" s="255"/>
      <c r="AL303" s="255"/>
      <c r="AM303" s="255"/>
      <c r="AN303" s="255"/>
      <c r="AO303" s="255"/>
      <c r="AP303" s="255"/>
      <c r="AQ303" s="255"/>
      <c r="AR303" s="255"/>
      <c r="AS303" s="255"/>
    </row>
    <row r="304" spans="1:45" ht="12.75" customHeight="1">
      <c r="A304" s="255"/>
      <c r="B304" s="255"/>
      <c r="C304" s="255"/>
      <c r="D304" s="255"/>
      <c r="E304" s="255"/>
      <c r="F304" s="255"/>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255"/>
      <c r="AF304" s="255"/>
      <c r="AG304" s="255"/>
      <c r="AH304" s="255"/>
      <c r="AI304" s="255"/>
      <c r="AJ304" s="255"/>
      <c r="AK304" s="255"/>
      <c r="AL304" s="255"/>
      <c r="AM304" s="255"/>
      <c r="AN304" s="255"/>
      <c r="AO304" s="255"/>
      <c r="AP304" s="255"/>
      <c r="AQ304" s="255"/>
      <c r="AR304" s="255"/>
      <c r="AS304" s="255"/>
    </row>
    <row r="305" spans="1:45" ht="12.75" customHeight="1">
      <c r="A305" s="255"/>
      <c r="B305" s="255"/>
      <c r="C305" s="255"/>
      <c r="D305" s="255"/>
      <c r="E305" s="255"/>
      <c r="F305" s="255"/>
      <c r="G305" s="255"/>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55"/>
      <c r="AF305" s="255"/>
      <c r="AG305" s="255"/>
      <c r="AH305" s="255"/>
      <c r="AI305" s="255"/>
      <c r="AJ305" s="255"/>
      <c r="AK305" s="255"/>
      <c r="AL305" s="255"/>
      <c r="AM305" s="255"/>
      <c r="AN305" s="255"/>
      <c r="AO305" s="255"/>
      <c r="AP305" s="255"/>
      <c r="AQ305" s="255"/>
      <c r="AR305" s="255"/>
      <c r="AS305" s="255"/>
    </row>
    <row r="306" spans="1:45" ht="12.75" customHeight="1">
      <c r="A306" s="255"/>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row>
    <row r="307" spans="1:45" ht="12.75" customHeight="1">
      <c r="A307" s="255"/>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255"/>
      <c r="AF307" s="255"/>
      <c r="AG307" s="255"/>
      <c r="AH307" s="255"/>
      <c r="AI307" s="255"/>
      <c r="AJ307" s="255"/>
      <c r="AK307" s="255"/>
      <c r="AL307" s="255"/>
      <c r="AM307" s="255"/>
      <c r="AN307" s="255"/>
      <c r="AO307" s="255"/>
      <c r="AP307" s="255"/>
      <c r="AQ307" s="255"/>
      <c r="AR307" s="255"/>
      <c r="AS307" s="255"/>
    </row>
    <row r="308" spans="1:45" ht="12.75" customHeight="1">
      <c r="A308" s="255"/>
      <c r="B308" s="255"/>
      <c r="C308" s="255"/>
      <c r="D308" s="255"/>
      <c r="E308" s="255"/>
      <c r="F308" s="255"/>
      <c r="G308" s="255"/>
      <c r="H308" s="255"/>
      <c r="I308" s="255"/>
      <c r="J308" s="255"/>
      <c r="K308" s="255"/>
      <c r="L308" s="255"/>
      <c r="M308" s="255"/>
      <c r="N308" s="255"/>
      <c r="O308" s="255"/>
      <c r="P308" s="255"/>
      <c r="Q308" s="255"/>
      <c r="R308" s="255"/>
      <c r="S308" s="255"/>
      <c r="T308" s="255"/>
      <c r="U308" s="255"/>
      <c r="V308" s="255"/>
      <c r="W308" s="255"/>
      <c r="X308" s="255"/>
      <c r="Y308" s="255"/>
      <c r="Z308" s="255"/>
      <c r="AA308" s="255"/>
      <c r="AB308" s="255"/>
      <c r="AC308" s="255"/>
      <c r="AD308" s="255"/>
      <c r="AE308" s="255"/>
      <c r="AF308" s="255"/>
      <c r="AG308" s="255"/>
      <c r="AH308" s="255"/>
      <c r="AI308" s="255"/>
      <c r="AJ308" s="255"/>
      <c r="AK308" s="255"/>
      <c r="AL308" s="255"/>
      <c r="AM308" s="255"/>
      <c r="AN308" s="255"/>
      <c r="AO308" s="255"/>
      <c r="AP308" s="255"/>
      <c r="AQ308" s="255"/>
      <c r="AR308" s="255"/>
      <c r="AS308" s="255"/>
    </row>
    <row r="309" spans="1:45" ht="12.75" customHeight="1">
      <c r="A309" s="255"/>
      <c r="B309" s="255"/>
      <c r="C309" s="255"/>
      <c r="D309" s="255"/>
      <c r="E309" s="255"/>
      <c r="F309" s="255"/>
      <c r="G309" s="255"/>
      <c r="H309" s="255"/>
      <c r="I309" s="255"/>
      <c r="J309" s="255"/>
      <c r="K309" s="255"/>
      <c r="L309" s="255"/>
      <c r="M309" s="255"/>
      <c r="N309" s="255"/>
      <c r="O309" s="255"/>
      <c r="P309" s="255"/>
      <c r="Q309" s="255"/>
      <c r="R309" s="255"/>
      <c r="S309" s="255"/>
      <c r="T309" s="255"/>
      <c r="U309" s="255"/>
      <c r="V309" s="255"/>
      <c r="W309" s="255"/>
      <c r="X309" s="255"/>
      <c r="Y309" s="255"/>
      <c r="Z309" s="255"/>
      <c r="AA309" s="255"/>
      <c r="AB309" s="255"/>
      <c r="AC309" s="255"/>
      <c r="AD309" s="255"/>
      <c r="AE309" s="255"/>
      <c r="AF309" s="255"/>
      <c r="AG309" s="255"/>
      <c r="AH309" s="255"/>
      <c r="AI309" s="255"/>
      <c r="AJ309" s="255"/>
      <c r="AK309" s="255"/>
      <c r="AL309" s="255"/>
      <c r="AM309" s="255"/>
      <c r="AN309" s="255"/>
      <c r="AO309" s="255"/>
      <c r="AP309" s="255"/>
      <c r="AQ309" s="255"/>
      <c r="AR309" s="255"/>
      <c r="AS309" s="255"/>
    </row>
    <row r="310" spans="1:45" ht="12.75" customHeight="1">
      <c r="A310" s="255"/>
      <c r="B310" s="255"/>
      <c r="C310" s="255"/>
      <c r="D310" s="255"/>
      <c r="E310" s="255"/>
      <c r="F310" s="255"/>
      <c r="G310" s="255"/>
      <c r="H310" s="255"/>
      <c r="I310" s="255"/>
      <c r="J310" s="255"/>
      <c r="K310" s="255"/>
      <c r="L310" s="255"/>
      <c r="M310" s="255"/>
      <c r="N310" s="255"/>
      <c r="O310" s="255"/>
      <c r="P310" s="255"/>
      <c r="Q310" s="255"/>
      <c r="R310" s="255"/>
      <c r="S310" s="255"/>
      <c r="T310" s="255"/>
      <c r="U310" s="255"/>
      <c r="V310" s="255"/>
      <c r="W310" s="255"/>
      <c r="X310" s="255"/>
      <c r="Y310" s="255"/>
      <c r="Z310" s="255"/>
      <c r="AA310" s="255"/>
      <c r="AB310" s="255"/>
      <c r="AC310" s="255"/>
      <c r="AD310" s="255"/>
      <c r="AE310" s="255"/>
      <c r="AF310" s="255"/>
      <c r="AG310" s="255"/>
      <c r="AH310" s="255"/>
      <c r="AI310" s="255"/>
      <c r="AJ310" s="255"/>
      <c r="AK310" s="255"/>
      <c r="AL310" s="255"/>
      <c r="AM310" s="255"/>
      <c r="AN310" s="255"/>
      <c r="AO310" s="255"/>
      <c r="AP310" s="255"/>
      <c r="AQ310" s="255"/>
      <c r="AR310" s="255"/>
      <c r="AS310" s="255"/>
    </row>
    <row r="311" spans="1:45" ht="12.75" customHeight="1">
      <c r="A311" s="255"/>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F311" s="255"/>
      <c r="AG311" s="255"/>
      <c r="AH311" s="255"/>
      <c r="AI311" s="255"/>
      <c r="AJ311" s="255"/>
      <c r="AK311" s="255"/>
      <c r="AL311" s="255"/>
      <c r="AM311" s="255"/>
      <c r="AN311" s="255"/>
      <c r="AO311" s="255"/>
      <c r="AP311" s="255"/>
      <c r="AQ311" s="255"/>
      <c r="AR311" s="255"/>
      <c r="AS311" s="255"/>
    </row>
    <row r="312" spans="1:45" ht="12.75" customHeight="1">
      <c r="A312" s="255"/>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5"/>
      <c r="AF312" s="255"/>
      <c r="AG312" s="255"/>
      <c r="AH312" s="255"/>
      <c r="AI312" s="255"/>
      <c r="AJ312" s="255"/>
      <c r="AK312" s="255"/>
      <c r="AL312" s="255"/>
      <c r="AM312" s="255"/>
      <c r="AN312" s="255"/>
      <c r="AO312" s="255"/>
      <c r="AP312" s="255"/>
      <c r="AQ312" s="255"/>
      <c r="AR312" s="255"/>
      <c r="AS312" s="255"/>
    </row>
    <row r="313" spans="1:45" ht="12.75" customHeight="1">
      <c r="A313" s="255"/>
      <c r="B313" s="255"/>
      <c r="C313" s="255"/>
      <c r="D313" s="255"/>
      <c r="E313" s="255"/>
      <c r="F313" s="255"/>
      <c r="G313" s="255"/>
      <c r="H313" s="255"/>
      <c r="I313" s="255"/>
      <c r="J313" s="255"/>
      <c r="K313" s="255"/>
      <c r="L313" s="255"/>
      <c r="M313" s="255"/>
      <c r="N313" s="255"/>
      <c r="O313" s="255"/>
      <c r="P313" s="255"/>
      <c r="Q313" s="255"/>
      <c r="R313" s="255"/>
      <c r="S313" s="255"/>
      <c r="T313" s="255"/>
      <c r="U313" s="255"/>
      <c r="V313" s="255"/>
      <c r="W313" s="255"/>
      <c r="X313" s="255"/>
      <c r="Y313" s="255"/>
      <c r="Z313" s="255"/>
      <c r="AA313" s="255"/>
      <c r="AB313" s="255"/>
      <c r="AC313" s="255"/>
      <c r="AD313" s="255"/>
      <c r="AE313" s="255"/>
      <c r="AF313" s="255"/>
      <c r="AG313" s="255"/>
      <c r="AH313" s="255"/>
      <c r="AI313" s="255"/>
      <c r="AJ313" s="255"/>
      <c r="AK313" s="255"/>
      <c r="AL313" s="255"/>
      <c r="AM313" s="255"/>
      <c r="AN313" s="255"/>
      <c r="AO313" s="255"/>
      <c r="AP313" s="255"/>
      <c r="AQ313" s="255"/>
      <c r="AR313" s="255"/>
      <c r="AS313" s="255"/>
    </row>
    <row r="314" spans="1:45" ht="12.75" customHeight="1">
      <c r="A314" s="255"/>
      <c r="B314" s="255"/>
      <c r="C314" s="255"/>
      <c r="D314" s="255"/>
      <c r="E314" s="255"/>
      <c r="F314" s="255"/>
      <c r="G314" s="255"/>
      <c r="H314" s="255"/>
      <c r="I314" s="255"/>
      <c r="J314" s="255"/>
      <c r="K314" s="255"/>
      <c r="L314" s="255"/>
      <c r="M314" s="255"/>
      <c r="N314" s="255"/>
      <c r="O314" s="255"/>
      <c r="P314" s="255"/>
      <c r="Q314" s="255"/>
      <c r="R314" s="255"/>
      <c r="S314" s="255"/>
      <c r="T314" s="255"/>
      <c r="U314" s="255"/>
      <c r="V314" s="255"/>
      <c r="W314" s="255"/>
      <c r="X314" s="255"/>
      <c r="Y314" s="255"/>
      <c r="Z314" s="255"/>
      <c r="AA314" s="255"/>
      <c r="AB314" s="255"/>
      <c r="AC314" s="255"/>
      <c r="AD314" s="255"/>
      <c r="AE314" s="255"/>
      <c r="AF314" s="255"/>
      <c r="AG314" s="255"/>
      <c r="AH314" s="255"/>
      <c r="AI314" s="255"/>
      <c r="AJ314" s="255"/>
      <c r="AK314" s="255"/>
      <c r="AL314" s="255"/>
      <c r="AM314" s="255"/>
      <c r="AN314" s="255"/>
      <c r="AO314" s="255"/>
      <c r="AP314" s="255"/>
      <c r="AQ314" s="255"/>
      <c r="AR314" s="255"/>
      <c r="AS314" s="255"/>
    </row>
    <row r="315" spans="1:45" ht="12.75" customHeight="1">
      <c r="A315" s="255"/>
      <c r="B315" s="255"/>
      <c r="C315" s="255"/>
      <c r="D315" s="255"/>
      <c r="E315" s="255"/>
      <c r="F315" s="255"/>
      <c r="G315" s="255"/>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5"/>
      <c r="AF315" s="255"/>
      <c r="AG315" s="255"/>
      <c r="AH315" s="255"/>
      <c r="AI315" s="255"/>
      <c r="AJ315" s="255"/>
      <c r="AK315" s="255"/>
      <c r="AL315" s="255"/>
      <c r="AM315" s="255"/>
      <c r="AN315" s="255"/>
      <c r="AO315" s="255"/>
      <c r="AP315" s="255"/>
      <c r="AQ315" s="255"/>
      <c r="AR315" s="255"/>
      <c r="AS315" s="255"/>
    </row>
    <row r="316" spans="1:45" ht="12.75" customHeight="1">
      <c r="A316" s="255"/>
      <c r="B316" s="255"/>
      <c r="C316" s="255"/>
      <c r="D316" s="255"/>
      <c r="E316" s="255"/>
      <c r="F316" s="255"/>
      <c r="G316" s="255"/>
      <c r="H316" s="255"/>
      <c r="I316" s="255"/>
      <c r="J316" s="255"/>
      <c r="K316" s="255"/>
      <c r="L316" s="255"/>
      <c r="M316" s="255"/>
      <c r="N316" s="255"/>
      <c r="O316" s="255"/>
      <c r="P316" s="255"/>
      <c r="Q316" s="255"/>
      <c r="R316" s="255"/>
      <c r="S316" s="255"/>
      <c r="T316" s="255"/>
      <c r="U316" s="255"/>
      <c r="V316" s="255"/>
      <c r="W316" s="255"/>
      <c r="X316" s="255"/>
      <c r="Y316" s="255"/>
      <c r="Z316" s="255"/>
      <c r="AA316" s="255"/>
      <c r="AB316" s="255"/>
      <c r="AC316" s="255"/>
      <c r="AD316" s="255"/>
      <c r="AE316" s="255"/>
      <c r="AF316" s="255"/>
      <c r="AG316" s="255"/>
      <c r="AH316" s="255"/>
      <c r="AI316" s="255"/>
      <c r="AJ316" s="255"/>
      <c r="AK316" s="255"/>
      <c r="AL316" s="255"/>
      <c r="AM316" s="255"/>
      <c r="AN316" s="255"/>
      <c r="AO316" s="255"/>
      <c r="AP316" s="255"/>
      <c r="AQ316" s="255"/>
      <c r="AR316" s="255"/>
      <c r="AS316" s="255"/>
    </row>
    <row r="317" spans="1:45" ht="12.75" customHeight="1">
      <c r="A317" s="255"/>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255"/>
      <c r="AE317" s="255"/>
      <c r="AF317" s="255"/>
      <c r="AG317" s="255"/>
      <c r="AH317" s="255"/>
      <c r="AI317" s="255"/>
      <c r="AJ317" s="255"/>
      <c r="AK317" s="255"/>
      <c r="AL317" s="255"/>
      <c r="AM317" s="255"/>
      <c r="AN317" s="255"/>
      <c r="AO317" s="255"/>
      <c r="AP317" s="255"/>
      <c r="AQ317" s="255"/>
      <c r="AR317" s="255"/>
      <c r="AS317" s="255"/>
    </row>
    <row r="318" spans="1:45" ht="12.75" customHeight="1">
      <c r="A318" s="255"/>
      <c r="B318" s="255"/>
      <c r="C318" s="255"/>
      <c r="D318" s="255"/>
      <c r="E318" s="255"/>
      <c r="F318" s="255"/>
      <c r="G318" s="255"/>
      <c r="H318" s="255"/>
      <c r="I318" s="255"/>
      <c r="J318" s="255"/>
      <c r="K318" s="255"/>
      <c r="L318" s="255"/>
      <c r="M318" s="255"/>
      <c r="N318" s="255"/>
      <c r="O318" s="255"/>
      <c r="P318" s="255"/>
      <c r="Q318" s="255"/>
      <c r="R318" s="255"/>
      <c r="S318" s="255"/>
      <c r="T318" s="255"/>
      <c r="U318" s="255"/>
      <c r="V318" s="255"/>
      <c r="W318" s="255"/>
      <c r="X318" s="255"/>
      <c r="Y318" s="255"/>
      <c r="Z318" s="255"/>
      <c r="AA318" s="255"/>
      <c r="AB318" s="255"/>
      <c r="AC318" s="255"/>
      <c r="AD318" s="255"/>
      <c r="AE318" s="255"/>
      <c r="AF318" s="255"/>
      <c r="AG318" s="255"/>
      <c r="AH318" s="255"/>
      <c r="AI318" s="255"/>
      <c r="AJ318" s="255"/>
      <c r="AK318" s="255"/>
      <c r="AL318" s="255"/>
      <c r="AM318" s="255"/>
      <c r="AN318" s="255"/>
      <c r="AO318" s="255"/>
      <c r="AP318" s="255"/>
      <c r="AQ318" s="255"/>
      <c r="AR318" s="255"/>
      <c r="AS318" s="255"/>
    </row>
    <row r="319" spans="1:45" ht="12.75" customHeight="1">
      <c r="A319" s="255"/>
      <c r="B319" s="255"/>
      <c r="C319" s="255"/>
      <c r="D319" s="255"/>
      <c r="E319" s="255"/>
      <c r="F319" s="255"/>
      <c r="G319" s="255"/>
      <c r="H319" s="255"/>
      <c r="I319" s="255"/>
      <c r="J319" s="255"/>
      <c r="K319" s="255"/>
      <c r="L319" s="255"/>
      <c r="M319" s="255"/>
      <c r="N319" s="255"/>
      <c r="O319" s="255"/>
      <c r="P319" s="255"/>
      <c r="Q319" s="255"/>
      <c r="R319" s="255"/>
      <c r="S319" s="255"/>
      <c r="T319" s="255"/>
      <c r="U319" s="255"/>
      <c r="V319" s="255"/>
      <c r="W319" s="255"/>
      <c r="X319" s="255"/>
      <c r="Y319" s="255"/>
      <c r="Z319" s="255"/>
      <c r="AA319" s="255"/>
      <c r="AB319" s="255"/>
      <c r="AC319" s="255"/>
      <c r="AD319" s="255"/>
      <c r="AE319" s="255"/>
      <c r="AF319" s="255"/>
      <c r="AG319" s="255"/>
      <c r="AH319" s="255"/>
      <c r="AI319" s="255"/>
      <c r="AJ319" s="255"/>
      <c r="AK319" s="255"/>
      <c r="AL319" s="255"/>
      <c r="AM319" s="255"/>
      <c r="AN319" s="255"/>
      <c r="AO319" s="255"/>
      <c r="AP319" s="255"/>
      <c r="AQ319" s="255"/>
      <c r="AR319" s="255"/>
      <c r="AS319" s="255"/>
    </row>
    <row r="320" spans="1:45" ht="12.75" customHeight="1">
      <c r="A320" s="255"/>
      <c r="B320" s="255"/>
      <c r="C320" s="255"/>
      <c r="D320" s="255"/>
      <c r="E320" s="255"/>
      <c r="F320" s="255"/>
      <c r="G320" s="255"/>
      <c r="H320" s="255"/>
      <c r="I320" s="255"/>
      <c r="J320" s="255"/>
      <c r="K320" s="255"/>
      <c r="L320" s="255"/>
      <c r="M320" s="255"/>
      <c r="N320" s="255"/>
      <c r="O320" s="255"/>
      <c r="P320" s="255"/>
      <c r="Q320" s="255"/>
      <c r="R320" s="255"/>
      <c r="S320" s="255"/>
      <c r="T320" s="255"/>
      <c r="U320" s="255"/>
      <c r="V320" s="255"/>
      <c r="W320" s="255"/>
      <c r="X320" s="255"/>
      <c r="Y320" s="255"/>
      <c r="Z320" s="255"/>
      <c r="AA320" s="255"/>
      <c r="AB320" s="255"/>
      <c r="AC320" s="255"/>
      <c r="AD320" s="255"/>
      <c r="AE320" s="255"/>
      <c r="AF320" s="255"/>
      <c r="AG320" s="255"/>
      <c r="AH320" s="255"/>
      <c r="AI320" s="255"/>
      <c r="AJ320" s="255"/>
      <c r="AK320" s="255"/>
      <c r="AL320" s="255"/>
      <c r="AM320" s="255"/>
      <c r="AN320" s="255"/>
      <c r="AO320" s="255"/>
      <c r="AP320" s="255"/>
      <c r="AQ320" s="255"/>
      <c r="AR320" s="255"/>
      <c r="AS320" s="255"/>
    </row>
    <row r="321" spans="1:45" ht="12.75" customHeight="1">
      <c r="A321" s="255"/>
      <c r="B321" s="255"/>
      <c r="C321" s="255"/>
      <c r="D321" s="255"/>
      <c r="E321" s="255"/>
      <c r="F321" s="255"/>
      <c r="G321" s="255"/>
      <c r="H321" s="255"/>
      <c r="I321" s="255"/>
      <c r="J321" s="255"/>
      <c r="K321" s="255"/>
      <c r="L321" s="255"/>
      <c r="M321" s="255"/>
      <c r="N321" s="255"/>
      <c r="O321" s="255"/>
      <c r="P321" s="255"/>
      <c r="Q321" s="255"/>
      <c r="R321" s="255"/>
      <c r="S321" s="255"/>
      <c r="T321" s="255"/>
      <c r="U321" s="255"/>
      <c r="V321" s="255"/>
      <c r="W321" s="255"/>
      <c r="X321" s="255"/>
      <c r="Y321" s="255"/>
      <c r="Z321" s="255"/>
      <c r="AA321" s="255"/>
      <c r="AB321" s="255"/>
      <c r="AC321" s="255"/>
      <c r="AD321" s="255"/>
      <c r="AE321" s="255"/>
      <c r="AF321" s="255"/>
      <c r="AG321" s="255"/>
      <c r="AH321" s="255"/>
      <c r="AI321" s="255"/>
      <c r="AJ321" s="255"/>
      <c r="AK321" s="255"/>
      <c r="AL321" s="255"/>
      <c r="AM321" s="255"/>
      <c r="AN321" s="255"/>
      <c r="AO321" s="255"/>
      <c r="AP321" s="255"/>
      <c r="AQ321" s="255"/>
      <c r="AR321" s="255"/>
      <c r="AS321" s="255"/>
    </row>
    <row r="322" spans="1:45" ht="12.75" customHeight="1">
      <c r="A322" s="255"/>
      <c r="B322" s="255"/>
      <c r="C322" s="255"/>
      <c r="D322" s="255"/>
      <c r="E322" s="255"/>
      <c r="F322" s="255"/>
      <c r="G322" s="255"/>
      <c r="H322" s="255"/>
      <c r="I322" s="255"/>
      <c r="J322" s="255"/>
      <c r="K322" s="255"/>
      <c r="L322" s="255"/>
      <c r="M322" s="255"/>
      <c r="N322" s="255"/>
      <c r="O322" s="255"/>
      <c r="P322" s="255"/>
      <c r="Q322" s="255"/>
      <c r="R322" s="255"/>
      <c r="S322" s="255"/>
      <c r="T322" s="255"/>
      <c r="U322" s="255"/>
      <c r="V322" s="255"/>
      <c r="W322" s="255"/>
      <c r="X322" s="255"/>
      <c r="Y322" s="255"/>
      <c r="Z322" s="255"/>
      <c r="AA322" s="255"/>
      <c r="AB322" s="255"/>
      <c r="AC322" s="255"/>
      <c r="AD322" s="255"/>
      <c r="AE322" s="255"/>
      <c r="AF322" s="255"/>
      <c r="AG322" s="255"/>
      <c r="AH322" s="255"/>
      <c r="AI322" s="255"/>
      <c r="AJ322" s="255"/>
      <c r="AK322" s="255"/>
      <c r="AL322" s="255"/>
      <c r="AM322" s="255"/>
      <c r="AN322" s="255"/>
      <c r="AO322" s="255"/>
      <c r="AP322" s="255"/>
      <c r="AQ322" s="255"/>
      <c r="AR322" s="255"/>
      <c r="AS322" s="255"/>
    </row>
    <row r="323" spans="1:45" ht="12.75" customHeight="1">
      <c r="A323" s="255"/>
      <c r="B323" s="255"/>
      <c r="C323" s="255"/>
      <c r="D323" s="255"/>
      <c r="E323" s="255"/>
      <c r="F323" s="255"/>
      <c r="G323" s="255"/>
      <c r="H323" s="255"/>
      <c r="I323" s="255"/>
      <c r="J323" s="255"/>
      <c r="K323" s="255"/>
      <c r="L323" s="255"/>
      <c r="M323" s="255"/>
      <c r="N323" s="255"/>
      <c r="O323" s="255"/>
      <c r="P323" s="255"/>
      <c r="Q323" s="255"/>
      <c r="R323" s="255"/>
      <c r="S323" s="255"/>
      <c r="T323" s="255"/>
      <c r="U323" s="255"/>
      <c r="V323" s="255"/>
      <c r="W323" s="255"/>
      <c r="X323" s="255"/>
      <c r="Y323" s="255"/>
      <c r="Z323" s="255"/>
      <c r="AA323" s="255"/>
      <c r="AB323" s="255"/>
      <c r="AC323" s="255"/>
      <c r="AD323" s="255"/>
      <c r="AE323" s="255"/>
      <c r="AF323" s="255"/>
      <c r="AG323" s="255"/>
      <c r="AH323" s="255"/>
      <c r="AI323" s="255"/>
      <c r="AJ323" s="255"/>
      <c r="AK323" s="255"/>
      <c r="AL323" s="255"/>
      <c r="AM323" s="255"/>
      <c r="AN323" s="255"/>
      <c r="AO323" s="255"/>
      <c r="AP323" s="255"/>
      <c r="AQ323" s="255"/>
      <c r="AR323" s="255"/>
      <c r="AS323" s="255"/>
    </row>
    <row r="324" spans="1:45" ht="12.75" customHeight="1">
      <c r="A324" s="255"/>
      <c r="B324" s="255"/>
      <c r="C324" s="255"/>
      <c r="D324" s="255"/>
      <c r="E324" s="255"/>
      <c r="F324" s="255"/>
      <c r="G324" s="255"/>
      <c r="H324" s="255"/>
      <c r="I324" s="255"/>
      <c r="J324" s="255"/>
      <c r="K324" s="255"/>
      <c r="L324" s="255"/>
      <c r="M324" s="255"/>
      <c r="N324" s="255"/>
      <c r="O324" s="255"/>
      <c r="P324" s="255"/>
      <c r="Q324" s="255"/>
      <c r="R324" s="255"/>
      <c r="S324" s="255"/>
      <c r="T324" s="255"/>
      <c r="U324" s="255"/>
      <c r="V324" s="255"/>
      <c r="W324" s="255"/>
      <c r="X324" s="255"/>
      <c r="Y324" s="255"/>
      <c r="Z324" s="255"/>
      <c r="AA324" s="255"/>
      <c r="AB324" s="255"/>
      <c r="AC324" s="255"/>
      <c r="AD324" s="255"/>
      <c r="AE324" s="255"/>
      <c r="AF324" s="255"/>
      <c r="AG324" s="255"/>
      <c r="AH324" s="255"/>
      <c r="AI324" s="255"/>
      <c r="AJ324" s="255"/>
      <c r="AK324" s="255"/>
      <c r="AL324" s="255"/>
      <c r="AM324" s="255"/>
      <c r="AN324" s="255"/>
      <c r="AO324" s="255"/>
      <c r="AP324" s="255"/>
      <c r="AQ324" s="255"/>
      <c r="AR324" s="255"/>
      <c r="AS324" s="255"/>
    </row>
    <row r="325" spans="1:45" ht="12.75" customHeight="1">
      <c r="A325" s="255"/>
      <c r="B325" s="255"/>
      <c r="C325" s="255"/>
      <c r="D325" s="255"/>
      <c r="E325" s="255"/>
      <c r="F325" s="255"/>
      <c r="G325" s="255"/>
      <c r="H325" s="255"/>
      <c r="I325" s="255"/>
      <c r="J325" s="255"/>
      <c r="K325" s="255"/>
      <c r="L325" s="255"/>
      <c r="M325" s="255"/>
      <c r="N325" s="255"/>
      <c r="O325" s="255"/>
      <c r="P325" s="255"/>
      <c r="Q325" s="255"/>
      <c r="R325" s="255"/>
      <c r="S325" s="255"/>
      <c r="T325" s="255"/>
      <c r="U325" s="255"/>
      <c r="V325" s="255"/>
      <c r="W325" s="255"/>
      <c r="X325" s="255"/>
      <c r="Y325" s="255"/>
      <c r="Z325" s="255"/>
      <c r="AA325" s="255"/>
      <c r="AB325" s="255"/>
      <c r="AC325" s="255"/>
      <c r="AD325" s="255"/>
      <c r="AE325" s="255"/>
      <c r="AF325" s="255"/>
      <c r="AG325" s="255"/>
      <c r="AH325" s="255"/>
      <c r="AI325" s="255"/>
      <c r="AJ325" s="255"/>
      <c r="AK325" s="255"/>
      <c r="AL325" s="255"/>
      <c r="AM325" s="255"/>
      <c r="AN325" s="255"/>
      <c r="AO325" s="255"/>
      <c r="AP325" s="255"/>
      <c r="AQ325" s="255"/>
      <c r="AR325" s="255"/>
      <c r="AS325" s="255"/>
    </row>
    <row r="326" spans="1:45" ht="12.75" customHeight="1">
      <c r="A326" s="255"/>
      <c r="B326" s="255"/>
      <c r="C326" s="255"/>
      <c r="D326" s="255"/>
      <c r="E326" s="255"/>
      <c r="F326" s="255"/>
      <c r="G326" s="255"/>
      <c r="H326" s="255"/>
      <c r="I326" s="255"/>
      <c r="J326" s="255"/>
      <c r="K326" s="255"/>
      <c r="L326" s="255"/>
      <c r="M326" s="255"/>
      <c r="N326" s="255"/>
      <c r="O326" s="255"/>
      <c r="P326" s="255"/>
      <c r="Q326" s="255"/>
      <c r="R326" s="255"/>
      <c r="S326" s="255"/>
      <c r="T326" s="255"/>
      <c r="U326" s="255"/>
      <c r="V326" s="255"/>
      <c r="W326" s="255"/>
      <c r="X326" s="255"/>
      <c r="Y326" s="255"/>
      <c r="Z326" s="255"/>
      <c r="AA326" s="255"/>
      <c r="AB326" s="255"/>
      <c r="AC326" s="255"/>
      <c r="AD326" s="255"/>
      <c r="AE326" s="255"/>
      <c r="AF326" s="255"/>
      <c r="AG326" s="255"/>
      <c r="AH326" s="255"/>
      <c r="AI326" s="255"/>
      <c r="AJ326" s="255"/>
      <c r="AK326" s="255"/>
      <c r="AL326" s="255"/>
      <c r="AM326" s="255"/>
      <c r="AN326" s="255"/>
      <c r="AO326" s="255"/>
      <c r="AP326" s="255"/>
      <c r="AQ326" s="255"/>
      <c r="AR326" s="255"/>
      <c r="AS326" s="255"/>
    </row>
    <row r="327" spans="1:45" ht="12.75" customHeight="1">
      <c r="A327" s="255"/>
      <c r="B327" s="255"/>
      <c r="C327" s="255"/>
      <c r="D327" s="255"/>
      <c r="E327" s="255"/>
      <c r="F327" s="255"/>
      <c r="G327" s="255"/>
      <c r="H327" s="255"/>
      <c r="I327" s="255"/>
      <c r="J327" s="255"/>
      <c r="K327" s="255"/>
      <c r="L327" s="255"/>
      <c r="M327" s="255"/>
      <c r="N327" s="255"/>
      <c r="O327" s="255"/>
      <c r="P327" s="255"/>
      <c r="Q327" s="255"/>
      <c r="R327" s="255"/>
      <c r="S327" s="255"/>
      <c r="T327" s="255"/>
      <c r="U327" s="255"/>
      <c r="V327" s="255"/>
      <c r="W327" s="255"/>
      <c r="X327" s="255"/>
      <c r="Y327" s="255"/>
      <c r="Z327" s="255"/>
      <c r="AA327" s="255"/>
      <c r="AB327" s="255"/>
      <c r="AC327" s="255"/>
      <c r="AD327" s="255"/>
      <c r="AE327" s="255"/>
      <c r="AF327" s="255"/>
      <c r="AG327" s="255"/>
      <c r="AH327" s="255"/>
      <c r="AI327" s="255"/>
      <c r="AJ327" s="255"/>
      <c r="AK327" s="255"/>
      <c r="AL327" s="255"/>
      <c r="AM327" s="255"/>
      <c r="AN327" s="255"/>
      <c r="AO327" s="255"/>
      <c r="AP327" s="255"/>
      <c r="AQ327" s="255"/>
      <c r="AR327" s="255"/>
      <c r="AS327" s="255"/>
    </row>
    <row r="328" spans="1:45" ht="12.75" customHeight="1">
      <c r="A328" s="255"/>
      <c r="B328" s="255"/>
      <c r="C328" s="255"/>
      <c r="D328" s="255"/>
      <c r="E328" s="255"/>
      <c r="F328" s="255"/>
      <c r="G328" s="255"/>
      <c r="H328" s="255"/>
      <c r="I328" s="255"/>
      <c r="J328" s="255"/>
      <c r="K328" s="255"/>
      <c r="L328" s="255"/>
      <c r="M328" s="255"/>
      <c r="N328" s="255"/>
      <c r="O328" s="255"/>
      <c r="P328" s="255"/>
      <c r="Q328" s="255"/>
      <c r="R328" s="255"/>
      <c r="S328" s="255"/>
      <c r="T328" s="255"/>
      <c r="U328" s="255"/>
      <c r="V328" s="255"/>
      <c r="W328" s="255"/>
      <c r="X328" s="255"/>
      <c r="Y328" s="255"/>
      <c r="Z328" s="255"/>
      <c r="AA328" s="255"/>
      <c r="AB328" s="255"/>
      <c r="AC328" s="255"/>
      <c r="AD328" s="255"/>
      <c r="AE328" s="255"/>
      <c r="AF328" s="255"/>
      <c r="AG328" s="255"/>
      <c r="AH328" s="255"/>
      <c r="AI328" s="255"/>
      <c r="AJ328" s="255"/>
      <c r="AK328" s="255"/>
      <c r="AL328" s="255"/>
      <c r="AM328" s="255"/>
      <c r="AN328" s="255"/>
      <c r="AO328" s="255"/>
      <c r="AP328" s="255"/>
      <c r="AQ328" s="255"/>
      <c r="AR328" s="255"/>
      <c r="AS328" s="255"/>
    </row>
    <row r="329" spans="1:45" ht="12.75" customHeight="1">
      <c r="A329" s="255"/>
      <c r="B329" s="255"/>
      <c r="C329" s="255"/>
      <c r="D329" s="255"/>
      <c r="E329" s="255"/>
      <c r="F329" s="255"/>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55"/>
      <c r="AE329" s="255"/>
      <c r="AF329" s="255"/>
      <c r="AG329" s="255"/>
      <c r="AH329" s="255"/>
      <c r="AI329" s="255"/>
      <c r="AJ329" s="255"/>
      <c r="AK329" s="255"/>
      <c r="AL329" s="255"/>
      <c r="AM329" s="255"/>
      <c r="AN329" s="255"/>
      <c r="AO329" s="255"/>
      <c r="AP329" s="255"/>
      <c r="AQ329" s="255"/>
      <c r="AR329" s="255"/>
      <c r="AS329" s="255"/>
    </row>
    <row r="330" spans="1:45" ht="12.75" customHeight="1">
      <c r="A330" s="255"/>
      <c r="B330" s="255"/>
      <c r="C330" s="255"/>
      <c r="D330" s="255"/>
      <c r="E330" s="255"/>
      <c r="F330" s="255"/>
      <c r="G330" s="255"/>
      <c r="H330" s="255"/>
      <c r="I330" s="255"/>
      <c r="J330" s="255"/>
      <c r="K330" s="255"/>
      <c r="L330" s="255"/>
      <c r="M330" s="255"/>
      <c r="N330" s="255"/>
      <c r="O330" s="255"/>
      <c r="P330" s="255"/>
      <c r="Q330" s="255"/>
      <c r="R330" s="255"/>
      <c r="S330" s="255"/>
      <c r="T330" s="255"/>
      <c r="U330" s="255"/>
      <c r="V330" s="255"/>
      <c r="W330" s="255"/>
      <c r="X330" s="255"/>
      <c r="Y330" s="255"/>
      <c r="Z330" s="255"/>
      <c r="AA330" s="255"/>
      <c r="AB330" s="255"/>
      <c r="AC330" s="255"/>
      <c r="AD330" s="255"/>
      <c r="AE330" s="255"/>
      <c r="AF330" s="255"/>
      <c r="AG330" s="255"/>
      <c r="AH330" s="255"/>
      <c r="AI330" s="255"/>
      <c r="AJ330" s="255"/>
      <c r="AK330" s="255"/>
      <c r="AL330" s="255"/>
      <c r="AM330" s="255"/>
      <c r="AN330" s="255"/>
      <c r="AO330" s="255"/>
      <c r="AP330" s="255"/>
      <c r="AQ330" s="255"/>
      <c r="AR330" s="255"/>
      <c r="AS330" s="255"/>
    </row>
    <row r="331" spans="1:45" ht="12.75" customHeight="1">
      <c r="A331" s="255"/>
      <c r="B331" s="255"/>
      <c r="C331" s="255"/>
      <c r="D331" s="255"/>
      <c r="E331" s="255"/>
      <c r="F331" s="255"/>
      <c r="G331" s="255"/>
      <c r="H331" s="255"/>
      <c r="I331" s="255"/>
      <c r="J331" s="255"/>
      <c r="K331" s="255"/>
      <c r="L331" s="255"/>
      <c r="M331" s="255"/>
      <c r="N331" s="255"/>
      <c r="O331" s="255"/>
      <c r="P331" s="255"/>
      <c r="Q331" s="255"/>
      <c r="R331" s="255"/>
      <c r="S331" s="255"/>
      <c r="T331" s="255"/>
      <c r="U331" s="255"/>
      <c r="V331" s="255"/>
      <c r="W331" s="255"/>
      <c r="X331" s="255"/>
      <c r="Y331" s="255"/>
      <c r="Z331" s="255"/>
      <c r="AA331" s="255"/>
      <c r="AB331" s="255"/>
      <c r="AC331" s="255"/>
      <c r="AD331" s="255"/>
      <c r="AE331" s="255"/>
      <c r="AF331" s="255"/>
      <c r="AG331" s="255"/>
      <c r="AH331" s="255"/>
      <c r="AI331" s="255"/>
      <c r="AJ331" s="255"/>
      <c r="AK331" s="255"/>
      <c r="AL331" s="255"/>
      <c r="AM331" s="255"/>
      <c r="AN331" s="255"/>
      <c r="AO331" s="255"/>
      <c r="AP331" s="255"/>
      <c r="AQ331" s="255"/>
      <c r="AR331" s="255"/>
      <c r="AS331" s="255"/>
    </row>
    <row r="332" spans="1:45" ht="12.75" customHeight="1">
      <c r="A332" s="255"/>
      <c r="B332" s="255"/>
      <c r="C332" s="255"/>
      <c r="D332" s="255"/>
      <c r="E332" s="255"/>
      <c r="F332" s="255"/>
      <c r="G332" s="255"/>
      <c r="H332" s="255"/>
      <c r="I332" s="255"/>
      <c r="J332" s="255"/>
      <c r="K332" s="255"/>
      <c r="L332" s="255"/>
      <c r="M332" s="255"/>
      <c r="N332" s="255"/>
      <c r="O332" s="255"/>
      <c r="P332" s="255"/>
      <c r="Q332" s="255"/>
      <c r="R332" s="255"/>
      <c r="S332" s="255"/>
      <c r="T332" s="255"/>
      <c r="U332" s="255"/>
      <c r="V332" s="255"/>
      <c r="W332" s="255"/>
      <c r="X332" s="255"/>
      <c r="Y332" s="255"/>
      <c r="Z332" s="255"/>
      <c r="AA332" s="255"/>
      <c r="AB332" s="255"/>
      <c r="AC332" s="255"/>
      <c r="AD332" s="255"/>
      <c r="AE332" s="255"/>
      <c r="AF332" s="255"/>
      <c r="AG332" s="255"/>
      <c r="AH332" s="255"/>
      <c r="AI332" s="255"/>
      <c r="AJ332" s="255"/>
      <c r="AK332" s="255"/>
      <c r="AL332" s="255"/>
      <c r="AM332" s="255"/>
      <c r="AN332" s="255"/>
      <c r="AO332" s="255"/>
      <c r="AP332" s="255"/>
      <c r="AQ332" s="255"/>
      <c r="AR332" s="255"/>
      <c r="AS332" s="255"/>
    </row>
    <row r="333" spans="1:45" ht="12.75" customHeight="1">
      <c r="A333" s="255"/>
      <c r="B333" s="255"/>
      <c r="C333" s="255"/>
      <c r="D333" s="255"/>
      <c r="E333" s="255"/>
      <c r="F333" s="255"/>
      <c r="G333" s="255"/>
      <c r="H333" s="255"/>
      <c r="I333" s="255"/>
      <c r="J333" s="255"/>
      <c r="K333" s="255"/>
      <c r="L333" s="255"/>
      <c r="M333" s="255"/>
      <c r="N333" s="255"/>
      <c r="O333" s="255"/>
      <c r="P333" s="255"/>
      <c r="Q333" s="255"/>
      <c r="R333" s="255"/>
      <c r="S333" s="255"/>
      <c r="T333" s="255"/>
      <c r="U333" s="255"/>
      <c r="V333" s="255"/>
      <c r="W333" s="255"/>
      <c r="X333" s="255"/>
      <c r="Y333" s="255"/>
      <c r="Z333" s="255"/>
      <c r="AA333" s="255"/>
      <c r="AB333" s="255"/>
      <c r="AC333" s="255"/>
      <c r="AD333" s="255"/>
      <c r="AE333" s="255"/>
      <c r="AF333" s="255"/>
      <c r="AG333" s="255"/>
      <c r="AH333" s="255"/>
      <c r="AI333" s="255"/>
      <c r="AJ333" s="255"/>
      <c r="AK333" s="255"/>
      <c r="AL333" s="255"/>
      <c r="AM333" s="255"/>
      <c r="AN333" s="255"/>
      <c r="AO333" s="255"/>
      <c r="AP333" s="255"/>
      <c r="AQ333" s="255"/>
      <c r="AR333" s="255"/>
      <c r="AS333" s="255"/>
    </row>
    <row r="334" spans="1:45" ht="12.75" customHeight="1">
      <c r="A334" s="255"/>
      <c r="B334" s="255"/>
      <c r="C334" s="255"/>
      <c r="D334" s="255"/>
      <c r="E334" s="255"/>
      <c r="F334" s="255"/>
      <c r="G334" s="255"/>
      <c r="H334" s="255"/>
      <c r="I334" s="255"/>
      <c r="J334" s="255"/>
      <c r="K334" s="255"/>
      <c r="L334" s="255"/>
      <c r="M334" s="255"/>
      <c r="N334" s="255"/>
      <c r="O334" s="255"/>
      <c r="P334" s="255"/>
      <c r="Q334" s="255"/>
      <c r="R334" s="255"/>
      <c r="S334" s="255"/>
      <c r="T334" s="255"/>
      <c r="U334" s="255"/>
      <c r="V334" s="255"/>
      <c r="W334" s="255"/>
      <c r="X334" s="255"/>
      <c r="Y334" s="255"/>
      <c r="Z334" s="255"/>
      <c r="AA334" s="255"/>
      <c r="AB334" s="255"/>
      <c r="AC334" s="255"/>
      <c r="AD334" s="255"/>
      <c r="AE334" s="255"/>
      <c r="AF334" s="255"/>
      <c r="AG334" s="255"/>
      <c r="AH334" s="255"/>
      <c r="AI334" s="255"/>
      <c r="AJ334" s="255"/>
      <c r="AK334" s="255"/>
      <c r="AL334" s="255"/>
      <c r="AM334" s="255"/>
      <c r="AN334" s="255"/>
      <c r="AO334" s="255"/>
      <c r="AP334" s="255"/>
      <c r="AQ334" s="255"/>
      <c r="AR334" s="255"/>
      <c r="AS334" s="255"/>
    </row>
    <row r="335" spans="1:45" ht="12.75" customHeight="1">
      <c r="A335" s="255"/>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s="255"/>
      <c r="AG335" s="255"/>
      <c r="AH335" s="255"/>
      <c r="AI335" s="255"/>
      <c r="AJ335" s="255"/>
      <c r="AK335" s="255"/>
      <c r="AL335" s="255"/>
      <c r="AM335" s="255"/>
      <c r="AN335" s="255"/>
      <c r="AO335" s="255"/>
      <c r="AP335" s="255"/>
      <c r="AQ335" s="255"/>
      <c r="AR335" s="255"/>
      <c r="AS335" s="255"/>
    </row>
    <row r="336" spans="1:45" ht="12.75" customHeight="1">
      <c r="A336" s="255"/>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255"/>
      <c r="AF336" s="255"/>
      <c r="AG336" s="255"/>
      <c r="AH336" s="255"/>
      <c r="AI336" s="255"/>
      <c r="AJ336" s="255"/>
      <c r="AK336" s="255"/>
      <c r="AL336" s="255"/>
      <c r="AM336" s="255"/>
      <c r="AN336" s="255"/>
      <c r="AO336" s="255"/>
      <c r="AP336" s="255"/>
      <c r="AQ336" s="255"/>
      <c r="AR336" s="255"/>
      <c r="AS336" s="255"/>
    </row>
    <row r="337" spans="1:45" ht="12.75" customHeight="1">
      <c r="A337" s="255"/>
      <c r="B337" s="255"/>
      <c r="C337" s="255"/>
      <c r="D337" s="255"/>
      <c r="E337" s="255"/>
      <c r="F337" s="255"/>
      <c r="G337" s="255"/>
      <c r="H337" s="255"/>
      <c r="I337" s="255"/>
      <c r="J337" s="255"/>
      <c r="K337" s="255"/>
      <c r="L337" s="255"/>
      <c r="M337" s="255"/>
      <c r="N337" s="255"/>
      <c r="O337" s="255"/>
      <c r="P337" s="255"/>
      <c r="Q337" s="255"/>
      <c r="R337" s="255"/>
      <c r="S337" s="255"/>
      <c r="T337" s="255"/>
      <c r="U337" s="255"/>
      <c r="V337" s="255"/>
      <c r="W337" s="255"/>
      <c r="X337" s="255"/>
      <c r="Y337" s="255"/>
      <c r="Z337" s="255"/>
      <c r="AA337" s="255"/>
      <c r="AB337" s="255"/>
      <c r="AC337" s="255"/>
      <c r="AD337" s="255"/>
      <c r="AE337" s="255"/>
      <c r="AF337" s="255"/>
      <c r="AG337" s="255"/>
      <c r="AH337" s="255"/>
      <c r="AI337" s="255"/>
      <c r="AJ337" s="255"/>
      <c r="AK337" s="255"/>
      <c r="AL337" s="255"/>
      <c r="AM337" s="255"/>
      <c r="AN337" s="255"/>
      <c r="AO337" s="255"/>
      <c r="AP337" s="255"/>
      <c r="AQ337" s="255"/>
      <c r="AR337" s="255"/>
      <c r="AS337" s="255"/>
    </row>
    <row r="338" spans="1:45" ht="12.75" customHeight="1">
      <c r="A338" s="255"/>
      <c r="B338" s="255"/>
      <c r="C338" s="255"/>
      <c r="D338" s="255"/>
      <c r="E338" s="255"/>
      <c r="F338" s="255"/>
      <c r="G338" s="255"/>
      <c r="H338" s="255"/>
      <c r="I338" s="255"/>
      <c r="J338" s="255"/>
      <c r="K338" s="255"/>
      <c r="L338" s="255"/>
      <c r="M338" s="255"/>
      <c r="N338" s="255"/>
      <c r="O338" s="255"/>
      <c r="P338" s="255"/>
      <c r="Q338" s="255"/>
      <c r="R338" s="255"/>
      <c r="S338" s="255"/>
      <c r="T338" s="255"/>
      <c r="U338" s="255"/>
      <c r="V338" s="255"/>
      <c r="W338" s="255"/>
      <c r="X338" s="255"/>
      <c r="Y338" s="255"/>
      <c r="Z338" s="255"/>
      <c r="AA338" s="255"/>
      <c r="AB338" s="255"/>
      <c r="AC338" s="255"/>
      <c r="AD338" s="255"/>
      <c r="AE338" s="255"/>
      <c r="AF338" s="255"/>
      <c r="AG338" s="255"/>
      <c r="AH338" s="255"/>
      <c r="AI338" s="255"/>
      <c r="AJ338" s="255"/>
      <c r="AK338" s="255"/>
      <c r="AL338" s="255"/>
      <c r="AM338" s="255"/>
      <c r="AN338" s="255"/>
      <c r="AO338" s="255"/>
      <c r="AP338" s="255"/>
      <c r="AQ338" s="255"/>
      <c r="AR338" s="255"/>
      <c r="AS338" s="255"/>
    </row>
    <row r="339" spans="1:45" ht="12.75" customHeight="1">
      <c r="A339" s="255"/>
      <c r="B339" s="255"/>
      <c r="C339" s="255"/>
      <c r="D339" s="255"/>
      <c r="E339" s="255"/>
      <c r="F339" s="255"/>
      <c r="G339" s="255"/>
      <c r="H339" s="255"/>
      <c r="I339" s="255"/>
      <c r="J339" s="255"/>
      <c r="K339" s="255"/>
      <c r="L339" s="255"/>
      <c r="M339" s="255"/>
      <c r="N339" s="255"/>
      <c r="O339" s="255"/>
      <c r="P339" s="255"/>
      <c r="Q339" s="255"/>
      <c r="R339" s="255"/>
      <c r="S339" s="255"/>
      <c r="T339" s="255"/>
      <c r="U339" s="255"/>
      <c r="V339" s="255"/>
      <c r="W339" s="255"/>
      <c r="X339" s="255"/>
      <c r="Y339" s="255"/>
      <c r="Z339" s="255"/>
      <c r="AA339" s="255"/>
      <c r="AB339" s="255"/>
      <c r="AC339" s="255"/>
      <c r="AD339" s="255"/>
      <c r="AE339" s="255"/>
      <c r="AF339" s="255"/>
      <c r="AG339" s="255"/>
      <c r="AH339" s="255"/>
      <c r="AI339" s="255"/>
      <c r="AJ339" s="255"/>
      <c r="AK339" s="255"/>
      <c r="AL339" s="255"/>
      <c r="AM339" s="255"/>
      <c r="AN339" s="255"/>
      <c r="AO339" s="255"/>
      <c r="AP339" s="255"/>
      <c r="AQ339" s="255"/>
      <c r="AR339" s="255"/>
      <c r="AS339" s="255"/>
    </row>
    <row r="340" spans="1:45" ht="12.75" customHeight="1">
      <c r="A340" s="255"/>
      <c r="B340" s="255"/>
      <c r="C340" s="255"/>
      <c r="D340" s="255"/>
      <c r="E340" s="255"/>
      <c r="F340" s="255"/>
      <c r="G340" s="255"/>
      <c r="H340" s="255"/>
      <c r="I340" s="255"/>
      <c r="J340" s="255"/>
      <c r="K340" s="255"/>
      <c r="L340" s="255"/>
      <c r="M340" s="255"/>
      <c r="N340" s="255"/>
      <c r="O340" s="255"/>
      <c r="P340" s="255"/>
      <c r="Q340" s="255"/>
      <c r="R340" s="255"/>
      <c r="S340" s="255"/>
      <c r="T340" s="255"/>
      <c r="U340" s="255"/>
      <c r="V340" s="255"/>
      <c r="W340" s="255"/>
      <c r="X340" s="255"/>
      <c r="Y340" s="255"/>
      <c r="Z340" s="255"/>
      <c r="AA340" s="255"/>
      <c r="AB340" s="255"/>
      <c r="AC340" s="255"/>
      <c r="AD340" s="255"/>
      <c r="AE340" s="255"/>
      <c r="AF340" s="255"/>
      <c r="AG340" s="255"/>
      <c r="AH340" s="255"/>
      <c r="AI340" s="255"/>
      <c r="AJ340" s="255"/>
      <c r="AK340" s="255"/>
      <c r="AL340" s="255"/>
      <c r="AM340" s="255"/>
      <c r="AN340" s="255"/>
      <c r="AO340" s="255"/>
      <c r="AP340" s="255"/>
      <c r="AQ340" s="255"/>
      <c r="AR340" s="255"/>
      <c r="AS340" s="255"/>
    </row>
    <row r="341" spans="1:45" ht="12.75" customHeight="1">
      <c r="A341" s="255"/>
      <c r="B341" s="255"/>
      <c r="C341" s="255"/>
      <c r="D341" s="255"/>
      <c r="E341" s="255"/>
      <c r="F341" s="255"/>
      <c r="G341" s="255"/>
      <c r="H341" s="255"/>
      <c r="I341" s="255"/>
      <c r="J341" s="255"/>
      <c r="K341" s="255"/>
      <c r="L341" s="255"/>
      <c r="M341" s="255"/>
      <c r="N341" s="255"/>
      <c r="O341" s="255"/>
      <c r="P341" s="255"/>
      <c r="Q341" s="255"/>
      <c r="R341" s="255"/>
      <c r="S341" s="255"/>
      <c r="T341" s="255"/>
      <c r="U341" s="255"/>
      <c r="V341" s="255"/>
      <c r="W341" s="255"/>
      <c r="X341" s="255"/>
      <c r="Y341" s="255"/>
      <c r="Z341" s="255"/>
      <c r="AA341" s="255"/>
      <c r="AB341" s="255"/>
      <c r="AC341" s="255"/>
      <c r="AD341" s="255"/>
      <c r="AE341" s="255"/>
      <c r="AF341" s="255"/>
      <c r="AG341" s="255"/>
      <c r="AH341" s="255"/>
      <c r="AI341" s="255"/>
      <c r="AJ341" s="255"/>
      <c r="AK341" s="255"/>
      <c r="AL341" s="255"/>
      <c r="AM341" s="255"/>
      <c r="AN341" s="255"/>
      <c r="AO341" s="255"/>
      <c r="AP341" s="255"/>
      <c r="AQ341" s="255"/>
      <c r="AR341" s="255"/>
      <c r="AS341" s="255"/>
    </row>
    <row r="342" spans="1:45" ht="12.75" customHeight="1">
      <c r="A342" s="255"/>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255"/>
      <c r="AE342" s="255"/>
      <c r="AF342" s="255"/>
      <c r="AG342" s="255"/>
      <c r="AH342" s="255"/>
      <c r="AI342" s="255"/>
      <c r="AJ342" s="255"/>
      <c r="AK342" s="255"/>
      <c r="AL342" s="255"/>
      <c r="AM342" s="255"/>
      <c r="AN342" s="255"/>
      <c r="AO342" s="255"/>
      <c r="AP342" s="255"/>
      <c r="AQ342" s="255"/>
      <c r="AR342" s="255"/>
      <c r="AS342" s="255"/>
    </row>
    <row r="343" spans="1:45" ht="12.75" customHeight="1">
      <c r="A343" s="255"/>
      <c r="B343" s="255"/>
      <c r="C343" s="255"/>
      <c r="D343" s="255"/>
      <c r="E343" s="255"/>
      <c r="F343" s="255"/>
      <c r="G343" s="255"/>
      <c r="H343" s="255"/>
      <c r="I343" s="255"/>
      <c r="J343" s="255"/>
      <c r="K343" s="255"/>
      <c r="L343" s="255"/>
      <c r="M343" s="255"/>
      <c r="N343" s="255"/>
      <c r="O343" s="255"/>
      <c r="P343" s="255"/>
      <c r="Q343" s="255"/>
      <c r="R343" s="255"/>
      <c r="S343" s="255"/>
      <c r="T343" s="255"/>
      <c r="U343" s="255"/>
      <c r="V343" s="255"/>
      <c r="W343" s="255"/>
      <c r="X343" s="255"/>
      <c r="Y343" s="255"/>
      <c r="Z343" s="255"/>
      <c r="AA343" s="255"/>
      <c r="AB343" s="255"/>
      <c r="AC343" s="255"/>
      <c r="AD343" s="255"/>
      <c r="AE343" s="255"/>
      <c r="AF343" s="255"/>
      <c r="AG343" s="255"/>
      <c r="AH343" s="255"/>
      <c r="AI343" s="255"/>
      <c r="AJ343" s="255"/>
      <c r="AK343" s="255"/>
      <c r="AL343" s="255"/>
      <c r="AM343" s="255"/>
      <c r="AN343" s="255"/>
      <c r="AO343" s="255"/>
      <c r="AP343" s="255"/>
      <c r="AQ343" s="255"/>
      <c r="AR343" s="255"/>
      <c r="AS343" s="255"/>
    </row>
    <row r="344" spans="1:45" ht="12.75" customHeight="1">
      <c r="A344" s="255"/>
      <c r="B344" s="255"/>
      <c r="C344" s="255"/>
      <c r="D344" s="255"/>
      <c r="E344" s="255"/>
      <c r="F344" s="255"/>
      <c r="G344" s="255"/>
      <c r="H344" s="255"/>
      <c r="I344" s="255"/>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c r="AL344" s="255"/>
      <c r="AM344" s="255"/>
      <c r="AN344" s="255"/>
      <c r="AO344" s="255"/>
      <c r="AP344" s="255"/>
      <c r="AQ344" s="255"/>
      <c r="AR344" s="255"/>
      <c r="AS344" s="255"/>
    </row>
    <row r="345" spans="1:45" ht="12.75" customHeight="1">
      <c r="A345" s="255"/>
      <c r="B345" s="255"/>
      <c r="C345" s="255"/>
      <c r="D345" s="255"/>
      <c r="E345" s="255"/>
      <c r="F345" s="255"/>
      <c r="G345" s="255"/>
      <c r="H345" s="255"/>
      <c r="I345" s="255"/>
      <c r="J345" s="255"/>
      <c r="K345" s="255"/>
      <c r="L345" s="255"/>
      <c r="M345" s="255"/>
      <c r="N345" s="255"/>
      <c r="O345" s="255"/>
      <c r="P345" s="255"/>
      <c r="Q345" s="255"/>
      <c r="R345" s="255"/>
      <c r="S345" s="255"/>
      <c r="T345" s="255"/>
      <c r="U345" s="255"/>
      <c r="V345" s="255"/>
      <c r="W345" s="255"/>
      <c r="X345" s="255"/>
      <c r="Y345" s="255"/>
      <c r="Z345" s="255"/>
      <c r="AA345" s="255"/>
      <c r="AB345" s="255"/>
      <c r="AC345" s="255"/>
      <c r="AD345" s="255"/>
      <c r="AE345" s="255"/>
      <c r="AF345" s="255"/>
      <c r="AG345" s="255"/>
      <c r="AH345" s="255"/>
      <c r="AI345" s="255"/>
      <c r="AJ345" s="255"/>
      <c r="AK345" s="255"/>
      <c r="AL345" s="255"/>
      <c r="AM345" s="255"/>
      <c r="AN345" s="255"/>
      <c r="AO345" s="255"/>
      <c r="AP345" s="255"/>
      <c r="AQ345" s="255"/>
      <c r="AR345" s="255"/>
      <c r="AS345" s="255"/>
    </row>
    <row r="346" spans="1:45" ht="12.75" customHeight="1">
      <c r="A346" s="255"/>
      <c r="B346" s="255"/>
      <c r="C346" s="255"/>
      <c r="D346" s="255"/>
      <c r="E346" s="255"/>
      <c r="F346" s="255"/>
      <c r="G346" s="255"/>
      <c r="H346" s="255"/>
      <c r="I346" s="255"/>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c r="AL346" s="255"/>
      <c r="AM346" s="255"/>
      <c r="AN346" s="255"/>
      <c r="AO346" s="255"/>
      <c r="AP346" s="255"/>
      <c r="AQ346" s="255"/>
      <c r="AR346" s="255"/>
      <c r="AS346" s="255"/>
    </row>
    <row r="347" spans="1:45" ht="12.75" customHeight="1">
      <c r="A347" s="255"/>
      <c r="B347" s="255"/>
      <c r="C347" s="255"/>
      <c r="D347" s="255"/>
      <c r="E347" s="255"/>
      <c r="F347" s="255"/>
      <c r="G347" s="255"/>
      <c r="H347" s="255"/>
      <c r="I347" s="255"/>
      <c r="J347" s="255"/>
      <c r="K347" s="255"/>
      <c r="L347" s="255"/>
      <c r="M347" s="255"/>
      <c r="N347" s="255"/>
      <c r="O347" s="255"/>
      <c r="P347" s="255"/>
      <c r="Q347" s="255"/>
      <c r="R347" s="255"/>
      <c r="S347" s="255"/>
      <c r="T347" s="255"/>
      <c r="U347" s="255"/>
      <c r="V347" s="255"/>
      <c r="W347" s="255"/>
      <c r="X347" s="255"/>
      <c r="Y347" s="255"/>
      <c r="Z347" s="255"/>
      <c r="AA347" s="255"/>
      <c r="AB347" s="255"/>
      <c r="AC347" s="255"/>
      <c r="AD347" s="255"/>
      <c r="AE347" s="255"/>
      <c r="AF347" s="255"/>
      <c r="AG347" s="255"/>
      <c r="AH347" s="255"/>
      <c r="AI347" s="255"/>
      <c r="AJ347" s="255"/>
      <c r="AK347" s="255"/>
      <c r="AL347" s="255"/>
      <c r="AM347" s="255"/>
      <c r="AN347" s="255"/>
      <c r="AO347" s="255"/>
      <c r="AP347" s="255"/>
      <c r="AQ347" s="255"/>
      <c r="AR347" s="255"/>
      <c r="AS347" s="255"/>
    </row>
    <row r="348" spans="1:45" ht="12.75" customHeight="1">
      <c r="A348" s="255"/>
      <c r="B348" s="255"/>
      <c r="C348" s="255"/>
      <c r="D348" s="255"/>
      <c r="E348" s="255"/>
      <c r="F348" s="255"/>
      <c r="G348" s="255"/>
      <c r="H348" s="255"/>
      <c r="I348" s="255"/>
      <c r="J348" s="255"/>
      <c r="K348" s="255"/>
      <c r="L348" s="255"/>
      <c r="M348" s="255"/>
      <c r="N348" s="255"/>
      <c r="O348" s="255"/>
      <c r="P348" s="255"/>
      <c r="Q348" s="255"/>
      <c r="R348" s="255"/>
      <c r="S348" s="255"/>
      <c r="T348" s="255"/>
      <c r="U348" s="255"/>
      <c r="V348" s="255"/>
      <c r="W348" s="255"/>
      <c r="X348" s="255"/>
      <c r="Y348" s="255"/>
      <c r="Z348" s="255"/>
      <c r="AA348" s="255"/>
      <c r="AB348" s="255"/>
      <c r="AC348" s="255"/>
      <c r="AD348" s="255"/>
      <c r="AE348" s="255"/>
      <c r="AF348" s="255"/>
      <c r="AG348" s="255"/>
      <c r="AH348" s="255"/>
      <c r="AI348" s="255"/>
      <c r="AJ348" s="255"/>
      <c r="AK348" s="255"/>
      <c r="AL348" s="255"/>
      <c r="AM348" s="255"/>
      <c r="AN348" s="255"/>
      <c r="AO348" s="255"/>
      <c r="AP348" s="255"/>
      <c r="AQ348" s="255"/>
      <c r="AR348" s="255"/>
      <c r="AS348" s="255"/>
    </row>
    <row r="349" spans="1:45" ht="12.75" customHeight="1">
      <c r="A349" s="255"/>
      <c r="B349" s="255"/>
      <c r="C349" s="255"/>
      <c r="D349" s="255"/>
      <c r="E349" s="255"/>
      <c r="F349" s="255"/>
      <c r="G349" s="255"/>
      <c r="H349" s="255"/>
      <c r="I349" s="255"/>
      <c r="J349" s="255"/>
      <c r="K349" s="255"/>
      <c r="L349" s="255"/>
      <c r="M349" s="255"/>
      <c r="N349" s="255"/>
      <c r="O349" s="255"/>
      <c r="P349" s="255"/>
      <c r="Q349" s="255"/>
      <c r="R349" s="255"/>
      <c r="S349" s="255"/>
      <c r="T349" s="255"/>
      <c r="U349" s="255"/>
      <c r="V349" s="255"/>
      <c r="W349" s="255"/>
      <c r="X349" s="255"/>
      <c r="Y349" s="255"/>
      <c r="Z349" s="255"/>
      <c r="AA349" s="255"/>
      <c r="AB349" s="255"/>
      <c r="AC349" s="255"/>
      <c r="AD349" s="255"/>
      <c r="AE349" s="255"/>
      <c r="AF349" s="255"/>
      <c r="AG349" s="255"/>
      <c r="AH349" s="255"/>
      <c r="AI349" s="255"/>
      <c r="AJ349" s="255"/>
      <c r="AK349" s="255"/>
      <c r="AL349" s="255"/>
      <c r="AM349" s="255"/>
      <c r="AN349" s="255"/>
      <c r="AO349" s="255"/>
      <c r="AP349" s="255"/>
      <c r="AQ349" s="255"/>
      <c r="AR349" s="255"/>
      <c r="AS349" s="255"/>
    </row>
    <row r="350" spans="1:45" ht="12.75" customHeight="1">
      <c r="A350" s="255"/>
      <c r="B350" s="255"/>
      <c r="C350" s="255"/>
      <c r="D350" s="255"/>
      <c r="E350" s="255"/>
      <c r="F350" s="255"/>
      <c r="G350" s="255"/>
      <c r="H350" s="255"/>
      <c r="I350" s="255"/>
      <c r="J350" s="255"/>
      <c r="K350" s="255"/>
      <c r="L350" s="255"/>
      <c r="M350" s="255"/>
      <c r="N350" s="255"/>
      <c r="O350" s="255"/>
      <c r="P350" s="255"/>
      <c r="Q350" s="255"/>
      <c r="R350" s="255"/>
      <c r="S350" s="255"/>
      <c r="T350" s="255"/>
      <c r="U350" s="255"/>
      <c r="V350" s="255"/>
      <c r="W350" s="255"/>
      <c r="X350" s="255"/>
      <c r="Y350" s="255"/>
      <c r="Z350" s="255"/>
      <c r="AA350" s="255"/>
      <c r="AB350" s="255"/>
      <c r="AC350" s="255"/>
      <c r="AD350" s="255"/>
      <c r="AE350" s="255"/>
      <c r="AF350" s="255"/>
      <c r="AG350" s="255"/>
      <c r="AH350" s="255"/>
      <c r="AI350" s="255"/>
      <c r="AJ350" s="255"/>
      <c r="AK350" s="255"/>
      <c r="AL350" s="255"/>
      <c r="AM350" s="255"/>
      <c r="AN350" s="255"/>
      <c r="AO350" s="255"/>
      <c r="AP350" s="255"/>
      <c r="AQ350" s="255"/>
      <c r="AR350" s="255"/>
      <c r="AS350" s="255"/>
    </row>
    <row r="351" spans="1:45" ht="12.75" customHeight="1">
      <c r="A351" s="255"/>
      <c r="B351" s="255"/>
      <c r="C351" s="255"/>
      <c r="D351" s="255"/>
      <c r="E351" s="255"/>
      <c r="F351" s="255"/>
      <c r="G351" s="255"/>
      <c r="H351" s="255"/>
      <c r="I351" s="255"/>
      <c r="J351" s="255"/>
      <c r="K351" s="255"/>
      <c r="L351" s="255"/>
      <c r="M351" s="255"/>
      <c r="N351" s="255"/>
      <c r="O351" s="255"/>
      <c r="P351" s="255"/>
      <c r="Q351" s="255"/>
      <c r="R351" s="255"/>
      <c r="S351" s="255"/>
      <c r="T351" s="255"/>
      <c r="U351" s="255"/>
      <c r="V351" s="255"/>
      <c r="W351" s="255"/>
      <c r="X351" s="255"/>
      <c r="Y351" s="255"/>
      <c r="Z351" s="255"/>
      <c r="AA351" s="255"/>
      <c r="AB351" s="255"/>
      <c r="AC351" s="255"/>
      <c r="AD351" s="255"/>
      <c r="AE351" s="255"/>
      <c r="AF351" s="255"/>
      <c r="AG351" s="255"/>
      <c r="AH351" s="255"/>
      <c r="AI351" s="255"/>
      <c r="AJ351" s="255"/>
      <c r="AK351" s="255"/>
      <c r="AL351" s="255"/>
      <c r="AM351" s="255"/>
      <c r="AN351" s="255"/>
      <c r="AO351" s="255"/>
      <c r="AP351" s="255"/>
      <c r="AQ351" s="255"/>
      <c r="AR351" s="255"/>
      <c r="AS351" s="255"/>
    </row>
    <row r="352" spans="1:45" ht="12.75" customHeight="1">
      <c r="A352" s="255"/>
      <c r="B352" s="255"/>
      <c r="C352" s="255"/>
      <c r="D352" s="255"/>
      <c r="E352" s="255"/>
      <c r="F352" s="255"/>
      <c r="G352" s="255"/>
      <c r="H352" s="255"/>
      <c r="I352" s="255"/>
      <c r="J352" s="255"/>
      <c r="K352" s="255"/>
      <c r="L352" s="255"/>
      <c r="M352" s="255"/>
      <c r="N352" s="255"/>
      <c r="O352" s="255"/>
      <c r="P352" s="255"/>
      <c r="Q352" s="255"/>
      <c r="R352" s="255"/>
      <c r="S352" s="255"/>
      <c r="T352" s="255"/>
      <c r="U352" s="255"/>
      <c r="V352" s="255"/>
      <c r="W352" s="255"/>
      <c r="X352" s="255"/>
      <c r="Y352" s="255"/>
      <c r="Z352" s="255"/>
      <c r="AA352" s="255"/>
      <c r="AB352" s="255"/>
      <c r="AC352" s="255"/>
      <c r="AD352" s="255"/>
      <c r="AE352" s="255"/>
      <c r="AF352" s="255"/>
      <c r="AG352" s="255"/>
      <c r="AH352" s="255"/>
      <c r="AI352" s="255"/>
      <c r="AJ352" s="255"/>
      <c r="AK352" s="255"/>
      <c r="AL352" s="255"/>
      <c r="AM352" s="255"/>
      <c r="AN352" s="255"/>
      <c r="AO352" s="255"/>
      <c r="AP352" s="255"/>
      <c r="AQ352" s="255"/>
      <c r="AR352" s="255"/>
      <c r="AS352" s="255"/>
    </row>
    <row r="353" spans="1:45" ht="12.75" customHeight="1">
      <c r="A353" s="255"/>
      <c r="B353" s="255"/>
      <c r="C353" s="255"/>
      <c r="D353" s="255"/>
      <c r="E353" s="255"/>
      <c r="F353" s="255"/>
      <c r="G353" s="255"/>
      <c r="H353" s="255"/>
      <c r="I353" s="255"/>
      <c r="J353" s="255"/>
      <c r="K353" s="255"/>
      <c r="L353" s="255"/>
      <c r="M353" s="255"/>
      <c r="N353" s="255"/>
      <c r="O353" s="255"/>
      <c r="P353" s="255"/>
      <c r="Q353" s="255"/>
      <c r="R353" s="255"/>
      <c r="S353" s="255"/>
      <c r="T353" s="255"/>
      <c r="U353" s="255"/>
      <c r="V353" s="255"/>
      <c r="W353" s="255"/>
      <c r="X353" s="255"/>
      <c r="Y353" s="255"/>
      <c r="Z353" s="255"/>
      <c r="AA353" s="255"/>
      <c r="AB353" s="255"/>
      <c r="AC353" s="255"/>
      <c r="AD353" s="255"/>
      <c r="AE353" s="255"/>
      <c r="AF353" s="255"/>
      <c r="AG353" s="255"/>
      <c r="AH353" s="255"/>
      <c r="AI353" s="255"/>
      <c r="AJ353" s="255"/>
      <c r="AK353" s="255"/>
      <c r="AL353" s="255"/>
      <c r="AM353" s="255"/>
      <c r="AN353" s="255"/>
      <c r="AO353" s="255"/>
      <c r="AP353" s="255"/>
      <c r="AQ353" s="255"/>
      <c r="AR353" s="255"/>
      <c r="AS353" s="255"/>
    </row>
    <row r="354" spans="1:45" ht="12.75" customHeight="1">
      <c r="A354" s="255"/>
      <c r="B354" s="255"/>
      <c r="C354" s="255"/>
      <c r="D354" s="255"/>
      <c r="E354" s="255"/>
      <c r="F354" s="255"/>
      <c r="G354" s="255"/>
      <c r="H354" s="255"/>
      <c r="I354" s="255"/>
      <c r="J354" s="255"/>
      <c r="K354" s="255"/>
      <c r="L354" s="255"/>
      <c r="M354" s="255"/>
      <c r="N354" s="255"/>
      <c r="O354" s="255"/>
      <c r="P354" s="255"/>
      <c r="Q354" s="255"/>
      <c r="R354" s="255"/>
      <c r="S354" s="255"/>
      <c r="T354" s="255"/>
      <c r="U354" s="255"/>
      <c r="V354" s="255"/>
      <c r="W354" s="255"/>
      <c r="X354" s="255"/>
      <c r="Y354" s="255"/>
      <c r="Z354" s="255"/>
      <c r="AA354" s="255"/>
      <c r="AB354" s="255"/>
      <c r="AC354" s="255"/>
      <c r="AD354" s="255"/>
      <c r="AE354" s="255"/>
      <c r="AF354" s="255"/>
      <c r="AG354" s="255"/>
      <c r="AH354" s="255"/>
      <c r="AI354" s="255"/>
      <c r="AJ354" s="255"/>
      <c r="AK354" s="255"/>
      <c r="AL354" s="255"/>
      <c r="AM354" s="255"/>
      <c r="AN354" s="255"/>
      <c r="AO354" s="255"/>
      <c r="AP354" s="255"/>
      <c r="AQ354" s="255"/>
      <c r="AR354" s="255"/>
      <c r="AS354" s="255"/>
    </row>
    <row r="355" spans="1:45" ht="12.75" customHeight="1">
      <c r="A355" s="255"/>
      <c r="B355" s="255"/>
      <c r="C355" s="255"/>
      <c r="D355" s="255"/>
      <c r="E355" s="255"/>
      <c r="F355" s="255"/>
      <c r="G355" s="255"/>
      <c r="H355" s="255"/>
      <c r="I355" s="255"/>
      <c r="J355" s="255"/>
      <c r="K355" s="255"/>
      <c r="L355" s="255"/>
      <c r="M355" s="255"/>
      <c r="N355" s="255"/>
      <c r="O355" s="255"/>
      <c r="P355" s="255"/>
      <c r="Q355" s="255"/>
      <c r="R355" s="255"/>
      <c r="S355" s="255"/>
      <c r="T355" s="255"/>
      <c r="U355" s="255"/>
      <c r="V355" s="255"/>
      <c r="W355" s="255"/>
      <c r="X355" s="255"/>
      <c r="Y355" s="255"/>
      <c r="Z355" s="255"/>
      <c r="AA355" s="255"/>
      <c r="AB355" s="255"/>
      <c r="AC355" s="255"/>
      <c r="AD355" s="255"/>
      <c r="AE355" s="255"/>
      <c r="AF355" s="255"/>
      <c r="AG355" s="255"/>
      <c r="AH355" s="255"/>
      <c r="AI355" s="255"/>
      <c r="AJ355" s="255"/>
      <c r="AK355" s="255"/>
      <c r="AL355" s="255"/>
      <c r="AM355" s="255"/>
      <c r="AN355" s="255"/>
      <c r="AO355" s="255"/>
      <c r="AP355" s="255"/>
      <c r="AQ355" s="255"/>
      <c r="AR355" s="255"/>
      <c r="AS355" s="255"/>
    </row>
    <row r="356" spans="1:45" ht="12.75" customHeight="1">
      <c r="A356" s="255"/>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c r="Y356" s="255"/>
      <c r="Z356" s="255"/>
      <c r="AA356" s="255"/>
      <c r="AB356" s="255"/>
      <c r="AC356" s="255"/>
      <c r="AD356" s="255"/>
      <c r="AE356" s="255"/>
      <c r="AF356" s="255"/>
      <c r="AG356" s="255"/>
      <c r="AH356" s="255"/>
      <c r="AI356" s="255"/>
      <c r="AJ356" s="255"/>
      <c r="AK356" s="255"/>
      <c r="AL356" s="255"/>
      <c r="AM356" s="255"/>
      <c r="AN356" s="255"/>
      <c r="AO356" s="255"/>
      <c r="AP356" s="255"/>
      <c r="AQ356" s="255"/>
      <c r="AR356" s="255"/>
      <c r="AS356" s="255"/>
    </row>
    <row r="357" spans="1:45" ht="12.75" customHeight="1">
      <c r="A357" s="255"/>
      <c r="B357" s="255"/>
      <c r="C357" s="255"/>
      <c r="D357" s="255"/>
      <c r="E357" s="255"/>
      <c r="F357" s="255"/>
      <c r="G357" s="255"/>
      <c r="H357" s="255"/>
      <c r="I357" s="255"/>
      <c r="J357" s="255"/>
      <c r="K357" s="255"/>
      <c r="L357" s="255"/>
      <c r="M357" s="255"/>
      <c r="N357" s="255"/>
      <c r="O357" s="255"/>
      <c r="P357" s="255"/>
      <c r="Q357" s="255"/>
      <c r="R357" s="255"/>
      <c r="S357" s="255"/>
      <c r="T357" s="255"/>
      <c r="U357" s="255"/>
      <c r="V357" s="255"/>
      <c r="W357" s="255"/>
      <c r="X357" s="255"/>
      <c r="Y357" s="255"/>
      <c r="Z357" s="255"/>
      <c r="AA357" s="255"/>
      <c r="AB357" s="255"/>
      <c r="AC357" s="255"/>
      <c r="AD357" s="255"/>
      <c r="AE357" s="255"/>
      <c r="AF357" s="255"/>
      <c r="AG357" s="255"/>
      <c r="AH357" s="255"/>
      <c r="AI357" s="255"/>
      <c r="AJ357" s="255"/>
      <c r="AK357" s="255"/>
      <c r="AL357" s="255"/>
      <c r="AM357" s="255"/>
      <c r="AN357" s="255"/>
      <c r="AO357" s="255"/>
      <c r="AP357" s="255"/>
      <c r="AQ357" s="255"/>
      <c r="AR357" s="255"/>
      <c r="AS357" s="255"/>
    </row>
    <row r="358" spans="1:45" ht="12.75" customHeight="1">
      <c r="A358" s="255"/>
      <c r="B358" s="255"/>
      <c r="C358" s="255"/>
      <c r="D358" s="255"/>
      <c r="E358" s="255"/>
      <c r="F358" s="255"/>
      <c r="G358" s="255"/>
      <c r="H358" s="255"/>
      <c r="I358" s="255"/>
      <c r="J358" s="255"/>
      <c r="K358" s="255"/>
      <c r="L358" s="255"/>
      <c r="M358" s="255"/>
      <c r="N358" s="255"/>
      <c r="O358" s="255"/>
      <c r="P358" s="255"/>
      <c r="Q358" s="255"/>
      <c r="R358" s="255"/>
      <c r="S358" s="255"/>
      <c r="T358" s="255"/>
      <c r="U358" s="255"/>
      <c r="V358" s="255"/>
      <c r="W358" s="255"/>
      <c r="X358" s="255"/>
      <c r="Y358" s="255"/>
      <c r="Z358" s="255"/>
      <c r="AA358" s="255"/>
      <c r="AB358" s="255"/>
      <c r="AC358" s="255"/>
      <c r="AD358" s="255"/>
      <c r="AE358" s="255"/>
      <c r="AF358" s="255"/>
      <c r="AG358" s="255"/>
      <c r="AH358" s="255"/>
      <c r="AI358" s="255"/>
      <c r="AJ358" s="255"/>
      <c r="AK358" s="255"/>
      <c r="AL358" s="255"/>
      <c r="AM358" s="255"/>
      <c r="AN358" s="255"/>
      <c r="AO358" s="255"/>
      <c r="AP358" s="255"/>
      <c r="AQ358" s="255"/>
      <c r="AR358" s="255"/>
      <c r="AS358" s="255"/>
    </row>
    <row r="359" spans="1:45" ht="12.75" customHeight="1">
      <c r="A359" s="255"/>
      <c r="B359" s="255"/>
      <c r="C359" s="255"/>
      <c r="D359" s="255"/>
      <c r="E359" s="255"/>
      <c r="F359" s="255"/>
      <c r="G359" s="255"/>
      <c r="H359" s="255"/>
      <c r="I359" s="255"/>
      <c r="J359" s="255"/>
      <c r="K359" s="255"/>
      <c r="L359" s="255"/>
      <c r="M359" s="255"/>
      <c r="N359" s="255"/>
      <c r="O359" s="255"/>
      <c r="P359" s="255"/>
      <c r="Q359" s="255"/>
      <c r="R359" s="255"/>
      <c r="S359" s="255"/>
      <c r="T359" s="255"/>
      <c r="U359" s="255"/>
      <c r="V359" s="255"/>
      <c r="W359" s="255"/>
      <c r="X359" s="255"/>
      <c r="Y359" s="255"/>
      <c r="Z359" s="255"/>
      <c r="AA359" s="255"/>
      <c r="AB359" s="255"/>
      <c r="AC359" s="255"/>
      <c r="AD359" s="255"/>
      <c r="AE359" s="255"/>
      <c r="AF359" s="255"/>
      <c r="AG359" s="255"/>
      <c r="AH359" s="255"/>
      <c r="AI359" s="255"/>
      <c r="AJ359" s="255"/>
      <c r="AK359" s="255"/>
      <c r="AL359" s="255"/>
      <c r="AM359" s="255"/>
      <c r="AN359" s="255"/>
      <c r="AO359" s="255"/>
      <c r="AP359" s="255"/>
      <c r="AQ359" s="255"/>
      <c r="AR359" s="255"/>
      <c r="AS359" s="255"/>
    </row>
    <row r="360" spans="1:45" ht="12.75" customHeight="1">
      <c r="A360" s="255"/>
      <c r="B360" s="255"/>
      <c r="C360" s="255"/>
      <c r="D360" s="255"/>
      <c r="E360" s="255"/>
      <c r="F360" s="255"/>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255"/>
      <c r="AE360" s="255"/>
      <c r="AF360" s="255"/>
      <c r="AG360" s="255"/>
      <c r="AH360" s="255"/>
      <c r="AI360" s="255"/>
      <c r="AJ360" s="255"/>
      <c r="AK360" s="255"/>
      <c r="AL360" s="255"/>
      <c r="AM360" s="255"/>
      <c r="AN360" s="255"/>
      <c r="AO360" s="255"/>
      <c r="AP360" s="255"/>
      <c r="AQ360" s="255"/>
      <c r="AR360" s="255"/>
      <c r="AS360" s="255"/>
    </row>
    <row r="361" spans="1:45" ht="12.75" customHeight="1">
      <c r="A361" s="255"/>
      <c r="B361" s="255"/>
      <c r="C361" s="255"/>
      <c r="D361" s="255"/>
      <c r="E361" s="255"/>
      <c r="F361" s="255"/>
      <c r="G361" s="255"/>
      <c r="H361" s="255"/>
      <c r="I361" s="255"/>
      <c r="J361" s="255"/>
      <c r="K361" s="255"/>
      <c r="L361" s="255"/>
      <c r="M361" s="255"/>
      <c r="N361" s="255"/>
      <c r="O361" s="255"/>
      <c r="P361" s="255"/>
      <c r="Q361" s="255"/>
      <c r="R361" s="255"/>
      <c r="S361" s="255"/>
      <c r="T361" s="255"/>
      <c r="U361" s="255"/>
      <c r="V361" s="255"/>
      <c r="W361" s="255"/>
      <c r="X361" s="255"/>
      <c r="Y361" s="255"/>
      <c r="Z361" s="255"/>
      <c r="AA361" s="255"/>
      <c r="AB361" s="255"/>
      <c r="AC361" s="255"/>
      <c r="AD361" s="255"/>
      <c r="AE361" s="255"/>
      <c r="AF361" s="255"/>
      <c r="AG361" s="255"/>
      <c r="AH361" s="255"/>
      <c r="AI361" s="255"/>
      <c r="AJ361" s="255"/>
      <c r="AK361" s="255"/>
      <c r="AL361" s="255"/>
      <c r="AM361" s="255"/>
      <c r="AN361" s="255"/>
      <c r="AO361" s="255"/>
      <c r="AP361" s="255"/>
      <c r="AQ361" s="255"/>
      <c r="AR361" s="255"/>
      <c r="AS361" s="255"/>
    </row>
    <row r="362" spans="1:45" ht="12.75" customHeight="1">
      <c r="A362" s="255"/>
      <c r="B362" s="255"/>
      <c r="C362" s="255"/>
      <c r="D362" s="255"/>
      <c r="E362" s="255"/>
      <c r="F362" s="255"/>
      <c r="G362" s="255"/>
      <c r="H362" s="255"/>
      <c r="I362" s="255"/>
      <c r="J362" s="255"/>
      <c r="K362" s="255"/>
      <c r="L362" s="255"/>
      <c r="M362" s="255"/>
      <c r="N362" s="255"/>
      <c r="O362" s="255"/>
      <c r="P362" s="255"/>
      <c r="Q362" s="255"/>
      <c r="R362" s="255"/>
      <c r="S362" s="255"/>
      <c r="T362" s="255"/>
      <c r="U362" s="255"/>
      <c r="V362" s="255"/>
      <c r="W362" s="255"/>
      <c r="X362" s="255"/>
      <c r="Y362" s="255"/>
      <c r="Z362" s="255"/>
      <c r="AA362" s="255"/>
      <c r="AB362" s="255"/>
      <c r="AC362" s="255"/>
      <c r="AD362" s="255"/>
      <c r="AE362" s="255"/>
      <c r="AF362" s="255"/>
      <c r="AG362" s="255"/>
      <c r="AH362" s="255"/>
      <c r="AI362" s="255"/>
      <c r="AJ362" s="255"/>
      <c r="AK362" s="255"/>
      <c r="AL362" s="255"/>
      <c r="AM362" s="255"/>
      <c r="AN362" s="255"/>
      <c r="AO362" s="255"/>
      <c r="AP362" s="255"/>
      <c r="AQ362" s="255"/>
      <c r="AR362" s="255"/>
      <c r="AS362" s="255"/>
    </row>
    <row r="363" spans="1:45" ht="12.75" customHeight="1">
      <c r="A363" s="255"/>
      <c r="B363" s="255"/>
      <c r="C363" s="255"/>
      <c r="D363" s="255"/>
      <c r="E363" s="255"/>
      <c r="F363" s="255"/>
      <c r="G363" s="255"/>
      <c r="H363" s="255"/>
      <c r="I363" s="255"/>
      <c r="J363" s="255"/>
      <c r="K363" s="255"/>
      <c r="L363" s="255"/>
      <c r="M363" s="255"/>
      <c r="N363" s="255"/>
      <c r="O363" s="255"/>
      <c r="P363" s="255"/>
      <c r="Q363" s="255"/>
      <c r="R363" s="255"/>
      <c r="S363" s="255"/>
      <c r="T363" s="255"/>
      <c r="U363" s="255"/>
      <c r="V363" s="255"/>
      <c r="W363" s="255"/>
      <c r="X363" s="255"/>
      <c r="Y363" s="255"/>
      <c r="Z363" s="255"/>
      <c r="AA363" s="255"/>
      <c r="AB363" s="255"/>
      <c r="AC363" s="255"/>
      <c r="AD363" s="255"/>
      <c r="AE363" s="255"/>
      <c r="AF363" s="255"/>
      <c r="AG363" s="255"/>
      <c r="AH363" s="255"/>
      <c r="AI363" s="255"/>
      <c r="AJ363" s="255"/>
      <c r="AK363" s="255"/>
      <c r="AL363" s="255"/>
      <c r="AM363" s="255"/>
      <c r="AN363" s="255"/>
      <c r="AO363" s="255"/>
      <c r="AP363" s="255"/>
      <c r="AQ363" s="255"/>
      <c r="AR363" s="255"/>
      <c r="AS363" s="255"/>
    </row>
    <row r="364" spans="1:45" ht="12.75" customHeight="1">
      <c r="A364" s="255"/>
      <c r="B364" s="255"/>
      <c r="C364" s="255"/>
      <c r="D364" s="255"/>
      <c r="E364" s="255"/>
      <c r="F364" s="255"/>
      <c r="G364" s="255"/>
      <c r="H364" s="255"/>
      <c r="I364" s="255"/>
      <c r="J364" s="255"/>
      <c r="K364" s="255"/>
      <c r="L364" s="255"/>
      <c r="M364" s="255"/>
      <c r="N364" s="255"/>
      <c r="O364" s="255"/>
      <c r="P364" s="255"/>
      <c r="Q364" s="255"/>
      <c r="R364" s="255"/>
      <c r="S364" s="255"/>
      <c r="T364" s="255"/>
      <c r="U364" s="255"/>
      <c r="V364" s="255"/>
      <c r="W364" s="255"/>
      <c r="X364" s="255"/>
      <c r="Y364" s="255"/>
      <c r="Z364" s="255"/>
      <c r="AA364" s="255"/>
      <c r="AB364" s="255"/>
      <c r="AC364" s="255"/>
      <c r="AD364" s="255"/>
      <c r="AE364" s="255"/>
      <c r="AF364" s="255"/>
      <c r="AG364" s="255"/>
      <c r="AH364" s="255"/>
      <c r="AI364" s="255"/>
      <c r="AJ364" s="255"/>
      <c r="AK364" s="255"/>
      <c r="AL364" s="255"/>
      <c r="AM364" s="255"/>
      <c r="AN364" s="255"/>
      <c r="AO364" s="255"/>
      <c r="AP364" s="255"/>
      <c r="AQ364" s="255"/>
      <c r="AR364" s="255"/>
      <c r="AS364" s="255"/>
    </row>
    <row r="365" spans="1:45" ht="12.75" customHeight="1">
      <c r="A365" s="255"/>
      <c r="B365" s="255"/>
      <c r="C365" s="255"/>
      <c r="D365" s="255"/>
      <c r="E365" s="255"/>
      <c r="F365" s="255"/>
      <c r="G365" s="255"/>
      <c r="H365" s="255"/>
      <c r="I365" s="255"/>
      <c r="J365" s="255"/>
      <c r="K365" s="255"/>
      <c r="L365" s="255"/>
      <c r="M365" s="255"/>
      <c r="N365" s="255"/>
      <c r="O365" s="255"/>
      <c r="P365" s="255"/>
      <c r="Q365" s="255"/>
      <c r="R365" s="255"/>
      <c r="S365" s="255"/>
      <c r="T365" s="255"/>
      <c r="U365" s="255"/>
      <c r="V365" s="255"/>
      <c r="W365" s="255"/>
      <c r="X365" s="255"/>
      <c r="Y365" s="255"/>
      <c r="Z365" s="255"/>
      <c r="AA365" s="255"/>
      <c r="AB365" s="255"/>
      <c r="AC365" s="255"/>
      <c r="AD365" s="255"/>
      <c r="AE365" s="255"/>
      <c r="AF365" s="255"/>
      <c r="AG365" s="255"/>
      <c r="AH365" s="255"/>
      <c r="AI365" s="255"/>
      <c r="AJ365" s="255"/>
      <c r="AK365" s="255"/>
      <c r="AL365" s="255"/>
      <c r="AM365" s="255"/>
      <c r="AN365" s="255"/>
      <c r="AO365" s="255"/>
      <c r="AP365" s="255"/>
      <c r="AQ365" s="255"/>
      <c r="AR365" s="255"/>
      <c r="AS365" s="255"/>
    </row>
    <row r="366" spans="1:45" ht="12.75" customHeight="1">
      <c r="A366" s="255"/>
      <c r="B366" s="255"/>
      <c r="C366" s="255"/>
      <c r="D366" s="255"/>
      <c r="E366" s="255"/>
      <c r="F366" s="255"/>
      <c r="G366" s="255"/>
      <c r="H366" s="255"/>
      <c r="I366" s="255"/>
      <c r="J366" s="255"/>
      <c r="K366" s="255"/>
      <c r="L366" s="255"/>
      <c r="M366" s="255"/>
      <c r="N366" s="255"/>
      <c r="O366" s="255"/>
      <c r="P366" s="255"/>
      <c r="Q366" s="255"/>
      <c r="R366" s="255"/>
      <c r="S366" s="255"/>
      <c r="T366" s="255"/>
      <c r="U366" s="255"/>
      <c r="V366" s="255"/>
      <c r="W366" s="255"/>
      <c r="X366" s="255"/>
      <c r="Y366" s="255"/>
      <c r="Z366" s="255"/>
      <c r="AA366" s="255"/>
      <c r="AB366" s="255"/>
      <c r="AC366" s="255"/>
      <c r="AD366" s="255"/>
      <c r="AE366" s="255"/>
      <c r="AF366" s="255"/>
      <c r="AG366" s="255"/>
      <c r="AH366" s="255"/>
      <c r="AI366" s="255"/>
      <c r="AJ366" s="255"/>
      <c r="AK366" s="255"/>
      <c r="AL366" s="255"/>
      <c r="AM366" s="255"/>
      <c r="AN366" s="255"/>
      <c r="AO366" s="255"/>
      <c r="AP366" s="255"/>
      <c r="AQ366" s="255"/>
      <c r="AR366" s="255"/>
      <c r="AS366" s="255"/>
    </row>
    <row r="367" spans="1:45" ht="12.75" customHeight="1">
      <c r="A367" s="255"/>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255"/>
      <c r="AE367" s="255"/>
      <c r="AF367" s="255"/>
      <c r="AG367" s="255"/>
      <c r="AH367" s="255"/>
      <c r="AI367" s="255"/>
      <c r="AJ367" s="255"/>
      <c r="AK367" s="255"/>
      <c r="AL367" s="255"/>
      <c r="AM367" s="255"/>
      <c r="AN367" s="255"/>
      <c r="AO367" s="255"/>
      <c r="AP367" s="255"/>
      <c r="AQ367" s="255"/>
      <c r="AR367" s="255"/>
      <c r="AS367" s="255"/>
    </row>
    <row r="368" spans="1:45" ht="12.75" customHeight="1">
      <c r="A368" s="255"/>
      <c r="B368" s="255"/>
      <c r="C368" s="255"/>
      <c r="D368" s="255"/>
      <c r="E368" s="255"/>
      <c r="F368" s="255"/>
      <c r="G368" s="255"/>
      <c r="H368" s="255"/>
      <c r="I368" s="255"/>
      <c r="J368" s="255"/>
      <c r="K368" s="255"/>
      <c r="L368" s="255"/>
      <c r="M368" s="255"/>
      <c r="N368" s="255"/>
      <c r="O368" s="255"/>
      <c r="P368" s="255"/>
      <c r="Q368" s="255"/>
      <c r="R368" s="255"/>
      <c r="S368" s="255"/>
      <c r="T368" s="255"/>
      <c r="U368" s="255"/>
      <c r="V368" s="255"/>
      <c r="W368" s="255"/>
      <c r="X368" s="255"/>
      <c r="Y368" s="255"/>
      <c r="Z368" s="255"/>
      <c r="AA368" s="255"/>
      <c r="AB368" s="255"/>
      <c r="AC368" s="255"/>
      <c r="AD368" s="255"/>
      <c r="AE368" s="255"/>
      <c r="AF368" s="255"/>
      <c r="AG368" s="255"/>
      <c r="AH368" s="255"/>
      <c r="AI368" s="255"/>
      <c r="AJ368" s="255"/>
      <c r="AK368" s="255"/>
      <c r="AL368" s="255"/>
      <c r="AM368" s="255"/>
      <c r="AN368" s="255"/>
      <c r="AO368" s="255"/>
      <c r="AP368" s="255"/>
      <c r="AQ368" s="255"/>
      <c r="AR368" s="255"/>
      <c r="AS368" s="255"/>
    </row>
    <row r="369" spans="1:45" ht="12.75" customHeight="1">
      <c r="A369" s="255"/>
      <c r="B369" s="255"/>
      <c r="C369" s="255"/>
      <c r="D369" s="255"/>
      <c r="E369" s="255"/>
      <c r="F369" s="255"/>
      <c r="G369" s="255"/>
      <c r="H369" s="255"/>
      <c r="I369" s="255"/>
      <c r="J369" s="255"/>
      <c r="K369" s="255"/>
      <c r="L369" s="255"/>
      <c r="M369" s="255"/>
      <c r="N369" s="255"/>
      <c r="O369" s="255"/>
      <c r="P369" s="255"/>
      <c r="Q369" s="255"/>
      <c r="R369" s="255"/>
      <c r="S369" s="255"/>
      <c r="T369" s="255"/>
      <c r="U369" s="255"/>
      <c r="V369" s="255"/>
      <c r="W369" s="255"/>
      <c r="X369" s="255"/>
      <c r="Y369" s="255"/>
      <c r="Z369" s="255"/>
      <c r="AA369" s="255"/>
      <c r="AB369" s="255"/>
      <c r="AC369" s="255"/>
      <c r="AD369" s="255"/>
      <c r="AE369" s="255"/>
      <c r="AF369" s="255"/>
      <c r="AG369" s="255"/>
      <c r="AH369" s="255"/>
      <c r="AI369" s="255"/>
      <c r="AJ369" s="255"/>
      <c r="AK369" s="255"/>
      <c r="AL369" s="255"/>
      <c r="AM369" s="255"/>
      <c r="AN369" s="255"/>
      <c r="AO369" s="255"/>
      <c r="AP369" s="255"/>
      <c r="AQ369" s="255"/>
      <c r="AR369" s="255"/>
      <c r="AS369" s="255"/>
    </row>
    <row r="370" spans="1:45" ht="12.75" customHeight="1">
      <c r="A370" s="255"/>
      <c r="B370" s="255"/>
      <c r="C370" s="255"/>
      <c r="D370" s="255"/>
      <c r="E370" s="255"/>
      <c r="F370" s="255"/>
      <c r="G370" s="255"/>
      <c r="H370" s="255"/>
      <c r="I370" s="255"/>
      <c r="J370" s="255"/>
      <c r="K370" s="255"/>
      <c r="L370" s="255"/>
      <c r="M370" s="255"/>
      <c r="N370" s="255"/>
      <c r="O370" s="255"/>
      <c r="P370" s="255"/>
      <c r="Q370" s="255"/>
      <c r="R370" s="255"/>
      <c r="S370" s="255"/>
      <c r="T370" s="255"/>
      <c r="U370" s="255"/>
      <c r="V370" s="255"/>
      <c r="W370" s="255"/>
      <c r="X370" s="255"/>
      <c r="Y370" s="255"/>
      <c r="Z370" s="255"/>
      <c r="AA370" s="255"/>
      <c r="AB370" s="255"/>
      <c r="AC370" s="255"/>
      <c r="AD370" s="255"/>
      <c r="AE370" s="255"/>
      <c r="AF370" s="255"/>
      <c r="AG370" s="255"/>
      <c r="AH370" s="255"/>
      <c r="AI370" s="255"/>
      <c r="AJ370" s="255"/>
      <c r="AK370" s="255"/>
      <c r="AL370" s="255"/>
      <c r="AM370" s="255"/>
      <c r="AN370" s="255"/>
      <c r="AO370" s="255"/>
      <c r="AP370" s="255"/>
      <c r="AQ370" s="255"/>
      <c r="AR370" s="255"/>
      <c r="AS370" s="255"/>
    </row>
    <row r="371" spans="1:45" ht="12.75" customHeight="1">
      <c r="A371" s="255"/>
      <c r="B371" s="255"/>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255"/>
      <c r="AH371" s="255"/>
      <c r="AI371" s="255"/>
      <c r="AJ371" s="255"/>
      <c r="AK371" s="255"/>
      <c r="AL371" s="255"/>
      <c r="AM371" s="255"/>
      <c r="AN371" s="255"/>
      <c r="AO371" s="255"/>
      <c r="AP371" s="255"/>
      <c r="AQ371" s="255"/>
      <c r="AR371" s="255"/>
      <c r="AS371" s="255"/>
    </row>
    <row r="372" spans="1:45" ht="12.75" customHeight="1">
      <c r="A372" s="255"/>
      <c r="B372" s="255"/>
      <c r="C372" s="255"/>
      <c r="D372" s="255"/>
      <c r="E372" s="255"/>
      <c r="F372" s="255"/>
      <c r="G372" s="255"/>
      <c r="H372" s="255"/>
      <c r="I372" s="255"/>
      <c r="J372" s="255"/>
      <c r="K372" s="255"/>
      <c r="L372" s="255"/>
      <c r="M372" s="255"/>
      <c r="N372" s="255"/>
      <c r="O372" s="255"/>
      <c r="P372" s="255"/>
      <c r="Q372" s="255"/>
      <c r="R372" s="255"/>
      <c r="S372" s="255"/>
      <c r="T372" s="255"/>
      <c r="U372" s="255"/>
      <c r="V372" s="255"/>
      <c r="W372" s="255"/>
      <c r="X372" s="255"/>
      <c r="Y372" s="255"/>
      <c r="Z372" s="255"/>
      <c r="AA372" s="255"/>
      <c r="AB372" s="255"/>
      <c r="AC372" s="255"/>
      <c r="AD372" s="255"/>
      <c r="AE372" s="255"/>
      <c r="AF372" s="255"/>
      <c r="AG372" s="255"/>
      <c r="AH372" s="255"/>
      <c r="AI372" s="255"/>
      <c r="AJ372" s="255"/>
      <c r="AK372" s="255"/>
      <c r="AL372" s="255"/>
      <c r="AM372" s="255"/>
      <c r="AN372" s="255"/>
      <c r="AO372" s="255"/>
      <c r="AP372" s="255"/>
      <c r="AQ372" s="255"/>
      <c r="AR372" s="255"/>
      <c r="AS372" s="255"/>
    </row>
    <row r="373" spans="1:45" ht="12.75" customHeight="1">
      <c r="A373" s="255"/>
      <c r="B373" s="255"/>
      <c r="C373" s="255"/>
      <c r="D373" s="255"/>
      <c r="E373" s="255"/>
      <c r="F373" s="255"/>
      <c r="G373" s="255"/>
      <c r="H373" s="255"/>
      <c r="I373" s="255"/>
      <c r="J373" s="255"/>
      <c r="K373" s="255"/>
      <c r="L373" s="255"/>
      <c r="M373" s="255"/>
      <c r="N373" s="255"/>
      <c r="O373" s="255"/>
      <c r="P373" s="255"/>
      <c r="Q373" s="255"/>
      <c r="R373" s="255"/>
      <c r="S373" s="255"/>
      <c r="T373" s="255"/>
      <c r="U373" s="255"/>
      <c r="V373" s="255"/>
      <c r="W373" s="255"/>
      <c r="X373" s="255"/>
      <c r="Y373" s="255"/>
      <c r="Z373" s="255"/>
      <c r="AA373" s="255"/>
      <c r="AB373" s="255"/>
      <c r="AC373" s="255"/>
      <c r="AD373" s="255"/>
      <c r="AE373" s="255"/>
      <c r="AF373" s="255"/>
      <c r="AG373" s="255"/>
      <c r="AH373" s="255"/>
      <c r="AI373" s="255"/>
      <c r="AJ373" s="255"/>
      <c r="AK373" s="255"/>
      <c r="AL373" s="255"/>
      <c r="AM373" s="255"/>
      <c r="AN373" s="255"/>
      <c r="AO373" s="255"/>
      <c r="AP373" s="255"/>
      <c r="AQ373" s="255"/>
      <c r="AR373" s="255"/>
      <c r="AS373" s="255"/>
    </row>
    <row r="374" spans="1:45" ht="12.75" customHeight="1">
      <c r="A374" s="255"/>
      <c r="B374" s="255"/>
      <c r="C374" s="255"/>
      <c r="D374" s="255"/>
      <c r="E374" s="255"/>
      <c r="F374" s="255"/>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5"/>
      <c r="AF374" s="255"/>
      <c r="AG374" s="255"/>
      <c r="AH374" s="255"/>
      <c r="AI374" s="255"/>
      <c r="AJ374" s="255"/>
      <c r="AK374" s="255"/>
      <c r="AL374" s="255"/>
      <c r="AM374" s="255"/>
      <c r="AN374" s="255"/>
      <c r="AO374" s="255"/>
      <c r="AP374" s="255"/>
      <c r="AQ374" s="255"/>
      <c r="AR374" s="255"/>
      <c r="AS374" s="255"/>
    </row>
    <row r="375" spans="1:45" ht="12.75" customHeight="1">
      <c r="A375" s="255"/>
      <c r="B375" s="255"/>
      <c r="C375" s="255"/>
      <c r="D375" s="255"/>
      <c r="E375" s="255"/>
      <c r="F375" s="255"/>
      <c r="G375" s="255"/>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5"/>
      <c r="AK375" s="255"/>
      <c r="AL375" s="255"/>
      <c r="AM375" s="255"/>
      <c r="AN375" s="255"/>
      <c r="AO375" s="255"/>
      <c r="AP375" s="255"/>
      <c r="AQ375" s="255"/>
      <c r="AR375" s="255"/>
      <c r="AS375" s="255"/>
    </row>
    <row r="376" spans="1:45" ht="12.75" customHeight="1">
      <c r="A376" s="255"/>
      <c r="B376" s="255"/>
      <c r="C376" s="255"/>
      <c r="D376" s="255"/>
      <c r="E376" s="255"/>
      <c r="F376" s="255"/>
      <c r="G376" s="255"/>
      <c r="H376" s="255"/>
      <c r="I376" s="255"/>
      <c r="J376" s="255"/>
      <c r="K376" s="255"/>
      <c r="L376" s="255"/>
      <c r="M376" s="255"/>
      <c r="N376" s="255"/>
      <c r="O376" s="255"/>
      <c r="P376" s="255"/>
      <c r="Q376" s="255"/>
      <c r="R376" s="255"/>
      <c r="S376" s="255"/>
      <c r="T376" s="255"/>
      <c r="U376" s="255"/>
      <c r="V376" s="255"/>
      <c r="W376" s="255"/>
      <c r="X376" s="255"/>
      <c r="Y376" s="255"/>
      <c r="Z376" s="255"/>
      <c r="AA376" s="255"/>
      <c r="AB376" s="255"/>
      <c r="AC376" s="255"/>
      <c r="AD376" s="255"/>
      <c r="AE376" s="255"/>
      <c r="AF376" s="255"/>
      <c r="AG376" s="255"/>
      <c r="AH376" s="255"/>
      <c r="AI376" s="255"/>
      <c r="AJ376" s="255"/>
      <c r="AK376" s="255"/>
      <c r="AL376" s="255"/>
      <c r="AM376" s="255"/>
      <c r="AN376" s="255"/>
      <c r="AO376" s="255"/>
      <c r="AP376" s="255"/>
      <c r="AQ376" s="255"/>
      <c r="AR376" s="255"/>
      <c r="AS376" s="255"/>
    </row>
    <row r="377" spans="1:45" ht="12.75" customHeight="1">
      <c r="A377" s="255"/>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F377" s="255"/>
      <c r="AG377" s="255"/>
      <c r="AH377" s="255"/>
      <c r="AI377" s="255"/>
      <c r="AJ377" s="255"/>
      <c r="AK377" s="255"/>
      <c r="AL377" s="255"/>
      <c r="AM377" s="255"/>
      <c r="AN377" s="255"/>
      <c r="AO377" s="255"/>
      <c r="AP377" s="255"/>
      <c r="AQ377" s="255"/>
      <c r="AR377" s="255"/>
      <c r="AS377" s="255"/>
    </row>
    <row r="378" spans="1:45" ht="12.75" customHeight="1">
      <c r="A378" s="255"/>
      <c r="B378" s="255"/>
      <c r="C378" s="255"/>
      <c r="D378" s="255"/>
      <c r="E378" s="255"/>
      <c r="F378" s="255"/>
      <c r="G378" s="255"/>
      <c r="H378" s="255"/>
      <c r="I378" s="255"/>
      <c r="J378" s="255"/>
      <c r="K378" s="255"/>
      <c r="L378" s="255"/>
      <c r="M378" s="255"/>
      <c r="N378" s="255"/>
      <c r="O378" s="255"/>
      <c r="P378" s="255"/>
      <c r="Q378" s="255"/>
      <c r="R378" s="255"/>
      <c r="S378" s="255"/>
      <c r="T378" s="255"/>
      <c r="U378" s="255"/>
      <c r="V378" s="255"/>
      <c r="W378" s="255"/>
      <c r="X378" s="255"/>
      <c r="Y378" s="255"/>
      <c r="Z378" s="255"/>
      <c r="AA378" s="255"/>
      <c r="AB378" s="255"/>
      <c r="AC378" s="255"/>
      <c r="AD378" s="255"/>
      <c r="AE378" s="255"/>
      <c r="AF378" s="255"/>
      <c r="AG378" s="255"/>
      <c r="AH378" s="255"/>
      <c r="AI378" s="255"/>
      <c r="AJ378" s="255"/>
      <c r="AK378" s="255"/>
      <c r="AL378" s="255"/>
      <c r="AM378" s="255"/>
      <c r="AN378" s="255"/>
      <c r="AO378" s="255"/>
      <c r="AP378" s="255"/>
      <c r="AQ378" s="255"/>
      <c r="AR378" s="255"/>
      <c r="AS378" s="255"/>
    </row>
    <row r="379" spans="1:45" ht="12.75" customHeight="1">
      <c r="A379" s="255"/>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255"/>
      <c r="AE379" s="255"/>
      <c r="AF379" s="255"/>
      <c r="AG379" s="255"/>
      <c r="AH379" s="255"/>
      <c r="AI379" s="255"/>
      <c r="AJ379" s="255"/>
      <c r="AK379" s="255"/>
      <c r="AL379" s="255"/>
      <c r="AM379" s="255"/>
      <c r="AN379" s="255"/>
      <c r="AO379" s="255"/>
      <c r="AP379" s="255"/>
      <c r="AQ379" s="255"/>
      <c r="AR379" s="255"/>
      <c r="AS379" s="255"/>
    </row>
    <row r="380" spans="1:45" ht="12.75" customHeight="1">
      <c r="A380" s="255"/>
      <c r="B380" s="255"/>
      <c r="C380" s="255"/>
      <c r="D380" s="255"/>
      <c r="E380" s="255"/>
      <c r="F380" s="255"/>
      <c r="G380" s="255"/>
      <c r="H380" s="255"/>
      <c r="I380" s="255"/>
      <c r="J380" s="255"/>
      <c r="K380" s="255"/>
      <c r="L380" s="255"/>
      <c r="M380" s="255"/>
      <c r="N380" s="255"/>
      <c r="O380" s="255"/>
      <c r="P380" s="255"/>
      <c r="Q380" s="255"/>
      <c r="R380" s="255"/>
      <c r="S380" s="255"/>
      <c r="T380" s="255"/>
      <c r="U380" s="255"/>
      <c r="V380" s="255"/>
      <c r="W380" s="255"/>
      <c r="X380" s="255"/>
      <c r="Y380" s="255"/>
      <c r="Z380" s="255"/>
      <c r="AA380" s="255"/>
      <c r="AB380" s="255"/>
      <c r="AC380" s="255"/>
      <c r="AD380" s="255"/>
      <c r="AE380" s="255"/>
      <c r="AF380" s="255"/>
      <c r="AG380" s="255"/>
      <c r="AH380" s="255"/>
      <c r="AI380" s="255"/>
      <c r="AJ380" s="255"/>
      <c r="AK380" s="255"/>
      <c r="AL380" s="255"/>
      <c r="AM380" s="255"/>
      <c r="AN380" s="255"/>
      <c r="AO380" s="255"/>
      <c r="AP380" s="255"/>
      <c r="AQ380" s="255"/>
      <c r="AR380" s="255"/>
      <c r="AS380" s="255"/>
    </row>
    <row r="381" spans="1:45" ht="12.75" customHeight="1">
      <c r="A381" s="255"/>
      <c r="B381" s="255"/>
      <c r="C381" s="255"/>
      <c r="D381" s="255"/>
      <c r="E381" s="255"/>
      <c r="F381" s="255"/>
      <c r="G381" s="255"/>
      <c r="H381" s="255"/>
      <c r="I381" s="255"/>
      <c r="J381" s="255"/>
      <c r="K381" s="255"/>
      <c r="L381" s="255"/>
      <c r="M381" s="255"/>
      <c r="N381" s="255"/>
      <c r="O381" s="255"/>
      <c r="P381" s="255"/>
      <c r="Q381" s="255"/>
      <c r="R381" s="255"/>
      <c r="S381" s="255"/>
      <c r="T381" s="255"/>
      <c r="U381" s="255"/>
      <c r="V381" s="255"/>
      <c r="W381" s="255"/>
      <c r="X381" s="255"/>
      <c r="Y381" s="255"/>
      <c r="Z381" s="255"/>
      <c r="AA381" s="255"/>
      <c r="AB381" s="255"/>
      <c r="AC381" s="255"/>
      <c r="AD381" s="255"/>
      <c r="AE381" s="255"/>
      <c r="AF381" s="255"/>
      <c r="AG381" s="255"/>
      <c r="AH381" s="255"/>
      <c r="AI381" s="255"/>
      <c r="AJ381" s="255"/>
      <c r="AK381" s="255"/>
      <c r="AL381" s="255"/>
      <c r="AM381" s="255"/>
      <c r="AN381" s="255"/>
      <c r="AO381" s="255"/>
      <c r="AP381" s="255"/>
      <c r="AQ381" s="255"/>
      <c r="AR381" s="255"/>
      <c r="AS381" s="255"/>
    </row>
    <row r="382" spans="1:45" ht="12.75" customHeight="1">
      <c r="A382" s="255"/>
      <c r="B382" s="255"/>
      <c r="C382" s="255"/>
      <c r="D382" s="255"/>
      <c r="E382" s="255"/>
      <c r="F382" s="255"/>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s="255"/>
      <c r="AG382" s="255"/>
      <c r="AH382" s="255"/>
      <c r="AI382" s="255"/>
      <c r="AJ382" s="255"/>
      <c r="AK382" s="255"/>
      <c r="AL382" s="255"/>
      <c r="AM382" s="255"/>
      <c r="AN382" s="255"/>
      <c r="AO382" s="255"/>
      <c r="AP382" s="255"/>
      <c r="AQ382" s="255"/>
      <c r="AR382" s="255"/>
      <c r="AS382" s="255"/>
    </row>
    <row r="383" spans="1:45" ht="12.75" customHeight="1">
      <c r="A383" s="255"/>
      <c r="B383" s="255"/>
      <c r="C383" s="255"/>
      <c r="D383" s="255"/>
      <c r="E383" s="255"/>
      <c r="F383" s="255"/>
      <c r="G383" s="255"/>
      <c r="H383" s="255"/>
      <c r="I383" s="255"/>
      <c r="J383" s="255"/>
      <c r="K383" s="255"/>
      <c r="L383" s="255"/>
      <c r="M383" s="255"/>
      <c r="N383" s="255"/>
      <c r="O383" s="255"/>
      <c r="P383" s="255"/>
      <c r="Q383" s="255"/>
      <c r="R383" s="255"/>
      <c r="S383" s="255"/>
      <c r="T383" s="255"/>
      <c r="U383" s="255"/>
      <c r="V383" s="255"/>
      <c r="W383" s="255"/>
      <c r="X383" s="255"/>
      <c r="Y383" s="255"/>
      <c r="Z383" s="255"/>
      <c r="AA383" s="255"/>
      <c r="AB383" s="255"/>
      <c r="AC383" s="255"/>
      <c r="AD383" s="255"/>
      <c r="AE383" s="255"/>
      <c r="AF383" s="255"/>
      <c r="AG383" s="255"/>
      <c r="AH383" s="255"/>
      <c r="AI383" s="255"/>
      <c r="AJ383" s="255"/>
      <c r="AK383" s="255"/>
      <c r="AL383" s="255"/>
      <c r="AM383" s="255"/>
      <c r="AN383" s="255"/>
      <c r="AO383" s="255"/>
      <c r="AP383" s="255"/>
      <c r="AQ383" s="255"/>
      <c r="AR383" s="255"/>
      <c r="AS383" s="255"/>
    </row>
    <row r="384" spans="1:45" ht="12.75" customHeight="1">
      <c r="A384" s="255"/>
      <c r="B384" s="255"/>
      <c r="C384" s="255"/>
      <c r="D384" s="255"/>
      <c r="E384" s="255"/>
      <c r="F384" s="255"/>
      <c r="G384" s="255"/>
      <c r="H384" s="255"/>
      <c r="I384" s="255"/>
      <c r="J384" s="255"/>
      <c r="K384" s="255"/>
      <c r="L384" s="255"/>
      <c r="M384" s="255"/>
      <c r="N384" s="1003">
        <f>+Informatica!W22</f>
        <v>1</v>
      </c>
      <c r="O384" s="255"/>
      <c r="P384" s="255"/>
      <c r="Q384" s="255"/>
      <c r="R384" s="255"/>
      <c r="S384" s="255"/>
      <c r="T384" s="255"/>
      <c r="U384" s="255"/>
      <c r="V384" s="255"/>
      <c r="W384" s="255"/>
      <c r="X384" s="255"/>
      <c r="Y384" s="255"/>
      <c r="Z384" s="255"/>
      <c r="AA384" s="255"/>
      <c r="AB384" s="255"/>
      <c r="AC384" s="255"/>
      <c r="AD384" s="255"/>
      <c r="AE384" s="255"/>
      <c r="AF384" s="255"/>
      <c r="AG384" s="255"/>
      <c r="AH384" s="255"/>
      <c r="AI384" s="255"/>
      <c r="AJ384" s="255"/>
      <c r="AK384" s="255"/>
      <c r="AL384" s="255"/>
      <c r="AM384" s="255"/>
      <c r="AN384" s="255"/>
      <c r="AO384" s="255"/>
      <c r="AP384" s="255"/>
      <c r="AQ384" s="255"/>
      <c r="AR384" s="255"/>
      <c r="AS384" s="255"/>
    </row>
    <row r="385" spans="1:45" ht="12.75" customHeight="1">
      <c r="A385" s="255"/>
      <c r="B385" s="255"/>
      <c r="C385" s="255"/>
      <c r="D385" s="255"/>
      <c r="E385" s="255"/>
      <c r="F385" s="255"/>
      <c r="G385" s="255"/>
      <c r="H385" s="255"/>
      <c r="I385" s="255"/>
      <c r="J385" s="255"/>
      <c r="K385" s="255"/>
      <c r="L385" s="255"/>
      <c r="M385" s="255"/>
      <c r="N385" s="255"/>
      <c r="O385" s="255"/>
      <c r="P385" s="255"/>
      <c r="Q385" s="255"/>
      <c r="R385" s="255"/>
      <c r="S385" s="255"/>
      <c r="T385" s="255"/>
      <c r="U385" s="255"/>
      <c r="V385" s="255"/>
      <c r="W385" s="255"/>
      <c r="X385" s="255"/>
      <c r="Y385" s="255"/>
      <c r="Z385" s="255"/>
      <c r="AA385" s="255"/>
      <c r="AB385" s="255"/>
      <c r="AC385" s="255"/>
      <c r="AD385" s="255"/>
      <c r="AE385" s="255"/>
      <c r="AF385" s="255"/>
      <c r="AG385" s="255"/>
      <c r="AH385" s="255"/>
      <c r="AI385" s="255"/>
      <c r="AJ385" s="255"/>
      <c r="AK385" s="255"/>
      <c r="AL385" s="255"/>
      <c r="AM385" s="255"/>
      <c r="AN385" s="255"/>
      <c r="AO385" s="255"/>
      <c r="AP385" s="255"/>
      <c r="AQ385" s="255"/>
      <c r="AR385" s="255"/>
      <c r="AS385" s="255"/>
    </row>
    <row r="386" spans="1:45" ht="15.75" customHeight="1"/>
    <row r="387" spans="1:45" ht="15.75" customHeight="1"/>
    <row r="388" spans="1:45" ht="15.75" customHeight="1"/>
    <row r="389" spans="1:45" ht="15.75" customHeight="1"/>
    <row r="390" spans="1:45" ht="15.75" customHeight="1"/>
    <row r="391" spans="1:45" ht="15.75" customHeight="1"/>
    <row r="392" spans="1:45" ht="15.75" customHeight="1"/>
    <row r="393" spans="1:45" ht="15.75" customHeight="1"/>
    <row r="394" spans="1:45" ht="15.75" customHeight="1"/>
    <row r="395" spans="1:45" ht="15.75" customHeight="1"/>
    <row r="396" spans="1:45" ht="15.75" customHeight="1"/>
    <row r="397" spans="1:45" ht="15.75" customHeight="1"/>
    <row r="398" spans="1:45" ht="15.75" customHeight="1"/>
    <row r="399" spans="1:45" ht="15.75" customHeight="1"/>
    <row r="400" spans="1:45"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621">
    <mergeCell ref="A109:A125"/>
    <mergeCell ref="C96:G97"/>
    <mergeCell ref="A106:B108"/>
    <mergeCell ref="Y72:AA73"/>
    <mergeCell ref="Y68:AA69"/>
    <mergeCell ref="Y70:AA71"/>
    <mergeCell ref="Y64:AA65"/>
    <mergeCell ref="Y66:AA67"/>
    <mergeCell ref="W78:W79"/>
    <mergeCell ref="W76:W77"/>
    <mergeCell ref="H118:H119"/>
    <mergeCell ref="H120:H121"/>
    <mergeCell ref="H106:I106"/>
    <mergeCell ref="A89:A105"/>
    <mergeCell ref="H124:H125"/>
    <mergeCell ref="B124:G125"/>
    <mergeCell ref="Y124:AA125"/>
    <mergeCell ref="Y76:AA77"/>
    <mergeCell ref="C118:G119"/>
    <mergeCell ref="C114:G115"/>
    <mergeCell ref="H114:H115"/>
    <mergeCell ref="H116:H117"/>
    <mergeCell ref="W74:W75"/>
    <mergeCell ref="H94:H95"/>
    <mergeCell ref="AE144:AG145"/>
    <mergeCell ref="AB144:AD145"/>
    <mergeCell ref="Y138:AA139"/>
    <mergeCell ref="W142:W143"/>
    <mergeCell ref="AH142:AJ143"/>
    <mergeCell ref="E107:E108"/>
    <mergeCell ref="C107:C108"/>
    <mergeCell ref="D107:D108"/>
    <mergeCell ref="C102:G103"/>
    <mergeCell ref="B104:G105"/>
    <mergeCell ref="B102:B103"/>
    <mergeCell ref="C112:G113"/>
    <mergeCell ref="C110:G111"/>
    <mergeCell ref="H126:I126"/>
    <mergeCell ref="H127:I127"/>
    <mergeCell ref="C127:C128"/>
    <mergeCell ref="A126:B128"/>
    <mergeCell ref="E127:E128"/>
    <mergeCell ref="D127:D128"/>
    <mergeCell ref="Y126:AA126"/>
    <mergeCell ref="Y144:AA145"/>
    <mergeCell ref="Y140:AA141"/>
    <mergeCell ref="Y142:AA143"/>
    <mergeCell ref="AB142:AD143"/>
    <mergeCell ref="AB96:AD97"/>
    <mergeCell ref="AB124:AD125"/>
    <mergeCell ref="AB127:AD128"/>
    <mergeCell ref="AB126:AD126"/>
    <mergeCell ref="AB104:AD105"/>
    <mergeCell ref="AB110:AD111"/>
    <mergeCell ref="AB122:AD123"/>
    <mergeCell ref="AB120:AD121"/>
    <mergeCell ref="B138:B139"/>
    <mergeCell ref="C138:G139"/>
    <mergeCell ref="C98:G99"/>
    <mergeCell ref="C100:G101"/>
    <mergeCell ref="B96:B97"/>
    <mergeCell ref="B98:B99"/>
    <mergeCell ref="W98:W99"/>
    <mergeCell ref="W96:W97"/>
    <mergeCell ref="H100:H101"/>
    <mergeCell ref="H98:H99"/>
    <mergeCell ref="Y100:AA101"/>
    <mergeCell ref="AB100:AD101"/>
    <mergeCell ref="W100:W101"/>
    <mergeCell ref="AB116:AD117"/>
    <mergeCell ref="Y120:AA121"/>
    <mergeCell ref="Y122:AA123"/>
    <mergeCell ref="AB140:AD141"/>
    <mergeCell ref="H142:H143"/>
    <mergeCell ref="H102:H103"/>
    <mergeCell ref="W102:W103"/>
    <mergeCell ref="Y102:AA103"/>
    <mergeCell ref="W120:W121"/>
    <mergeCell ref="Y107:AA108"/>
    <mergeCell ref="W124:W125"/>
    <mergeCell ref="Y127:AA128"/>
    <mergeCell ref="AB102:AD103"/>
    <mergeCell ref="H104:H105"/>
    <mergeCell ref="W104:W105"/>
    <mergeCell ref="W140:W141"/>
    <mergeCell ref="W138:W139"/>
    <mergeCell ref="W110:W111"/>
    <mergeCell ref="W107:W108"/>
    <mergeCell ref="AB118:AD119"/>
    <mergeCell ref="Y118:AA119"/>
    <mergeCell ref="Y104:AA105"/>
    <mergeCell ref="AB112:AD113"/>
    <mergeCell ref="AB114:AD115"/>
    <mergeCell ref="AB130:AD131"/>
    <mergeCell ref="AB138:AD139"/>
    <mergeCell ref="AB132:AD133"/>
    <mergeCell ref="F156:G156"/>
    <mergeCell ref="H152:I152"/>
    <mergeCell ref="H144:H145"/>
    <mergeCell ref="H150:I150"/>
    <mergeCell ref="H96:H97"/>
    <mergeCell ref="B144:G145"/>
    <mergeCell ref="C140:G141"/>
    <mergeCell ref="C142:G143"/>
    <mergeCell ref="B110:B111"/>
    <mergeCell ref="B100:B101"/>
    <mergeCell ref="H140:H141"/>
    <mergeCell ref="H128:I128"/>
    <mergeCell ref="H134:H135"/>
    <mergeCell ref="H112:H113"/>
    <mergeCell ref="H110:H111"/>
    <mergeCell ref="G107:G108"/>
    <mergeCell ref="F107:F108"/>
    <mergeCell ref="H107:I107"/>
    <mergeCell ref="H108:I108"/>
    <mergeCell ref="F127:F128"/>
    <mergeCell ref="G127:G128"/>
    <mergeCell ref="B116:B117"/>
    <mergeCell ref="C116:G117"/>
    <mergeCell ref="M154:X154"/>
    <mergeCell ref="M155:X155"/>
    <mergeCell ref="M156:X156"/>
    <mergeCell ref="M149:X149"/>
    <mergeCell ref="A148:X148"/>
    <mergeCell ref="B151:D151"/>
    <mergeCell ref="B149:D149"/>
    <mergeCell ref="M151:X151"/>
    <mergeCell ref="B153:D153"/>
    <mergeCell ref="B150:D150"/>
    <mergeCell ref="B152:D152"/>
    <mergeCell ref="H154:I154"/>
    <mergeCell ref="H155:I155"/>
    <mergeCell ref="A150:A156"/>
    <mergeCell ref="B156:D156"/>
    <mergeCell ref="B155:D155"/>
    <mergeCell ref="B154:D154"/>
    <mergeCell ref="H151:I151"/>
    <mergeCell ref="H153:I153"/>
    <mergeCell ref="M153:X153"/>
    <mergeCell ref="M152:X152"/>
    <mergeCell ref="M150:X150"/>
    <mergeCell ref="H149:I149"/>
    <mergeCell ref="H156:I156"/>
    <mergeCell ref="W144:W145"/>
    <mergeCell ref="W130:W131"/>
    <mergeCell ref="W127:W128"/>
    <mergeCell ref="W136:W137"/>
    <mergeCell ref="W134:W135"/>
    <mergeCell ref="W118:W119"/>
    <mergeCell ref="W116:W117"/>
    <mergeCell ref="W112:W113"/>
    <mergeCell ref="W114:W115"/>
    <mergeCell ref="H122:H123"/>
    <mergeCell ref="B118:B119"/>
    <mergeCell ref="B120:B121"/>
    <mergeCell ref="B122:B123"/>
    <mergeCell ref="B112:B113"/>
    <mergeCell ref="C122:G123"/>
    <mergeCell ref="B114:B115"/>
    <mergeCell ref="AB106:AD106"/>
    <mergeCell ref="AB107:AD108"/>
    <mergeCell ref="Y114:AA115"/>
    <mergeCell ref="Y116:AA117"/>
    <mergeCell ref="C120:G121"/>
    <mergeCell ref="B109:AJ109"/>
    <mergeCell ref="Y112:AA113"/>
    <mergeCell ref="Y110:AA111"/>
    <mergeCell ref="W122:W123"/>
    <mergeCell ref="Y106:AA106"/>
    <mergeCell ref="B94:B95"/>
    <mergeCell ref="C90:G91"/>
    <mergeCell ref="Y56:AA57"/>
    <mergeCell ref="AB56:AD57"/>
    <mergeCell ref="AB60:AD61"/>
    <mergeCell ref="Y60:AA61"/>
    <mergeCell ref="W58:W59"/>
    <mergeCell ref="Y58:AA59"/>
    <mergeCell ref="AB62:AD63"/>
    <mergeCell ref="W62:W63"/>
    <mergeCell ref="W60:W61"/>
    <mergeCell ref="W56:W57"/>
    <mergeCell ref="Y62:AA63"/>
    <mergeCell ref="AB58:AD59"/>
    <mergeCell ref="Y74:AA75"/>
    <mergeCell ref="AB74:AD75"/>
    <mergeCell ref="AB72:AD73"/>
    <mergeCell ref="W64:W65"/>
    <mergeCell ref="AB66:AD67"/>
    <mergeCell ref="W66:W67"/>
    <mergeCell ref="W72:W73"/>
    <mergeCell ref="AB87:AD88"/>
    <mergeCell ref="AB68:AD69"/>
    <mergeCell ref="AB70:AD71"/>
    <mergeCell ref="Y86:AA86"/>
    <mergeCell ref="Y87:AA88"/>
    <mergeCell ref="AE80:AG81"/>
    <mergeCell ref="AB80:AD81"/>
    <mergeCell ref="AB92:AD93"/>
    <mergeCell ref="AB94:AD95"/>
    <mergeCell ref="AB49:AD50"/>
    <mergeCell ref="Y49:AA50"/>
    <mergeCell ref="C92:G93"/>
    <mergeCell ref="C94:G95"/>
    <mergeCell ref="AB76:AD77"/>
    <mergeCell ref="AE78:AG79"/>
    <mergeCell ref="AB64:AD65"/>
    <mergeCell ref="AE76:AG77"/>
    <mergeCell ref="W68:W69"/>
    <mergeCell ref="W70:W71"/>
    <mergeCell ref="Y78:AA79"/>
    <mergeCell ref="Y54:AA55"/>
    <mergeCell ref="W54:W55"/>
    <mergeCell ref="W52:W53"/>
    <mergeCell ref="AB54:AD55"/>
    <mergeCell ref="AB52:AD53"/>
    <mergeCell ref="Y52:AA53"/>
    <mergeCell ref="B89:AJ89"/>
    <mergeCell ref="B32:B33"/>
    <mergeCell ref="AB46:AD47"/>
    <mergeCell ref="A27:A47"/>
    <mergeCell ref="H32:H33"/>
    <mergeCell ref="C32:G33"/>
    <mergeCell ref="H34:H35"/>
    <mergeCell ref="H42:H43"/>
    <mergeCell ref="AB42:AD43"/>
    <mergeCell ref="AB44:AD45"/>
    <mergeCell ref="C42:G43"/>
    <mergeCell ref="B42:B43"/>
    <mergeCell ref="Y42:AA43"/>
    <mergeCell ref="Y44:AA45"/>
    <mergeCell ref="W44:W45"/>
    <mergeCell ref="W42:W43"/>
    <mergeCell ref="W28:W29"/>
    <mergeCell ref="H36:H37"/>
    <mergeCell ref="C36:G37"/>
    <mergeCell ref="B36:B37"/>
    <mergeCell ref="B30:B31"/>
    <mergeCell ref="AB48:AD48"/>
    <mergeCell ref="Y46:AA47"/>
    <mergeCell ref="H46:H47"/>
    <mergeCell ref="H48:I48"/>
    <mergeCell ref="H50:I50"/>
    <mergeCell ref="H49:I49"/>
    <mergeCell ref="A48:B50"/>
    <mergeCell ref="G49:G50"/>
    <mergeCell ref="W46:W47"/>
    <mergeCell ref="B46:G47"/>
    <mergeCell ref="D49:D50"/>
    <mergeCell ref="C49:C50"/>
    <mergeCell ref="F49:F50"/>
    <mergeCell ref="E49:E50"/>
    <mergeCell ref="Y48:AA48"/>
    <mergeCell ref="W49:W50"/>
    <mergeCell ref="A1:C3"/>
    <mergeCell ref="C5:C6"/>
    <mergeCell ref="A4:B6"/>
    <mergeCell ref="C8:G9"/>
    <mergeCell ref="D5:D6"/>
    <mergeCell ref="G5:G6"/>
    <mergeCell ref="E5:E6"/>
    <mergeCell ref="F5:F6"/>
    <mergeCell ref="H4:I4"/>
    <mergeCell ref="H5:I5"/>
    <mergeCell ref="B7:AJ7"/>
    <mergeCell ref="AH8:AJ9"/>
    <mergeCell ref="AI2:AJ2"/>
    <mergeCell ref="AI3:AJ3"/>
    <mergeCell ref="AB5:AD6"/>
    <mergeCell ref="Y5:AA6"/>
    <mergeCell ref="AB4:AD4"/>
    <mergeCell ref="Y4:AA4"/>
    <mergeCell ref="W5:W6"/>
    <mergeCell ref="I2:T3"/>
    <mergeCell ref="D2:H3"/>
    <mergeCell ref="D1:AH1"/>
    <mergeCell ref="W2:AH3"/>
    <mergeCell ref="H6:I6"/>
    <mergeCell ref="AH4:AJ4"/>
    <mergeCell ref="AH5:AJ6"/>
    <mergeCell ref="AI1:AJ1"/>
    <mergeCell ref="B52:B53"/>
    <mergeCell ref="B54:B55"/>
    <mergeCell ref="B12:B13"/>
    <mergeCell ref="C12:G13"/>
    <mergeCell ref="H12:H13"/>
    <mergeCell ref="W10:W11"/>
    <mergeCell ref="W8:W9"/>
    <mergeCell ref="C10:G11"/>
    <mergeCell ref="H10:H11"/>
    <mergeCell ref="H8:H9"/>
    <mergeCell ref="B10:B11"/>
    <mergeCell ref="B8:B9"/>
    <mergeCell ref="C18:G19"/>
    <mergeCell ref="B18:B19"/>
    <mergeCell ref="H25:I25"/>
    <mergeCell ref="F25:F26"/>
    <mergeCell ref="G25:G26"/>
    <mergeCell ref="E25:E26"/>
    <mergeCell ref="D25:D26"/>
    <mergeCell ref="H30:H31"/>
    <mergeCell ref="H44:H45"/>
    <mergeCell ref="C44:G45"/>
    <mergeCell ref="B44:B45"/>
    <mergeCell ref="B34:B35"/>
    <mergeCell ref="C54:G55"/>
    <mergeCell ref="C56:G57"/>
    <mergeCell ref="H54:H55"/>
    <mergeCell ref="C52:G53"/>
    <mergeCell ref="H52:H53"/>
    <mergeCell ref="C78:G79"/>
    <mergeCell ref="C76:G77"/>
    <mergeCell ref="B78:B79"/>
    <mergeCell ref="A51:A85"/>
    <mergeCell ref="C66:G67"/>
    <mergeCell ref="C74:G75"/>
    <mergeCell ref="B56:B57"/>
    <mergeCell ref="H56:H57"/>
    <mergeCell ref="C58:G59"/>
    <mergeCell ref="C80:G81"/>
    <mergeCell ref="C82:G83"/>
    <mergeCell ref="H76:H77"/>
    <mergeCell ref="H78:H79"/>
    <mergeCell ref="H74:H75"/>
    <mergeCell ref="H80:H81"/>
    <mergeCell ref="H68:H69"/>
    <mergeCell ref="H70:H71"/>
    <mergeCell ref="C72:G73"/>
    <mergeCell ref="H72:H73"/>
    <mergeCell ref="F87:F88"/>
    <mergeCell ref="E87:E88"/>
    <mergeCell ref="H92:H93"/>
    <mergeCell ref="H90:H91"/>
    <mergeCell ref="H87:I87"/>
    <mergeCell ref="H86:I86"/>
    <mergeCell ref="H88:I88"/>
    <mergeCell ref="G87:G88"/>
    <mergeCell ref="B92:B93"/>
    <mergeCell ref="B90:B91"/>
    <mergeCell ref="D87:D88"/>
    <mergeCell ref="A86:B88"/>
    <mergeCell ref="C87:C88"/>
    <mergeCell ref="B62:B63"/>
    <mergeCell ref="B64:B65"/>
    <mergeCell ref="B60:B61"/>
    <mergeCell ref="B58:B59"/>
    <mergeCell ref="C68:G69"/>
    <mergeCell ref="C70:G71"/>
    <mergeCell ref="C62:G63"/>
    <mergeCell ref="C64:G65"/>
    <mergeCell ref="C60:G61"/>
    <mergeCell ref="B76:B77"/>
    <mergeCell ref="B66:B67"/>
    <mergeCell ref="B68:B69"/>
    <mergeCell ref="B70:B71"/>
    <mergeCell ref="B72:B73"/>
    <mergeCell ref="B74:B75"/>
    <mergeCell ref="B80:B81"/>
    <mergeCell ref="B84:G85"/>
    <mergeCell ref="B82:B83"/>
    <mergeCell ref="AE138:AG139"/>
    <mergeCell ref="AH138:AJ139"/>
    <mergeCell ref="AE142:AG143"/>
    <mergeCell ref="AE140:AG141"/>
    <mergeCell ref="AH140:AJ141"/>
    <mergeCell ref="AH144:AJ145"/>
    <mergeCell ref="H58:H59"/>
    <mergeCell ref="H66:H67"/>
    <mergeCell ref="H60:H61"/>
    <mergeCell ref="H62:H63"/>
    <mergeCell ref="H64:H65"/>
    <mergeCell ref="H82:H83"/>
    <mergeCell ref="Y96:AA97"/>
    <mergeCell ref="Y94:AA95"/>
    <mergeCell ref="W94:W95"/>
    <mergeCell ref="W92:W93"/>
    <mergeCell ref="W90:W91"/>
    <mergeCell ref="AE90:AG91"/>
    <mergeCell ref="AB90:AD91"/>
    <mergeCell ref="Y90:AA91"/>
    <mergeCell ref="Y92:AA93"/>
    <mergeCell ref="AB98:AD99"/>
    <mergeCell ref="Y98:AA99"/>
    <mergeCell ref="AE92:AG93"/>
    <mergeCell ref="B142:B143"/>
    <mergeCell ref="B140:B141"/>
    <mergeCell ref="H132:H133"/>
    <mergeCell ref="H130:H131"/>
    <mergeCell ref="H136:H137"/>
    <mergeCell ref="H138:H139"/>
    <mergeCell ref="B136:B137"/>
    <mergeCell ref="B134:B135"/>
    <mergeCell ref="A129:A145"/>
    <mergeCell ref="B130:B131"/>
    <mergeCell ref="B132:B133"/>
    <mergeCell ref="C136:G137"/>
    <mergeCell ref="C134:G135"/>
    <mergeCell ref="AH136:AJ137"/>
    <mergeCell ref="AH134:AJ135"/>
    <mergeCell ref="C130:G131"/>
    <mergeCell ref="C132:G133"/>
    <mergeCell ref="B129:AJ129"/>
    <mergeCell ref="AE134:AG135"/>
    <mergeCell ref="AB134:AD135"/>
    <mergeCell ref="Y136:AA137"/>
    <mergeCell ref="W132:W133"/>
    <mergeCell ref="Y134:AA135"/>
    <mergeCell ref="Y130:AA131"/>
    <mergeCell ref="Y132:AA133"/>
    <mergeCell ref="AB136:AD137"/>
    <mergeCell ref="AE136:AG137"/>
    <mergeCell ref="AH130:AJ131"/>
    <mergeCell ref="C30:G31"/>
    <mergeCell ref="W36:W37"/>
    <mergeCell ref="W34:W35"/>
    <mergeCell ref="W32:W33"/>
    <mergeCell ref="C34:G35"/>
    <mergeCell ref="Y25:AA26"/>
    <mergeCell ref="AB25:AD26"/>
    <mergeCell ref="AB24:AD24"/>
    <mergeCell ref="Y22:AA23"/>
    <mergeCell ref="Y24:AA24"/>
    <mergeCell ref="H26:I26"/>
    <mergeCell ref="H24:I24"/>
    <mergeCell ref="C25:C26"/>
    <mergeCell ref="Y30:AA31"/>
    <mergeCell ref="W30:W31"/>
    <mergeCell ref="H28:H29"/>
    <mergeCell ref="C28:G29"/>
    <mergeCell ref="AH30:AJ31"/>
    <mergeCell ref="AH28:AJ29"/>
    <mergeCell ref="AB28:AD29"/>
    <mergeCell ref="Y28:AA29"/>
    <mergeCell ref="AE30:AG31"/>
    <mergeCell ref="AB30:AD31"/>
    <mergeCell ref="AE28:AG29"/>
    <mergeCell ref="AE18:AG19"/>
    <mergeCell ref="AE20:AG21"/>
    <mergeCell ref="AB18:AD19"/>
    <mergeCell ref="AH18:AJ19"/>
    <mergeCell ref="B38:B39"/>
    <mergeCell ref="C40:G41"/>
    <mergeCell ref="B40:B41"/>
    <mergeCell ref="C38:G39"/>
    <mergeCell ref="Y34:AA35"/>
    <mergeCell ref="Y32:AA33"/>
    <mergeCell ref="AH36:AJ37"/>
    <mergeCell ref="AB34:AD35"/>
    <mergeCell ref="AB32:AD33"/>
    <mergeCell ref="AH34:AJ35"/>
    <mergeCell ref="AH32:AJ33"/>
    <mergeCell ref="Y36:AA37"/>
    <mergeCell ref="AB36:AD37"/>
    <mergeCell ref="AE36:AG37"/>
    <mergeCell ref="AE38:AG39"/>
    <mergeCell ref="Y40:AA41"/>
    <mergeCell ref="AB40:AD41"/>
    <mergeCell ref="AB38:AD39"/>
    <mergeCell ref="Y38:AA39"/>
    <mergeCell ref="W40:W41"/>
    <mergeCell ref="W38:W39"/>
    <mergeCell ref="AH38:AJ39"/>
    <mergeCell ref="H40:H41"/>
    <mergeCell ref="H38:H39"/>
    <mergeCell ref="B28:B29"/>
    <mergeCell ref="C20:G21"/>
    <mergeCell ref="B20:B21"/>
    <mergeCell ref="B27:AJ27"/>
    <mergeCell ref="H20:H21"/>
    <mergeCell ref="AH24:AJ24"/>
    <mergeCell ref="AE25:AG26"/>
    <mergeCell ref="AE22:AG23"/>
    <mergeCell ref="AE24:AG24"/>
    <mergeCell ref="AH22:AJ23"/>
    <mergeCell ref="AB20:AD21"/>
    <mergeCell ref="AH25:AJ26"/>
    <mergeCell ref="AH20:AJ21"/>
    <mergeCell ref="H18:H19"/>
    <mergeCell ref="Y20:AA21"/>
    <mergeCell ref="W20:W21"/>
    <mergeCell ref="W22:W23"/>
    <mergeCell ref="W25:W26"/>
    <mergeCell ref="W18:W19"/>
    <mergeCell ref="A7:A23"/>
    <mergeCell ref="H22:H23"/>
    <mergeCell ref="B22:G23"/>
    <mergeCell ref="Y8:AA9"/>
    <mergeCell ref="Y10:AA11"/>
    <mergeCell ref="H16:H17"/>
    <mergeCell ref="B16:B17"/>
    <mergeCell ref="C16:G17"/>
    <mergeCell ref="C14:G15"/>
    <mergeCell ref="B14:B15"/>
    <mergeCell ref="H14:H15"/>
    <mergeCell ref="A24:B26"/>
    <mergeCell ref="Y18:AA19"/>
    <mergeCell ref="AB10:AD11"/>
    <mergeCell ref="AB14:AD15"/>
    <mergeCell ref="AB12:AD13"/>
    <mergeCell ref="AE8:AG9"/>
    <mergeCell ref="AB22:AD23"/>
    <mergeCell ref="AB8:AD9"/>
    <mergeCell ref="W12:W13"/>
    <mergeCell ref="W14:W15"/>
    <mergeCell ref="W16:W17"/>
    <mergeCell ref="AB16:AD17"/>
    <mergeCell ref="Y16:AA17"/>
    <mergeCell ref="AE12:AG13"/>
    <mergeCell ref="AE14:AG15"/>
    <mergeCell ref="AE16:AG17"/>
    <mergeCell ref="Y14:AA15"/>
    <mergeCell ref="Y12:AA13"/>
    <mergeCell ref="AH112:AJ113"/>
    <mergeCell ref="AH110:AJ111"/>
    <mergeCell ref="AE52:AG53"/>
    <mergeCell ref="AE54:AG55"/>
    <mergeCell ref="AE56:AG57"/>
    <mergeCell ref="AE60:AG61"/>
    <mergeCell ref="AE58:AG59"/>
    <mergeCell ref="AE48:AG48"/>
    <mergeCell ref="AE49:AG50"/>
    <mergeCell ref="B51:AJ51"/>
    <mergeCell ref="Y82:AA83"/>
    <mergeCell ref="Y84:AA85"/>
    <mergeCell ref="W82:W83"/>
    <mergeCell ref="W80:W81"/>
    <mergeCell ref="W87:W88"/>
    <mergeCell ref="W84:W85"/>
    <mergeCell ref="Y80:AA81"/>
    <mergeCell ref="AB86:AD86"/>
    <mergeCell ref="AB82:AD83"/>
    <mergeCell ref="AB84:AD85"/>
    <mergeCell ref="AE82:AG83"/>
    <mergeCell ref="AE84:AG85"/>
    <mergeCell ref="H84:H85"/>
    <mergeCell ref="AB78:AD79"/>
    <mergeCell ref="AH104:AJ105"/>
    <mergeCell ref="AH102:AJ103"/>
    <mergeCell ref="AE96:AG97"/>
    <mergeCell ref="AH96:AJ97"/>
    <mergeCell ref="AE4:AG4"/>
    <mergeCell ref="AE5:AG6"/>
    <mergeCell ref="AE40:AG41"/>
    <mergeCell ref="AE32:AG33"/>
    <mergeCell ref="AE34:AG35"/>
    <mergeCell ref="AH10:AJ11"/>
    <mergeCell ref="AH12:AJ13"/>
    <mergeCell ref="AH14:AJ15"/>
    <mergeCell ref="AH16:AJ17"/>
    <mergeCell ref="AE10:AG11"/>
    <mergeCell ref="AE62:AG63"/>
    <mergeCell ref="AH62:AJ63"/>
    <mergeCell ref="AE68:AG69"/>
    <mergeCell ref="AE72:AG73"/>
    <mergeCell ref="AE70:AG71"/>
    <mergeCell ref="AH74:AJ75"/>
    <mergeCell ref="AE74:AG75"/>
    <mergeCell ref="AE64:AG65"/>
    <mergeCell ref="AH64:AJ65"/>
    <mergeCell ref="AE66:AG67"/>
    <mergeCell ref="AH94:AJ95"/>
    <mergeCell ref="AH100:AJ101"/>
    <mergeCell ref="AH98:AJ99"/>
    <mergeCell ref="AH46:AJ47"/>
    <mergeCell ref="AH40:AJ41"/>
    <mergeCell ref="AH48:AJ48"/>
    <mergeCell ref="AH49:AJ50"/>
    <mergeCell ref="AE42:AG43"/>
    <mergeCell ref="AE44:AG45"/>
    <mergeCell ref="AH42:AJ43"/>
    <mergeCell ref="AH44:AJ45"/>
    <mergeCell ref="AE46:AG47"/>
    <mergeCell ref="AH90:AJ91"/>
    <mergeCell ref="AH68:AJ69"/>
    <mergeCell ref="AH56:AJ57"/>
    <mergeCell ref="AH52:AJ53"/>
    <mergeCell ref="AH54:AJ55"/>
    <mergeCell ref="AE86:AG86"/>
    <mergeCell ref="AE87:AG88"/>
    <mergeCell ref="AH78:AJ79"/>
    <mergeCell ref="AH66:AJ67"/>
    <mergeCell ref="AH127:AJ128"/>
    <mergeCell ref="AE116:AG117"/>
    <mergeCell ref="AE118:AG119"/>
    <mergeCell ref="AH116:AJ117"/>
    <mergeCell ref="AE130:AG131"/>
    <mergeCell ref="AE132:AG133"/>
    <mergeCell ref="AH132:AJ133"/>
    <mergeCell ref="AE122:AG123"/>
    <mergeCell ref="AE120:AG121"/>
    <mergeCell ref="AH118:AJ119"/>
    <mergeCell ref="AH122:AJ123"/>
    <mergeCell ref="AH120:AJ121"/>
    <mergeCell ref="AE126:AG126"/>
    <mergeCell ref="AE127:AG128"/>
    <mergeCell ref="AE124:AG125"/>
    <mergeCell ref="AH126:AJ126"/>
    <mergeCell ref="AH124:AJ125"/>
    <mergeCell ref="AH114:AJ115"/>
    <mergeCell ref="AE112:AG113"/>
    <mergeCell ref="AE114:AG115"/>
    <mergeCell ref="AH58:AJ59"/>
    <mergeCell ref="AH60:AJ61"/>
    <mergeCell ref="AH80:AJ81"/>
    <mergeCell ref="AH76:AJ77"/>
    <mergeCell ref="AH72:AJ73"/>
    <mergeCell ref="AH70:AJ71"/>
    <mergeCell ref="AH84:AJ85"/>
    <mergeCell ref="AH87:AJ88"/>
    <mergeCell ref="AH86:AJ86"/>
    <mergeCell ref="AH82:AJ83"/>
    <mergeCell ref="AE110:AG111"/>
    <mergeCell ref="AE106:AG106"/>
    <mergeCell ref="AE107:AG108"/>
    <mergeCell ref="AE104:AG105"/>
    <mergeCell ref="AE100:AG101"/>
    <mergeCell ref="AE102:AG103"/>
    <mergeCell ref="AE94:AG95"/>
    <mergeCell ref="AE98:AG99"/>
    <mergeCell ref="AH106:AJ106"/>
    <mergeCell ref="AH107:AJ108"/>
    <mergeCell ref="AH92:AJ93"/>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7070"/>
    <outlinePr summaryBelow="0" summaryRight="0"/>
  </sheetPr>
  <dimension ref="A1:AS999"/>
  <sheetViews>
    <sheetView workbookViewId="0">
      <selection sqref="A1:AS43"/>
    </sheetView>
  </sheetViews>
  <sheetFormatPr baseColWidth="10" defaultColWidth="14.42578125" defaultRowHeight="15" customHeight="1"/>
  <cols>
    <col min="1" max="1" width="17.28515625" customWidth="1"/>
    <col min="2" max="2" width="6.140625" customWidth="1"/>
    <col min="3" max="3" width="17.42578125" customWidth="1"/>
    <col min="4" max="4" width="9.85546875" customWidth="1"/>
    <col min="5" max="5" width="8.5703125" customWidth="1"/>
    <col min="6" max="6" width="19.85546875" customWidth="1"/>
    <col min="7" max="7" width="12.140625" customWidth="1"/>
    <col min="8"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30" width="15.28515625" customWidth="1"/>
    <col min="31" max="45" width="11.42578125" customWidth="1"/>
  </cols>
  <sheetData>
    <row r="1" spans="1:45" ht="12.75"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c r="AK1" s="255"/>
      <c r="AL1" s="255"/>
      <c r="AM1" s="255"/>
      <c r="AN1" s="255"/>
      <c r="AO1" s="255"/>
      <c r="AP1" s="255"/>
      <c r="AQ1" s="255"/>
      <c r="AR1" s="255"/>
      <c r="AS1" s="255"/>
    </row>
    <row r="2" spans="1:45">
      <c r="A2" s="1796"/>
      <c r="B2" s="1715"/>
      <c r="C2" s="1713"/>
      <c r="D2" s="2044" t="s">
        <v>23</v>
      </c>
      <c r="E2" s="1720"/>
      <c r="F2" s="1720"/>
      <c r="G2" s="1720"/>
      <c r="H2" s="1721"/>
      <c r="I2" s="2040" t="s">
        <v>1616</v>
      </c>
      <c r="J2" s="1720"/>
      <c r="K2" s="1720"/>
      <c r="L2" s="1720"/>
      <c r="M2" s="1720"/>
      <c r="N2" s="1720"/>
      <c r="O2" s="1720"/>
      <c r="P2" s="1720"/>
      <c r="Q2" s="1720"/>
      <c r="R2" s="1720"/>
      <c r="S2" s="1720"/>
      <c r="T2" s="1721"/>
      <c r="U2" s="256" t="s">
        <v>47</v>
      </c>
      <c r="V2" s="651">
        <f t="shared" ref="V2:V3" si="0">+X5+X26+X45</f>
        <v>1</v>
      </c>
      <c r="W2" s="2040"/>
      <c r="X2" s="1720"/>
      <c r="Y2" s="1720"/>
      <c r="Z2" s="1720"/>
      <c r="AA2" s="1720"/>
      <c r="AB2" s="1720"/>
      <c r="AC2" s="1720"/>
      <c r="AD2" s="1720"/>
      <c r="AE2" s="1720"/>
      <c r="AF2" s="1720"/>
      <c r="AG2" s="1720"/>
      <c r="AH2" s="1721"/>
      <c r="AI2" s="2053" t="s">
        <v>19</v>
      </c>
      <c r="AJ2" s="1874"/>
      <c r="AK2" s="255"/>
      <c r="AL2" s="255"/>
      <c r="AM2" s="255"/>
      <c r="AN2" s="255"/>
      <c r="AO2" s="255"/>
      <c r="AP2" s="255"/>
      <c r="AQ2" s="255"/>
      <c r="AR2" s="255"/>
      <c r="AS2" s="255"/>
    </row>
    <row r="3" spans="1:45" ht="12.75"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497">
        <f t="shared" si="0"/>
        <v>0.84299999999999997</v>
      </c>
      <c r="W3" s="1696"/>
      <c r="X3" s="1666"/>
      <c r="Y3" s="1666"/>
      <c r="Z3" s="1666"/>
      <c r="AA3" s="1666"/>
      <c r="AB3" s="1666"/>
      <c r="AC3" s="1666"/>
      <c r="AD3" s="1666"/>
      <c r="AE3" s="1666"/>
      <c r="AF3" s="1666"/>
      <c r="AG3" s="1666"/>
      <c r="AH3" s="1651"/>
      <c r="AI3" s="2054">
        <v>43120</v>
      </c>
      <c r="AJ3" s="2055"/>
      <c r="AK3" s="255"/>
      <c r="AL3" s="255"/>
      <c r="AM3" s="255"/>
      <c r="AN3" s="255"/>
      <c r="AO3" s="255"/>
      <c r="AP3" s="255"/>
      <c r="AQ3" s="255"/>
      <c r="AR3" s="255"/>
      <c r="AS3" s="255"/>
    </row>
    <row r="4" spans="1:45" ht="12.75" customHeight="1">
      <c r="A4" s="2048" t="s">
        <v>107</v>
      </c>
      <c r="B4" s="1664"/>
      <c r="C4" s="261" t="s">
        <v>108</v>
      </c>
      <c r="D4" s="261" t="s">
        <v>109</v>
      </c>
      <c r="E4" s="261" t="s">
        <v>28</v>
      </c>
      <c r="F4" s="261" t="s">
        <v>110</v>
      </c>
      <c r="G4" s="262" t="s">
        <v>111</v>
      </c>
      <c r="H4" s="2030" t="s">
        <v>2312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117</v>
      </c>
      <c r="AC4" s="2036"/>
      <c r="AD4" s="2031"/>
      <c r="AE4" s="2030" t="s">
        <v>427</v>
      </c>
      <c r="AF4" s="2036"/>
      <c r="AG4" s="2031"/>
      <c r="AH4" s="2030" t="s">
        <v>125</v>
      </c>
      <c r="AI4" s="2036"/>
      <c r="AJ4" s="2037"/>
      <c r="AK4" s="267"/>
      <c r="AL4" s="267"/>
      <c r="AM4" s="267"/>
      <c r="AN4" s="267"/>
      <c r="AO4" s="267"/>
      <c r="AP4" s="267"/>
      <c r="AQ4" s="267"/>
      <c r="AR4" s="267"/>
      <c r="AS4" s="267"/>
    </row>
    <row r="5" spans="1:45" ht="50.25" customHeight="1">
      <c r="A5" s="1796"/>
      <c r="B5" s="1713"/>
      <c r="C5" s="2046" t="s">
        <v>2313</v>
      </c>
      <c r="D5" s="2046" t="s">
        <v>2314</v>
      </c>
      <c r="E5" s="2088">
        <v>1</v>
      </c>
      <c r="F5" s="2046" t="s">
        <v>2315</v>
      </c>
      <c r="G5" s="2046" t="s">
        <v>300</v>
      </c>
      <c r="H5" s="2041" t="s">
        <v>47</v>
      </c>
      <c r="I5" s="1701"/>
      <c r="J5" s="376">
        <f t="shared" ref="J5:U5" si="1">J22</f>
        <v>3.6000000000000004E-2</v>
      </c>
      <c r="K5" s="376">
        <f t="shared" si="1"/>
        <v>7.2000000000000008E-2</v>
      </c>
      <c r="L5" s="376">
        <f t="shared" si="1"/>
        <v>8.0000000000000016E-2</v>
      </c>
      <c r="M5" s="376">
        <f t="shared" si="1"/>
        <v>8.0000000000000016E-2</v>
      </c>
      <c r="N5" s="376">
        <f t="shared" si="1"/>
        <v>0.10200000000000002</v>
      </c>
      <c r="O5" s="376">
        <f t="shared" si="1"/>
        <v>0.10200000000000002</v>
      </c>
      <c r="P5" s="376">
        <f t="shared" si="1"/>
        <v>0.10200000000000002</v>
      </c>
      <c r="Q5" s="376">
        <f t="shared" si="1"/>
        <v>0.10200000000000002</v>
      </c>
      <c r="R5" s="376">
        <f t="shared" si="1"/>
        <v>8.4000000000000005E-2</v>
      </c>
      <c r="S5" s="376">
        <f t="shared" si="1"/>
        <v>8.4000000000000005E-2</v>
      </c>
      <c r="T5" s="376">
        <f t="shared" si="1"/>
        <v>8.4000000000000005E-2</v>
      </c>
      <c r="U5" s="376">
        <f t="shared" si="1"/>
        <v>7.2000000000000008E-2</v>
      </c>
      <c r="V5" s="730">
        <f t="shared" ref="V5:V6" si="2">SUM(J5:U5)</f>
        <v>1</v>
      </c>
      <c r="W5" s="2039">
        <v>1</v>
      </c>
      <c r="X5" s="730">
        <f>+(V5/V5)*W5</f>
        <v>1</v>
      </c>
      <c r="Y5" s="2073"/>
      <c r="Z5" s="1720"/>
      <c r="AA5" s="1721"/>
      <c r="AB5" s="2073" t="s">
        <v>2316</v>
      </c>
      <c r="AC5" s="1720"/>
      <c r="AD5" s="1721"/>
      <c r="AE5" s="2073" t="s">
        <v>2317</v>
      </c>
      <c r="AF5" s="1720"/>
      <c r="AG5" s="1721"/>
      <c r="AH5" s="2073" t="s">
        <v>2318</v>
      </c>
      <c r="AI5" s="1720"/>
      <c r="AJ5" s="1721"/>
      <c r="AK5" s="267"/>
      <c r="AL5" s="267"/>
      <c r="AM5" s="267"/>
      <c r="AN5" s="267"/>
      <c r="AO5" s="267"/>
      <c r="AP5" s="267"/>
      <c r="AQ5" s="267"/>
      <c r="AR5" s="267"/>
      <c r="AS5" s="267"/>
    </row>
    <row r="6" spans="1:45" ht="69" customHeight="1">
      <c r="A6" s="2062"/>
      <c r="B6" s="1648"/>
      <c r="C6" s="1619"/>
      <c r="D6" s="1619"/>
      <c r="E6" s="1619"/>
      <c r="F6" s="1619"/>
      <c r="G6" s="1619"/>
      <c r="H6" s="2081" t="s">
        <v>78</v>
      </c>
      <c r="I6" s="1648"/>
      <c r="J6" s="684">
        <f t="shared" ref="J6:U6" si="3">J23</f>
        <v>3.6000000000000004E-2</v>
      </c>
      <c r="K6" s="684">
        <f t="shared" si="3"/>
        <v>7.2000000000000008E-2</v>
      </c>
      <c r="L6" s="684">
        <f t="shared" si="3"/>
        <v>8.0000000000000016E-2</v>
      </c>
      <c r="M6" s="684">
        <f t="shared" si="3"/>
        <v>8.0000000000000016E-2</v>
      </c>
      <c r="N6" s="684">
        <f t="shared" si="3"/>
        <v>0.10200000000000002</v>
      </c>
      <c r="O6" s="684">
        <f t="shared" si="3"/>
        <v>0.10200000000000002</v>
      </c>
      <c r="P6" s="684">
        <f t="shared" si="3"/>
        <v>0.10100000000000001</v>
      </c>
      <c r="Q6" s="684">
        <f t="shared" si="3"/>
        <v>0.10200000000000002</v>
      </c>
      <c r="R6" s="684">
        <f t="shared" si="3"/>
        <v>8.4000000000000005E-2</v>
      </c>
      <c r="S6" s="684">
        <f t="shared" si="3"/>
        <v>8.4000000000000005E-2</v>
      </c>
      <c r="T6" s="684">
        <f t="shared" si="3"/>
        <v>0</v>
      </c>
      <c r="U6" s="684">
        <f t="shared" si="3"/>
        <v>0</v>
      </c>
      <c r="V6" s="733">
        <f t="shared" si="2"/>
        <v>0.84299999999999997</v>
      </c>
      <c r="W6" s="1619"/>
      <c r="X6" s="730">
        <f>+V6/V5*W5</f>
        <v>0.84299999999999997</v>
      </c>
      <c r="Y6" s="1679"/>
      <c r="Z6" s="1722"/>
      <c r="AA6" s="1648"/>
      <c r="AB6" s="1679"/>
      <c r="AC6" s="1722"/>
      <c r="AD6" s="1648"/>
      <c r="AE6" s="1679"/>
      <c r="AF6" s="1722"/>
      <c r="AG6" s="1648"/>
      <c r="AH6" s="1679"/>
      <c r="AI6" s="1722"/>
      <c r="AJ6" s="1648"/>
      <c r="AK6" s="267"/>
      <c r="AL6" s="267"/>
      <c r="AM6" s="267"/>
      <c r="AN6" s="267"/>
      <c r="AO6" s="267"/>
      <c r="AP6" s="267"/>
      <c r="AQ6" s="267"/>
      <c r="AR6" s="267"/>
      <c r="AS6" s="267"/>
    </row>
    <row r="7" spans="1:45" ht="12.75" customHeight="1">
      <c r="A7" s="2063" t="s">
        <v>2319</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874"/>
      <c r="AK7" s="267"/>
      <c r="AL7" s="267"/>
      <c r="AM7" s="267"/>
      <c r="AN7" s="267"/>
      <c r="AO7" s="267"/>
      <c r="AP7" s="267"/>
      <c r="AQ7" s="267"/>
      <c r="AR7" s="267"/>
      <c r="AS7" s="267"/>
    </row>
    <row r="8" spans="1:45" ht="68.25" customHeight="1">
      <c r="A8" s="1653"/>
      <c r="B8" s="2028">
        <v>1</v>
      </c>
      <c r="C8" s="2057" t="s">
        <v>2320</v>
      </c>
      <c r="D8" s="1720"/>
      <c r="E8" s="1720"/>
      <c r="F8" s="1720"/>
      <c r="G8" s="1721"/>
      <c r="H8" s="2042" t="s">
        <v>79</v>
      </c>
      <c r="I8" s="654" t="s">
        <v>47</v>
      </c>
      <c r="J8" s="734">
        <v>0.04</v>
      </c>
      <c r="K8" s="734">
        <v>0.08</v>
      </c>
      <c r="L8" s="734">
        <v>0.08</v>
      </c>
      <c r="M8" s="734">
        <v>0.08</v>
      </c>
      <c r="N8" s="734">
        <v>0.1</v>
      </c>
      <c r="O8" s="734">
        <v>0.1</v>
      </c>
      <c r="P8" s="734">
        <v>0.1</v>
      </c>
      <c r="Q8" s="734">
        <v>0.1</v>
      </c>
      <c r="R8" s="734">
        <v>0.08</v>
      </c>
      <c r="S8" s="734">
        <v>0.08</v>
      </c>
      <c r="T8" s="734">
        <v>0.08</v>
      </c>
      <c r="U8" s="734">
        <v>0.08</v>
      </c>
      <c r="V8" s="672">
        <f t="shared" ref="V8:V23" si="4">SUM(J8:U8)</f>
        <v>0.99999999999999978</v>
      </c>
      <c r="W8" s="2140">
        <v>0.8</v>
      </c>
      <c r="X8" s="290">
        <f>V8*W8</f>
        <v>0.79999999999999982</v>
      </c>
      <c r="Y8" s="2272" t="s">
        <v>2321</v>
      </c>
      <c r="Z8" s="1720"/>
      <c r="AA8" s="1721"/>
      <c r="AB8" s="2272" t="s">
        <v>2322</v>
      </c>
      <c r="AC8" s="1720"/>
      <c r="AD8" s="1721"/>
      <c r="AE8" s="2272" t="s">
        <v>2323</v>
      </c>
      <c r="AF8" s="1720"/>
      <c r="AG8" s="1721"/>
      <c r="AH8" s="2272" t="s">
        <v>2324</v>
      </c>
      <c r="AI8" s="1720"/>
      <c r="AJ8" s="1721"/>
      <c r="AK8" s="267"/>
      <c r="AL8" s="267"/>
      <c r="AM8" s="267"/>
      <c r="AN8" s="267"/>
      <c r="AO8" s="267"/>
      <c r="AP8" s="267"/>
      <c r="AQ8" s="267"/>
      <c r="AR8" s="267"/>
      <c r="AS8" s="267"/>
    </row>
    <row r="9" spans="1:45" ht="66.75" customHeight="1">
      <c r="A9" s="1653"/>
      <c r="B9" s="1679"/>
      <c r="C9" s="1679"/>
      <c r="D9" s="1722"/>
      <c r="E9" s="1722"/>
      <c r="F9" s="1722"/>
      <c r="G9" s="1648"/>
      <c r="H9" s="2043"/>
      <c r="I9" s="666" t="s">
        <v>48</v>
      </c>
      <c r="J9" s="749">
        <v>0.04</v>
      </c>
      <c r="K9" s="669">
        <v>0.08</v>
      </c>
      <c r="L9" s="669">
        <v>0.08</v>
      </c>
      <c r="M9" s="669">
        <v>0.08</v>
      </c>
      <c r="N9" s="669">
        <v>0.1</v>
      </c>
      <c r="O9" s="669">
        <v>0.1</v>
      </c>
      <c r="P9" s="669">
        <v>0.1</v>
      </c>
      <c r="Q9" s="669">
        <v>0.1</v>
      </c>
      <c r="R9" s="669">
        <v>0.08</v>
      </c>
      <c r="S9" s="669">
        <v>0.08</v>
      </c>
      <c r="T9" s="668"/>
      <c r="U9" s="668"/>
      <c r="V9" s="670">
        <f t="shared" si="4"/>
        <v>0.83999999999999986</v>
      </c>
      <c r="W9" s="2141"/>
      <c r="X9" s="297">
        <f>+V9*W8</f>
        <v>0.67199999999999993</v>
      </c>
      <c r="Y9" s="1679"/>
      <c r="Z9" s="1722"/>
      <c r="AA9" s="1648"/>
      <c r="AB9" s="1679"/>
      <c r="AC9" s="1722"/>
      <c r="AD9" s="1648"/>
      <c r="AE9" s="1679"/>
      <c r="AF9" s="1722"/>
      <c r="AG9" s="1648"/>
      <c r="AH9" s="1679"/>
      <c r="AI9" s="1722"/>
      <c r="AJ9" s="1648"/>
      <c r="AK9" s="267"/>
      <c r="AL9" s="267"/>
      <c r="AM9" s="267"/>
      <c r="AN9" s="267"/>
      <c r="AO9" s="267"/>
      <c r="AP9" s="267"/>
      <c r="AQ9" s="267"/>
      <c r="AR9" s="267"/>
      <c r="AS9" s="267"/>
    </row>
    <row r="10" spans="1:45" ht="34.5" customHeight="1">
      <c r="A10" s="1653"/>
      <c r="B10" s="2028">
        <v>2</v>
      </c>
      <c r="C10" s="2057" t="s">
        <v>2327</v>
      </c>
      <c r="D10" s="1720"/>
      <c r="E10" s="1720"/>
      <c r="F10" s="1720"/>
      <c r="G10" s="1721"/>
      <c r="H10" s="2042" t="s">
        <v>79</v>
      </c>
      <c r="I10" s="654" t="s">
        <v>47</v>
      </c>
      <c r="J10" s="734">
        <v>0.04</v>
      </c>
      <c r="K10" s="734">
        <v>0.08</v>
      </c>
      <c r="L10" s="734">
        <v>0.08</v>
      </c>
      <c r="M10" s="734">
        <v>0.08</v>
      </c>
      <c r="N10" s="734">
        <v>0.1</v>
      </c>
      <c r="O10" s="734">
        <v>0.1</v>
      </c>
      <c r="P10" s="734">
        <v>0.1</v>
      </c>
      <c r="Q10" s="734">
        <v>0.1</v>
      </c>
      <c r="R10" s="734">
        <v>0.08</v>
      </c>
      <c r="S10" s="734">
        <v>0.08</v>
      </c>
      <c r="T10" s="734">
        <v>0.08</v>
      </c>
      <c r="U10" s="734">
        <v>0.08</v>
      </c>
      <c r="V10" s="672">
        <f t="shared" si="4"/>
        <v>0.99999999999999978</v>
      </c>
      <c r="W10" s="2140">
        <v>0.1</v>
      </c>
      <c r="X10" s="290">
        <f>V10*W10</f>
        <v>9.9999999999999978E-2</v>
      </c>
      <c r="Y10" s="2272" t="s">
        <v>2331</v>
      </c>
      <c r="Z10" s="1720"/>
      <c r="AA10" s="1721"/>
      <c r="AB10" s="2272" t="s">
        <v>2332</v>
      </c>
      <c r="AC10" s="1720"/>
      <c r="AD10" s="1721"/>
      <c r="AE10" s="2272" t="s">
        <v>2333</v>
      </c>
      <c r="AF10" s="1720"/>
      <c r="AG10" s="1721"/>
      <c r="AH10" s="2272" t="s">
        <v>2334</v>
      </c>
      <c r="AI10" s="1720"/>
      <c r="AJ10" s="1721"/>
      <c r="AK10" s="267"/>
      <c r="AL10" s="267"/>
      <c r="AM10" s="267"/>
      <c r="AN10" s="267"/>
      <c r="AO10" s="267"/>
      <c r="AP10" s="267"/>
      <c r="AQ10" s="267"/>
      <c r="AR10" s="267"/>
      <c r="AS10" s="267"/>
    </row>
    <row r="11" spans="1:45" ht="34.5" customHeight="1">
      <c r="A11" s="1653"/>
      <c r="B11" s="1679"/>
      <c r="C11" s="1679"/>
      <c r="D11" s="1722"/>
      <c r="E11" s="1722"/>
      <c r="F11" s="1722"/>
      <c r="G11" s="1648"/>
      <c r="H11" s="2043"/>
      <c r="I11" s="666" t="s">
        <v>48</v>
      </c>
      <c r="J11" s="749">
        <v>0.04</v>
      </c>
      <c r="K11" s="669">
        <v>0.08</v>
      </c>
      <c r="L11" s="669">
        <v>0.08</v>
      </c>
      <c r="M11" s="669">
        <v>0.08</v>
      </c>
      <c r="N11" s="669">
        <v>0.1</v>
      </c>
      <c r="O11" s="669">
        <v>0.1</v>
      </c>
      <c r="P11" s="669">
        <v>0.1</v>
      </c>
      <c r="Q11" s="669">
        <v>0.1</v>
      </c>
      <c r="R11" s="669">
        <v>0.08</v>
      </c>
      <c r="S11" s="669">
        <v>0.08</v>
      </c>
      <c r="T11" s="668"/>
      <c r="U11" s="668"/>
      <c r="V11" s="670">
        <f t="shared" si="4"/>
        <v>0.83999999999999986</v>
      </c>
      <c r="W11" s="2141"/>
      <c r="X11" s="297">
        <f>+V11*W10</f>
        <v>8.3999999999999991E-2</v>
      </c>
      <c r="Y11" s="1679"/>
      <c r="Z11" s="1722"/>
      <c r="AA11" s="1648"/>
      <c r="AB11" s="1679"/>
      <c r="AC11" s="1722"/>
      <c r="AD11" s="1648"/>
      <c r="AE11" s="1679"/>
      <c r="AF11" s="1722"/>
      <c r="AG11" s="1648"/>
      <c r="AH11" s="1679"/>
      <c r="AI11" s="1722"/>
      <c r="AJ11" s="1648"/>
      <c r="AK11" s="267"/>
      <c r="AL11" s="267"/>
      <c r="AM11" s="267"/>
      <c r="AN11" s="267"/>
      <c r="AO11" s="267"/>
      <c r="AP11" s="267"/>
      <c r="AQ11" s="267"/>
      <c r="AR11" s="267"/>
      <c r="AS11" s="267"/>
    </row>
    <row r="12" spans="1:45" ht="34.5" customHeight="1">
      <c r="A12" s="1653"/>
      <c r="B12" s="2028">
        <v>3</v>
      </c>
      <c r="C12" s="2057" t="s">
        <v>2341</v>
      </c>
      <c r="D12" s="1720"/>
      <c r="E12" s="1720"/>
      <c r="F12" s="1720"/>
      <c r="G12" s="1721"/>
      <c r="H12" s="2042" t="s">
        <v>79</v>
      </c>
      <c r="I12" s="654" t="s">
        <v>47</v>
      </c>
      <c r="J12" s="734">
        <v>0</v>
      </c>
      <c r="K12" s="676">
        <v>0</v>
      </c>
      <c r="L12" s="676">
        <v>0.08</v>
      </c>
      <c r="M12" s="676">
        <v>0.08</v>
      </c>
      <c r="N12" s="676">
        <v>0.12</v>
      </c>
      <c r="O12" s="676">
        <v>0.12</v>
      </c>
      <c r="P12" s="676">
        <v>0.12</v>
      </c>
      <c r="Q12" s="676">
        <v>0.12</v>
      </c>
      <c r="R12" s="676">
        <v>0.12</v>
      </c>
      <c r="S12" s="676">
        <v>0.12</v>
      </c>
      <c r="T12" s="676">
        <v>0.12</v>
      </c>
      <c r="U12" s="676"/>
      <c r="V12" s="672">
        <f t="shared" si="4"/>
        <v>1</v>
      </c>
      <c r="W12" s="2140">
        <v>0.1</v>
      </c>
      <c r="X12" s="290">
        <f>V12*W12</f>
        <v>0.1</v>
      </c>
      <c r="Y12" s="2272" t="s">
        <v>2342</v>
      </c>
      <c r="Z12" s="1720"/>
      <c r="AA12" s="1721"/>
      <c r="AB12" s="2272" t="s">
        <v>2343</v>
      </c>
      <c r="AC12" s="1720"/>
      <c r="AD12" s="1721"/>
      <c r="AE12" s="2272" t="s">
        <v>2344</v>
      </c>
      <c r="AF12" s="1720"/>
      <c r="AG12" s="1721"/>
      <c r="AH12" s="2272" t="s">
        <v>2344</v>
      </c>
      <c r="AI12" s="1720"/>
      <c r="AJ12" s="1721"/>
      <c r="AK12" s="267"/>
      <c r="AL12" s="267"/>
      <c r="AM12" s="267"/>
      <c r="AN12" s="267"/>
      <c r="AO12" s="267"/>
      <c r="AP12" s="267"/>
      <c r="AQ12" s="267"/>
      <c r="AR12" s="267"/>
      <c r="AS12" s="267"/>
    </row>
    <row r="13" spans="1:45" ht="34.5" customHeight="1">
      <c r="A13" s="1653"/>
      <c r="B13" s="1679"/>
      <c r="C13" s="1679"/>
      <c r="D13" s="1722"/>
      <c r="E13" s="1722"/>
      <c r="F13" s="1722"/>
      <c r="G13" s="1648"/>
      <c r="H13" s="2043"/>
      <c r="I13" s="666" t="s">
        <v>48</v>
      </c>
      <c r="J13" s="667"/>
      <c r="K13" s="668"/>
      <c r="L13" s="669">
        <v>0.08</v>
      </c>
      <c r="M13" s="669">
        <v>0.08</v>
      </c>
      <c r="N13" s="669">
        <v>0.12</v>
      </c>
      <c r="O13" s="669">
        <v>0.12</v>
      </c>
      <c r="P13" s="669">
        <v>0.12</v>
      </c>
      <c r="Q13" s="669">
        <v>0.12</v>
      </c>
      <c r="R13" s="669">
        <v>0.12</v>
      </c>
      <c r="S13" s="669">
        <v>0.12</v>
      </c>
      <c r="T13" s="668"/>
      <c r="U13" s="668"/>
      <c r="V13" s="670">
        <f t="shared" si="4"/>
        <v>0.88</v>
      </c>
      <c r="W13" s="2141"/>
      <c r="X13" s="297">
        <f>+V13*W12</f>
        <v>8.8000000000000009E-2</v>
      </c>
      <c r="Y13" s="1679"/>
      <c r="Z13" s="1722"/>
      <c r="AA13" s="1648"/>
      <c r="AB13" s="1679"/>
      <c r="AC13" s="1722"/>
      <c r="AD13" s="1648"/>
      <c r="AE13" s="1679"/>
      <c r="AF13" s="1722"/>
      <c r="AG13" s="1648"/>
      <c r="AH13" s="1679"/>
      <c r="AI13" s="1722"/>
      <c r="AJ13" s="1648"/>
      <c r="AK13" s="267"/>
      <c r="AL13" s="267"/>
      <c r="AM13" s="267"/>
      <c r="AN13" s="267"/>
      <c r="AO13" s="267"/>
      <c r="AP13" s="267"/>
      <c r="AQ13" s="267"/>
      <c r="AR13" s="267"/>
      <c r="AS13" s="267"/>
    </row>
    <row r="14" spans="1:45" ht="12.75" hidden="1" customHeight="1">
      <c r="A14" s="1653"/>
      <c r="B14" s="2028">
        <v>4</v>
      </c>
      <c r="C14" s="2057"/>
      <c r="D14" s="1720"/>
      <c r="E14" s="1720"/>
      <c r="F14" s="1720"/>
      <c r="G14" s="1721"/>
      <c r="H14" s="2042" t="s">
        <v>79</v>
      </c>
      <c r="I14" s="654" t="s">
        <v>47</v>
      </c>
      <c r="J14" s="734"/>
      <c r="K14" s="676"/>
      <c r="L14" s="676"/>
      <c r="M14" s="676"/>
      <c r="N14" s="676"/>
      <c r="O14" s="676"/>
      <c r="P14" s="676"/>
      <c r="Q14" s="676"/>
      <c r="R14" s="676"/>
      <c r="S14" s="676"/>
      <c r="T14" s="676"/>
      <c r="U14" s="676"/>
      <c r="V14" s="672">
        <f t="shared" si="4"/>
        <v>0</v>
      </c>
      <c r="W14" s="2140"/>
      <c r="X14" s="290">
        <f>V14*W14</f>
        <v>0</v>
      </c>
      <c r="Y14" s="2028"/>
      <c r="Z14" s="1720"/>
      <c r="AA14" s="1721"/>
      <c r="AB14" s="2028"/>
      <c r="AC14" s="1720"/>
      <c r="AD14" s="1721"/>
      <c r="AH14" s="2028"/>
      <c r="AI14" s="1720"/>
      <c r="AJ14" s="1872"/>
      <c r="AK14" s="267"/>
      <c r="AL14" s="267"/>
      <c r="AM14" s="267"/>
      <c r="AN14" s="267"/>
      <c r="AO14" s="267"/>
      <c r="AP14" s="267"/>
      <c r="AQ14" s="267"/>
      <c r="AR14" s="267"/>
      <c r="AS14" s="267"/>
    </row>
    <row r="15" spans="1:45" ht="12.75" hidden="1" customHeight="1">
      <c r="A15" s="1653"/>
      <c r="B15" s="1679"/>
      <c r="C15" s="1679"/>
      <c r="D15" s="1722"/>
      <c r="E15" s="1722"/>
      <c r="F15" s="1722"/>
      <c r="G15" s="1648"/>
      <c r="H15" s="2043"/>
      <c r="I15" s="666" t="s">
        <v>48</v>
      </c>
      <c r="J15" s="738"/>
      <c r="K15" s="675"/>
      <c r="L15" s="675"/>
      <c r="M15" s="675"/>
      <c r="N15" s="675"/>
      <c r="O15" s="675"/>
      <c r="P15" s="675"/>
      <c r="Q15" s="675"/>
      <c r="R15" s="675"/>
      <c r="S15" s="675"/>
      <c r="T15" s="675"/>
      <c r="U15" s="675"/>
      <c r="V15" s="699">
        <f t="shared" si="4"/>
        <v>0</v>
      </c>
      <c r="W15" s="2141"/>
      <c r="X15" s="297">
        <f>+V15*W14</f>
        <v>0</v>
      </c>
      <c r="Y15" s="1679"/>
      <c r="Z15" s="1722"/>
      <c r="AA15" s="1648"/>
      <c r="AB15" s="1679"/>
      <c r="AC15" s="1722"/>
      <c r="AD15" s="1648"/>
      <c r="AE15" s="954"/>
      <c r="AF15" s="955"/>
      <c r="AG15" s="956"/>
      <c r="AH15" s="1679"/>
      <c r="AI15" s="1722"/>
      <c r="AJ15" s="2067"/>
      <c r="AK15" s="267"/>
      <c r="AL15" s="267"/>
      <c r="AM15" s="267"/>
      <c r="AN15" s="267"/>
      <c r="AO15" s="267"/>
      <c r="AP15" s="267"/>
      <c r="AQ15" s="267"/>
      <c r="AR15" s="267"/>
      <c r="AS15" s="267"/>
    </row>
    <row r="16" spans="1:45" ht="12.75" hidden="1" customHeight="1">
      <c r="A16" s="1653"/>
      <c r="B16" s="2028">
        <v>5</v>
      </c>
      <c r="C16" s="2165"/>
      <c r="D16" s="1720"/>
      <c r="E16" s="1720"/>
      <c r="F16" s="1720"/>
      <c r="G16" s="1721"/>
      <c r="H16" s="2042" t="s">
        <v>79</v>
      </c>
      <c r="I16" s="654" t="s">
        <v>47</v>
      </c>
      <c r="J16" s="734"/>
      <c r="K16" s="676"/>
      <c r="L16" s="676"/>
      <c r="M16" s="676"/>
      <c r="N16" s="676"/>
      <c r="O16" s="676"/>
      <c r="P16" s="676"/>
      <c r="Q16" s="676"/>
      <c r="R16" s="676"/>
      <c r="S16" s="676"/>
      <c r="T16" s="676"/>
      <c r="U16" s="676"/>
      <c r="V16" s="672">
        <f t="shared" si="4"/>
        <v>0</v>
      </c>
      <c r="W16" s="2140"/>
      <c r="X16" s="290">
        <f>V16*W16</f>
        <v>0</v>
      </c>
      <c r="Y16" s="2028"/>
      <c r="Z16" s="1720"/>
      <c r="AA16" s="1721"/>
      <c r="AB16" s="2028"/>
      <c r="AC16" s="1720"/>
      <c r="AD16" s="1721"/>
      <c r="AE16" s="2028"/>
      <c r="AF16" s="1720"/>
      <c r="AG16" s="1721"/>
      <c r="AH16" s="2028"/>
      <c r="AI16" s="1720"/>
      <c r="AJ16" s="1872"/>
      <c r="AK16" s="267"/>
      <c r="AL16" s="267"/>
      <c r="AM16" s="267"/>
      <c r="AN16" s="267"/>
      <c r="AO16" s="267"/>
      <c r="AP16" s="267"/>
      <c r="AQ16" s="267"/>
      <c r="AR16" s="267"/>
      <c r="AS16" s="267"/>
    </row>
    <row r="17" spans="1:45" ht="12.75" hidden="1" customHeight="1">
      <c r="A17" s="1653"/>
      <c r="B17" s="1679"/>
      <c r="C17" s="1679"/>
      <c r="D17" s="1722"/>
      <c r="E17" s="1722"/>
      <c r="F17" s="1722"/>
      <c r="G17" s="1648"/>
      <c r="H17" s="2043"/>
      <c r="I17" s="666" t="s">
        <v>48</v>
      </c>
      <c r="J17" s="738"/>
      <c r="K17" s="675"/>
      <c r="L17" s="675"/>
      <c r="M17" s="675"/>
      <c r="N17" s="675"/>
      <c r="O17" s="675"/>
      <c r="P17" s="675"/>
      <c r="Q17" s="675"/>
      <c r="R17" s="675"/>
      <c r="S17" s="675"/>
      <c r="T17" s="675"/>
      <c r="U17" s="675"/>
      <c r="V17" s="699">
        <f t="shared" si="4"/>
        <v>0</v>
      </c>
      <c r="W17" s="2141"/>
      <c r="X17" s="297">
        <f>+V17*W16</f>
        <v>0</v>
      </c>
      <c r="Y17" s="1679"/>
      <c r="Z17" s="1722"/>
      <c r="AA17" s="1648"/>
      <c r="AB17" s="1679"/>
      <c r="AC17" s="1722"/>
      <c r="AD17" s="1648"/>
      <c r="AE17" s="1679"/>
      <c r="AF17" s="1722"/>
      <c r="AG17" s="1648"/>
      <c r="AH17" s="1679"/>
      <c r="AI17" s="1722"/>
      <c r="AJ17" s="2067"/>
      <c r="AK17" s="267"/>
      <c r="AL17" s="267"/>
      <c r="AM17" s="267"/>
      <c r="AN17" s="267"/>
      <c r="AO17" s="267"/>
      <c r="AP17" s="267"/>
      <c r="AQ17" s="267"/>
      <c r="AR17" s="267"/>
      <c r="AS17" s="267"/>
    </row>
    <row r="18" spans="1:45" ht="12.75" hidden="1" customHeight="1">
      <c r="A18" s="1653"/>
      <c r="B18" s="2028">
        <v>6</v>
      </c>
      <c r="C18" s="2165"/>
      <c r="D18" s="1720"/>
      <c r="E18" s="1720"/>
      <c r="F18" s="1720"/>
      <c r="G18" s="1721"/>
      <c r="H18" s="2042" t="s">
        <v>79</v>
      </c>
      <c r="I18" s="654" t="s">
        <v>47</v>
      </c>
      <c r="J18" s="734"/>
      <c r="K18" s="676"/>
      <c r="L18" s="676"/>
      <c r="M18" s="676"/>
      <c r="N18" s="676"/>
      <c r="O18" s="676"/>
      <c r="P18" s="676"/>
      <c r="Q18" s="676"/>
      <c r="R18" s="676"/>
      <c r="S18" s="676"/>
      <c r="T18" s="676"/>
      <c r="U18" s="676"/>
      <c r="V18" s="672">
        <f t="shared" si="4"/>
        <v>0</v>
      </c>
      <c r="W18" s="2140"/>
      <c r="X18" s="290">
        <f>V18*W18</f>
        <v>0</v>
      </c>
      <c r="Y18" s="2028"/>
      <c r="Z18" s="1720"/>
      <c r="AA18" s="1721"/>
      <c r="AB18" s="2028"/>
      <c r="AC18" s="1720"/>
      <c r="AD18" s="1721"/>
      <c r="AE18" s="2028"/>
      <c r="AF18" s="1720"/>
      <c r="AG18" s="1721"/>
      <c r="AH18" s="2028"/>
      <c r="AI18" s="1720"/>
      <c r="AJ18" s="1872"/>
      <c r="AK18" s="267"/>
      <c r="AL18" s="267"/>
      <c r="AM18" s="267"/>
      <c r="AN18" s="267"/>
      <c r="AO18" s="267"/>
      <c r="AP18" s="267"/>
      <c r="AQ18" s="267"/>
      <c r="AR18" s="267"/>
      <c r="AS18" s="267"/>
    </row>
    <row r="19" spans="1:45" ht="12.75" hidden="1" customHeight="1">
      <c r="A19" s="1653"/>
      <c r="B19" s="1679"/>
      <c r="C19" s="1679"/>
      <c r="D19" s="1722"/>
      <c r="E19" s="1722"/>
      <c r="F19" s="1722"/>
      <c r="G19" s="1648"/>
      <c r="H19" s="2043"/>
      <c r="I19" s="666" t="s">
        <v>48</v>
      </c>
      <c r="J19" s="738"/>
      <c r="K19" s="675"/>
      <c r="L19" s="675"/>
      <c r="M19" s="675"/>
      <c r="N19" s="675"/>
      <c r="O19" s="675"/>
      <c r="P19" s="675"/>
      <c r="Q19" s="675"/>
      <c r="R19" s="675"/>
      <c r="S19" s="675"/>
      <c r="T19" s="675"/>
      <c r="U19" s="675"/>
      <c r="V19" s="699">
        <f t="shared" si="4"/>
        <v>0</v>
      </c>
      <c r="W19" s="2141"/>
      <c r="X19" s="297">
        <f>+V19*W18</f>
        <v>0</v>
      </c>
      <c r="Y19" s="1679"/>
      <c r="Z19" s="1722"/>
      <c r="AA19" s="1648"/>
      <c r="AB19" s="1679"/>
      <c r="AC19" s="1722"/>
      <c r="AD19" s="1648"/>
      <c r="AE19" s="1679"/>
      <c r="AF19" s="1722"/>
      <c r="AG19" s="1648"/>
      <c r="AH19" s="1679"/>
      <c r="AI19" s="1722"/>
      <c r="AJ19" s="2067"/>
      <c r="AK19" s="267"/>
      <c r="AL19" s="267"/>
      <c r="AM19" s="267"/>
      <c r="AN19" s="267"/>
      <c r="AO19" s="267"/>
      <c r="AP19" s="267"/>
      <c r="AQ19" s="267"/>
      <c r="AR19" s="267"/>
      <c r="AS19" s="267"/>
    </row>
    <row r="20" spans="1:45" ht="12.75" hidden="1" customHeight="1">
      <c r="A20" s="1653"/>
      <c r="B20" s="2028">
        <v>7</v>
      </c>
      <c r="C20" s="2165"/>
      <c r="D20" s="1720"/>
      <c r="E20" s="1720"/>
      <c r="F20" s="1720"/>
      <c r="G20" s="1721"/>
      <c r="H20" s="2042" t="s">
        <v>79</v>
      </c>
      <c r="I20" s="654" t="s">
        <v>47</v>
      </c>
      <c r="J20" s="734"/>
      <c r="K20" s="676"/>
      <c r="L20" s="676"/>
      <c r="M20" s="676"/>
      <c r="N20" s="676"/>
      <c r="O20" s="676"/>
      <c r="P20" s="676"/>
      <c r="Q20" s="676"/>
      <c r="R20" s="676"/>
      <c r="S20" s="676"/>
      <c r="T20" s="676"/>
      <c r="U20" s="676"/>
      <c r="V20" s="672">
        <f t="shared" si="4"/>
        <v>0</v>
      </c>
      <c r="W20" s="2140"/>
      <c r="X20" s="290">
        <f>V20*W20</f>
        <v>0</v>
      </c>
      <c r="Y20" s="2028"/>
      <c r="Z20" s="1720"/>
      <c r="AA20" s="1721"/>
      <c r="AB20" s="2028"/>
      <c r="AC20" s="1720"/>
      <c r="AD20" s="1721"/>
      <c r="AE20" s="2028"/>
      <c r="AF20" s="1720"/>
      <c r="AG20" s="1721"/>
      <c r="AH20" s="2028"/>
      <c r="AI20" s="1720"/>
      <c r="AJ20" s="1872"/>
      <c r="AK20" s="267"/>
      <c r="AL20" s="267"/>
      <c r="AM20" s="267"/>
      <c r="AN20" s="267"/>
      <c r="AO20" s="267"/>
      <c r="AP20" s="267"/>
      <c r="AQ20" s="267"/>
      <c r="AR20" s="267"/>
      <c r="AS20" s="267"/>
    </row>
    <row r="21" spans="1:45" ht="12.75" hidden="1" customHeight="1">
      <c r="A21" s="1653"/>
      <c r="B21" s="1679"/>
      <c r="C21" s="1679"/>
      <c r="D21" s="1722"/>
      <c r="E21" s="1722"/>
      <c r="F21" s="1722"/>
      <c r="G21" s="1648"/>
      <c r="H21" s="2043"/>
      <c r="I21" s="666" t="s">
        <v>48</v>
      </c>
      <c r="J21" s="738"/>
      <c r="K21" s="675"/>
      <c r="L21" s="675"/>
      <c r="M21" s="675"/>
      <c r="N21" s="675"/>
      <c r="O21" s="675"/>
      <c r="P21" s="675"/>
      <c r="Q21" s="675"/>
      <c r="R21" s="675"/>
      <c r="S21" s="675"/>
      <c r="T21" s="675"/>
      <c r="U21" s="675"/>
      <c r="V21" s="699">
        <f t="shared" si="4"/>
        <v>0</v>
      </c>
      <c r="W21" s="2141"/>
      <c r="X21" s="297">
        <f>+V21*W20</f>
        <v>0</v>
      </c>
      <c r="Y21" s="1679"/>
      <c r="Z21" s="1722"/>
      <c r="AA21" s="1648"/>
      <c r="AB21" s="1679"/>
      <c r="AC21" s="1722"/>
      <c r="AD21" s="1648"/>
      <c r="AE21" s="1679"/>
      <c r="AF21" s="1722"/>
      <c r="AG21" s="1648"/>
      <c r="AH21" s="1679"/>
      <c r="AI21" s="1722"/>
      <c r="AJ21" s="2067"/>
      <c r="AK21" s="267"/>
      <c r="AL21" s="267"/>
      <c r="AM21" s="267"/>
      <c r="AN21" s="267"/>
      <c r="AO21" s="267"/>
      <c r="AP21" s="267"/>
      <c r="AQ21" s="267"/>
      <c r="AR21" s="267"/>
      <c r="AS21" s="267"/>
    </row>
    <row r="22" spans="1:45" ht="12.75" customHeight="1">
      <c r="A22" s="1653"/>
      <c r="B22" s="2060" t="s">
        <v>103</v>
      </c>
      <c r="C22" s="1720"/>
      <c r="D22" s="1720"/>
      <c r="E22" s="1720"/>
      <c r="F22" s="1720"/>
      <c r="G22" s="1721"/>
      <c r="H22" s="2154" t="s">
        <v>79</v>
      </c>
      <c r="I22" s="677" t="s">
        <v>47</v>
      </c>
      <c r="J22" s="678">
        <f t="shared" ref="J22:U22" si="5">+J8*$W8+J10*$W10+J12*$W12+J14*$W14+J16*$W16+J18*$W18+J20*$W20</f>
        <v>3.6000000000000004E-2</v>
      </c>
      <c r="K22" s="678">
        <f t="shared" si="5"/>
        <v>7.2000000000000008E-2</v>
      </c>
      <c r="L22" s="678">
        <f t="shared" si="5"/>
        <v>8.0000000000000016E-2</v>
      </c>
      <c r="M22" s="678">
        <f t="shared" si="5"/>
        <v>8.0000000000000016E-2</v>
      </c>
      <c r="N22" s="678">
        <f t="shared" si="5"/>
        <v>0.10200000000000002</v>
      </c>
      <c r="O22" s="678">
        <f t="shared" si="5"/>
        <v>0.10200000000000002</v>
      </c>
      <c r="P22" s="678">
        <f t="shared" si="5"/>
        <v>0.10200000000000002</v>
      </c>
      <c r="Q22" s="678">
        <f t="shared" si="5"/>
        <v>0.10200000000000002</v>
      </c>
      <c r="R22" s="678">
        <f t="shared" si="5"/>
        <v>8.4000000000000005E-2</v>
      </c>
      <c r="S22" s="678">
        <f t="shared" si="5"/>
        <v>8.4000000000000005E-2</v>
      </c>
      <c r="T22" s="678">
        <f t="shared" si="5"/>
        <v>8.4000000000000005E-2</v>
      </c>
      <c r="U22" s="678">
        <f t="shared" si="5"/>
        <v>7.2000000000000008E-2</v>
      </c>
      <c r="V22" s="672">
        <f t="shared" si="4"/>
        <v>1</v>
      </c>
      <c r="W22" s="2144">
        <f>SUM(W8:W21)</f>
        <v>1</v>
      </c>
      <c r="X22" s="290">
        <f>V22*W22</f>
        <v>1</v>
      </c>
      <c r="Y22" s="2034"/>
      <c r="Z22" s="1720"/>
      <c r="AA22" s="1721"/>
      <c r="AB22" s="2034"/>
      <c r="AC22" s="1720"/>
      <c r="AD22" s="1721"/>
      <c r="AE22" s="2034"/>
      <c r="AF22" s="1720"/>
      <c r="AG22" s="1721"/>
      <c r="AH22" s="2034"/>
      <c r="AI22" s="1720"/>
      <c r="AJ22" s="1872"/>
      <c r="AK22" s="267"/>
      <c r="AL22" s="267"/>
      <c r="AM22" s="267"/>
      <c r="AN22" s="267"/>
      <c r="AO22" s="267"/>
      <c r="AP22" s="267"/>
      <c r="AQ22" s="267"/>
      <c r="AR22" s="267"/>
      <c r="AS22" s="267"/>
    </row>
    <row r="23" spans="1:45" ht="12.75" customHeight="1">
      <c r="A23" s="1794"/>
      <c r="B23" s="1679"/>
      <c r="C23" s="1722"/>
      <c r="D23" s="1722"/>
      <c r="E23" s="1722"/>
      <c r="F23" s="1722"/>
      <c r="G23" s="1648"/>
      <c r="H23" s="2155"/>
      <c r="I23" s="679" t="s">
        <v>48</v>
      </c>
      <c r="J23" s="680">
        <f t="shared" ref="J23:O23" si="6">+J9*$W8+J11*$W10+J13*$W12+J15*$W14+J17*$W16+J19*$W18+J21*$W20</f>
        <v>3.6000000000000004E-2</v>
      </c>
      <c r="K23" s="680">
        <f t="shared" si="6"/>
        <v>7.2000000000000008E-2</v>
      </c>
      <c r="L23" s="680">
        <f t="shared" si="6"/>
        <v>8.0000000000000016E-2</v>
      </c>
      <c r="M23" s="680">
        <f t="shared" si="6"/>
        <v>8.0000000000000016E-2</v>
      </c>
      <c r="N23" s="680">
        <f t="shared" si="6"/>
        <v>0.10200000000000002</v>
      </c>
      <c r="O23" s="680">
        <f t="shared" si="6"/>
        <v>0.10200000000000002</v>
      </c>
      <c r="P23" s="958">
        <v>0.10100000000000001</v>
      </c>
      <c r="Q23" s="680">
        <f t="shared" ref="Q23:U23" si="7">+Q9*$W8+Q11*$W10+Q13*$W12+Q15*$W14+Q17*$W16+Q19*$W18+Q21*$W20</f>
        <v>0.10200000000000002</v>
      </c>
      <c r="R23" s="680">
        <f t="shared" si="7"/>
        <v>8.4000000000000005E-2</v>
      </c>
      <c r="S23" s="680">
        <f t="shared" si="7"/>
        <v>8.4000000000000005E-2</v>
      </c>
      <c r="T23" s="680">
        <f t="shared" si="7"/>
        <v>0</v>
      </c>
      <c r="U23" s="680">
        <f t="shared" si="7"/>
        <v>0</v>
      </c>
      <c r="V23" s="699">
        <f t="shared" si="4"/>
        <v>0.84299999999999997</v>
      </c>
      <c r="W23" s="2141"/>
      <c r="X23" s="681">
        <f>+V23*W22</f>
        <v>0.84299999999999997</v>
      </c>
      <c r="Y23" s="1679"/>
      <c r="Z23" s="1722"/>
      <c r="AA23" s="1648"/>
      <c r="AB23" s="1679"/>
      <c r="AC23" s="1722"/>
      <c r="AD23" s="1648"/>
      <c r="AE23" s="1679"/>
      <c r="AF23" s="1722"/>
      <c r="AG23" s="1648"/>
      <c r="AH23" s="1679"/>
      <c r="AI23" s="1722"/>
      <c r="AJ23" s="2067"/>
      <c r="AK23" s="267"/>
      <c r="AL23" s="267"/>
      <c r="AM23" s="267"/>
      <c r="AN23" s="267"/>
      <c r="AO23" s="267"/>
      <c r="AP23" s="267"/>
      <c r="AQ23" s="267"/>
      <c r="AR23" s="267"/>
      <c r="AS23" s="267"/>
    </row>
    <row r="24" spans="1:45" ht="12.75" customHeight="1">
      <c r="A24" s="255"/>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row>
    <row r="25" spans="1:45" ht="15.75" customHeight="1"/>
    <row r="26" spans="1:45" ht="15.75" customHeight="1">
      <c r="A26" s="1731" t="s">
        <v>415</v>
      </c>
      <c r="B26" s="1715"/>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row>
    <row r="27" spans="1:45" ht="15.75" customHeight="1">
      <c r="A27" s="418" t="s">
        <v>23</v>
      </c>
      <c r="B27" s="1699" t="s">
        <v>107</v>
      </c>
      <c r="C27" s="1700"/>
      <c r="D27" s="1701"/>
      <c r="E27" s="419" t="s">
        <v>76</v>
      </c>
      <c r="F27" s="418" t="s">
        <v>109</v>
      </c>
      <c r="G27" s="418" t="s">
        <v>28</v>
      </c>
      <c r="H27" s="1699" t="s">
        <v>416</v>
      </c>
      <c r="I27" s="1701"/>
      <c r="J27" s="419" t="s">
        <v>417</v>
      </c>
      <c r="K27" s="418" t="s">
        <v>79</v>
      </c>
      <c r="L27" s="418" t="s">
        <v>418</v>
      </c>
      <c r="M27" s="1699" t="s">
        <v>419</v>
      </c>
      <c r="N27" s="1700"/>
      <c r="O27" s="1700"/>
      <c r="P27" s="1700"/>
      <c r="Q27" s="1700"/>
      <c r="R27" s="1700"/>
      <c r="S27" s="1700"/>
      <c r="T27" s="1700"/>
      <c r="U27" s="1700"/>
      <c r="V27" s="1700"/>
      <c r="W27" s="1700"/>
      <c r="X27" s="1701"/>
    </row>
    <row r="28" spans="1:45" ht="36.75" customHeight="1">
      <c r="A28" s="1698" t="str">
        <f>I2</f>
        <v>CONTROL DISCIPLINARIO</v>
      </c>
      <c r="B28" s="1702" t="str">
        <f>A7</f>
        <v>Procesos disciplinarios sustanciados.</v>
      </c>
      <c r="C28" s="1700"/>
      <c r="D28" s="1701"/>
      <c r="E28" s="56">
        <f>W5</f>
        <v>1</v>
      </c>
      <c r="F28" s="420" t="str">
        <f t="shared" ref="F28:G28" si="8">D5</f>
        <v>porcentaje</v>
      </c>
      <c r="G28" s="428">
        <f t="shared" si="8"/>
        <v>1</v>
      </c>
      <c r="H28" s="1703">
        <f>V5</f>
        <v>1</v>
      </c>
      <c r="I28" s="1701"/>
      <c r="J28" s="642">
        <f>V6</f>
        <v>0.84299999999999997</v>
      </c>
      <c r="K28" s="423">
        <f>J28/H28</f>
        <v>0.84299999999999997</v>
      </c>
      <c r="L28" s="424">
        <f>K28*E28</f>
        <v>0.84299999999999997</v>
      </c>
      <c r="M28" s="1724" t="s">
        <v>2383</v>
      </c>
      <c r="N28" s="1700"/>
      <c r="O28" s="1700"/>
      <c r="P28" s="1700"/>
      <c r="Q28" s="1700"/>
      <c r="R28" s="1700"/>
      <c r="S28" s="1700"/>
      <c r="T28" s="1700"/>
      <c r="U28" s="1700"/>
      <c r="V28" s="1700"/>
      <c r="W28" s="1700"/>
      <c r="X28" s="1701"/>
    </row>
    <row r="29" spans="1:45" ht="15.75" customHeight="1">
      <c r="A29" s="1619"/>
      <c r="B29" s="1704" t="s">
        <v>103</v>
      </c>
      <c r="C29" s="1700"/>
      <c r="D29" s="1701"/>
      <c r="E29" s="431">
        <f>SUM(E28)</f>
        <v>1</v>
      </c>
      <c r="F29" s="1705" t="str">
        <f>A28</f>
        <v>CONTROL DISCIPLINARIO</v>
      </c>
      <c r="G29" s="1701"/>
      <c r="H29" s="1704"/>
      <c r="I29" s="1701"/>
      <c r="J29" s="432"/>
      <c r="K29" s="433"/>
      <c r="L29" s="431">
        <f>SUM(L28)</f>
        <v>0.84299999999999997</v>
      </c>
      <c r="M29" s="2089"/>
      <c r="N29" s="1700"/>
      <c r="O29" s="1700"/>
      <c r="P29" s="1700"/>
      <c r="Q29" s="1700"/>
      <c r="R29" s="1700"/>
      <c r="S29" s="1700"/>
      <c r="T29" s="1700"/>
      <c r="U29" s="1700"/>
      <c r="V29" s="1700"/>
      <c r="W29" s="1700"/>
      <c r="X29" s="1701"/>
    </row>
    <row r="30" spans="1:45" ht="15.75" customHeight="1"/>
    <row r="31" spans="1:45" ht="15.75" customHeight="1"/>
    <row r="32" spans="1:4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2">
    <mergeCell ref="A1:C3"/>
    <mergeCell ref="M28:X28"/>
    <mergeCell ref="M29:X29"/>
    <mergeCell ref="A28:A29"/>
    <mergeCell ref="B27:D27"/>
    <mergeCell ref="B29:D29"/>
    <mergeCell ref="B28:D28"/>
    <mergeCell ref="F29:G29"/>
    <mergeCell ref="H29:I29"/>
    <mergeCell ref="H28:I28"/>
    <mergeCell ref="H27:I27"/>
    <mergeCell ref="M27:X27"/>
    <mergeCell ref="A26:X26"/>
    <mergeCell ref="AB12:AD13"/>
    <mergeCell ref="AB10:AD11"/>
    <mergeCell ref="AB8:AD9"/>
    <mergeCell ref="AB5:AD6"/>
    <mergeCell ref="W8:W9"/>
    <mergeCell ref="W10:W11"/>
    <mergeCell ref="B7:AJ7"/>
    <mergeCell ref="H12:H13"/>
    <mergeCell ref="H14:H15"/>
    <mergeCell ref="B12:B13"/>
    <mergeCell ref="C8:G9"/>
    <mergeCell ref="AE12:AG13"/>
    <mergeCell ref="AE10:AG11"/>
    <mergeCell ref="AH10:AJ11"/>
    <mergeCell ref="H18:H19"/>
    <mergeCell ref="H20:H21"/>
    <mergeCell ref="H16:H17"/>
    <mergeCell ref="C20:G21"/>
    <mergeCell ref="C18:G19"/>
    <mergeCell ref="C16:G17"/>
    <mergeCell ref="H10:H11"/>
    <mergeCell ref="AH22:AJ23"/>
    <mergeCell ref="AB22:AD23"/>
    <mergeCell ref="AE22:AG23"/>
    <mergeCell ref="AH12:AJ13"/>
    <mergeCell ref="Y20:AA21"/>
    <mergeCell ref="Y22:AA23"/>
    <mergeCell ref="W22:W23"/>
    <mergeCell ref="W16:W17"/>
    <mergeCell ref="W18:W19"/>
    <mergeCell ref="W12:W13"/>
    <mergeCell ref="W14:W15"/>
    <mergeCell ref="Y14:AA15"/>
    <mergeCell ref="Y16:AA17"/>
    <mergeCell ref="Y12:AA13"/>
    <mergeCell ref="Y10:AA11"/>
    <mergeCell ref="W5:W6"/>
    <mergeCell ref="Y5:AA6"/>
    <mergeCell ref="Y18:AA19"/>
    <mergeCell ref="A7:A23"/>
    <mergeCell ref="B14:B15"/>
    <mergeCell ref="B18:B19"/>
    <mergeCell ref="B16:B17"/>
    <mergeCell ref="C14:G15"/>
    <mergeCell ref="H22:H23"/>
    <mergeCell ref="W20:W21"/>
    <mergeCell ref="C12:G13"/>
    <mergeCell ref="C10:G11"/>
    <mergeCell ref="E5:E6"/>
    <mergeCell ref="D5:D6"/>
    <mergeCell ref="C5:C6"/>
    <mergeCell ref="F5:F6"/>
    <mergeCell ref="G5:G6"/>
    <mergeCell ref="B8:B9"/>
    <mergeCell ref="B10:B11"/>
    <mergeCell ref="A4:B6"/>
    <mergeCell ref="H4:I4"/>
    <mergeCell ref="B20:B21"/>
    <mergeCell ref="B22:G23"/>
    <mergeCell ref="AE4:AG4"/>
    <mergeCell ref="W2:AH3"/>
    <mergeCell ref="AB4:AD4"/>
    <mergeCell ref="AH8:AJ9"/>
    <mergeCell ref="AH4:AJ4"/>
    <mergeCell ref="AH5:AJ6"/>
    <mergeCell ref="AE5:AG6"/>
    <mergeCell ref="AE8:AG9"/>
    <mergeCell ref="D1:AH1"/>
    <mergeCell ref="AI3:AJ3"/>
    <mergeCell ref="H6:I6"/>
    <mergeCell ref="H5:I5"/>
    <mergeCell ref="H8:H9"/>
    <mergeCell ref="D2:H3"/>
    <mergeCell ref="I2:T3"/>
    <mergeCell ref="Y8:AA9"/>
    <mergeCell ref="Y4:AA4"/>
    <mergeCell ref="AI1:AJ1"/>
    <mergeCell ref="AI2:AJ2"/>
    <mergeCell ref="AH20:AJ21"/>
    <mergeCell ref="AH18:AJ19"/>
    <mergeCell ref="AH16:AJ17"/>
    <mergeCell ref="AH14:AJ15"/>
    <mergeCell ref="AB14:AD15"/>
    <mergeCell ref="AB20:AD21"/>
    <mergeCell ref="AE20:AG21"/>
    <mergeCell ref="AE18:AG19"/>
    <mergeCell ref="AB18:AD19"/>
    <mergeCell ref="AE16:AG17"/>
    <mergeCell ref="AB16:AD17"/>
  </mergeCells>
  <pageMargins left="0.7" right="0.7" top="0.75" bottom="0.75" header="0" footer="0"/>
  <pageSetup scale="80"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ummaryRight="0"/>
    <pageSetUpPr fitToPage="1"/>
  </sheetPr>
  <dimension ref="A1:AJ1001"/>
  <sheetViews>
    <sheetView workbookViewId="0">
      <selection sqref="A1:AS43"/>
    </sheetView>
  </sheetViews>
  <sheetFormatPr baseColWidth="10" defaultColWidth="14.42578125" defaultRowHeight="15" customHeight="1"/>
  <cols>
    <col min="1" max="1" width="18" customWidth="1"/>
    <col min="2" max="2" width="8.7109375" customWidth="1"/>
    <col min="3" max="3" width="14.140625" customWidth="1"/>
    <col min="4" max="4" width="11.85546875" customWidth="1"/>
    <col min="5" max="5" width="10.7109375" customWidth="1"/>
    <col min="6" max="6" width="29.5703125" customWidth="1"/>
    <col min="7" max="7" width="12.140625" customWidth="1"/>
    <col min="8" max="8" width="5.85546875" customWidth="1"/>
    <col min="9" max="9" width="6.7109375" customWidth="1"/>
    <col min="10" max="21" width="9.28515625" customWidth="1"/>
    <col min="22" max="22" width="16.5703125" customWidth="1"/>
    <col min="23" max="24" width="11.42578125" customWidth="1"/>
    <col min="25" max="27" width="19.42578125" customWidth="1"/>
    <col min="28" max="29" width="11.42578125" customWidth="1"/>
    <col min="30" max="30" width="25.42578125" customWidth="1"/>
    <col min="31" max="32" width="11.42578125" customWidth="1"/>
    <col min="33" max="33" width="24.140625" customWidth="1"/>
    <col min="34" max="36" width="11.42578125" customWidth="1"/>
  </cols>
  <sheetData>
    <row r="1" spans="1:36" ht="12.75" customHeight="1">
      <c r="A1" s="2164"/>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row>
    <row r="2" spans="1:36" ht="12.75" customHeight="1">
      <c r="A2" s="1796"/>
      <c r="B2" s="1715"/>
      <c r="C2" s="1713"/>
      <c r="D2" s="2163" t="s">
        <v>23</v>
      </c>
      <c r="E2" s="1720"/>
      <c r="F2" s="1720"/>
      <c r="G2" s="1720"/>
      <c r="H2" s="1721"/>
      <c r="I2" s="2163" t="s">
        <v>1604</v>
      </c>
      <c r="J2" s="1720"/>
      <c r="K2" s="1720"/>
      <c r="L2" s="1720"/>
      <c r="M2" s="1720"/>
      <c r="N2" s="1720"/>
      <c r="O2" s="1720"/>
      <c r="P2" s="1720"/>
      <c r="Q2" s="1720"/>
      <c r="R2" s="1720"/>
      <c r="S2" s="1720"/>
      <c r="T2" s="1721"/>
      <c r="U2" s="256" t="s">
        <v>47</v>
      </c>
      <c r="V2" s="257">
        <f t="shared" ref="V2:V3" si="0">+X5+X7+X21</f>
        <v>1</v>
      </c>
      <c r="W2" s="2162"/>
      <c r="X2" s="1720"/>
      <c r="Y2" s="1720"/>
      <c r="Z2" s="1720"/>
      <c r="AA2" s="1720"/>
      <c r="AB2" s="1720"/>
      <c r="AC2" s="1720"/>
      <c r="AD2" s="1720"/>
      <c r="AE2" s="1720"/>
      <c r="AF2" s="1720"/>
      <c r="AG2" s="1720"/>
      <c r="AH2" s="1721"/>
      <c r="AI2" s="2053" t="s">
        <v>19</v>
      </c>
      <c r="AJ2" s="1874"/>
    </row>
    <row r="3" spans="1:36" ht="12.75"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260">
        <f t="shared" si="0"/>
        <v>1</v>
      </c>
      <c r="W3" s="1696"/>
      <c r="X3" s="1666"/>
      <c r="Y3" s="1666"/>
      <c r="Z3" s="1666"/>
      <c r="AA3" s="1666"/>
      <c r="AB3" s="1666"/>
      <c r="AC3" s="1666"/>
      <c r="AD3" s="1666"/>
      <c r="AE3" s="1666"/>
      <c r="AF3" s="1666"/>
      <c r="AG3" s="1666"/>
      <c r="AH3" s="1651"/>
      <c r="AI3" s="2054">
        <v>43120</v>
      </c>
      <c r="AJ3" s="2055"/>
    </row>
    <row r="4" spans="1:36" ht="12.75" customHeight="1">
      <c r="A4" s="2275" t="s">
        <v>107</v>
      </c>
      <c r="B4" s="2276"/>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117</v>
      </c>
      <c r="AC4" s="2036"/>
      <c r="AD4" s="2031"/>
      <c r="AE4" s="2030" t="s">
        <v>427</v>
      </c>
      <c r="AF4" s="2036"/>
      <c r="AG4" s="2031"/>
      <c r="AH4" s="2030" t="s">
        <v>125</v>
      </c>
      <c r="AI4" s="2036"/>
      <c r="AJ4" s="2037"/>
    </row>
    <row r="5" spans="1:36" ht="28.5" customHeight="1">
      <c r="A5" s="2277"/>
      <c r="B5" s="1816"/>
      <c r="C5" s="2156" t="s">
        <v>2326</v>
      </c>
      <c r="D5" s="2156" t="s">
        <v>298</v>
      </c>
      <c r="E5" s="2273">
        <v>1</v>
      </c>
      <c r="F5" s="2046" t="s">
        <v>2330</v>
      </c>
      <c r="G5" s="2046" t="s">
        <v>300</v>
      </c>
      <c r="H5" s="2041" t="s">
        <v>47</v>
      </c>
      <c r="I5" s="1701"/>
      <c r="J5" s="506"/>
      <c r="K5" s="506"/>
      <c r="L5" s="506">
        <v>0.25</v>
      </c>
      <c r="M5" s="506"/>
      <c r="N5" s="506"/>
      <c r="O5" s="506">
        <v>0.25</v>
      </c>
      <c r="P5" s="506"/>
      <c r="Q5" s="506"/>
      <c r="R5" s="506">
        <v>0.25</v>
      </c>
      <c r="S5" s="506"/>
      <c r="T5" s="506"/>
      <c r="U5" s="506">
        <v>0.25</v>
      </c>
      <c r="V5" s="581">
        <f t="shared" ref="V5:V8" si="1">SUM(J5:U5)</f>
        <v>1</v>
      </c>
      <c r="W5" s="2039">
        <v>0.4</v>
      </c>
      <c r="X5" s="273">
        <f>+(V5/V5)*W5</f>
        <v>0.4</v>
      </c>
      <c r="Y5" s="2035" t="s">
        <v>2336</v>
      </c>
      <c r="Z5" s="1720"/>
      <c r="AA5" s="1721"/>
      <c r="AB5" s="2073" t="s">
        <v>2337</v>
      </c>
      <c r="AC5" s="1720"/>
      <c r="AD5" s="1721"/>
      <c r="AE5" s="2073" t="s">
        <v>2339</v>
      </c>
      <c r="AF5" s="1720"/>
      <c r="AG5" s="1721"/>
      <c r="AH5" s="2073" t="s">
        <v>2340</v>
      </c>
      <c r="AI5" s="1720"/>
      <c r="AJ5" s="1721"/>
    </row>
    <row r="6" spans="1:36" ht="46.5" customHeight="1">
      <c r="A6" s="2277"/>
      <c r="B6" s="1816"/>
      <c r="C6" s="2219"/>
      <c r="D6" s="2141"/>
      <c r="E6" s="2158"/>
      <c r="F6" s="1619"/>
      <c r="G6" s="1619"/>
      <c r="H6" s="2274" t="s">
        <v>78</v>
      </c>
      <c r="I6" s="1648"/>
      <c r="J6" s="684"/>
      <c r="K6" s="684"/>
      <c r="L6" s="685">
        <v>0.25</v>
      </c>
      <c r="M6" s="684"/>
      <c r="N6" s="684"/>
      <c r="O6" s="685">
        <v>0.25</v>
      </c>
      <c r="P6" s="684"/>
      <c r="Q6" s="684"/>
      <c r="R6" s="685">
        <v>0.25</v>
      </c>
      <c r="S6" s="684"/>
      <c r="T6" s="684"/>
      <c r="U6" s="685">
        <v>0.25</v>
      </c>
      <c r="V6" s="586">
        <f t="shared" si="1"/>
        <v>1</v>
      </c>
      <c r="W6" s="1616"/>
      <c r="X6" s="273">
        <f>+V6/V5*W5</f>
        <v>0.4</v>
      </c>
      <c r="Y6" s="1679"/>
      <c r="Z6" s="1722"/>
      <c r="AA6" s="1648"/>
      <c r="AB6" s="1679"/>
      <c r="AC6" s="1722"/>
      <c r="AD6" s="1648"/>
      <c r="AE6" s="1679"/>
      <c r="AF6" s="1722"/>
      <c r="AG6" s="1648"/>
      <c r="AH6" s="1679"/>
      <c r="AI6" s="1722"/>
      <c r="AJ6" s="1648"/>
    </row>
    <row r="7" spans="1:36" ht="61.5" customHeight="1">
      <c r="A7" s="2277"/>
      <c r="B7" s="1816"/>
      <c r="C7" s="2219"/>
      <c r="D7" s="2156" t="s">
        <v>298</v>
      </c>
      <c r="E7" s="2273">
        <v>1</v>
      </c>
      <c r="F7" s="2046" t="s">
        <v>2346</v>
      </c>
      <c r="G7" s="2046" t="s">
        <v>300</v>
      </c>
      <c r="H7" s="2041" t="s">
        <v>47</v>
      </c>
      <c r="I7" s="1701"/>
      <c r="J7" s="506"/>
      <c r="K7" s="506"/>
      <c r="L7" s="506">
        <v>0.25</v>
      </c>
      <c r="M7" s="506"/>
      <c r="N7" s="506"/>
      <c r="O7" s="506">
        <v>0.25</v>
      </c>
      <c r="P7" s="506"/>
      <c r="Q7" s="506"/>
      <c r="R7" s="506">
        <v>0.25</v>
      </c>
      <c r="S7" s="506"/>
      <c r="T7" s="506"/>
      <c r="U7" s="506">
        <v>0.25</v>
      </c>
      <c r="V7" s="581">
        <f t="shared" si="1"/>
        <v>1</v>
      </c>
      <c r="W7" s="2039">
        <v>0.4</v>
      </c>
      <c r="X7" s="273">
        <f>+(V7/V7)*W7</f>
        <v>0.4</v>
      </c>
      <c r="Y7" s="2035" t="s">
        <v>2347</v>
      </c>
      <c r="Z7" s="1720"/>
      <c r="AA7" s="1721"/>
      <c r="AB7" s="2073" t="s">
        <v>2348</v>
      </c>
      <c r="AC7" s="1720"/>
      <c r="AD7" s="1721"/>
      <c r="AE7" s="2073" t="s">
        <v>2349</v>
      </c>
      <c r="AF7" s="1720"/>
      <c r="AG7" s="1721"/>
      <c r="AH7" s="2073" t="s">
        <v>2350</v>
      </c>
      <c r="AI7" s="1720"/>
      <c r="AJ7" s="1721"/>
    </row>
    <row r="8" spans="1:36" ht="73.5" customHeight="1">
      <c r="A8" s="2278"/>
      <c r="B8" s="2279"/>
      <c r="C8" s="2141"/>
      <c r="D8" s="2141"/>
      <c r="E8" s="2158"/>
      <c r="F8" s="1619"/>
      <c r="G8" s="1619"/>
      <c r="H8" s="2274" t="s">
        <v>78</v>
      </c>
      <c r="I8" s="1648"/>
      <c r="J8" s="684"/>
      <c r="K8" s="684"/>
      <c r="L8" s="685">
        <v>0.25</v>
      </c>
      <c r="M8" s="684"/>
      <c r="N8" s="684"/>
      <c r="O8" s="685">
        <v>0.25</v>
      </c>
      <c r="P8" s="684"/>
      <c r="Q8" s="684"/>
      <c r="R8" s="685">
        <v>0.25</v>
      </c>
      <c r="S8" s="684"/>
      <c r="T8" s="684"/>
      <c r="U8" s="685">
        <v>0.25</v>
      </c>
      <c r="V8" s="586">
        <f t="shared" si="1"/>
        <v>1</v>
      </c>
      <c r="W8" s="1616"/>
      <c r="X8" s="273">
        <f>+V8/V7*W7</f>
        <v>0.4</v>
      </c>
      <c r="Y8" s="1679"/>
      <c r="Z8" s="1722"/>
      <c r="AA8" s="1648"/>
      <c r="AB8" s="1679"/>
      <c r="AC8" s="1722"/>
      <c r="AD8" s="1648"/>
      <c r="AE8" s="1679"/>
      <c r="AF8" s="1722"/>
      <c r="AG8" s="1648"/>
      <c r="AH8" s="1679"/>
      <c r="AI8" s="1722"/>
      <c r="AJ8" s="1648"/>
    </row>
    <row r="9" spans="1:36" ht="12.75" customHeight="1">
      <c r="A9" s="2063" t="s">
        <v>2352</v>
      </c>
      <c r="B9" s="2047" t="s">
        <v>34</v>
      </c>
      <c r="C9" s="1700"/>
      <c r="D9" s="1700"/>
      <c r="E9" s="1700"/>
      <c r="F9" s="1700"/>
      <c r="G9" s="1700"/>
      <c r="H9" s="1700"/>
      <c r="I9" s="1700"/>
      <c r="J9" s="1700"/>
      <c r="K9" s="1700"/>
      <c r="L9" s="1700"/>
      <c r="M9" s="1700"/>
      <c r="N9" s="1700"/>
      <c r="O9" s="1700"/>
      <c r="P9" s="1700"/>
      <c r="Q9" s="1700"/>
      <c r="R9" s="1700"/>
      <c r="S9" s="1700"/>
      <c r="T9" s="1700"/>
      <c r="U9" s="1700"/>
      <c r="V9" s="1700"/>
      <c r="W9" s="1700"/>
      <c r="X9" s="1700"/>
      <c r="Y9" s="1700"/>
      <c r="Z9" s="1700"/>
      <c r="AA9" s="1700"/>
      <c r="AB9" s="1700"/>
      <c r="AC9" s="1700"/>
      <c r="AD9" s="1700"/>
      <c r="AE9" s="1700"/>
      <c r="AF9" s="1700"/>
      <c r="AG9" s="1700"/>
      <c r="AH9" s="1700"/>
      <c r="AI9" s="1700"/>
      <c r="AJ9" s="1701"/>
    </row>
    <row r="10" spans="1:36" ht="37.5" customHeight="1">
      <c r="A10" s="1653"/>
      <c r="B10" s="2131">
        <v>1</v>
      </c>
      <c r="C10" s="2149" t="s">
        <v>2354</v>
      </c>
      <c r="D10" s="1720"/>
      <c r="E10" s="1720"/>
      <c r="F10" s="1720"/>
      <c r="G10" s="1721"/>
      <c r="H10" s="2159" t="s">
        <v>79</v>
      </c>
      <c r="I10" s="661" t="s">
        <v>47</v>
      </c>
      <c r="J10" s="734"/>
      <c r="K10" s="734"/>
      <c r="L10" s="734"/>
      <c r="M10" s="734"/>
      <c r="N10" s="734">
        <v>0.2</v>
      </c>
      <c r="O10" s="734">
        <v>0.2</v>
      </c>
      <c r="P10" s="734">
        <v>0.2</v>
      </c>
      <c r="Q10" s="734">
        <v>0.2</v>
      </c>
      <c r="R10" s="734">
        <v>0.2</v>
      </c>
      <c r="S10" s="734"/>
      <c r="T10" s="734"/>
      <c r="U10" s="734"/>
      <c r="V10" s="663">
        <f t="shared" ref="V10:V17" si="2">SUM(J10:U10)</f>
        <v>1</v>
      </c>
      <c r="W10" s="2152">
        <v>0.4</v>
      </c>
      <c r="X10" s="665">
        <f>V10*W10</f>
        <v>0.4</v>
      </c>
      <c r="Y10" s="2131"/>
      <c r="Z10" s="1715"/>
      <c r="AA10" s="1713"/>
      <c r="AB10" s="2222" t="s">
        <v>2356</v>
      </c>
      <c r="AC10" s="1715"/>
      <c r="AD10" s="1713"/>
      <c r="AE10" s="2222" t="s">
        <v>2357</v>
      </c>
      <c r="AF10" s="1715"/>
      <c r="AG10" s="1713"/>
      <c r="AH10" s="2131" t="s">
        <v>2359</v>
      </c>
      <c r="AI10" s="1715"/>
      <c r="AJ10" s="1840"/>
    </row>
    <row r="11" spans="1:36" ht="37.5" customHeight="1">
      <c r="A11" s="1653"/>
      <c r="B11" s="1679"/>
      <c r="C11" s="1679"/>
      <c r="D11" s="1722"/>
      <c r="E11" s="1722"/>
      <c r="F11" s="1722"/>
      <c r="G11" s="1648"/>
      <c r="H11" s="2043"/>
      <c r="I11" s="666" t="s">
        <v>48</v>
      </c>
      <c r="J11" s="667"/>
      <c r="K11" s="668"/>
      <c r="L11" s="668"/>
      <c r="M11" s="668"/>
      <c r="N11" s="669">
        <v>0.2</v>
      </c>
      <c r="O11" s="669">
        <v>0.2</v>
      </c>
      <c r="P11" s="669">
        <v>0.2</v>
      </c>
      <c r="Q11" s="669">
        <v>0.2</v>
      </c>
      <c r="R11" s="669">
        <v>0.2</v>
      </c>
      <c r="S11" s="668"/>
      <c r="T11" s="668"/>
      <c r="U11" s="668"/>
      <c r="V11" s="670">
        <f t="shared" si="2"/>
        <v>1</v>
      </c>
      <c r="W11" s="2141"/>
      <c r="X11" s="297">
        <f>+V11*W10</f>
        <v>0.4</v>
      </c>
      <c r="Y11" s="1679"/>
      <c r="Z11" s="1722"/>
      <c r="AA11" s="1648"/>
      <c r="AB11" s="1679"/>
      <c r="AC11" s="1722"/>
      <c r="AD11" s="1648"/>
      <c r="AE11" s="1679"/>
      <c r="AF11" s="1722"/>
      <c r="AG11" s="1648"/>
      <c r="AH11" s="1679"/>
      <c r="AI11" s="1722"/>
      <c r="AJ11" s="2067"/>
    </row>
    <row r="12" spans="1:36" ht="37.5" customHeight="1">
      <c r="A12" s="1653"/>
      <c r="B12" s="2028">
        <v>2</v>
      </c>
      <c r="C12" s="2149" t="s">
        <v>2362</v>
      </c>
      <c r="D12" s="1720"/>
      <c r="E12" s="1720"/>
      <c r="F12" s="1720"/>
      <c r="G12" s="1721"/>
      <c r="H12" s="2042" t="s">
        <v>79</v>
      </c>
      <c r="I12" s="654" t="s">
        <v>47</v>
      </c>
      <c r="J12" s="734"/>
      <c r="K12" s="676"/>
      <c r="L12" s="676"/>
      <c r="M12" s="676"/>
      <c r="N12" s="676"/>
      <c r="O12" s="676"/>
      <c r="P12" s="676"/>
      <c r="Q12" s="676"/>
      <c r="R12" s="676"/>
      <c r="S12" s="676">
        <v>0.5</v>
      </c>
      <c r="T12" s="676"/>
      <c r="U12" s="676">
        <v>0.5</v>
      </c>
      <c r="V12" s="672">
        <f t="shared" si="2"/>
        <v>1</v>
      </c>
      <c r="W12" s="2140">
        <v>0.3</v>
      </c>
      <c r="X12" s="290">
        <f>V12*W12</f>
        <v>0.3</v>
      </c>
      <c r="Y12" s="2028"/>
      <c r="Z12" s="1720"/>
      <c r="AA12" s="1721"/>
      <c r="AB12" s="2028"/>
      <c r="AC12" s="1720"/>
      <c r="AD12" s="1721"/>
      <c r="AE12" s="2028"/>
      <c r="AF12" s="1720"/>
      <c r="AG12" s="1721"/>
      <c r="AH12" s="2028" t="s">
        <v>2365</v>
      </c>
      <c r="AI12" s="1720"/>
      <c r="AJ12" s="1872"/>
    </row>
    <row r="13" spans="1:36" ht="28.5" customHeight="1">
      <c r="A13" s="1653"/>
      <c r="B13" s="1679"/>
      <c r="C13" s="1679"/>
      <c r="D13" s="1722"/>
      <c r="E13" s="1722"/>
      <c r="F13" s="1722"/>
      <c r="G13" s="1648"/>
      <c r="H13" s="2043"/>
      <c r="I13" s="666" t="s">
        <v>48</v>
      </c>
      <c r="J13" s="667"/>
      <c r="K13" s="668"/>
      <c r="L13" s="668"/>
      <c r="M13" s="668"/>
      <c r="N13" s="668"/>
      <c r="O13" s="668"/>
      <c r="P13" s="668"/>
      <c r="Q13" s="668"/>
      <c r="R13" s="668"/>
      <c r="S13" s="669">
        <v>0.5</v>
      </c>
      <c r="T13" s="668"/>
      <c r="U13" s="669">
        <v>0.5</v>
      </c>
      <c r="V13" s="670">
        <f t="shared" si="2"/>
        <v>1</v>
      </c>
      <c r="W13" s="2141"/>
      <c r="X13" s="297">
        <f>+V13*W12</f>
        <v>0.3</v>
      </c>
      <c r="Y13" s="1679"/>
      <c r="Z13" s="1722"/>
      <c r="AA13" s="1648"/>
      <c r="AB13" s="1679"/>
      <c r="AC13" s="1722"/>
      <c r="AD13" s="1648"/>
      <c r="AE13" s="1679"/>
      <c r="AF13" s="1722"/>
      <c r="AG13" s="1648"/>
      <c r="AH13" s="1679"/>
      <c r="AI13" s="1722"/>
      <c r="AJ13" s="2067"/>
    </row>
    <row r="14" spans="1:36" ht="37.5" customHeight="1">
      <c r="A14" s="1653"/>
      <c r="B14" s="2028">
        <v>3</v>
      </c>
      <c r="C14" s="2149" t="s">
        <v>2367</v>
      </c>
      <c r="D14" s="1720"/>
      <c r="E14" s="1720"/>
      <c r="F14" s="1720"/>
      <c r="G14" s="1721"/>
      <c r="H14" s="2042" t="s">
        <v>79</v>
      </c>
      <c r="I14" s="654" t="s">
        <v>47</v>
      </c>
      <c r="J14" s="734">
        <v>8.3299999999999999E-2</v>
      </c>
      <c r="K14" s="734">
        <v>8.3299999999999999E-2</v>
      </c>
      <c r="L14" s="734">
        <v>8.3299999999999999E-2</v>
      </c>
      <c r="M14" s="734">
        <v>8.3299999999999999E-2</v>
      </c>
      <c r="N14" s="734">
        <v>8.3299999999999999E-2</v>
      </c>
      <c r="O14" s="734">
        <v>8.3299999999999999E-2</v>
      </c>
      <c r="P14" s="734">
        <v>8.3299999999999999E-2</v>
      </c>
      <c r="Q14" s="734">
        <v>8.3299999999999999E-2</v>
      </c>
      <c r="R14" s="734">
        <v>8.3299999999999999E-2</v>
      </c>
      <c r="S14" s="734">
        <v>8.3299999999999999E-2</v>
      </c>
      <c r="T14" s="734">
        <v>8.3500000000000005E-2</v>
      </c>
      <c r="U14" s="734">
        <v>8.3500000000000005E-2</v>
      </c>
      <c r="V14" s="672">
        <f t="shared" si="2"/>
        <v>1</v>
      </c>
      <c r="W14" s="2140">
        <v>0.3</v>
      </c>
      <c r="X14" s="290">
        <f>V14*W14</f>
        <v>0.3</v>
      </c>
      <c r="Y14" s="2026" t="s">
        <v>2368</v>
      </c>
      <c r="Z14" s="1720"/>
      <c r="AA14" s="1721"/>
      <c r="AB14" s="2138" t="s">
        <v>2370</v>
      </c>
      <c r="AC14" s="1720"/>
      <c r="AD14" s="1721"/>
      <c r="AE14" s="2138" t="s">
        <v>2372</v>
      </c>
      <c r="AF14" s="1720"/>
      <c r="AG14" s="1721"/>
      <c r="AH14" s="2028" t="s">
        <v>2373</v>
      </c>
      <c r="AI14" s="1720"/>
      <c r="AJ14" s="1872"/>
    </row>
    <row r="15" spans="1:36" ht="64.5" customHeight="1">
      <c r="A15" s="1653"/>
      <c r="B15" s="1679"/>
      <c r="C15" s="1679"/>
      <c r="D15" s="1722"/>
      <c r="E15" s="1722"/>
      <c r="F15" s="1722"/>
      <c r="G15" s="1648"/>
      <c r="H15" s="2043"/>
      <c r="I15" s="666" t="s">
        <v>48</v>
      </c>
      <c r="J15" s="749">
        <v>8.3299999999999999E-2</v>
      </c>
      <c r="K15" s="669">
        <v>8.3299999999999999E-2</v>
      </c>
      <c r="L15" s="669">
        <v>8.3299999999999999E-2</v>
      </c>
      <c r="M15" s="669">
        <v>8.3299999999999999E-2</v>
      </c>
      <c r="N15" s="669">
        <v>8.3299999999999999E-2</v>
      </c>
      <c r="O15" s="669">
        <v>8.3299999999999999E-2</v>
      </c>
      <c r="P15" s="957">
        <v>8.33</v>
      </c>
      <c r="Q15" s="957">
        <v>8.33</v>
      </c>
      <c r="R15" s="957">
        <v>8.33</v>
      </c>
      <c r="S15" s="669">
        <v>8.3299999999999999E-2</v>
      </c>
      <c r="T15" s="669">
        <v>8.3500000000000005E-2</v>
      </c>
      <c r="U15" s="669">
        <v>8.3500000000000005E-2</v>
      </c>
      <c r="V15" s="670">
        <f t="shared" si="2"/>
        <v>25.740100000000005</v>
      </c>
      <c r="W15" s="2141"/>
      <c r="X15" s="297">
        <f>+V15*W14</f>
        <v>7.7220300000000011</v>
      </c>
      <c r="Y15" s="1679"/>
      <c r="Z15" s="1722"/>
      <c r="AA15" s="1648"/>
      <c r="AB15" s="1679"/>
      <c r="AC15" s="1722"/>
      <c r="AD15" s="1648"/>
      <c r="AE15" s="1679"/>
      <c r="AF15" s="1722"/>
      <c r="AG15" s="1648"/>
      <c r="AH15" s="1679"/>
      <c r="AI15" s="1722"/>
      <c r="AJ15" s="2067"/>
    </row>
    <row r="16" spans="1:36" ht="12.75" hidden="1" customHeight="1">
      <c r="A16" s="1653"/>
      <c r="B16" s="2028"/>
      <c r="C16" s="2057"/>
      <c r="D16" s="1720"/>
      <c r="E16" s="1720"/>
      <c r="F16" s="1720"/>
      <c r="G16" s="1721"/>
      <c r="H16" s="2042" t="s">
        <v>79</v>
      </c>
      <c r="I16" s="654" t="s">
        <v>47</v>
      </c>
      <c r="J16" s="671"/>
      <c r="K16" s="671"/>
      <c r="L16" s="671"/>
      <c r="M16" s="671"/>
      <c r="N16" s="671"/>
      <c r="O16" s="671"/>
      <c r="P16" s="676"/>
      <c r="Q16" s="676"/>
      <c r="R16" s="676"/>
      <c r="S16" s="676"/>
      <c r="T16" s="676"/>
      <c r="U16" s="676"/>
      <c r="V16" s="672">
        <f t="shared" si="2"/>
        <v>0</v>
      </c>
      <c r="W16" s="2140"/>
      <c r="X16" s="290">
        <f>V16*W16</f>
        <v>0</v>
      </c>
      <c r="Y16" s="2028"/>
      <c r="Z16" s="1720"/>
      <c r="AA16" s="1721"/>
      <c r="AB16" s="2028"/>
      <c r="AC16" s="1720"/>
      <c r="AD16" s="1721"/>
      <c r="AE16" s="2028"/>
      <c r="AF16" s="1720"/>
      <c r="AG16" s="1721"/>
      <c r="AH16" s="2028"/>
      <c r="AI16" s="1720"/>
      <c r="AJ16" s="1872"/>
    </row>
    <row r="17" spans="1:36" ht="12.75" hidden="1" customHeight="1">
      <c r="A17" s="1653"/>
      <c r="B17" s="1679"/>
      <c r="C17" s="1679"/>
      <c r="D17" s="1722"/>
      <c r="E17" s="1722"/>
      <c r="F17" s="1722"/>
      <c r="G17" s="1648"/>
      <c r="H17" s="2043"/>
      <c r="I17" s="666" t="s">
        <v>48</v>
      </c>
      <c r="J17" s="738"/>
      <c r="K17" s="675"/>
      <c r="L17" s="675"/>
      <c r="M17" s="675"/>
      <c r="N17" s="675"/>
      <c r="O17" s="675"/>
      <c r="P17" s="675"/>
      <c r="Q17" s="675"/>
      <c r="R17" s="675"/>
      <c r="S17" s="675"/>
      <c r="T17" s="675"/>
      <c r="U17" s="675"/>
      <c r="V17" s="699">
        <f t="shared" si="2"/>
        <v>0</v>
      </c>
      <c r="W17" s="2141"/>
      <c r="X17" s="297">
        <f>+V17*W16</f>
        <v>0</v>
      </c>
      <c r="Y17" s="1679"/>
      <c r="Z17" s="1722"/>
      <c r="AA17" s="1648"/>
      <c r="AB17" s="1679"/>
      <c r="AC17" s="1722"/>
      <c r="AD17" s="1648"/>
      <c r="AE17" s="1679"/>
      <c r="AF17" s="1722"/>
      <c r="AG17" s="1648"/>
      <c r="AH17" s="1679"/>
      <c r="AI17" s="1722"/>
      <c r="AJ17" s="2067"/>
    </row>
    <row r="18" spans="1:36" ht="12.75" customHeight="1">
      <c r="A18" s="1653"/>
      <c r="B18" s="2060" t="s">
        <v>103</v>
      </c>
      <c r="C18" s="1720"/>
      <c r="D18" s="1720"/>
      <c r="E18" s="1720"/>
      <c r="F18" s="1720"/>
      <c r="G18" s="1721"/>
      <c r="H18" s="2154" t="s">
        <v>79</v>
      </c>
      <c r="I18" s="677" t="s">
        <v>47</v>
      </c>
      <c r="J18" s="678">
        <f t="shared" ref="J18:V18" si="3">+J10*$W10+J12*$W12+J14*$W14+J16*$W16</f>
        <v>2.4989999999999998E-2</v>
      </c>
      <c r="K18" s="678">
        <f t="shared" si="3"/>
        <v>2.4989999999999998E-2</v>
      </c>
      <c r="L18" s="678">
        <f t="shared" si="3"/>
        <v>2.4989999999999998E-2</v>
      </c>
      <c r="M18" s="678">
        <f t="shared" si="3"/>
        <v>2.4989999999999998E-2</v>
      </c>
      <c r="N18" s="678">
        <f t="shared" si="3"/>
        <v>0.10499000000000001</v>
      </c>
      <c r="O18" s="678">
        <f t="shared" si="3"/>
        <v>0.10499000000000001</v>
      </c>
      <c r="P18" s="678">
        <f t="shared" si="3"/>
        <v>0.10499000000000001</v>
      </c>
      <c r="Q18" s="678">
        <f t="shared" si="3"/>
        <v>0.10499000000000001</v>
      </c>
      <c r="R18" s="678">
        <f t="shared" si="3"/>
        <v>0.10499000000000001</v>
      </c>
      <c r="S18" s="678">
        <f t="shared" si="3"/>
        <v>0.17498999999999998</v>
      </c>
      <c r="T18" s="678">
        <f t="shared" si="3"/>
        <v>2.5049999999999999E-2</v>
      </c>
      <c r="U18" s="678">
        <f t="shared" si="3"/>
        <v>0.17504999999999998</v>
      </c>
      <c r="V18" s="678">
        <f t="shared" si="3"/>
        <v>1</v>
      </c>
      <c r="W18" s="2144">
        <f>SUM(W10:W17)</f>
        <v>1</v>
      </c>
      <c r="X18" s="290">
        <f>V18*W18</f>
        <v>1</v>
      </c>
      <c r="Y18" s="2034"/>
      <c r="Z18" s="1720"/>
      <c r="AA18" s="1721"/>
      <c r="AB18" s="2034"/>
      <c r="AC18" s="1720"/>
      <c r="AD18" s="1721"/>
      <c r="AE18" s="2034"/>
      <c r="AF18" s="1720"/>
      <c r="AG18" s="1721"/>
      <c r="AH18" s="2034"/>
      <c r="AI18" s="1720"/>
      <c r="AJ18" s="1872"/>
    </row>
    <row r="19" spans="1:36" ht="12.75" customHeight="1">
      <c r="A19" s="1794"/>
      <c r="B19" s="1679"/>
      <c r="C19" s="1722"/>
      <c r="D19" s="1722"/>
      <c r="E19" s="1722"/>
      <c r="F19" s="1722"/>
      <c r="G19" s="1648"/>
      <c r="H19" s="2155"/>
      <c r="I19" s="679" t="s">
        <v>48</v>
      </c>
      <c r="J19" s="680">
        <f t="shared" ref="J19:V19" si="4">+J11*$W10+J13*$W12+J15*$W14+J17*$W16</f>
        <v>2.4989999999999998E-2</v>
      </c>
      <c r="K19" s="680">
        <f t="shared" si="4"/>
        <v>2.4989999999999998E-2</v>
      </c>
      <c r="L19" s="680">
        <f t="shared" si="4"/>
        <v>2.4989999999999998E-2</v>
      </c>
      <c r="M19" s="680">
        <f t="shared" si="4"/>
        <v>2.4989999999999998E-2</v>
      </c>
      <c r="N19" s="680">
        <f t="shared" si="4"/>
        <v>0.10499000000000001</v>
      </c>
      <c r="O19" s="680">
        <f t="shared" si="4"/>
        <v>0.10499000000000001</v>
      </c>
      <c r="P19" s="680">
        <f t="shared" si="4"/>
        <v>2.5790000000000002</v>
      </c>
      <c r="Q19" s="680">
        <f t="shared" si="4"/>
        <v>2.5790000000000002</v>
      </c>
      <c r="R19" s="680">
        <f t="shared" si="4"/>
        <v>2.5790000000000002</v>
      </c>
      <c r="S19" s="680">
        <f t="shared" si="4"/>
        <v>0.17498999999999998</v>
      </c>
      <c r="T19" s="680">
        <f t="shared" si="4"/>
        <v>2.5049999999999999E-2</v>
      </c>
      <c r="U19" s="680">
        <f t="shared" si="4"/>
        <v>0.17504999999999998</v>
      </c>
      <c r="V19" s="680">
        <f t="shared" si="4"/>
        <v>8.4220300000000012</v>
      </c>
      <c r="W19" s="2141"/>
      <c r="X19" s="681">
        <f>+V19*W18</f>
        <v>8.4220300000000012</v>
      </c>
      <c r="Y19" s="1679"/>
      <c r="Z19" s="1722"/>
      <c r="AA19" s="1648"/>
      <c r="AB19" s="1679"/>
      <c r="AC19" s="1722"/>
      <c r="AD19" s="1648"/>
      <c r="AE19" s="1679"/>
      <c r="AF19" s="1722"/>
      <c r="AG19" s="1648"/>
      <c r="AH19" s="1679"/>
      <c r="AI19" s="1722"/>
      <c r="AJ19" s="2067"/>
    </row>
    <row r="20" spans="1:36" ht="12.75" customHeight="1">
      <c r="A20" s="2048" t="s">
        <v>107</v>
      </c>
      <c r="B20" s="1664"/>
      <c r="C20" s="261" t="s">
        <v>108</v>
      </c>
      <c r="D20" s="261" t="s">
        <v>109</v>
      </c>
      <c r="E20" s="261" t="s">
        <v>28</v>
      </c>
      <c r="F20" s="261" t="s">
        <v>110</v>
      </c>
      <c r="G20" s="262" t="s">
        <v>111</v>
      </c>
      <c r="H20" s="2030" t="s">
        <v>112</v>
      </c>
      <c r="I20" s="2031"/>
      <c r="J20" s="264" t="s">
        <v>63</v>
      </c>
      <c r="K20" s="264" t="s">
        <v>64</v>
      </c>
      <c r="L20" s="264" t="s">
        <v>65</v>
      </c>
      <c r="M20" s="264" t="s">
        <v>66</v>
      </c>
      <c r="N20" s="264" t="s">
        <v>67</v>
      </c>
      <c r="O20" s="264" t="s">
        <v>68</v>
      </c>
      <c r="P20" s="264" t="s">
        <v>69</v>
      </c>
      <c r="Q20" s="264" t="s">
        <v>70</v>
      </c>
      <c r="R20" s="264" t="s">
        <v>71</v>
      </c>
      <c r="S20" s="264" t="s">
        <v>72</v>
      </c>
      <c r="T20" s="264" t="s">
        <v>73</v>
      </c>
      <c r="U20" s="264" t="s">
        <v>74</v>
      </c>
      <c r="V20" s="264" t="s">
        <v>75</v>
      </c>
      <c r="W20" s="264" t="s">
        <v>76</v>
      </c>
      <c r="X20" s="264" t="s">
        <v>77</v>
      </c>
      <c r="Y20" s="2030" t="s">
        <v>113</v>
      </c>
      <c r="Z20" s="2036"/>
      <c r="AA20" s="2031"/>
      <c r="AB20" s="2030" t="s">
        <v>117</v>
      </c>
      <c r="AC20" s="2036"/>
      <c r="AD20" s="2031"/>
      <c r="AE20" s="2030" t="s">
        <v>427</v>
      </c>
      <c r="AF20" s="2036"/>
      <c r="AG20" s="2031"/>
      <c r="AH20" s="2030" t="s">
        <v>125</v>
      </c>
      <c r="AI20" s="2036"/>
      <c r="AJ20" s="2037"/>
    </row>
    <row r="21" spans="1:36" ht="60" customHeight="1">
      <c r="A21" s="1796"/>
      <c r="B21" s="1713"/>
      <c r="C21" s="2156" t="s">
        <v>2326</v>
      </c>
      <c r="D21" s="2156" t="s">
        <v>298</v>
      </c>
      <c r="E21" s="2157" t="s">
        <v>1429</v>
      </c>
      <c r="F21" s="2156" t="s">
        <v>2384</v>
      </c>
      <c r="G21" s="2046" t="s">
        <v>300</v>
      </c>
      <c r="H21" s="2041" t="s">
        <v>47</v>
      </c>
      <c r="I21" s="1701"/>
      <c r="J21" s="376">
        <f t="shared" ref="J21:U21" si="5">+J32</f>
        <v>4.9979999999999997E-2</v>
      </c>
      <c r="K21" s="376">
        <f t="shared" si="5"/>
        <v>4.9979999999999997E-2</v>
      </c>
      <c r="L21" s="376">
        <f t="shared" si="5"/>
        <v>4.9979999999999997E-2</v>
      </c>
      <c r="M21" s="376">
        <f t="shared" si="5"/>
        <v>4.9979999999999997E-2</v>
      </c>
      <c r="N21" s="376">
        <f t="shared" si="5"/>
        <v>4.9979999999999997E-2</v>
      </c>
      <c r="O21" s="376">
        <f t="shared" si="5"/>
        <v>0.24997999999999998</v>
      </c>
      <c r="P21" s="376">
        <f t="shared" si="5"/>
        <v>4.9979999999999997E-2</v>
      </c>
      <c r="Q21" s="376">
        <f t="shared" si="5"/>
        <v>4.9979999999999997E-2</v>
      </c>
      <c r="R21" s="376">
        <f t="shared" si="5"/>
        <v>0.24997999999999998</v>
      </c>
      <c r="S21" s="376">
        <f t="shared" si="5"/>
        <v>4.9979999999999997E-2</v>
      </c>
      <c r="T21" s="376">
        <f t="shared" si="5"/>
        <v>5.0099999999999999E-2</v>
      </c>
      <c r="U21" s="376">
        <f t="shared" si="5"/>
        <v>5.0099999999999999E-2</v>
      </c>
      <c r="V21" s="581">
        <f t="shared" ref="V21:V22" si="6">SUM(J21:U21)</f>
        <v>1</v>
      </c>
      <c r="W21" s="2039">
        <v>0.2</v>
      </c>
      <c r="X21" s="273">
        <f>+(V21/V21)*W21</f>
        <v>0.2</v>
      </c>
      <c r="Y21" s="2035" t="s">
        <v>2385</v>
      </c>
      <c r="Z21" s="1720"/>
      <c r="AA21" s="1721"/>
      <c r="AB21" s="2073" t="s">
        <v>2386</v>
      </c>
      <c r="AC21" s="1720"/>
      <c r="AD21" s="1721"/>
      <c r="AE21" s="2073" t="s">
        <v>2387</v>
      </c>
      <c r="AF21" s="1720"/>
      <c r="AG21" s="1721"/>
      <c r="AH21" s="2073" t="s">
        <v>2388</v>
      </c>
      <c r="AI21" s="1720"/>
      <c r="AJ21" s="1721"/>
    </row>
    <row r="22" spans="1:36" ht="60" customHeight="1">
      <c r="A22" s="2062"/>
      <c r="B22" s="1648"/>
      <c r="C22" s="2141"/>
      <c r="D22" s="2141"/>
      <c r="E22" s="2158"/>
      <c r="F22" s="2141"/>
      <c r="G22" s="1619"/>
      <c r="H22" s="2081" t="s">
        <v>78</v>
      </c>
      <c r="I22" s="1648"/>
      <c r="J22" s="685">
        <v>0.05</v>
      </c>
      <c r="K22" s="685">
        <v>0.05</v>
      </c>
      <c r="L22" s="685">
        <v>0.05</v>
      </c>
      <c r="M22" s="685">
        <v>0.05</v>
      </c>
      <c r="N22" s="685">
        <v>0.05</v>
      </c>
      <c r="O22" s="685">
        <v>0.25</v>
      </c>
      <c r="P22" s="685">
        <v>0.05</v>
      </c>
      <c r="Q22" s="685">
        <v>0.05</v>
      </c>
      <c r="R22" s="685">
        <v>0.25</v>
      </c>
      <c r="S22" s="685">
        <v>0.05</v>
      </c>
      <c r="T22" s="685">
        <v>0.05</v>
      </c>
      <c r="U22" s="685">
        <v>0.05</v>
      </c>
      <c r="V22" s="586">
        <f t="shared" si="6"/>
        <v>1.0000000000000002</v>
      </c>
      <c r="W22" s="1616"/>
      <c r="X22" s="273">
        <f>+V22/V21*W21</f>
        <v>0.20000000000000007</v>
      </c>
      <c r="Y22" s="1679"/>
      <c r="Z22" s="1722"/>
      <c r="AA22" s="1648"/>
      <c r="AB22" s="1679"/>
      <c r="AC22" s="1722"/>
      <c r="AD22" s="1648"/>
      <c r="AE22" s="1679"/>
      <c r="AF22" s="1722"/>
      <c r="AG22" s="1648"/>
      <c r="AH22" s="1679"/>
      <c r="AI22" s="1722"/>
      <c r="AJ22" s="1648"/>
    </row>
    <row r="23" spans="1:36" ht="12.75" customHeight="1">
      <c r="A23" s="2059" t="s">
        <v>2389</v>
      </c>
      <c r="B23" s="2098" t="s">
        <v>34</v>
      </c>
      <c r="C23" s="2099"/>
      <c r="D23" s="2099"/>
      <c r="E23" s="2099"/>
      <c r="F23" s="2099"/>
      <c r="G23" s="2099"/>
      <c r="H23" s="2099"/>
      <c r="I23" s="2099"/>
      <c r="J23" s="2099"/>
      <c r="K23" s="2099"/>
      <c r="L23" s="2099"/>
      <c r="M23" s="2099"/>
      <c r="N23" s="2099"/>
      <c r="O23" s="2099"/>
      <c r="P23" s="2099"/>
      <c r="Q23" s="2099"/>
      <c r="R23" s="2099"/>
      <c r="S23" s="2099"/>
      <c r="T23" s="2099"/>
      <c r="U23" s="2099"/>
      <c r="V23" s="2099"/>
      <c r="W23" s="2099"/>
      <c r="X23" s="2099"/>
      <c r="Y23" s="2099"/>
      <c r="Z23" s="2099"/>
      <c r="AA23" s="2099"/>
      <c r="AB23" s="2099"/>
      <c r="AC23" s="2099"/>
      <c r="AD23" s="2099"/>
      <c r="AE23" s="2099"/>
      <c r="AF23" s="2099"/>
      <c r="AG23" s="2099"/>
      <c r="AH23" s="2099"/>
      <c r="AI23" s="2099"/>
      <c r="AJ23" s="2100"/>
    </row>
    <row r="24" spans="1:36" ht="32.25" customHeight="1">
      <c r="A24" s="1653"/>
      <c r="B24" s="2143">
        <v>1</v>
      </c>
      <c r="C24" s="2057" t="s">
        <v>2390</v>
      </c>
      <c r="D24" s="1720"/>
      <c r="E24" s="1720"/>
      <c r="F24" s="1720"/>
      <c r="G24" s="1721"/>
      <c r="H24" s="2042" t="s">
        <v>79</v>
      </c>
      <c r="I24" s="654" t="s">
        <v>47</v>
      </c>
      <c r="J24" s="734">
        <v>8.3299999999999999E-2</v>
      </c>
      <c r="K24" s="734">
        <v>8.3299999999999999E-2</v>
      </c>
      <c r="L24" s="734">
        <v>8.3299999999999999E-2</v>
      </c>
      <c r="M24" s="734">
        <v>8.3299999999999999E-2</v>
      </c>
      <c r="N24" s="734">
        <v>8.3299999999999999E-2</v>
      </c>
      <c r="O24" s="734">
        <v>8.3299999999999999E-2</v>
      </c>
      <c r="P24" s="734">
        <v>8.3299999999999999E-2</v>
      </c>
      <c r="Q24" s="734">
        <v>8.3299999999999999E-2</v>
      </c>
      <c r="R24" s="734">
        <v>8.3299999999999999E-2</v>
      </c>
      <c r="S24" s="734">
        <v>8.3299999999999999E-2</v>
      </c>
      <c r="T24" s="734">
        <v>8.3500000000000005E-2</v>
      </c>
      <c r="U24" s="734">
        <v>8.3500000000000005E-2</v>
      </c>
      <c r="V24" s="672">
        <f t="shared" ref="V24:V31" si="7">SUM(J24:U24)</f>
        <v>1</v>
      </c>
      <c r="W24" s="2140">
        <v>0.6</v>
      </c>
      <c r="X24" s="290">
        <f>V24*W24</f>
        <v>0.6</v>
      </c>
      <c r="Y24" s="2026" t="s">
        <v>2391</v>
      </c>
      <c r="Z24" s="1720"/>
      <c r="AA24" s="1721"/>
      <c r="AB24" s="2138" t="s">
        <v>2392</v>
      </c>
      <c r="AC24" s="1720"/>
      <c r="AD24" s="1721"/>
      <c r="AE24" s="2138" t="s">
        <v>2393</v>
      </c>
      <c r="AF24" s="1720"/>
      <c r="AG24" s="1721"/>
      <c r="AH24" s="2028" t="s">
        <v>2394</v>
      </c>
      <c r="AI24" s="1720"/>
      <c r="AJ24" s="1872"/>
    </row>
    <row r="25" spans="1:36" ht="32.25" customHeight="1">
      <c r="A25" s="1653"/>
      <c r="B25" s="2065"/>
      <c r="C25" s="1679"/>
      <c r="D25" s="1722"/>
      <c r="E25" s="1722"/>
      <c r="F25" s="1722"/>
      <c r="G25" s="1648"/>
      <c r="H25" s="2043"/>
      <c r="I25" s="666" t="s">
        <v>48</v>
      </c>
      <c r="J25" s="749">
        <v>8.3299999999999999E-2</v>
      </c>
      <c r="K25" s="669">
        <v>8.3299999999999999E-2</v>
      </c>
      <c r="L25" s="669">
        <v>8.3299999999999999E-2</v>
      </c>
      <c r="M25" s="669">
        <v>8.3299999999999999E-2</v>
      </c>
      <c r="N25" s="669">
        <v>8.3299999999999999E-2</v>
      </c>
      <c r="O25" s="669">
        <v>8.3299999999999999E-2</v>
      </c>
      <c r="P25" s="669">
        <v>8.3299999999999999E-2</v>
      </c>
      <c r="Q25" s="669">
        <v>8.3299999999999999E-2</v>
      </c>
      <c r="R25" s="669">
        <v>8.3299999999999999E-2</v>
      </c>
      <c r="S25" s="669">
        <v>8.3299999999999999E-2</v>
      </c>
      <c r="T25" s="669">
        <v>8.3500000000000005E-2</v>
      </c>
      <c r="U25" s="669">
        <v>8.3500000000000005E-2</v>
      </c>
      <c r="V25" s="670">
        <f t="shared" si="7"/>
        <v>1</v>
      </c>
      <c r="W25" s="2141"/>
      <c r="X25" s="297">
        <f>+V25*W24</f>
        <v>0.6</v>
      </c>
      <c r="Y25" s="1679"/>
      <c r="Z25" s="1722"/>
      <c r="AA25" s="1648"/>
      <c r="AB25" s="1679"/>
      <c r="AC25" s="1722"/>
      <c r="AD25" s="1648"/>
      <c r="AE25" s="1679"/>
      <c r="AF25" s="1722"/>
      <c r="AG25" s="1648"/>
      <c r="AH25" s="1679"/>
      <c r="AI25" s="1722"/>
      <c r="AJ25" s="2067"/>
    </row>
    <row r="26" spans="1:36" ht="32.25" customHeight="1">
      <c r="A26" s="1653"/>
      <c r="B26" s="2143">
        <v>2</v>
      </c>
      <c r="C26" s="2057" t="s">
        <v>2395</v>
      </c>
      <c r="D26" s="1720"/>
      <c r="E26" s="1720"/>
      <c r="F26" s="1720"/>
      <c r="G26" s="1721"/>
      <c r="H26" s="2042" t="s">
        <v>79</v>
      </c>
      <c r="I26" s="654" t="s">
        <v>47</v>
      </c>
      <c r="J26" s="734"/>
      <c r="K26" s="676"/>
      <c r="L26" s="676"/>
      <c r="M26" s="676"/>
      <c r="N26" s="728"/>
      <c r="O26" s="676">
        <v>0.5</v>
      </c>
      <c r="P26" s="676"/>
      <c r="Q26" s="676"/>
      <c r="R26" s="676">
        <v>0.5</v>
      </c>
      <c r="S26" s="676"/>
      <c r="T26" s="676"/>
      <c r="U26" s="676"/>
      <c r="V26" s="672">
        <f t="shared" si="7"/>
        <v>1</v>
      </c>
      <c r="W26" s="2140">
        <v>0.3</v>
      </c>
      <c r="X26" s="290">
        <f>V26*W26</f>
        <v>0.3</v>
      </c>
      <c r="Y26" s="2028"/>
      <c r="Z26" s="1720"/>
      <c r="AA26" s="1721"/>
      <c r="AB26" s="2138" t="s">
        <v>2396</v>
      </c>
      <c r="AC26" s="1720"/>
      <c r="AD26" s="1721"/>
      <c r="AE26" s="2138" t="s">
        <v>2397</v>
      </c>
      <c r="AF26" s="1720"/>
      <c r="AG26" s="1721"/>
      <c r="AH26" s="2028"/>
      <c r="AI26" s="1720"/>
      <c r="AJ26" s="1872"/>
    </row>
    <row r="27" spans="1:36" ht="32.25" customHeight="1">
      <c r="A27" s="1653"/>
      <c r="B27" s="2065"/>
      <c r="C27" s="1679"/>
      <c r="D27" s="1722"/>
      <c r="E27" s="1722"/>
      <c r="F27" s="1722"/>
      <c r="G27" s="1648"/>
      <c r="H27" s="2043"/>
      <c r="I27" s="666" t="s">
        <v>48</v>
      </c>
      <c r="J27" s="667"/>
      <c r="K27" s="668"/>
      <c r="L27" s="668"/>
      <c r="M27" s="668"/>
      <c r="N27" s="668"/>
      <c r="O27" s="669">
        <v>0.5</v>
      </c>
      <c r="P27" s="668"/>
      <c r="Q27" s="668"/>
      <c r="R27" s="669">
        <v>0.5</v>
      </c>
      <c r="S27" s="668"/>
      <c r="T27" s="668"/>
      <c r="U27" s="668"/>
      <c r="V27" s="670">
        <f t="shared" si="7"/>
        <v>1</v>
      </c>
      <c r="W27" s="2141"/>
      <c r="X27" s="297">
        <f>+V27*W26</f>
        <v>0.3</v>
      </c>
      <c r="Y27" s="1679"/>
      <c r="Z27" s="1722"/>
      <c r="AA27" s="1648"/>
      <c r="AB27" s="1679"/>
      <c r="AC27" s="1722"/>
      <c r="AD27" s="1648"/>
      <c r="AE27" s="1679"/>
      <c r="AF27" s="1722"/>
      <c r="AG27" s="1648"/>
      <c r="AH27" s="1679"/>
      <c r="AI27" s="1722"/>
      <c r="AJ27" s="2067"/>
    </row>
    <row r="28" spans="1:36" ht="32.25" customHeight="1">
      <c r="A28" s="1653"/>
      <c r="B28" s="2143">
        <v>3</v>
      </c>
      <c r="C28" s="2057" t="s">
        <v>2398</v>
      </c>
      <c r="D28" s="1720"/>
      <c r="E28" s="1720"/>
      <c r="F28" s="1720"/>
      <c r="G28" s="1721"/>
      <c r="H28" s="2042" t="s">
        <v>79</v>
      </c>
      <c r="I28" s="654" t="s">
        <v>47</v>
      </c>
      <c r="J28" s="734"/>
      <c r="K28" s="676"/>
      <c r="L28" s="676"/>
      <c r="M28" s="676"/>
      <c r="N28" s="676"/>
      <c r="O28" s="676">
        <v>0.5</v>
      </c>
      <c r="P28" s="676"/>
      <c r="Q28" s="676"/>
      <c r="R28" s="676">
        <v>0.5</v>
      </c>
      <c r="S28" s="676"/>
      <c r="T28" s="676"/>
      <c r="U28" s="676"/>
      <c r="V28" s="672">
        <f t="shared" si="7"/>
        <v>1</v>
      </c>
      <c r="W28" s="2140">
        <v>0.1</v>
      </c>
      <c r="X28" s="290">
        <f>V28*W28</f>
        <v>0.1</v>
      </c>
      <c r="Y28" s="2028"/>
      <c r="Z28" s="1720"/>
      <c r="AA28" s="1721"/>
      <c r="AB28" s="2138" t="s">
        <v>2399</v>
      </c>
      <c r="AC28" s="1720"/>
      <c r="AD28" s="1721"/>
      <c r="AE28" s="2138" t="s">
        <v>2400</v>
      </c>
      <c r="AF28" s="1720"/>
      <c r="AG28" s="1721"/>
      <c r="AH28" s="2028"/>
      <c r="AI28" s="1720"/>
      <c r="AJ28" s="1872"/>
    </row>
    <row r="29" spans="1:36" ht="32.25" customHeight="1">
      <c r="A29" s="1653"/>
      <c r="B29" s="2065"/>
      <c r="C29" s="1679"/>
      <c r="D29" s="1722"/>
      <c r="E29" s="1722"/>
      <c r="F29" s="1722"/>
      <c r="G29" s="1648"/>
      <c r="H29" s="2043"/>
      <c r="I29" s="666" t="s">
        <v>48</v>
      </c>
      <c r="J29" s="667"/>
      <c r="K29" s="668"/>
      <c r="L29" s="668"/>
      <c r="M29" s="668"/>
      <c r="N29" s="668"/>
      <c r="O29" s="669">
        <v>0.5</v>
      </c>
      <c r="P29" s="668"/>
      <c r="Q29" s="668"/>
      <c r="R29" s="669">
        <v>0.5</v>
      </c>
      <c r="S29" s="668"/>
      <c r="T29" s="668"/>
      <c r="U29" s="668"/>
      <c r="V29" s="670">
        <f t="shared" si="7"/>
        <v>1</v>
      </c>
      <c r="W29" s="2141"/>
      <c r="X29" s="297">
        <f>+V29*W28</f>
        <v>0.1</v>
      </c>
      <c r="Y29" s="1679"/>
      <c r="Z29" s="1722"/>
      <c r="AA29" s="1648"/>
      <c r="AB29" s="1679"/>
      <c r="AC29" s="1722"/>
      <c r="AD29" s="1648"/>
      <c r="AE29" s="1679"/>
      <c r="AF29" s="1722"/>
      <c r="AG29" s="1648"/>
      <c r="AH29" s="1679"/>
      <c r="AI29" s="1722"/>
      <c r="AJ29" s="2067"/>
    </row>
    <row r="30" spans="1:36" ht="12.75" hidden="1" customHeight="1">
      <c r="A30" s="1653"/>
      <c r="B30" s="2143"/>
      <c r="C30" s="2149"/>
      <c r="D30" s="1720"/>
      <c r="E30" s="1720"/>
      <c r="F30" s="1720"/>
      <c r="G30" s="1721"/>
      <c r="H30" s="2042" t="s">
        <v>79</v>
      </c>
      <c r="I30" s="654" t="s">
        <v>47</v>
      </c>
      <c r="J30" s="675"/>
      <c r="K30" s="675"/>
      <c r="L30" s="675"/>
      <c r="M30" s="675"/>
      <c r="N30" s="675"/>
      <c r="O30" s="675"/>
      <c r="P30" s="675"/>
      <c r="Q30" s="675"/>
      <c r="R30" s="675"/>
      <c r="S30" s="675"/>
      <c r="T30" s="675"/>
      <c r="U30" s="675"/>
      <c r="V30" s="672">
        <f t="shared" si="7"/>
        <v>0</v>
      </c>
      <c r="W30" s="2140"/>
      <c r="X30" s="290">
        <f>V30*W30</f>
        <v>0</v>
      </c>
      <c r="Y30" s="2028"/>
      <c r="Z30" s="1720"/>
      <c r="AA30" s="1721"/>
      <c r="AB30" s="2028"/>
      <c r="AC30" s="1720"/>
      <c r="AD30" s="1721"/>
      <c r="AE30" s="2028"/>
      <c r="AF30" s="1720"/>
      <c r="AG30" s="1721"/>
      <c r="AH30" s="2028"/>
      <c r="AI30" s="1720"/>
      <c r="AJ30" s="1872"/>
    </row>
    <row r="31" spans="1:36" ht="12.75" hidden="1" customHeight="1">
      <c r="A31" s="1653"/>
      <c r="B31" s="2065"/>
      <c r="C31" s="1679"/>
      <c r="D31" s="1722"/>
      <c r="E31" s="1722"/>
      <c r="F31" s="1722"/>
      <c r="G31" s="1648"/>
      <c r="H31" s="2043"/>
      <c r="I31" s="666" t="s">
        <v>48</v>
      </c>
      <c r="J31" s="738"/>
      <c r="K31" s="675"/>
      <c r="L31" s="675"/>
      <c r="M31" s="675"/>
      <c r="N31" s="675"/>
      <c r="O31" s="675"/>
      <c r="P31" s="675"/>
      <c r="Q31" s="675"/>
      <c r="R31" s="675"/>
      <c r="S31" s="675"/>
      <c r="T31" s="675"/>
      <c r="U31" s="675"/>
      <c r="V31" s="699">
        <f t="shared" si="7"/>
        <v>0</v>
      </c>
      <c r="W31" s="2141"/>
      <c r="X31" s="297">
        <f>+V31*W30</f>
        <v>0</v>
      </c>
      <c r="Y31" s="1679"/>
      <c r="Z31" s="1722"/>
      <c r="AA31" s="1648"/>
      <c r="AB31" s="1679"/>
      <c r="AC31" s="1722"/>
      <c r="AD31" s="1648"/>
      <c r="AE31" s="1679"/>
      <c r="AF31" s="1722"/>
      <c r="AG31" s="1648"/>
      <c r="AH31" s="1679"/>
      <c r="AI31" s="1722"/>
      <c r="AJ31" s="2067"/>
    </row>
    <row r="32" spans="1:36" ht="12.75" customHeight="1">
      <c r="A32" s="1653"/>
      <c r="B32" s="2060" t="s">
        <v>103</v>
      </c>
      <c r="C32" s="1720"/>
      <c r="D32" s="1720"/>
      <c r="E32" s="1720"/>
      <c r="F32" s="1720"/>
      <c r="G32" s="1721"/>
      <c r="H32" s="2154" t="s">
        <v>79</v>
      </c>
      <c r="I32" s="677" t="s">
        <v>47</v>
      </c>
      <c r="J32" s="678">
        <f t="shared" ref="J32:V32" si="8">+J24*$W24+J26*$W26+J28*$W28+J30*$W30</f>
        <v>4.9979999999999997E-2</v>
      </c>
      <c r="K32" s="678">
        <f t="shared" si="8"/>
        <v>4.9979999999999997E-2</v>
      </c>
      <c r="L32" s="678">
        <f t="shared" si="8"/>
        <v>4.9979999999999997E-2</v>
      </c>
      <c r="M32" s="678">
        <f t="shared" si="8"/>
        <v>4.9979999999999997E-2</v>
      </c>
      <c r="N32" s="678">
        <f t="shared" si="8"/>
        <v>4.9979999999999997E-2</v>
      </c>
      <c r="O32" s="678">
        <f t="shared" si="8"/>
        <v>0.24997999999999998</v>
      </c>
      <c r="P32" s="678">
        <f t="shared" si="8"/>
        <v>4.9979999999999997E-2</v>
      </c>
      <c r="Q32" s="678">
        <f t="shared" si="8"/>
        <v>4.9979999999999997E-2</v>
      </c>
      <c r="R32" s="678">
        <f t="shared" si="8"/>
        <v>0.24997999999999998</v>
      </c>
      <c r="S32" s="678">
        <f t="shared" si="8"/>
        <v>4.9979999999999997E-2</v>
      </c>
      <c r="T32" s="678">
        <f t="shared" si="8"/>
        <v>5.0099999999999999E-2</v>
      </c>
      <c r="U32" s="678">
        <f t="shared" si="8"/>
        <v>5.0099999999999999E-2</v>
      </c>
      <c r="V32" s="678">
        <f t="shared" si="8"/>
        <v>0.99999999999999989</v>
      </c>
      <c r="W32" s="2144">
        <f>SUM(W24:W31)</f>
        <v>0.99999999999999989</v>
      </c>
      <c r="X32" s="290">
        <f>V32*W32</f>
        <v>0.99999999999999978</v>
      </c>
      <c r="Y32" s="2034"/>
      <c r="Z32" s="1720"/>
      <c r="AA32" s="1721"/>
      <c r="AB32" s="2034"/>
      <c r="AC32" s="1720"/>
      <c r="AD32" s="1721"/>
      <c r="AE32" s="2034"/>
      <c r="AF32" s="1720"/>
      <c r="AG32" s="1721"/>
      <c r="AH32" s="2034"/>
      <c r="AI32" s="1720"/>
      <c r="AJ32" s="1872"/>
    </row>
    <row r="33" spans="1:36" ht="12.75" customHeight="1">
      <c r="A33" s="1794"/>
      <c r="B33" s="1679"/>
      <c r="C33" s="1722"/>
      <c r="D33" s="1722"/>
      <c r="E33" s="1722"/>
      <c r="F33" s="1722"/>
      <c r="G33" s="1648"/>
      <c r="H33" s="2155"/>
      <c r="I33" s="679" t="s">
        <v>48</v>
      </c>
      <c r="J33" s="680">
        <f t="shared" ref="J33:V33" si="9">+J25*$W24+J27*$W26+J29*$W28+J31*$W30</f>
        <v>4.9979999999999997E-2</v>
      </c>
      <c r="K33" s="680">
        <f t="shared" si="9"/>
        <v>4.9979999999999997E-2</v>
      </c>
      <c r="L33" s="680">
        <f t="shared" si="9"/>
        <v>4.9979999999999997E-2</v>
      </c>
      <c r="M33" s="680">
        <f t="shared" si="9"/>
        <v>4.9979999999999997E-2</v>
      </c>
      <c r="N33" s="680">
        <f t="shared" si="9"/>
        <v>4.9979999999999997E-2</v>
      </c>
      <c r="O33" s="680">
        <f t="shared" si="9"/>
        <v>0.24997999999999998</v>
      </c>
      <c r="P33" s="680">
        <f t="shared" si="9"/>
        <v>4.9979999999999997E-2</v>
      </c>
      <c r="Q33" s="680">
        <f t="shared" si="9"/>
        <v>4.9979999999999997E-2</v>
      </c>
      <c r="R33" s="680">
        <f t="shared" si="9"/>
        <v>0.24997999999999998</v>
      </c>
      <c r="S33" s="680">
        <f t="shared" si="9"/>
        <v>4.9979999999999997E-2</v>
      </c>
      <c r="T33" s="680">
        <f t="shared" si="9"/>
        <v>5.0099999999999999E-2</v>
      </c>
      <c r="U33" s="680">
        <f t="shared" si="9"/>
        <v>5.0099999999999999E-2</v>
      </c>
      <c r="V33" s="680">
        <f t="shared" si="9"/>
        <v>0.99999999999999989</v>
      </c>
      <c r="W33" s="2141"/>
      <c r="X33" s="681">
        <f>+V33*W32</f>
        <v>0.99999999999999978</v>
      </c>
      <c r="Y33" s="1679"/>
      <c r="Z33" s="1722"/>
      <c r="AA33" s="1648"/>
      <c r="AB33" s="1679"/>
      <c r="AC33" s="1722"/>
      <c r="AD33" s="1648"/>
      <c r="AE33" s="1679"/>
      <c r="AF33" s="1722"/>
      <c r="AG33" s="1648"/>
      <c r="AH33" s="1679"/>
      <c r="AI33" s="1722"/>
      <c r="AJ33" s="2067"/>
    </row>
    <row r="34" spans="1:36" ht="12.75" customHeight="1">
      <c r="A34" s="704"/>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c r="Z34" s="704"/>
      <c r="AA34" s="704"/>
      <c r="AB34" s="704"/>
      <c r="AC34" s="704"/>
      <c r="AD34" s="704"/>
      <c r="AE34" s="704"/>
      <c r="AF34" s="704"/>
      <c r="AG34" s="704"/>
      <c r="AH34" s="704"/>
      <c r="AI34" s="704"/>
      <c r="AJ34" s="704"/>
    </row>
    <row r="35" spans="1:36" ht="12.75" customHeight="1">
      <c r="A35" s="704"/>
      <c r="B35" s="704"/>
      <c r="C35" s="704"/>
      <c r="D35" s="704"/>
      <c r="E35" s="704"/>
      <c r="F35" s="704"/>
      <c r="G35" s="704"/>
      <c r="H35" s="704"/>
      <c r="I35" s="704"/>
      <c r="J35" s="704"/>
      <c r="K35" s="704"/>
      <c r="L35" s="704"/>
      <c r="M35" s="704"/>
      <c r="N35" s="704"/>
      <c r="O35" s="704"/>
      <c r="P35" s="704"/>
      <c r="Q35" s="704"/>
      <c r="R35" s="704"/>
      <c r="S35" s="704"/>
      <c r="T35" s="704"/>
      <c r="U35" s="704"/>
      <c r="V35" s="704"/>
      <c r="W35" s="704"/>
      <c r="X35" s="704"/>
      <c r="Y35" s="704"/>
      <c r="Z35" s="704"/>
      <c r="AA35" s="704"/>
      <c r="AB35" s="704"/>
      <c r="AC35" s="704"/>
      <c r="AD35" s="704"/>
      <c r="AE35" s="704"/>
      <c r="AF35" s="704"/>
      <c r="AG35" s="704"/>
      <c r="AH35" s="704"/>
      <c r="AI35" s="704"/>
      <c r="AJ35" s="704"/>
    </row>
    <row r="36" spans="1:36" ht="12.75" customHeight="1">
      <c r="A36" s="1731" t="s">
        <v>415</v>
      </c>
      <c r="B36" s="1715"/>
      <c r="C36" s="1715"/>
      <c r="D36" s="1715"/>
      <c r="E36" s="1715"/>
      <c r="F36" s="1715"/>
      <c r="G36" s="1715"/>
      <c r="H36" s="1715"/>
      <c r="I36" s="1715"/>
      <c r="J36" s="1715"/>
      <c r="K36" s="1715"/>
      <c r="L36" s="1715"/>
      <c r="M36" s="1715"/>
      <c r="N36" s="1715"/>
      <c r="O36" s="1715"/>
      <c r="P36" s="1715"/>
      <c r="Q36" s="1715"/>
      <c r="R36" s="1715"/>
      <c r="S36" s="1715"/>
      <c r="T36" s="1715"/>
      <c r="U36" s="1715"/>
      <c r="V36" s="1715"/>
      <c r="W36" s="1715"/>
      <c r="X36" s="1715"/>
      <c r="Y36" s="704"/>
      <c r="Z36" s="704"/>
      <c r="AA36" s="704"/>
      <c r="AB36" s="704"/>
      <c r="AC36" s="704"/>
      <c r="AD36" s="704"/>
      <c r="AE36" s="704"/>
      <c r="AF36" s="704"/>
      <c r="AG36" s="704"/>
      <c r="AH36" s="704"/>
      <c r="AI36" s="704"/>
      <c r="AJ36" s="704"/>
    </row>
    <row r="37" spans="1:36" ht="12.75" customHeight="1">
      <c r="A37" s="418" t="s">
        <v>23</v>
      </c>
      <c r="B37" s="1699" t="s">
        <v>107</v>
      </c>
      <c r="C37" s="1700"/>
      <c r="D37" s="1701"/>
      <c r="E37" s="419" t="s">
        <v>76</v>
      </c>
      <c r="F37" s="418" t="s">
        <v>109</v>
      </c>
      <c r="G37" s="418" t="s">
        <v>28</v>
      </c>
      <c r="H37" s="1699" t="s">
        <v>416</v>
      </c>
      <c r="I37" s="1701"/>
      <c r="J37" s="419" t="s">
        <v>417</v>
      </c>
      <c r="K37" s="418" t="s">
        <v>79</v>
      </c>
      <c r="L37" s="418" t="s">
        <v>418</v>
      </c>
      <c r="M37" s="1699" t="s">
        <v>419</v>
      </c>
      <c r="N37" s="1700"/>
      <c r="O37" s="1700"/>
      <c r="P37" s="1700"/>
      <c r="Q37" s="1700"/>
      <c r="R37" s="1700"/>
      <c r="S37" s="1700"/>
      <c r="T37" s="1700"/>
      <c r="U37" s="1700"/>
      <c r="V37" s="1700"/>
      <c r="W37" s="1700"/>
      <c r="X37" s="1701"/>
      <c r="Y37" s="704"/>
      <c r="Z37" s="704"/>
      <c r="AA37" s="704"/>
      <c r="AB37" s="704"/>
      <c r="AC37" s="704"/>
      <c r="AD37" s="704"/>
      <c r="AE37" s="704"/>
      <c r="AF37" s="704"/>
      <c r="AG37" s="704"/>
      <c r="AH37" s="704"/>
      <c r="AI37" s="704"/>
      <c r="AJ37" s="704"/>
    </row>
    <row r="38" spans="1:36" ht="56.25" customHeight="1">
      <c r="A38" s="1698" t="str">
        <f>I2</f>
        <v>GESTION JURIDICA</v>
      </c>
      <c r="B38" s="1707" t="str">
        <f>A9</f>
        <v xml:space="preserve">Servicio de defensa jurídica del IGAC </v>
      </c>
      <c r="C38" s="1706" t="str">
        <f>F5</f>
        <v xml:space="preserve">Cumplimiento terminos legales defensa judicial </v>
      </c>
      <c r="D38" s="1701"/>
      <c r="E38" s="56">
        <f>W5</f>
        <v>0.4</v>
      </c>
      <c r="F38" s="694" t="str">
        <f t="shared" ref="F38:G38" si="10">D5</f>
        <v>Porcentaje</v>
      </c>
      <c r="G38" s="428">
        <f t="shared" si="10"/>
        <v>1</v>
      </c>
      <c r="H38" s="1703">
        <f>V5</f>
        <v>1</v>
      </c>
      <c r="I38" s="1701"/>
      <c r="J38" s="642">
        <f>V6</f>
        <v>1</v>
      </c>
      <c r="K38" s="423">
        <f t="shared" ref="K38:K40" si="11">J38/H38</f>
        <v>1</v>
      </c>
      <c r="L38" s="424">
        <f t="shared" ref="L38:L40" si="12">K38*E38</f>
        <v>0.4</v>
      </c>
      <c r="M38" s="959" t="s">
        <v>2412</v>
      </c>
      <c r="N38" s="960"/>
      <c r="O38" s="960"/>
      <c r="P38" s="960"/>
      <c r="Q38" s="960"/>
      <c r="R38" s="960"/>
      <c r="S38" s="960"/>
      <c r="T38" s="960"/>
      <c r="U38" s="960"/>
      <c r="V38" s="960"/>
      <c r="W38" s="960"/>
      <c r="X38" s="962"/>
      <c r="Y38" s="963"/>
      <c r="Z38" s="963"/>
      <c r="AA38" s="963"/>
      <c r="AB38" s="963"/>
      <c r="AC38" s="963"/>
      <c r="AD38" s="963"/>
      <c r="AE38" s="963"/>
      <c r="AF38" s="963"/>
      <c r="AG38" s="963"/>
      <c r="AH38" s="963"/>
      <c r="AI38" s="963"/>
      <c r="AJ38" s="963"/>
    </row>
    <row r="39" spans="1:36" ht="56.25" customHeight="1">
      <c r="A39" s="1616"/>
      <c r="B39" s="1619"/>
      <c r="C39" s="1702" t="str">
        <f>F7</f>
        <v xml:space="preserve">Cumplimiento del servicio de defensa jurídica del IGAC </v>
      </c>
      <c r="D39" s="1701"/>
      <c r="E39" s="56">
        <f>W7</f>
        <v>0.4</v>
      </c>
      <c r="F39" s="694" t="str">
        <f t="shared" ref="F39:G39" si="13">D7</f>
        <v>Porcentaje</v>
      </c>
      <c r="G39" s="428">
        <f t="shared" si="13"/>
        <v>1</v>
      </c>
      <c r="H39" s="1703">
        <f>V7</f>
        <v>1</v>
      </c>
      <c r="I39" s="1701"/>
      <c r="J39" s="642">
        <f>V8</f>
        <v>1</v>
      </c>
      <c r="K39" s="423">
        <f t="shared" si="11"/>
        <v>1</v>
      </c>
      <c r="L39" s="424">
        <f t="shared" si="12"/>
        <v>0.4</v>
      </c>
      <c r="M39" s="959" t="s">
        <v>2419</v>
      </c>
      <c r="N39" s="960"/>
      <c r="O39" s="960"/>
      <c r="P39" s="960"/>
      <c r="Q39" s="960"/>
      <c r="R39" s="960"/>
      <c r="S39" s="960"/>
      <c r="T39" s="960"/>
      <c r="U39" s="960"/>
      <c r="V39" s="960"/>
      <c r="W39" s="960"/>
      <c r="X39" s="962"/>
      <c r="Y39" s="963"/>
      <c r="Z39" s="963"/>
      <c r="AA39" s="963"/>
      <c r="AB39" s="963"/>
      <c r="AC39" s="963"/>
      <c r="AD39" s="963"/>
      <c r="AE39" s="963"/>
      <c r="AF39" s="963"/>
      <c r="AG39" s="963"/>
      <c r="AH39" s="963"/>
      <c r="AI39" s="963"/>
      <c r="AJ39" s="963"/>
    </row>
    <row r="40" spans="1:36" ht="56.25" customHeight="1">
      <c r="A40" s="1616"/>
      <c r="B40" s="1702" t="str">
        <f>A23</f>
        <v>Servicio de apoyo jurídico a las áreas técnicas del Instituto</v>
      </c>
      <c r="C40" s="1700"/>
      <c r="D40" s="1701"/>
      <c r="E40" s="56">
        <f>W21</f>
        <v>0.2</v>
      </c>
      <c r="F40" s="694" t="str">
        <f t="shared" ref="F40:G40" si="14">D21</f>
        <v>Porcentaje</v>
      </c>
      <c r="G40" s="694" t="str">
        <f t="shared" si="14"/>
        <v>100%</v>
      </c>
      <c r="H40" s="1703">
        <f>V21</f>
        <v>1</v>
      </c>
      <c r="I40" s="1701"/>
      <c r="J40" s="642">
        <f>V22</f>
        <v>1.0000000000000002</v>
      </c>
      <c r="K40" s="423">
        <f t="shared" si="11"/>
        <v>1.0000000000000002</v>
      </c>
      <c r="L40" s="424">
        <f t="shared" si="12"/>
        <v>0.20000000000000007</v>
      </c>
      <c r="M40" s="1724" t="s">
        <v>2422</v>
      </c>
      <c r="N40" s="1700"/>
      <c r="O40" s="1700"/>
      <c r="P40" s="1700"/>
      <c r="Q40" s="1700"/>
      <c r="R40" s="1700"/>
      <c r="S40" s="1700"/>
      <c r="T40" s="1700"/>
      <c r="U40" s="1700"/>
      <c r="V40" s="1700"/>
      <c r="W40" s="1700"/>
      <c r="X40" s="1701"/>
      <c r="Y40" s="963"/>
      <c r="Z40" s="963"/>
      <c r="AA40" s="963"/>
      <c r="AB40" s="963"/>
      <c r="AC40" s="963"/>
      <c r="AD40" s="963"/>
      <c r="AE40" s="963"/>
      <c r="AF40" s="963"/>
      <c r="AG40" s="963"/>
      <c r="AH40" s="963"/>
      <c r="AI40" s="963"/>
      <c r="AJ40" s="963"/>
    </row>
    <row r="41" spans="1:36" ht="12.75" customHeight="1">
      <c r="A41" s="1619"/>
      <c r="B41" s="1704" t="s">
        <v>103</v>
      </c>
      <c r="C41" s="1700"/>
      <c r="D41" s="1701"/>
      <c r="E41" s="431">
        <f>SUM(E38:E40)</f>
        <v>1</v>
      </c>
      <c r="F41" s="1705" t="str">
        <f>A38</f>
        <v>GESTION JURIDICA</v>
      </c>
      <c r="G41" s="1701"/>
      <c r="H41" s="1704"/>
      <c r="I41" s="1701"/>
      <c r="J41" s="432"/>
      <c r="K41" s="433"/>
      <c r="L41" s="431">
        <f>SUM(L38:L40)</f>
        <v>1</v>
      </c>
      <c r="M41" s="2089"/>
      <c r="N41" s="1700"/>
      <c r="O41" s="1700"/>
      <c r="P41" s="1700"/>
      <c r="Q41" s="1700"/>
      <c r="R41" s="1700"/>
      <c r="S41" s="1700"/>
      <c r="T41" s="1700"/>
      <c r="U41" s="1700"/>
      <c r="V41" s="1700"/>
      <c r="W41" s="1700"/>
      <c r="X41" s="1701"/>
      <c r="Y41" s="963"/>
      <c r="Z41" s="963"/>
      <c r="AA41" s="963"/>
      <c r="AB41" s="963"/>
      <c r="AC41" s="963"/>
      <c r="AD41" s="963"/>
      <c r="AE41" s="963"/>
      <c r="AF41" s="963"/>
      <c r="AG41" s="963"/>
      <c r="AH41" s="963"/>
      <c r="AI41" s="963"/>
      <c r="AJ41" s="963"/>
    </row>
    <row r="42" spans="1:36" ht="12.75" customHeight="1">
      <c r="A42" s="963"/>
      <c r="B42" s="963"/>
      <c r="C42" s="963"/>
      <c r="D42" s="963"/>
      <c r="E42" s="963"/>
      <c r="F42" s="963"/>
      <c r="G42" s="963"/>
      <c r="H42" s="963"/>
      <c r="I42" s="963"/>
      <c r="J42" s="963"/>
      <c r="K42" s="963"/>
      <c r="L42" s="963"/>
      <c r="M42" s="963"/>
      <c r="N42" s="963"/>
      <c r="O42" s="963"/>
      <c r="P42" s="963"/>
      <c r="Q42" s="963"/>
      <c r="R42" s="963"/>
      <c r="S42" s="963"/>
      <c r="T42" s="963"/>
      <c r="U42" s="963"/>
      <c r="V42" s="963"/>
      <c r="W42" s="963"/>
      <c r="X42" s="963"/>
      <c r="Y42" s="963"/>
      <c r="Z42" s="963"/>
      <c r="AA42" s="963"/>
      <c r="AB42" s="963"/>
      <c r="AC42" s="963"/>
      <c r="AD42" s="963"/>
      <c r="AE42" s="963"/>
      <c r="AF42" s="963"/>
      <c r="AG42" s="963"/>
      <c r="AH42" s="963"/>
      <c r="AI42" s="963"/>
      <c r="AJ42" s="963"/>
    </row>
    <row r="43" spans="1:36" ht="12.75" customHeight="1">
      <c r="A43" s="963"/>
      <c r="B43" s="963"/>
      <c r="C43" s="963"/>
      <c r="D43" s="963"/>
      <c r="E43" s="963"/>
      <c r="F43" s="963"/>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row>
    <row r="44" spans="1:36" ht="12.75" customHeight="1">
      <c r="A44" s="963"/>
      <c r="B44" s="963"/>
      <c r="C44" s="963"/>
      <c r="D44" s="963"/>
      <c r="E44" s="963"/>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row>
    <row r="45" spans="1:36" ht="12.75" customHeight="1">
      <c r="A45" s="963"/>
      <c r="B45" s="963"/>
      <c r="C45" s="963"/>
      <c r="D45" s="963"/>
      <c r="E45" s="963"/>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row>
    <row r="46" spans="1:36" ht="12.75" customHeight="1">
      <c r="A46" s="963"/>
      <c r="B46" s="963"/>
      <c r="C46" s="963"/>
      <c r="D46" s="963"/>
      <c r="E46" s="963"/>
      <c r="F46" s="963"/>
      <c r="G46" s="963"/>
      <c r="H46" s="963"/>
      <c r="I46" s="963"/>
      <c r="J46" s="963"/>
      <c r="K46" s="963"/>
      <c r="L46" s="963"/>
      <c r="M46" s="963"/>
      <c r="N46" s="963"/>
      <c r="O46" s="963"/>
      <c r="P46" s="963"/>
      <c r="Q46" s="963"/>
      <c r="R46" s="963"/>
      <c r="S46" s="963"/>
      <c r="T46" s="963"/>
      <c r="U46" s="963"/>
      <c r="V46" s="963"/>
      <c r="W46" s="963"/>
      <c r="X46" s="963"/>
      <c r="Y46" s="963"/>
      <c r="Z46" s="963"/>
      <c r="AA46" s="963"/>
      <c r="AB46" s="963"/>
      <c r="AC46" s="963"/>
      <c r="AD46" s="963"/>
      <c r="AE46" s="963"/>
      <c r="AF46" s="963"/>
      <c r="AG46" s="963"/>
      <c r="AH46" s="963"/>
      <c r="AI46" s="963"/>
      <c r="AJ46" s="963"/>
    </row>
    <row r="47" spans="1:36" ht="12.75" customHeight="1">
      <c r="A47" s="963"/>
      <c r="B47" s="963"/>
      <c r="C47" s="963"/>
      <c r="D47" s="963"/>
      <c r="E47" s="963"/>
      <c r="F47" s="963"/>
      <c r="G47" s="963"/>
      <c r="H47" s="963"/>
      <c r="I47" s="963"/>
      <c r="J47" s="963"/>
      <c r="K47" s="963"/>
      <c r="L47" s="963"/>
      <c r="M47" s="963"/>
      <c r="N47" s="963"/>
      <c r="O47" s="963"/>
      <c r="P47" s="963"/>
      <c r="Q47" s="963"/>
      <c r="R47" s="963"/>
      <c r="S47" s="963"/>
      <c r="T47" s="963"/>
      <c r="U47" s="963"/>
      <c r="V47" s="963"/>
      <c r="W47" s="963"/>
      <c r="X47" s="963"/>
      <c r="Y47" s="963"/>
      <c r="Z47" s="963"/>
      <c r="AA47" s="963"/>
      <c r="AB47" s="963"/>
      <c r="AC47" s="963"/>
      <c r="AD47" s="963"/>
      <c r="AE47" s="963"/>
      <c r="AF47" s="963"/>
      <c r="AG47" s="963"/>
      <c r="AH47" s="963"/>
      <c r="AI47" s="963"/>
      <c r="AJ47" s="963"/>
    </row>
    <row r="48" spans="1:36" ht="12.75" customHeight="1">
      <c r="A48" s="963"/>
      <c r="B48" s="963"/>
      <c r="C48" s="963"/>
      <c r="D48" s="963"/>
      <c r="E48" s="963"/>
      <c r="F48" s="963"/>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row>
    <row r="49" spans="1:36" ht="12.75" customHeight="1">
      <c r="A49" s="963"/>
      <c r="B49" s="963"/>
      <c r="C49" s="963"/>
      <c r="D49" s="963"/>
      <c r="E49" s="963"/>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row>
    <row r="50" spans="1:36" ht="12.75" customHeight="1">
      <c r="A50" s="963"/>
      <c r="B50" s="963"/>
      <c r="C50" s="963"/>
      <c r="D50" s="963"/>
      <c r="E50" s="963"/>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row>
    <row r="51" spans="1:36" ht="12.75" customHeight="1">
      <c r="A51" s="963"/>
      <c r="B51" s="963"/>
      <c r="C51" s="963"/>
      <c r="D51" s="963"/>
      <c r="E51" s="963"/>
      <c r="F51" s="963"/>
      <c r="G51" s="963"/>
      <c r="H51" s="963"/>
      <c r="I51" s="963"/>
      <c r="J51" s="963"/>
      <c r="K51" s="963"/>
      <c r="L51" s="963"/>
      <c r="M51" s="963"/>
      <c r="N51" s="963"/>
      <c r="O51" s="963"/>
      <c r="P51" s="963"/>
      <c r="Q51" s="963"/>
      <c r="R51" s="963"/>
      <c r="S51" s="963"/>
      <c r="T51" s="963"/>
      <c r="U51" s="963"/>
      <c r="V51" s="963"/>
      <c r="W51" s="963"/>
      <c r="X51" s="963"/>
      <c r="Y51" s="963"/>
      <c r="Z51" s="963"/>
      <c r="AA51" s="963"/>
      <c r="AB51" s="963"/>
      <c r="AC51" s="963"/>
      <c r="AD51" s="963"/>
      <c r="AE51" s="963"/>
      <c r="AF51" s="963"/>
      <c r="AG51" s="963"/>
      <c r="AH51" s="963"/>
      <c r="AI51" s="963"/>
      <c r="AJ51" s="963"/>
    </row>
    <row r="52" spans="1:36" ht="12.75" customHeight="1">
      <c r="A52" s="963"/>
      <c r="B52" s="963"/>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row>
    <row r="53" spans="1:36" ht="12.75" customHeight="1">
      <c r="A53" s="963"/>
      <c r="B53" s="963"/>
      <c r="C53" s="963"/>
      <c r="D53" s="963"/>
      <c r="E53" s="963"/>
      <c r="F53" s="963"/>
      <c r="G53" s="963"/>
      <c r="H53" s="963"/>
      <c r="I53" s="963"/>
      <c r="J53" s="963"/>
      <c r="K53" s="963"/>
      <c r="L53" s="963"/>
      <c r="M53" s="963"/>
      <c r="N53" s="963"/>
      <c r="O53" s="963"/>
      <c r="P53" s="963"/>
      <c r="Q53" s="963"/>
      <c r="R53" s="963"/>
      <c r="S53" s="963"/>
      <c r="T53" s="963"/>
      <c r="U53" s="963"/>
      <c r="V53" s="963"/>
      <c r="W53" s="963"/>
      <c r="X53" s="963"/>
      <c r="Y53" s="963"/>
      <c r="Z53" s="963"/>
      <c r="AA53" s="963"/>
      <c r="AB53" s="963"/>
      <c r="AC53" s="963"/>
      <c r="AD53" s="963"/>
      <c r="AE53" s="963"/>
      <c r="AF53" s="963"/>
      <c r="AG53" s="963"/>
      <c r="AH53" s="963"/>
      <c r="AI53" s="963"/>
      <c r="AJ53" s="963"/>
    </row>
    <row r="54" spans="1:36" ht="12.75" customHeight="1">
      <c r="A54" s="963"/>
      <c r="B54" s="963"/>
      <c r="C54" s="963"/>
      <c r="D54" s="963"/>
      <c r="E54" s="963"/>
      <c r="F54" s="963"/>
      <c r="G54" s="963"/>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row>
    <row r="55" spans="1:36" ht="12.75" customHeight="1">
      <c r="A55" s="963"/>
      <c r="B55" s="963"/>
      <c r="C55" s="963"/>
      <c r="D55" s="963"/>
      <c r="E55" s="963"/>
      <c r="F55" s="963"/>
      <c r="G55" s="963"/>
      <c r="H55" s="963"/>
      <c r="I55" s="963"/>
      <c r="J55" s="963"/>
      <c r="K55" s="963"/>
      <c r="L55" s="963"/>
      <c r="M55" s="963"/>
      <c r="N55" s="963"/>
      <c r="O55" s="963"/>
      <c r="P55" s="963"/>
      <c r="Q55" s="963"/>
      <c r="R55" s="963"/>
      <c r="S55" s="963"/>
      <c r="T55" s="963"/>
      <c r="U55" s="963"/>
      <c r="V55" s="963"/>
      <c r="W55" s="963"/>
      <c r="X55" s="963"/>
      <c r="Y55" s="963"/>
      <c r="Z55" s="963"/>
      <c r="AA55" s="963"/>
      <c r="AB55" s="963"/>
      <c r="AC55" s="963"/>
      <c r="AD55" s="963"/>
      <c r="AE55" s="963"/>
      <c r="AF55" s="963"/>
      <c r="AG55" s="963"/>
      <c r="AH55" s="963"/>
      <c r="AI55" s="963"/>
      <c r="AJ55" s="963"/>
    </row>
    <row r="56" spans="1:36" ht="12.75" customHeight="1">
      <c r="A56" s="963"/>
      <c r="B56" s="963"/>
      <c r="C56" s="963"/>
      <c r="D56" s="963"/>
      <c r="E56" s="963"/>
      <c r="F56" s="963"/>
      <c r="G56" s="963"/>
      <c r="H56" s="963"/>
      <c r="I56" s="963"/>
      <c r="J56" s="963"/>
      <c r="K56" s="963"/>
      <c r="L56" s="963"/>
      <c r="M56" s="963"/>
      <c r="N56" s="963"/>
      <c r="O56" s="963"/>
      <c r="P56" s="963"/>
      <c r="Q56" s="963"/>
      <c r="R56" s="963"/>
      <c r="S56" s="963"/>
      <c r="T56" s="963"/>
      <c r="U56" s="963"/>
      <c r="V56" s="963"/>
      <c r="W56" s="963"/>
      <c r="X56" s="963"/>
      <c r="Y56" s="963"/>
      <c r="Z56" s="963"/>
      <c r="AA56" s="963"/>
      <c r="AB56" s="963"/>
      <c r="AC56" s="963"/>
      <c r="AD56" s="963"/>
      <c r="AE56" s="963"/>
      <c r="AF56" s="963"/>
      <c r="AG56" s="963"/>
      <c r="AH56" s="963"/>
      <c r="AI56" s="963"/>
      <c r="AJ56" s="963"/>
    </row>
    <row r="57" spans="1:36" ht="12.75" customHeight="1">
      <c r="A57" s="963"/>
      <c r="B57" s="963"/>
      <c r="C57" s="963"/>
      <c r="D57" s="963"/>
      <c r="E57" s="963"/>
      <c r="F57" s="963"/>
      <c r="G57" s="963"/>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row>
    <row r="58" spans="1:36" ht="12.75" customHeight="1">
      <c r="A58" s="963"/>
      <c r="B58" s="963"/>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row>
    <row r="59" spans="1:36" ht="12.75" customHeight="1">
      <c r="A59" s="963"/>
      <c r="B59" s="963"/>
      <c r="C59" s="963"/>
      <c r="D59" s="963"/>
      <c r="E59" s="963"/>
      <c r="F59" s="963"/>
      <c r="G59" s="963"/>
      <c r="H59" s="963"/>
      <c r="I59" s="963"/>
      <c r="J59" s="963"/>
      <c r="K59" s="963"/>
      <c r="L59" s="963"/>
      <c r="M59" s="963"/>
      <c r="N59" s="963"/>
      <c r="O59" s="963"/>
      <c r="P59" s="963"/>
      <c r="Q59" s="963"/>
      <c r="R59" s="963"/>
      <c r="S59" s="963"/>
      <c r="T59" s="963"/>
      <c r="U59" s="963"/>
      <c r="V59" s="963"/>
      <c r="W59" s="963"/>
      <c r="X59" s="963"/>
      <c r="Y59" s="963"/>
      <c r="Z59" s="963"/>
      <c r="AA59" s="963"/>
      <c r="AB59" s="963"/>
      <c r="AC59" s="963"/>
      <c r="AD59" s="963"/>
      <c r="AE59" s="963"/>
      <c r="AF59" s="963"/>
      <c r="AG59" s="963"/>
      <c r="AH59" s="963"/>
      <c r="AI59" s="963"/>
      <c r="AJ59" s="963"/>
    </row>
    <row r="60" spans="1:36" ht="12.75" customHeight="1">
      <c r="A60" s="963"/>
      <c r="B60" s="963"/>
      <c r="C60" s="963"/>
      <c r="D60" s="963"/>
      <c r="E60" s="963"/>
      <c r="F60" s="963"/>
      <c r="G60" s="963"/>
      <c r="H60" s="963"/>
      <c r="I60" s="963"/>
      <c r="J60" s="963"/>
      <c r="K60" s="963"/>
      <c r="L60" s="963"/>
      <c r="M60" s="963"/>
      <c r="N60" s="963"/>
      <c r="O60" s="963"/>
      <c r="P60" s="963"/>
      <c r="Q60" s="963"/>
      <c r="R60" s="963"/>
      <c r="S60" s="963"/>
      <c r="T60" s="963"/>
      <c r="U60" s="963"/>
      <c r="V60" s="963"/>
      <c r="W60" s="963"/>
      <c r="X60" s="963"/>
      <c r="Y60" s="963"/>
      <c r="Z60" s="963"/>
      <c r="AA60" s="963"/>
      <c r="AB60" s="963"/>
      <c r="AC60" s="963"/>
      <c r="AD60" s="963"/>
      <c r="AE60" s="963"/>
      <c r="AF60" s="963"/>
      <c r="AG60" s="963"/>
      <c r="AH60" s="963"/>
      <c r="AI60" s="963"/>
      <c r="AJ60" s="963"/>
    </row>
    <row r="61" spans="1:36" ht="12.75" customHeight="1">
      <c r="A61" s="963"/>
      <c r="B61" s="963"/>
      <c r="C61" s="963"/>
      <c r="D61" s="963"/>
      <c r="E61" s="963"/>
      <c r="F61" s="963"/>
      <c r="G61" s="963"/>
      <c r="H61" s="963"/>
      <c r="I61" s="963"/>
      <c r="J61" s="963"/>
      <c r="K61" s="963"/>
      <c r="L61" s="963"/>
      <c r="M61" s="963"/>
      <c r="N61" s="963"/>
      <c r="O61" s="963"/>
      <c r="P61" s="963"/>
      <c r="Q61" s="963"/>
      <c r="R61" s="963"/>
      <c r="S61" s="963"/>
      <c r="T61" s="963"/>
      <c r="U61" s="963"/>
      <c r="V61" s="963"/>
      <c r="W61" s="963"/>
      <c r="X61" s="963"/>
      <c r="Y61" s="963"/>
      <c r="Z61" s="963"/>
      <c r="AA61" s="963"/>
      <c r="AB61" s="963"/>
      <c r="AC61" s="963"/>
      <c r="AD61" s="963"/>
      <c r="AE61" s="963"/>
      <c r="AF61" s="963"/>
      <c r="AG61" s="963"/>
      <c r="AH61" s="963"/>
      <c r="AI61" s="963"/>
      <c r="AJ61" s="963"/>
    </row>
    <row r="62" spans="1:36" ht="12.75" customHeight="1">
      <c r="A62" s="963"/>
      <c r="B62" s="963"/>
      <c r="C62" s="963"/>
      <c r="D62" s="963"/>
      <c r="E62" s="963"/>
      <c r="F62" s="963"/>
      <c r="G62" s="963"/>
      <c r="H62" s="963"/>
      <c r="I62" s="963"/>
      <c r="J62" s="963"/>
      <c r="K62" s="963"/>
      <c r="L62" s="963"/>
      <c r="M62" s="963"/>
      <c r="N62" s="963"/>
      <c r="O62" s="963"/>
      <c r="P62" s="963"/>
      <c r="Q62" s="963"/>
      <c r="R62" s="963"/>
      <c r="S62" s="963"/>
      <c r="T62" s="963"/>
      <c r="U62" s="963"/>
      <c r="V62" s="963"/>
      <c r="W62" s="963"/>
      <c r="X62" s="963"/>
      <c r="Y62" s="963"/>
      <c r="Z62" s="963"/>
      <c r="AA62" s="963"/>
      <c r="AB62" s="963"/>
      <c r="AC62" s="963"/>
      <c r="AD62" s="963"/>
      <c r="AE62" s="963"/>
      <c r="AF62" s="963"/>
      <c r="AG62" s="963"/>
      <c r="AH62" s="963"/>
      <c r="AI62" s="963"/>
      <c r="AJ62" s="963"/>
    </row>
    <row r="63" spans="1:36" ht="12.75" customHeight="1">
      <c r="A63" s="963"/>
      <c r="B63" s="963"/>
      <c r="C63" s="963"/>
      <c r="D63" s="963"/>
      <c r="E63" s="963"/>
      <c r="F63" s="963"/>
      <c r="G63" s="963"/>
      <c r="H63" s="963"/>
      <c r="I63" s="963"/>
      <c r="J63" s="963"/>
      <c r="K63" s="963"/>
      <c r="L63" s="963"/>
      <c r="M63" s="963"/>
      <c r="N63" s="963"/>
      <c r="O63" s="963"/>
      <c r="P63" s="963"/>
      <c r="Q63" s="963"/>
      <c r="R63" s="963"/>
      <c r="S63" s="963"/>
      <c r="T63" s="963"/>
      <c r="U63" s="963"/>
      <c r="V63" s="963"/>
      <c r="W63" s="963"/>
      <c r="X63" s="963"/>
      <c r="Y63" s="963"/>
      <c r="Z63" s="963"/>
      <c r="AA63" s="963"/>
      <c r="AB63" s="963"/>
      <c r="AC63" s="963"/>
      <c r="AD63" s="963"/>
      <c r="AE63" s="963"/>
      <c r="AF63" s="963"/>
      <c r="AG63" s="963"/>
      <c r="AH63" s="963"/>
      <c r="AI63" s="963"/>
      <c r="AJ63" s="963"/>
    </row>
    <row r="64" spans="1:36" ht="12.75" customHeight="1">
      <c r="A64" s="963"/>
      <c r="B64" s="963"/>
      <c r="C64" s="963"/>
      <c r="D64" s="963"/>
      <c r="E64" s="963"/>
      <c r="F64" s="963"/>
      <c r="G64" s="963"/>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row>
    <row r="65" spans="1:36" ht="12.75" customHeight="1">
      <c r="A65" s="963"/>
      <c r="B65" s="963"/>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row>
    <row r="66" spans="1:36" ht="12.75" customHeight="1">
      <c r="A66" s="963"/>
      <c r="B66" s="963"/>
      <c r="C66" s="963"/>
      <c r="D66" s="963"/>
      <c r="E66" s="963"/>
      <c r="F66" s="963"/>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row>
    <row r="67" spans="1:36" ht="12.75" customHeight="1">
      <c r="A67" s="963"/>
      <c r="B67" s="963"/>
      <c r="C67" s="963"/>
      <c r="D67" s="963"/>
      <c r="E67" s="963"/>
      <c r="F67" s="963"/>
      <c r="G67" s="963"/>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row>
    <row r="68" spans="1:36" ht="12.75" customHeight="1">
      <c r="A68" s="963"/>
      <c r="B68" s="963"/>
      <c r="C68" s="963"/>
      <c r="D68" s="963"/>
      <c r="E68" s="963"/>
      <c r="F68" s="963"/>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row>
    <row r="69" spans="1:36" ht="12.75" customHeight="1">
      <c r="A69" s="963"/>
      <c r="B69" s="963"/>
      <c r="C69" s="963"/>
      <c r="D69" s="963"/>
      <c r="E69" s="963"/>
      <c r="F69" s="963"/>
      <c r="G69" s="963"/>
      <c r="H69" s="963"/>
      <c r="I69" s="963"/>
      <c r="J69" s="963"/>
      <c r="K69" s="963"/>
      <c r="L69" s="963"/>
      <c r="M69" s="963"/>
      <c r="N69" s="963"/>
      <c r="O69" s="963"/>
      <c r="P69" s="963"/>
      <c r="Q69" s="963"/>
      <c r="R69" s="963"/>
      <c r="S69" s="963"/>
      <c r="T69" s="963"/>
      <c r="U69" s="963"/>
      <c r="V69" s="963"/>
      <c r="W69" s="963"/>
      <c r="X69" s="963"/>
      <c r="Y69" s="963"/>
      <c r="Z69" s="963"/>
      <c r="AA69" s="963"/>
      <c r="AB69" s="963"/>
      <c r="AC69" s="963"/>
      <c r="AD69" s="963"/>
      <c r="AE69" s="963"/>
      <c r="AF69" s="963"/>
      <c r="AG69" s="963"/>
      <c r="AH69" s="963"/>
      <c r="AI69" s="963"/>
      <c r="AJ69" s="963"/>
    </row>
    <row r="70" spans="1:36" ht="12.75" customHeight="1">
      <c r="A70" s="963"/>
      <c r="B70" s="963"/>
      <c r="C70" s="963"/>
      <c r="D70" s="963"/>
      <c r="E70" s="963"/>
      <c r="F70" s="963"/>
      <c r="G70" s="963"/>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row>
    <row r="71" spans="1:36" ht="12.75" customHeight="1">
      <c r="A71" s="963"/>
      <c r="B71" s="963"/>
      <c r="C71" s="963"/>
      <c r="D71" s="963"/>
      <c r="E71" s="963"/>
      <c r="F71" s="963"/>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row>
    <row r="72" spans="1:36" ht="12.75" customHeight="1">
      <c r="A72" s="963"/>
      <c r="B72" s="963"/>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row>
    <row r="73" spans="1:36" ht="12.75" customHeight="1">
      <c r="A73" s="963"/>
      <c r="B73" s="963"/>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row>
    <row r="74" spans="1:36" ht="12.75" customHeight="1">
      <c r="A74" s="963"/>
      <c r="B74" s="963"/>
      <c r="C74" s="963"/>
      <c r="D74" s="963"/>
      <c r="E74" s="963"/>
      <c r="F74" s="963"/>
      <c r="G74" s="963"/>
      <c r="H74" s="963"/>
      <c r="I74" s="963"/>
      <c r="J74" s="963"/>
      <c r="K74" s="963"/>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963"/>
      <c r="AJ74" s="963"/>
    </row>
    <row r="75" spans="1:36" ht="12.75" customHeight="1">
      <c r="A75" s="963"/>
      <c r="B75" s="963"/>
      <c r="C75" s="963"/>
      <c r="D75" s="963"/>
      <c r="E75" s="963"/>
      <c r="F75" s="963"/>
      <c r="G75" s="963"/>
      <c r="H75" s="963"/>
      <c r="I75" s="963"/>
      <c r="J75" s="963"/>
      <c r="K75" s="963"/>
      <c r="L75" s="963"/>
      <c r="M75" s="963"/>
      <c r="N75" s="963"/>
      <c r="O75" s="963"/>
      <c r="P75" s="963"/>
      <c r="Q75" s="963"/>
      <c r="R75" s="963"/>
      <c r="S75" s="963"/>
      <c r="T75" s="963"/>
      <c r="U75" s="963"/>
      <c r="V75" s="963"/>
      <c r="W75" s="963"/>
      <c r="X75" s="963"/>
      <c r="Y75" s="963"/>
      <c r="Z75" s="963"/>
      <c r="AA75" s="963"/>
      <c r="AB75" s="963"/>
      <c r="AC75" s="963"/>
      <c r="AD75" s="963"/>
      <c r="AE75" s="963"/>
      <c r="AF75" s="963"/>
      <c r="AG75" s="963"/>
      <c r="AH75" s="963"/>
      <c r="AI75" s="963"/>
      <c r="AJ75" s="963"/>
    </row>
    <row r="76" spans="1:36" ht="12.75" customHeight="1">
      <c r="A76" s="963"/>
      <c r="B76" s="963"/>
      <c r="C76" s="963"/>
      <c r="D76" s="963"/>
      <c r="E76" s="963"/>
      <c r="F76" s="963"/>
      <c r="G76" s="963"/>
      <c r="H76" s="963"/>
      <c r="I76" s="963"/>
      <c r="J76" s="963"/>
      <c r="K76" s="963"/>
      <c r="L76" s="963"/>
      <c r="M76" s="963"/>
      <c r="N76" s="963"/>
      <c r="O76" s="963"/>
      <c r="P76" s="963"/>
      <c r="Q76" s="963"/>
      <c r="R76" s="963"/>
      <c r="S76" s="963"/>
      <c r="T76" s="963"/>
      <c r="U76" s="963"/>
      <c r="V76" s="963"/>
      <c r="W76" s="963"/>
      <c r="X76" s="963"/>
      <c r="Y76" s="963"/>
      <c r="Z76" s="963"/>
      <c r="AA76" s="963"/>
      <c r="AB76" s="963"/>
      <c r="AC76" s="963"/>
      <c r="AD76" s="963"/>
      <c r="AE76" s="963"/>
      <c r="AF76" s="963"/>
      <c r="AG76" s="963"/>
      <c r="AH76" s="963"/>
      <c r="AI76" s="963"/>
      <c r="AJ76" s="963"/>
    </row>
    <row r="77" spans="1:36" ht="12.75" customHeight="1">
      <c r="A77" s="963"/>
      <c r="B77" s="963"/>
      <c r="C77" s="963"/>
      <c r="D77" s="963"/>
      <c r="E77" s="963"/>
      <c r="F77" s="963"/>
      <c r="G77" s="963"/>
      <c r="H77" s="963"/>
      <c r="I77" s="963"/>
      <c r="J77" s="963"/>
      <c r="K77" s="963"/>
      <c r="L77" s="963"/>
      <c r="M77" s="963"/>
      <c r="N77" s="963"/>
      <c r="O77" s="963"/>
      <c r="P77" s="963"/>
      <c r="Q77" s="963"/>
      <c r="R77" s="963"/>
      <c r="S77" s="963"/>
      <c r="T77" s="963"/>
      <c r="U77" s="963"/>
      <c r="V77" s="963"/>
      <c r="W77" s="963"/>
      <c r="X77" s="963"/>
      <c r="Y77" s="963"/>
      <c r="Z77" s="963"/>
      <c r="AA77" s="963"/>
      <c r="AB77" s="963"/>
      <c r="AC77" s="963"/>
      <c r="AD77" s="963"/>
      <c r="AE77" s="963"/>
      <c r="AF77" s="963"/>
      <c r="AG77" s="963"/>
      <c r="AH77" s="963"/>
      <c r="AI77" s="963"/>
      <c r="AJ77" s="963"/>
    </row>
    <row r="78" spans="1:36" ht="12.75" customHeight="1">
      <c r="A78" s="963"/>
      <c r="B78" s="963"/>
      <c r="C78" s="963"/>
      <c r="D78" s="963"/>
      <c r="E78" s="963"/>
      <c r="F78" s="963"/>
      <c r="G78" s="963"/>
      <c r="H78" s="963"/>
      <c r="I78" s="963"/>
      <c r="J78" s="963"/>
      <c r="K78" s="963"/>
      <c r="L78" s="963"/>
      <c r="M78" s="963"/>
      <c r="N78" s="963"/>
      <c r="O78" s="963"/>
      <c r="P78" s="963"/>
      <c r="Q78" s="963"/>
      <c r="R78" s="963"/>
      <c r="S78" s="963"/>
      <c r="T78" s="963"/>
      <c r="U78" s="963"/>
      <c r="V78" s="963"/>
      <c r="W78" s="963"/>
      <c r="X78" s="963"/>
      <c r="Y78" s="963"/>
      <c r="Z78" s="963"/>
      <c r="AA78" s="963"/>
      <c r="AB78" s="963"/>
      <c r="AC78" s="963"/>
      <c r="AD78" s="963"/>
      <c r="AE78" s="963"/>
      <c r="AF78" s="963"/>
      <c r="AG78" s="963"/>
      <c r="AH78" s="963"/>
      <c r="AI78" s="963"/>
      <c r="AJ78" s="963"/>
    </row>
    <row r="79" spans="1:36" ht="12.75" customHeight="1">
      <c r="A79" s="963"/>
      <c r="B79" s="963"/>
      <c r="C79" s="963"/>
      <c r="D79" s="963"/>
      <c r="E79" s="963"/>
      <c r="F79" s="963"/>
      <c r="G79" s="963"/>
      <c r="H79" s="963"/>
      <c r="I79" s="963"/>
      <c r="J79" s="963"/>
      <c r="K79" s="963"/>
      <c r="L79" s="963"/>
      <c r="M79" s="963"/>
      <c r="N79" s="963"/>
      <c r="O79" s="963"/>
      <c r="P79" s="963"/>
      <c r="Q79" s="963"/>
      <c r="R79" s="963"/>
      <c r="S79" s="963"/>
      <c r="T79" s="963"/>
      <c r="U79" s="963"/>
      <c r="V79" s="963"/>
      <c r="W79" s="963"/>
      <c r="X79" s="963"/>
      <c r="Y79" s="963"/>
      <c r="Z79" s="963"/>
      <c r="AA79" s="963"/>
      <c r="AB79" s="963"/>
      <c r="AC79" s="963"/>
      <c r="AD79" s="963"/>
      <c r="AE79" s="963"/>
      <c r="AF79" s="963"/>
      <c r="AG79" s="963"/>
      <c r="AH79" s="963"/>
      <c r="AI79" s="963"/>
      <c r="AJ79" s="963"/>
    </row>
    <row r="80" spans="1:36" ht="12.75" customHeight="1">
      <c r="A80" s="963"/>
      <c r="B80" s="963"/>
      <c r="C80" s="963"/>
      <c r="D80" s="963"/>
      <c r="E80" s="963"/>
      <c r="F80" s="963"/>
      <c r="G80" s="963"/>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row>
    <row r="81" spans="1:36" ht="12.75" customHeight="1">
      <c r="A81" s="963"/>
      <c r="B81" s="963"/>
      <c r="C81" s="963"/>
      <c r="D81" s="963"/>
      <c r="E81" s="963"/>
      <c r="F81" s="963"/>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row>
    <row r="82" spans="1:36" ht="12.75" customHeight="1">
      <c r="A82" s="963"/>
      <c r="B82" s="963"/>
      <c r="C82" s="963"/>
      <c r="D82" s="963"/>
      <c r="E82" s="963"/>
      <c r="F82" s="963"/>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row>
    <row r="83" spans="1:36" ht="12.75" customHeight="1">
      <c r="A83" s="963"/>
      <c r="B83" s="963"/>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63"/>
      <c r="AC83" s="963"/>
      <c r="AD83" s="963"/>
      <c r="AE83" s="963"/>
      <c r="AF83" s="963"/>
      <c r="AG83" s="963"/>
      <c r="AH83" s="963"/>
      <c r="AI83" s="963"/>
      <c r="AJ83" s="963"/>
    </row>
    <row r="84" spans="1:36" ht="12.75" customHeight="1">
      <c r="A84" s="963"/>
      <c r="B84" s="963"/>
      <c r="C84" s="963"/>
      <c r="D84" s="963"/>
      <c r="E84" s="963"/>
      <c r="F84" s="963"/>
      <c r="G84" s="963"/>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row>
    <row r="85" spans="1:36" ht="12.75" customHeight="1">
      <c r="A85" s="963"/>
      <c r="B85" s="963"/>
      <c r="C85" s="963"/>
      <c r="D85" s="963"/>
      <c r="E85" s="963"/>
      <c r="F85" s="963"/>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row>
    <row r="86" spans="1:36" ht="12.75" customHeight="1">
      <c r="A86" s="963"/>
      <c r="B86" s="963"/>
      <c r="C86" s="963"/>
      <c r="D86" s="963"/>
      <c r="E86" s="963"/>
      <c r="F86" s="963"/>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row>
    <row r="87" spans="1:36" ht="12.75" customHeight="1">
      <c r="A87" s="963"/>
      <c r="B87" s="963"/>
      <c r="C87" s="963"/>
      <c r="D87" s="963"/>
      <c r="E87" s="963"/>
      <c r="F87" s="963"/>
      <c r="G87" s="963"/>
      <c r="H87" s="963"/>
      <c r="I87" s="963"/>
      <c r="J87" s="963"/>
      <c r="K87" s="963"/>
      <c r="L87" s="963"/>
      <c r="M87" s="963"/>
      <c r="N87" s="963"/>
      <c r="O87" s="963"/>
      <c r="P87" s="963"/>
      <c r="Q87" s="963"/>
      <c r="R87" s="963"/>
      <c r="S87" s="963"/>
      <c r="T87" s="963"/>
      <c r="U87" s="963"/>
      <c r="V87" s="963"/>
      <c r="W87" s="963"/>
      <c r="X87" s="963"/>
      <c r="Y87" s="963"/>
      <c r="Z87" s="963"/>
      <c r="AA87" s="963"/>
      <c r="AB87" s="963"/>
      <c r="AC87" s="963"/>
      <c r="AD87" s="963"/>
      <c r="AE87" s="963"/>
      <c r="AF87" s="963"/>
      <c r="AG87" s="963"/>
      <c r="AH87" s="963"/>
      <c r="AI87" s="963"/>
      <c r="AJ87" s="963"/>
    </row>
    <row r="88" spans="1:36" ht="12.75" customHeight="1">
      <c r="A88" s="963"/>
      <c r="B88" s="963"/>
      <c r="C88" s="963"/>
      <c r="D88" s="963"/>
      <c r="E88" s="963"/>
      <c r="F88" s="963"/>
      <c r="G88" s="963"/>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row>
    <row r="89" spans="1:36" ht="12.75" customHeight="1">
      <c r="A89" s="963"/>
      <c r="B89" s="963"/>
      <c r="C89" s="963"/>
      <c r="D89" s="963"/>
      <c r="E89" s="963"/>
      <c r="F89" s="963"/>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row>
    <row r="90" spans="1:36" ht="12.75" customHeight="1">
      <c r="A90" s="963"/>
      <c r="B90" s="963"/>
      <c r="C90" s="963"/>
      <c r="D90" s="963"/>
      <c r="E90" s="963"/>
      <c r="F90" s="963"/>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row>
    <row r="91" spans="1:36" ht="12.75" customHeight="1">
      <c r="A91" s="963"/>
      <c r="B91" s="963"/>
      <c r="C91" s="963"/>
      <c r="D91" s="963"/>
      <c r="E91" s="963"/>
      <c r="F91" s="963"/>
      <c r="G91" s="963"/>
      <c r="H91" s="963"/>
      <c r="I91" s="963"/>
      <c r="J91" s="963"/>
      <c r="K91" s="963"/>
      <c r="L91" s="963"/>
      <c r="M91" s="963"/>
      <c r="N91" s="963"/>
      <c r="O91" s="963"/>
      <c r="P91" s="963"/>
      <c r="Q91" s="963"/>
      <c r="R91" s="963"/>
      <c r="S91" s="963"/>
      <c r="T91" s="963"/>
      <c r="U91" s="963"/>
      <c r="V91" s="963"/>
      <c r="W91" s="963"/>
      <c r="X91" s="963"/>
      <c r="Y91" s="963"/>
      <c r="Z91" s="963"/>
      <c r="AA91" s="963"/>
      <c r="AB91" s="963"/>
      <c r="AC91" s="963"/>
      <c r="AD91" s="963"/>
      <c r="AE91" s="963"/>
      <c r="AF91" s="963"/>
      <c r="AG91" s="963"/>
      <c r="AH91" s="963"/>
      <c r="AI91" s="963"/>
      <c r="AJ91" s="963"/>
    </row>
    <row r="92" spans="1:36" ht="12.75" customHeight="1">
      <c r="A92" s="963"/>
      <c r="B92" s="963"/>
      <c r="C92" s="963"/>
      <c r="D92" s="963"/>
      <c r="E92" s="963"/>
      <c r="F92" s="963"/>
      <c r="G92" s="963"/>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row>
    <row r="93" spans="1:36" ht="12.75" customHeight="1">
      <c r="A93" s="963"/>
      <c r="B93" s="963"/>
      <c r="C93" s="963"/>
      <c r="D93" s="963"/>
      <c r="E93" s="963"/>
      <c r="F93" s="963"/>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row>
    <row r="94" spans="1:36" ht="12.75" customHeight="1">
      <c r="A94" s="963"/>
      <c r="B94" s="963"/>
      <c r="C94" s="963"/>
      <c r="D94" s="963"/>
      <c r="E94" s="963"/>
      <c r="F94" s="963"/>
      <c r="G94" s="963"/>
      <c r="H94" s="963"/>
      <c r="I94" s="963"/>
      <c r="J94" s="963"/>
      <c r="K94" s="963"/>
      <c r="L94" s="963"/>
      <c r="M94" s="963"/>
      <c r="N94" s="963"/>
      <c r="O94" s="963"/>
      <c r="P94" s="963"/>
      <c r="Q94" s="963"/>
      <c r="R94" s="963"/>
      <c r="S94" s="963"/>
      <c r="T94" s="963"/>
      <c r="U94" s="963"/>
      <c r="V94" s="963"/>
      <c r="W94" s="963"/>
      <c r="X94" s="963"/>
      <c r="Y94" s="963"/>
      <c r="Z94" s="963"/>
      <c r="AA94" s="963"/>
      <c r="AB94" s="963"/>
      <c r="AC94" s="963"/>
      <c r="AD94" s="963"/>
      <c r="AE94" s="963"/>
      <c r="AF94" s="963"/>
      <c r="AG94" s="963"/>
      <c r="AH94" s="963"/>
      <c r="AI94" s="963"/>
      <c r="AJ94" s="963"/>
    </row>
    <row r="95" spans="1:36" ht="12.75" customHeight="1">
      <c r="A95" s="963"/>
      <c r="B95" s="963"/>
      <c r="C95" s="963"/>
      <c r="D95" s="963"/>
      <c r="E95" s="963"/>
      <c r="F95" s="963"/>
      <c r="G95" s="963"/>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row>
    <row r="96" spans="1:36" ht="12.75" customHeight="1">
      <c r="A96" s="963"/>
      <c r="B96" s="963"/>
      <c r="C96" s="963"/>
      <c r="D96" s="963"/>
      <c r="E96" s="963"/>
      <c r="F96" s="963"/>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row>
    <row r="97" spans="1:36" ht="12.75" customHeight="1">
      <c r="A97" s="963"/>
      <c r="B97" s="963"/>
      <c r="C97" s="963"/>
      <c r="D97" s="963"/>
      <c r="E97" s="963"/>
      <c r="F97" s="963"/>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row>
    <row r="98" spans="1:36" ht="12.75" customHeight="1">
      <c r="A98" s="963"/>
      <c r="B98" s="963"/>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row>
    <row r="99" spans="1:36" ht="12.75" customHeight="1">
      <c r="A99" s="963"/>
      <c r="B99" s="963"/>
      <c r="C99" s="963"/>
      <c r="D99" s="963"/>
      <c r="E99" s="963"/>
      <c r="F99" s="963"/>
      <c r="G99" s="963"/>
      <c r="H99" s="963"/>
      <c r="I99" s="963"/>
      <c r="J99" s="963"/>
      <c r="K99" s="963"/>
      <c r="L99" s="963"/>
      <c r="M99" s="963"/>
      <c r="N99" s="963"/>
      <c r="O99" s="963"/>
      <c r="P99" s="963"/>
      <c r="Q99" s="963"/>
      <c r="R99" s="963"/>
      <c r="S99" s="963"/>
      <c r="T99" s="963"/>
      <c r="U99" s="963"/>
      <c r="V99" s="963"/>
      <c r="W99" s="963"/>
      <c r="X99" s="963"/>
      <c r="Y99" s="963"/>
      <c r="Z99" s="963"/>
      <c r="AA99" s="963"/>
      <c r="AB99" s="963"/>
      <c r="AC99" s="963"/>
      <c r="AD99" s="963"/>
      <c r="AE99" s="963"/>
      <c r="AF99" s="963"/>
      <c r="AG99" s="963"/>
      <c r="AH99" s="963"/>
      <c r="AI99" s="963"/>
      <c r="AJ99" s="963"/>
    </row>
    <row r="100" spans="1:36" ht="12.75" customHeight="1">
      <c r="A100" s="963"/>
      <c r="B100" s="963"/>
      <c r="C100" s="963"/>
      <c r="D100" s="963"/>
      <c r="E100" s="963"/>
      <c r="F100" s="963"/>
      <c r="G100" s="963"/>
      <c r="H100" s="963"/>
      <c r="I100" s="963"/>
      <c r="J100" s="963"/>
      <c r="K100" s="963"/>
      <c r="L100" s="963"/>
      <c r="M100" s="963"/>
      <c r="N100" s="963"/>
      <c r="O100" s="963"/>
      <c r="P100" s="963"/>
      <c r="Q100" s="963"/>
      <c r="R100" s="963"/>
      <c r="S100" s="963"/>
      <c r="T100" s="963"/>
      <c r="U100" s="963"/>
      <c r="V100" s="963"/>
      <c r="W100" s="963"/>
      <c r="X100" s="963"/>
      <c r="Y100" s="963"/>
      <c r="Z100" s="963"/>
      <c r="AA100" s="963"/>
      <c r="AB100" s="963"/>
      <c r="AC100" s="963"/>
      <c r="AD100" s="963"/>
      <c r="AE100" s="963"/>
      <c r="AF100" s="963"/>
      <c r="AG100" s="963"/>
      <c r="AH100" s="963"/>
      <c r="AI100" s="963"/>
      <c r="AJ100" s="963"/>
    </row>
    <row r="101" spans="1:36" ht="12.75" customHeight="1">
      <c r="A101" s="963"/>
      <c r="B101" s="963"/>
      <c r="C101" s="963"/>
      <c r="D101" s="963"/>
      <c r="E101" s="963"/>
      <c r="F101" s="963"/>
      <c r="G101" s="963"/>
      <c r="H101" s="963"/>
      <c r="I101" s="963"/>
      <c r="J101" s="963"/>
      <c r="K101" s="963"/>
      <c r="L101" s="963"/>
      <c r="M101" s="963"/>
      <c r="N101" s="963"/>
      <c r="O101" s="963"/>
      <c r="P101" s="963"/>
      <c r="Q101" s="963"/>
      <c r="R101" s="963"/>
      <c r="S101" s="963"/>
      <c r="T101" s="963"/>
      <c r="U101" s="963"/>
      <c r="V101" s="963"/>
      <c r="W101" s="963"/>
      <c r="X101" s="963"/>
      <c r="Y101" s="963"/>
      <c r="Z101" s="963"/>
      <c r="AA101" s="963"/>
      <c r="AB101" s="963"/>
      <c r="AC101" s="963"/>
      <c r="AD101" s="963"/>
      <c r="AE101" s="963"/>
      <c r="AF101" s="963"/>
      <c r="AG101" s="963"/>
      <c r="AH101" s="963"/>
      <c r="AI101" s="963"/>
      <c r="AJ101" s="963"/>
    </row>
    <row r="102" spans="1:36" ht="12.75" customHeight="1">
      <c r="A102" s="963"/>
      <c r="B102" s="963"/>
      <c r="C102" s="963"/>
      <c r="D102" s="963"/>
      <c r="E102" s="963"/>
      <c r="F102" s="963"/>
      <c r="G102" s="963"/>
      <c r="H102" s="963"/>
      <c r="I102" s="963"/>
      <c r="J102" s="963"/>
      <c r="K102" s="963"/>
      <c r="L102" s="963"/>
      <c r="M102" s="963"/>
      <c r="N102" s="963"/>
      <c r="O102" s="963"/>
      <c r="P102" s="963"/>
      <c r="Q102" s="963"/>
      <c r="R102" s="963"/>
      <c r="S102" s="963"/>
      <c r="T102" s="963"/>
      <c r="U102" s="963"/>
      <c r="V102" s="963"/>
      <c r="W102" s="963"/>
      <c r="X102" s="963"/>
      <c r="Y102" s="963"/>
      <c r="Z102" s="963"/>
      <c r="AA102" s="963"/>
      <c r="AB102" s="963"/>
      <c r="AC102" s="963"/>
      <c r="AD102" s="963"/>
      <c r="AE102" s="963"/>
      <c r="AF102" s="963"/>
      <c r="AG102" s="963"/>
      <c r="AH102" s="963"/>
      <c r="AI102" s="963"/>
      <c r="AJ102" s="963"/>
    </row>
    <row r="103" spans="1:36" ht="12.75" customHeight="1">
      <c r="A103" s="963"/>
      <c r="B103" s="963"/>
      <c r="C103" s="963"/>
      <c r="D103" s="963"/>
      <c r="E103" s="963"/>
      <c r="F103" s="963"/>
      <c r="G103" s="963"/>
      <c r="H103" s="963"/>
      <c r="I103" s="963"/>
      <c r="J103" s="963"/>
      <c r="K103" s="963"/>
      <c r="L103" s="963"/>
      <c r="M103" s="963"/>
      <c r="N103" s="963"/>
      <c r="O103" s="963"/>
      <c r="P103" s="963"/>
      <c r="Q103" s="963"/>
      <c r="R103" s="963"/>
      <c r="S103" s="963"/>
      <c r="T103" s="963"/>
      <c r="U103" s="963"/>
      <c r="V103" s="963"/>
      <c r="W103" s="963"/>
      <c r="X103" s="963"/>
      <c r="Y103" s="963"/>
      <c r="Z103" s="963"/>
      <c r="AA103" s="963"/>
      <c r="AB103" s="963"/>
      <c r="AC103" s="963"/>
      <c r="AD103" s="963"/>
      <c r="AE103" s="963"/>
      <c r="AF103" s="963"/>
      <c r="AG103" s="963"/>
      <c r="AH103" s="963"/>
      <c r="AI103" s="963"/>
      <c r="AJ103" s="963"/>
    </row>
    <row r="104" spans="1:36" ht="12.75" customHeight="1">
      <c r="A104" s="963"/>
      <c r="B104" s="963"/>
      <c r="C104" s="963"/>
      <c r="D104" s="963"/>
      <c r="E104" s="963"/>
      <c r="F104" s="963"/>
      <c r="G104" s="963"/>
      <c r="H104" s="963"/>
      <c r="I104" s="963"/>
      <c r="J104" s="963"/>
      <c r="K104" s="963"/>
      <c r="L104" s="963"/>
      <c r="M104" s="963"/>
      <c r="N104" s="963"/>
      <c r="O104" s="963"/>
      <c r="P104" s="963"/>
      <c r="Q104" s="963"/>
      <c r="R104" s="963"/>
      <c r="S104" s="963"/>
      <c r="T104" s="963"/>
      <c r="U104" s="963"/>
      <c r="V104" s="963"/>
      <c r="W104" s="963"/>
      <c r="X104" s="963"/>
      <c r="Y104" s="963"/>
      <c r="Z104" s="963"/>
      <c r="AA104" s="963"/>
      <c r="AB104" s="963"/>
      <c r="AC104" s="963"/>
      <c r="AD104" s="963"/>
      <c r="AE104" s="963"/>
      <c r="AF104" s="963"/>
      <c r="AG104" s="963"/>
      <c r="AH104" s="963"/>
      <c r="AI104" s="963"/>
      <c r="AJ104" s="963"/>
    </row>
    <row r="105" spans="1:36" ht="12.75" customHeight="1">
      <c r="A105" s="963"/>
      <c r="B105" s="963"/>
      <c r="C105" s="963"/>
      <c r="D105" s="963"/>
      <c r="E105" s="963"/>
      <c r="F105" s="963"/>
      <c r="G105" s="963"/>
      <c r="H105" s="963"/>
      <c r="I105" s="963"/>
      <c r="J105" s="963"/>
      <c r="K105" s="963"/>
      <c r="L105" s="963"/>
      <c r="M105" s="963"/>
      <c r="N105" s="963"/>
      <c r="O105" s="963"/>
      <c r="P105" s="963"/>
      <c r="Q105" s="963"/>
      <c r="R105" s="963"/>
      <c r="S105" s="963"/>
      <c r="T105" s="963"/>
      <c r="U105" s="963"/>
      <c r="V105" s="963"/>
      <c r="W105" s="963"/>
      <c r="X105" s="963"/>
      <c r="Y105" s="963"/>
      <c r="Z105" s="963"/>
      <c r="AA105" s="963"/>
      <c r="AB105" s="963"/>
      <c r="AC105" s="963"/>
      <c r="AD105" s="963"/>
      <c r="AE105" s="963"/>
      <c r="AF105" s="963"/>
      <c r="AG105" s="963"/>
      <c r="AH105" s="963"/>
      <c r="AI105" s="963"/>
      <c r="AJ105" s="963"/>
    </row>
    <row r="106" spans="1:36" ht="12.75" customHeight="1">
      <c r="A106" s="963"/>
      <c r="B106" s="963"/>
      <c r="C106" s="963"/>
      <c r="D106" s="963"/>
      <c r="E106" s="963"/>
      <c r="F106" s="963"/>
      <c r="G106" s="963"/>
      <c r="H106" s="963"/>
      <c r="I106" s="963"/>
      <c r="J106" s="963"/>
      <c r="K106" s="963"/>
      <c r="L106" s="963"/>
      <c r="M106" s="963"/>
      <c r="N106" s="963"/>
      <c r="O106" s="963"/>
      <c r="P106" s="963"/>
      <c r="Q106" s="963"/>
      <c r="R106" s="963"/>
      <c r="S106" s="963"/>
      <c r="T106" s="963"/>
      <c r="U106" s="963"/>
      <c r="V106" s="963"/>
      <c r="W106" s="963"/>
      <c r="X106" s="963"/>
      <c r="Y106" s="963"/>
      <c r="Z106" s="963"/>
      <c r="AA106" s="963"/>
      <c r="AB106" s="963"/>
      <c r="AC106" s="963"/>
      <c r="AD106" s="963"/>
      <c r="AE106" s="963"/>
      <c r="AF106" s="963"/>
      <c r="AG106" s="963"/>
      <c r="AH106" s="963"/>
      <c r="AI106" s="963"/>
      <c r="AJ106" s="963"/>
    </row>
    <row r="107" spans="1:36" ht="12.75" customHeight="1">
      <c r="A107" s="963"/>
      <c r="B107" s="963"/>
      <c r="C107" s="963"/>
      <c r="D107" s="963"/>
      <c r="E107" s="963"/>
      <c r="F107" s="963"/>
      <c r="G107" s="963"/>
      <c r="H107" s="963"/>
      <c r="I107" s="963"/>
      <c r="J107" s="963"/>
      <c r="K107" s="963"/>
      <c r="L107" s="963"/>
      <c r="M107" s="963"/>
      <c r="N107" s="963"/>
      <c r="O107" s="963"/>
      <c r="P107" s="963"/>
      <c r="Q107" s="963"/>
      <c r="R107" s="963"/>
      <c r="S107" s="963"/>
      <c r="T107" s="963"/>
      <c r="U107" s="963"/>
      <c r="V107" s="963"/>
      <c r="W107" s="963"/>
      <c r="X107" s="963"/>
      <c r="Y107" s="963"/>
      <c r="Z107" s="963"/>
      <c r="AA107" s="963"/>
      <c r="AB107" s="963"/>
      <c r="AC107" s="963"/>
      <c r="AD107" s="963"/>
      <c r="AE107" s="963"/>
      <c r="AF107" s="963"/>
      <c r="AG107" s="963"/>
      <c r="AH107" s="963"/>
      <c r="AI107" s="963"/>
      <c r="AJ107" s="963"/>
    </row>
    <row r="108" spans="1:36" ht="12.75" customHeight="1">
      <c r="A108" s="963"/>
      <c r="B108" s="963"/>
      <c r="C108" s="963"/>
      <c r="D108" s="963"/>
      <c r="E108" s="963"/>
      <c r="F108" s="963"/>
      <c r="G108" s="963"/>
      <c r="H108" s="963"/>
      <c r="I108" s="963"/>
      <c r="J108" s="963"/>
      <c r="K108" s="963"/>
      <c r="L108" s="963"/>
      <c r="M108" s="963"/>
      <c r="N108" s="963"/>
      <c r="O108" s="963"/>
      <c r="P108" s="963"/>
      <c r="Q108" s="963"/>
      <c r="R108" s="963"/>
      <c r="S108" s="963"/>
      <c r="T108" s="963"/>
      <c r="U108" s="963"/>
      <c r="V108" s="963"/>
      <c r="W108" s="963"/>
      <c r="X108" s="963"/>
      <c r="Y108" s="963"/>
      <c r="Z108" s="963"/>
      <c r="AA108" s="963"/>
      <c r="AB108" s="963"/>
      <c r="AC108" s="963"/>
      <c r="AD108" s="963"/>
      <c r="AE108" s="963"/>
      <c r="AF108" s="963"/>
      <c r="AG108" s="963"/>
      <c r="AH108" s="963"/>
      <c r="AI108" s="963"/>
      <c r="AJ108" s="963"/>
    </row>
    <row r="109" spans="1:36" ht="12.75" customHeight="1">
      <c r="A109" s="963"/>
      <c r="B109" s="963"/>
      <c r="C109" s="963"/>
      <c r="D109" s="963"/>
      <c r="E109" s="963"/>
      <c r="F109" s="963"/>
      <c r="G109" s="963"/>
      <c r="H109" s="963"/>
      <c r="I109" s="963"/>
      <c r="J109" s="963"/>
      <c r="K109" s="963"/>
      <c r="L109" s="963"/>
      <c r="M109" s="963"/>
      <c r="N109" s="963"/>
      <c r="O109" s="963"/>
      <c r="P109" s="963"/>
      <c r="Q109" s="963"/>
      <c r="R109" s="963"/>
      <c r="S109" s="963"/>
      <c r="T109" s="963"/>
      <c r="U109" s="963"/>
      <c r="V109" s="963"/>
      <c r="W109" s="963"/>
      <c r="X109" s="963"/>
      <c r="Y109" s="963"/>
      <c r="Z109" s="963"/>
      <c r="AA109" s="963"/>
      <c r="AB109" s="963"/>
      <c r="AC109" s="963"/>
      <c r="AD109" s="963"/>
      <c r="AE109" s="963"/>
      <c r="AF109" s="963"/>
      <c r="AG109" s="963"/>
      <c r="AH109" s="963"/>
      <c r="AI109" s="963"/>
      <c r="AJ109" s="963"/>
    </row>
    <row r="110" spans="1:36" ht="12.75" customHeight="1">
      <c r="A110" s="963"/>
      <c r="B110" s="963"/>
      <c r="C110" s="963"/>
      <c r="D110" s="963"/>
      <c r="E110" s="963"/>
      <c r="F110" s="963"/>
      <c r="G110" s="963"/>
      <c r="H110" s="963"/>
      <c r="I110" s="963"/>
      <c r="J110" s="963"/>
      <c r="K110" s="963"/>
      <c r="L110" s="963"/>
      <c r="M110" s="963"/>
      <c r="N110" s="963"/>
      <c r="O110" s="963"/>
      <c r="P110" s="963"/>
      <c r="Q110" s="963"/>
      <c r="R110" s="963"/>
      <c r="S110" s="963"/>
      <c r="T110" s="963"/>
      <c r="U110" s="963"/>
      <c r="V110" s="963"/>
      <c r="W110" s="963"/>
      <c r="X110" s="963"/>
      <c r="Y110" s="963"/>
      <c r="Z110" s="963"/>
      <c r="AA110" s="963"/>
      <c r="AB110" s="963"/>
      <c r="AC110" s="963"/>
      <c r="AD110" s="963"/>
      <c r="AE110" s="963"/>
      <c r="AF110" s="963"/>
      <c r="AG110" s="963"/>
      <c r="AH110" s="963"/>
      <c r="AI110" s="963"/>
      <c r="AJ110" s="963"/>
    </row>
    <row r="111" spans="1:36" ht="12.75" customHeight="1">
      <c r="A111" s="963"/>
      <c r="B111" s="963"/>
      <c r="C111" s="963"/>
      <c r="D111" s="963"/>
      <c r="E111" s="963"/>
      <c r="F111" s="963"/>
      <c r="G111" s="963"/>
      <c r="H111" s="963"/>
      <c r="I111" s="963"/>
      <c r="J111" s="963"/>
      <c r="K111" s="963"/>
      <c r="L111" s="963"/>
      <c r="M111" s="963"/>
      <c r="N111" s="963"/>
      <c r="O111" s="963"/>
      <c r="P111" s="963"/>
      <c r="Q111" s="963"/>
      <c r="R111" s="963"/>
      <c r="S111" s="963"/>
      <c r="T111" s="963"/>
      <c r="U111" s="963"/>
      <c r="V111" s="963"/>
      <c r="W111" s="963"/>
      <c r="X111" s="963"/>
      <c r="Y111" s="963"/>
      <c r="Z111" s="963"/>
      <c r="AA111" s="963"/>
      <c r="AB111" s="963"/>
      <c r="AC111" s="963"/>
      <c r="AD111" s="963"/>
      <c r="AE111" s="963"/>
      <c r="AF111" s="963"/>
      <c r="AG111" s="963"/>
      <c r="AH111" s="963"/>
      <c r="AI111" s="963"/>
      <c r="AJ111" s="963"/>
    </row>
    <row r="112" spans="1:36" ht="12.75" customHeight="1">
      <c r="A112" s="963"/>
      <c r="B112" s="963"/>
      <c r="C112" s="963"/>
      <c r="D112" s="963"/>
      <c r="E112" s="963"/>
      <c r="F112" s="963"/>
      <c r="G112" s="963"/>
      <c r="H112" s="963"/>
      <c r="I112" s="963"/>
      <c r="J112" s="963"/>
      <c r="K112" s="963"/>
      <c r="L112" s="963"/>
      <c r="M112" s="963"/>
      <c r="N112" s="963"/>
      <c r="O112" s="963"/>
      <c r="P112" s="963"/>
      <c r="Q112" s="963"/>
      <c r="R112" s="963"/>
      <c r="S112" s="963"/>
      <c r="T112" s="963"/>
      <c r="U112" s="963"/>
      <c r="V112" s="963"/>
      <c r="W112" s="963"/>
      <c r="X112" s="963"/>
      <c r="Y112" s="963"/>
      <c r="Z112" s="963"/>
      <c r="AA112" s="963"/>
      <c r="AB112" s="963"/>
      <c r="AC112" s="963"/>
      <c r="AD112" s="963"/>
      <c r="AE112" s="963"/>
      <c r="AF112" s="963"/>
      <c r="AG112" s="963"/>
      <c r="AH112" s="963"/>
      <c r="AI112" s="963"/>
      <c r="AJ112" s="963"/>
    </row>
    <row r="113" spans="1:36" ht="12.75" customHeight="1">
      <c r="A113" s="963"/>
      <c r="B113" s="963"/>
      <c r="C113" s="963"/>
      <c r="D113" s="963"/>
      <c r="E113" s="963"/>
      <c r="F113" s="963"/>
      <c r="G113" s="963"/>
      <c r="H113" s="963"/>
      <c r="I113" s="963"/>
      <c r="J113" s="963"/>
      <c r="K113" s="963"/>
      <c r="L113" s="963"/>
      <c r="M113" s="963"/>
      <c r="N113" s="963"/>
      <c r="O113" s="963"/>
      <c r="P113" s="963"/>
      <c r="Q113" s="963"/>
      <c r="R113" s="963"/>
      <c r="S113" s="963"/>
      <c r="T113" s="963"/>
      <c r="U113" s="963"/>
      <c r="V113" s="963"/>
      <c r="W113" s="963"/>
      <c r="X113" s="963"/>
      <c r="Y113" s="963"/>
      <c r="Z113" s="963"/>
      <c r="AA113" s="963"/>
      <c r="AB113" s="963"/>
      <c r="AC113" s="963"/>
      <c r="AD113" s="963"/>
      <c r="AE113" s="963"/>
      <c r="AF113" s="963"/>
      <c r="AG113" s="963"/>
      <c r="AH113" s="963"/>
      <c r="AI113" s="963"/>
      <c r="AJ113" s="963"/>
    </row>
    <row r="114" spans="1:36" ht="12.75" customHeight="1">
      <c r="A114" s="963"/>
      <c r="B114" s="963"/>
      <c r="C114" s="963"/>
      <c r="D114" s="963"/>
      <c r="E114" s="963"/>
      <c r="F114" s="963"/>
      <c r="G114" s="963"/>
      <c r="H114" s="963"/>
      <c r="I114" s="963"/>
      <c r="J114" s="963"/>
      <c r="K114" s="963"/>
      <c r="L114" s="963"/>
      <c r="M114" s="963"/>
      <c r="N114" s="963"/>
      <c r="O114" s="963"/>
      <c r="P114" s="963"/>
      <c r="Q114" s="963"/>
      <c r="R114" s="963"/>
      <c r="S114" s="963"/>
      <c r="T114" s="963"/>
      <c r="U114" s="963"/>
      <c r="V114" s="963"/>
      <c r="W114" s="963"/>
      <c r="X114" s="963"/>
      <c r="Y114" s="963"/>
      <c r="Z114" s="963"/>
      <c r="AA114" s="963"/>
      <c r="AB114" s="963"/>
      <c r="AC114" s="963"/>
      <c r="AD114" s="963"/>
      <c r="AE114" s="963"/>
      <c r="AF114" s="963"/>
      <c r="AG114" s="963"/>
      <c r="AH114" s="963"/>
      <c r="AI114" s="963"/>
      <c r="AJ114" s="963"/>
    </row>
    <row r="115" spans="1:36" ht="12.75" customHeight="1">
      <c r="A115" s="963"/>
      <c r="B115" s="963"/>
      <c r="C115" s="963"/>
      <c r="D115" s="963"/>
      <c r="E115" s="963"/>
      <c r="F115" s="963"/>
      <c r="G115" s="963"/>
      <c r="H115" s="963"/>
      <c r="I115" s="963"/>
      <c r="J115" s="963"/>
      <c r="K115" s="963"/>
      <c r="L115" s="963"/>
      <c r="M115" s="963"/>
      <c r="N115" s="963"/>
      <c r="O115" s="963"/>
      <c r="P115" s="963"/>
      <c r="Q115" s="963"/>
      <c r="R115" s="963"/>
      <c r="S115" s="963"/>
      <c r="T115" s="963"/>
      <c r="U115" s="963"/>
      <c r="V115" s="963"/>
      <c r="W115" s="963"/>
      <c r="X115" s="963"/>
      <c r="Y115" s="963"/>
      <c r="Z115" s="963"/>
      <c r="AA115" s="963"/>
      <c r="AB115" s="963"/>
      <c r="AC115" s="963"/>
      <c r="AD115" s="963"/>
      <c r="AE115" s="963"/>
      <c r="AF115" s="963"/>
      <c r="AG115" s="963"/>
      <c r="AH115" s="963"/>
      <c r="AI115" s="963"/>
      <c r="AJ115" s="963"/>
    </row>
    <row r="116" spans="1:36" ht="12.75" customHeight="1">
      <c r="A116" s="963"/>
      <c r="B116" s="963"/>
      <c r="C116" s="963"/>
      <c r="D116" s="963"/>
      <c r="E116" s="963"/>
      <c r="F116" s="963"/>
      <c r="G116" s="963"/>
      <c r="H116" s="963"/>
      <c r="I116" s="963"/>
      <c r="J116" s="963"/>
      <c r="K116" s="963"/>
      <c r="L116" s="963"/>
      <c r="M116" s="963"/>
      <c r="N116" s="963"/>
      <c r="O116" s="963"/>
      <c r="P116" s="963"/>
      <c r="Q116" s="963"/>
      <c r="R116" s="963"/>
      <c r="S116" s="963"/>
      <c r="T116" s="963"/>
      <c r="U116" s="963"/>
      <c r="V116" s="963"/>
      <c r="W116" s="963"/>
      <c r="X116" s="963"/>
      <c r="Y116" s="963"/>
      <c r="Z116" s="963"/>
      <c r="AA116" s="963"/>
      <c r="AB116" s="963"/>
      <c r="AC116" s="963"/>
      <c r="AD116" s="963"/>
      <c r="AE116" s="963"/>
      <c r="AF116" s="963"/>
      <c r="AG116" s="963"/>
      <c r="AH116" s="963"/>
      <c r="AI116" s="963"/>
      <c r="AJ116" s="963"/>
    </row>
    <row r="117" spans="1:36" ht="12.75" customHeight="1">
      <c r="A117" s="963"/>
      <c r="B117" s="963"/>
      <c r="C117" s="963"/>
      <c r="D117" s="963"/>
      <c r="E117" s="963"/>
      <c r="F117" s="963"/>
      <c r="G117" s="963"/>
      <c r="H117" s="963"/>
      <c r="I117" s="963"/>
      <c r="J117" s="963"/>
      <c r="K117" s="963"/>
      <c r="L117" s="963"/>
      <c r="M117" s="963"/>
      <c r="N117" s="963"/>
      <c r="O117" s="963"/>
      <c r="P117" s="963"/>
      <c r="Q117" s="963"/>
      <c r="R117" s="963"/>
      <c r="S117" s="963"/>
      <c r="T117" s="963"/>
      <c r="U117" s="963"/>
      <c r="V117" s="963"/>
      <c r="W117" s="963"/>
      <c r="X117" s="963"/>
      <c r="Y117" s="963"/>
      <c r="Z117" s="963"/>
      <c r="AA117" s="963"/>
      <c r="AB117" s="963"/>
      <c r="AC117" s="963"/>
      <c r="AD117" s="963"/>
      <c r="AE117" s="963"/>
      <c r="AF117" s="963"/>
      <c r="AG117" s="963"/>
      <c r="AH117" s="963"/>
      <c r="AI117" s="963"/>
      <c r="AJ117" s="963"/>
    </row>
    <row r="118" spans="1:36" ht="12.75" customHeight="1">
      <c r="A118" s="963"/>
      <c r="B118" s="963"/>
      <c r="C118" s="963"/>
      <c r="D118" s="963"/>
      <c r="E118" s="963"/>
      <c r="F118" s="963"/>
      <c r="G118" s="963"/>
      <c r="H118" s="963"/>
      <c r="I118" s="963"/>
      <c r="J118" s="963"/>
      <c r="K118" s="963"/>
      <c r="L118" s="963"/>
      <c r="M118" s="963"/>
      <c r="N118" s="963"/>
      <c r="O118" s="963"/>
      <c r="P118" s="963"/>
      <c r="Q118" s="963"/>
      <c r="R118" s="963"/>
      <c r="S118" s="963"/>
      <c r="T118" s="963"/>
      <c r="U118" s="963"/>
      <c r="V118" s="963"/>
      <c r="W118" s="963"/>
      <c r="X118" s="963"/>
      <c r="Y118" s="963"/>
      <c r="Z118" s="963"/>
      <c r="AA118" s="963"/>
      <c r="AB118" s="963"/>
      <c r="AC118" s="963"/>
      <c r="AD118" s="963"/>
      <c r="AE118" s="963"/>
      <c r="AF118" s="963"/>
      <c r="AG118" s="963"/>
      <c r="AH118" s="963"/>
      <c r="AI118" s="963"/>
      <c r="AJ118" s="963"/>
    </row>
    <row r="119" spans="1:36" ht="12.75" customHeight="1">
      <c r="A119" s="963"/>
      <c r="B119" s="963"/>
      <c r="C119" s="963"/>
      <c r="D119" s="963"/>
      <c r="E119" s="963"/>
      <c r="F119" s="963"/>
      <c r="G119" s="963"/>
      <c r="H119" s="963"/>
      <c r="I119" s="963"/>
      <c r="J119" s="963"/>
      <c r="K119" s="963"/>
      <c r="L119" s="963"/>
      <c r="M119" s="963"/>
      <c r="N119" s="963"/>
      <c r="O119" s="963"/>
      <c r="P119" s="963"/>
      <c r="Q119" s="963"/>
      <c r="R119" s="963"/>
      <c r="S119" s="963"/>
      <c r="T119" s="963"/>
      <c r="U119" s="963"/>
      <c r="V119" s="963"/>
      <c r="W119" s="963"/>
      <c r="X119" s="963"/>
      <c r="Y119" s="963"/>
      <c r="Z119" s="963"/>
      <c r="AA119" s="963"/>
      <c r="AB119" s="963"/>
      <c r="AC119" s="963"/>
      <c r="AD119" s="963"/>
      <c r="AE119" s="963"/>
      <c r="AF119" s="963"/>
      <c r="AG119" s="963"/>
      <c r="AH119" s="963"/>
      <c r="AI119" s="963"/>
      <c r="AJ119" s="963"/>
    </row>
    <row r="120" spans="1:36" ht="12.75" customHeight="1">
      <c r="A120" s="963"/>
      <c r="B120" s="963"/>
      <c r="C120" s="963"/>
      <c r="D120" s="963"/>
      <c r="E120" s="963"/>
      <c r="F120" s="963"/>
      <c r="G120" s="963"/>
      <c r="H120" s="963"/>
      <c r="I120" s="963"/>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row>
    <row r="121" spans="1:36" ht="12.75" customHeight="1">
      <c r="A121" s="963"/>
      <c r="B121" s="963"/>
      <c r="C121" s="963"/>
      <c r="D121" s="963"/>
      <c r="E121" s="963"/>
      <c r="F121" s="963"/>
      <c r="G121" s="963"/>
      <c r="H121" s="963"/>
      <c r="I121" s="963"/>
      <c r="J121" s="963"/>
      <c r="K121" s="963"/>
      <c r="L121" s="963"/>
      <c r="M121" s="963"/>
      <c r="N121" s="963"/>
      <c r="O121" s="963"/>
      <c r="P121" s="963"/>
      <c r="Q121" s="963"/>
      <c r="R121" s="963"/>
      <c r="S121" s="963"/>
      <c r="T121" s="963"/>
      <c r="U121" s="963"/>
      <c r="V121" s="963"/>
      <c r="W121" s="963"/>
      <c r="X121" s="963"/>
      <c r="Y121" s="963"/>
      <c r="Z121" s="963"/>
      <c r="AA121" s="963"/>
      <c r="AB121" s="963"/>
      <c r="AC121" s="963"/>
      <c r="AD121" s="963"/>
      <c r="AE121" s="963"/>
      <c r="AF121" s="963"/>
      <c r="AG121" s="963"/>
      <c r="AH121" s="963"/>
      <c r="AI121" s="963"/>
      <c r="AJ121" s="963"/>
    </row>
    <row r="122" spans="1:36" ht="12.75" customHeight="1">
      <c r="A122" s="963"/>
      <c r="B122" s="963"/>
      <c r="C122" s="963"/>
      <c r="D122" s="963"/>
      <c r="E122" s="963"/>
      <c r="F122" s="963"/>
      <c r="G122" s="963"/>
      <c r="H122" s="963"/>
      <c r="I122" s="963"/>
      <c r="J122" s="963"/>
      <c r="K122" s="963"/>
      <c r="L122" s="963"/>
      <c r="M122" s="963"/>
      <c r="N122" s="963"/>
      <c r="O122" s="963"/>
      <c r="P122" s="963"/>
      <c r="Q122" s="963"/>
      <c r="R122" s="963"/>
      <c r="S122" s="963"/>
      <c r="T122" s="963"/>
      <c r="U122" s="963"/>
      <c r="V122" s="963"/>
      <c r="W122" s="963"/>
      <c r="X122" s="963"/>
      <c r="Y122" s="963"/>
      <c r="Z122" s="963"/>
      <c r="AA122" s="963"/>
      <c r="AB122" s="963"/>
      <c r="AC122" s="963"/>
      <c r="AD122" s="963"/>
      <c r="AE122" s="963"/>
      <c r="AF122" s="963"/>
      <c r="AG122" s="963"/>
      <c r="AH122" s="963"/>
      <c r="AI122" s="963"/>
      <c r="AJ122" s="963"/>
    </row>
    <row r="123" spans="1:36" ht="12.75" customHeight="1">
      <c r="A123" s="963"/>
      <c r="B123" s="963"/>
      <c r="C123" s="963"/>
      <c r="D123" s="963"/>
      <c r="E123" s="963"/>
      <c r="F123" s="963"/>
      <c r="G123" s="963"/>
      <c r="H123" s="963"/>
      <c r="I123" s="963"/>
      <c r="J123" s="963"/>
      <c r="K123" s="963"/>
      <c r="L123" s="963"/>
      <c r="M123" s="963"/>
      <c r="N123" s="963"/>
      <c r="O123" s="963"/>
      <c r="P123" s="963"/>
      <c r="Q123" s="963"/>
      <c r="R123" s="963"/>
      <c r="S123" s="963"/>
      <c r="T123" s="963"/>
      <c r="U123" s="963"/>
      <c r="V123" s="963"/>
      <c r="W123" s="963"/>
      <c r="X123" s="963"/>
      <c r="Y123" s="963"/>
      <c r="Z123" s="963"/>
      <c r="AA123" s="963"/>
      <c r="AB123" s="963"/>
      <c r="AC123" s="963"/>
      <c r="AD123" s="963"/>
      <c r="AE123" s="963"/>
      <c r="AF123" s="963"/>
      <c r="AG123" s="963"/>
      <c r="AH123" s="963"/>
      <c r="AI123" s="963"/>
      <c r="AJ123" s="963"/>
    </row>
    <row r="124" spans="1:36" ht="12.75" customHeight="1">
      <c r="A124" s="963"/>
      <c r="B124" s="963"/>
      <c r="C124" s="963"/>
      <c r="D124" s="963"/>
      <c r="E124" s="963"/>
      <c r="F124" s="963"/>
      <c r="G124" s="963"/>
      <c r="H124" s="963"/>
      <c r="I124" s="963"/>
      <c r="J124" s="963"/>
      <c r="K124" s="963"/>
      <c r="L124" s="963"/>
      <c r="M124" s="963"/>
      <c r="N124" s="963"/>
      <c r="O124" s="963"/>
      <c r="P124" s="963"/>
      <c r="Q124" s="963"/>
      <c r="R124" s="963"/>
      <c r="S124" s="963"/>
      <c r="T124" s="963"/>
      <c r="U124" s="963"/>
      <c r="V124" s="963"/>
      <c r="W124" s="963"/>
      <c r="X124" s="963"/>
      <c r="Y124" s="963"/>
      <c r="Z124" s="963"/>
      <c r="AA124" s="963"/>
      <c r="AB124" s="963"/>
      <c r="AC124" s="963"/>
      <c r="AD124" s="963"/>
      <c r="AE124" s="963"/>
      <c r="AF124" s="963"/>
      <c r="AG124" s="963"/>
      <c r="AH124" s="963"/>
      <c r="AI124" s="963"/>
      <c r="AJ124" s="963"/>
    </row>
    <row r="125" spans="1:36" ht="12.75" customHeight="1">
      <c r="A125" s="963"/>
      <c r="B125" s="963"/>
      <c r="C125" s="963"/>
      <c r="D125" s="963"/>
      <c r="E125" s="963"/>
      <c r="F125" s="963"/>
      <c r="G125" s="963"/>
      <c r="H125" s="963"/>
      <c r="I125" s="963"/>
      <c r="J125" s="963"/>
      <c r="K125" s="963"/>
      <c r="L125" s="963"/>
      <c r="M125" s="963"/>
      <c r="N125" s="963"/>
      <c r="O125" s="963"/>
      <c r="P125" s="963"/>
      <c r="Q125" s="963"/>
      <c r="R125" s="963"/>
      <c r="S125" s="963"/>
      <c r="T125" s="963"/>
      <c r="U125" s="963"/>
      <c r="V125" s="963"/>
      <c r="W125" s="963"/>
      <c r="X125" s="963"/>
      <c r="Y125" s="963"/>
      <c r="Z125" s="963"/>
      <c r="AA125" s="963"/>
      <c r="AB125" s="963"/>
      <c r="AC125" s="963"/>
      <c r="AD125" s="963"/>
      <c r="AE125" s="963"/>
      <c r="AF125" s="963"/>
      <c r="AG125" s="963"/>
      <c r="AH125" s="963"/>
      <c r="AI125" s="963"/>
      <c r="AJ125" s="963"/>
    </row>
    <row r="126" spans="1:36" ht="12.75" customHeight="1">
      <c r="A126" s="963"/>
      <c r="B126" s="963"/>
      <c r="C126" s="963"/>
      <c r="D126" s="963"/>
      <c r="E126" s="963"/>
      <c r="F126" s="963"/>
      <c r="G126" s="963"/>
      <c r="H126" s="963"/>
      <c r="I126" s="963"/>
      <c r="J126" s="963"/>
      <c r="K126" s="963"/>
      <c r="L126" s="963"/>
      <c r="M126" s="963"/>
      <c r="N126" s="963"/>
      <c r="O126" s="963"/>
      <c r="P126" s="963"/>
      <c r="Q126" s="963"/>
      <c r="R126" s="963"/>
      <c r="S126" s="963"/>
      <c r="T126" s="963"/>
      <c r="U126" s="963"/>
      <c r="V126" s="963"/>
      <c r="W126" s="963"/>
      <c r="X126" s="963"/>
      <c r="Y126" s="963"/>
      <c r="Z126" s="963"/>
      <c r="AA126" s="963"/>
      <c r="AB126" s="963"/>
      <c r="AC126" s="963"/>
      <c r="AD126" s="963"/>
      <c r="AE126" s="963"/>
      <c r="AF126" s="963"/>
      <c r="AG126" s="963"/>
      <c r="AH126" s="963"/>
      <c r="AI126" s="963"/>
      <c r="AJ126" s="963"/>
    </row>
    <row r="127" spans="1:36" ht="12.75" customHeight="1">
      <c r="A127" s="963"/>
      <c r="B127" s="963"/>
      <c r="C127" s="963"/>
      <c r="D127" s="963"/>
      <c r="E127" s="963"/>
      <c r="F127" s="963"/>
      <c r="G127" s="963"/>
      <c r="H127" s="963"/>
      <c r="I127" s="963"/>
      <c r="J127" s="963"/>
      <c r="K127" s="963"/>
      <c r="L127" s="963"/>
      <c r="M127" s="963"/>
      <c r="N127" s="963"/>
      <c r="O127" s="963"/>
      <c r="P127" s="963"/>
      <c r="Q127" s="963"/>
      <c r="R127" s="963"/>
      <c r="S127" s="963"/>
      <c r="T127" s="963"/>
      <c r="U127" s="963"/>
      <c r="V127" s="963"/>
      <c r="W127" s="963"/>
      <c r="X127" s="963"/>
      <c r="Y127" s="963"/>
      <c r="Z127" s="963"/>
      <c r="AA127" s="963"/>
      <c r="AB127" s="963"/>
      <c r="AC127" s="963"/>
      <c r="AD127" s="963"/>
      <c r="AE127" s="963"/>
      <c r="AF127" s="963"/>
      <c r="AG127" s="963"/>
      <c r="AH127" s="963"/>
      <c r="AI127" s="963"/>
      <c r="AJ127" s="963"/>
    </row>
    <row r="128" spans="1:36" ht="12.75" customHeight="1">
      <c r="A128" s="963"/>
      <c r="B128" s="963"/>
      <c r="C128" s="963"/>
      <c r="D128" s="963"/>
      <c r="E128" s="963"/>
      <c r="F128" s="963"/>
      <c r="G128" s="963"/>
      <c r="H128" s="963"/>
      <c r="I128" s="963"/>
      <c r="J128" s="963"/>
      <c r="K128" s="963"/>
      <c r="L128" s="963"/>
      <c r="M128" s="963"/>
      <c r="N128" s="963"/>
      <c r="O128" s="963"/>
      <c r="P128" s="963"/>
      <c r="Q128" s="963"/>
      <c r="R128" s="963"/>
      <c r="S128" s="963"/>
      <c r="T128" s="963"/>
      <c r="U128" s="963"/>
      <c r="V128" s="963"/>
      <c r="W128" s="963"/>
      <c r="X128" s="963"/>
      <c r="Y128" s="963"/>
      <c r="Z128" s="963"/>
      <c r="AA128" s="963"/>
      <c r="AB128" s="963"/>
      <c r="AC128" s="963"/>
      <c r="AD128" s="963"/>
      <c r="AE128" s="963"/>
      <c r="AF128" s="963"/>
      <c r="AG128" s="963"/>
      <c r="AH128" s="963"/>
      <c r="AI128" s="963"/>
      <c r="AJ128" s="963"/>
    </row>
    <row r="129" spans="1:36" ht="12.75" customHeight="1">
      <c r="A129" s="963"/>
      <c r="B129" s="963"/>
      <c r="C129" s="963"/>
      <c r="D129" s="963"/>
      <c r="E129" s="963"/>
      <c r="F129" s="963"/>
      <c r="G129" s="963"/>
      <c r="H129" s="963"/>
      <c r="I129" s="963"/>
      <c r="J129" s="963"/>
      <c r="K129" s="963"/>
      <c r="L129" s="963"/>
      <c r="M129" s="963"/>
      <c r="N129" s="963"/>
      <c r="O129" s="963"/>
      <c r="P129" s="963"/>
      <c r="Q129" s="963"/>
      <c r="R129" s="963"/>
      <c r="S129" s="963"/>
      <c r="T129" s="963"/>
      <c r="U129" s="963"/>
      <c r="V129" s="963"/>
      <c r="W129" s="963"/>
      <c r="X129" s="963"/>
      <c r="Y129" s="963"/>
      <c r="Z129" s="963"/>
      <c r="AA129" s="963"/>
      <c r="AB129" s="963"/>
      <c r="AC129" s="963"/>
      <c r="AD129" s="963"/>
      <c r="AE129" s="963"/>
      <c r="AF129" s="963"/>
      <c r="AG129" s="963"/>
      <c r="AH129" s="963"/>
      <c r="AI129" s="963"/>
      <c r="AJ129" s="963"/>
    </row>
    <row r="130" spans="1:36" ht="12.75" customHeight="1">
      <c r="A130" s="963"/>
      <c r="B130" s="963"/>
      <c r="C130" s="963"/>
      <c r="D130" s="963"/>
      <c r="E130" s="963"/>
      <c r="F130" s="963"/>
      <c r="G130" s="963"/>
      <c r="H130" s="963"/>
      <c r="I130" s="963"/>
      <c r="J130" s="963"/>
      <c r="K130" s="963"/>
      <c r="L130" s="963"/>
      <c r="M130" s="963"/>
      <c r="N130" s="963"/>
      <c r="O130" s="963"/>
      <c r="P130" s="963"/>
      <c r="Q130" s="963"/>
      <c r="R130" s="963"/>
      <c r="S130" s="963"/>
      <c r="T130" s="963"/>
      <c r="U130" s="963"/>
      <c r="V130" s="963"/>
      <c r="W130" s="963"/>
      <c r="X130" s="963"/>
      <c r="Y130" s="963"/>
      <c r="Z130" s="963"/>
      <c r="AA130" s="963"/>
      <c r="AB130" s="963"/>
      <c r="AC130" s="963"/>
      <c r="AD130" s="963"/>
      <c r="AE130" s="963"/>
      <c r="AF130" s="963"/>
      <c r="AG130" s="963"/>
      <c r="AH130" s="963"/>
      <c r="AI130" s="963"/>
      <c r="AJ130" s="963"/>
    </row>
    <row r="131" spans="1:36" ht="12.75" customHeight="1">
      <c r="A131" s="963"/>
      <c r="B131" s="963"/>
      <c r="C131" s="963"/>
      <c r="D131" s="963"/>
      <c r="E131" s="963"/>
      <c r="F131" s="963"/>
      <c r="G131" s="963"/>
      <c r="H131" s="963"/>
      <c r="I131" s="963"/>
      <c r="J131" s="963"/>
      <c r="K131" s="963"/>
      <c r="L131" s="963"/>
      <c r="M131" s="963"/>
      <c r="N131" s="963"/>
      <c r="O131" s="963"/>
      <c r="P131" s="963"/>
      <c r="Q131" s="963"/>
      <c r="R131" s="963"/>
      <c r="S131" s="963"/>
      <c r="T131" s="963"/>
      <c r="U131" s="963"/>
      <c r="V131" s="963"/>
      <c r="W131" s="963"/>
      <c r="X131" s="963"/>
      <c r="Y131" s="963"/>
      <c r="Z131" s="963"/>
      <c r="AA131" s="963"/>
      <c r="AB131" s="963"/>
      <c r="AC131" s="963"/>
      <c r="AD131" s="963"/>
      <c r="AE131" s="963"/>
      <c r="AF131" s="963"/>
      <c r="AG131" s="963"/>
      <c r="AH131" s="963"/>
      <c r="AI131" s="963"/>
      <c r="AJ131" s="963"/>
    </row>
    <row r="132" spans="1:36" ht="12.75" customHeight="1">
      <c r="A132" s="963"/>
      <c r="B132" s="963"/>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row>
    <row r="133" spans="1:36" ht="12.75" customHeight="1">
      <c r="A133" s="963"/>
      <c r="B133" s="963"/>
      <c r="C133" s="963"/>
      <c r="D133" s="963"/>
      <c r="E133" s="963"/>
      <c r="F133" s="963"/>
      <c r="G133" s="963"/>
      <c r="H133" s="963"/>
      <c r="I133" s="963"/>
      <c r="J133" s="963"/>
      <c r="K133" s="963"/>
      <c r="L133" s="963"/>
      <c r="M133" s="963"/>
      <c r="N133" s="963"/>
      <c r="O133" s="963"/>
      <c r="P133" s="963"/>
      <c r="Q133" s="963"/>
      <c r="R133" s="963"/>
      <c r="S133" s="963"/>
      <c r="T133" s="963"/>
      <c r="U133" s="963"/>
      <c r="V133" s="963"/>
      <c r="W133" s="963"/>
      <c r="X133" s="963"/>
      <c r="Y133" s="963"/>
      <c r="Z133" s="963"/>
      <c r="AA133" s="963"/>
      <c r="AB133" s="963"/>
      <c r="AC133" s="963"/>
      <c r="AD133" s="963"/>
      <c r="AE133" s="963"/>
      <c r="AF133" s="963"/>
      <c r="AG133" s="963"/>
      <c r="AH133" s="963"/>
      <c r="AI133" s="963"/>
      <c r="AJ133" s="963"/>
    </row>
    <row r="134" spans="1:36" ht="12.75" customHeight="1">
      <c r="A134" s="963"/>
      <c r="B134" s="963"/>
      <c r="C134" s="963"/>
      <c r="D134" s="963"/>
      <c r="E134" s="963"/>
      <c r="F134" s="963"/>
      <c r="G134" s="963"/>
      <c r="H134" s="963"/>
      <c r="I134" s="963"/>
      <c r="J134" s="963"/>
      <c r="K134" s="963"/>
      <c r="L134" s="963"/>
      <c r="M134" s="963"/>
      <c r="N134" s="963"/>
      <c r="O134" s="963"/>
      <c r="P134" s="963"/>
      <c r="Q134" s="963"/>
      <c r="R134" s="963"/>
      <c r="S134" s="963"/>
      <c r="T134" s="963"/>
      <c r="U134" s="963"/>
      <c r="V134" s="963"/>
      <c r="W134" s="963"/>
      <c r="X134" s="963"/>
      <c r="Y134" s="963"/>
      <c r="Z134" s="963"/>
      <c r="AA134" s="963"/>
      <c r="AB134" s="963"/>
      <c r="AC134" s="963"/>
      <c r="AD134" s="963"/>
      <c r="AE134" s="963"/>
      <c r="AF134" s="963"/>
      <c r="AG134" s="963"/>
      <c r="AH134" s="963"/>
      <c r="AI134" s="963"/>
      <c r="AJ134" s="963"/>
    </row>
    <row r="135" spans="1:36" ht="12.75" customHeight="1">
      <c r="A135" s="963"/>
      <c r="B135" s="963"/>
      <c r="C135" s="963"/>
      <c r="D135" s="963"/>
      <c r="E135" s="963"/>
      <c r="F135" s="963"/>
      <c r="G135" s="963"/>
      <c r="H135" s="963"/>
      <c r="I135" s="963"/>
      <c r="J135" s="963"/>
      <c r="K135" s="963"/>
      <c r="L135" s="963"/>
      <c r="M135" s="963"/>
      <c r="N135" s="963"/>
      <c r="O135" s="963"/>
      <c r="P135" s="963"/>
      <c r="Q135" s="963"/>
      <c r="R135" s="963"/>
      <c r="S135" s="963"/>
      <c r="T135" s="963"/>
      <c r="U135" s="963"/>
      <c r="V135" s="963"/>
      <c r="W135" s="963"/>
      <c r="X135" s="963"/>
      <c r="Y135" s="963"/>
      <c r="Z135" s="963"/>
      <c r="AA135" s="963"/>
      <c r="AB135" s="963"/>
      <c r="AC135" s="963"/>
      <c r="AD135" s="963"/>
      <c r="AE135" s="963"/>
      <c r="AF135" s="963"/>
      <c r="AG135" s="963"/>
      <c r="AH135" s="963"/>
      <c r="AI135" s="963"/>
      <c r="AJ135" s="963"/>
    </row>
    <row r="136" spans="1:36" ht="12.75" customHeight="1">
      <c r="A136" s="963"/>
      <c r="B136" s="963"/>
      <c r="C136" s="963"/>
      <c r="D136" s="963"/>
      <c r="E136" s="963"/>
      <c r="F136" s="963"/>
      <c r="G136" s="963"/>
      <c r="H136" s="963"/>
      <c r="I136" s="963"/>
      <c r="J136" s="963"/>
      <c r="K136" s="963"/>
      <c r="L136" s="963"/>
      <c r="M136" s="963"/>
      <c r="N136" s="963"/>
      <c r="O136" s="963"/>
      <c r="P136" s="963"/>
      <c r="Q136" s="963"/>
      <c r="R136" s="963"/>
      <c r="S136" s="963"/>
      <c r="T136" s="963"/>
      <c r="U136" s="963"/>
      <c r="V136" s="963"/>
      <c r="W136" s="963"/>
      <c r="X136" s="963"/>
      <c r="Y136" s="963"/>
      <c r="Z136" s="963"/>
      <c r="AA136" s="963"/>
      <c r="AB136" s="963"/>
      <c r="AC136" s="963"/>
      <c r="AD136" s="963"/>
      <c r="AE136" s="963"/>
      <c r="AF136" s="963"/>
      <c r="AG136" s="963"/>
      <c r="AH136" s="963"/>
      <c r="AI136" s="963"/>
      <c r="AJ136" s="963"/>
    </row>
    <row r="137" spans="1:36" ht="12.75" customHeight="1">
      <c r="A137" s="963"/>
      <c r="B137" s="963"/>
      <c r="C137" s="963"/>
      <c r="D137" s="963"/>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963"/>
    </row>
    <row r="138" spans="1:36" ht="12.75" customHeight="1">
      <c r="A138" s="963"/>
      <c r="B138" s="963"/>
      <c r="C138" s="963"/>
      <c r="D138" s="963"/>
      <c r="E138" s="963"/>
      <c r="F138" s="963"/>
      <c r="G138" s="963"/>
      <c r="H138" s="963"/>
      <c r="I138" s="963"/>
      <c r="J138" s="963"/>
      <c r="K138" s="963"/>
      <c r="L138" s="963"/>
      <c r="M138" s="963"/>
      <c r="N138" s="963"/>
      <c r="O138" s="963"/>
      <c r="P138" s="963"/>
      <c r="Q138" s="963"/>
      <c r="R138" s="963"/>
      <c r="S138" s="963"/>
      <c r="T138" s="963"/>
      <c r="U138" s="963"/>
      <c r="V138" s="963"/>
      <c r="W138" s="963"/>
      <c r="X138" s="963"/>
      <c r="Y138" s="963"/>
      <c r="Z138" s="963"/>
      <c r="AA138" s="963"/>
      <c r="AB138" s="963"/>
      <c r="AC138" s="963"/>
      <c r="AD138" s="963"/>
      <c r="AE138" s="963"/>
      <c r="AF138" s="963"/>
      <c r="AG138" s="963"/>
      <c r="AH138" s="963"/>
      <c r="AI138" s="963"/>
      <c r="AJ138" s="963"/>
    </row>
    <row r="139" spans="1:36" ht="12.75" customHeight="1">
      <c r="A139" s="963"/>
      <c r="B139" s="963"/>
      <c r="C139" s="963"/>
      <c r="D139" s="963"/>
      <c r="E139" s="963"/>
      <c r="F139" s="963"/>
      <c r="G139" s="963"/>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row>
    <row r="140" spans="1:36" ht="12.75" customHeight="1">
      <c r="A140" s="963"/>
      <c r="B140" s="963"/>
      <c r="C140" s="963"/>
      <c r="D140" s="963"/>
      <c r="E140" s="963"/>
      <c r="F140" s="963"/>
      <c r="G140" s="963"/>
      <c r="H140" s="963"/>
      <c r="I140" s="963"/>
      <c r="J140" s="963"/>
      <c r="K140" s="963"/>
      <c r="L140" s="963"/>
      <c r="M140" s="963"/>
      <c r="N140" s="963"/>
      <c r="O140" s="963"/>
      <c r="P140" s="963"/>
      <c r="Q140" s="963"/>
      <c r="R140" s="963"/>
      <c r="S140" s="963"/>
      <c r="T140" s="963"/>
      <c r="U140" s="963"/>
      <c r="V140" s="963"/>
      <c r="W140" s="963"/>
      <c r="X140" s="963"/>
      <c r="Y140" s="963"/>
      <c r="Z140" s="963"/>
      <c r="AA140" s="963"/>
      <c r="AB140" s="963"/>
      <c r="AC140" s="963"/>
      <c r="AD140" s="963"/>
      <c r="AE140" s="963"/>
      <c r="AF140" s="963"/>
      <c r="AG140" s="963"/>
      <c r="AH140" s="963"/>
      <c r="AI140" s="963"/>
      <c r="AJ140" s="963"/>
    </row>
    <row r="141" spans="1:36" ht="12.75" customHeight="1">
      <c r="A141" s="963"/>
      <c r="B141" s="963"/>
      <c r="C141" s="963"/>
      <c r="D141" s="963"/>
      <c r="E141" s="963"/>
      <c r="F141" s="963"/>
      <c r="G141" s="963"/>
      <c r="H141" s="963"/>
      <c r="I141" s="963"/>
      <c r="J141" s="963"/>
      <c r="K141" s="963"/>
      <c r="L141" s="963"/>
      <c r="M141" s="963"/>
      <c r="N141" s="963"/>
      <c r="O141" s="963"/>
      <c r="P141" s="963"/>
      <c r="Q141" s="963"/>
      <c r="R141" s="963"/>
      <c r="S141" s="963"/>
      <c r="T141" s="963"/>
      <c r="U141" s="963"/>
      <c r="V141" s="963"/>
      <c r="W141" s="963"/>
      <c r="X141" s="963"/>
      <c r="Y141" s="963"/>
      <c r="Z141" s="963"/>
      <c r="AA141" s="963"/>
      <c r="AB141" s="963"/>
      <c r="AC141" s="963"/>
      <c r="AD141" s="963"/>
      <c r="AE141" s="963"/>
      <c r="AF141" s="963"/>
      <c r="AG141" s="963"/>
      <c r="AH141" s="963"/>
      <c r="AI141" s="963"/>
      <c r="AJ141" s="963"/>
    </row>
    <row r="142" spans="1:36" ht="12.75" customHeight="1">
      <c r="A142" s="963"/>
      <c r="B142" s="963"/>
      <c r="C142" s="963"/>
      <c r="D142" s="963"/>
      <c r="E142" s="963"/>
      <c r="F142" s="963"/>
      <c r="G142" s="963"/>
      <c r="H142" s="963"/>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row>
    <row r="143" spans="1:36" ht="12.75" customHeight="1">
      <c r="A143" s="963"/>
      <c r="B143" s="963"/>
      <c r="C143" s="963"/>
      <c r="D143" s="963"/>
      <c r="E143" s="963"/>
      <c r="F143" s="963"/>
      <c r="G143" s="963"/>
      <c r="H143" s="963"/>
      <c r="I143" s="963"/>
      <c r="J143" s="963"/>
      <c r="K143" s="963"/>
      <c r="L143" s="963"/>
      <c r="M143" s="963"/>
      <c r="N143" s="963"/>
      <c r="O143" s="963"/>
      <c r="P143" s="963"/>
      <c r="Q143" s="963"/>
      <c r="R143" s="963"/>
      <c r="S143" s="963"/>
      <c r="T143" s="963"/>
      <c r="U143" s="963"/>
      <c r="V143" s="963"/>
      <c r="W143" s="963"/>
      <c r="X143" s="963"/>
      <c r="Y143" s="963"/>
      <c r="Z143" s="963"/>
      <c r="AA143" s="963"/>
      <c r="AB143" s="963"/>
      <c r="AC143" s="963"/>
      <c r="AD143" s="963"/>
      <c r="AE143" s="963"/>
      <c r="AF143" s="963"/>
      <c r="AG143" s="963"/>
      <c r="AH143" s="963"/>
      <c r="AI143" s="963"/>
      <c r="AJ143" s="963"/>
    </row>
    <row r="144" spans="1:36" ht="12.75" customHeight="1">
      <c r="A144" s="963"/>
      <c r="B144" s="963"/>
      <c r="C144" s="963"/>
      <c r="D144" s="963"/>
      <c r="E144" s="963"/>
      <c r="F144" s="963"/>
      <c r="G144" s="963"/>
      <c r="H144" s="963"/>
      <c r="I144" s="963"/>
      <c r="J144" s="963"/>
      <c r="K144" s="963"/>
      <c r="L144" s="963"/>
      <c r="M144" s="963"/>
      <c r="N144" s="963"/>
      <c r="O144" s="963"/>
      <c r="P144" s="963"/>
      <c r="Q144" s="963"/>
      <c r="R144" s="963"/>
      <c r="S144" s="963"/>
      <c r="T144" s="963"/>
      <c r="U144" s="963"/>
      <c r="V144" s="963"/>
      <c r="W144" s="963"/>
      <c r="X144" s="963"/>
      <c r="Y144" s="963"/>
      <c r="Z144" s="963"/>
      <c r="AA144" s="963"/>
      <c r="AB144" s="963"/>
      <c r="AC144" s="963"/>
      <c r="AD144" s="963"/>
      <c r="AE144" s="963"/>
      <c r="AF144" s="963"/>
      <c r="AG144" s="963"/>
      <c r="AH144" s="963"/>
      <c r="AI144" s="963"/>
      <c r="AJ144" s="963"/>
    </row>
    <row r="145" spans="1:36" ht="12.75" customHeight="1">
      <c r="A145" s="963"/>
      <c r="B145" s="963"/>
      <c r="C145" s="963"/>
      <c r="D145" s="963"/>
      <c r="E145" s="963"/>
      <c r="F145" s="963"/>
      <c r="G145" s="963"/>
      <c r="H145" s="963"/>
      <c r="I145" s="963"/>
      <c r="J145" s="963"/>
      <c r="K145" s="963"/>
      <c r="L145" s="963"/>
      <c r="M145" s="963"/>
      <c r="N145" s="963"/>
      <c r="O145" s="963"/>
      <c r="P145" s="963"/>
      <c r="Q145" s="963"/>
      <c r="R145" s="963"/>
      <c r="S145" s="963"/>
      <c r="T145" s="963"/>
      <c r="U145" s="963"/>
      <c r="V145" s="963"/>
      <c r="W145" s="963"/>
      <c r="X145" s="963"/>
      <c r="Y145" s="963"/>
      <c r="Z145" s="963"/>
      <c r="AA145" s="963"/>
      <c r="AB145" s="963"/>
      <c r="AC145" s="963"/>
      <c r="AD145" s="963"/>
      <c r="AE145" s="963"/>
      <c r="AF145" s="963"/>
      <c r="AG145" s="963"/>
      <c r="AH145" s="963"/>
      <c r="AI145" s="963"/>
      <c r="AJ145" s="963"/>
    </row>
    <row r="146" spans="1:36" ht="12.75" customHeight="1">
      <c r="A146" s="963"/>
      <c r="B146" s="963"/>
      <c r="C146" s="963"/>
      <c r="D146" s="963"/>
      <c r="E146" s="963"/>
      <c r="F146" s="963"/>
      <c r="G146" s="963"/>
      <c r="H146" s="963"/>
      <c r="I146" s="963"/>
      <c r="J146" s="963"/>
      <c r="K146" s="963"/>
      <c r="L146" s="963"/>
      <c r="M146" s="963"/>
      <c r="N146" s="963"/>
      <c r="O146" s="963"/>
      <c r="P146" s="963"/>
      <c r="Q146" s="963"/>
      <c r="R146" s="963"/>
      <c r="S146" s="963"/>
      <c r="T146" s="963"/>
      <c r="U146" s="963"/>
      <c r="V146" s="963"/>
      <c r="W146" s="963"/>
      <c r="X146" s="963"/>
      <c r="Y146" s="963"/>
      <c r="Z146" s="963"/>
      <c r="AA146" s="963"/>
      <c r="AB146" s="963"/>
      <c r="AC146" s="963"/>
      <c r="AD146" s="963"/>
      <c r="AE146" s="963"/>
      <c r="AF146" s="963"/>
      <c r="AG146" s="963"/>
      <c r="AH146" s="963"/>
      <c r="AI146" s="963"/>
      <c r="AJ146" s="963"/>
    </row>
    <row r="147" spans="1:36" ht="12.75" customHeight="1">
      <c r="A147" s="963"/>
      <c r="B147" s="963"/>
      <c r="C147" s="963"/>
      <c r="D147" s="963"/>
      <c r="E147" s="963"/>
      <c r="F147" s="963"/>
      <c r="G147" s="963"/>
      <c r="H147" s="963"/>
      <c r="I147" s="963"/>
      <c r="J147" s="963"/>
      <c r="K147" s="963"/>
      <c r="L147" s="963"/>
      <c r="M147" s="963"/>
      <c r="N147" s="963"/>
      <c r="O147" s="963"/>
      <c r="P147" s="963"/>
      <c r="Q147" s="963"/>
      <c r="R147" s="963"/>
      <c r="S147" s="963"/>
      <c r="T147" s="963"/>
      <c r="U147" s="963"/>
      <c r="V147" s="963"/>
      <c r="W147" s="963"/>
      <c r="X147" s="963"/>
      <c r="Y147" s="963"/>
      <c r="Z147" s="963"/>
      <c r="AA147" s="963"/>
      <c r="AB147" s="963"/>
      <c r="AC147" s="963"/>
      <c r="AD147" s="963"/>
      <c r="AE147" s="963"/>
      <c r="AF147" s="963"/>
      <c r="AG147" s="963"/>
      <c r="AH147" s="963"/>
      <c r="AI147" s="963"/>
      <c r="AJ147" s="963"/>
    </row>
    <row r="148" spans="1:36" ht="12.75" customHeight="1">
      <c r="A148" s="963"/>
      <c r="B148" s="963"/>
      <c r="C148" s="963"/>
      <c r="D148" s="963"/>
      <c r="E148" s="963"/>
      <c r="F148" s="963"/>
      <c r="G148" s="963"/>
      <c r="H148" s="963"/>
      <c r="I148" s="963"/>
      <c r="J148" s="963"/>
      <c r="K148" s="963"/>
      <c r="L148" s="963"/>
      <c r="M148" s="963"/>
      <c r="N148" s="963"/>
      <c r="O148" s="963"/>
      <c r="P148" s="963"/>
      <c r="Q148" s="963"/>
      <c r="R148" s="963"/>
      <c r="S148" s="963"/>
      <c r="T148" s="963"/>
      <c r="U148" s="963"/>
      <c r="V148" s="963"/>
      <c r="W148" s="963"/>
      <c r="X148" s="963"/>
      <c r="Y148" s="963"/>
      <c r="Z148" s="963"/>
      <c r="AA148" s="963"/>
      <c r="AB148" s="963"/>
      <c r="AC148" s="963"/>
      <c r="AD148" s="963"/>
      <c r="AE148" s="963"/>
      <c r="AF148" s="963"/>
      <c r="AG148" s="963"/>
      <c r="AH148" s="963"/>
      <c r="AI148" s="963"/>
      <c r="AJ148" s="963"/>
    </row>
    <row r="149" spans="1:36" ht="12.75" customHeight="1">
      <c r="A149" s="963"/>
      <c r="B149" s="963"/>
      <c r="C149" s="963"/>
      <c r="D149" s="963"/>
      <c r="E149" s="963"/>
      <c r="F149" s="963"/>
      <c r="G149" s="963"/>
      <c r="H149" s="963"/>
      <c r="I149" s="963"/>
      <c r="J149" s="963"/>
      <c r="K149" s="963"/>
      <c r="L149" s="963"/>
      <c r="M149" s="963"/>
      <c r="N149" s="963"/>
      <c r="O149" s="963"/>
      <c r="P149" s="963"/>
      <c r="Q149" s="963"/>
      <c r="R149" s="963"/>
      <c r="S149" s="963"/>
      <c r="T149" s="963"/>
      <c r="U149" s="963"/>
      <c r="V149" s="963"/>
      <c r="W149" s="963"/>
      <c r="X149" s="963"/>
      <c r="Y149" s="963"/>
      <c r="Z149" s="963"/>
      <c r="AA149" s="963"/>
      <c r="AB149" s="963"/>
      <c r="AC149" s="963"/>
      <c r="AD149" s="963"/>
      <c r="AE149" s="963"/>
      <c r="AF149" s="963"/>
      <c r="AG149" s="963"/>
      <c r="AH149" s="963"/>
      <c r="AI149" s="963"/>
      <c r="AJ149" s="963"/>
    </row>
    <row r="150" spans="1:36" ht="12.75" customHeight="1">
      <c r="A150" s="963"/>
      <c r="B150" s="963"/>
      <c r="C150" s="963"/>
      <c r="D150" s="963"/>
      <c r="E150" s="963"/>
      <c r="F150" s="963"/>
      <c r="G150" s="963"/>
      <c r="H150" s="963"/>
      <c r="I150" s="963"/>
      <c r="J150" s="963"/>
      <c r="K150" s="963"/>
      <c r="L150" s="963"/>
      <c r="M150" s="963"/>
      <c r="N150" s="963"/>
      <c r="O150" s="963"/>
      <c r="P150" s="963"/>
      <c r="Q150" s="963"/>
      <c r="R150" s="963"/>
      <c r="S150" s="963"/>
      <c r="T150" s="963"/>
      <c r="U150" s="963"/>
      <c r="V150" s="963"/>
      <c r="W150" s="963"/>
      <c r="X150" s="963"/>
      <c r="Y150" s="963"/>
      <c r="Z150" s="963"/>
      <c r="AA150" s="963"/>
      <c r="AB150" s="963"/>
      <c r="AC150" s="963"/>
      <c r="AD150" s="963"/>
      <c r="AE150" s="963"/>
      <c r="AF150" s="963"/>
      <c r="AG150" s="963"/>
      <c r="AH150" s="963"/>
      <c r="AI150" s="963"/>
      <c r="AJ150" s="963"/>
    </row>
    <row r="151" spans="1:36" ht="12.75" customHeight="1">
      <c r="A151" s="963"/>
      <c r="B151" s="963"/>
      <c r="C151" s="963"/>
      <c r="D151" s="963"/>
      <c r="E151" s="963"/>
      <c r="F151" s="963"/>
      <c r="G151" s="963"/>
      <c r="H151" s="963"/>
      <c r="I151" s="963"/>
      <c r="J151" s="963"/>
      <c r="K151" s="963"/>
      <c r="L151" s="963"/>
      <c r="M151" s="963"/>
      <c r="N151" s="963"/>
      <c r="O151" s="963"/>
      <c r="P151" s="963"/>
      <c r="Q151" s="963"/>
      <c r="R151" s="963"/>
      <c r="S151" s="963"/>
      <c r="T151" s="963"/>
      <c r="U151" s="963"/>
      <c r="V151" s="963"/>
      <c r="W151" s="963"/>
      <c r="X151" s="963"/>
      <c r="Y151" s="963"/>
      <c r="Z151" s="963"/>
      <c r="AA151" s="963"/>
      <c r="AB151" s="963"/>
      <c r="AC151" s="963"/>
      <c r="AD151" s="963"/>
      <c r="AE151" s="963"/>
      <c r="AF151" s="963"/>
      <c r="AG151" s="963"/>
      <c r="AH151" s="963"/>
      <c r="AI151" s="963"/>
      <c r="AJ151" s="963"/>
    </row>
    <row r="152" spans="1:36" ht="12.75" customHeight="1">
      <c r="A152" s="963"/>
      <c r="B152" s="963"/>
      <c r="C152" s="963"/>
      <c r="D152" s="963"/>
      <c r="E152" s="963"/>
      <c r="F152" s="963"/>
      <c r="G152" s="963"/>
      <c r="H152" s="963"/>
      <c r="I152" s="963"/>
      <c r="J152" s="963"/>
      <c r="K152" s="963"/>
      <c r="L152" s="963"/>
      <c r="M152" s="963"/>
      <c r="N152" s="963"/>
      <c r="O152" s="963"/>
      <c r="P152" s="963"/>
      <c r="Q152" s="963"/>
      <c r="R152" s="963"/>
      <c r="S152" s="963"/>
      <c r="T152" s="963"/>
      <c r="U152" s="963"/>
      <c r="V152" s="963"/>
      <c r="W152" s="963"/>
      <c r="X152" s="963"/>
      <c r="Y152" s="963"/>
      <c r="Z152" s="963"/>
      <c r="AA152" s="963"/>
      <c r="AB152" s="963"/>
      <c r="AC152" s="963"/>
      <c r="AD152" s="963"/>
      <c r="AE152" s="963"/>
      <c r="AF152" s="963"/>
      <c r="AG152" s="963"/>
      <c r="AH152" s="963"/>
      <c r="AI152" s="963"/>
      <c r="AJ152" s="963"/>
    </row>
    <row r="153" spans="1:36" ht="12.75" customHeight="1">
      <c r="A153" s="963"/>
      <c r="B153" s="963"/>
      <c r="C153" s="963"/>
      <c r="D153" s="963"/>
      <c r="E153" s="963"/>
      <c r="F153" s="963"/>
      <c r="G153" s="963"/>
      <c r="H153" s="963"/>
      <c r="I153" s="963"/>
      <c r="J153" s="963"/>
      <c r="K153" s="963"/>
      <c r="L153" s="963"/>
      <c r="M153" s="963"/>
      <c r="N153" s="963"/>
      <c r="O153" s="963"/>
      <c r="P153" s="963"/>
      <c r="Q153" s="963"/>
      <c r="R153" s="963"/>
      <c r="S153" s="963"/>
      <c r="T153" s="963"/>
      <c r="U153" s="963"/>
      <c r="V153" s="963"/>
      <c r="W153" s="963"/>
      <c r="X153" s="963"/>
      <c r="Y153" s="963"/>
      <c r="Z153" s="963"/>
      <c r="AA153" s="963"/>
      <c r="AB153" s="963"/>
      <c r="AC153" s="963"/>
      <c r="AD153" s="963"/>
      <c r="AE153" s="963"/>
      <c r="AF153" s="963"/>
      <c r="AG153" s="963"/>
      <c r="AH153" s="963"/>
      <c r="AI153" s="963"/>
      <c r="AJ153" s="963"/>
    </row>
    <row r="154" spans="1:36" ht="12.75" customHeight="1">
      <c r="A154" s="963"/>
      <c r="B154" s="963"/>
      <c r="C154" s="963"/>
      <c r="D154" s="963"/>
      <c r="E154" s="963"/>
      <c r="F154" s="963"/>
      <c r="G154" s="963"/>
      <c r="H154" s="963"/>
      <c r="I154" s="963"/>
      <c r="J154" s="963"/>
      <c r="K154" s="963"/>
      <c r="L154" s="963"/>
      <c r="M154" s="963"/>
      <c r="N154" s="963"/>
      <c r="O154" s="963"/>
      <c r="P154" s="963"/>
      <c r="Q154" s="963"/>
      <c r="R154" s="963"/>
      <c r="S154" s="963"/>
      <c r="T154" s="963"/>
      <c r="U154" s="963"/>
      <c r="V154" s="963"/>
      <c r="W154" s="963"/>
      <c r="X154" s="963"/>
      <c r="Y154" s="963"/>
      <c r="Z154" s="963"/>
      <c r="AA154" s="963"/>
      <c r="AB154" s="963"/>
      <c r="AC154" s="963"/>
      <c r="AD154" s="963"/>
      <c r="AE154" s="963"/>
      <c r="AF154" s="963"/>
      <c r="AG154" s="963"/>
      <c r="AH154" s="963"/>
      <c r="AI154" s="963"/>
      <c r="AJ154" s="963"/>
    </row>
    <row r="155" spans="1:36" ht="12.75" customHeight="1">
      <c r="A155" s="963"/>
      <c r="B155" s="963"/>
      <c r="C155" s="963"/>
      <c r="D155" s="963"/>
      <c r="E155" s="963"/>
      <c r="F155" s="963"/>
      <c r="G155" s="963"/>
      <c r="H155" s="963"/>
      <c r="I155" s="963"/>
      <c r="J155" s="963"/>
      <c r="K155" s="963"/>
      <c r="L155" s="963"/>
      <c r="M155" s="963"/>
      <c r="N155" s="963"/>
      <c r="O155" s="963"/>
      <c r="P155" s="963"/>
      <c r="Q155" s="963"/>
      <c r="R155" s="963"/>
      <c r="S155" s="963"/>
      <c r="T155" s="963"/>
      <c r="U155" s="963"/>
      <c r="V155" s="963"/>
      <c r="W155" s="963"/>
      <c r="X155" s="963"/>
      <c r="Y155" s="963"/>
      <c r="Z155" s="963"/>
      <c r="AA155" s="963"/>
      <c r="AB155" s="963"/>
      <c r="AC155" s="963"/>
      <c r="AD155" s="963"/>
      <c r="AE155" s="963"/>
      <c r="AF155" s="963"/>
      <c r="AG155" s="963"/>
      <c r="AH155" s="963"/>
      <c r="AI155" s="963"/>
      <c r="AJ155" s="963"/>
    </row>
    <row r="156" spans="1:36" ht="12.75" customHeight="1">
      <c r="A156" s="963"/>
      <c r="B156" s="963"/>
      <c r="C156" s="963"/>
      <c r="D156" s="963"/>
      <c r="E156" s="963"/>
      <c r="F156" s="963"/>
      <c r="G156" s="963"/>
      <c r="H156" s="963"/>
      <c r="I156" s="963"/>
      <c r="J156" s="963"/>
      <c r="K156" s="963"/>
      <c r="L156" s="963"/>
      <c r="M156" s="963"/>
      <c r="N156" s="963"/>
      <c r="O156" s="963"/>
      <c r="P156" s="963"/>
      <c r="Q156" s="963"/>
      <c r="R156" s="963"/>
      <c r="S156" s="963"/>
      <c r="T156" s="963"/>
      <c r="U156" s="963"/>
      <c r="V156" s="963"/>
      <c r="W156" s="963"/>
      <c r="X156" s="963"/>
      <c r="Y156" s="963"/>
      <c r="Z156" s="963"/>
      <c r="AA156" s="963"/>
      <c r="AB156" s="963"/>
      <c r="AC156" s="963"/>
      <c r="AD156" s="963"/>
      <c r="AE156" s="963"/>
      <c r="AF156" s="963"/>
      <c r="AG156" s="963"/>
      <c r="AH156" s="963"/>
      <c r="AI156" s="963"/>
      <c r="AJ156" s="963"/>
    </row>
    <row r="157" spans="1:36" ht="12.75" customHeight="1">
      <c r="A157" s="963"/>
      <c r="B157" s="963"/>
      <c r="C157" s="963"/>
      <c r="D157" s="963"/>
      <c r="E157" s="963"/>
      <c r="F157" s="963"/>
      <c r="G157" s="963"/>
      <c r="H157" s="963"/>
      <c r="I157" s="963"/>
      <c r="J157" s="963"/>
      <c r="K157" s="963"/>
      <c r="L157" s="963"/>
      <c r="M157" s="963"/>
      <c r="N157" s="963"/>
      <c r="O157" s="963"/>
      <c r="P157" s="963"/>
      <c r="Q157" s="963"/>
      <c r="R157" s="963"/>
      <c r="S157" s="963"/>
      <c r="T157" s="963"/>
      <c r="U157" s="963"/>
      <c r="V157" s="963"/>
      <c r="W157" s="963"/>
      <c r="X157" s="963"/>
      <c r="Y157" s="963"/>
      <c r="Z157" s="963"/>
      <c r="AA157" s="963"/>
      <c r="AB157" s="963"/>
      <c r="AC157" s="963"/>
      <c r="AD157" s="963"/>
      <c r="AE157" s="963"/>
      <c r="AF157" s="963"/>
      <c r="AG157" s="963"/>
      <c r="AH157" s="963"/>
      <c r="AI157" s="963"/>
      <c r="AJ157" s="963"/>
    </row>
    <row r="158" spans="1:36" ht="12.75" customHeight="1">
      <c r="A158" s="963"/>
      <c r="B158" s="963"/>
      <c r="C158" s="963"/>
      <c r="D158" s="963"/>
      <c r="E158" s="963"/>
      <c r="F158" s="963"/>
      <c r="G158" s="963"/>
      <c r="H158" s="963"/>
      <c r="I158" s="963"/>
      <c r="J158" s="963"/>
      <c r="K158" s="963"/>
      <c r="L158" s="963"/>
      <c r="M158" s="963"/>
      <c r="N158" s="963"/>
      <c r="O158" s="963"/>
      <c r="P158" s="963"/>
      <c r="Q158" s="963"/>
      <c r="R158" s="963"/>
      <c r="S158" s="963"/>
      <c r="T158" s="963"/>
      <c r="U158" s="963"/>
      <c r="V158" s="963"/>
      <c r="W158" s="963"/>
      <c r="X158" s="963"/>
      <c r="Y158" s="963"/>
      <c r="Z158" s="963"/>
      <c r="AA158" s="963"/>
      <c r="AB158" s="963"/>
      <c r="AC158" s="963"/>
      <c r="AD158" s="963"/>
      <c r="AE158" s="963"/>
      <c r="AF158" s="963"/>
      <c r="AG158" s="963"/>
      <c r="AH158" s="963"/>
      <c r="AI158" s="963"/>
      <c r="AJ158" s="963"/>
    </row>
    <row r="159" spans="1:36" ht="12.75" customHeight="1">
      <c r="A159" s="963"/>
      <c r="B159" s="963"/>
      <c r="C159" s="963"/>
      <c r="D159" s="963"/>
      <c r="E159" s="963"/>
      <c r="F159" s="963"/>
      <c r="G159" s="963"/>
      <c r="H159" s="963"/>
      <c r="I159" s="963"/>
      <c r="J159" s="963"/>
      <c r="K159" s="963"/>
      <c r="L159" s="963"/>
      <c r="M159" s="963"/>
      <c r="N159" s="963"/>
      <c r="O159" s="963"/>
      <c r="P159" s="963"/>
      <c r="Q159" s="963"/>
      <c r="R159" s="963"/>
      <c r="S159" s="963"/>
      <c r="T159" s="963"/>
      <c r="U159" s="963"/>
      <c r="V159" s="963"/>
      <c r="W159" s="963"/>
      <c r="X159" s="963"/>
      <c r="Y159" s="963"/>
      <c r="Z159" s="963"/>
      <c r="AA159" s="963"/>
      <c r="AB159" s="963"/>
      <c r="AC159" s="963"/>
      <c r="AD159" s="963"/>
      <c r="AE159" s="963"/>
      <c r="AF159" s="963"/>
      <c r="AG159" s="963"/>
      <c r="AH159" s="963"/>
      <c r="AI159" s="963"/>
      <c r="AJ159" s="963"/>
    </row>
    <row r="160" spans="1:36" ht="12.75" customHeight="1">
      <c r="A160" s="963"/>
      <c r="B160" s="963"/>
      <c r="C160" s="963"/>
      <c r="D160" s="963"/>
      <c r="E160" s="963"/>
      <c r="F160" s="963"/>
      <c r="G160" s="963"/>
      <c r="H160" s="963"/>
      <c r="I160" s="963"/>
      <c r="J160" s="963"/>
      <c r="K160" s="963"/>
      <c r="L160" s="963"/>
      <c r="M160" s="963"/>
      <c r="N160" s="963"/>
      <c r="O160" s="963"/>
      <c r="P160" s="963"/>
      <c r="Q160" s="963"/>
      <c r="R160" s="963"/>
      <c r="S160" s="963"/>
      <c r="T160" s="963"/>
      <c r="U160" s="963"/>
      <c r="V160" s="963"/>
      <c r="W160" s="963"/>
      <c r="X160" s="963"/>
      <c r="Y160" s="963"/>
      <c r="Z160" s="963"/>
      <c r="AA160" s="963"/>
      <c r="AB160" s="963"/>
      <c r="AC160" s="963"/>
      <c r="AD160" s="963"/>
      <c r="AE160" s="963"/>
      <c r="AF160" s="963"/>
      <c r="AG160" s="963"/>
      <c r="AH160" s="963"/>
      <c r="AI160" s="963"/>
      <c r="AJ160" s="963"/>
    </row>
    <row r="161" spans="1:36" ht="12.75" customHeight="1">
      <c r="A161" s="963"/>
      <c r="B161" s="963"/>
      <c r="C161" s="963"/>
      <c r="D161" s="963"/>
      <c r="E161" s="963"/>
      <c r="F161" s="963"/>
      <c r="G161" s="963"/>
      <c r="H161" s="963"/>
      <c r="I161" s="963"/>
      <c r="J161" s="963"/>
      <c r="K161" s="963"/>
      <c r="L161" s="963"/>
      <c r="M161" s="963"/>
      <c r="N161" s="963"/>
      <c r="O161" s="963"/>
      <c r="P161" s="963"/>
      <c r="Q161" s="963"/>
      <c r="R161" s="963"/>
      <c r="S161" s="963"/>
      <c r="T161" s="963"/>
      <c r="U161" s="963"/>
      <c r="V161" s="963"/>
      <c r="W161" s="963"/>
      <c r="X161" s="963"/>
      <c r="Y161" s="963"/>
      <c r="Z161" s="963"/>
      <c r="AA161" s="963"/>
      <c r="AB161" s="963"/>
      <c r="AC161" s="963"/>
      <c r="AD161" s="963"/>
      <c r="AE161" s="963"/>
      <c r="AF161" s="963"/>
      <c r="AG161" s="963"/>
      <c r="AH161" s="963"/>
      <c r="AI161" s="963"/>
      <c r="AJ161" s="963"/>
    </row>
    <row r="162" spans="1:36" ht="12.75" customHeight="1">
      <c r="A162" s="963"/>
      <c r="B162" s="963"/>
      <c r="C162" s="963"/>
      <c r="D162" s="963"/>
      <c r="E162" s="963"/>
      <c r="F162" s="963"/>
      <c r="G162" s="963"/>
      <c r="H162" s="963"/>
      <c r="I162" s="963"/>
      <c r="J162" s="963"/>
      <c r="K162" s="963"/>
      <c r="L162" s="963"/>
      <c r="M162" s="963"/>
      <c r="N162" s="963"/>
      <c r="O162" s="963"/>
      <c r="P162" s="963"/>
      <c r="Q162" s="963"/>
      <c r="R162" s="963"/>
      <c r="S162" s="963"/>
      <c r="T162" s="963"/>
      <c r="U162" s="963"/>
      <c r="V162" s="963"/>
      <c r="W162" s="963"/>
      <c r="X162" s="963"/>
      <c r="Y162" s="963"/>
      <c r="Z162" s="963"/>
      <c r="AA162" s="963"/>
      <c r="AB162" s="963"/>
      <c r="AC162" s="963"/>
      <c r="AD162" s="963"/>
      <c r="AE162" s="963"/>
      <c r="AF162" s="963"/>
      <c r="AG162" s="963"/>
      <c r="AH162" s="963"/>
      <c r="AI162" s="963"/>
      <c r="AJ162" s="963"/>
    </row>
    <row r="163" spans="1:36" ht="12.75" customHeight="1">
      <c r="A163" s="963"/>
      <c r="B163" s="963"/>
      <c r="C163" s="963"/>
      <c r="D163" s="963"/>
      <c r="E163" s="963"/>
      <c r="F163" s="963"/>
      <c r="G163" s="963"/>
      <c r="H163" s="963"/>
      <c r="I163" s="963"/>
      <c r="J163" s="963"/>
      <c r="K163" s="963"/>
      <c r="L163" s="963"/>
      <c r="M163" s="963"/>
      <c r="N163" s="963"/>
      <c r="O163" s="963"/>
      <c r="P163" s="963"/>
      <c r="Q163" s="963"/>
      <c r="R163" s="963"/>
      <c r="S163" s="963"/>
      <c r="T163" s="963"/>
      <c r="U163" s="963"/>
      <c r="V163" s="963"/>
      <c r="W163" s="963"/>
      <c r="X163" s="963"/>
      <c r="Y163" s="963"/>
      <c r="Z163" s="963"/>
      <c r="AA163" s="963"/>
      <c r="AB163" s="963"/>
      <c r="AC163" s="963"/>
      <c r="AD163" s="963"/>
      <c r="AE163" s="963"/>
      <c r="AF163" s="963"/>
      <c r="AG163" s="963"/>
      <c r="AH163" s="963"/>
      <c r="AI163" s="963"/>
      <c r="AJ163" s="963"/>
    </row>
    <row r="164" spans="1:36" ht="12.75" customHeight="1">
      <c r="A164" s="963"/>
      <c r="B164" s="963"/>
      <c r="C164" s="963"/>
      <c r="D164" s="963"/>
      <c r="E164" s="963"/>
      <c r="F164" s="963"/>
      <c r="G164" s="963"/>
      <c r="H164" s="963"/>
      <c r="I164" s="963"/>
      <c r="J164" s="963"/>
      <c r="K164" s="963"/>
      <c r="L164" s="963"/>
      <c r="M164" s="963"/>
      <c r="N164" s="963"/>
      <c r="O164" s="963"/>
      <c r="P164" s="963"/>
      <c r="Q164" s="963"/>
      <c r="R164" s="963"/>
      <c r="S164" s="963"/>
      <c r="T164" s="963"/>
      <c r="U164" s="963"/>
      <c r="V164" s="963"/>
      <c r="W164" s="963"/>
      <c r="X164" s="963"/>
      <c r="Y164" s="963"/>
      <c r="Z164" s="963"/>
      <c r="AA164" s="963"/>
      <c r="AB164" s="963"/>
      <c r="AC164" s="963"/>
      <c r="AD164" s="963"/>
      <c r="AE164" s="963"/>
      <c r="AF164" s="963"/>
      <c r="AG164" s="963"/>
      <c r="AH164" s="963"/>
      <c r="AI164" s="963"/>
      <c r="AJ164" s="963"/>
    </row>
    <row r="165" spans="1:36" ht="12.75" customHeight="1">
      <c r="A165" s="963"/>
      <c r="B165" s="963"/>
      <c r="C165" s="963"/>
      <c r="D165" s="963"/>
      <c r="E165" s="963"/>
      <c r="F165" s="963"/>
      <c r="G165" s="963"/>
      <c r="H165" s="963"/>
      <c r="I165" s="963"/>
      <c r="J165" s="963"/>
      <c r="K165" s="963"/>
      <c r="L165" s="963"/>
      <c r="M165" s="963"/>
      <c r="N165" s="963"/>
      <c r="O165" s="963"/>
      <c r="P165" s="963"/>
      <c r="Q165" s="963"/>
      <c r="R165" s="963"/>
      <c r="S165" s="963"/>
      <c r="T165" s="963"/>
      <c r="U165" s="963"/>
      <c r="V165" s="963"/>
      <c r="W165" s="963"/>
      <c r="X165" s="963"/>
      <c r="Y165" s="963"/>
      <c r="Z165" s="963"/>
      <c r="AA165" s="963"/>
      <c r="AB165" s="963"/>
      <c r="AC165" s="963"/>
      <c r="AD165" s="963"/>
      <c r="AE165" s="963"/>
      <c r="AF165" s="963"/>
      <c r="AG165" s="963"/>
      <c r="AH165" s="963"/>
      <c r="AI165" s="963"/>
      <c r="AJ165" s="963"/>
    </row>
    <row r="166" spans="1:36" ht="12.75" customHeight="1">
      <c r="A166" s="963"/>
      <c r="B166" s="963"/>
      <c r="C166" s="963"/>
      <c r="D166" s="963"/>
      <c r="E166" s="963"/>
      <c r="F166" s="963"/>
      <c r="G166" s="963"/>
      <c r="H166" s="963"/>
      <c r="I166" s="963"/>
      <c r="J166" s="963"/>
      <c r="K166" s="963"/>
      <c r="L166" s="963"/>
      <c r="M166" s="963"/>
      <c r="N166" s="963"/>
      <c r="O166" s="963"/>
      <c r="P166" s="963"/>
      <c r="Q166" s="963"/>
      <c r="R166" s="963"/>
      <c r="S166" s="963"/>
      <c r="T166" s="963"/>
      <c r="U166" s="963"/>
      <c r="V166" s="963"/>
      <c r="W166" s="963"/>
      <c r="X166" s="963"/>
      <c r="Y166" s="963"/>
      <c r="Z166" s="963"/>
      <c r="AA166" s="963"/>
      <c r="AB166" s="963"/>
      <c r="AC166" s="963"/>
      <c r="AD166" s="963"/>
      <c r="AE166" s="963"/>
      <c r="AF166" s="963"/>
      <c r="AG166" s="963"/>
      <c r="AH166" s="963"/>
      <c r="AI166" s="963"/>
      <c r="AJ166" s="963"/>
    </row>
    <row r="167" spans="1:36" ht="12.75" customHeight="1">
      <c r="A167" s="963"/>
      <c r="B167" s="963"/>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row>
    <row r="168" spans="1:36" ht="12.75" customHeight="1">
      <c r="A168" s="963"/>
      <c r="B168" s="963"/>
      <c r="C168" s="963"/>
      <c r="D168" s="963"/>
      <c r="E168" s="963"/>
      <c r="F168" s="963"/>
      <c r="G168" s="963"/>
      <c r="H168" s="963"/>
      <c r="I168" s="963"/>
      <c r="J168" s="963"/>
      <c r="K168" s="963"/>
      <c r="L168" s="963"/>
      <c r="M168" s="963"/>
      <c r="N168" s="963"/>
      <c r="O168" s="963"/>
      <c r="P168" s="963"/>
      <c r="Q168" s="963"/>
      <c r="R168" s="963"/>
      <c r="S168" s="963"/>
      <c r="T168" s="963"/>
      <c r="U168" s="963"/>
      <c r="V168" s="963"/>
      <c r="W168" s="963"/>
      <c r="X168" s="963"/>
      <c r="Y168" s="963"/>
      <c r="Z168" s="963"/>
      <c r="AA168" s="963"/>
      <c r="AB168" s="963"/>
      <c r="AC168" s="963"/>
      <c r="AD168" s="963"/>
      <c r="AE168" s="963"/>
      <c r="AF168" s="963"/>
      <c r="AG168" s="963"/>
      <c r="AH168" s="963"/>
      <c r="AI168" s="963"/>
      <c r="AJ168" s="963"/>
    </row>
    <row r="169" spans="1:36" ht="12.75" customHeight="1">
      <c r="A169" s="963"/>
      <c r="B169" s="963"/>
      <c r="C169" s="963"/>
      <c r="D169" s="963"/>
      <c r="E169" s="963"/>
      <c r="F169" s="963"/>
      <c r="G169" s="963"/>
      <c r="H169" s="963"/>
      <c r="I169" s="963"/>
      <c r="J169" s="963"/>
      <c r="K169" s="963"/>
      <c r="L169" s="963"/>
      <c r="M169" s="963"/>
      <c r="N169" s="963"/>
      <c r="O169" s="963"/>
      <c r="P169" s="963"/>
      <c r="Q169" s="963"/>
      <c r="R169" s="963"/>
      <c r="S169" s="963"/>
      <c r="T169" s="963"/>
      <c r="U169" s="963"/>
      <c r="V169" s="963"/>
      <c r="W169" s="963"/>
      <c r="X169" s="963"/>
      <c r="Y169" s="963"/>
      <c r="Z169" s="963"/>
      <c r="AA169" s="963"/>
      <c r="AB169" s="963"/>
      <c r="AC169" s="963"/>
      <c r="AD169" s="963"/>
      <c r="AE169" s="963"/>
      <c r="AF169" s="963"/>
      <c r="AG169" s="963"/>
      <c r="AH169" s="963"/>
      <c r="AI169" s="963"/>
      <c r="AJ169" s="963"/>
    </row>
    <row r="170" spans="1:36" ht="12.75" customHeight="1">
      <c r="A170" s="963"/>
      <c r="B170" s="963"/>
      <c r="C170" s="963"/>
      <c r="D170" s="963"/>
      <c r="E170" s="963"/>
      <c r="F170" s="963"/>
      <c r="G170" s="963"/>
      <c r="H170" s="963"/>
      <c r="I170" s="963"/>
      <c r="J170" s="963"/>
      <c r="K170" s="963"/>
      <c r="L170" s="963"/>
      <c r="M170" s="963"/>
      <c r="N170" s="963"/>
      <c r="O170" s="963"/>
      <c r="P170" s="963"/>
      <c r="Q170" s="963"/>
      <c r="R170" s="963"/>
      <c r="S170" s="963"/>
      <c r="T170" s="963"/>
      <c r="U170" s="963"/>
      <c r="V170" s="963"/>
      <c r="W170" s="963"/>
      <c r="X170" s="963"/>
      <c r="Y170" s="963"/>
      <c r="Z170" s="963"/>
      <c r="AA170" s="963"/>
      <c r="AB170" s="963"/>
      <c r="AC170" s="963"/>
      <c r="AD170" s="963"/>
      <c r="AE170" s="963"/>
      <c r="AF170" s="963"/>
      <c r="AG170" s="963"/>
      <c r="AH170" s="963"/>
      <c r="AI170" s="963"/>
      <c r="AJ170" s="963"/>
    </row>
    <row r="171" spans="1:36" ht="12.75" customHeight="1">
      <c r="A171" s="963"/>
      <c r="B171" s="963"/>
      <c r="C171" s="963"/>
      <c r="D171" s="963"/>
      <c r="E171" s="963"/>
      <c r="F171" s="963"/>
      <c r="G171" s="963"/>
      <c r="H171" s="963"/>
      <c r="I171" s="963"/>
      <c r="J171" s="963"/>
      <c r="K171" s="963"/>
      <c r="L171" s="963"/>
      <c r="M171" s="963"/>
      <c r="N171" s="963"/>
      <c r="O171" s="963"/>
      <c r="P171" s="963"/>
      <c r="Q171" s="963"/>
      <c r="R171" s="963"/>
      <c r="S171" s="963"/>
      <c r="T171" s="963"/>
      <c r="U171" s="963"/>
      <c r="V171" s="963"/>
      <c r="W171" s="963"/>
      <c r="X171" s="963"/>
      <c r="Y171" s="963"/>
      <c r="Z171" s="963"/>
      <c r="AA171" s="963"/>
      <c r="AB171" s="963"/>
      <c r="AC171" s="963"/>
      <c r="AD171" s="963"/>
      <c r="AE171" s="963"/>
      <c r="AF171" s="963"/>
      <c r="AG171" s="963"/>
      <c r="AH171" s="963"/>
      <c r="AI171" s="963"/>
      <c r="AJ171" s="963"/>
    </row>
    <row r="172" spans="1:36" ht="12.75" customHeight="1">
      <c r="A172" s="963"/>
      <c r="B172" s="963"/>
      <c r="C172" s="963"/>
      <c r="D172" s="963"/>
      <c r="E172" s="963"/>
      <c r="F172" s="963"/>
      <c r="G172" s="963"/>
      <c r="H172" s="963"/>
      <c r="I172" s="963"/>
      <c r="J172" s="963"/>
      <c r="K172" s="963"/>
      <c r="L172" s="963"/>
      <c r="M172" s="963"/>
      <c r="N172" s="963"/>
      <c r="O172" s="963"/>
      <c r="P172" s="963"/>
      <c r="Q172" s="963"/>
      <c r="R172" s="963"/>
      <c r="S172" s="963"/>
      <c r="T172" s="963"/>
      <c r="U172" s="963"/>
      <c r="V172" s="963"/>
      <c r="W172" s="963"/>
      <c r="X172" s="963"/>
      <c r="Y172" s="963"/>
      <c r="Z172" s="963"/>
      <c r="AA172" s="963"/>
      <c r="AB172" s="963"/>
      <c r="AC172" s="963"/>
      <c r="AD172" s="963"/>
      <c r="AE172" s="963"/>
      <c r="AF172" s="963"/>
      <c r="AG172" s="963"/>
      <c r="AH172" s="963"/>
      <c r="AI172" s="963"/>
      <c r="AJ172" s="963"/>
    </row>
    <row r="173" spans="1:36" ht="12.75" customHeight="1">
      <c r="A173" s="963"/>
      <c r="B173" s="963"/>
      <c r="C173" s="963"/>
      <c r="D173" s="963"/>
      <c r="E173" s="963"/>
      <c r="F173" s="963"/>
      <c r="G173" s="963"/>
      <c r="H173" s="963"/>
      <c r="I173" s="963"/>
      <c r="J173" s="963"/>
      <c r="K173" s="963"/>
      <c r="L173" s="963"/>
      <c r="M173" s="963"/>
      <c r="N173" s="963"/>
      <c r="O173" s="963"/>
      <c r="P173" s="963"/>
      <c r="Q173" s="963"/>
      <c r="R173" s="963"/>
      <c r="S173" s="963"/>
      <c r="T173" s="963"/>
      <c r="U173" s="963"/>
      <c r="V173" s="963"/>
      <c r="W173" s="963"/>
      <c r="X173" s="963"/>
      <c r="Y173" s="963"/>
      <c r="Z173" s="963"/>
      <c r="AA173" s="963"/>
      <c r="AB173" s="963"/>
      <c r="AC173" s="963"/>
      <c r="AD173" s="963"/>
      <c r="AE173" s="963"/>
      <c r="AF173" s="963"/>
      <c r="AG173" s="963"/>
      <c r="AH173" s="963"/>
      <c r="AI173" s="963"/>
      <c r="AJ173" s="963"/>
    </row>
    <row r="174" spans="1:36" ht="12.75" customHeight="1">
      <c r="A174" s="963"/>
      <c r="B174" s="963"/>
      <c r="C174" s="963"/>
      <c r="D174" s="963"/>
      <c r="E174" s="963"/>
      <c r="F174" s="963"/>
      <c r="G174" s="963"/>
      <c r="H174" s="963"/>
      <c r="I174" s="963"/>
      <c r="J174" s="963"/>
      <c r="K174" s="963"/>
      <c r="L174" s="963"/>
      <c r="M174" s="963"/>
      <c r="N174" s="963"/>
      <c r="O174" s="963"/>
      <c r="P174" s="963"/>
      <c r="Q174" s="963"/>
      <c r="R174" s="963"/>
      <c r="S174" s="963"/>
      <c r="T174" s="963"/>
      <c r="U174" s="963"/>
      <c r="V174" s="963"/>
      <c r="W174" s="963"/>
      <c r="X174" s="963"/>
      <c r="Y174" s="963"/>
      <c r="Z174" s="963"/>
      <c r="AA174" s="963"/>
      <c r="AB174" s="963"/>
      <c r="AC174" s="963"/>
      <c r="AD174" s="963"/>
      <c r="AE174" s="963"/>
      <c r="AF174" s="963"/>
      <c r="AG174" s="963"/>
      <c r="AH174" s="963"/>
      <c r="AI174" s="963"/>
      <c r="AJ174" s="963"/>
    </row>
    <row r="175" spans="1:36" ht="12.75" customHeight="1">
      <c r="A175" s="963"/>
      <c r="B175" s="963"/>
      <c r="C175" s="963"/>
      <c r="D175" s="963"/>
      <c r="E175" s="963"/>
      <c r="F175" s="963"/>
      <c r="G175" s="963"/>
      <c r="H175" s="963"/>
      <c r="I175" s="963"/>
      <c r="J175" s="963"/>
      <c r="K175" s="963"/>
      <c r="L175" s="963"/>
      <c r="M175" s="963"/>
      <c r="N175" s="963"/>
      <c r="O175" s="963"/>
      <c r="P175" s="963"/>
      <c r="Q175" s="963"/>
      <c r="R175" s="963"/>
      <c r="S175" s="963"/>
      <c r="T175" s="963"/>
      <c r="U175" s="963"/>
      <c r="V175" s="963"/>
      <c r="W175" s="963"/>
      <c r="X175" s="963"/>
      <c r="Y175" s="963"/>
      <c r="Z175" s="963"/>
      <c r="AA175" s="963"/>
      <c r="AB175" s="963"/>
      <c r="AC175" s="963"/>
      <c r="AD175" s="963"/>
      <c r="AE175" s="963"/>
      <c r="AF175" s="963"/>
      <c r="AG175" s="963"/>
      <c r="AH175" s="963"/>
      <c r="AI175" s="963"/>
      <c r="AJ175" s="963"/>
    </row>
    <row r="176" spans="1:36" ht="12.75" customHeight="1">
      <c r="A176" s="963"/>
      <c r="B176" s="963"/>
      <c r="C176" s="963"/>
      <c r="D176" s="963"/>
      <c r="E176" s="963"/>
      <c r="F176" s="963"/>
      <c r="G176" s="963"/>
      <c r="H176" s="963"/>
      <c r="I176" s="963"/>
      <c r="J176" s="963"/>
      <c r="K176" s="963"/>
      <c r="L176" s="963"/>
      <c r="M176" s="963"/>
      <c r="N176" s="963"/>
      <c r="O176" s="963"/>
      <c r="P176" s="963"/>
      <c r="Q176" s="963"/>
      <c r="R176" s="963"/>
      <c r="S176" s="963"/>
      <c r="T176" s="963"/>
      <c r="U176" s="963"/>
      <c r="V176" s="963"/>
      <c r="W176" s="963"/>
      <c r="X176" s="963"/>
      <c r="Y176" s="963"/>
      <c r="Z176" s="963"/>
      <c r="AA176" s="963"/>
      <c r="AB176" s="963"/>
      <c r="AC176" s="963"/>
      <c r="AD176" s="963"/>
      <c r="AE176" s="963"/>
      <c r="AF176" s="963"/>
      <c r="AG176" s="963"/>
      <c r="AH176" s="963"/>
      <c r="AI176" s="963"/>
      <c r="AJ176" s="963"/>
    </row>
    <row r="177" spans="1:36" ht="12.75" customHeight="1">
      <c r="A177" s="963"/>
      <c r="B177" s="963"/>
      <c r="C177" s="963"/>
      <c r="D177" s="963"/>
      <c r="E177" s="963"/>
      <c r="F177" s="963"/>
      <c r="G177" s="963"/>
      <c r="H177" s="963"/>
      <c r="I177" s="963"/>
      <c r="J177" s="963"/>
      <c r="K177" s="963"/>
      <c r="L177" s="963"/>
      <c r="M177" s="963"/>
      <c r="N177" s="963"/>
      <c r="O177" s="963"/>
      <c r="P177" s="963"/>
      <c r="Q177" s="963"/>
      <c r="R177" s="963"/>
      <c r="S177" s="963"/>
      <c r="T177" s="963"/>
      <c r="U177" s="963"/>
      <c r="V177" s="963"/>
      <c r="W177" s="963"/>
      <c r="X177" s="963"/>
      <c r="Y177" s="963"/>
      <c r="Z177" s="963"/>
      <c r="AA177" s="963"/>
      <c r="AB177" s="963"/>
      <c r="AC177" s="963"/>
      <c r="AD177" s="963"/>
      <c r="AE177" s="963"/>
      <c r="AF177" s="963"/>
      <c r="AG177" s="963"/>
      <c r="AH177" s="963"/>
      <c r="AI177" s="963"/>
      <c r="AJ177" s="963"/>
    </row>
    <row r="178" spans="1:36" ht="12.75" customHeight="1">
      <c r="A178" s="963"/>
      <c r="B178" s="963"/>
      <c r="C178" s="963"/>
      <c r="D178" s="963"/>
      <c r="E178" s="963"/>
      <c r="F178" s="963"/>
      <c r="G178" s="963"/>
      <c r="H178" s="963"/>
      <c r="I178" s="963"/>
      <c r="J178" s="963"/>
      <c r="K178" s="963"/>
      <c r="L178" s="963"/>
      <c r="M178" s="963"/>
      <c r="N178" s="963"/>
      <c r="O178" s="963"/>
      <c r="P178" s="963"/>
      <c r="Q178" s="963"/>
      <c r="R178" s="963"/>
      <c r="S178" s="963"/>
      <c r="T178" s="963"/>
      <c r="U178" s="963"/>
      <c r="V178" s="963"/>
      <c r="W178" s="963"/>
      <c r="X178" s="963"/>
      <c r="Y178" s="963"/>
      <c r="Z178" s="963"/>
      <c r="AA178" s="963"/>
      <c r="AB178" s="963"/>
      <c r="AC178" s="963"/>
      <c r="AD178" s="963"/>
      <c r="AE178" s="963"/>
      <c r="AF178" s="963"/>
      <c r="AG178" s="963"/>
      <c r="AH178" s="963"/>
      <c r="AI178" s="963"/>
      <c r="AJ178" s="963"/>
    </row>
    <row r="179" spans="1:36" ht="12.75" customHeight="1">
      <c r="A179" s="963"/>
      <c r="B179" s="963"/>
      <c r="C179" s="963"/>
      <c r="D179" s="963"/>
      <c r="E179" s="963"/>
      <c r="F179" s="963"/>
      <c r="G179" s="963"/>
      <c r="H179" s="963"/>
      <c r="I179" s="963"/>
      <c r="J179" s="963"/>
      <c r="K179" s="963"/>
      <c r="L179" s="963"/>
      <c r="M179" s="963"/>
      <c r="N179" s="963"/>
      <c r="O179" s="963"/>
      <c r="P179" s="963"/>
      <c r="Q179" s="963"/>
      <c r="R179" s="963"/>
      <c r="S179" s="963"/>
      <c r="T179" s="963"/>
      <c r="U179" s="963"/>
      <c r="V179" s="963"/>
      <c r="W179" s="963"/>
      <c r="X179" s="963"/>
      <c r="Y179" s="963"/>
      <c r="Z179" s="963"/>
      <c r="AA179" s="963"/>
      <c r="AB179" s="963"/>
      <c r="AC179" s="963"/>
      <c r="AD179" s="963"/>
      <c r="AE179" s="963"/>
      <c r="AF179" s="963"/>
      <c r="AG179" s="963"/>
      <c r="AH179" s="963"/>
      <c r="AI179" s="963"/>
      <c r="AJ179" s="963"/>
    </row>
    <row r="180" spans="1:36" ht="12.75" customHeight="1">
      <c r="A180" s="963"/>
      <c r="B180" s="963"/>
      <c r="C180" s="963"/>
      <c r="D180" s="963"/>
      <c r="E180" s="963"/>
      <c r="F180" s="963"/>
      <c r="G180" s="963"/>
      <c r="H180" s="963"/>
      <c r="I180" s="963"/>
      <c r="J180" s="963"/>
      <c r="K180" s="963"/>
      <c r="L180" s="963"/>
      <c r="M180" s="963"/>
      <c r="N180" s="963"/>
      <c r="O180" s="963"/>
      <c r="P180" s="963"/>
      <c r="Q180" s="963"/>
      <c r="R180" s="963"/>
      <c r="S180" s="963"/>
      <c r="T180" s="963"/>
      <c r="U180" s="963"/>
      <c r="V180" s="963"/>
      <c r="W180" s="963"/>
      <c r="X180" s="963"/>
      <c r="Y180" s="963"/>
      <c r="Z180" s="963"/>
      <c r="AA180" s="963"/>
      <c r="AB180" s="963"/>
      <c r="AC180" s="963"/>
      <c r="AD180" s="963"/>
      <c r="AE180" s="963"/>
      <c r="AF180" s="963"/>
      <c r="AG180" s="963"/>
      <c r="AH180" s="963"/>
      <c r="AI180" s="963"/>
      <c r="AJ180" s="963"/>
    </row>
    <row r="181" spans="1:36" ht="12.75" customHeight="1">
      <c r="A181" s="963"/>
      <c r="B181" s="963"/>
      <c r="C181" s="963"/>
      <c r="D181" s="963"/>
      <c r="E181" s="963"/>
      <c r="F181" s="963"/>
      <c r="G181" s="963"/>
      <c r="H181" s="963"/>
      <c r="I181" s="963"/>
      <c r="J181" s="963"/>
      <c r="K181" s="963"/>
      <c r="L181" s="963"/>
      <c r="M181" s="963"/>
      <c r="N181" s="963"/>
      <c r="O181" s="963"/>
      <c r="P181" s="963"/>
      <c r="Q181" s="963"/>
      <c r="R181" s="963"/>
      <c r="S181" s="963"/>
      <c r="T181" s="963"/>
      <c r="U181" s="963"/>
      <c r="V181" s="963"/>
      <c r="W181" s="963"/>
      <c r="X181" s="963"/>
      <c r="Y181" s="963"/>
      <c r="Z181" s="963"/>
      <c r="AA181" s="963"/>
      <c r="AB181" s="963"/>
      <c r="AC181" s="963"/>
      <c r="AD181" s="963"/>
      <c r="AE181" s="963"/>
      <c r="AF181" s="963"/>
      <c r="AG181" s="963"/>
      <c r="AH181" s="963"/>
      <c r="AI181" s="963"/>
      <c r="AJ181" s="963"/>
    </row>
    <row r="182" spans="1:36" ht="12.75" customHeight="1">
      <c r="A182" s="963"/>
      <c r="B182" s="963"/>
      <c r="C182" s="963"/>
      <c r="D182" s="963"/>
      <c r="E182" s="963"/>
      <c r="F182" s="963"/>
      <c r="G182" s="963"/>
      <c r="H182" s="963"/>
      <c r="I182" s="963"/>
      <c r="J182" s="963"/>
      <c r="K182" s="963"/>
      <c r="L182" s="963"/>
      <c r="M182" s="963"/>
      <c r="N182" s="963"/>
      <c r="O182" s="963"/>
      <c r="P182" s="963"/>
      <c r="Q182" s="963"/>
      <c r="R182" s="963"/>
      <c r="S182" s="963"/>
      <c r="T182" s="963"/>
      <c r="U182" s="963"/>
      <c r="V182" s="963"/>
      <c r="W182" s="963"/>
      <c r="X182" s="963"/>
      <c r="Y182" s="963"/>
      <c r="Z182" s="963"/>
      <c r="AA182" s="963"/>
      <c r="AB182" s="963"/>
      <c r="AC182" s="963"/>
      <c r="AD182" s="963"/>
      <c r="AE182" s="963"/>
      <c r="AF182" s="963"/>
      <c r="AG182" s="963"/>
      <c r="AH182" s="963"/>
      <c r="AI182" s="963"/>
      <c r="AJ182" s="963"/>
    </row>
    <row r="183" spans="1:36" ht="12.75" customHeight="1">
      <c r="A183" s="963"/>
      <c r="B183" s="963"/>
      <c r="C183" s="963"/>
      <c r="D183" s="963"/>
      <c r="E183" s="963"/>
      <c r="F183" s="963"/>
      <c r="G183" s="963"/>
      <c r="H183" s="963"/>
      <c r="I183" s="963"/>
      <c r="J183" s="963"/>
      <c r="K183" s="963"/>
      <c r="L183" s="963"/>
      <c r="M183" s="963"/>
      <c r="N183" s="963"/>
      <c r="O183" s="963"/>
      <c r="P183" s="963"/>
      <c r="Q183" s="963"/>
      <c r="R183" s="963"/>
      <c r="S183" s="963"/>
      <c r="T183" s="963"/>
      <c r="U183" s="963"/>
      <c r="V183" s="963"/>
      <c r="W183" s="963"/>
      <c r="X183" s="963"/>
      <c r="Y183" s="963"/>
      <c r="Z183" s="963"/>
      <c r="AA183" s="963"/>
      <c r="AB183" s="963"/>
      <c r="AC183" s="963"/>
      <c r="AD183" s="963"/>
      <c r="AE183" s="963"/>
      <c r="AF183" s="963"/>
      <c r="AG183" s="963"/>
      <c r="AH183" s="963"/>
      <c r="AI183" s="963"/>
      <c r="AJ183" s="963"/>
    </row>
    <row r="184" spans="1:36" ht="12.75" customHeight="1">
      <c r="A184" s="963"/>
      <c r="B184" s="963"/>
      <c r="C184" s="963"/>
      <c r="D184" s="963"/>
      <c r="E184" s="963"/>
      <c r="F184" s="963"/>
      <c r="G184" s="963"/>
      <c r="H184" s="963"/>
      <c r="I184" s="963"/>
      <c r="J184" s="963"/>
      <c r="K184" s="963"/>
      <c r="L184" s="963"/>
      <c r="M184" s="963"/>
      <c r="N184" s="963"/>
      <c r="O184" s="963"/>
      <c r="P184" s="963"/>
      <c r="Q184" s="963"/>
      <c r="R184" s="963"/>
      <c r="S184" s="963"/>
      <c r="T184" s="963"/>
      <c r="U184" s="963"/>
      <c r="V184" s="963"/>
      <c r="W184" s="963"/>
      <c r="X184" s="963"/>
      <c r="Y184" s="963"/>
      <c r="Z184" s="963"/>
      <c r="AA184" s="963"/>
      <c r="AB184" s="963"/>
      <c r="AC184" s="963"/>
      <c r="AD184" s="963"/>
      <c r="AE184" s="963"/>
      <c r="AF184" s="963"/>
      <c r="AG184" s="963"/>
      <c r="AH184" s="963"/>
      <c r="AI184" s="963"/>
      <c r="AJ184" s="963"/>
    </row>
    <row r="185" spans="1:36" ht="12.75" customHeight="1">
      <c r="A185" s="963"/>
      <c r="B185" s="963"/>
      <c r="C185" s="963"/>
      <c r="D185" s="963"/>
      <c r="E185" s="963"/>
      <c r="F185" s="963"/>
      <c r="G185" s="963"/>
      <c r="H185" s="963"/>
      <c r="I185" s="963"/>
      <c r="J185" s="963"/>
      <c r="K185" s="963"/>
      <c r="L185" s="963"/>
      <c r="M185" s="963"/>
      <c r="N185" s="963"/>
      <c r="O185" s="963"/>
      <c r="P185" s="963"/>
      <c r="Q185" s="963"/>
      <c r="R185" s="963"/>
      <c r="S185" s="963"/>
      <c r="T185" s="963"/>
      <c r="U185" s="963"/>
      <c r="V185" s="963"/>
      <c r="W185" s="963"/>
      <c r="X185" s="963"/>
      <c r="Y185" s="963"/>
      <c r="Z185" s="963"/>
      <c r="AA185" s="963"/>
      <c r="AB185" s="963"/>
      <c r="AC185" s="963"/>
      <c r="AD185" s="963"/>
      <c r="AE185" s="963"/>
      <c r="AF185" s="963"/>
      <c r="AG185" s="963"/>
      <c r="AH185" s="963"/>
      <c r="AI185" s="963"/>
      <c r="AJ185" s="963"/>
    </row>
    <row r="186" spans="1:36" ht="12.75" customHeight="1">
      <c r="A186" s="963"/>
      <c r="B186" s="963"/>
      <c r="C186" s="963"/>
      <c r="D186" s="963"/>
      <c r="E186" s="963"/>
      <c r="F186" s="963"/>
      <c r="G186" s="963"/>
      <c r="H186" s="963"/>
      <c r="I186" s="963"/>
      <c r="J186" s="963"/>
      <c r="K186" s="963"/>
      <c r="L186" s="963"/>
      <c r="M186" s="963"/>
      <c r="N186" s="963"/>
      <c r="O186" s="963"/>
      <c r="P186" s="963"/>
      <c r="Q186" s="963"/>
      <c r="R186" s="963"/>
      <c r="S186" s="963"/>
      <c r="T186" s="963"/>
      <c r="U186" s="963"/>
      <c r="V186" s="963"/>
      <c r="W186" s="963"/>
      <c r="X186" s="963"/>
      <c r="Y186" s="963"/>
      <c r="Z186" s="963"/>
      <c r="AA186" s="963"/>
      <c r="AB186" s="963"/>
      <c r="AC186" s="963"/>
      <c r="AD186" s="963"/>
      <c r="AE186" s="963"/>
      <c r="AF186" s="963"/>
      <c r="AG186" s="963"/>
      <c r="AH186" s="963"/>
      <c r="AI186" s="963"/>
      <c r="AJ186" s="963"/>
    </row>
    <row r="187" spans="1:36" ht="12.75" customHeight="1">
      <c r="A187" s="963"/>
      <c r="B187" s="963"/>
      <c r="C187" s="963"/>
      <c r="D187" s="963"/>
      <c r="E187" s="963"/>
      <c r="F187" s="963"/>
      <c r="G187" s="963"/>
      <c r="H187" s="963"/>
      <c r="I187" s="963"/>
      <c r="J187" s="963"/>
      <c r="K187" s="963"/>
      <c r="L187" s="963"/>
      <c r="M187" s="963"/>
      <c r="N187" s="963"/>
      <c r="O187" s="963"/>
      <c r="P187" s="963"/>
      <c r="Q187" s="963"/>
      <c r="R187" s="963"/>
      <c r="S187" s="963"/>
      <c r="T187" s="963"/>
      <c r="U187" s="963"/>
      <c r="V187" s="963"/>
      <c r="W187" s="963"/>
      <c r="X187" s="963"/>
      <c r="Y187" s="963"/>
      <c r="Z187" s="963"/>
      <c r="AA187" s="963"/>
      <c r="AB187" s="963"/>
      <c r="AC187" s="963"/>
      <c r="AD187" s="963"/>
      <c r="AE187" s="963"/>
      <c r="AF187" s="963"/>
      <c r="AG187" s="963"/>
      <c r="AH187" s="963"/>
      <c r="AI187" s="963"/>
      <c r="AJ187" s="963"/>
    </row>
    <row r="188" spans="1:36" ht="12.75" customHeight="1">
      <c r="A188" s="963"/>
      <c r="B188" s="963"/>
      <c r="C188" s="963"/>
      <c r="D188" s="963"/>
      <c r="E188" s="963"/>
      <c r="F188" s="963"/>
      <c r="G188" s="963"/>
      <c r="H188" s="963"/>
      <c r="I188" s="963"/>
      <c r="J188" s="963"/>
      <c r="K188" s="963"/>
      <c r="L188" s="963"/>
      <c r="M188" s="963"/>
      <c r="N188" s="963"/>
      <c r="O188" s="963"/>
      <c r="P188" s="963"/>
      <c r="Q188" s="963"/>
      <c r="R188" s="963"/>
      <c r="S188" s="963"/>
      <c r="T188" s="963"/>
      <c r="U188" s="963"/>
      <c r="V188" s="963"/>
      <c r="W188" s="963"/>
      <c r="X188" s="963"/>
      <c r="Y188" s="963"/>
      <c r="Z188" s="963"/>
      <c r="AA188" s="963"/>
      <c r="AB188" s="963"/>
      <c r="AC188" s="963"/>
      <c r="AD188" s="963"/>
      <c r="AE188" s="963"/>
      <c r="AF188" s="963"/>
      <c r="AG188" s="963"/>
      <c r="AH188" s="963"/>
      <c r="AI188" s="963"/>
      <c r="AJ188" s="963"/>
    </row>
    <row r="189" spans="1:36" ht="12.75" customHeight="1">
      <c r="A189" s="963"/>
      <c r="B189" s="963"/>
      <c r="C189" s="963"/>
      <c r="D189" s="963"/>
      <c r="E189" s="963"/>
      <c r="F189" s="963"/>
      <c r="G189" s="963"/>
      <c r="H189" s="963"/>
      <c r="I189" s="963"/>
      <c r="J189" s="963"/>
      <c r="K189" s="963"/>
      <c r="L189" s="963"/>
      <c r="M189" s="963"/>
      <c r="N189" s="963"/>
      <c r="O189" s="963"/>
      <c r="P189" s="963"/>
      <c r="Q189" s="963"/>
      <c r="R189" s="963"/>
      <c r="S189" s="963"/>
      <c r="T189" s="963"/>
      <c r="U189" s="963"/>
      <c r="V189" s="963"/>
      <c r="W189" s="963"/>
      <c r="X189" s="963"/>
      <c r="Y189" s="963"/>
      <c r="Z189" s="963"/>
      <c r="AA189" s="963"/>
      <c r="AB189" s="963"/>
      <c r="AC189" s="963"/>
      <c r="AD189" s="963"/>
      <c r="AE189" s="963"/>
      <c r="AF189" s="963"/>
      <c r="AG189" s="963"/>
      <c r="AH189" s="963"/>
      <c r="AI189" s="963"/>
      <c r="AJ189" s="963"/>
    </row>
    <row r="190" spans="1:36" ht="12.75" customHeight="1">
      <c r="A190" s="963"/>
      <c r="B190" s="963"/>
      <c r="C190" s="963"/>
      <c r="D190" s="963"/>
      <c r="E190" s="963"/>
      <c r="F190" s="963"/>
      <c r="G190" s="963"/>
      <c r="H190" s="963"/>
      <c r="I190" s="963"/>
      <c r="J190" s="963"/>
      <c r="K190" s="963"/>
      <c r="L190" s="963"/>
      <c r="M190" s="963"/>
      <c r="N190" s="963"/>
      <c r="O190" s="963"/>
      <c r="P190" s="963"/>
      <c r="Q190" s="963"/>
      <c r="R190" s="963"/>
      <c r="S190" s="963"/>
      <c r="T190" s="963"/>
      <c r="U190" s="963"/>
      <c r="V190" s="963"/>
      <c r="W190" s="963"/>
      <c r="X190" s="963"/>
      <c r="Y190" s="963"/>
      <c r="Z190" s="963"/>
      <c r="AA190" s="963"/>
      <c r="AB190" s="963"/>
      <c r="AC190" s="963"/>
      <c r="AD190" s="963"/>
      <c r="AE190" s="963"/>
      <c r="AF190" s="963"/>
      <c r="AG190" s="963"/>
      <c r="AH190" s="963"/>
      <c r="AI190" s="963"/>
      <c r="AJ190" s="963"/>
    </row>
    <row r="191" spans="1:36" ht="12.75" customHeight="1">
      <c r="A191" s="963"/>
      <c r="B191" s="963"/>
      <c r="C191" s="963"/>
      <c r="D191" s="963"/>
      <c r="E191" s="963"/>
      <c r="F191" s="963"/>
      <c r="G191" s="963"/>
      <c r="H191" s="963"/>
      <c r="I191" s="963"/>
      <c r="J191" s="963"/>
      <c r="K191" s="963"/>
      <c r="L191" s="963"/>
      <c r="M191" s="963"/>
      <c r="N191" s="963"/>
      <c r="O191" s="963"/>
      <c r="P191" s="963"/>
      <c r="Q191" s="963"/>
      <c r="R191" s="963"/>
      <c r="S191" s="963"/>
      <c r="T191" s="963"/>
      <c r="U191" s="963"/>
      <c r="V191" s="963"/>
      <c r="W191" s="963"/>
      <c r="X191" s="963"/>
      <c r="Y191" s="963"/>
      <c r="Z191" s="963"/>
      <c r="AA191" s="963"/>
      <c r="AB191" s="963"/>
      <c r="AC191" s="963"/>
      <c r="AD191" s="963"/>
      <c r="AE191" s="963"/>
      <c r="AF191" s="963"/>
      <c r="AG191" s="963"/>
      <c r="AH191" s="963"/>
      <c r="AI191" s="963"/>
      <c r="AJ191" s="963"/>
    </row>
    <row r="192" spans="1:36" ht="12.75" customHeight="1">
      <c r="A192" s="963"/>
      <c r="B192" s="963"/>
      <c r="C192" s="963"/>
      <c r="D192" s="963"/>
      <c r="E192" s="963"/>
      <c r="F192" s="963"/>
      <c r="G192" s="963"/>
      <c r="H192" s="963"/>
      <c r="I192" s="963"/>
      <c r="J192" s="963"/>
      <c r="K192" s="963"/>
      <c r="L192" s="963"/>
      <c r="M192" s="963"/>
      <c r="N192" s="963"/>
      <c r="O192" s="963"/>
      <c r="P192" s="963"/>
      <c r="Q192" s="963"/>
      <c r="R192" s="963"/>
      <c r="S192" s="963"/>
      <c r="T192" s="963"/>
      <c r="U192" s="963"/>
      <c r="V192" s="963"/>
      <c r="W192" s="963"/>
      <c r="X192" s="963"/>
      <c r="Y192" s="963"/>
      <c r="Z192" s="963"/>
      <c r="AA192" s="963"/>
      <c r="AB192" s="963"/>
      <c r="AC192" s="963"/>
      <c r="AD192" s="963"/>
      <c r="AE192" s="963"/>
      <c r="AF192" s="963"/>
      <c r="AG192" s="963"/>
      <c r="AH192" s="963"/>
      <c r="AI192" s="963"/>
      <c r="AJ192" s="963"/>
    </row>
    <row r="193" spans="1:36" ht="12.75" customHeight="1">
      <c r="A193" s="963"/>
      <c r="B193" s="963"/>
      <c r="C193" s="963"/>
      <c r="D193" s="963"/>
      <c r="E193" s="963"/>
      <c r="F193" s="963"/>
      <c r="G193" s="963"/>
      <c r="H193" s="963"/>
      <c r="I193" s="963"/>
      <c r="J193" s="963"/>
      <c r="K193" s="963"/>
      <c r="L193" s="963"/>
      <c r="M193" s="963"/>
      <c r="N193" s="963"/>
      <c r="O193" s="963"/>
      <c r="P193" s="963"/>
      <c r="Q193" s="963"/>
      <c r="R193" s="963"/>
      <c r="S193" s="963"/>
      <c r="T193" s="963"/>
      <c r="U193" s="963"/>
      <c r="V193" s="963"/>
      <c r="W193" s="963"/>
      <c r="X193" s="963"/>
      <c r="Y193" s="963"/>
      <c r="Z193" s="963"/>
      <c r="AA193" s="963"/>
      <c r="AB193" s="963"/>
      <c r="AC193" s="963"/>
      <c r="AD193" s="963"/>
      <c r="AE193" s="963"/>
      <c r="AF193" s="963"/>
      <c r="AG193" s="963"/>
      <c r="AH193" s="963"/>
      <c r="AI193" s="963"/>
      <c r="AJ193" s="963"/>
    </row>
    <row r="194" spans="1:36" ht="12.75" customHeight="1">
      <c r="A194" s="963"/>
      <c r="B194" s="963"/>
      <c r="C194" s="963"/>
      <c r="D194" s="963"/>
      <c r="E194" s="963"/>
      <c r="F194" s="963"/>
      <c r="G194" s="963"/>
      <c r="H194" s="963"/>
      <c r="I194" s="963"/>
      <c r="J194" s="963"/>
      <c r="K194" s="963"/>
      <c r="L194" s="963"/>
      <c r="M194" s="963"/>
      <c r="N194" s="963"/>
      <c r="O194" s="963"/>
      <c r="P194" s="963"/>
      <c r="Q194" s="963"/>
      <c r="R194" s="963"/>
      <c r="S194" s="963"/>
      <c r="T194" s="963"/>
      <c r="U194" s="963"/>
      <c r="V194" s="963"/>
      <c r="W194" s="963"/>
      <c r="X194" s="963"/>
      <c r="Y194" s="963"/>
      <c r="Z194" s="963"/>
      <c r="AA194" s="963"/>
      <c r="AB194" s="963"/>
      <c r="AC194" s="963"/>
      <c r="AD194" s="963"/>
      <c r="AE194" s="963"/>
      <c r="AF194" s="963"/>
      <c r="AG194" s="963"/>
      <c r="AH194" s="963"/>
      <c r="AI194" s="963"/>
      <c r="AJ194" s="963"/>
    </row>
    <row r="195" spans="1:36" ht="12.75" customHeight="1">
      <c r="A195" s="963"/>
      <c r="B195" s="963"/>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63"/>
      <c r="Z195" s="963"/>
      <c r="AA195" s="963"/>
      <c r="AB195" s="963"/>
      <c r="AC195" s="963"/>
      <c r="AD195" s="963"/>
      <c r="AE195" s="963"/>
      <c r="AF195" s="963"/>
      <c r="AG195" s="963"/>
      <c r="AH195" s="963"/>
      <c r="AI195" s="963"/>
      <c r="AJ195" s="963"/>
    </row>
    <row r="196" spans="1:36" ht="12.75" customHeight="1">
      <c r="A196" s="963"/>
      <c r="B196" s="963"/>
      <c r="C196" s="963"/>
      <c r="D196" s="963"/>
      <c r="E196" s="963"/>
      <c r="F196" s="963"/>
      <c r="G196" s="963"/>
      <c r="H196" s="963"/>
      <c r="I196" s="963"/>
      <c r="J196" s="963"/>
      <c r="K196" s="963"/>
      <c r="L196" s="963"/>
      <c r="M196" s="963"/>
      <c r="N196" s="963"/>
      <c r="O196" s="963"/>
      <c r="P196" s="963"/>
      <c r="Q196" s="963"/>
      <c r="R196" s="963"/>
      <c r="S196" s="963"/>
      <c r="T196" s="963"/>
      <c r="U196" s="963"/>
      <c r="V196" s="963"/>
      <c r="W196" s="963"/>
      <c r="X196" s="963"/>
      <c r="Y196" s="963"/>
      <c r="Z196" s="963"/>
      <c r="AA196" s="963"/>
      <c r="AB196" s="963"/>
      <c r="AC196" s="963"/>
      <c r="AD196" s="963"/>
      <c r="AE196" s="963"/>
      <c r="AF196" s="963"/>
      <c r="AG196" s="963"/>
      <c r="AH196" s="963"/>
      <c r="AI196" s="963"/>
      <c r="AJ196" s="963"/>
    </row>
    <row r="197" spans="1:36" ht="12.75" customHeight="1">
      <c r="A197" s="963"/>
      <c r="B197" s="963"/>
      <c r="C197" s="963"/>
      <c r="D197" s="963"/>
      <c r="E197" s="963"/>
      <c r="F197" s="963"/>
      <c r="G197" s="963"/>
      <c r="H197" s="963"/>
      <c r="I197" s="963"/>
      <c r="J197" s="963"/>
      <c r="K197" s="963"/>
      <c r="L197" s="963"/>
      <c r="M197" s="963"/>
      <c r="N197" s="963"/>
      <c r="O197" s="963"/>
      <c r="P197" s="963"/>
      <c r="Q197" s="963"/>
      <c r="R197" s="963"/>
      <c r="S197" s="963"/>
      <c r="T197" s="963"/>
      <c r="U197" s="963"/>
      <c r="V197" s="963"/>
      <c r="W197" s="963"/>
      <c r="X197" s="963"/>
      <c r="Y197" s="963"/>
      <c r="Z197" s="963"/>
      <c r="AA197" s="963"/>
      <c r="AB197" s="963"/>
      <c r="AC197" s="963"/>
      <c r="AD197" s="963"/>
      <c r="AE197" s="963"/>
      <c r="AF197" s="963"/>
      <c r="AG197" s="963"/>
      <c r="AH197" s="963"/>
      <c r="AI197" s="963"/>
      <c r="AJ197" s="963"/>
    </row>
    <row r="198" spans="1:36" ht="12.75" customHeight="1">
      <c r="A198" s="963"/>
      <c r="B198" s="963"/>
      <c r="C198" s="963"/>
      <c r="D198" s="963"/>
      <c r="E198" s="963"/>
      <c r="F198" s="963"/>
      <c r="G198" s="963"/>
      <c r="H198" s="963"/>
      <c r="I198" s="963"/>
      <c r="J198" s="963"/>
      <c r="K198" s="963"/>
      <c r="L198" s="963"/>
      <c r="M198" s="963"/>
      <c r="N198" s="963"/>
      <c r="O198" s="963"/>
      <c r="P198" s="963"/>
      <c r="Q198" s="963"/>
      <c r="R198" s="963"/>
      <c r="S198" s="963"/>
      <c r="T198" s="963"/>
      <c r="U198" s="963"/>
      <c r="V198" s="963"/>
      <c r="W198" s="963"/>
      <c r="X198" s="963"/>
      <c r="Y198" s="963"/>
      <c r="Z198" s="963"/>
      <c r="AA198" s="963"/>
      <c r="AB198" s="963"/>
      <c r="AC198" s="963"/>
      <c r="AD198" s="963"/>
      <c r="AE198" s="963"/>
      <c r="AF198" s="963"/>
      <c r="AG198" s="963"/>
      <c r="AH198" s="963"/>
      <c r="AI198" s="963"/>
      <c r="AJ198" s="963"/>
    </row>
    <row r="199" spans="1:36" ht="12.75" customHeight="1">
      <c r="A199" s="963"/>
      <c r="B199" s="963"/>
      <c r="C199" s="963"/>
      <c r="D199" s="963"/>
      <c r="E199" s="963"/>
      <c r="F199" s="963"/>
      <c r="G199" s="963"/>
      <c r="H199" s="963"/>
      <c r="I199" s="963"/>
      <c r="J199" s="963"/>
      <c r="K199" s="963"/>
      <c r="L199" s="963"/>
      <c r="M199" s="963"/>
      <c r="N199" s="963"/>
      <c r="O199" s="963"/>
      <c r="P199" s="963"/>
      <c r="Q199" s="963"/>
      <c r="R199" s="963"/>
      <c r="S199" s="963"/>
      <c r="T199" s="963"/>
      <c r="U199" s="963"/>
      <c r="V199" s="963"/>
      <c r="W199" s="963"/>
      <c r="X199" s="963"/>
      <c r="Y199" s="963"/>
      <c r="Z199" s="963"/>
      <c r="AA199" s="963"/>
      <c r="AB199" s="963"/>
      <c r="AC199" s="963"/>
      <c r="AD199" s="963"/>
      <c r="AE199" s="963"/>
      <c r="AF199" s="963"/>
      <c r="AG199" s="963"/>
      <c r="AH199" s="963"/>
      <c r="AI199" s="963"/>
      <c r="AJ199" s="963"/>
    </row>
    <row r="200" spans="1:36" ht="12.75" customHeight="1">
      <c r="A200" s="963"/>
      <c r="B200" s="963"/>
      <c r="C200" s="963"/>
      <c r="D200" s="963"/>
      <c r="E200" s="963"/>
      <c r="F200" s="963"/>
      <c r="G200" s="963"/>
      <c r="H200" s="963"/>
      <c r="I200" s="963"/>
      <c r="J200" s="963"/>
      <c r="K200" s="963"/>
      <c r="L200" s="963"/>
      <c r="M200" s="963"/>
      <c r="N200" s="963"/>
      <c r="O200" s="963"/>
      <c r="P200" s="963"/>
      <c r="Q200" s="963"/>
      <c r="R200" s="963"/>
      <c r="S200" s="963"/>
      <c r="T200" s="963"/>
      <c r="U200" s="963"/>
      <c r="V200" s="963"/>
      <c r="W200" s="963"/>
      <c r="X200" s="963"/>
      <c r="Y200" s="963"/>
      <c r="Z200" s="963"/>
      <c r="AA200" s="963"/>
      <c r="AB200" s="963"/>
      <c r="AC200" s="963"/>
      <c r="AD200" s="963"/>
      <c r="AE200" s="963"/>
      <c r="AF200" s="963"/>
      <c r="AG200" s="963"/>
      <c r="AH200" s="963"/>
      <c r="AI200" s="963"/>
      <c r="AJ200" s="963"/>
    </row>
    <row r="201" spans="1:36" ht="12.75" customHeight="1">
      <c r="A201" s="963"/>
      <c r="B201" s="963"/>
      <c r="C201" s="963"/>
      <c r="D201" s="963"/>
      <c r="E201" s="963"/>
      <c r="F201" s="963"/>
      <c r="G201" s="963"/>
      <c r="H201" s="963"/>
      <c r="I201" s="963"/>
      <c r="J201" s="963"/>
      <c r="K201" s="963"/>
      <c r="L201" s="963"/>
      <c r="M201" s="963"/>
      <c r="N201" s="963"/>
      <c r="O201" s="963"/>
      <c r="P201" s="963"/>
      <c r="Q201" s="963"/>
      <c r="R201" s="963"/>
      <c r="S201" s="963"/>
      <c r="T201" s="963"/>
      <c r="U201" s="963"/>
      <c r="V201" s="963"/>
      <c r="W201" s="963"/>
      <c r="X201" s="963"/>
      <c r="Y201" s="963"/>
      <c r="Z201" s="963"/>
      <c r="AA201" s="963"/>
      <c r="AB201" s="963"/>
      <c r="AC201" s="963"/>
      <c r="AD201" s="963"/>
      <c r="AE201" s="963"/>
      <c r="AF201" s="963"/>
      <c r="AG201" s="963"/>
      <c r="AH201" s="963"/>
      <c r="AI201" s="963"/>
      <c r="AJ201" s="963"/>
    </row>
    <row r="202" spans="1:36" ht="12.75" customHeight="1">
      <c r="A202" s="963"/>
      <c r="B202" s="963"/>
      <c r="C202" s="963"/>
      <c r="D202" s="963"/>
      <c r="E202" s="963"/>
      <c r="F202" s="963"/>
      <c r="G202" s="963"/>
      <c r="H202" s="963"/>
      <c r="I202" s="963"/>
      <c r="J202" s="963"/>
      <c r="K202" s="963"/>
      <c r="L202" s="963"/>
      <c r="M202" s="963"/>
      <c r="N202" s="963"/>
      <c r="O202" s="963"/>
      <c r="P202" s="963"/>
      <c r="Q202" s="963"/>
      <c r="R202" s="963"/>
      <c r="S202" s="963"/>
      <c r="T202" s="963"/>
      <c r="U202" s="963"/>
      <c r="V202" s="963"/>
      <c r="W202" s="963"/>
      <c r="X202" s="963"/>
      <c r="Y202" s="963"/>
      <c r="Z202" s="963"/>
      <c r="AA202" s="963"/>
      <c r="AB202" s="963"/>
      <c r="AC202" s="963"/>
      <c r="AD202" s="963"/>
      <c r="AE202" s="963"/>
      <c r="AF202" s="963"/>
      <c r="AG202" s="963"/>
      <c r="AH202" s="963"/>
      <c r="AI202" s="963"/>
      <c r="AJ202" s="963"/>
    </row>
    <row r="203" spans="1:36" ht="12.75" customHeight="1">
      <c r="A203" s="963"/>
      <c r="B203" s="963"/>
      <c r="C203" s="963"/>
      <c r="D203" s="963"/>
      <c r="E203" s="963"/>
      <c r="F203" s="963"/>
      <c r="G203" s="963"/>
      <c r="H203" s="963"/>
      <c r="I203" s="963"/>
      <c r="J203" s="963"/>
      <c r="K203" s="963"/>
      <c r="L203" s="963"/>
      <c r="M203" s="963"/>
      <c r="N203" s="963"/>
      <c r="O203" s="963"/>
      <c r="P203" s="963"/>
      <c r="Q203" s="963"/>
      <c r="R203" s="963"/>
      <c r="S203" s="963"/>
      <c r="T203" s="963"/>
      <c r="U203" s="963"/>
      <c r="V203" s="963"/>
      <c r="W203" s="963"/>
      <c r="X203" s="963"/>
      <c r="Y203" s="963"/>
      <c r="Z203" s="963"/>
      <c r="AA203" s="963"/>
      <c r="AB203" s="963"/>
      <c r="AC203" s="963"/>
      <c r="AD203" s="963"/>
      <c r="AE203" s="963"/>
      <c r="AF203" s="963"/>
      <c r="AG203" s="963"/>
      <c r="AH203" s="963"/>
      <c r="AI203" s="963"/>
      <c r="AJ203" s="963"/>
    </row>
    <row r="204" spans="1:36" ht="12.75" customHeight="1">
      <c r="A204" s="963"/>
      <c r="B204" s="963"/>
      <c r="C204" s="963"/>
      <c r="D204" s="963"/>
      <c r="E204" s="963"/>
      <c r="F204" s="963"/>
      <c r="G204" s="963"/>
      <c r="H204" s="963"/>
      <c r="I204" s="963"/>
      <c r="J204" s="963"/>
      <c r="K204" s="963"/>
      <c r="L204" s="963"/>
      <c r="M204" s="963"/>
      <c r="N204" s="963"/>
      <c r="O204" s="963"/>
      <c r="P204" s="963"/>
      <c r="Q204" s="963"/>
      <c r="R204" s="963"/>
      <c r="S204" s="963"/>
      <c r="T204" s="963"/>
      <c r="U204" s="963"/>
      <c r="V204" s="963"/>
      <c r="W204" s="963"/>
      <c r="X204" s="963"/>
      <c r="Y204" s="963"/>
      <c r="Z204" s="963"/>
      <c r="AA204" s="963"/>
      <c r="AB204" s="963"/>
      <c r="AC204" s="963"/>
      <c r="AD204" s="963"/>
      <c r="AE204" s="963"/>
      <c r="AF204" s="963"/>
      <c r="AG204" s="963"/>
      <c r="AH204" s="963"/>
      <c r="AI204" s="963"/>
      <c r="AJ204" s="963"/>
    </row>
    <row r="205" spans="1:36" ht="12.75" customHeight="1">
      <c r="A205" s="963"/>
      <c r="B205" s="963"/>
      <c r="C205" s="963"/>
      <c r="D205" s="963"/>
      <c r="E205" s="963"/>
      <c r="F205" s="963"/>
      <c r="G205" s="963"/>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row>
    <row r="206" spans="1:36" ht="12.75" customHeight="1">
      <c r="A206" s="963"/>
      <c r="B206" s="963"/>
      <c r="C206" s="963"/>
      <c r="D206" s="963"/>
      <c r="E206" s="963"/>
      <c r="F206" s="963"/>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row>
    <row r="207" spans="1:36" ht="12.75" customHeight="1">
      <c r="A207" s="963"/>
      <c r="B207" s="963"/>
      <c r="C207" s="963"/>
      <c r="D207" s="963"/>
      <c r="E207" s="963"/>
      <c r="F207" s="963"/>
      <c r="G207" s="963"/>
      <c r="H207" s="963"/>
      <c r="I207" s="963"/>
      <c r="J207" s="963"/>
      <c r="K207" s="963"/>
      <c r="L207" s="963"/>
      <c r="M207" s="963"/>
      <c r="N207" s="963"/>
      <c r="O207" s="963"/>
      <c r="P207" s="963"/>
      <c r="Q207" s="963"/>
      <c r="R207" s="963"/>
      <c r="S207" s="963"/>
      <c r="T207" s="963"/>
      <c r="U207" s="963"/>
      <c r="V207" s="963"/>
      <c r="W207" s="963"/>
      <c r="X207" s="963"/>
      <c r="Y207" s="963"/>
      <c r="Z207" s="963"/>
      <c r="AA207" s="963"/>
      <c r="AB207" s="963"/>
      <c r="AC207" s="963"/>
      <c r="AD207" s="963"/>
      <c r="AE207" s="963"/>
      <c r="AF207" s="963"/>
      <c r="AG207" s="963"/>
      <c r="AH207" s="963"/>
      <c r="AI207" s="963"/>
      <c r="AJ207" s="963"/>
    </row>
    <row r="208" spans="1:36" ht="12.75" customHeight="1">
      <c r="A208" s="963"/>
      <c r="B208" s="963"/>
      <c r="C208" s="963"/>
      <c r="D208" s="963"/>
      <c r="E208" s="963"/>
      <c r="F208" s="963"/>
      <c r="G208" s="963"/>
      <c r="H208" s="963"/>
      <c r="I208" s="963"/>
      <c r="J208" s="963"/>
      <c r="K208" s="963"/>
      <c r="L208" s="963"/>
      <c r="M208" s="963"/>
      <c r="N208" s="963"/>
      <c r="O208" s="963"/>
      <c r="P208" s="963"/>
      <c r="Q208" s="963"/>
      <c r="R208" s="963"/>
      <c r="S208" s="963"/>
      <c r="T208" s="963"/>
      <c r="U208" s="963"/>
      <c r="V208" s="963"/>
      <c r="W208" s="963"/>
      <c r="X208" s="963"/>
      <c r="Y208" s="963"/>
      <c r="Z208" s="963"/>
      <c r="AA208" s="963"/>
      <c r="AB208" s="963"/>
      <c r="AC208" s="963"/>
      <c r="AD208" s="963"/>
      <c r="AE208" s="963"/>
      <c r="AF208" s="963"/>
      <c r="AG208" s="963"/>
      <c r="AH208" s="963"/>
      <c r="AI208" s="963"/>
      <c r="AJ208" s="963"/>
    </row>
    <row r="209" spans="1:36" ht="12.75" customHeight="1">
      <c r="A209" s="963"/>
      <c r="B209" s="963"/>
      <c r="C209" s="963"/>
      <c r="D209" s="963"/>
      <c r="E209" s="963"/>
      <c r="F209" s="963"/>
      <c r="G209" s="963"/>
      <c r="H209" s="963"/>
      <c r="I209" s="963"/>
      <c r="J209" s="963"/>
      <c r="K209" s="963"/>
      <c r="L209" s="963"/>
      <c r="M209" s="963"/>
      <c r="N209" s="963"/>
      <c r="O209" s="963"/>
      <c r="P209" s="963"/>
      <c r="Q209" s="963"/>
      <c r="R209" s="963"/>
      <c r="S209" s="963"/>
      <c r="T209" s="963"/>
      <c r="U209" s="963"/>
      <c r="V209" s="963"/>
      <c r="W209" s="963"/>
      <c r="X209" s="963"/>
      <c r="Y209" s="963"/>
      <c r="Z209" s="963"/>
      <c r="AA209" s="963"/>
      <c r="AB209" s="963"/>
      <c r="AC209" s="963"/>
      <c r="AD209" s="963"/>
      <c r="AE209" s="963"/>
      <c r="AF209" s="963"/>
      <c r="AG209" s="963"/>
      <c r="AH209" s="963"/>
      <c r="AI209" s="963"/>
      <c r="AJ209" s="963"/>
    </row>
    <row r="210" spans="1:36" ht="12.75" customHeight="1">
      <c r="A210" s="963"/>
      <c r="B210" s="963"/>
      <c r="C210" s="963"/>
      <c r="D210" s="963"/>
      <c r="E210" s="963"/>
      <c r="F210" s="963"/>
      <c r="G210" s="963"/>
      <c r="H210" s="963"/>
      <c r="I210" s="963"/>
      <c r="J210" s="963"/>
      <c r="K210" s="963"/>
      <c r="L210" s="963"/>
      <c r="M210" s="963"/>
      <c r="N210" s="963"/>
      <c r="O210" s="963"/>
      <c r="P210" s="963"/>
      <c r="Q210" s="963"/>
      <c r="R210" s="963"/>
      <c r="S210" s="963"/>
      <c r="T210" s="963"/>
      <c r="U210" s="963"/>
      <c r="V210" s="963"/>
      <c r="W210" s="963"/>
      <c r="X210" s="963"/>
      <c r="Y210" s="963"/>
      <c r="Z210" s="963"/>
      <c r="AA210" s="963"/>
      <c r="AB210" s="963"/>
      <c r="AC210" s="963"/>
      <c r="AD210" s="963"/>
      <c r="AE210" s="963"/>
      <c r="AF210" s="963"/>
      <c r="AG210" s="963"/>
      <c r="AH210" s="963"/>
      <c r="AI210" s="963"/>
      <c r="AJ210" s="963"/>
    </row>
    <row r="211" spans="1:36" ht="12.75" customHeight="1">
      <c r="A211" s="963"/>
      <c r="B211" s="963"/>
      <c r="C211" s="963"/>
      <c r="D211" s="963"/>
      <c r="E211" s="963"/>
      <c r="F211" s="963"/>
      <c r="G211" s="963"/>
      <c r="H211" s="963"/>
      <c r="I211" s="963"/>
      <c r="J211" s="963"/>
      <c r="K211" s="963"/>
      <c r="L211" s="963"/>
      <c r="M211" s="963"/>
      <c r="N211" s="963"/>
      <c r="O211" s="963"/>
      <c r="P211" s="963"/>
      <c r="Q211" s="963"/>
      <c r="R211" s="963"/>
      <c r="S211" s="963"/>
      <c r="T211" s="963"/>
      <c r="U211" s="963"/>
      <c r="V211" s="963"/>
      <c r="W211" s="963"/>
      <c r="X211" s="963"/>
      <c r="Y211" s="963"/>
      <c r="Z211" s="963"/>
      <c r="AA211" s="963"/>
      <c r="AB211" s="963"/>
      <c r="AC211" s="963"/>
      <c r="AD211" s="963"/>
      <c r="AE211" s="963"/>
      <c r="AF211" s="963"/>
      <c r="AG211" s="963"/>
      <c r="AH211" s="963"/>
      <c r="AI211" s="963"/>
      <c r="AJ211" s="963"/>
    </row>
    <row r="212" spans="1:36" ht="12.75" customHeight="1">
      <c r="A212" s="963"/>
      <c r="B212" s="963"/>
      <c r="C212" s="963"/>
      <c r="D212" s="963"/>
      <c r="E212" s="963"/>
      <c r="F212" s="963"/>
      <c r="G212" s="963"/>
      <c r="H212" s="963"/>
      <c r="I212" s="963"/>
      <c r="J212" s="963"/>
      <c r="K212" s="963"/>
      <c r="L212" s="963"/>
      <c r="M212" s="963"/>
      <c r="N212" s="963"/>
      <c r="O212" s="963"/>
      <c r="P212" s="963"/>
      <c r="Q212" s="963"/>
      <c r="R212" s="963"/>
      <c r="S212" s="963"/>
      <c r="T212" s="963"/>
      <c r="U212" s="963"/>
      <c r="V212" s="963"/>
      <c r="W212" s="963"/>
      <c r="X212" s="963"/>
      <c r="Y212" s="963"/>
      <c r="Z212" s="963"/>
      <c r="AA212" s="963"/>
      <c r="AB212" s="963"/>
      <c r="AC212" s="963"/>
      <c r="AD212" s="963"/>
      <c r="AE212" s="963"/>
      <c r="AF212" s="963"/>
      <c r="AG212" s="963"/>
      <c r="AH212" s="963"/>
      <c r="AI212" s="963"/>
      <c r="AJ212" s="963"/>
    </row>
    <row r="213" spans="1:36" ht="12.75" customHeight="1">
      <c r="A213" s="963"/>
      <c r="B213" s="963"/>
      <c r="C213" s="963"/>
      <c r="D213" s="963"/>
      <c r="E213" s="963"/>
      <c r="F213" s="963"/>
      <c r="G213" s="963"/>
      <c r="H213" s="963"/>
      <c r="I213" s="963"/>
      <c r="J213" s="963"/>
      <c r="K213" s="963"/>
      <c r="L213" s="963"/>
      <c r="M213" s="963"/>
      <c r="N213" s="963"/>
      <c r="O213" s="963"/>
      <c r="P213" s="963"/>
      <c r="Q213" s="963"/>
      <c r="R213" s="963"/>
      <c r="S213" s="963"/>
      <c r="T213" s="963"/>
      <c r="U213" s="963"/>
      <c r="V213" s="963"/>
      <c r="W213" s="963"/>
      <c r="X213" s="963"/>
      <c r="Y213" s="963"/>
      <c r="Z213" s="963"/>
      <c r="AA213" s="963"/>
      <c r="AB213" s="963"/>
      <c r="AC213" s="963"/>
      <c r="AD213" s="963"/>
      <c r="AE213" s="963"/>
      <c r="AF213" s="963"/>
      <c r="AG213" s="963"/>
      <c r="AH213" s="963"/>
      <c r="AI213" s="963"/>
      <c r="AJ213" s="963"/>
    </row>
    <row r="214" spans="1:36" ht="12.75" customHeight="1">
      <c r="A214" s="963"/>
      <c r="B214" s="963"/>
      <c r="C214" s="963"/>
      <c r="D214" s="963"/>
      <c r="E214" s="963"/>
      <c r="F214" s="963"/>
      <c r="G214" s="963"/>
      <c r="H214" s="963"/>
      <c r="I214" s="963"/>
      <c r="J214" s="963"/>
      <c r="K214" s="963"/>
      <c r="L214" s="963"/>
      <c r="M214" s="963"/>
      <c r="N214" s="963"/>
      <c r="O214" s="963"/>
      <c r="P214" s="963"/>
      <c r="Q214" s="963"/>
      <c r="R214" s="963"/>
      <c r="S214" s="963"/>
      <c r="T214" s="963"/>
      <c r="U214" s="963"/>
      <c r="V214" s="963"/>
      <c r="W214" s="963"/>
      <c r="X214" s="963"/>
      <c r="Y214" s="963"/>
      <c r="Z214" s="963"/>
      <c r="AA214" s="963"/>
      <c r="AB214" s="963"/>
      <c r="AC214" s="963"/>
      <c r="AD214" s="963"/>
      <c r="AE214" s="963"/>
      <c r="AF214" s="963"/>
      <c r="AG214" s="963"/>
      <c r="AH214" s="963"/>
      <c r="AI214" s="963"/>
      <c r="AJ214" s="963"/>
    </row>
    <row r="215" spans="1:36" ht="12.75" customHeight="1">
      <c r="A215" s="963"/>
      <c r="B215" s="963"/>
      <c r="C215" s="963"/>
      <c r="D215" s="963"/>
      <c r="E215" s="963"/>
      <c r="F215" s="963"/>
      <c r="G215" s="963"/>
      <c r="H215" s="963"/>
      <c r="I215" s="963"/>
      <c r="J215" s="963"/>
      <c r="K215" s="963"/>
      <c r="L215" s="963"/>
      <c r="M215" s="963"/>
      <c r="N215" s="963"/>
      <c r="O215" s="963"/>
      <c r="P215" s="963"/>
      <c r="Q215" s="963"/>
      <c r="R215" s="963"/>
      <c r="S215" s="963"/>
      <c r="T215" s="963"/>
      <c r="U215" s="963"/>
      <c r="V215" s="963"/>
      <c r="W215" s="963"/>
      <c r="X215" s="963"/>
      <c r="Y215" s="963"/>
      <c r="Z215" s="963"/>
      <c r="AA215" s="963"/>
      <c r="AB215" s="963"/>
      <c r="AC215" s="963"/>
      <c r="AD215" s="963"/>
      <c r="AE215" s="963"/>
      <c r="AF215" s="963"/>
      <c r="AG215" s="963"/>
      <c r="AH215" s="963"/>
      <c r="AI215" s="963"/>
      <c r="AJ215" s="963"/>
    </row>
    <row r="216" spans="1:36" ht="12.75" customHeight="1">
      <c r="A216" s="963"/>
      <c r="B216" s="963"/>
      <c r="C216" s="963"/>
      <c r="D216" s="963"/>
      <c r="E216" s="963"/>
      <c r="F216" s="963"/>
      <c r="G216" s="963"/>
      <c r="H216" s="963"/>
      <c r="I216" s="963"/>
      <c r="J216" s="963"/>
      <c r="K216" s="963"/>
      <c r="L216" s="963"/>
      <c r="M216" s="963"/>
      <c r="N216" s="963"/>
      <c r="O216" s="963"/>
      <c r="P216" s="963"/>
      <c r="Q216" s="963"/>
      <c r="R216" s="963"/>
      <c r="S216" s="963"/>
      <c r="T216" s="963"/>
      <c r="U216" s="963"/>
      <c r="V216" s="963"/>
      <c r="W216" s="963"/>
      <c r="X216" s="963"/>
      <c r="Y216" s="963"/>
      <c r="Z216" s="963"/>
      <c r="AA216" s="963"/>
      <c r="AB216" s="963"/>
      <c r="AC216" s="963"/>
      <c r="AD216" s="963"/>
      <c r="AE216" s="963"/>
      <c r="AF216" s="963"/>
      <c r="AG216" s="963"/>
      <c r="AH216" s="963"/>
      <c r="AI216" s="963"/>
      <c r="AJ216" s="963"/>
    </row>
    <row r="217" spans="1:36" ht="12.75" customHeight="1">
      <c r="A217" s="963"/>
      <c r="B217" s="963"/>
      <c r="C217" s="963"/>
      <c r="D217" s="963"/>
      <c r="E217" s="963"/>
      <c r="F217" s="963"/>
      <c r="G217" s="963"/>
      <c r="H217" s="963"/>
      <c r="I217" s="963"/>
      <c r="J217" s="963"/>
      <c r="K217" s="963"/>
      <c r="L217" s="963"/>
      <c r="M217" s="963"/>
      <c r="N217" s="963"/>
      <c r="O217" s="963"/>
      <c r="P217" s="963"/>
      <c r="Q217" s="963"/>
      <c r="R217" s="963"/>
      <c r="S217" s="963"/>
      <c r="T217" s="963"/>
      <c r="U217" s="963"/>
      <c r="V217" s="963"/>
      <c r="W217" s="963"/>
      <c r="X217" s="963"/>
      <c r="Y217" s="963"/>
      <c r="Z217" s="963"/>
      <c r="AA217" s="963"/>
      <c r="AB217" s="963"/>
      <c r="AC217" s="963"/>
      <c r="AD217" s="963"/>
      <c r="AE217" s="963"/>
      <c r="AF217" s="963"/>
      <c r="AG217" s="963"/>
      <c r="AH217" s="963"/>
      <c r="AI217" s="963"/>
      <c r="AJ217" s="963"/>
    </row>
    <row r="218" spans="1:36" ht="12.75" customHeight="1">
      <c r="A218" s="963"/>
      <c r="B218" s="963"/>
      <c r="C218" s="963"/>
      <c r="D218" s="963"/>
      <c r="E218" s="963"/>
      <c r="F218" s="963"/>
      <c r="G218" s="963"/>
      <c r="H218" s="963"/>
      <c r="I218" s="963"/>
      <c r="J218" s="963"/>
      <c r="K218" s="963"/>
      <c r="L218" s="963"/>
      <c r="M218" s="963"/>
      <c r="N218" s="963"/>
      <c r="O218" s="963"/>
      <c r="P218" s="963"/>
      <c r="Q218" s="963"/>
      <c r="R218" s="963"/>
      <c r="S218" s="963"/>
      <c r="T218" s="963"/>
      <c r="U218" s="963"/>
      <c r="V218" s="963"/>
      <c r="W218" s="963"/>
      <c r="X218" s="963"/>
      <c r="Y218" s="963"/>
      <c r="Z218" s="963"/>
      <c r="AA218" s="963"/>
      <c r="AB218" s="963"/>
      <c r="AC218" s="963"/>
      <c r="AD218" s="963"/>
      <c r="AE218" s="963"/>
      <c r="AF218" s="963"/>
      <c r="AG218" s="963"/>
      <c r="AH218" s="963"/>
      <c r="AI218" s="963"/>
      <c r="AJ218" s="963"/>
    </row>
    <row r="219" spans="1:36" ht="12.75" customHeight="1">
      <c r="A219" s="963"/>
      <c r="B219" s="963"/>
      <c r="C219" s="963"/>
      <c r="D219" s="963"/>
      <c r="E219" s="963"/>
      <c r="F219" s="963"/>
      <c r="G219" s="963"/>
      <c r="H219" s="963"/>
      <c r="I219" s="963"/>
      <c r="J219" s="963"/>
      <c r="K219" s="963"/>
      <c r="L219" s="963"/>
      <c r="M219" s="963"/>
      <c r="N219" s="963"/>
      <c r="O219" s="963"/>
      <c r="P219" s="963"/>
      <c r="Q219" s="963"/>
      <c r="R219" s="963"/>
      <c r="S219" s="963"/>
      <c r="T219" s="963"/>
      <c r="U219" s="963"/>
      <c r="V219" s="963"/>
      <c r="W219" s="963"/>
      <c r="X219" s="963"/>
      <c r="Y219" s="963"/>
      <c r="Z219" s="963"/>
      <c r="AA219" s="963"/>
      <c r="AB219" s="963"/>
      <c r="AC219" s="963"/>
      <c r="AD219" s="963"/>
      <c r="AE219" s="963"/>
      <c r="AF219" s="963"/>
      <c r="AG219" s="963"/>
      <c r="AH219" s="963"/>
      <c r="AI219" s="963"/>
      <c r="AJ219" s="963"/>
    </row>
    <row r="220" spans="1:36" ht="12.75" customHeight="1">
      <c r="A220" s="963"/>
      <c r="B220" s="963"/>
      <c r="C220" s="963"/>
      <c r="D220" s="963"/>
      <c r="E220" s="963"/>
      <c r="F220" s="963"/>
      <c r="G220" s="963"/>
      <c r="H220" s="963"/>
      <c r="I220" s="963"/>
      <c r="J220" s="963"/>
      <c r="K220" s="963"/>
      <c r="L220" s="963"/>
      <c r="M220" s="963"/>
      <c r="N220" s="963"/>
      <c r="O220" s="963"/>
      <c r="P220" s="963"/>
      <c r="Q220" s="963"/>
      <c r="R220" s="963"/>
      <c r="S220" s="963"/>
      <c r="T220" s="963"/>
      <c r="U220" s="963"/>
      <c r="V220" s="963"/>
      <c r="W220" s="963"/>
      <c r="X220" s="963"/>
      <c r="Y220" s="963"/>
      <c r="Z220" s="963"/>
      <c r="AA220" s="963"/>
      <c r="AB220" s="963"/>
      <c r="AC220" s="963"/>
      <c r="AD220" s="963"/>
      <c r="AE220" s="963"/>
      <c r="AF220" s="963"/>
      <c r="AG220" s="963"/>
      <c r="AH220" s="963"/>
      <c r="AI220" s="963"/>
      <c r="AJ220" s="963"/>
    </row>
    <row r="221" spans="1:36" ht="12.75" customHeight="1">
      <c r="A221" s="963"/>
      <c r="B221" s="963"/>
      <c r="C221" s="963"/>
      <c r="D221" s="963"/>
      <c r="E221" s="963"/>
      <c r="F221" s="963"/>
      <c r="G221" s="963"/>
      <c r="H221" s="963"/>
      <c r="I221" s="963"/>
      <c r="J221" s="963"/>
      <c r="K221" s="963"/>
      <c r="L221" s="963"/>
      <c r="M221" s="963"/>
      <c r="N221" s="963"/>
      <c r="O221" s="963"/>
      <c r="P221" s="963"/>
      <c r="Q221" s="963"/>
      <c r="R221" s="963"/>
      <c r="S221" s="963"/>
      <c r="T221" s="963"/>
      <c r="U221" s="963"/>
      <c r="V221" s="963"/>
      <c r="W221" s="963"/>
      <c r="X221" s="963"/>
      <c r="Y221" s="963"/>
      <c r="Z221" s="963"/>
      <c r="AA221" s="963"/>
      <c r="AB221" s="963"/>
      <c r="AC221" s="963"/>
      <c r="AD221" s="963"/>
      <c r="AE221" s="963"/>
      <c r="AF221" s="963"/>
      <c r="AG221" s="963"/>
      <c r="AH221" s="963"/>
      <c r="AI221" s="963"/>
      <c r="AJ221" s="963"/>
    </row>
    <row r="222" spans="1:36" ht="12.75" customHeight="1">
      <c r="A222" s="963"/>
      <c r="B222" s="963"/>
      <c r="C222" s="963"/>
      <c r="D222" s="963"/>
      <c r="E222" s="963"/>
      <c r="F222" s="963"/>
      <c r="G222" s="963"/>
      <c r="H222" s="963"/>
      <c r="I222" s="963"/>
      <c r="J222" s="963"/>
      <c r="K222" s="963"/>
      <c r="L222" s="963"/>
      <c r="M222" s="963"/>
      <c r="N222" s="963"/>
      <c r="O222" s="963"/>
      <c r="P222" s="963"/>
      <c r="Q222" s="963"/>
      <c r="R222" s="963"/>
      <c r="S222" s="963"/>
      <c r="T222" s="963"/>
      <c r="U222" s="963"/>
      <c r="V222" s="963"/>
      <c r="W222" s="963"/>
      <c r="X222" s="963"/>
      <c r="Y222" s="963"/>
      <c r="Z222" s="963"/>
      <c r="AA222" s="963"/>
      <c r="AB222" s="963"/>
      <c r="AC222" s="963"/>
      <c r="AD222" s="963"/>
      <c r="AE222" s="963"/>
      <c r="AF222" s="963"/>
      <c r="AG222" s="963"/>
      <c r="AH222" s="963"/>
      <c r="AI222" s="963"/>
      <c r="AJ222" s="963"/>
    </row>
    <row r="223" spans="1:36" ht="12.75" customHeight="1">
      <c r="A223" s="963"/>
      <c r="B223" s="963"/>
      <c r="C223" s="963"/>
      <c r="D223" s="963"/>
      <c r="E223" s="963"/>
      <c r="F223" s="963"/>
      <c r="G223" s="963"/>
      <c r="H223" s="963"/>
      <c r="I223" s="963"/>
      <c r="J223" s="963"/>
      <c r="K223" s="963"/>
      <c r="L223" s="963"/>
      <c r="M223" s="963"/>
      <c r="N223" s="963"/>
      <c r="O223" s="963"/>
      <c r="P223" s="963"/>
      <c r="Q223" s="963"/>
      <c r="R223" s="963"/>
      <c r="S223" s="963"/>
      <c r="T223" s="963"/>
      <c r="U223" s="963"/>
      <c r="V223" s="963"/>
      <c r="W223" s="963"/>
      <c r="X223" s="963"/>
      <c r="Y223" s="963"/>
      <c r="Z223" s="963"/>
      <c r="AA223" s="963"/>
      <c r="AB223" s="963"/>
      <c r="AC223" s="963"/>
      <c r="AD223" s="963"/>
      <c r="AE223" s="963"/>
      <c r="AF223" s="963"/>
      <c r="AG223" s="963"/>
      <c r="AH223" s="963"/>
      <c r="AI223" s="963"/>
      <c r="AJ223" s="963"/>
    </row>
    <row r="224" spans="1:36" ht="12.75" customHeight="1">
      <c r="A224" s="963"/>
      <c r="B224" s="963"/>
      <c r="C224" s="963"/>
      <c r="D224" s="963"/>
      <c r="E224" s="963"/>
      <c r="F224" s="963"/>
      <c r="G224" s="963"/>
      <c r="H224" s="963"/>
      <c r="I224" s="963"/>
      <c r="J224" s="963"/>
      <c r="K224" s="963"/>
      <c r="L224" s="963"/>
      <c r="M224" s="963"/>
      <c r="N224" s="963"/>
      <c r="O224" s="963"/>
      <c r="P224" s="963"/>
      <c r="Q224" s="963"/>
      <c r="R224" s="963"/>
      <c r="S224" s="963"/>
      <c r="T224" s="963"/>
      <c r="U224" s="963"/>
      <c r="V224" s="963"/>
      <c r="W224" s="963"/>
      <c r="X224" s="963"/>
      <c r="Y224" s="963"/>
      <c r="Z224" s="963"/>
      <c r="AA224" s="963"/>
      <c r="AB224" s="963"/>
      <c r="AC224" s="963"/>
      <c r="AD224" s="963"/>
      <c r="AE224" s="963"/>
      <c r="AF224" s="963"/>
      <c r="AG224" s="963"/>
      <c r="AH224" s="963"/>
      <c r="AI224" s="963"/>
      <c r="AJ224" s="963"/>
    </row>
    <row r="225" spans="1:36" ht="12.75" customHeight="1">
      <c r="A225" s="963"/>
      <c r="B225" s="963"/>
      <c r="C225" s="963"/>
      <c r="D225" s="963"/>
      <c r="E225" s="963"/>
      <c r="F225" s="963"/>
      <c r="G225" s="963"/>
      <c r="H225" s="963"/>
      <c r="I225" s="963"/>
      <c r="J225" s="963"/>
      <c r="K225" s="963"/>
      <c r="L225" s="963"/>
      <c r="M225" s="963"/>
      <c r="N225" s="963"/>
      <c r="O225" s="963"/>
      <c r="P225" s="963"/>
      <c r="Q225" s="963"/>
      <c r="R225" s="963"/>
      <c r="S225" s="963"/>
      <c r="T225" s="963"/>
      <c r="U225" s="963"/>
      <c r="V225" s="963"/>
      <c r="W225" s="963"/>
      <c r="X225" s="963"/>
      <c r="Y225" s="963"/>
      <c r="Z225" s="963"/>
      <c r="AA225" s="963"/>
      <c r="AB225" s="963"/>
      <c r="AC225" s="963"/>
      <c r="AD225" s="963"/>
      <c r="AE225" s="963"/>
      <c r="AF225" s="963"/>
      <c r="AG225" s="963"/>
      <c r="AH225" s="963"/>
      <c r="AI225" s="963"/>
      <c r="AJ225" s="963"/>
    </row>
    <row r="226" spans="1:36" ht="12.75" customHeight="1">
      <c r="A226" s="963"/>
      <c r="B226" s="963"/>
      <c r="C226" s="963"/>
      <c r="D226" s="963"/>
      <c r="E226" s="963"/>
      <c r="F226" s="963"/>
      <c r="G226" s="963"/>
      <c r="H226" s="963"/>
      <c r="I226" s="963"/>
      <c r="J226" s="963"/>
      <c r="K226" s="963"/>
      <c r="L226" s="963"/>
      <c r="M226" s="963"/>
      <c r="N226" s="963"/>
      <c r="O226" s="963"/>
      <c r="P226" s="963"/>
      <c r="Q226" s="963"/>
      <c r="R226" s="963"/>
      <c r="S226" s="963"/>
      <c r="T226" s="963"/>
      <c r="U226" s="963"/>
      <c r="V226" s="963"/>
      <c r="W226" s="963"/>
      <c r="X226" s="963"/>
      <c r="Y226" s="963"/>
      <c r="Z226" s="963"/>
      <c r="AA226" s="963"/>
      <c r="AB226" s="963"/>
      <c r="AC226" s="963"/>
      <c r="AD226" s="963"/>
      <c r="AE226" s="963"/>
      <c r="AF226" s="963"/>
      <c r="AG226" s="963"/>
      <c r="AH226" s="963"/>
      <c r="AI226" s="963"/>
      <c r="AJ226" s="963"/>
    </row>
    <row r="227" spans="1:36" ht="12.75" customHeight="1">
      <c r="A227" s="963"/>
      <c r="B227" s="963"/>
      <c r="C227" s="963"/>
      <c r="D227" s="963"/>
      <c r="E227" s="963"/>
      <c r="F227" s="963"/>
      <c r="G227" s="963"/>
      <c r="H227" s="963"/>
      <c r="I227" s="963"/>
      <c r="J227" s="963"/>
      <c r="K227" s="963"/>
      <c r="L227" s="963"/>
      <c r="M227" s="963"/>
      <c r="N227" s="963"/>
      <c r="O227" s="963"/>
      <c r="P227" s="963"/>
      <c r="Q227" s="963"/>
      <c r="R227" s="963"/>
      <c r="S227" s="963"/>
      <c r="T227" s="963"/>
      <c r="U227" s="963"/>
      <c r="V227" s="963"/>
      <c r="W227" s="963"/>
      <c r="X227" s="963"/>
      <c r="Y227" s="963"/>
      <c r="Z227" s="963"/>
      <c r="AA227" s="963"/>
      <c r="AB227" s="963"/>
      <c r="AC227" s="963"/>
      <c r="AD227" s="963"/>
      <c r="AE227" s="963"/>
      <c r="AF227" s="963"/>
      <c r="AG227" s="963"/>
      <c r="AH227" s="963"/>
      <c r="AI227" s="963"/>
      <c r="AJ227" s="963"/>
    </row>
    <row r="228" spans="1:36" ht="12.75" customHeight="1">
      <c r="A228" s="963"/>
      <c r="B228" s="963"/>
      <c r="C228" s="963"/>
      <c r="D228" s="963"/>
      <c r="E228" s="963"/>
      <c r="F228" s="963"/>
      <c r="G228" s="963"/>
      <c r="H228" s="963"/>
      <c r="I228" s="963"/>
      <c r="J228" s="963"/>
      <c r="K228" s="963"/>
      <c r="L228" s="963"/>
      <c r="M228" s="963"/>
      <c r="N228" s="963"/>
      <c r="O228" s="963"/>
      <c r="P228" s="963"/>
      <c r="Q228" s="963"/>
      <c r="R228" s="963"/>
      <c r="S228" s="963"/>
      <c r="T228" s="963"/>
      <c r="U228" s="963"/>
      <c r="V228" s="963"/>
      <c r="W228" s="963"/>
      <c r="X228" s="963"/>
      <c r="Y228" s="963"/>
      <c r="Z228" s="963"/>
      <c r="AA228" s="963"/>
      <c r="AB228" s="963"/>
      <c r="AC228" s="963"/>
      <c r="AD228" s="963"/>
      <c r="AE228" s="963"/>
      <c r="AF228" s="963"/>
      <c r="AG228" s="963"/>
      <c r="AH228" s="963"/>
      <c r="AI228" s="963"/>
      <c r="AJ228" s="963"/>
    </row>
    <row r="229" spans="1:36" ht="12.75" customHeight="1">
      <c r="A229" s="963"/>
      <c r="B229" s="963"/>
      <c r="C229" s="963"/>
      <c r="D229" s="963"/>
      <c r="E229" s="963"/>
      <c r="F229" s="963"/>
      <c r="G229" s="963"/>
      <c r="H229" s="963"/>
      <c r="I229" s="963"/>
      <c r="J229" s="963"/>
      <c r="K229" s="963"/>
      <c r="L229" s="963"/>
      <c r="M229" s="963"/>
      <c r="N229" s="963"/>
      <c r="O229" s="963"/>
      <c r="P229" s="963"/>
      <c r="Q229" s="963"/>
      <c r="R229" s="963"/>
      <c r="S229" s="963"/>
      <c r="T229" s="963"/>
      <c r="U229" s="963"/>
      <c r="V229" s="963"/>
      <c r="W229" s="963"/>
      <c r="X229" s="963"/>
      <c r="Y229" s="963"/>
      <c r="Z229" s="963"/>
      <c r="AA229" s="963"/>
      <c r="AB229" s="963"/>
      <c r="AC229" s="963"/>
      <c r="AD229" s="963"/>
      <c r="AE229" s="963"/>
      <c r="AF229" s="963"/>
      <c r="AG229" s="963"/>
      <c r="AH229" s="963"/>
      <c r="AI229" s="963"/>
      <c r="AJ229" s="963"/>
    </row>
    <row r="230" spans="1:36" ht="12.75" customHeight="1">
      <c r="A230" s="963"/>
      <c r="B230" s="963"/>
      <c r="C230" s="963"/>
      <c r="D230" s="963"/>
      <c r="E230" s="963"/>
      <c r="F230" s="963"/>
      <c r="G230" s="963"/>
      <c r="H230" s="963"/>
      <c r="I230" s="963"/>
      <c r="J230" s="963"/>
      <c r="K230" s="963"/>
      <c r="L230" s="963"/>
      <c r="M230" s="963"/>
      <c r="N230" s="963"/>
      <c r="O230" s="963"/>
      <c r="P230" s="963"/>
      <c r="Q230" s="963"/>
      <c r="R230" s="963"/>
      <c r="S230" s="963"/>
      <c r="T230" s="963"/>
      <c r="U230" s="963"/>
      <c r="V230" s="963"/>
      <c r="W230" s="963"/>
      <c r="X230" s="963"/>
      <c r="Y230" s="963"/>
      <c r="Z230" s="963"/>
      <c r="AA230" s="963"/>
      <c r="AB230" s="963"/>
      <c r="AC230" s="963"/>
      <c r="AD230" s="963"/>
      <c r="AE230" s="963"/>
      <c r="AF230" s="963"/>
      <c r="AG230" s="963"/>
      <c r="AH230" s="963"/>
      <c r="AI230" s="963"/>
      <c r="AJ230" s="963"/>
    </row>
    <row r="231" spans="1:36" ht="12.75" customHeight="1">
      <c r="A231" s="963"/>
      <c r="B231" s="963"/>
      <c r="C231" s="963"/>
      <c r="D231" s="963"/>
      <c r="E231" s="963"/>
      <c r="F231" s="963"/>
      <c r="G231" s="963"/>
      <c r="H231" s="963"/>
      <c r="I231" s="963"/>
      <c r="J231" s="963"/>
      <c r="K231" s="963"/>
      <c r="L231" s="963"/>
      <c r="M231" s="963"/>
      <c r="N231" s="963"/>
      <c r="O231" s="963"/>
      <c r="P231" s="963"/>
      <c r="Q231" s="963"/>
      <c r="R231" s="963"/>
      <c r="S231" s="963"/>
      <c r="T231" s="963"/>
      <c r="U231" s="963"/>
      <c r="V231" s="963"/>
      <c r="W231" s="963"/>
      <c r="X231" s="963"/>
      <c r="Y231" s="963"/>
      <c r="Z231" s="963"/>
      <c r="AA231" s="963"/>
      <c r="AB231" s="963"/>
      <c r="AC231" s="963"/>
      <c r="AD231" s="963"/>
      <c r="AE231" s="963"/>
      <c r="AF231" s="963"/>
      <c r="AG231" s="963"/>
      <c r="AH231" s="963"/>
      <c r="AI231" s="963"/>
      <c r="AJ231" s="963"/>
    </row>
    <row r="232" spans="1:36" ht="12.75" customHeight="1">
      <c r="A232" s="963"/>
      <c r="B232" s="963"/>
      <c r="C232" s="963"/>
      <c r="D232" s="963"/>
      <c r="E232" s="963"/>
      <c r="F232" s="963"/>
      <c r="G232" s="963"/>
      <c r="H232" s="963"/>
      <c r="I232" s="963"/>
      <c r="J232" s="963"/>
      <c r="K232" s="963"/>
      <c r="L232" s="963"/>
      <c r="M232" s="963"/>
      <c r="N232" s="963"/>
      <c r="O232" s="963"/>
      <c r="P232" s="963"/>
      <c r="Q232" s="963"/>
      <c r="R232" s="963"/>
      <c r="S232" s="963"/>
      <c r="T232" s="963"/>
      <c r="U232" s="963"/>
      <c r="V232" s="963"/>
      <c r="W232" s="963"/>
      <c r="X232" s="963"/>
      <c r="Y232" s="963"/>
      <c r="Z232" s="963"/>
      <c r="AA232" s="963"/>
      <c r="AB232" s="963"/>
      <c r="AC232" s="963"/>
      <c r="AD232" s="963"/>
      <c r="AE232" s="963"/>
      <c r="AF232" s="963"/>
      <c r="AG232" s="963"/>
      <c r="AH232" s="963"/>
      <c r="AI232" s="963"/>
      <c r="AJ232" s="963"/>
    </row>
    <row r="233" spans="1:36" ht="12.75" customHeight="1">
      <c r="A233" s="963"/>
      <c r="B233" s="963"/>
      <c r="C233" s="963"/>
      <c r="D233" s="963"/>
      <c r="E233" s="963"/>
      <c r="F233" s="963"/>
      <c r="G233" s="963"/>
      <c r="H233" s="963"/>
      <c r="I233" s="963"/>
      <c r="J233" s="963"/>
      <c r="K233" s="963"/>
      <c r="L233" s="963"/>
      <c r="M233" s="963"/>
      <c r="N233" s="963"/>
      <c r="O233" s="963"/>
      <c r="P233" s="963"/>
      <c r="Q233" s="963"/>
      <c r="R233" s="963"/>
      <c r="S233" s="963"/>
      <c r="T233" s="963"/>
      <c r="U233" s="963"/>
      <c r="V233" s="963"/>
      <c r="W233" s="963"/>
      <c r="X233" s="963"/>
      <c r="Y233" s="963"/>
      <c r="Z233" s="963"/>
      <c r="AA233" s="963"/>
      <c r="AB233" s="963"/>
      <c r="AC233" s="963"/>
      <c r="AD233" s="963"/>
      <c r="AE233" s="963"/>
      <c r="AF233" s="963"/>
      <c r="AG233" s="963"/>
      <c r="AH233" s="963"/>
      <c r="AI233" s="963"/>
      <c r="AJ233" s="963"/>
    </row>
    <row r="234" spans="1:36" ht="12.75" customHeight="1">
      <c r="A234" s="963"/>
      <c r="B234" s="963"/>
      <c r="C234" s="963"/>
      <c r="D234" s="963"/>
      <c r="E234" s="963"/>
      <c r="F234" s="963"/>
      <c r="G234" s="963"/>
      <c r="H234" s="963"/>
      <c r="I234" s="963"/>
      <c r="J234" s="963"/>
      <c r="K234" s="963"/>
      <c r="L234" s="963"/>
      <c r="M234" s="963"/>
      <c r="N234" s="963"/>
      <c r="O234" s="963"/>
      <c r="P234" s="963"/>
      <c r="Q234" s="963"/>
      <c r="R234" s="963"/>
      <c r="S234" s="963"/>
      <c r="T234" s="963"/>
      <c r="U234" s="963"/>
      <c r="V234" s="963"/>
      <c r="W234" s="963"/>
      <c r="X234" s="963"/>
      <c r="Y234" s="963"/>
      <c r="Z234" s="963"/>
      <c r="AA234" s="963"/>
      <c r="AB234" s="963"/>
      <c r="AC234" s="963"/>
      <c r="AD234" s="963"/>
      <c r="AE234" s="963"/>
      <c r="AF234" s="963"/>
      <c r="AG234" s="963"/>
      <c r="AH234" s="963"/>
      <c r="AI234" s="963"/>
      <c r="AJ234" s="963"/>
    </row>
    <row r="235" spans="1:36" ht="12.75" customHeight="1">
      <c r="A235" s="963"/>
      <c r="B235" s="963"/>
      <c r="C235" s="963"/>
      <c r="D235" s="963"/>
      <c r="E235" s="963"/>
      <c r="F235" s="963"/>
      <c r="G235" s="963"/>
      <c r="H235" s="963"/>
      <c r="I235" s="963"/>
      <c r="J235" s="963"/>
      <c r="K235" s="963"/>
      <c r="L235" s="963"/>
      <c r="M235" s="963"/>
      <c r="N235" s="963"/>
      <c r="O235" s="963"/>
      <c r="P235" s="963"/>
      <c r="Q235" s="963"/>
      <c r="R235" s="963"/>
      <c r="S235" s="963"/>
      <c r="T235" s="963"/>
      <c r="U235" s="963"/>
      <c r="V235" s="963"/>
      <c r="W235" s="963"/>
      <c r="X235" s="963"/>
      <c r="Y235" s="963"/>
      <c r="Z235" s="963"/>
      <c r="AA235" s="963"/>
      <c r="AB235" s="963"/>
      <c r="AC235" s="963"/>
      <c r="AD235" s="963"/>
      <c r="AE235" s="963"/>
      <c r="AF235" s="963"/>
      <c r="AG235" s="963"/>
      <c r="AH235" s="963"/>
      <c r="AI235" s="963"/>
      <c r="AJ235" s="963"/>
    </row>
    <row r="236" spans="1:36" ht="12.75" customHeight="1">
      <c r="A236" s="963"/>
      <c r="B236" s="963"/>
      <c r="C236" s="963"/>
      <c r="D236" s="963"/>
      <c r="E236" s="963"/>
      <c r="F236" s="963"/>
      <c r="G236" s="963"/>
      <c r="H236" s="963"/>
      <c r="I236" s="963"/>
      <c r="J236" s="963"/>
      <c r="K236" s="963"/>
      <c r="L236" s="963"/>
      <c r="M236" s="963"/>
      <c r="N236" s="963"/>
      <c r="O236" s="963"/>
      <c r="P236" s="963"/>
      <c r="Q236" s="963"/>
      <c r="R236" s="963"/>
      <c r="S236" s="963"/>
      <c r="T236" s="963"/>
      <c r="U236" s="963"/>
      <c r="V236" s="963"/>
      <c r="W236" s="963"/>
      <c r="X236" s="963"/>
      <c r="Y236" s="963"/>
      <c r="Z236" s="963"/>
      <c r="AA236" s="963"/>
      <c r="AB236" s="963"/>
      <c r="AC236" s="963"/>
      <c r="AD236" s="963"/>
      <c r="AE236" s="963"/>
      <c r="AF236" s="963"/>
      <c r="AG236" s="963"/>
      <c r="AH236" s="963"/>
      <c r="AI236" s="963"/>
      <c r="AJ236" s="963"/>
    </row>
    <row r="237" spans="1:36" ht="12.75" customHeight="1">
      <c r="A237" s="963"/>
      <c r="B237" s="963"/>
      <c r="C237" s="963"/>
      <c r="D237" s="963"/>
      <c r="E237" s="963"/>
      <c r="F237" s="963"/>
      <c r="G237" s="963"/>
      <c r="H237" s="963"/>
      <c r="I237" s="963"/>
      <c r="J237" s="963"/>
      <c r="K237" s="963"/>
      <c r="L237" s="963"/>
      <c r="M237" s="963"/>
      <c r="N237" s="963"/>
      <c r="O237" s="963"/>
      <c r="P237" s="963"/>
      <c r="Q237" s="963"/>
      <c r="R237" s="963"/>
      <c r="S237" s="963"/>
      <c r="T237" s="963"/>
      <c r="U237" s="963"/>
      <c r="V237" s="963"/>
      <c r="W237" s="963"/>
      <c r="X237" s="963"/>
      <c r="Y237" s="963"/>
      <c r="Z237" s="963"/>
      <c r="AA237" s="963"/>
      <c r="AB237" s="963"/>
      <c r="AC237" s="963"/>
      <c r="AD237" s="963"/>
      <c r="AE237" s="963"/>
      <c r="AF237" s="963"/>
      <c r="AG237" s="963"/>
      <c r="AH237" s="963"/>
      <c r="AI237" s="963"/>
      <c r="AJ237" s="963"/>
    </row>
    <row r="238" spans="1:36" ht="12.75" customHeight="1">
      <c r="A238" s="963"/>
      <c r="B238" s="963"/>
      <c r="C238" s="963"/>
      <c r="D238" s="963"/>
      <c r="E238" s="963"/>
      <c r="F238" s="963"/>
      <c r="G238" s="963"/>
      <c r="H238" s="963"/>
      <c r="I238" s="963"/>
      <c r="J238" s="963"/>
      <c r="K238" s="963"/>
      <c r="L238" s="963"/>
      <c r="M238" s="963"/>
      <c r="N238" s="963"/>
      <c r="O238" s="963"/>
      <c r="P238" s="963"/>
      <c r="Q238" s="963"/>
      <c r="R238" s="963"/>
      <c r="S238" s="963"/>
      <c r="T238" s="963"/>
      <c r="U238" s="963"/>
      <c r="V238" s="963"/>
      <c r="W238" s="963"/>
      <c r="X238" s="963"/>
      <c r="Y238" s="963"/>
      <c r="Z238" s="963"/>
      <c r="AA238" s="963"/>
      <c r="AB238" s="963"/>
      <c r="AC238" s="963"/>
      <c r="AD238" s="963"/>
      <c r="AE238" s="963"/>
      <c r="AF238" s="963"/>
      <c r="AG238" s="963"/>
      <c r="AH238" s="963"/>
      <c r="AI238" s="963"/>
      <c r="AJ238" s="963"/>
    </row>
    <row r="239" spans="1:36" ht="12.75" customHeight="1">
      <c r="A239" s="963"/>
      <c r="B239" s="963"/>
      <c r="C239" s="963"/>
      <c r="D239" s="963"/>
      <c r="E239" s="963"/>
      <c r="F239" s="963"/>
      <c r="G239" s="963"/>
      <c r="H239" s="963"/>
      <c r="I239" s="963"/>
      <c r="J239" s="963"/>
      <c r="K239" s="963"/>
      <c r="L239" s="963"/>
      <c r="M239" s="963"/>
      <c r="N239" s="963"/>
      <c r="O239" s="963"/>
      <c r="P239" s="963"/>
      <c r="Q239" s="963"/>
      <c r="R239" s="963"/>
      <c r="S239" s="963"/>
      <c r="T239" s="963"/>
      <c r="U239" s="963"/>
      <c r="V239" s="963"/>
      <c r="W239" s="963"/>
      <c r="X239" s="963"/>
      <c r="Y239" s="963"/>
      <c r="Z239" s="963"/>
      <c r="AA239" s="963"/>
      <c r="AB239" s="963"/>
      <c r="AC239" s="963"/>
      <c r="AD239" s="963"/>
      <c r="AE239" s="963"/>
      <c r="AF239" s="963"/>
      <c r="AG239" s="963"/>
      <c r="AH239" s="963"/>
      <c r="AI239" s="963"/>
      <c r="AJ239" s="963"/>
    </row>
    <row r="240" spans="1:36" ht="12.75" customHeight="1">
      <c r="A240" s="963"/>
      <c r="B240" s="963"/>
      <c r="C240" s="963"/>
      <c r="D240" s="963"/>
      <c r="E240" s="963"/>
      <c r="F240" s="963"/>
      <c r="G240" s="963"/>
      <c r="H240" s="963"/>
      <c r="I240" s="963"/>
      <c r="J240" s="963"/>
      <c r="K240" s="963"/>
      <c r="L240" s="963"/>
      <c r="M240" s="963"/>
      <c r="N240" s="963"/>
      <c r="O240" s="963"/>
      <c r="P240" s="963"/>
      <c r="Q240" s="963"/>
      <c r="R240" s="963"/>
      <c r="S240" s="963"/>
      <c r="T240" s="963"/>
      <c r="U240" s="963"/>
      <c r="V240" s="963"/>
      <c r="W240" s="963"/>
      <c r="X240" s="963"/>
      <c r="Y240" s="963"/>
      <c r="Z240" s="963"/>
      <c r="AA240" s="963"/>
      <c r="AB240" s="963"/>
      <c r="AC240" s="963"/>
      <c r="AD240" s="963"/>
      <c r="AE240" s="963"/>
      <c r="AF240" s="963"/>
      <c r="AG240" s="963"/>
      <c r="AH240" s="963"/>
      <c r="AI240" s="963"/>
      <c r="AJ240" s="963"/>
    </row>
    <row r="241" spans="1:36" ht="12.75" customHeight="1">
      <c r="A241" s="963"/>
      <c r="B241" s="963"/>
      <c r="C241" s="963"/>
      <c r="D241" s="963"/>
      <c r="E241" s="963"/>
      <c r="F241" s="963"/>
      <c r="G241" s="963"/>
      <c r="H241" s="963"/>
      <c r="I241" s="963"/>
      <c r="J241" s="963"/>
      <c r="K241" s="963"/>
      <c r="L241" s="963"/>
      <c r="M241" s="963"/>
      <c r="N241" s="963"/>
      <c r="O241" s="963"/>
      <c r="P241" s="963"/>
      <c r="Q241" s="963"/>
      <c r="R241" s="963"/>
      <c r="S241" s="963"/>
      <c r="T241" s="963"/>
      <c r="U241" s="963"/>
      <c r="V241" s="963"/>
      <c r="W241" s="963"/>
      <c r="X241" s="963"/>
      <c r="Y241" s="963"/>
      <c r="Z241" s="963"/>
      <c r="AA241" s="963"/>
      <c r="AB241" s="963"/>
      <c r="AC241" s="963"/>
      <c r="AD241" s="963"/>
      <c r="AE241" s="963"/>
      <c r="AF241" s="963"/>
      <c r="AG241" s="963"/>
      <c r="AH241" s="963"/>
      <c r="AI241" s="963"/>
      <c r="AJ241" s="963"/>
    </row>
    <row r="242" spans="1:36" ht="12.75" customHeight="1">
      <c r="A242" s="963"/>
      <c r="B242" s="963"/>
      <c r="C242" s="963"/>
      <c r="D242" s="963"/>
      <c r="E242" s="963"/>
      <c r="F242" s="963"/>
      <c r="G242" s="963"/>
      <c r="H242" s="963"/>
      <c r="I242" s="963"/>
      <c r="J242" s="963"/>
      <c r="K242" s="963"/>
      <c r="L242" s="963"/>
      <c r="M242" s="963"/>
      <c r="N242" s="963"/>
      <c r="O242" s="963"/>
      <c r="P242" s="963"/>
      <c r="Q242" s="963"/>
      <c r="R242" s="963"/>
      <c r="S242" s="963"/>
      <c r="T242" s="963"/>
      <c r="U242" s="963"/>
      <c r="V242" s="963"/>
      <c r="W242" s="963"/>
      <c r="X242" s="963"/>
      <c r="Y242" s="963"/>
      <c r="Z242" s="963"/>
      <c r="AA242" s="963"/>
      <c r="AB242" s="963"/>
      <c r="AC242" s="963"/>
      <c r="AD242" s="963"/>
      <c r="AE242" s="963"/>
      <c r="AF242" s="963"/>
      <c r="AG242" s="963"/>
      <c r="AH242" s="963"/>
      <c r="AI242" s="963"/>
      <c r="AJ242" s="963"/>
    </row>
    <row r="243" spans="1:36" ht="12.75" customHeight="1">
      <c r="A243" s="963"/>
      <c r="B243" s="963"/>
      <c r="C243" s="963"/>
      <c r="D243" s="963"/>
      <c r="E243" s="963"/>
      <c r="F243" s="963"/>
      <c r="G243" s="963"/>
      <c r="H243" s="963"/>
      <c r="I243" s="963"/>
      <c r="J243" s="963"/>
      <c r="K243" s="963"/>
      <c r="L243" s="963"/>
      <c r="M243" s="963"/>
      <c r="N243" s="963"/>
      <c r="O243" s="963"/>
      <c r="P243" s="963"/>
      <c r="Q243" s="963"/>
      <c r="R243" s="963"/>
      <c r="S243" s="963"/>
      <c r="T243" s="963"/>
      <c r="U243" s="963"/>
      <c r="V243" s="963"/>
      <c r="W243" s="963"/>
      <c r="X243" s="963"/>
      <c r="Y243" s="963"/>
      <c r="Z243" s="963"/>
      <c r="AA243" s="963"/>
      <c r="AB243" s="963"/>
      <c r="AC243" s="963"/>
      <c r="AD243" s="963"/>
      <c r="AE243" s="963"/>
      <c r="AF243" s="963"/>
      <c r="AG243" s="963"/>
      <c r="AH243" s="963"/>
      <c r="AI243" s="963"/>
      <c r="AJ243" s="963"/>
    </row>
    <row r="244" spans="1:36" ht="12.75" customHeight="1">
      <c r="A244" s="963"/>
      <c r="B244" s="963"/>
      <c r="C244" s="963"/>
      <c r="D244" s="963"/>
      <c r="E244" s="963"/>
      <c r="F244" s="963"/>
      <c r="G244" s="963"/>
      <c r="H244" s="963"/>
      <c r="I244" s="963"/>
      <c r="J244" s="963"/>
      <c r="K244" s="963"/>
      <c r="L244" s="963"/>
      <c r="M244" s="963"/>
      <c r="N244" s="963"/>
      <c r="O244" s="963"/>
      <c r="P244" s="963"/>
      <c r="Q244" s="963"/>
      <c r="R244" s="963"/>
      <c r="S244" s="963"/>
      <c r="T244" s="963"/>
      <c r="U244" s="963"/>
      <c r="V244" s="963"/>
      <c r="W244" s="963"/>
      <c r="X244" s="963"/>
      <c r="Y244" s="963"/>
      <c r="Z244" s="963"/>
      <c r="AA244" s="963"/>
      <c r="AB244" s="963"/>
      <c r="AC244" s="963"/>
      <c r="AD244" s="963"/>
      <c r="AE244" s="963"/>
      <c r="AF244" s="963"/>
      <c r="AG244" s="963"/>
      <c r="AH244" s="963"/>
      <c r="AI244" s="963"/>
      <c r="AJ244" s="963"/>
    </row>
    <row r="245" spans="1:36" ht="12.75" customHeight="1">
      <c r="A245" s="963"/>
      <c r="B245" s="963"/>
      <c r="C245" s="963"/>
      <c r="D245" s="963"/>
      <c r="E245" s="963"/>
      <c r="F245" s="963"/>
      <c r="G245" s="963"/>
      <c r="H245" s="963"/>
      <c r="I245" s="963"/>
      <c r="J245" s="963"/>
      <c r="K245" s="963"/>
      <c r="L245" s="963"/>
      <c r="M245" s="963"/>
      <c r="N245" s="963"/>
      <c r="O245" s="963"/>
      <c r="P245" s="963"/>
      <c r="Q245" s="963"/>
      <c r="R245" s="963"/>
      <c r="S245" s="963"/>
      <c r="T245" s="963"/>
      <c r="U245" s="963"/>
      <c r="V245" s="963"/>
      <c r="W245" s="963"/>
      <c r="X245" s="963"/>
      <c r="Y245" s="963"/>
      <c r="Z245" s="963"/>
      <c r="AA245" s="963"/>
      <c r="AB245" s="963"/>
      <c r="AC245" s="963"/>
      <c r="AD245" s="963"/>
      <c r="AE245" s="963"/>
      <c r="AF245" s="963"/>
      <c r="AG245" s="963"/>
      <c r="AH245" s="963"/>
      <c r="AI245" s="963"/>
      <c r="AJ245" s="963"/>
    </row>
    <row r="246" spans="1:36" ht="12.75" customHeight="1">
      <c r="A246" s="963"/>
      <c r="B246" s="963"/>
      <c r="C246" s="963"/>
      <c r="D246" s="963"/>
      <c r="E246" s="963"/>
      <c r="F246" s="963"/>
      <c r="G246" s="963"/>
      <c r="H246" s="963"/>
      <c r="I246" s="963"/>
      <c r="J246" s="963"/>
      <c r="K246" s="963"/>
      <c r="L246" s="963"/>
      <c r="M246" s="963"/>
      <c r="N246" s="963"/>
      <c r="O246" s="963"/>
      <c r="P246" s="963"/>
      <c r="Q246" s="963"/>
      <c r="R246" s="963"/>
      <c r="S246" s="963"/>
      <c r="T246" s="963"/>
      <c r="U246" s="963"/>
      <c r="V246" s="963"/>
      <c r="W246" s="963"/>
      <c r="X246" s="963"/>
      <c r="Y246" s="963"/>
      <c r="Z246" s="963"/>
      <c r="AA246" s="963"/>
      <c r="AB246" s="963"/>
      <c r="AC246" s="963"/>
      <c r="AD246" s="963"/>
      <c r="AE246" s="963"/>
      <c r="AF246" s="963"/>
      <c r="AG246" s="963"/>
      <c r="AH246" s="963"/>
      <c r="AI246" s="963"/>
      <c r="AJ246" s="963"/>
    </row>
    <row r="247" spans="1:36" ht="12.75" customHeight="1">
      <c r="A247" s="963"/>
      <c r="B247" s="963"/>
      <c r="C247" s="963"/>
      <c r="D247" s="963"/>
      <c r="E247" s="963"/>
      <c r="F247" s="963"/>
      <c r="G247" s="963"/>
      <c r="H247" s="963"/>
      <c r="I247" s="963"/>
      <c r="J247" s="963"/>
      <c r="K247" s="963"/>
      <c r="L247" s="963"/>
      <c r="M247" s="963"/>
      <c r="N247" s="963"/>
      <c r="O247" s="963"/>
      <c r="P247" s="963"/>
      <c r="Q247" s="963"/>
      <c r="R247" s="963"/>
      <c r="S247" s="963"/>
      <c r="T247" s="963"/>
      <c r="U247" s="963"/>
      <c r="V247" s="963"/>
      <c r="W247" s="963"/>
      <c r="X247" s="963"/>
      <c r="Y247" s="963"/>
      <c r="Z247" s="963"/>
      <c r="AA247" s="963"/>
      <c r="AB247" s="963"/>
      <c r="AC247" s="963"/>
      <c r="AD247" s="963"/>
      <c r="AE247" s="963"/>
      <c r="AF247" s="963"/>
      <c r="AG247" s="963"/>
      <c r="AH247" s="963"/>
      <c r="AI247" s="963"/>
      <c r="AJ247" s="963"/>
    </row>
    <row r="248" spans="1:36" ht="12.75" customHeight="1">
      <c r="A248" s="963"/>
      <c r="B248" s="963"/>
      <c r="C248" s="963"/>
      <c r="D248" s="963"/>
      <c r="E248" s="963"/>
      <c r="F248" s="963"/>
      <c r="G248" s="963"/>
      <c r="H248" s="963"/>
      <c r="I248" s="963"/>
      <c r="J248" s="963"/>
      <c r="K248" s="963"/>
      <c r="L248" s="963"/>
      <c r="M248" s="963"/>
      <c r="N248" s="963"/>
      <c r="O248" s="963"/>
      <c r="P248" s="963"/>
      <c r="Q248" s="963"/>
      <c r="R248" s="963"/>
      <c r="S248" s="963"/>
      <c r="T248" s="963"/>
      <c r="U248" s="963"/>
      <c r="V248" s="963"/>
      <c r="W248" s="963"/>
      <c r="X248" s="963"/>
      <c r="Y248" s="963"/>
      <c r="Z248" s="963"/>
      <c r="AA248" s="963"/>
      <c r="AB248" s="963"/>
      <c r="AC248" s="963"/>
      <c r="AD248" s="963"/>
      <c r="AE248" s="963"/>
      <c r="AF248" s="963"/>
      <c r="AG248" s="963"/>
      <c r="AH248" s="963"/>
      <c r="AI248" s="963"/>
      <c r="AJ248" s="963"/>
    </row>
    <row r="249" spans="1:36" ht="12.75" customHeight="1">
      <c r="A249" s="963"/>
      <c r="B249" s="963"/>
      <c r="C249" s="963"/>
      <c r="D249" s="963"/>
      <c r="E249" s="963"/>
      <c r="F249" s="963"/>
      <c r="G249" s="963"/>
      <c r="H249" s="963"/>
      <c r="I249" s="963"/>
      <c r="J249" s="963"/>
      <c r="K249" s="963"/>
      <c r="L249" s="963"/>
      <c r="M249" s="963"/>
      <c r="N249" s="963"/>
      <c r="O249" s="963"/>
      <c r="P249" s="963"/>
      <c r="Q249" s="963"/>
      <c r="R249" s="963"/>
      <c r="S249" s="963"/>
      <c r="T249" s="963"/>
      <c r="U249" s="963"/>
      <c r="V249" s="963"/>
      <c r="W249" s="963"/>
      <c r="X249" s="963"/>
      <c r="Y249" s="963"/>
      <c r="Z249" s="963"/>
      <c r="AA249" s="963"/>
      <c r="AB249" s="963"/>
      <c r="AC249" s="963"/>
      <c r="AD249" s="963"/>
      <c r="AE249" s="963"/>
      <c r="AF249" s="963"/>
      <c r="AG249" s="963"/>
      <c r="AH249" s="963"/>
      <c r="AI249" s="963"/>
      <c r="AJ249" s="963"/>
    </row>
    <row r="250" spans="1:36" ht="12.75" customHeight="1">
      <c r="A250" s="963"/>
      <c r="B250" s="963"/>
      <c r="C250" s="963"/>
      <c r="D250" s="963"/>
      <c r="E250" s="963"/>
      <c r="F250" s="963"/>
      <c r="G250" s="963"/>
      <c r="H250" s="963"/>
      <c r="I250" s="963"/>
      <c r="J250" s="963"/>
      <c r="K250" s="963"/>
      <c r="L250" s="963"/>
      <c r="M250" s="963"/>
      <c r="N250" s="963"/>
      <c r="O250" s="963"/>
      <c r="P250" s="963"/>
      <c r="Q250" s="963"/>
      <c r="R250" s="963"/>
      <c r="S250" s="963"/>
      <c r="T250" s="963"/>
      <c r="U250" s="963"/>
      <c r="V250" s="963"/>
      <c r="W250" s="963"/>
      <c r="X250" s="963"/>
      <c r="Y250" s="963"/>
      <c r="Z250" s="963"/>
      <c r="AA250" s="963"/>
      <c r="AB250" s="963"/>
      <c r="AC250" s="963"/>
      <c r="AD250" s="963"/>
      <c r="AE250" s="963"/>
      <c r="AF250" s="963"/>
      <c r="AG250" s="963"/>
      <c r="AH250" s="963"/>
      <c r="AI250" s="963"/>
      <c r="AJ250" s="963"/>
    </row>
    <row r="251" spans="1:36" ht="12.75" customHeight="1">
      <c r="A251" s="963"/>
      <c r="B251" s="963"/>
      <c r="C251" s="963"/>
      <c r="D251" s="963"/>
      <c r="E251" s="963"/>
      <c r="F251" s="963"/>
      <c r="G251" s="963"/>
      <c r="H251" s="963"/>
      <c r="I251" s="963"/>
      <c r="J251" s="963"/>
      <c r="K251" s="963"/>
      <c r="L251" s="963"/>
      <c r="M251" s="963"/>
      <c r="N251" s="963"/>
      <c r="O251" s="963"/>
      <c r="P251" s="963"/>
      <c r="Q251" s="963"/>
      <c r="R251" s="963"/>
      <c r="S251" s="963"/>
      <c r="T251" s="963"/>
      <c r="U251" s="963"/>
      <c r="V251" s="963"/>
      <c r="W251" s="963"/>
      <c r="X251" s="963"/>
      <c r="Y251" s="963"/>
      <c r="Z251" s="963"/>
      <c r="AA251" s="963"/>
      <c r="AB251" s="963"/>
      <c r="AC251" s="963"/>
      <c r="AD251" s="963"/>
      <c r="AE251" s="963"/>
      <c r="AF251" s="963"/>
      <c r="AG251" s="963"/>
      <c r="AH251" s="963"/>
      <c r="AI251" s="963"/>
      <c r="AJ251" s="963"/>
    </row>
    <row r="252" spans="1:36" ht="12.75" customHeight="1">
      <c r="A252" s="963"/>
      <c r="B252" s="963"/>
      <c r="C252" s="963"/>
      <c r="D252" s="963"/>
      <c r="E252" s="963"/>
      <c r="F252" s="963"/>
      <c r="G252" s="963"/>
      <c r="H252" s="963"/>
      <c r="I252" s="963"/>
      <c r="J252" s="963"/>
      <c r="K252" s="963"/>
      <c r="L252" s="963"/>
      <c r="M252" s="963"/>
      <c r="N252" s="963"/>
      <c r="O252" s="963"/>
      <c r="P252" s="963"/>
      <c r="Q252" s="963"/>
      <c r="R252" s="963"/>
      <c r="S252" s="963"/>
      <c r="T252" s="963"/>
      <c r="U252" s="963"/>
      <c r="V252" s="963"/>
      <c r="W252" s="963"/>
      <c r="X252" s="963"/>
      <c r="Y252" s="963"/>
      <c r="Z252" s="963"/>
      <c r="AA252" s="963"/>
      <c r="AB252" s="963"/>
      <c r="AC252" s="963"/>
      <c r="AD252" s="963"/>
      <c r="AE252" s="963"/>
      <c r="AF252" s="963"/>
      <c r="AG252" s="963"/>
      <c r="AH252" s="963"/>
      <c r="AI252" s="963"/>
      <c r="AJ252" s="963"/>
    </row>
    <row r="253" spans="1:36" ht="12.75" customHeight="1">
      <c r="A253" s="963"/>
      <c r="B253" s="963"/>
      <c r="C253" s="963"/>
      <c r="D253" s="963"/>
      <c r="E253" s="963"/>
      <c r="F253" s="963"/>
      <c r="G253" s="963"/>
      <c r="H253" s="963"/>
      <c r="I253" s="963"/>
      <c r="J253" s="963"/>
      <c r="K253" s="963"/>
      <c r="L253" s="963"/>
      <c r="M253" s="963"/>
      <c r="N253" s="963"/>
      <c r="O253" s="963"/>
      <c r="P253" s="963"/>
      <c r="Q253" s="963"/>
      <c r="R253" s="963"/>
      <c r="S253" s="963"/>
      <c r="T253" s="963"/>
      <c r="U253" s="963"/>
      <c r="V253" s="963"/>
      <c r="W253" s="963"/>
      <c r="X253" s="963"/>
      <c r="Y253" s="963"/>
      <c r="Z253" s="963"/>
      <c r="AA253" s="963"/>
      <c r="AB253" s="963"/>
      <c r="AC253" s="963"/>
      <c r="AD253" s="963"/>
      <c r="AE253" s="963"/>
      <c r="AF253" s="963"/>
      <c r="AG253" s="963"/>
      <c r="AH253" s="963"/>
      <c r="AI253" s="963"/>
      <c r="AJ253" s="963"/>
    </row>
    <row r="254" spans="1:36" ht="12.75" customHeight="1">
      <c r="A254" s="963"/>
      <c r="B254" s="963"/>
      <c r="C254" s="963"/>
      <c r="D254" s="963"/>
      <c r="E254" s="963"/>
      <c r="F254" s="963"/>
      <c r="G254" s="963"/>
      <c r="H254" s="963"/>
      <c r="I254" s="963"/>
      <c r="J254" s="963"/>
      <c r="K254" s="963"/>
      <c r="L254" s="963"/>
      <c r="M254" s="963"/>
      <c r="N254" s="963"/>
      <c r="O254" s="963"/>
      <c r="P254" s="963"/>
      <c r="Q254" s="963"/>
      <c r="R254" s="963"/>
      <c r="S254" s="963"/>
      <c r="T254" s="963"/>
      <c r="U254" s="963"/>
      <c r="V254" s="963"/>
      <c r="W254" s="963"/>
      <c r="X254" s="963"/>
      <c r="Y254" s="963"/>
      <c r="Z254" s="963"/>
      <c r="AA254" s="963"/>
      <c r="AB254" s="963"/>
      <c r="AC254" s="963"/>
      <c r="AD254" s="963"/>
      <c r="AE254" s="963"/>
      <c r="AF254" s="963"/>
      <c r="AG254" s="963"/>
      <c r="AH254" s="963"/>
      <c r="AI254" s="963"/>
      <c r="AJ254" s="963"/>
    </row>
    <row r="255" spans="1:36" ht="12.75" customHeight="1">
      <c r="A255" s="963"/>
      <c r="B255" s="963"/>
      <c r="C255" s="963"/>
      <c r="D255" s="963"/>
      <c r="E255" s="963"/>
      <c r="F255" s="963"/>
      <c r="G255" s="963"/>
      <c r="H255" s="963"/>
      <c r="I255" s="963"/>
      <c r="J255" s="963"/>
      <c r="K255" s="963"/>
      <c r="L255" s="963"/>
      <c r="M255" s="963"/>
      <c r="N255" s="963"/>
      <c r="O255" s="963"/>
      <c r="P255" s="963"/>
      <c r="Q255" s="963"/>
      <c r="R255" s="963"/>
      <c r="S255" s="963"/>
      <c r="T255" s="963"/>
      <c r="U255" s="963"/>
      <c r="V255" s="963"/>
      <c r="W255" s="963"/>
      <c r="X255" s="963"/>
      <c r="Y255" s="963"/>
      <c r="Z255" s="963"/>
      <c r="AA255" s="963"/>
      <c r="AB255" s="963"/>
      <c r="AC255" s="963"/>
      <c r="AD255" s="963"/>
      <c r="AE255" s="963"/>
      <c r="AF255" s="963"/>
      <c r="AG255" s="963"/>
      <c r="AH255" s="963"/>
      <c r="AI255" s="963"/>
      <c r="AJ255" s="963"/>
    </row>
    <row r="256" spans="1:36" ht="12.75" customHeight="1">
      <c r="A256" s="963"/>
      <c r="B256" s="963"/>
      <c r="C256" s="963"/>
      <c r="D256" s="963"/>
      <c r="E256" s="963"/>
      <c r="F256" s="963"/>
      <c r="G256" s="963"/>
      <c r="H256" s="963"/>
      <c r="I256" s="963"/>
      <c r="J256" s="963"/>
      <c r="K256" s="963"/>
      <c r="L256" s="963"/>
      <c r="M256" s="963"/>
      <c r="N256" s="963"/>
      <c r="O256" s="963"/>
      <c r="P256" s="963"/>
      <c r="Q256" s="963"/>
      <c r="R256" s="963"/>
      <c r="S256" s="963"/>
      <c r="T256" s="963"/>
      <c r="U256" s="963"/>
      <c r="V256" s="963"/>
      <c r="W256" s="963"/>
      <c r="X256" s="963"/>
      <c r="Y256" s="963"/>
      <c r="Z256" s="963"/>
      <c r="AA256" s="963"/>
      <c r="AB256" s="963"/>
      <c r="AC256" s="963"/>
      <c r="AD256" s="963"/>
      <c r="AE256" s="963"/>
      <c r="AF256" s="963"/>
      <c r="AG256" s="963"/>
      <c r="AH256" s="963"/>
      <c r="AI256" s="963"/>
      <c r="AJ256" s="963"/>
    </row>
    <row r="257" spans="1:36" ht="12.75" customHeight="1">
      <c r="A257" s="963"/>
      <c r="B257" s="963"/>
      <c r="C257" s="963"/>
      <c r="D257" s="963"/>
      <c r="E257" s="963"/>
      <c r="F257" s="963"/>
      <c r="G257" s="963"/>
      <c r="H257" s="963"/>
      <c r="I257" s="963"/>
      <c r="J257" s="963"/>
      <c r="K257" s="963"/>
      <c r="L257" s="963"/>
      <c r="M257" s="963"/>
      <c r="N257" s="963"/>
      <c r="O257" s="963"/>
      <c r="P257" s="963"/>
      <c r="Q257" s="963"/>
      <c r="R257" s="963"/>
      <c r="S257" s="963"/>
      <c r="T257" s="963"/>
      <c r="U257" s="963"/>
      <c r="V257" s="963"/>
      <c r="W257" s="963"/>
      <c r="X257" s="963"/>
      <c r="Y257" s="963"/>
      <c r="Z257" s="963"/>
      <c r="AA257" s="963"/>
      <c r="AB257" s="963"/>
      <c r="AC257" s="963"/>
      <c r="AD257" s="963"/>
      <c r="AE257" s="963"/>
      <c r="AF257" s="963"/>
      <c r="AG257" s="963"/>
      <c r="AH257" s="963"/>
      <c r="AI257" s="963"/>
      <c r="AJ257" s="963"/>
    </row>
    <row r="258" spans="1:36" ht="12.75" customHeight="1">
      <c r="A258" s="963"/>
      <c r="B258" s="963"/>
      <c r="C258" s="963"/>
      <c r="D258" s="963"/>
      <c r="E258" s="963"/>
      <c r="F258" s="963"/>
      <c r="G258" s="963"/>
      <c r="H258" s="963"/>
      <c r="I258" s="963"/>
      <c r="J258" s="963"/>
      <c r="K258" s="963"/>
      <c r="L258" s="963"/>
      <c r="M258" s="963"/>
      <c r="N258" s="963"/>
      <c r="O258" s="963"/>
      <c r="P258" s="963"/>
      <c r="Q258" s="963"/>
      <c r="R258" s="963"/>
      <c r="S258" s="963"/>
      <c r="T258" s="963"/>
      <c r="U258" s="963"/>
      <c r="V258" s="963"/>
      <c r="W258" s="963"/>
      <c r="X258" s="963"/>
      <c r="Y258" s="963"/>
      <c r="Z258" s="963"/>
      <c r="AA258" s="963"/>
      <c r="AB258" s="963"/>
      <c r="AC258" s="963"/>
      <c r="AD258" s="963"/>
      <c r="AE258" s="963"/>
      <c r="AF258" s="963"/>
      <c r="AG258" s="963"/>
      <c r="AH258" s="963"/>
      <c r="AI258" s="963"/>
      <c r="AJ258" s="963"/>
    </row>
    <row r="259" spans="1:36" ht="12.75" customHeight="1">
      <c r="A259" s="963"/>
      <c r="B259" s="963"/>
      <c r="C259" s="963"/>
      <c r="D259" s="963"/>
      <c r="E259" s="963"/>
      <c r="F259" s="963"/>
      <c r="G259" s="963"/>
      <c r="H259" s="963"/>
      <c r="I259" s="963"/>
      <c r="J259" s="963"/>
      <c r="K259" s="963"/>
      <c r="L259" s="963"/>
      <c r="M259" s="963"/>
      <c r="N259" s="963"/>
      <c r="O259" s="963"/>
      <c r="P259" s="963"/>
      <c r="Q259" s="963"/>
      <c r="R259" s="963"/>
      <c r="S259" s="963"/>
      <c r="T259" s="963"/>
      <c r="U259" s="963"/>
      <c r="V259" s="963"/>
      <c r="W259" s="963"/>
      <c r="X259" s="963"/>
      <c r="Y259" s="963"/>
      <c r="Z259" s="963"/>
      <c r="AA259" s="963"/>
      <c r="AB259" s="963"/>
      <c r="AC259" s="963"/>
      <c r="AD259" s="963"/>
      <c r="AE259" s="963"/>
      <c r="AF259" s="963"/>
      <c r="AG259" s="963"/>
      <c r="AH259" s="963"/>
      <c r="AI259" s="963"/>
      <c r="AJ259" s="963"/>
    </row>
    <row r="260" spans="1:36" ht="12.75" customHeight="1">
      <c r="A260" s="963"/>
      <c r="B260" s="963"/>
      <c r="C260" s="963"/>
      <c r="D260" s="963"/>
      <c r="E260" s="963"/>
      <c r="F260" s="963"/>
      <c r="G260" s="963"/>
      <c r="H260" s="963"/>
      <c r="I260" s="963"/>
      <c r="J260" s="963"/>
      <c r="K260" s="963"/>
      <c r="L260" s="963"/>
      <c r="M260" s="963"/>
      <c r="N260" s="963"/>
      <c r="O260" s="963"/>
      <c r="P260" s="963"/>
      <c r="Q260" s="963"/>
      <c r="R260" s="963"/>
      <c r="S260" s="963"/>
      <c r="T260" s="963"/>
      <c r="U260" s="963"/>
      <c r="V260" s="963"/>
      <c r="W260" s="963"/>
      <c r="X260" s="963"/>
      <c r="Y260" s="963"/>
      <c r="Z260" s="963"/>
      <c r="AA260" s="963"/>
      <c r="AB260" s="963"/>
      <c r="AC260" s="963"/>
      <c r="AD260" s="963"/>
      <c r="AE260" s="963"/>
      <c r="AF260" s="963"/>
      <c r="AG260" s="963"/>
      <c r="AH260" s="963"/>
      <c r="AI260" s="963"/>
      <c r="AJ260" s="963"/>
    </row>
    <row r="261" spans="1:36" ht="12.75" customHeight="1">
      <c r="A261" s="963"/>
      <c r="B261" s="963"/>
      <c r="C261" s="963"/>
      <c r="D261" s="963"/>
      <c r="E261" s="963"/>
      <c r="F261" s="963"/>
      <c r="G261" s="963"/>
      <c r="H261" s="963"/>
      <c r="I261" s="963"/>
      <c r="J261" s="963"/>
      <c r="K261" s="963"/>
      <c r="L261" s="963"/>
      <c r="M261" s="963"/>
      <c r="N261" s="963"/>
      <c r="O261" s="963"/>
      <c r="P261" s="963"/>
      <c r="Q261" s="963"/>
      <c r="R261" s="963"/>
      <c r="S261" s="963"/>
      <c r="T261" s="963"/>
      <c r="U261" s="963"/>
      <c r="V261" s="963"/>
      <c r="W261" s="963"/>
      <c r="X261" s="963"/>
      <c r="Y261" s="963"/>
      <c r="Z261" s="963"/>
      <c r="AA261" s="963"/>
      <c r="AB261" s="963"/>
      <c r="AC261" s="963"/>
      <c r="AD261" s="963"/>
      <c r="AE261" s="963"/>
      <c r="AF261" s="963"/>
      <c r="AG261" s="963"/>
      <c r="AH261" s="963"/>
      <c r="AI261" s="963"/>
      <c r="AJ261" s="963"/>
    </row>
    <row r="262" spans="1:36" ht="12.75" customHeight="1">
      <c r="A262" s="963"/>
      <c r="B262" s="963"/>
      <c r="C262" s="963"/>
      <c r="D262" s="963"/>
      <c r="E262" s="963"/>
      <c r="F262" s="963"/>
      <c r="G262" s="963"/>
      <c r="H262" s="963"/>
      <c r="I262" s="963"/>
      <c r="J262" s="963"/>
      <c r="K262" s="963"/>
      <c r="L262" s="963"/>
      <c r="M262" s="963"/>
      <c r="N262" s="963"/>
      <c r="O262" s="963"/>
      <c r="P262" s="963"/>
      <c r="Q262" s="963"/>
      <c r="R262" s="963"/>
      <c r="S262" s="963"/>
      <c r="T262" s="963"/>
      <c r="U262" s="963"/>
      <c r="V262" s="963"/>
      <c r="W262" s="963"/>
      <c r="X262" s="963"/>
      <c r="Y262" s="963"/>
      <c r="Z262" s="963"/>
      <c r="AA262" s="963"/>
      <c r="AB262" s="963"/>
      <c r="AC262" s="963"/>
      <c r="AD262" s="963"/>
      <c r="AE262" s="963"/>
      <c r="AF262" s="963"/>
      <c r="AG262" s="963"/>
      <c r="AH262" s="963"/>
      <c r="AI262" s="963"/>
      <c r="AJ262" s="963"/>
    </row>
    <row r="263" spans="1:36" ht="12.75" customHeight="1">
      <c r="A263" s="963"/>
      <c r="B263" s="963"/>
      <c r="C263" s="963"/>
      <c r="D263" s="963"/>
      <c r="E263" s="963"/>
      <c r="F263" s="963"/>
      <c r="G263" s="963"/>
      <c r="H263" s="963"/>
      <c r="I263" s="963"/>
      <c r="J263" s="963"/>
      <c r="K263" s="963"/>
      <c r="L263" s="963"/>
      <c r="M263" s="963"/>
      <c r="N263" s="963"/>
      <c r="O263" s="963"/>
      <c r="P263" s="963"/>
      <c r="Q263" s="963"/>
      <c r="R263" s="963"/>
      <c r="S263" s="963"/>
      <c r="T263" s="963"/>
      <c r="U263" s="963"/>
      <c r="V263" s="963"/>
      <c r="W263" s="963"/>
      <c r="X263" s="963"/>
      <c r="Y263" s="963"/>
      <c r="Z263" s="963"/>
      <c r="AA263" s="963"/>
      <c r="AB263" s="963"/>
      <c r="AC263" s="963"/>
      <c r="AD263" s="963"/>
      <c r="AE263" s="963"/>
      <c r="AF263" s="963"/>
      <c r="AG263" s="963"/>
      <c r="AH263" s="963"/>
      <c r="AI263" s="963"/>
      <c r="AJ263" s="963"/>
    </row>
    <row r="264" spans="1:36" ht="12.75" customHeight="1">
      <c r="A264" s="963"/>
      <c r="B264" s="963"/>
      <c r="C264" s="963"/>
      <c r="D264" s="963"/>
      <c r="E264" s="963"/>
      <c r="F264" s="963"/>
      <c r="G264" s="963"/>
      <c r="H264" s="963"/>
      <c r="I264" s="963"/>
      <c r="J264" s="963"/>
      <c r="K264" s="963"/>
      <c r="L264" s="963"/>
      <c r="M264" s="963"/>
      <c r="N264" s="963"/>
      <c r="O264" s="963"/>
      <c r="P264" s="963"/>
      <c r="Q264" s="963"/>
      <c r="R264" s="963"/>
      <c r="S264" s="963"/>
      <c r="T264" s="963"/>
      <c r="U264" s="963"/>
      <c r="V264" s="963"/>
      <c r="W264" s="963"/>
      <c r="X264" s="963"/>
      <c r="Y264" s="963"/>
      <c r="Z264" s="963"/>
      <c r="AA264" s="963"/>
      <c r="AB264" s="963"/>
      <c r="AC264" s="963"/>
      <c r="AD264" s="963"/>
      <c r="AE264" s="963"/>
      <c r="AF264" s="963"/>
      <c r="AG264" s="963"/>
      <c r="AH264" s="963"/>
      <c r="AI264" s="963"/>
      <c r="AJ264" s="963"/>
    </row>
    <row r="265" spans="1:36" ht="12.75" customHeight="1">
      <c r="A265" s="963"/>
      <c r="B265" s="963"/>
      <c r="C265" s="963"/>
      <c r="D265" s="963"/>
      <c r="E265" s="963"/>
      <c r="F265" s="963"/>
      <c r="G265" s="963"/>
      <c r="H265" s="963"/>
      <c r="I265" s="963"/>
      <c r="J265" s="963"/>
      <c r="K265" s="963"/>
      <c r="L265" s="963"/>
      <c r="M265" s="963"/>
      <c r="N265" s="963"/>
      <c r="O265" s="963"/>
      <c r="P265" s="963"/>
      <c r="Q265" s="963"/>
      <c r="R265" s="963"/>
      <c r="S265" s="963"/>
      <c r="T265" s="963"/>
      <c r="U265" s="963"/>
      <c r="V265" s="963"/>
      <c r="W265" s="963"/>
      <c r="X265" s="963"/>
      <c r="Y265" s="963"/>
      <c r="Z265" s="963"/>
      <c r="AA265" s="963"/>
      <c r="AB265" s="963"/>
      <c r="AC265" s="963"/>
      <c r="AD265" s="963"/>
      <c r="AE265" s="963"/>
      <c r="AF265" s="963"/>
      <c r="AG265" s="963"/>
      <c r="AH265" s="963"/>
      <c r="AI265" s="963"/>
      <c r="AJ265" s="963"/>
    </row>
    <row r="266" spans="1:36" ht="12.75" customHeight="1">
      <c r="A266" s="963"/>
      <c r="B266" s="963"/>
      <c r="C266" s="963"/>
      <c r="D266" s="963"/>
      <c r="E266" s="963"/>
      <c r="F266" s="963"/>
      <c r="G266" s="963"/>
      <c r="H266" s="963"/>
      <c r="I266" s="963"/>
      <c r="J266" s="963"/>
      <c r="K266" s="963"/>
      <c r="L266" s="963"/>
      <c r="M266" s="963"/>
      <c r="N266" s="963"/>
      <c r="O266" s="963"/>
      <c r="P266" s="963"/>
      <c r="Q266" s="963"/>
      <c r="R266" s="963"/>
      <c r="S266" s="963"/>
      <c r="T266" s="963"/>
      <c r="U266" s="963"/>
      <c r="V266" s="963"/>
      <c r="W266" s="963"/>
      <c r="X266" s="963"/>
      <c r="Y266" s="963"/>
      <c r="Z266" s="963"/>
      <c r="AA266" s="963"/>
      <c r="AB266" s="963"/>
      <c r="AC266" s="963"/>
      <c r="AD266" s="963"/>
      <c r="AE266" s="963"/>
      <c r="AF266" s="963"/>
      <c r="AG266" s="963"/>
      <c r="AH266" s="963"/>
      <c r="AI266" s="963"/>
      <c r="AJ266" s="963"/>
    </row>
    <row r="267" spans="1:36" ht="12.75" customHeight="1">
      <c r="A267" s="963"/>
      <c r="B267" s="963"/>
      <c r="C267" s="963"/>
      <c r="D267" s="963"/>
      <c r="E267" s="963"/>
      <c r="F267" s="963"/>
      <c r="G267" s="963"/>
      <c r="H267" s="963"/>
      <c r="I267" s="963"/>
      <c r="J267" s="963"/>
      <c r="K267" s="963"/>
      <c r="L267" s="963"/>
      <c r="M267" s="963"/>
      <c r="N267" s="963"/>
      <c r="O267" s="963"/>
      <c r="P267" s="963"/>
      <c r="Q267" s="963"/>
      <c r="R267" s="963"/>
      <c r="S267" s="963"/>
      <c r="T267" s="963"/>
      <c r="U267" s="963"/>
      <c r="V267" s="963"/>
      <c r="W267" s="963"/>
      <c r="X267" s="963"/>
      <c r="Y267" s="963"/>
      <c r="Z267" s="963"/>
      <c r="AA267" s="963"/>
      <c r="AB267" s="963"/>
      <c r="AC267" s="963"/>
      <c r="AD267" s="963"/>
      <c r="AE267" s="963"/>
      <c r="AF267" s="963"/>
      <c r="AG267" s="963"/>
      <c r="AH267" s="963"/>
      <c r="AI267" s="963"/>
      <c r="AJ267" s="963"/>
    </row>
    <row r="268" spans="1:36" ht="12.75" customHeight="1">
      <c r="A268" s="963"/>
      <c r="B268" s="963"/>
      <c r="C268" s="963"/>
      <c r="D268" s="963"/>
      <c r="E268" s="963"/>
      <c r="F268" s="963"/>
      <c r="G268" s="963"/>
      <c r="H268" s="963"/>
      <c r="I268" s="963"/>
      <c r="J268" s="963"/>
      <c r="K268" s="963"/>
      <c r="L268" s="963"/>
      <c r="M268" s="963"/>
      <c r="N268" s="963"/>
      <c r="O268" s="963"/>
      <c r="P268" s="963"/>
      <c r="Q268" s="963"/>
      <c r="R268" s="963"/>
      <c r="S268" s="963"/>
      <c r="T268" s="963"/>
      <c r="U268" s="963"/>
      <c r="V268" s="963"/>
      <c r="W268" s="963"/>
      <c r="X268" s="963"/>
      <c r="Y268" s="963"/>
      <c r="Z268" s="963"/>
      <c r="AA268" s="963"/>
      <c r="AB268" s="963"/>
      <c r="AC268" s="963"/>
      <c r="AD268" s="963"/>
      <c r="AE268" s="963"/>
      <c r="AF268" s="963"/>
      <c r="AG268" s="963"/>
      <c r="AH268" s="963"/>
      <c r="AI268" s="963"/>
      <c r="AJ268" s="963"/>
    </row>
    <row r="269" spans="1:36" ht="12.75" customHeight="1">
      <c r="A269" s="963"/>
      <c r="B269" s="963"/>
      <c r="C269" s="963"/>
      <c r="D269" s="963"/>
      <c r="E269" s="963"/>
      <c r="F269" s="963"/>
      <c r="G269" s="963"/>
      <c r="H269" s="963"/>
      <c r="I269" s="963"/>
      <c r="J269" s="963"/>
      <c r="K269" s="963"/>
      <c r="L269" s="963"/>
      <c r="M269" s="963"/>
      <c r="N269" s="963"/>
      <c r="O269" s="963"/>
      <c r="P269" s="963"/>
      <c r="Q269" s="963"/>
      <c r="R269" s="963"/>
      <c r="S269" s="963"/>
      <c r="T269" s="963"/>
      <c r="U269" s="963"/>
      <c r="V269" s="963"/>
      <c r="W269" s="963"/>
      <c r="X269" s="963"/>
      <c r="Y269" s="963"/>
      <c r="Z269" s="963"/>
      <c r="AA269" s="963"/>
      <c r="AB269" s="963"/>
      <c r="AC269" s="963"/>
      <c r="AD269" s="963"/>
      <c r="AE269" s="963"/>
      <c r="AF269" s="963"/>
      <c r="AG269" s="963"/>
      <c r="AH269" s="963"/>
      <c r="AI269" s="963"/>
      <c r="AJ269" s="963"/>
    </row>
    <row r="270" spans="1:36" ht="12.75" customHeight="1">
      <c r="A270" s="963"/>
      <c r="B270" s="963"/>
      <c r="C270" s="963"/>
      <c r="D270" s="963"/>
      <c r="E270" s="963"/>
      <c r="F270" s="963"/>
      <c r="G270" s="963"/>
      <c r="H270" s="963"/>
      <c r="I270" s="963"/>
      <c r="J270" s="963"/>
      <c r="K270" s="963"/>
      <c r="L270" s="963"/>
      <c r="M270" s="963"/>
      <c r="N270" s="963"/>
      <c r="O270" s="963"/>
      <c r="P270" s="963"/>
      <c r="Q270" s="963"/>
      <c r="R270" s="963"/>
      <c r="S270" s="963"/>
      <c r="T270" s="963"/>
      <c r="U270" s="963"/>
      <c r="V270" s="963"/>
      <c r="W270" s="963"/>
      <c r="X270" s="963"/>
      <c r="Y270" s="963"/>
      <c r="Z270" s="963"/>
      <c r="AA270" s="963"/>
      <c r="AB270" s="963"/>
      <c r="AC270" s="963"/>
      <c r="AD270" s="963"/>
      <c r="AE270" s="963"/>
      <c r="AF270" s="963"/>
      <c r="AG270" s="963"/>
      <c r="AH270" s="963"/>
      <c r="AI270" s="963"/>
      <c r="AJ270" s="963"/>
    </row>
    <row r="271" spans="1:36" ht="12.75" customHeight="1">
      <c r="A271" s="963"/>
      <c r="B271" s="963"/>
      <c r="C271" s="963"/>
      <c r="D271" s="963"/>
      <c r="E271" s="963"/>
      <c r="F271" s="963"/>
      <c r="G271" s="963"/>
      <c r="H271" s="963"/>
      <c r="I271" s="963"/>
      <c r="J271" s="963"/>
      <c r="K271" s="963"/>
      <c r="L271" s="963"/>
      <c r="M271" s="963"/>
      <c r="N271" s="963"/>
      <c r="O271" s="963"/>
      <c r="P271" s="963"/>
      <c r="Q271" s="963"/>
      <c r="R271" s="963"/>
      <c r="S271" s="963"/>
      <c r="T271" s="963"/>
      <c r="U271" s="963"/>
      <c r="V271" s="963"/>
      <c r="W271" s="963"/>
      <c r="X271" s="963"/>
      <c r="Y271" s="963"/>
      <c r="Z271" s="963"/>
      <c r="AA271" s="963"/>
      <c r="AB271" s="963"/>
      <c r="AC271" s="963"/>
      <c r="AD271" s="963"/>
      <c r="AE271" s="963"/>
      <c r="AF271" s="963"/>
      <c r="AG271" s="963"/>
      <c r="AH271" s="963"/>
      <c r="AI271" s="963"/>
      <c r="AJ271" s="963"/>
    </row>
    <row r="272" spans="1:36" ht="12.75" customHeight="1">
      <c r="A272" s="963"/>
      <c r="B272" s="963"/>
      <c r="C272" s="963"/>
      <c r="D272" s="963"/>
      <c r="E272" s="963"/>
      <c r="F272" s="963"/>
      <c r="G272" s="963"/>
      <c r="H272" s="963"/>
      <c r="I272" s="963"/>
      <c r="J272" s="963"/>
      <c r="K272" s="963"/>
      <c r="L272" s="963"/>
      <c r="M272" s="963"/>
      <c r="N272" s="963"/>
      <c r="O272" s="963"/>
      <c r="P272" s="963"/>
      <c r="Q272" s="963"/>
      <c r="R272" s="963"/>
      <c r="S272" s="963"/>
      <c r="T272" s="963"/>
      <c r="U272" s="963"/>
      <c r="V272" s="963"/>
      <c r="W272" s="963"/>
      <c r="X272" s="963"/>
      <c r="Y272" s="963"/>
      <c r="Z272" s="963"/>
      <c r="AA272" s="963"/>
      <c r="AB272" s="963"/>
      <c r="AC272" s="963"/>
      <c r="AD272" s="963"/>
      <c r="AE272" s="963"/>
      <c r="AF272" s="963"/>
      <c r="AG272" s="963"/>
      <c r="AH272" s="963"/>
      <c r="AI272" s="963"/>
      <c r="AJ272" s="963"/>
    </row>
    <row r="273" spans="1:36" ht="12.75" customHeight="1">
      <c r="A273" s="963"/>
      <c r="B273" s="963"/>
      <c r="C273" s="963"/>
      <c r="D273" s="963"/>
      <c r="E273" s="963"/>
      <c r="F273" s="963"/>
      <c r="G273" s="963"/>
      <c r="H273" s="963"/>
      <c r="I273" s="963"/>
      <c r="J273" s="963"/>
      <c r="K273" s="963"/>
      <c r="L273" s="963"/>
      <c r="M273" s="963"/>
      <c r="N273" s="963"/>
      <c r="O273" s="963"/>
      <c r="P273" s="963"/>
      <c r="Q273" s="963"/>
      <c r="R273" s="963"/>
      <c r="S273" s="963"/>
      <c r="T273" s="963"/>
      <c r="U273" s="963"/>
      <c r="V273" s="963"/>
      <c r="W273" s="963"/>
      <c r="X273" s="963"/>
      <c r="Y273" s="963"/>
      <c r="Z273" s="963"/>
      <c r="AA273" s="963"/>
      <c r="AB273" s="963"/>
      <c r="AC273" s="963"/>
      <c r="AD273" s="963"/>
      <c r="AE273" s="963"/>
      <c r="AF273" s="963"/>
      <c r="AG273" s="963"/>
      <c r="AH273" s="963"/>
      <c r="AI273" s="963"/>
      <c r="AJ273" s="963"/>
    </row>
    <row r="274" spans="1:36" ht="12.75" customHeight="1">
      <c r="A274" s="963"/>
      <c r="B274" s="963"/>
      <c r="C274" s="963"/>
      <c r="D274" s="963"/>
      <c r="E274" s="963"/>
      <c r="F274" s="963"/>
      <c r="G274" s="963"/>
      <c r="H274" s="963"/>
      <c r="I274" s="963"/>
      <c r="J274" s="963"/>
      <c r="K274" s="963"/>
      <c r="L274" s="963"/>
      <c r="M274" s="963"/>
      <c r="N274" s="963"/>
      <c r="O274" s="963"/>
      <c r="P274" s="963"/>
      <c r="Q274" s="963"/>
      <c r="R274" s="963"/>
      <c r="S274" s="963"/>
      <c r="T274" s="963"/>
      <c r="U274" s="963"/>
      <c r="V274" s="963"/>
      <c r="W274" s="963"/>
      <c r="X274" s="963"/>
      <c r="Y274" s="963"/>
      <c r="Z274" s="963"/>
      <c r="AA274" s="963"/>
      <c r="AB274" s="963"/>
      <c r="AC274" s="963"/>
      <c r="AD274" s="963"/>
      <c r="AE274" s="963"/>
      <c r="AF274" s="963"/>
      <c r="AG274" s="963"/>
      <c r="AH274" s="963"/>
      <c r="AI274" s="963"/>
      <c r="AJ274" s="963"/>
    </row>
    <row r="275" spans="1:36" ht="12.75" customHeight="1">
      <c r="A275" s="963"/>
      <c r="B275" s="963"/>
      <c r="C275" s="963"/>
      <c r="D275" s="963"/>
      <c r="E275" s="963"/>
      <c r="F275" s="963"/>
      <c r="G275" s="963"/>
      <c r="H275" s="963"/>
      <c r="I275" s="963"/>
      <c r="J275" s="963"/>
      <c r="K275" s="963"/>
      <c r="L275" s="963"/>
      <c r="M275" s="963"/>
      <c r="N275" s="963"/>
      <c r="O275" s="963"/>
      <c r="P275" s="963"/>
      <c r="Q275" s="963"/>
      <c r="R275" s="963"/>
      <c r="S275" s="963"/>
      <c r="T275" s="963"/>
      <c r="U275" s="963"/>
      <c r="V275" s="963"/>
      <c r="W275" s="963"/>
      <c r="X275" s="963"/>
      <c r="Y275" s="963"/>
      <c r="Z275" s="963"/>
      <c r="AA275" s="963"/>
      <c r="AB275" s="963"/>
      <c r="AC275" s="963"/>
      <c r="AD275" s="963"/>
      <c r="AE275" s="963"/>
      <c r="AF275" s="963"/>
      <c r="AG275" s="963"/>
      <c r="AH275" s="963"/>
      <c r="AI275" s="963"/>
      <c r="AJ275" s="963"/>
    </row>
    <row r="276" spans="1:36" ht="12.75" customHeight="1">
      <c r="A276" s="963"/>
      <c r="B276" s="963"/>
      <c r="C276" s="963"/>
      <c r="D276" s="963"/>
      <c r="E276" s="963"/>
      <c r="F276" s="963"/>
      <c r="G276" s="963"/>
      <c r="H276" s="963"/>
      <c r="I276" s="963"/>
      <c r="J276" s="963"/>
      <c r="K276" s="963"/>
      <c r="L276" s="963"/>
      <c r="M276" s="963"/>
      <c r="N276" s="963"/>
      <c r="O276" s="963"/>
      <c r="P276" s="963"/>
      <c r="Q276" s="963"/>
      <c r="R276" s="963"/>
      <c r="S276" s="963"/>
      <c r="T276" s="963"/>
      <c r="U276" s="963"/>
      <c r="V276" s="963"/>
      <c r="W276" s="963"/>
      <c r="X276" s="963"/>
      <c r="Y276" s="963"/>
      <c r="Z276" s="963"/>
      <c r="AA276" s="963"/>
      <c r="AB276" s="963"/>
      <c r="AC276" s="963"/>
      <c r="AD276" s="963"/>
      <c r="AE276" s="963"/>
      <c r="AF276" s="963"/>
      <c r="AG276" s="963"/>
      <c r="AH276" s="963"/>
      <c r="AI276" s="963"/>
      <c r="AJ276" s="963"/>
    </row>
    <row r="277" spans="1:36" ht="12.75" customHeight="1">
      <c r="A277" s="963"/>
      <c r="B277" s="963"/>
      <c r="C277" s="963"/>
      <c r="D277" s="963"/>
      <c r="E277" s="963"/>
      <c r="F277" s="963"/>
      <c r="G277" s="963"/>
      <c r="H277" s="963"/>
      <c r="I277" s="963"/>
      <c r="J277" s="963"/>
      <c r="K277" s="963"/>
      <c r="L277" s="963"/>
      <c r="M277" s="963"/>
      <c r="N277" s="963"/>
      <c r="O277" s="963"/>
      <c r="P277" s="963"/>
      <c r="Q277" s="963"/>
      <c r="R277" s="963"/>
      <c r="S277" s="963"/>
      <c r="T277" s="963"/>
      <c r="U277" s="963"/>
      <c r="V277" s="963"/>
      <c r="W277" s="963"/>
      <c r="X277" s="963"/>
      <c r="Y277" s="963"/>
      <c r="Z277" s="963"/>
      <c r="AA277" s="963"/>
      <c r="AB277" s="963"/>
      <c r="AC277" s="963"/>
      <c r="AD277" s="963"/>
      <c r="AE277" s="963"/>
      <c r="AF277" s="963"/>
      <c r="AG277" s="963"/>
      <c r="AH277" s="963"/>
      <c r="AI277" s="963"/>
      <c r="AJ277" s="963"/>
    </row>
    <row r="278" spans="1:36" ht="12.75" customHeight="1">
      <c r="A278" s="963"/>
      <c r="B278" s="963"/>
      <c r="C278" s="963"/>
      <c r="D278" s="963"/>
      <c r="E278" s="963"/>
      <c r="F278" s="963"/>
      <c r="G278" s="963"/>
      <c r="H278" s="963"/>
      <c r="I278" s="963"/>
      <c r="J278" s="963"/>
      <c r="K278" s="963"/>
      <c r="L278" s="963"/>
      <c r="M278" s="963"/>
      <c r="N278" s="963"/>
      <c r="O278" s="963"/>
      <c r="P278" s="963"/>
      <c r="Q278" s="963"/>
      <c r="R278" s="963"/>
      <c r="S278" s="963"/>
      <c r="T278" s="963"/>
      <c r="U278" s="963"/>
      <c r="V278" s="963"/>
      <c r="W278" s="963"/>
      <c r="X278" s="963"/>
      <c r="Y278" s="963"/>
      <c r="Z278" s="963"/>
      <c r="AA278" s="963"/>
      <c r="AB278" s="963"/>
      <c r="AC278" s="963"/>
      <c r="AD278" s="963"/>
      <c r="AE278" s="963"/>
      <c r="AF278" s="963"/>
      <c r="AG278" s="963"/>
      <c r="AH278" s="963"/>
      <c r="AI278" s="963"/>
      <c r="AJ278" s="963"/>
    </row>
    <row r="279" spans="1:36" ht="12.75" customHeight="1">
      <c r="A279" s="963"/>
      <c r="B279" s="963"/>
      <c r="C279" s="963"/>
      <c r="D279" s="963"/>
      <c r="E279" s="963"/>
      <c r="F279" s="963"/>
      <c r="G279" s="963"/>
      <c r="H279" s="963"/>
      <c r="I279" s="963"/>
      <c r="J279" s="963"/>
      <c r="K279" s="963"/>
      <c r="L279" s="963"/>
      <c r="M279" s="963"/>
      <c r="N279" s="963"/>
      <c r="O279" s="963"/>
      <c r="P279" s="963"/>
      <c r="Q279" s="963"/>
      <c r="R279" s="963"/>
      <c r="S279" s="963"/>
      <c r="T279" s="963"/>
      <c r="U279" s="963"/>
      <c r="V279" s="963"/>
      <c r="W279" s="963"/>
      <c r="X279" s="963"/>
      <c r="Y279" s="963"/>
      <c r="Z279" s="963"/>
      <c r="AA279" s="963"/>
      <c r="AB279" s="963"/>
      <c r="AC279" s="963"/>
      <c r="AD279" s="963"/>
      <c r="AE279" s="963"/>
      <c r="AF279" s="963"/>
      <c r="AG279" s="963"/>
      <c r="AH279" s="963"/>
      <c r="AI279" s="963"/>
      <c r="AJ279" s="963"/>
    </row>
    <row r="280" spans="1:36" ht="12.75" customHeight="1">
      <c r="A280" s="963"/>
      <c r="B280" s="963"/>
      <c r="C280" s="963"/>
      <c r="D280" s="963"/>
      <c r="E280" s="963"/>
      <c r="F280" s="963"/>
      <c r="G280" s="963"/>
      <c r="H280" s="963"/>
      <c r="I280" s="963"/>
      <c r="J280" s="963"/>
      <c r="K280" s="963"/>
      <c r="L280" s="963"/>
      <c r="M280" s="963"/>
      <c r="N280" s="963"/>
      <c r="O280" s="963"/>
      <c r="P280" s="963"/>
      <c r="Q280" s="963"/>
      <c r="R280" s="963"/>
      <c r="S280" s="963"/>
      <c r="T280" s="963"/>
      <c r="U280" s="963"/>
      <c r="V280" s="963"/>
      <c r="W280" s="963"/>
      <c r="X280" s="963"/>
      <c r="Y280" s="963"/>
      <c r="Z280" s="963"/>
      <c r="AA280" s="963"/>
      <c r="AB280" s="963"/>
      <c r="AC280" s="963"/>
      <c r="AD280" s="963"/>
      <c r="AE280" s="963"/>
      <c r="AF280" s="963"/>
      <c r="AG280" s="963"/>
      <c r="AH280" s="963"/>
      <c r="AI280" s="963"/>
      <c r="AJ280" s="963"/>
    </row>
    <row r="281" spans="1:36" ht="12.75" customHeight="1">
      <c r="A281" s="963"/>
      <c r="B281" s="963"/>
      <c r="C281" s="963"/>
      <c r="D281" s="963"/>
      <c r="E281" s="963"/>
      <c r="F281" s="963"/>
      <c r="G281" s="963"/>
      <c r="H281" s="963"/>
      <c r="I281" s="963"/>
      <c r="J281" s="963"/>
      <c r="K281" s="963"/>
      <c r="L281" s="963"/>
      <c r="M281" s="963"/>
      <c r="N281" s="963"/>
      <c r="O281" s="963"/>
      <c r="P281" s="963"/>
      <c r="Q281" s="963"/>
      <c r="R281" s="963"/>
      <c r="S281" s="963"/>
      <c r="T281" s="963"/>
      <c r="U281" s="963"/>
      <c r="V281" s="963"/>
      <c r="W281" s="963"/>
      <c r="X281" s="963"/>
      <c r="Y281" s="963"/>
      <c r="Z281" s="963"/>
      <c r="AA281" s="963"/>
      <c r="AB281" s="963"/>
      <c r="AC281" s="963"/>
      <c r="AD281" s="963"/>
      <c r="AE281" s="963"/>
      <c r="AF281" s="963"/>
      <c r="AG281" s="963"/>
      <c r="AH281" s="963"/>
      <c r="AI281" s="963"/>
      <c r="AJ281" s="963"/>
    </row>
    <row r="282" spans="1:36" ht="12.75" customHeight="1">
      <c r="A282" s="963"/>
      <c r="B282" s="963"/>
      <c r="C282" s="963"/>
      <c r="D282" s="963"/>
      <c r="E282" s="963"/>
      <c r="F282" s="963"/>
      <c r="G282" s="963"/>
      <c r="H282" s="963"/>
      <c r="I282" s="963"/>
      <c r="J282" s="963"/>
      <c r="K282" s="963"/>
      <c r="L282" s="963"/>
      <c r="M282" s="963"/>
      <c r="N282" s="963"/>
      <c r="O282" s="963"/>
      <c r="P282" s="963"/>
      <c r="Q282" s="963"/>
      <c r="R282" s="963"/>
      <c r="S282" s="963"/>
      <c r="T282" s="963"/>
      <c r="U282" s="963"/>
      <c r="V282" s="963"/>
      <c r="W282" s="963"/>
      <c r="X282" s="963"/>
      <c r="Y282" s="963"/>
      <c r="Z282" s="963"/>
      <c r="AA282" s="963"/>
      <c r="AB282" s="963"/>
      <c r="AC282" s="963"/>
      <c r="AD282" s="963"/>
      <c r="AE282" s="963"/>
      <c r="AF282" s="963"/>
      <c r="AG282" s="963"/>
      <c r="AH282" s="963"/>
      <c r="AI282" s="963"/>
      <c r="AJ282" s="963"/>
    </row>
    <row r="283" spans="1:36" ht="12.75" customHeight="1">
      <c r="A283" s="963"/>
      <c r="B283" s="963"/>
      <c r="C283" s="963"/>
      <c r="D283" s="963"/>
      <c r="E283" s="963"/>
      <c r="F283" s="963"/>
      <c r="G283" s="963"/>
      <c r="H283" s="963"/>
      <c r="I283" s="963"/>
      <c r="J283" s="963"/>
      <c r="K283" s="963"/>
      <c r="L283" s="963"/>
      <c r="M283" s="963"/>
      <c r="N283" s="963"/>
      <c r="O283" s="963"/>
      <c r="P283" s="963"/>
      <c r="Q283" s="963"/>
      <c r="R283" s="963"/>
      <c r="S283" s="963"/>
      <c r="T283" s="963"/>
      <c r="U283" s="963"/>
      <c r="V283" s="963"/>
      <c r="W283" s="963"/>
      <c r="X283" s="963"/>
      <c r="Y283" s="963"/>
      <c r="Z283" s="963"/>
      <c r="AA283" s="963"/>
      <c r="AB283" s="963"/>
      <c r="AC283" s="963"/>
      <c r="AD283" s="963"/>
      <c r="AE283" s="963"/>
      <c r="AF283" s="963"/>
      <c r="AG283" s="963"/>
      <c r="AH283" s="963"/>
      <c r="AI283" s="963"/>
      <c r="AJ283" s="963"/>
    </row>
    <row r="284" spans="1:36" ht="12.75" customHeight="1">
      <c r="A284" s="963"/>
      <c r="B284" s="963"/>
      <c r="C284" s="963"/>
      <c r="D284" s="963"/>
      <c r="E284" s="963"/>
      <c r="F284" s="963"/>
      <c r="G284" s="963"/>
      <c r="H284" s="963"/>
      <c r="I284" s="963"/>
      <c r="J284" s="963"/>
      <c r="K284" s="963"/>
      <c r="L284" s="963"/>
      <c r="M284" s="963"/>
      <c r="N284" s="963"/>
      <c r="O284" s="963"/>
      <c r="P284" s="963"/>
      <c r="Q284" s="963"/>
      <c r="R284" s="963"/>
      <c r="S284" s="963"/>
      <c r="T284" s="963"/>
      <c r="U284" s="963"/>
      <c r="V284" s="963"/>
      <c r="W284" s="963"/>
      <c r="X284" s="963"/>
      <c r="Y284" s="963"/>
      <c r="Z284" s="963"/>
      <c r="AA284" s="963"/>
      <c r="AB284" s="963"/>
      <c r="AC284" s="963"/>
      <c r="AD284" s="963"/>
      <c r="AE284" s="963"/>
      <c r="AF284" s="963"/>
      <c r="AG284" s="963"/>
      <c r="AH284" s="963"/>
      <c r="AI284" s="963"/>
      <c r="AJ284" s="963"/>
    </row>
    <row r="285" spans="1:36" ht="12.75" customHeight="1">
      <c r="A285" s="963"/>
      <c r="B285" s="963"/>
      <c r="C285" s="963"/>
      <c r="D285" s="963"/>
      <c r="E285" s="963"/>
      <c r="F285" s="963"/>
      <c r="G285" s="963"/>
      <c r="H285" s="963"/>
      <c r="I285" s="963"/>
      <c r="J285" s="963"/>
      <c r="K285" s="963"/>
      <c r="L285" s="963"/>
      <c r="M285" s="963"/>
      <c r="N285" s="963"/>
      <c r="O285" s="963"/>
      <c r="P285" s="963"/>
      <c r="Q285" s="963"/>
      <c r="R285" s="963"/>
      <c r="S285" s="963"/>
      <c r="T285" s="963"/>
      <c r="U285" s="963"/>
      <c r="V285" s="963"/>
      <c r="W285" s="963"/>
      <c r="X285" s="963"/>
      <c r="Y285" s="963"/>
      <c r="Z285" s="963"/>
      <c r="AA285" s="963"/>
      <c r="AB285" s="963"/>
      <c r="AC285" s="963"/>
      <c r="AD285" s="963"/>
      <c r="AE285" s="963"/>
      <c r="AF285" s="963"/>
      <c r="AG285" s="963"/>
      <c r="AH285" s="963"/>
      <c r="AI285" s="963"/>
      <c r="AJ285" s="963"/>
    </row>
    <row r="286" spans="1:36" ht="12.75" customHeight="1">
      <c r="A286" s="963"/>
      <c r="B286" s="963"/>
      <c r="C286" s="963"/>
      <c r="D286" s="963"/>
      <c r="E286" s="963"/>
      <c r="F286" s="963"/>
      <c r="G286" s="963"/>
      <c r="H286" s="963"/>
      <c r="I286" s="963"/>
      <c r="J286" s="963"/>
      <c r="K286" s="963"/>
      <c r="L286" s="963"/>
      <c r="M286" s="963"/>
      <c r="N286" s="963"/>
      <c r="O286" s="963"/>
      <c r="P286" s="963"/>
      <c r="Q286" s="963"/>
      <c r="R286" s="963"/>
      <c r="S286" s="963"/>
      <c r="T286" s="963"/>
      <c r="U286" s="963"/>
      <c r="V286" s="963"/>
      <c r="W286" s="963"/>
      <c r="X286" s="963"/>
      <c r="Y286" s="963"/>
      <c r="Z286" s="963"/>
      <c r="AA286" s="963"/>
      <c r="AB286" s="963"/>
      <c r="AC286" s="963"/>
      <c r="AD286" s="963"/>
      <c r="AE286" s="963"/>
      <c r="AF286" s="963"/>
      <c r="AG286" s="963"/>
      <c r="AH286" s="963"/>
      <c r="AI286" s="963"/>
      <c r="AJ286" s="963"/>
    </row>
    <row r="287" spans="1:36" ht="12.75" customHeight="1">
      <c r="A287" s="963"/>
      <c r="B287" s="963"/>
      <c r="C287" s="963"/>
      <c r="D287" s="963"/>
      <c r="E287" s="963"/>
      <c r="F287" s="963"/>
      <c r="G287" s="963"/>
      <c r="H287" s="963"/>
      <c r="I287" s="963"/>
      <c r="J287" s="963"/>
      <c r="K287" s="963"/>
      <c r="L287" s="963"/>
      <c r="M287" s="963"/>
      <c r="N287" s="963"/>
      <c r="O287" s="963"/>
      <c r="P287" s="963"/>
      <c r="Q287" s="963"/>
      <c r="R287" s="963"/>
      <c r="S287" s="963"/>
      <c r="T287" s="963"/>
      <c r="U287" s="963"/>
      <c r="V287" s="963"/>
      <c r="W287" s="963"/>
      <c r="X287" s="963"/>
      <c r="Y287" s="963"/>
      <c r="Z287" s="963"/>
      <c r="AA287" s="963"/>
      <c r="AB287" s="963"/>
      <c r="AC287" s="963"/>
      <c r="AD287" s="963"/>
      <c r="AE287" s="963"/>
      <c r="AF287" s="963"/>
      <c r="AG287" s="963"/>
      <c r="AH287" s="963"/>
      <c r="AI287" s="963"/>
      <c r="AJ287" s="963"/>
    </row>
    <row r="288" spans="1:36" ht="12.75" customHeight="1">
      <c r="A288" s="963"/>
      <c r="B288" s="963"/>
      <c r="C288" s="963"/>
      <c r="D288" s="963"/>
      <c r="E288" s="963"/>
      <c r="F288" s="963"/>
      <c r="G288" s="963"/>
      <c r="H288" s="963"/>
      <c r="I288" s="963"/>
      <c r="J288" s="963"/>
      <c r="K288" s="963"/>
      <c r="L288" s="963"/>
      <c r="M288" s="963"/>
      <c r="N288" s="963"/>
      <c r="O288" s="963"/>
      <c r="P288" s="963"/>
      <c r="Q288" s="963"/>
      <c r="R288" s="963"/>
      <c r="S288" s="963"/>
      <c r="T288" s="963"/>
      <c r="U288" s="963"/>
      <c r="V288" s="963"/>
      <c r="W288" s="963"/>
      <c r="X288" s="963"/>
      <c r="Y288" s="963"/>
      <c r="Z288" s="963"/>
      <c r="AA288" s="963"/>
      <c r="AB288" s="963"/>
      <c r="AC288" s="963"/>
      <c r="AD288" s="963"/>
      <c r="AE288" s="963"/>
      <c r="AF288" s="963"/>
      <c r="AG288" s="963"/>
      <c r="AH288" s="963"/>
      <c r="AI288" s="963"/>
      <c r="AJ288" s="963"/>
    </row>
    <row r="289" spans="1:36" ht="12.75" customHeight="1">
      <c r="A289" s="963"/>
      <c r="B289" s="963"/>
      <c r="C289" s="963"/>
      <c r="D289" s="963"/>
      <c r="E289" s="963"/>
      <c r="F289" s="963"/>
      <c r="G289" s="963"/>
      <c r="H289" s="963"/>
      <c r="I289" s="963"/>
      <c r="J289" s="963"/>
      <c r="K289" s="963"/>
      <c r="L289" s="963"/>
      <c r="M289" s="963"/>
      <c r="N289" s="963"/>
      <c r="O289" s="963"/>
      <c r="P289" s="963"/>
      <c r="Q289" s="963"/>
      <c r="R289" s="963"/>
      <c r="S289" s="963"/>
      <c r="T289" s="963"/>
      <c r="U289" s="963"/>
      <c r="V289" s="963"/>
      <c r="W289" s="963"/>
      <c r="X289" s="963"/>
      <c r="Y289" s="963"/>
      <c r="Z289" s="963"/>
      <c r="AA289" s="963"/>
      <c r="AB289" s="963"/>
      <c r="AC289" s="963"/>
      <c r="AD289" s="963"/>
      <c r="AE289" s="963"/>
      <c r="AF289" s="963"/>
      <c r="AG289" s="963"/>
      <c r="AH289" s="963"/>
      <c r="AI289" s="963"/>
      <c r="AJ289" s="963"/>
    </row>
    <row r="290" spans="1:36" ht="12.75" customHeight="1">
      <c r="A290" s="963"/>
      <c r="B290" s="963"/>
      <c r="C290" s="963"/>
      <c r="D290" s="963"/>
      <c r="E290" s="963"/>
      <c r="F290" s="963"/>
      <c r="G290" s="963"/>
      <c r="H290" s="963"/>
      <c r="I290" s="963"/>
      <c r="J290" s="963"/>
      <c r="K290" s="963"/>
      <c r="L290" s="963"/>
      <c r="M290" s="963"/>
      <c r="N290" s="963"/>
      <c r="O290" s="963"/>
      <c r="P290" s="963"/>
      <c r="Q290" s="963"/>
      <c r="R290" s="963"/>
      <c r="S290" s="963"/>
      <c r="T290" s="963"/>
      <c r="U290" s="963"/>
      <c r="V290" s="963"/>
      <c r="W290" s="963"/>
      <c r="X290" s="963"/>
      <c r="Y290" s="963"/>
      <c r="Z290" s="963"/>
      <c r="AA290" s="963"/>
      <c r="AB290" s="963"/>
      <c r="AC290" s="963"/>
      <c r="AD290" s="963"/>
      <c r="AE290" s="963"/>
      <c r="AF290" s="963"/>
      <c r="AG290" s="963"/>
      <c r="AH290" s="963"/>
      <c r="AI290" s="963"/>
      <c r="AJ290" s="963"/>
    </row>
    <row r="291" spans="1:36" ht="12.75" customHeight="1">
      <c r="A291" s="963"/>
      <c r="B291" s="963"/>
      <c r="C291" s="963"/>
      <c r="D291" s="963"/>
      <c r="E291" s="963"/>
      <c r="F291" s="963"/>
      <c r="G291" s="963"/>
      <c r="H291" s="963"/>
      <c r="I291" s="963"/>
      <c r="J291" s="963"/>
      <c r="K291" s="963"/>
      <c r="L291" s="963"/>
      <c r="M291" s="963"/>
      <c r="N291" s="963"/>
      <c r="O291" s="963"/>
      <c r="P291" s="963"/>
      <c r="Q291" s="963"/>
      <c r="R291" s="963"/>
      <c r="S291" s="963"/>
      <c r="T291" s="963"/>
      <c r="U291" s="963"/>
      <c r="V291" s="963"/>
      <c r="W291" s="963"/>
      <c r="X291" s="963"/>
      <c r="Y291" s="963"/>
      <c r="Z291" s="963"/>
      <c r="AA291" s="963"/>
      <c r="AB291" s="963"/>
      <c r="AC291" s="963"/>
      <c r="AD291" s="963"/>
      <c r="AE291" s="963"/>
      <c r="AF291" s="963"/>
      <c r="AG291" s="963"/>
      <c r="AH291" s="963"/>
      <c r="AI291" s="963"/>
      <c r="AJ291" s="963"/>
    </row>
    <row r="292" spans="1:36" ht="12.75" customHeight="1">
      <c r="A292" s="963"/>
      <c r="B292" s="963"/>
      <c r="C292" s="963"/>
      <c r="D292" s="963"/>
      <c r="E292" s="963"/>
      <c r="F292" s="963"/>
      <c r="G292" s="963"/>
      <c r="H292" s="963"/>
      <c r="I292" s="963"/>
      <c r="J292" s="963"/>
      <c r="K292" s="963"/>
      <c r="L292" s="963"/>
      <c r="M292" s="963"/>
      <c r="N292" s="963"/>
      <c r="O292" s="963"/>
      <c r="P292" s="963"/>
      <c r="Q292" s="963"/>
      <c r="R292" s="963"/>
      <c r="S292" s="963"/>
      <c r="T292" s="963"/>
      <c r="U292" s="963"/>
      <c r="V292" s="963"/>
      <c r="W292" s="963"/>
      <c r="X292" s="963"/>
      <c r="Y292" s="963"/>
      <c r="Z292" s="963"/>
      <c r="AA292" s="963"/>
      <c r="AB292" s="963"/>
      <c r="AC292" s="963"/>
      <c r="AD292" s="963"/>
      <c r="AE292" s="963"/>
      <c r="AF292" s="963"/>
      <c r="AG292" s="963"/>
      <c r="AH292" s="963"/>
      <c r="AI292" s="963"/>
      <c r="AJ292" s="963"/>
    </row>
    <row r="293" spans="1:36" ht="12.75" customHeight="1">
      <c r="A293" s="963"/>
      <c r="B293" s="963"/>
      <c r="C293" s="963"/>
      <c r="D293" s="963"/>
      <c r="E293" s="963"/>
      <c r="F293" s="963"/>
      <c r="G293" s="963"/>
      <c r="H293" s="963"/>
      <c r="I293" s="963"/>
      <c r="J293" s="963"/>
      <c r="K293" s="963"/>
      <c r="L293" s="963"/>
      <c r="M293" s="963"/>
      <c r="N293" s="963"/>
      <c r="O293" s="963"/>
      <c r="P293" s="963"/>
      <c r="Q293" s="963"/>
      <c r="R293" s="963"/>
      <c r="S293" s="963"/>
      <c r="T293" s="963"/>
      <c r="U293" s="963"/>
      <c r="V293" s="963"/>
      <c r="W293" s="963"/>
      <c r="X293" s="963"/>
      <c r="Y293" s="963"/>
      <c r="Z293" s="963"/>
      <c r="AA293" s="963"/>
      <c r="AB293" s="963"/>
      <c r="AC293" s="963"/>
      <c r="AD293" s="963"/>
      <c r="AE293" s="963"/>
      <c r="AF293" s="963"/>
      <c r="AG293" s="963"/>
      <c r="AH293" s="963"/>
      <c r="AI293" s="963"/>
      <c r="AJ293" s="963"/>
    </row>
    <row r="294" spans="1:36" ht="12.75" customHeight="1">
      <c r="A294" s="963"/>
      <c r="B294" s="963"/>
      <c r="C294" s="963"/>
      <c r="D294" s="963"/>
      <c r="E294" s="963"/>
      <c r="F294" s="963"/>
      <c r="G294" s="963"/>
      <c r="H294" s="963"/>
      <c r="I294" s="963"/>
      <c r="J294" s="963"/>
      <c r="K294" s="963"/>
      <c r="L294" s="963"/>
      <c r="M294" s="963"/>
      <c r="N294" s="963"/>
      <c r="O294" s="963"/>
      <c r="P294" s="963"/>
      <c r="Q294" s="963"/>
      <c r="R294" s="963"/>
      <c r="S294" s="963"/>
      <c r="T294" s="963"/>
      <c r="U294" s="963"/>
      <c r="V294" s="963"/>
      <c r="W294" s="963"/>
      <c r="X294" s="963"/>
      <c r="Y294" s="963"/>
      <c r="Z294" s="963"/>
      <c r="AA294" s="963"/>
      <c r="AB294" s="963"/>
      <c r="AC294" s="963"/>
      <c r="AD294" s="963"/>
      <c r="AE294" s="963"/>
      <c r="AF294" s="963"/>
      <c r="AG294" s="963"/>
      <c r="AH294" s="963"/>
      <c r="AI294" s="963"/>
      <c r="AJ294" s="963"/>
    </row>
    <row r="295" spans="1:36" ht="12.75" customHeight="1">
      <c r="A295" s="963"/>
      <c r="B295" s="963"/>
      <c r="C295" s="963"/>
      <c r="D295" s="963"/>
      <c r="E295" s="963"/>
      <c r="F295" s="963"/>
      <c r="G295" s="963"/>
      <c r="H295" s="963"/>
      <c r="I295" s="963"/>
      <c r="J295" s="963"/>
      <c r="K295" s="963"/>
      <c r="L295" s="963"/>
      <c r="M295" s="963"/>
      <c r="N295" s="963"/>
      <c r="O295" s="963"/>
      <c r="P295" s="963"/>
      <c r="Q295" s="963"/>
      <c r="R295" s="963"/>
      <c r="S295" s="963"/>
      <c r="T295" s="963"/>
      <c r="U295" s="963"/>
      <c r="V295" s="963"/>
      <c r="W295" s="963"/>
      <c r="X295" s="963"/>
      <c r="Y295" s="963"/>
      <c r="Z295" s="963"/>
      <c r="AA295" s="963"/>
      <c r="AB295" s="963"/>
      <c r="AC295" s="963"/>
      <c r="AD295" s="963"/>
      <c r="AE295" s="963"/>
      <c r="AF295" s="963"/>
      <c r="AG295" s="963"/>
      <c r="AH295" s="963"/>
      <c r="AI295" s="963"/>
      <c r="AJ295" s="963"/>
    </row>
    <row r="296" spans="1:36" ht="12.75" customHeight="1">
      <c r="A296" s="963"/>
      <c r="B296" s="963"/>
      <c r="C296" s="963"/>
      <c r="D296" s="963"/>
      <c r="E296" s="963"/>
      <c r="F296" s="963"/>
      <c r="G296" s="963"/>
      <c r="H296" s="963"/>
      <c r="I296" s="963"/>
      <c r="J296" s="963"/>
      <c r="K296" s="963"/>
      <c r="L296" s="963"/>
      <c r="M296" s="963"/>
      <c r="N296" s="963"/>
      <c r="O296" s="963"/>
      <c r="P296" s="963"/>
      <c r="Q296" s="963"/>
      <c r="R296" s="963"/>
      <c r="S296" s="963"/>
      <c r="T296" s="963"/>
      <c r="U296" s="963"/>
      <c r="V296" s="963"/>
      <c r="W296" s="963"/>
      <c r="X296" s="963"/>
      <c r="Y296" s="963"/>
      <c r="Z296" s="963"/>
      <c r="AA296" s="963"/>
      <c r="AB296" s="963"/>
      <c r="AC296" s="963"/>
      <c r="AD296" s="963"/>
      <c r="AE296" s="963"/>
      <c r="AF296" s="963"/>
      <c r="AG296" s="963"/>
      <c r="AH296" s="963"/>
      <c r="AI296" s="963"/>
      <c r="AJ296" s="963"/>
    </row>
    <row r="297" spans="1:36" ht="12.75" customHeight="1">
      <c r="A297" s="963"/>
      <c r="B297" s="963"/>
      <c r="C297" s="963"/>
      <c r="D297" s="963"/>
      <c r="E297" s="963"/>
      <c r="F297" s="963"/>
      <c r="G297" s="963"/>
      <c r="H297" s="963"/>
      <c r="I297" s="963"/>
      <c r="J297" s="963"/>
      <c r="K297" s="963"/>
      <c r="L297" s="963"/>
      <c r="M297" s="963"/>
      <c r="N297" s="963"/>
      <c r="O297" s="963"/>
      <c r="P297" s="963"/>
      <c r="Q297" s="963"/>
      <c r="R297" s="963"/>
      <c r="S297" s="963"/>
      <c r="T297" s="963"/>
      <c r="U297" s="963"/>
      <c r="V297" s="963"/>
      <c r="W297" s="963"/>
      <c r="X297" s="963"/>
      <c r="Y297" s="963"/>
      <c r="Z297" s="963"/>
      <c r="AA297" s="963"/>
      <c r="AB297" s="963"/>
      <c r="AC297" s="963"/>
      <c r="AD297" s="963"/>
      <c r="AE297" s="963"/>
      <c r="AF297" s="963"/>
      <c r="AG297" s="963"/>
      <c r="AH297" s="963"/>
      <c r="AI297" s="963"/>
      <c r="AJ297" s="963"/>
    </row>
    <row r="298" spans="1:36" ht="12.75" customHeight="1">
      <c r="A298" s="963"/>
      <c r="B298" s="963"/>
      <c r="C298" s="963"/>
      <c r="D298" s="963"/>
      <c r="E298" s="963"/>
      <c r="F298" s="963"/>
      <c r="G298" s="963"/>
      <c r="H298" s="963"/>
      <c r="I298" s="963"/>
      <c r="J298" s="963"/>
      <c r="K298" s="963"/>
      <c r="L298" s="963"/>
      <c r="M298" s="963"/>
      <c r="N298" s="963"/>
      <c r="O298" s="963"/>
      <c r="P298" s="963"/>
      <c r="Q298" s="963"/>
      <c r="R298" s="963"/>
      <c r="S298" s="963"/>
      <c r="T298" s="963"/>
      <c r="U298" s="963"/>
      <c r="V298" s="963"/>
      <c r="W298" s="963"/>
      <c r="X298" s="963"/>
      <c r="Y298" s="963"/>
      <c r="Z298" s="963"/>
      <c r="AA298" s="963"/>
      <c r="AB298" s="963"/>
      <c r="AC298" s="963"/>
      <c r="AD298" s="963"/>
      <c r="AE298" s="963"/>
      <c r="AF298" s="963"/>
      <c r="AG298" s="963"/>
      <c r="AH298" s="963"/>
      <c r="AI298" s="963"/>
      <c r="AJ298" s="963"/>
    </row>
    <row r="299" spans="1:36" ht="12.75" customHeight="1">
      <c r="A299" s="963"/>
      <c r="B299" s="963"/>
      <c r="C299" s="963"/>
      <c r="D299" s="963"/>
      <c r="E299" s="963"/>
      <c r="F299" s="963"/>
      <c r="G299" s="963"/>
      <c r="H299" s="963"/>
      <c r="I299" s="963"/>
      <c r="J299" s="963"/>
      <c r="K299" s="963"/>
      <c r="L299" s="963"/>
      <c r="M299" s="963"/>
      <c r="N299" s="963"/>
      <c r="O299" s="963"/>
      <c r="P299" s="963"/>
      <c r="Q299" s="963"/>
      <c r="R299" s="963"/>
      <c r="S299" s="963"/>
      <c r="T299" s="963"/>
      <c r="U299" s="963"/>
      <c r="V299" s="963"/>
      <c r="W299" s="963"/>
      <c r="X299" s="963"/>
      <c r="Y299" s="963"/>
      <c r="Z299" s="963"/>
      <c r="AA299" s="963"/>
      <c r="AB299" s="963"/>
      <c r="AC299" s="963"/>
      <c r="AD299" s="963"/>
      <c r="AE299" s="963"/>
      <c r="AF299" s="963"/>
      <c r="AG299" s="963"/>
      <c r="AH299" s="963"/>
      <c r="AI299" s="963"/>
      <c r="AJ299" s="963"/>
    </row>
    <row r="300" spans="1:36" ht="12.75" customHeight="1">
      <c r="A300" s="963"/>
      <c r="B300" s="963"/>
      <c r="C300" s="963"/>
      <c r="D300" s="963"/>
      <c r="E300" s="963"/>
      <c r="F300" s="963"/>
      <c r="G300" s="963"/>
      <c r="H300" s="963"/>
      <c r="I300" s="963"/>
      <c r="J300" s="963"/>
      <c r="K300" s="963"/>
      <c r="L300" s="963"/>
      <c r="M300" s="963"/>
      <c r="N300" s="963"/>
      <c r="O300" s="963"/>
      <c r="P300" s="963"/>
      <c r="Q300" s="963"/>
      <c r="R300" s="963"/>
      <c r="S300" s="963"/>
      <c r="T300" s="963"/>
      <c r="U300" s="963"/>
      <c r="V300" s="963"/>
      <c r="W300" s="963"/>
      <c r="X300" s="963"/>
      <c r="Y300" s="963"/>
      <c r="Z300" s="963"/>
      <c r="AA300" s="963"/>
      <c r="AB300" s="963"/>
      <c r="AC300" s="963"/>
      <c r="AD300" s="963"/>
      <c r="AE300" s="963"/>
      <c r="AF300" s="963"/>
      <c r="AG300" s="963"/>
      <c r="AH300" s="963"/>
      <c r="AI300" s="963"/>
      <c r="AJ300" s="963"/>
    </row>
    <row r="301" spans="1:36" ht="12.75" customHeight="1">
      <c r="A301" s="963"/>
      <c r="B301" s="963"/>
      <c r="C301" s="963"/>
      <c r="D301" s="963"/>
      <c r="E301" s="963"/>
      <c r="F301" s="963"/>
      <c r="G301" s="963"/>
      <c r="H301" s="963"/>
      <c r="I301" s="963"/>
      <c r="J301" s="963"/>
      <c r="K301" s="963"/>
      <c r="L301" s="963"/>
      <c r="M301" s="963"/>
      <c r="N301" s="963"/>
      <c r="O301" s="963"/>
      <c r="P301" s="963"/>
      <c r="Q301" s="963"/>
      <c r="R301" s="963"/>
      <c r="S301" s="963"/>
      <c r="T301" s="963"/>
      <c r="U301" s="963"/>
      <c r="V301" s="963"/>
      <c r="W301" s="963"/>
      <c r="X301" s="963"/>
      <c r="Y301" s="963"/>
      <c r="Z301" s="963"/>
      <c r="AA301" s="963"/>
      <c r="AB301" s="963"/>
      <c r="AC301" s="963"/>
      <c r="AD301" s="963"/>
      <c r="AE301" s="963"/>
      <c r="AF301" s="963"/>
      <c r="AG301" s="963"/>
      <c r="AH301" s="963"/>
      <c r="AI301" s="963"/>
      <c r="AJ301" s="963"/>
    </row>
    <row r="302" spans="1:36" ht="12.75" customHeight="1">
      <c r="A302" s="963"/>
      <c r="B302" s="963"/>
      <c r="C302" s="963"/>
      <c r="D302" s="963"/>
      <c r="E302" s="963"/>
      <c r="F302" s="963"/>
      <c r="G302" s="963"/>
      <c r="H302" s="963"/>
      <c r="I302" s="963"/>
      <c r="J302" s="963"/>
      <c r="K302" s="963"/>
      <c r="L302" s="963"/>
      <c r="M302" s="963"/>
      <c r="N302" s="963"/>
      <c r="O302" s="963"/>
      <c r="P302" s="963"/>
      <c r="Q302" s="963"/>
      <c r="R302" s="963"/>
      <c r="S302" s="963"/>
      <c r="T302" s="963"/>
      <c r="U302" s="963"/>
      <c r="V302" s="963"/>
      <c r="W302" s="963"/>
      <c r="X302" s="963"/>
      <c r="Y302" s="963"/>
      <c r="Z302" s="963"/>
      <c r="AA302" s="963"/>
      <c r="AB302" s="963"/>
      <c r="AC302" s="963"/>
      <c r="AD302" s="963"/>
      <c r="AE302" s="963"/>
      <c r="AF302" s="963"/>
      <c r="AG302" s="963"/>
      <c r="AH302" s="963"/>
      <c r="AI302" s="963"/>
      <c r="AJ302" s="963"/>
    </row>
    <row r="303" spans="1:36" ht="12.75" customHeight="1">
      <c r="A303" s="963"/>
      <c r="B303" s="963"/>
      <c r="C303" s="963"/>
      <c r="D303" s="963"/>
      <c r="E303" s="963"/>
      <c r="F303" s="963"/>
      <c r="G303" s="963"/>
      <c r="H303" s="963"/>
      <c r="I303" s="963"/>
      <c r="J303" s="963"/>
      <c r="K303" s="963"/>
      <c r="L303" s="963"/>
      <c r="M303" s="963"/>
      <c r="N303" s="963"/>
      <c r="O303" s="963"/>
      <c r="P303" s="963"/>
      <c r="Q303" s="963"/>
      <c r="R303" s="963"/>
      <c r="S303" s="963"/>
      <c r="T303" s="963"/>
      <c r="U303" s="963"/>
      <c r="V303" s="963"/>
      <c r="W303" s="963"/>
      <c r="X303" s="963"/>
      <c r="Y303" s="963"/>
      <c r="Z303" s="963"/>
      <c r="AA303" s="963"/>
      <c r="AB303" s="963"/>
      <c r="AC303" s="963"/>
      <c r="AD303" s="963"/>
      <c r="AE303" s="963"/>
      <c r="AF303" s="963"/>
      <c r="AG303" s="963"/>
      <c r="AH303" s="963"/>
      <c r="AI303" s="963"/>
      <c r="AJ303" s="963"/>
    </row>
    <row r="304" spans="1:36" ht="12.75" customHeight="1">
      <c r="A304" s="963"/>
      <c r="B304" s="963"/>
      <c r="C304" s="963"/>
      <c r="D304" s="963"/>
      <c r="E304" s="963"/>
      <c r="F304" s="963"/>
      <c r="G304" s="963"/>
      <c r="H304" s="963"/>
      <c r="I304" s="963"/>
      <c r="J304" s="963"/>
      <c r="K304" s="963"/>
      <c r="L304" s="963"/>
      <c r="M304" s="963"/>
      <c r="N304" s="963"/>
      <c r="O304" s="963"/>
      <c r="P304" s="963"/>
      <c r="Q304" s="963"/>
      <c r="R304" s="963"/>
      <c r="S304" s="963"/>
      <c r="T304" s="963"/>
      <c r="U304" s="963"/>
      <c r="V304" s="963"/>
      <c r="W304" s="963"/>
      <c r="X304" s="963"/>
      <c r="Y304" s="963"/>
      <c r="Z304" s="963"/>
      <c r="AA304" s="963"/>
      <c r="AB304" s="963"/>
      <c r="AC304" s="963"/>
      <c r="AD304" s="963"/>
      <c r="AE304" s="963"/>
      <c r="AF304" s="963"/>
      <c r="AG304" s="963"/>
      <c r="AH304" s="963"/>
      <c r="AI304" s="963"/>
      <c r="AJ304" s="963"/>
    </row>
    <row r="305" spans="1:36" ht="12.75" customHeight="1">
      <c r="A305" s="963"/>
      <c r="B305" s="963"/>
      <c r="C305" s="963"/>
      <c r="D305" s="963"/>
      <c r="E305" s="963"/>
      <c r="F305" s="963"/>
      <c r="G305" s="963"/>
      <c r="H305" s="963"/>
      <c r="I305" s="963"/>
      <c r="J305" s="963"/>
      <c r="K305" s="963"/>
      <c r="L305" s="963"/>
      <c r="M305" s="963"/>
      <c r="N305" s="963"/>
      <c r="O305" s="963"/>
      <c r="P305" s="963"/>
      <c r="Q305" s="963"/>
      <c r="R305" s="963"/>
      <c r="S305" s="963"/>
      <c r="T305" s="963"/>
      <c r="U305" s="963"/>
      <c r="V305" s="963"/>
      <c r="W305" s="963"/>
      <c r="X305" s="963"/>
      <c r="Y305" s="963"/>
      <c r="Z305" s="963"/>
      <c r="AA305" s="963"/>
      <c r="AB305" s="963"/>
      <c r="AC305" s="963"/>
      <c r="AD305" s="963"/>
      <c r="AE305" s="963"/>
      <c r="AF305" s="963"/>
      <c r="AG305" s="963"/>
      <c r="AH305" s="963"/>
      <c r="AI305" s="963"/>
      <c r="AJ305" s="963"/>
    </row>
    <row r="306" spans="1:36" ht="12.75" customHeight="1">
      <c r="A306" s="963"/>
      <c r="B306" s="963"/>
      <c r="C306" s="963"/>
      <c r="D306" s="963"/>
      <c r="E306" s="963"/>
      <c r="F306" s="963"/>
      <c r="G306" s="963"/>
      <c r="H306" s="963"/>
      <c r="I306" s="963"/>
      <c r="J306" s="963"/>
      <c r="K306" s="963"/>
      <c r="L306" s="963"/>
      <c r="M306" s="963"/>
      <c r="N306" s="963"/>
      <c r="O306" s="963"/>
      <c r="P306" s="963"/>
      <c r="Q306" s="963"/>
      <c r="R306" s="963"/>
      <c r="S306" s="963"/>
      <c r="T306" s="963"/>
      <c r="U306" s="963"/>
      <c r="V306" s="963"/>
      <c r="W306" s="963"/>
      <c r="X306" s="963"/>
      <c r="Y306" s="963"/>
      <c r="Z306" s="963"/>
      <c r="AA306" s="963"/>
      <c r="AB306" s="963"/>
      <c r="AC306" s="963"/>
      <c r="AD306" s="963"/>
      <c r="AE306" s="963"/>
      <c r="AF306" s="963"/>
      <c r="AG306" s="963"/>
      <c r="AH306" s="963"/>
      <c r="AI306" s="963"/>
      <c r="AJ306" s="963"/>
    </row>
    <row r="307" spans="1:36" ht="12.75" customHeight="1">
      <c r="A307" s="963"/>
      <c r="B307" s="963"/>
      <c r="C307" s="963"/>
      <c r="D307" s="963"/>
      <c r="E307" s="963"/>
      <c r="F307" s="963"/>
      <c r="G307" s="963"/>
      <c r="H307" s="963"/>
      <c r="I307" s="963"/>
      <c r="J307" s="963"/>
      <c r="K307" s="963"/>
      <c r="L307" s="963"/>
      <c r="M307" s="963"/>
      <c r="N307" s="963"/>
      <c r="O307" s="963"/>
      <c r="P307" s="963"/>
      <c r="Q307" s="963"/>
      <c r="R307" s="963"/>
      <c r="S307" s="963"/>
      <c r="T307" s="963"/>
      <c r="U307" s="963"/>
      <c r="V307" s="963"/>
      <c r="W307" s="963"/>
      <c r="X307" s="963"/>
      <c r="Y307" s="963"/>
      <c r="Z307" s="963"/>
      <c r="AA307" s="963"/>
      <c r="AB307" s="963"/>
      <c r="AC307" s="963"/>
      <c r="AD307" s="963"/>
      <c r="AE307" s="963"/>
      <c r="AF307" s="963"/>
      <c r="AG307" s="963"/>
      <c r="AH307" s="963"/>
      <c r="AI307" s="963"/>
      <c r="AJ307" s="963"/>
    </row>
    <row r="308" spans="1:36" ht="12.75" customHeight="1">
      <c r="A308" s="963"/>
      <c r="B308" s="963"/>
      <c r="C308" s="963"/>
      <c r="D308" s="963"/>
      <c r="E308" s="963"/>
      <c r="F308" s="963"/>
      <c r="G308" s="963"/>
      <c r="H308" s="963"/>
      <c r="I308" s="963"/>
      <c r="J308" s="963"/>
      <c r="K308" s="963"/>
      <c r="L308" s="963"/>
      <c r="M308" s="963"/>
      <c r="N308" s="963"/>
      <c r="O308" s="963"/>
      <c r="P308" s="963"/>
      <c r="Q308" s="963"/>
      <c r="R308" s="963"/>
      <c r="S308" s="963"/>
      <c r="T308" s="963"/>
      <c r="U308" s="963"/>
      <c r="V308" s="963"/>
      <c r="W308" s="963"/>
      <c r="X308" s="963"/>
      <c r="Y308" s="963"/>
      <c r="Z308" s="963"/>
      <c r="AA308" s="963"/>
      <c r="AB308" s="963"/>
      <c r="AC308" s="963"/>
      <c r="AD308" s="963"/>
      <c r="AE308" s="963"/>
      <c r="AF308" s="963"/>
      <c r="AG308" s="963"/>
      <c r="AH308" s="963"/>
      <c r="AI308" s="963"/>
      <c r="AJ308" s="963"/>
    </row>
    <row r="309" spans="1:36" ht="12.75" customHeight="1">
      <c r="A309" s="963"/>
      <c r="B309" s="963"/>
      <c r="C309" s="963"/>
      <c r="D309" s="963"/>
      <c r="E309" s="963"/>
      <c r="F309" s="963"/>
      <c r="G309" s="963"/>
      <c r="H309" s="963"/>
      <c r="I309" s="963"/>
      <c r="J309" s="963"/>
      <c r="K309" s="963"/>
      <c r="L309" s="963"/>
      <c r="M309" s="963"/>
      <c r="N309" s="963"/>
      <c r="O309" s="963"/>
      <c r="P309" s="963"/>
      <c r="Q309" s="963"/>
      <c r="R309" s="963"/>
      <c r="S309" s="963"/>
      <c r="T309" s="963"/>
      <c r="U309" s="963"/>
      <c r="V309" s="963"/>
      <c r="W309" s="963"/>
      <c r="X309" s="963"/>
      <c r="Y309" s="963"/>
      <c r="Z309" s="963"/>
      <c r="AA309" s="963"/>
      <c r="AB309" s="963"/>
      <c r="AC309" s="963"/>
      <c r="AD309" s="963"/>
      <c r="AE309" s="963"/>
      <c r="AF309" s="963"/>
      <c r="AG309" s="963"/>
      <c r="AH309" s="963"/>
      <c r="AI309" s="963"/>
      <c r="AJ309" s="963"/>
    </row>
    <row r="310" spans="1:36" ht="12.75" customHeight="1">
      <c r="A310" s="963"/>
      <c r="B310" s="963"/>
      <c r="C310" s="963"/>
      <c r="D310" s="963"/>
      <c r="E310" s="963"/>
      <c r="F310" s="963"/>
      <c r="G310" s="963"/>
      <c r="H310" s="963"/>
      <c r="I310" s="963"/>
      <c r="J310" s="963"/>
      <c r="K310" s="963"/>
      <c r="L310" s="963"/>
      <c r="M310" s="963"/>
      <c r="N310" s="963"/>
      <c r="O310" s="963"/>
      <c r="P310" s="963"/>
      <c r="Q310" s="963"/>
      <c r="R310" s="963"/>
      <c r="S310" s="963"/>
      <c r="T310" s="963"/>
      <c r="U310" s="963"/>
      <c r="V310" s="963"/>
      <c r="W310" s="963"/>
      <c r="X310" s="963"/>
      <c r="Y310" s="963"/>
      <c r="Z310" s="963"/>
      <c r="AA310" s="963"/>
      <c r="AB310" s="963"/>
      <c r="AC310" s="963"/>
      <c r="AD310" s="963"/>
      <c r="AE310" s="963"/>
      <c r="AF310" s="963"/>
      <c r="AG310" s="963"/>
      <c r="AH310" s="963"/>
      <c r="AI310" s="963"/>
      <c r="AJ310" s="963"/>
    </row>
    <row r="311" spans="1:36" ht="12.75" customHeight="1">
      <c r="A311" s="963"/>
      <c r="B311" s="963"/>
      <c r="C311" s="963"/>
      <c r="D311" s="963"/>
      <c r="E311" s="963"/>
      <c r="F311" s="963"/>
      <c r="G311" s="963"/>
      <c r="H311" s="963"/>
      <c r="I311" s="963"/>
      <c r="J311" s="963"/>
      <c r="K311" s="963"/>
      <c r="L311" s="963"/>
      <c r="M311" s="963"/>
      <c r="N311" s="963"/>
      <c r="O311" s="963"/>
      <c r="P311" s="963"/>
      <c r="Q311" s="963"/>
      <c r="R311" s="963"/>
      <c r="S311" s="963"/>
      <c r="T311" s="963"/>
      <c r="U311" s="963"/>
      <c r="V311" s="963"/>
      <c r="W311" s="963"/>
      <c r="X311" s="963"/>
      <c r="Y311" s="963"/>
      <c r="Z311" s="963"/>
      <c r="AA311" s="963"/>
      <c r="AB311" s="963"/>
      <c r="AC311" s="963"/>
      <c r="AD311" s="963"/>
      <c r="AE311" s="963"/>
      <c r="AF311" s="963"/>
      <c r="AG311" s="963"/>
      <c r="AH311" s="963"/>
      <c r="AI311" s="963"/>
      <c r="AJ311" s="963"/>
    </row>
    <row r="312" spans="1:36" ht="12.75" customHeight="1">
      <c r="A312" s="963"/>
      <c r="B312" s="963"/>
      <c r="C312" s="963"/>
      <c r="D312" s="963"/>
      <c r="E312" s="963"/>
      <c r="F312" s="963"/>
      <c r="G312" s="963"/>
      <c r="H312" s="963"/>
      <c r="I312" s="963"/>
      <c r="J312" s="963"/>
      <c r="K312" s="963"/>
      <c r="L312" s="963"/>
      <c r="M312" s="963"/>
      <c r="N312" s="963"/>
      <c r="O312" s="963"/>
      <c r="P312" s="963"/>
      <c r="Q312" s="963"/>
      <c r="R312" s="963"/>
      <c r="S312" s="963"/>
      <c r="T312" s="963"/>
      <c r="U312" s="963"/>
      <c r="V312" s="963"/>
      <c r="W312" s="963"/>
      <c r="X312" s="963"/>
      <c r="Y312" s="963"/>
      <c r="Z312" s="963"/>
      <c r="AA312" s="963"/>
      <c r="AB312" s="963"/>
      <c r="AC312" s="963"/>
      <c r="AD312" s="963"/>
      <c r="AE312" s="963"/>
      <c r="AF312" s="963"/>
      <c r="AG312" s="963"/>
      <c r="AH312" s="963"/>
      <c r="AI312" s="963"/>
      <c r="AJ312" s="963"/>
    </row>
    <row r="313" spans="1:36" ht="12.75" customHeight="1">
      <c r="A313" s="963"/>
      <c r="B313" s="963"/>
      <c r="C313" s="963"/>
      <c r="D313" s="963"/>
      <c r="E313" s="963"/>
      <c r="F313" s="963"/>
      <c r="G313" s="963"/>
      <c r="H313" s="963"/>
      <c r="I313" s="963"/>
      <c r="J313" s="963"/>
      <c r="K313" s="963"/>
      <c r="L313" s="963"/>
      <c r="M313" s="963"/>
      <c r="N313" s="963"/>
      <c r="O313" s="963"/>
      <c r="P313" s="963"/>
      <c r="Q313" s="963"/>
      <c r="R313" s="963"/>
      <c r="S313" s="963"/>
      <c r="T313" s="963"/>
      <c r="U313" s="963"/>
      <c r="V313" s="963"/>
      <c r="W313" s="963"/>
      <c r="X313" s="963"/>
      <c r="Y313" s="963"/>
      <c r="Z313" s="963"/>
      <c r="AA313" s="963"/>
      <c r="AB313" s="963"/>
      <c r="AC313" s="963"/>
      <c r="AD313" s="963"/>
      <c r="AE313" s="963"/>
      <c r="AF313" s="963"/>
      <c r="AG313" s="963"/>
      <c r="AH313" s="963"/>
      <c r="AI313" s="963"/>
      <c r="AJ313" s="963"/>
    </row>
    <row r="314" spans="1:36" ht="12.75" customHeight="1">
      <c r="A314" s="963"/>
      <c r="B314" s="963"/>
      <c r="C314" s="963"/>
      <c r="D314" s="963"/>
      <c r="E314" s="963"/>
      <c r="F314" s="963"/>
      <c r="G314" s="963"/>
      <c r="H314" s="963"/>
      <c r="I314" s="963"/>
      <c r="J314" s="963"/>
      <c r="K314" s="963"/>
      <c r="L314" s="963"/>
      <c r="M314" s="963"/>
      <c r="N314" s="963"/>
      <c r="O314" s="963"/>
      <c r="P314" s="963"/>
      <c r="Q314" s="963"/>
      <c r="R314" s="963"/>
      <c r="S314" s="963"/>
      <c r="T314" s="963"/>
      <c r="U314" s="963"/>
      <c r="V314" s="963"/>
      <c r="W314" s="963"/>
      <c r="X314" s="963"/>
      <c r="Y314" s="963"/>
      <c r="Z314" s="963"/>
      <c r="AA314" s="963"/>
      <c r="AB314" s="963"/>
      <c r="AC314" s="963"/>
      <c r="AD314" s="963"/>
      <c r="AE314" s="963"/>
      <c r="AF314" s="963"/>
      <c r="AG314" s="963"/>
      <c r="AH314" s="963"/>
      <c r="AI314" s="963"/>
      <c r="AJ314" s="963"/>
    </row>
    <row r="315" spans="1:36" ht="12.75" customHeight="1">
      <c r="A315" s="963"/>
      <c r="B315" s="963"/>
      <c r="C315" s="963"/>
      <c r="D315" s="963"/>
      <c r="E315" s="963"/>
      <c r="F315" s="963"/>
      <c r="G315" s="963"/>
      <c r="H315" s="963"/>
      <c r="I315" s="963"/>
      <c r="J315" s="963"/>
      <c r="K315" s="963"/>
      <c r="L315" s="963"/>
      <c r="M315" s="963"/>
      <c r="N315" s="963"/>
      <c r="O315" s="963"/>
      <c r="P315" s="963"/>
      <c r="Q315" s="963"/>
      <c r="R315" s="963"/>
      <c r="S315" s="963"/>
      <c r="T315" s="963"/>
      <c r="U315" s="963"/>
      <c r="V315" s="963"/>
      <c r="W315" s="963"/>
      <c r="X315" s="963"/>
      <c r="Y315" s="963"/>
      <c r="Z315" s="963"/>
      <c r="AA315" s="963"/>
      <c r="AB315" s="963"/>
      <c r="AC315" s="963"/>
      <c r="AD315" s="963"/>
      <c r="AE315" s="963"/>
      <c r="AF315" s="963"/>
      <c r="AG315" s="963"/>
      <c r="AH315" s="963"/>
      <c r="AI315" s="963"/>
      <c r="AJ315" s="963"/>
    </row>
    <row r="316" spans="1:36" ht="12.75" customHeight="1">
      <c r="A316" s="963"/>
      <c r="B316" s="963"/>
      <c r="C316" s="963"/>
      <c r="D316" s="963"/>
      <c r="E316" s="963"/>
      <c r="F316" s="963"/>
      <c r="G316" s="963"/>
      <c r="H316" s="963"/>
      <c r="I316" s="963"/>
      <c r="J316" s="963"/>
      <c r="K316" s="963"/>
      <c r="L316" s="963"/>
      <c r="M316" s="963"/>
      <c r="N316" s="963"/>
      <c r="O316" s="963"/>
      <c r="P316" s="963"/>
      <c r="Q316" s="963"/>
      <c r="R316" s="963"/>
      <c r="S316" s="963"/>
      <c r="T316" s="963"/>
      <c r="U316" s="963"/>
      <c r="V316" s="963"/>
      <c r="W316" s="963"/>
      <c r="X316" s="963"/>
      <c r="Y316" s="963"/>
      <c r="Z316" s="963"/>
      <c r="AA316" s="963"/>
      <c r="AB316" s="963"/>
      <c r="AC316" s="963"/>
      <c r="AD316" s="963"/>
      <c r="AE316" s="963"/>
      <c r="AF316" s="963"/>
      <c r="AG316" s="963"/>
      <c r="AH316" s="963"/>
      <c r="AI316" s="963"/>
      <c r="AJ316" s="963"/>
    </row>
    <row r="317" spans="1:36" ht="12.75" customHeight="1">
      <c r="A317" s="963"/>
      <c r="B317" s="963"/>
      <c r="C317" s="963"/>
      <c r="D317" s="963"/>
      <c r="E317" s="963"/>
      <c r="F317" s="963"/>
      <c r="G317" s="963"/>
      <c r="H317" s="963"/>
      <c r="I317" s="963"/>
      <c r="J317" s="963"/>
      <c r="K317" s="963"/>
      <c r="L317" s="963"/>
      <c r="M317" s="963"/>
      <c r="N317" s="963"/>
      <c r="O317" s="963"/>
      <c r="P317" s="963"/>
      <c r="Q317" s="963"/>
      <c r="R317" s="963"/>
      <c r="S317" s="963"/>
      <c r="T317" s="963"/>
      <c r="U317" s="963"/>
      <c r="V317" s="963"/>
      <c r="W317" s="963"/>
      <c r="X317" s="963"/>
      <c r="Y317" s="963"/>
      <c r="Z317" s="963"/>
      <c r="AA317" s="963"/>
      <c r="AB317" s="963"/>
      <c r="AC317" s="963"/>
      <c r="AD317" s="963"/>
      <c r="AE317" s="963"/>
      <c r="AF317" s="963"/>
      <c r="AG317" s="963"/>
      <c r="AH317" s="963"/>
      <c r="AI317" s="963"/>
      <c r="AJ317" s="963"/>
    </row>
    <row r="318" spans="1:36" ht="12.75" customHeight="1">
      <c r="A318" s="963"/>
      <c r="B318" s="963"/>
      <c r="C318" s="963"/>
      <c r="D318" s="963"/>
      <c r="E318" s="963"/>
      <c r="F318" s="963"/>
      <c r="G318" s="963"/>
      <c r="H318" s="963"/>
      <c r="I318" s="963"/>
      <c r="J318" s="963"/>
      <c r="K318" s="963"/>
      <c r="L318" s="963"/>
      <c r="M318" s="963"/>
      <c r="N318" s="963"/>
      <c r="O318" s="963"/>
      <c r="P318" s="963"/>
      <c r="Q318" s="963"/>
      <c r="R318" s="963"/>
      <c r="S318" s="963"/>
      <c r="T318" s="963"/>
      <c r="U318" s="963"/>
      <c r="V318" s="963"/>
      <c r="W318" s="963"/>
      <c r="X318" s="963"/>
      <c r="Y318" s="963"/>
      <c r="Z318" s="963"/>
      <c r="AA318" s="963"/>
      <c r="AB318" s="963"/>
      <c r="AC318" s="963"/>
      <c r="AD318" s="963"/>
      <c r="AE318" s="963"/>
      <c r="AF318" s="963"/>
      <c r="AG318" s="963"/>
      <c r="AH318" s="963"/>
      <c r="AI318" s="963"/>
      <c r="AJ318" s="963"/>
    </row>
    <row r="319" spans="1:36" ht="12.75" customHeight="1">
      <c r="A319" s="963"/>
      <c r="B319" s="963"/>
      <c r="C319" s="963"/>
      <c r="D319" s="963"/>
      <c r="E319" s="963"/>
      <c r="F319" s="963"/>
      <c r="G319" s="963"/>
      <c r="H319" s="963"/>
      <c r="I319" s="963"/>
      <c r="J319" s="963"/>
      <c r="K319" s="963"/>
      <c r="L319" s="963"/>
      <c r="M319" s="963"/>
      <c r="N319" s="963"/>
      <c r="O319" s="963"/>
      <c r="P319" s="963"/>
      <c r="Q319" s="963"/>
      <c r="R319" s="963"/>
      <c r="S319" s="963"/>
      <c r="T319" s="963"/>
      <c r="U319" s="963"/>
      <c r="V319" s="963"/>
      <c r="W319" s="963"/>
      <c r="X319" s="963"/>
      <c r="Y319" s="963"/>
      <c r="Z319" s="963"/>
      <c r="AA319" s="963"/>
      <c r="AB319" s="963"/>
      <c r="AC319" s="963"/>
      <c r="AD319" s="963"/>
      <c r="AE319" s="963"/>
      <c r="AF319" s="963"/>
      <c r="AG319" s="963"/>
      <c r="AH319" s="963"/>
      <c r="AI319" s="963"/>
      <c r="AJ319" s="963"/>
    </row>
    <row r="320" spans="1:36" ht="12.75" customHeight="1">
      <c r="A320" s="963"/>
      <c r="B320" s="963"/>
      <c r="C320" s="963"/>
      <c r="D320" s="963"/>
      <c r="E320" s="963"/>
      <c r="F320" s="963"/>
      <c r="G320" s="963"/>
      <c r="H320" s="963"/>
      <c r="I320" s="963"/>
      <c r="J320" s="963"/>
      <c r="K320" s="963"/>
      <c r="L320" s="963"/>
      <c r="M320" s="963"/>
      <c r="N320" s="963"/>
      <c r="O320" s="963"/>
      <c r="P320" s="963"/>
      <c r="Q320" s="963"/>
      <c r="R320" s="963"/>
      <c r="S320" s="963"/>
      <c r="T320" s="963"/>
      <c r="U320" s="963"/>
      <c r="V320" s="963"/>
      <c r="W320" s="963"/>
      <c r="X320" s="963"/>
      <c r="Y320" s="963"/>
      <c r="Z320" s="963"/>
      <c r="AA320" s="963"/>
      <c r="AB320" s="963"/>
      <c r="AC320" s="963"/>
      <c r="AD320" s="963"/>
      <c r="AE320" s="963"/>
      <c r="AF320" s="963"/>
      <c r="AG320" s="963"/>
      <c r="AH320" s="963"/>
      <c r="AI320" s="963"/>
      <c r="AJ320" s="963"/>
    </row>
    <row r="321" spans="1:36" ht="12.75" customHeight="1">
      <c r="A321" s="963"/>
      <c r="B321" s="963"/>
      <c r="C321" s="963"/>
      <c r="D321" s="963"/>
      <c r="E321" s="963"/>
      <c r="F321" s="963"/>
      <c r="G321" s="963"/>
      <c r="H321" s="963"/>
      <c r="I321" s="963"/>
      <c r="J321" s="963"/>
      <c r="K321" s="963"/>
      <c r="L321" s="963"/>
      <c r="M321" s="963"/>
      <c r="N321" s="963"/>
      <c r="O321" s="963"/>
      <c r="P321" s="963"/>
      <c r="Q321" s="963"/>
      <c r="R321" s="963"/>
      <c r="S321" s="963"/>
      <c r="T321" s="963"/>
      <c r="U321" s="963"/>
      <c r="V321" s="963"/>
      <c r="W321" s="963"/>
      <c r="X321" s="963"/>
      <c r="Y321" s="963"/>
      <c r="Z321" s="963"/>
      <c r="AA321" s="963"/>
      <c r="AB321" s="963"/>
      <c r="AC321" s="963"/>
      <c r="AD321" s="963"/>
      <c r="AE321" s="963"/>
      <c r="AF321" s="963"/>
      <c r="AG321" s="963"/>
      <c r="AH321" s="963"/>
      <c r="AI321" s="963"/>
      <c r="AJ321" s="963"/>
    </row>
    <row r="322" spans="1:36" ht="12.75" customHeight="1">
      <c r="A322" s="963"/>
      <c r="B322" s="963"/>
      <c r="C322" s="963"/>
      <c r="D322" s="963"/>
      <c r="E322" s="963"/>
      <c r="F322" s="963"/>
      <c r="G322" s="963"/>
      <c r="H322" s="963"/>
      <c r="I322" s="963"/>
      <c r="J322" s="963"/>
      <c r="K322" s="963"/>
      <c r="L322" s="963"/>
      <c r="M322" s="963"/>
      <c r="N322" s="963"/>
      <c r="O322" s="963"/>
      <c r="P322" s="963"/>
      <c r="Q322" s="963"/>
      <c r="R322" s="963"/>
      <c r="S322" s="963"/>
      <c r="T322" s="963"/>
      <c r="U322" s="963"/>
      <c r="V322" s="963"/>
      <c r="W322" s="963"/>
      <c r="X322" s="963"/>
      <c r="Y322" s="963"/>
      <c r="Z322" s="963"/>
      <c r="AA322" s="963"/>
      <c r="AB322" s="963"/>
      <c r="AC322" s="963"/>
      <c r="AD322" s="963"/>
      <c r="AE322" s="963"/>
      <c r="AF322" s="963"/>
      <c r="AG322" s="963"/>
      <c r="AH322" s="963"/>
      <c r="AI322" s="963"/>
      <c r="AJ322" s="963"/>
    </row>
    <row r="323" spans="1:36" ht="12.75" customHeight="1">
      <c r="A323" s="963"/>
      <c r="B323" s="963"/>
      <c r="C323" s="963"/>
      <c r="D323" s="963"/>
      <c r="E323" s="963"/>
      <c r="F323" s="963"/>
      <c r="G323" s="963"/>
      <c r="H323" s="963"/>
      <c r="I323" s="963"/>
      <c r="J323" s="963"/>
      <c r="K323" s="963"/>
      <c r="L323" s="963"/>
      <c r="M323" s="963"/>
      <c r="N323" s="963"/>
      <c r="O323" s="963"/>
      <c r="P323" s="963"/>
      <c r="Q323" s="963"/>
      <c r="R323" s="963"/>
      <c r="S323" s="963"/>
      <c r="T323" s="963"/>
      <c r="U323" s="963"/>
      <c r="V323" s="963"/>
      <c r="W323" s="963"/>
      <c r="X323" s="963"/>
      <c r="Y323" s="963"/>
      <c r="Z323" s="963"/>
      <c r="AA323" s="963"/>
      <c r="AB323" s="963"/>
      <c r="AC323" s="963"/>
      <c r="AD323" s="963"/>
      <c r="AE323" s="963"/>
      <c r="AF323" s="963"/>
      <c r="AG323" s="963"/>
      <c r="AH323" s="963"/>
      <c r="AI323" s="963"/>
      <c r="AJ323" s="963"/>
    </row>
    <row r="324" spans="1:36" ht="12.75" customHeight="1">
      <c r="A324" s="963"/>
      <c r="B324" s="963"/>
      <c r="C324" s="963"/>
      <c r="D324" s="963"/>
      <c r="E324" s="963"/>
      <c r="F324" s="963"/>
      <c r="G324" s="963"/>
      <c r="H324" s="963"/>
      <c r="I324" s="963"/>
      <c r="J324" s="963"/>
      <c r="K324" s="963"/>
      <c r="L324" s="963"/>
      <c r="M324" s="963"/>
      <c r="N324" s="963"/>
      <c r="O324" s="963"/>
      <c r="P324" s="963"/>
      <c r="Q324" s="963"/>
      <c r="R324" s="963"/>
      <c r="S324" s="963"/>
      <c r="T324" s="963"/>
      <c r="U324" s="963"/>
      <c r="V324" s="963"/>
      <c r="W324" s="963"/>
      <c r="X324" s="963"/>
      <c r="Y324" s="963"/>
      <c r="Z324" s="963"/>
      <c r="AA324" s="963"/>
      <c r="AB324" s="963"/>
      <c r="AC324" s="963"/>
      <c r="AD324" s="963"/>
      <c r="AE324" s="963"/>
      <c r="AF324" s="963"/>
      <c r="AG324" s="963"/>
      <c r="AH324" s="963"/>
      <c r="AI324" s="963"/>
      <c r="AJ324" s="963"/>
    </row>
    <row r="325" spans="1:36" ht="12.75" customHeight="1">
      <c r="A325" s="963"/>
      <c r="B325" s="963"/>
      <c r="C325" s="963"/>
      <c r="D325" s="963"/>
      <c r="E325" s="963"/>
      <c r="F325" s="963"/>
      <c r="G325" s="963"/>
      <c r="H325" s="963"/>
      <c r="I325" s="963"/>
      <c r="J325" s="963"/>
      <c r="K325" s="963"/>
      <c r="L325" s="963"/>
      <c r="M325" s="963"/>
      <c r="N325" s="963"/>
      <c r="O325" s="963"/>
      <c r="P325" s="963"/>
      <c r="Q325" s="963"/>
      <c r="R325" s="963"/>
      <c r="S325" s="963"/>
      <c r="T325" s="963"/>
      <c r="U325" s="963"/>
      <c r="V325" s="963"/>
      <c r="W325" s="963"/>
      <c r="X325" s="963"/>
      <c r="Y325" s="963"/>
      <c r="Z325" s="963"/>
      <c r="AA325" s="963"/>
      <c r="AB325" s="963"/>
      <c r="AC325" s="963"/>
      <c r="AD325" s="963"/>
      <c r="AE325" s="963"/>
      <c r="AF325" s="963"/>
      <c r="AG325" s="963"/>
      <c r="AH325" s="963"/>
      <c r="AI325" s="963"/>
      <c r="AJ325" s="963"/>
    </row>
    <row r="326" spans="1:36" ht="12.75" customHeight="1">
      <c r="A326" s="963"/>
      <c r="B326" s="963"/>
      <c r="C326" s="963"/>
      <c r="D326" s="963"/>
      <c r="E326" s="963"/>
      <c r="F326" s="963"/>
      <c r="G326" s="963"/>
      <c r="H326" s="963"/>
      <c r="I326" s="963"/>
      <c r="J326" s="963"/>
      <c r="K326" s="963"/>
      <c r="L326" s="963"/>
      <c r="M326" s="963"/>
      <c r="N326" s="963"/>
      <c r="O326" s="963"/>
      <c r="P326" s="963"/>
      <c r="Q326" s="963"/>
      <c r="R326" s="963"/>
      <c r="S326" s="963"/>
      <c r="T326" s="963"/>
      <c r="U326" s="963"/>
      <c r="V326" s="963"/>
      <c r="W326" s="963"/>
      <c r="X326" s="963"/>
      <c r="Y326" s="963"/>
      <c r="Z326" s="963"/>
      <c r="AA326" s="963"/>
      <c r="AB326" s="963"/>
      <c r="AC326" s="963"/>
      <c r="AD326" s="963"/>
      <c r="AE326" s="963"/>
      <c r="AF326" s="963"/>
      <c r="AG326" s="963"/>
      <c r="AH326" s="963"/>
      <c r="AI326" s="963"/>
      <c r="AJ326" s="963"/>
    </row>
    <row r="327" spans="1:36" ht="12.75" customHeight="1">
      <c r="A327" s="963"/>
      <c r="B327" s="963"/>
      <c r="C327" s="963"/>
      <c r="D327" s="963"/>
      <c r="E327" s="963"/>
      <c r="F327" s="963"/>
      <c r="G327" s="963"/>
      <c r="H327" s="963"/>
      <c r="I327" s="963"/>
      <c r="J327" s="963"/>
      <c r="K327" s="963"/>
      <c r="L327" s="963"/>
      <c r="M327" s="963"/>
      <c r="N327" s="963"/>
      <c r="O327" s="963"/>
      <c r="P327" s="963"/>
      <c r="Q327" s="963"/>
      <c r="R327" s="963"/>
      <c r="S327" s="963"/>
      <c r="T327" s="963"/>
      <c r="U327" s="963"/>
      <c r="V327" s="963"/>
      <c r="W327" s="963"/>
      <c r="X327" s="963"/>
      <c r="Y327" s="963"/>
      <c r="Z327" s="963"/>
      <c r="AA327" s="963"/>
      <c r="AB327" s="963"/>
      <c r="AC327" s="963"/>
      <c r="AD327" s="963"/>
      <c r="AE327" s="963"/>
      <c r="AF327" s="963"/>
      <c r="AG327" s="963"/>
      <c r="AH327" s="963"/>
      <c r="AI327" s="963"/>
      <c r="AJ327" s="963"/>
    </row>
    <row r="328" spans="1:36" ht="12.75" customHeight="1">
      <c r="A328" s="963"/>
      <c r="B328" s="963"/>
      <c r="C328" s="963"/>
      <c r="D328" s="963"/>
      <c r="E328" s="963"/>
      <c r="F328" s="963"/>
      <c r="G328" s="963"/>
      <c r="H328" s="963"/>
      <c r="I328" s="963"/>
      <c r="J328" s="963"/>
      <c r="K328" s="963"/>
      <c r="L328" s="963"/>
      <c r="M328" s="963"/>
      <c r="N328" s="963"/>
      <c r="O328" s="963"/>
      <c r="P328" s="963"/>
      <c r="Q328" s="963"/>
      <c r="R328" s="963"/>
      <c r="S328" s="963"/>
      <c r="T328" s="963"/>
      <c r="U328" s="963"/>
      <c r="V328" s="963"/>
      <c r="W328" s="963"/>
      <c r="X328" s="963"/>
      <c r="Y328" s="963"/>
      <c r="Z328" s="963"/>
      <c r="AA328" s="963"/>
      <c r="AB328" s="963"/>
      <c r="AC328" s="963"/>
      <c r="AD328" s="963"/>
      <c r="AE328" s="963"/>
      <c r="AF328" s="963"/>
      <c r="AG328" s="963"/>
      <c r="AH328" s="963"/>
      <c r="AI328" s="963"/>
      <c r="AJ328" s="963"/>
    </row>
    <row r="329" spans="1:36" ht="12.75" customHeight="1">
      <c r="A329" s="963"/>
      <c r="B329" s="963"/>
      <c r="C329" s="963"/>
      <c r="D329" s="963"/>
      <c r="E329" s="963"/>
      <c r="F329" s="963"/>
      <c r="G329" s="963"/>
      <c r="H329" s="963"/>
      <c r="I329" s="963"/>
      <c r="J329" s="963"/>
      <c r="K329" s="963"/>
      <c r="L329" s="963"/>
      <c r="M329" s="963"/>
      <c r="N329" s="963"/>
      <c r="O329" s="963"/>
      <c r="P329" s="963"/>
      <c r="Q329" s="963"/>
      <c r="R329" s="963"/>
      <c r="S329" s="963"/>
      <c r="T329" s="963"/>
      <c r="U329" s="963"/>
      <c r="V329" s="963"/>
      <c r="W329" s="963"/>
      <c r="X329" s="963"/>
      <c r="Y329" s="963"/>
      <c r="Z329" s="963"/>
      <c r="AA329" s="963"/>
      <c r="AB329" s="963"/>
      <c r="AC329" s="963"/>
      <c r="AD329" s="963"/>
      <c r="AE329" s="963"/>
      <c r="AF329" s="963"/>
      <c r="AG329" s="963"/>
      <c r="AH329" s="963"/>
      <c r="AI329" s="963"/>
      <c r="AJ329" s="963"/>
    </row>
    <row r="330" spans="1:36" ht="12.75" customHeight="1">
      <c r="A330" s="963"/>
      <c r="B330" s="963"/>
      <c r="C330" s="963"/>
      <c r="D330" s="963"/>
      <c r="E330" s="963"/>
      <c r="F330" s="963"/>
      <c r="G330" s="963"/>
      <c r="H330" s="963"/>
      <c r="I330" s="963"/>
      <c r="J330" s="963"/>
      <c r="K330" s="963"/>
      <c r="L330" s="963"/>
      <c r="M330" s="963"/>
      <c r="N330" s="963"/>
      <c r="O330" s="963"/>
      <c r="P330" s="963"/>
      <c r="Q330" s="963"/>
      <c r="R330" s="963"/>
      <c r="S330" s="963"/>
      <c r="T330" s="963"/>
      <c r="U330" s="963"/>
      <c r="V330" s="963"/>
      <c r="W330" s="963"/>
      <c r="X330" s="963"/>
      <c r="Y330" s="963"/>
      <c r="Z330" s="963"/>
      <c r="AA330" s="963"/>
      <c r="AB330" s="963"/>
      <c r="AC330" s="963"/>
      <c r="AD330" s="963"/>
      <c r="AE330" s="963"/>
      <c r="AF330" s="963"/>
      <c r="AG330" s="963"/>
      <c r="AH330" s="963"/>
      <c r="AI330" s="963"/>
      <c r="AJ330" s="963"/>
    </row>
    <row r="331" spans="1:36" ht="12.75" customHeight="1">
      <c r="A331" s="963"/>
      <c r="B331" s="963"/>
      <c r="C331" s="963"/>
      <c r="D331" s="963"/>
      <c r="E331" s="963"/>
      <c r="F331" s="963"/>
      <c r="G331" s="963"/>
      <c r="H331" s="963"/>
      <c r="I331" s="963"/>
      <c r="J331" s="963"/>
      <c r="K331" s="963"/>
      <c r="L331" s="963"/>
      <c r="M331" s="963"/>
      <c r="N331" s="963"/>
      <c r="O331" s="963"/>
      <c r="P331" s="963"/>
      <c r="Q331" s="963"/>
      <c r="R331" s="963"/>
      <c r="S331" s="963"/>
      <c r="T331" s="963"/>
      <c r="U331" s="963"/>
      <c r="V331" s="963"/>
      <c r="W331" s="963"/>
      <c r="X331" s="963"/>
      <c r="Y331" s="963"/>
      <c r="Z331" s="963"/>
      <c r="AA331" s="963"/>
      <c r="AB331" s="963"/>
      <c r="AC331" s="963"/>
      <c r="AD331" s="963"/>
      <c r="AE331" s="963"/>
      <c r="AF331" s="963"/>
      <c r="AG331" s="963"/>
      <c r="AH331" s="963"/>
      <c r="AI331" s="963"/>
      <c r="AJ331" s="963"/>
    </row>
    <row r="332" spans="1:36" ht="12.75" customHeight="1">
      <c r="A332" s="963"/>
      <c r="B332" s="963"/>
      <c r="C332" s="963"/>
      <c r="D332" s="963"/>
      <c r="E332" s="963"/>
      <c r="F332" s="963"/>
      <c r="G332" s="963"/>
      <c r="H332" s="963"/>
      <c r="I332" s="963"/>
      <c r="J332" s="963"/>
      <c r="K332" s="963"/>
      <c r="L332" s="963"/>
      <c r="M332" s="963"/>
      <c r="N332" s="963"/>
      <c r="O332" s="963"/>
      <c r="P332" s="963"/>
      <c r="Q332" s="963"/>
      <c r="R332" s="963"/>
      <c r="S332" s="963"/>
      <c r="T332" s="963"/>
      <c r="U332" s="963"/>
      <c r="V332" s="963"/>
      <c r="W332" s="963"/>
      <c r="X332" s="963"/>
      <c r="Y332" s="963"/>
      <c r="Z332" s="963"/>
      <c r="AA332" s="963"/>
      <c r="AB332" s="963"/>
      <c r="AC332" s="963"/>
      <c r="AD332" s="963"/>
      <c r="AE332" s="963"/>
      <c r="AF332" s="963"/>
      <c r="AG332" s="963"/>
      <c r="AH332" s="963"/>
      <c r="AI332" s="963"/>
      <c r="AJ332" s="963"/>
    </row>
    <row r="333" spans="1:36" ht="12.75" customHeight="1">
      <c r="A333" s="963"/>
      <c r="B333" s="963"/>
      <c r="C333" s="963"/>
      <c r="D333" s="963"/>
      <c r="E333" s="963"/>
      <c r="F333" s="963"/>
      <c r="G333" s="963"/>
      <c r="H333" s="963"/>
      <c r="I333" s="963"/>
      <c r="J333" s="963"/>
      <c r="K333" s="963"/>
      <c r="L333" s="963"/>
      <c r="M333" s="963"/>
      <c r="N333" s="963"/>
      <c r="O333" s="963"/>
      <c r="P333" s="963"/>
      <c r="Q333" s="963"/>
      <c r="R333" s="963"/>
      <c r="S333" s="963"/>
      <c r="T333" s="963"/>
      <c r="U333" s="963"/>
      <c r="V333" s="963"/>
      <c r="W333" s="963"/>
      <c r="X333" s="963"/>
      <c r="Y333" s="963"/>
      <c r="Z333" s="963"/>
      <c r="AA333" s="963"/>
      <c r="AB333" s="963"/>
      <c r="AC333" s="963"/>
      <c r="AD333" s="963"/>
      <c r="AE333" s="963"/>
      <c r="AF333" s="963"/>
      <c r="AG333" s="963"/>
      <c r="AH333" s="963"/>
      <c r="AI333" s="963"/>
      <c r="AJ333" s="963"/>
    </row>
    <row r="334" spans="1:36" ht="12.75" customHeight="1">
      <c r="A334" s="963"/>
      <c r="B334" s="963"/>
      <c r="C334" s="963"/>
      <c r="D334" s="963"/>
      <c r="E334" s="963"/>
      <c r="F334" s="963"/>
      <c r="G334" s="963"/>
      <c r="H334" s="963"/>
      <c r="I334" s="963"/>
      <c r="J334" s="963"/>
      <c r="K334" s="963"/>
      <c r="L334" s="963"/>
      <c r="M334" s="963"/>
      <c r="N334" s="963"/>
      <c r="O334" s="963"/>
      <c r="P334" s="963"/>
      <c r="Q334" s="963"/>
      <c r="R334" s="963"/>
      <c r="S334" s="963"/>
      <c r="T334" s="963"/>
      <c r="U334" s="963"/>
      <c r="V334" s="963"/>
      <c r="W334" s="963"/>
      <c r="X334" s="963"/>
      <c r="Y334" s="963"/>
      <c r="Z334" s="963"/>
      <c r="AA334" s="963"/>
      <c r="AB334" s="963"/>
      <c r="AC334" s="963"/>
      <c r="AD334" s="963"/>
      <c r="AE334" s="963"/>
      <c r="AF334" s="963"/>
      <c r="AG334" s="963"/>
      <c r="AH334" s="963"/>
      <c r="AI334" s="963"/>
      <c r="AJ334" s="963"/>
    </row>
    <row r="335" spans="1:36" ht="12.75" customHeight="1">
      <c r="A335" s="963"/>
      <c r="B335" s="963"/>
      <c r="C335" s="963"/>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J335" s="963"/>
    </row>
    <row r="336" spans="1:36" ht="12.75" customHeight="1">
      <c r="A336" s="963"/>
      <c r="B336" s="963"/>
      <c r="C336" s="963"/>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row>
    <row r="337" spans="1:36" ht="12.75" customHeight="1">
      <c r="A337" s="963"/>
      <c r="B337" s="963"/>
      <c r="C337" s="963"/>
      <c r="D337" s="96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row>
    <row r="338" spans="1:36" ht="12.75" customHeight="1">
      <c r="A338" s="963"/>
      <c r="B338" s="963"/>
      <c r="C338" s="963"/>
      <c r="D338" s="963"/>
      <c r="E338" s="963"/>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row>
    <row r="339" spans="1:36" ht="12.75" customHeight="1">
      <c r="A339" s="963"/>
      <c r="B339" s="963"/>
      <c r="C339" s="963"/>
      <c r="D339" s="963"/>
      <c r="E339" s="963"/>
      <c r="F339" s="963"/>
      <c r="G339" s="963"/>
      <c r="H339" s="963"/>
      <c r="I339" s="963"/>
      <c r="J339" s="963"/>
      <c r="K339" s="963"/>
      <c r="L339" s="963"/>
      <c r="M339" s="963"/>
      <c r="N339" s="963"/>
      <c r="O339" s="963"/>
      <c r="P339" s="963"/>
      <c r="Q339" s="963"/>
      <c r="R339" s="963"/>
      <c r="S339" s="963"/>
      <c r="T339" s="963"/>
      <c r="U339" s="963"/>
      <c r="V339" s="963"/>
      <c r="W339" s="963"/>
      <c r="X339" s="963"/>
      <c r="Y339" s="963"/>
      <c r="Z339" s="963"/>
      <c r="AA339" s="963"/>
      <c r="AB339" s="963"/>
      <c r="AC339" s="963"/>
      <c r="AD339" s="963"/>
      <c r="AE339" s="963"/>
      <c r="AF339" s="963"/>
      <c r="AG339" s="963"/>
      <c r="AH339" s="963"/>
      <c r="AI339" s="963"/>
      <c r="AJ339" s="963"/>
    </row>
    <row r="340" spans="1:36" ht="12.75" customHeight="1">
      <c r="A340" s="963"/>
      <c r="B340" s="963"/>
      <c r="C340" s="963"/>
      <c r="D340" s="963"/>
      <c r="E340" s="963"/>
      <c r="F340" s="963"/>
      <c r="G340" s="963"/>
      <c r="H340" s="963"/>
      <c r="I340" s="963"/>
      <c r="J340" s="963"/>
      <c r="K340" s="963"/>
      <c r="L340" s="963"/>
      <c r="M340" s="963"/>
      <c r="N340" s="963"/>
      <c r="O340" s="963"/>
      <c r="P340" s="963"/>
      <c r="Q340" s="963"/>
      <c r="R340" s="963"/>
      <c r="S340" s="963"/>
      <c r="T340" s="963"/>
      <c r="U340" s="963"/>
      <c r="V340" s="963"/>
      <c r="W340" s="963"/>
      <c r="X340" s="963"/>
      <c r="Y340" s="963"/>
      <c r="Z340" s="963"/>
      <c r="AA340" s="963"/>
      <c r="AB340" s="963"/>
      <c r="AC340" s="963"/>
      <c r="AD340" s="963"/>
      <c r="AE340" s="963"/>
      <c r="AF340" s="963"/>
      <c r="AG340" s="963"/>
      <c r="AH340" s="963"/>
      <c r="AI340" s="963"/>
      <c r="AJ340" s="963"/>
    </row>
    <row r="341" spans="1:36" ht="12.75" customHeight="1">
      <c r="A341" s="963"/>
      <c r="B341" s="963"/>
      <c r="C341" s="963"/>
      <c r="D341" s="963"/>
      <c r="E341" s="963"/>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row>
    <row r="342" spans="1:36" ht="12.75" customHeight="1">
      <c r="A342" s="963"/>
      <c r="B342" s="963"/>
      <c r="C342" s="963"/>
      <c r="D342" s="963"/>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row>
    <row r="343" spans="1:36" ht="12.75" customHeight="1">
      <c r="A343" s="963"/>
      <c r="B343" s="963"/>
      <c r="C343" s="963"/>
      <c r="D343" s="963"/>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row>
    <row r="344" spans="1:36" ht="12.75" customHeight="1">
      <c r="A344" s="963"/>
      <c r="B344" s="963"/>
      <c r="C344" s="963"/>
      <c r="D344" s="963"/>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row>
    <row r="345" spans="1:36" ht="12.75" customHeight="1">
      <c r="A345" s="963"/>
      <c r="B345" s="963"/>
      <c r="C345" s="963"/>
      <c r="D345" s="963"/>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row>
    <row r="346" spans="1:36" ht="12.75" customHeight="1">
      <c r="A346" s="963"/>
      <c r="B346" s="963"/>
      <c r="C346" s="963"/>
      <c r="D346" s="963"/>
      <c r="E346" s="963"/>
      <c r="F346" s="963"/>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row>
    <row r="347" spans="1:36" ht="12.75" customHeight="1">
      <c r="A347" s="963"/>
      <c r="B347" s="963"/>
      <c r="C347" s="963"/>
      <c r="D347" s="963"/>
      <c r="E347" s="963"/>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row>
    <row r="348" spans="1:36" ht="12.75" customHeight="1">
      <c r="A348" s="963"/>
      <c r="B348" s="963"/>
      <c r="C348" s="963"/>
      <c r="D348" s="963"/>
      <c r="E348" s="963"/>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row>
    <row r="349" spans="1:36" ht="12.75" customHeight="1">
      <c r="A349" s="963"/>
      <c r="B349" s="963"/>
      <c r="C349" s="963"/>
      <c r="D349" s="963"/>
      <c r="E349" s="963"/>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row>
    <row r="350" spans="1:36" ht="12.75" customHeight="1">
      <c r="A350" s="963"/>
      <c r="B350" s="963"/>
      <c r="C350" s="963"/>
      <c r="D350" s="963"/>
      <c r="E350" s="963"/>
      <c r="F350" s="963"/>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row>
    <row r="351" spans="1:36" ht="12.75" customHeight="1">
      <c r="A351" s="963"/>
      <c r="B351" s="963"/>
      <c r="C351" s="963"/>
      <c r="D351" s="963"/>
      <c r="E351" s="963"/>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row>
    <row r="352" spans="1:36" ht="12.75" customHeight="1">
      <c r="A352" s="963"/>
      <c r="B352" s="963"/>
      <c r="C352" s="963"/>
      <c r="D352" s="963"/>
      <c r="E352" s="963"/>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row>
    <row r="353" spans="1:36" ht="12.75" customHeight="1">
      <c r="A353" s="963"/>
      <c r="B353" s="963"/>
      <c r="C353" s="963"/>
      <c r="D353" s="963"/>
      <c r="E353" s="963"/>
      <c r="F353" s="963"/>
      <c r="G353" s="963"/>
      <c r="H353" s="963"/>
      <c r="I353" s="963"/>
      <c r="J353" s="963"/>
      <c r="K353" s="963"/>
      <c r="L353" s="963"/>
      <c r="M353" s="963"/>
      <c r="N353" s="963"/>
      <c r="O353" s="963"/>
      <c r="P353" s="963"/>
      <c r="Q353" s="963"/>
      <c r="R353" s="963"/>
      <c r="S353" s="963"/>
      <c r="T353" s="963"/>
      <c r="U353" s="963"/>
      <c r="V353" s="963"/>
      <c r="W353" s="963"/>
      <c r="X353" s="963"/>
      <c r="Y353" s="963"/>
      <c r="Z353" s="963"/>
      <c r="AA353" s="963"/>
      <c r="AB353" s="963"/>
      <c r="AC353" s="963"/>
      <c r="AD353" s="963"/>
      <c r="AE353" s="963"/>
      <c r="AF353" s="963"/>
      <c r="AG353" s="963"/>
      <c r="AH353" s="963"/>
      <c r="AI353" s="963"/>
      <c r="AJ353" s="963"/>
    </row>
    <row r="354" spans="1:36" ht="12.75" customHeight="1">
      <c r="A354" s="963"/>
      <c r="B354" s="963"/>
      <c r="C354" s="963"/>
      <c r="D354" s="963"/>
      <c r="E354" s="963"/>
      <c r="F354" s="963"/>
      <c r="G354" s="963"/>
      <c r="H354" s="963"/>
      <c r="I354" s="963"/>
      <c r="J354" s="963"/>
      <c r="K354" s="963"/>
      <c r="L354" s="963"/>
      <c r="M354" s="963"/>
      <c r="N354" s="963"/>
      <c r="O354" s="963"/>
      <c r="P354" s="963"/>
      <c r="Q354" s="963"/>
      <c r="R354" s="963"/>
      <c r="S354" s="963"/>
      <c r="T354" s="963"/>
      <c r="U354" s="963"/>
      <c r="V354" s="963"/>
      <c r="W354" s="963"/>
      <c r="X354" s="963"/>
      <c r="Y354" s="963"/>
      <c r="Z354" s="963"/>
      <c r="AA354" s="963"/>
      <c r="AB354" s="963"/>
      <c r="AC354" s="963"/>
      <c r="AD354" s="963"/>
      <c r="AE354" s="963"/>
      <c r="AF354" s="963"/>
      <c r="AG354" s="963"/>
      <c r="AH354" s="963"/>
      <c r="AI354" s="963"/>
      <c r="AJ354" s="963"/>
    </row>
    <row r="355" spans="1:36" ht="12.75" customHeight="1">
      <c r="A355" s="963"/>
      <c r="B355" s="963"/>
      <c r="C355" s="963"/>
      <c r="D355" s="963"/>
      <c r="E355" s="963"/>
      <c r="F355" s="963"/>
      <c r="G355" s="963"/>
      <c r="H355" s="963"/>
      <c r="I355" s="963"/>
      <c r="J355" s="963"/>
      <c r="K355" s="963"/>
      <c r="L355" s="963"/>
      <c r="M355" s="963"/>
      <c r="N355" s="963"/>
      <c r="O355" s="963"/>
      <c r="P355" s="963"/>
      <c r="Q355" s="963"/>
      <c r="R355" s="963"/>
      <c r="S355" s="963"/>
      <c r="T355" s="963"/>
      <c r="U355" s="963"/>
      <c r="V355" s="963"/>
      <c r="W355" s="963"/>
      <c r="X355" s="963"/>
      <c r="Y355" s="963"/>
      <c r="Z355" s="963"/>
      <c r="AA355" s="963"/>
      <c r="AB355" s="963"/>
      <c r="AC355" s="963"/>
      <c r="AD355" s="963"/>
      <c r="AE355" s="963"/>
      <c r="AF355" s="963"/>
      <c r="AG355" s="963"/>
      <c r="AH355" s="963"/>
      <c r="AI355" s="963"/>
      <c r="AJ355" s="963"/>
    </row>
    <row r="356" spans="1:36" ht="12.75" customHeight="1">
      <c r="A356" s="963"/>
      <c r="B356" s="963"/>
      <c r="C356" s="963"/>
      <c r="D356" s="963"/>
      <c r="E356" s="963"/>
      <c r="F356" s="963"/>
      <c r="G356" s="963"/>
      <c r="H356" s="963"/>
      <c r="I356" s="963"/>
      <c r="J356" s="963"/>
      <c r="K356" s="963"/>
      <c r="L356" s="963"/>
      <c r="M356" s="963"/>
      <c r="N356" s="963"/>
      <c r="O356" s="963"/>
      <c r="P356" s="963"/>
      <c r="Q356" s="963"/>
      <c r="R356" s="963"/>
      <c r="S356" s="963"/>
      <c r="T356" s="963"/>
      <c r="U356" s="963"/>
      <c r="V356" s="963"/>
      <c r="W356" s="963"/>
      <c r="X356" s="963"/>
      <c r="Y356" s="963"/>
      <c r="Z356" s="963"/>
      <c r="AA356" s="963"/>
      <c r="AB356" s="963"/>
      <c r="AC356" s="963"/>
      <c r="AD356" s="963"/>
      <c r="AE356" s="963"/>
      <c r="AF356" s="963"/>
      <c r="AG356" s="963"/>
      <c r="AH356" s="963"/>
      <c r="AI356" s="963"/>
      <c r="AJ356" s="963"/>
    </row>
    <row r="357" spans="1:36" ht="12.75" customHeight="1">
      <c r="A357" s="963"/>
      <c r="B357" s="963"/>
      <c r="C357" s="963"/>
      <c r="D357" s="963"/>
      <c r="E357" s="963"/>
      <c r="F357" s="963"/>
      <c r="G357" s="963"/>
      <c r="H357" s="963"/>
      <c r="I357" s="963"/>
      <c r="J357" s="963"/>
      <c r="K357" s="963"/>
      <c r="L357" s="963"/>
      <c r="M357" s="963"/>
      <c r="N357" s="963"/>
      <c r="O357" s="963"/>
      <c r="P357" s="963"/>
      <c r="Q357" s="963"/>
      <c r="R357" s="963"/>
      <c r="S357" s="963"/>
      <c r="T357" s="963"/>
      <c r="U357" s="963"/>
      <c r="V357" s="963"/>
      <c r="W357" s="963"/>
      <c r="X357" s="963"/>
      <c r="Y357" s="963"/>
      <c r="Z357" s="963"/>
      <c r="AA357" s="963"/>
      <c r="AB357" s="963"/>
      <c r="AC357" s="963"/>
      <c r="AD357" s="963"/>
      <c r="AE357" s="963"/>
      <c r="AF357" s="963"/>
      <c r="AG357" s="963"/>
      <c r="AH357" s="963"/>
      <c r="AI357" s="963"/>
      <c r="AJ357" s="963"/>
    </row>
    <row r="358" spans="1:36" ht="12.75" customHeight="1">
      <c r="A358" s="963"/>
      <c r="B358" s="963"/>
      <c r="C358" s="963"/>
      <c r="D358" s="963"/>
      <c r="E358" s="963"/>
      <c r="F358" s="963"/>
      <c r="G358" s="963"/>
      <c r="H358" s="963"/>
      <c r="I358" s="963"/>
      <c r="J358" s="963"/>
      <c r="K358" s="963"/>
      <c r="L358" s="963"/>
      <c r="M358" s="963"/>
      <c r="N358" s="963"/>
      <c r="O358" s="963"/>
      <c r="P358" s="963"/>
      <c r="Q358" s="963"/>
      <c r="R358" s="963"/>
      <c r="S358" s="963"/>
      <c r="T358" s="963"/>
      <c r="U358" s="963"/>
      <c r="V358" s="963"/>
      <c r="W358" s="963"/>
      <c r="X358" s="963"/>
      <c r="Y358" s="963"/>
      <c r="Z358" s="963"/>
      <c r="AA358" s="963"/>
      <c r="AB358" s="963"/>
      <c r="AC358" s="963"/>
      <c r="AD358" s="963"/>
      <c r="AE358" s="963"/>
      <c r="AF358" s="963"/>
      <c r="AG358" s="963"/>
      <c r="AH358" s="963"/>
      <c r="AI358" s="963"/>
      <c r="AJ358" s="963"/>
    </row>
    <row r="359" spans="1:36" ht="12.75" customHeight="1">
      <c r="A359" s="963"/>
      <c r="B359" s="963"/>
      <c r="C359" s="963"/>
      <c r="D359" s="963"/>
      <c r="E359" s="963"/>
      <c r="F359" s="963"/>
      <c r="G359" s="963"/>
      <c r="H359" s="963"/>
      <c r="I359" s="963"/>
      <c r="J359" s="963"/>
      <c r="K359" s="963"/>
      <c r="L359" s="963"/>
      <c r="M359" s="963"/>
      <c r="N359" s="963"/>
      <c r="O359" s="963"/>
      <c r="P359" s="963"/>
      <c r="Q359" s="963"/>
      <c r="R359" s="963"/>
      <c r="S359" s="963"/>
      <c r="T359" s="963"/>
      <c r="U359" s="963"/>
      <c r="V359" s="963"/>
      <c r="W359" s="963"/>
      <c r="X359" s="963"/>
      <c r="Y359" s="963"/>
      <c r="Z359" s="963"/>
      <c r="AA359" s="963"/>
      <c r="AB359" s="963"/>
      <c r="AC359" s="963"/>
      <c r="AD359" s="963"/>
      <c r="AE359" s="963"/>
      <c r="AF359" s="963"/>
      <c r="AG359" s="963"/>
      <c r="AH359" s="963"/>
      <c r="AI359" s="963"/>
      <c r="AJ359" s="963"/>
    </row>
    <row r="360" spans="1:36" ht="12.75" customHeight="1">
      <c r="A360" s="963"/>
      <c r="B360" s="963"/>
      <c r="C360" s="963"/>
      <c r="D360" s="963"/>
      <c r="E360" s="963"/>
      <c r="F360" s="963"/>
      <c r="G360" s="963"/>
      <c r="H360" s="963"/>
      <c r="I360" s="963"/>
      <c r="J360" s="963"/>
      <c r="K360" s="963"/>
      <c r="L360" s="963"/>
      <c r="M360" s="963"/>
      <c r="N360" s="963"/>
      <c r="O360" s="963"/>
      <c r="P360" s="963"/>
      <c r="Q360" s="963"/>
      <c r="R360" s="963"/>
      <c r="S360" s="963"/>
      <c r="T360" s="963"/>
      <c r="U360" s="963"/>
      <c r="V360" s="963"/>
      <c r="W360" s="963"/>
      <c r="X360" s="963"/>
      <c r="Y360" s="963"/>
      <c r="Z360" s="963"/>
      <c r="AA360" s="963"/>
      <c r="AB360" s="963"/>
      <c r="AC360" s="963"/>
      <c r="AD360" s="963"/>
      <c r="AE360" s="963"/>
      <c r="AF360" s="963"/>
      <c r="AG360" s="963"/>
      <c r="AH360" s="963"/>
      <c r="AI360" s="963"/>
      <c r="AJ360" s="963"/>
    </row>
    <row r="361" spans="1:36" ht="12.75" customHeight="1">
      <c r="A361" s="963"/>
      <c r="B361" s="963"/>
      <c r="C361" s="963"/>
      <c r="D361" s="963"/>
      <c r="E361" s="963"/>
      <c r="F361" s="963"/>
      <c r="G361" s="963"/>
      <c r="H361" s="963"/>
      <c r="I361" s="963"/>
      <c r="J361" s="963"/>
      <c r="K361" s="963"/>
      <c r="L361" s="963"/>
      <c r="M361" s="963"/>
      <c r="N361" s="963"/>
      <c r="O361" s="963"/>
      <c r="P361" s="963"/>
      <c r="Q361" s="963"/>
      <c r="R361" s="963"/>
      <c r="S361" s="963"/>
      <c r="T361" s="963"/>
      <c r="U361" s="963"/>
      <c r="V361" s="963"/>
      <c r="W361" s="963"/>
      <c r="X361" s="963"/>
      <c r="Y361" s="963"/>
      <c r="Z361" s="963"/>
      <c r="AA361" s="963"/>
      <c r="AB361" s="963"/>
      <c r="AC361" s="963"/>
      <c r="AD361" s="963"/>
      <c r="AE361" s="963"/>
      <c r="AF361" s="963"/>
      <c r="AG361" s="963"/>
      <c r="AH361" s="963"/>
      <c r="AI361" s="963"/>
      <c r="AJ361" s="963"/>
    </row>
    <row r="362" spans="1:36" ht="12.75" customHeight="1">
      <c r="A362" s="963"/>
      <c r="B362" s="963"/>
      <c r="C362" s="963"/>
      <c r="D362" s="963"/>
      <c r="E362" s="963"/>
      <c r="F362" s="963"/>
      <c r="G362" s="963"/>
      <c r="H362" s="963"/>
      <c r="I362" s="963"/>
      <c r="J362" s="963"/>
      <c r="K362" s="963"/>
      <c r="L362" s="963"/>
      <c r="M362" s="963"/>
      <c r="N362" s="963"/>
      <c r="O362" s="963"/>
      <c r="P362" s="963"/>
      <c r="Q362" s="963"/>
      <c r="R362" s="963"/>
      <c r="S362" s="963"/>
      <c r="T362" s="963"/>
      <c r="U362" s="963"/>
      <c r="V362" s="963"/>
      <c r="W362" s="963"/>
      <c r="X362" s="963"/>
      <c r="Y362" s="963"/>
      <c r="Z362" s="963"/>
      <c r="AA362" s="963"/>
      <c r="AB362" s="963"/>
      <c r="AC362" s="963"/>
      <c r="AD362" s="963"/>
      <c r="AE362" s="963"/>
      <c r="AF362" s="963"/>
      <c r="AG362" s="963"/>
      <c r="AH362" s="963"/>
      <c r="AI362" s="963"/>
      <c r="AJ362" s="963"/>
    </row>
    <row r="363" spans="1:36" ht="12.75" customHeight="1">
      <c r="A363" s="963"/>
      <c r="B363" s="963"/>
      <c r="C363" s="963"/>
      <c r="D363" s="963"/>
      <c r="E363" s="963"/>
      <c r="F363" s="963"/>
      <c r="G363" s="963"/>
      <c r="H363" s="963"/>
      <c r="I363" s="963"/>
      <c r="J363" s="963"/>
      <c r="K363" s="963"/>
      <c r="L363" s="963"/>
      <c r="M363" s="963"/>
      <c r="N363" s="963"/>
      <c r="O363" s="963"/>
      <c r="P363" s="963"/>
      <c r="Q363" s="963"/>
      <c r="R363" s="963"/>
      <c r="S363" s="963"/>
      <c r="T363" s="963"/>
      <c r="U363" s="963"/>
      <c r="V363" s="963"/>
      <c r="W363" s="963"/>
      <c r="X363" s="963"/>
      <c r="Y363" s="963"/>
      <c r="Z363" s="963"/>
      <c r="AA363" s="963"/>
      <c r="AB363" s="963"/>
      <c r="AC363" s="963"/>
      <c r="AD363" s="963"/>
      <c r="AE363" s="963"/>
      <c r="AF363" s="963"/>
      <c r="AG363" s="963"/>
      <c r="AH363" s="963"/>
      <c r="AI363" s="963"/>
      <c r="AJ363" s="963"/>
    </row>
    <row r="364" spans="1:36" ht="12.75" customHeight="1">
      <c r="A364" s="963"/>
      <c r="B364" s="963"/>
      <c r="C364" s="963"/>
      <c r="D364" s="963"/>
      <c r="E364" s="963"/>
      <c r="F364" s="963"/>
      <c r="G364" s="963"/>
      <c r="H364" s="963"/>
      <c r="I364" s="963"/>
      <c r="J364" s="963"/>
      <c r="K364" s="963"/>
      <c r="L364" s="963"/>
      <c r="M364" s="963"/>
      <c r="N364" s="963"/>
      <c r="O364" s="963"/>
      <c r="P364" s="963"/>
      <c r="Q364" s="963"/>
      <c r="R364" s="963"/>
      <c r="S364" s="963"/>
      <c r="T364" s="963"/>
      <c r="U364" s="963"/>
      <c r="V364" s="963"/>
      <c r="W364" s="963"/>
      <c r="X364" s="963"/>
      <c r="Y364" s="963"/>
      <c r="Z364" s="963"/>
      <c r="AA364" s="963"/>
      <c r="AB364" s="963"/>
      <c r="AC364" s="963"/>
      <c r="AD364" s="963"/>
      <c r="AE364" s="963"/>
      <c r="AF364" s="963"/>
      <c r="AG364" s="963"/>
      <c r="AH364" s="963"/>
      <c r="AI364" s="963"/>
      <c r="AJ364" s="963"/>
    </row>
    <row r="365" spans="1:36" ht="12.75" customHeight="1">
      <c r="A365" s="963"/>
      <c r="B365" s="963"/>
      <c r="C365" s="963"/>
      <c r="D365" s="963"/>
      <c r="E365" s="963"/>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row>
    <row r="366" spans="1:36" ht="12.75" customHeight="1">
      <c r="A366" s="963"/>
      <c r="B366" s="963"/>
      <c r="C366" s="963"/>
      <c r="D366" s="963"/>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row>
    <row r="367" spans="1:36" ht="12.75" customHeight="1">
      <c r="A367" s="963"/>
      <c r="B367" s="963"/>
      <c r="C367" s="963"/>
      <c r="D367" s="963"/>
      <c r="E367" s="963"/>
      <c r="F367" s="963"/>
      <c r="G367" s="963"/>
      <c r="H367" s="963"/>
      <c r="I367" s="963"/>
      <c r="J367" s="963"/>
      <c r="K367" s="963"/>
      <c r="L367" s="963"/>
      <c r="M367" s="963"/>
      <c r="N367" s="963"/>
      <c r="O367" s="963"/>
      <c r="P367" s="963"/>
      <c r="Q367" s="963"/>
      <c r="R367" s="963"/>
      <c r="S367" s="963"/>
      <c r="T367" s="963"/>
      <c r="U367" s="963"/>
      <c r="V367" s="963"/>
      <c r="W367" s="963"/>
      <c r="X367" s="963"/>
      <c r="Y367" s="963"/>
      <c r="Z367" s="963"/>
      <c r="AA367" s="963"/>
      <c r="AB367" s="963"/>
      <c r="AC367" s="963"/>
      <c r="AD367" s="963"/>
      <c r="AE367" s="963"/>
      <c r="AF367" s="963"/>
      <c r="AG367" s="963"/>
      <c r="AH367" s="963"/>
      <c r="AI367" s="963"/>
      <c r="AJ367" s="963"/>
    </row>
    <row r="368" spans="1:36" ht="12.75" customHeight="1">
      <c r="A368" s="963"/>
      <c r="B368" s="963"/>
      <c r="C368" s="963"/>
      <c r="D368" s="963"/>
      <c r="E368" s="963"/>
      <c r="F368" s="963"/>
      <c r="G368" s="963"/>
      <c r="H368" s="963"/>
      <c r="I368" s="963"/>
      <c r="J368" s="963"/>
      <c r="K368" s="963"/>
      <c r="L368" s="963"/>
      <c r="M368" s="963"/>
      <c r="N368" s="963"/>
      <c r="O368" s="963"/>
      <c r="P368" s="963"/>
      <c r="Q368" s="963"/>
      <c r="R368" s="963"/>
      <c r="S368" s="963"/>
      <c r="T368" s="963"/>
      <c r="U368" s="963"/>
      <c r="V368" s="963"/>
      <c r="W368" s="963"/>
      <c r="X368" s="963"/>
      <c r="Y368" s="963"/>
      <c r="Z368" s="963"/>
      <c r="AA368" s="963"/>
      <c r="AB368" s="963"/>
      <c r="AC368" s="963"/>
      <c r="AD368" s="963"/>
      <c r="AE368" s="963"/>
      <c r="AF368" s="963"/>
      <c r="AG368" s="963"/>
      <c r="AH368" s="963"/>
      <c r="AI368" s="963"/>
      <c r="AJ368" s="963"/>
    </row>
    <row r="369" spans="1:36" ht="12.75" customHeight="1">
      <c r="A369" s="963"/>
      <c r="B369" s="963"/>
      <c r="C369" s="963"/>
      <c r="D369" s="963"/>
      <c r="E369" s="963"/>
      <c r="F369" s="963"/>
      <c r="G369" s="963"/>
      <c r="H369" s="963"/>
      <c r="I369" s="963"/>
      <c r="J369" s="963"/>
      <c r="K369" s="963"/>
      <c r="L369" s="963"/>
      <c r="M369" s="963"/>
      <c r="N369" s="963"/>
      <c r="O369" s="963"/>
      <c r="P369" s="963"/>
      <c r="Q369" s="963"/>
      <c r="R369" s="963"/>
      <c r="S369" s="963"/>
      <c r="T369" s="963"/>
      <c r="U369" s="963"/>
      <c r="V369" s="963"/>
      <c r="W369" s="963"/>
      <c r="X369" s="963"/>
      <c r="Y369" s="963"/>
      <c r="Z369" s="963"/>
      <c r="AA369" s="963"/>
      <c r="AB369" s="963"/>
      <c r="AC369" s="963"/>
      <c r="AD369" s="963"/>
      <c r="AE369" s="963"/>
      <c r="AF369" s="963"/>
      <c r="AG369" s="963"/>
      <c r="AH369" s="963"/>
      <c r="AI369" s="963"/>
      <c r="AJ369" s="963"/>
    </row>
    <row r="370" spans="1:36" ht="12.75" customHeight="1">
      <c r="A370" s="963"/>
      <c r="B370" s="963"/>
      <c r="C370" s="963"/>
      <c r="D370" s="963"/>
      <c r="E370" s="963"/>
      <c r="F370" s="963"/>
      <c r="G370" s="963"/>
      <c r="H370" s="963"/>
      <c r="I370" s="963"/>
      <c r="J370" s="963"/>
      <c r="K370" s="963"/>
      <c r="L370" s="963"/>
      <c r="M370" s="963"/>
      <c r="N370" s="963"/>
      <c r="O370" s="963"/>
      <c r="P370" s="963"/>
      <c r="Q370" s="963"/>
      <c r="R370" s="963"/>
      <c r="S370" s="963"/>
      <c r="T370" s="963"/>
      <c r="U370" s="963"/>
      <c r="V370" s="963"/>
      <c r="W370" s="963"/>
      <c r="X370" s="963"/>
      <c r="Y370" s="963"/>
      <c r="Z370" s="963"/>
      <c r="AA370" s="963"/>
      <c r="AB370" s="963"/>
      <c r="AC370" s="963"/>
      <c r="AD370" s="963"/>
      <c r="AE370" s="963"/>
      <c r="AF370" s="963"/>
      <c r="AG370" s="963"/>
      <c r="AH370" s="963"/>
      <c r="AI370" s="963"/>
      <c r="AJ370" s="963"/>
    </row>
    <row r="371" spans="1:36" ht="12.75" customHeight="1">
      <c r="A371" s="963"/>
      <c r="B371" s="963"/>
      <c r="C371" s="963"/>
      <c r="D371" s="963"/>
      <c r="E371" s="963"/>
      <c r="F371" s="963"/>
      <c r="G371" s="963"/>
      <c r="H371" s="963"/>
      <c r="I371" s="963"/>
      <c r="J371" s="963"/>
      <c r="K371" s="963"/>
      <c r="L371" s="963"/>
      <c r="M371" s="963"/>
      <c r="N371" s="963"/>
      <c r="O371" s="963"/>
      <c r="P371" s="963"/>
      <c r="Q371" s="963"/>
      <c r="R371" s="963"/>
      <c r="S371" s="963"/>
      <c r="T371" s="963"/>
      <c r="U371" s="963"/>
      <c r="V371" s="963"/>
      <c r="W371" s="963"/>
      <c r="X371" s="963"/>
      <c r="Y371" s="963"/>
      <c r="Z371" s="963"/>
      <c r="AA371" s="963"/>
      <c r="AB371" s="963"/>
      <c r="AC371" s="963"/>
      <c r="AD371" s="963"/>
      <c r="AE371" s="963"/>
      <c r="AF371" s="963"/>
      <c r="AG371" s="963"/>
      <c r="AH371" s="963"/>
      <c r="AI371" s="963"/>
      <c r="AJ371" s="963"/>
    </row>
    <row r="372" spans="1:36" ht="12.75" customHeight="1">
      <c r="A372" s="963"/>
      <c r="B372" s="963"/>
      <c r="C372" s="963"/>
      <c r="D372" s="963"/>
      <c r="E372" s="963"/>
      <c r="F372" s="963"/>
      <c r="G372" s="963"/>
      <c r="H372" s="963"/>
      <c r="I372" s="963"/>
      <c r="J372" s="963"/>
      <c r="K372" s="963"/>
      <c r="L372" s="963"/>
      <c r="M372" s="963"/>
      <c r="N372" s="963"/>
      <c r="O372" s="963"/>
      <c r="P372" s="963"/>
      <c r="Q372" s="963"/>
      <c r="R372" s="963"/>
      <c r="S372" s="963"/>
      <c r="T372" s="963"/>
      <c r="U372" s="963"/>
      <c r="V372" s="963"/>
      <c r="W372" s="963"/>
      <c r="X372" s="963"/>
      <c r="Y372" s="963"/>
      <c r="Z372" s="963"/>
      <c r="AA372" s="963"/>
      <c r="AB372" s="963"/>
      <c r="AC372" s="963"/>
      <c r="AD372" s="963"/>
      <c r="AE372" s="963"/>
      <c r="AF372" s="963"/>
      <c r="AG372" s="963"/>
      <c r="AH372" s="963"/>
      <c r="AI372" s="963"/>
      <c r="AJ372" s="963"/>
    </row>
    <row r="373" spans="1:36" ht="12.75" customHeight="1">
      <c r="A373" s="963"/>
      <c r="B373" s="963"/>
      <c r="C373" s="963"/>
      <c r="D373" s="963"/>
      <c r="E373" s="963"/>
      <c r="F373" s="963"/>
      <c r="G373" s="963"/>
      <c r="H373" s="963"/>
      <c r="I373" s="963"/>
      <c r="J373" s="963"/>
      <c r="K373" s="963"/>
      <c r="L373" s="963"/>
      <c r="M373" s="963"/>
      <c r="N373" s="963"/>
      <c r="O373" s="963"/>
      <c r="P373" s="963"/>
      <c r="Q373" s="963"/>
      <c r="R373" s="963"/>
      <c r="S373" s="963"/>
      <c r="T373" s="963"/>
      <c r="U373" s="963"/>
      <c r="V373" s="963"/>
      <c r="W373" s="963"/>
      <c r="X373" s="963"/>
      <c r="Y373" s="963"/>
      <c r="Z373" s="963"/>
      <c r="AA373" s="963"/>
      <c r="AB373" s="963"/>
      <c r="AC373" s="963"/>
      <c r="AD373" s="963"/>
      <c r="AE373" s="963"/>
      <c r="AF373" s="963"/>
      <c r="AG373" s="963"/>
      <c r="AH373" s="963"/>
      <c r="AI373" s="963"/>
      <c r="AJ373" s="963"/>
    </row>
    <row r="374" spans="1:36" ht="12.75" customHeight="1">
      <c r="A374" s="963"/>
      <c r="B374" s="963"/>
      <c r="C374" s="963"/>
      <c r="D374" s="963"/>
      <c r="E374" s="963"/>
      <c r="F374" s="963"/>
      <c r="G374" s="963"/>
      <c r="H374" s="963"/>
      <c r="I374" s="963"/>
      <c r="J374" s="963"/>
      <c r="K374" s="963"/>
      <c r="L374" s="963"/>
      <c r="M374" s="963"/>
      <c r="N374" s="963"/>
      <c r="O374" s="963"/>
      <c r="P374" s="963"/>
      <c r="Q374" s="963"/>
      <c r="R374" s="963"/>
      <c r="S374" s="963"/>
      <c r="T374" s="963"/>
      <c r="U374" s="963"/>
      <c r="V374" s="963"/>
      <c r="W374" s="963"/>
      <c r="X374" s="963"/>
      <c r="Y374" s="963"/>
      <c r="Z374" s="963"/>
      <c r="AA374" s="963"/>
      <c r="AB374" s="963"/>
      <c r="AC374" s="963"/>
      <c r="AD374" s="963"/>
      <c r="AE374" s="963"/>
      <c r="AF374" s="963"/>
      <c r="AG374" s="963"/>
      <c r="AH374" s="963"/>
      <c r="AI374" s="963"/>
      <c r="AJ374" s="963"/>
    </row>
    <row r="375" spans="1:36" ht="12.75" customHeight="1">
      <c r="A375" s="963"/>
      <c r="B375" s="963"/>
      <c r="C375" s="963"/>
      <c r="D375" s="963"/>
      <c r="E375" s="963"/>
      <c r="F375" s="963"/>
      <c r="G375" s="963"/>
      <c r="H375" s="963"/>
      <c r="I375" s="963"/>
      <c r="J375" s="963"/>
      <c r="K375" s="963"/>
      <c r="L375" s="963"/>
      <c r="M375" s="963"/>
      <c r="N375" s="963"/>
      <c r="O375" s="963"/>
      <c r="P375" s="963"/>
      <c r="Q375" s="963"/>
      <c r="R375" s="963"/>
      <c r="S375" s="963"/>
      <c r="T375" s="963"/>
      <c r="U375" s="963"/>
      <c r="V375" s="963"/>
      <c r="W375" s="963"/>
      <c r="X375" s="963"/>
      <c r="Y375" s="963"/>
      <c r="Z375" s="963"/>
      <c r="AA375" s="963"/>
      <c r="AB375" s="963"/>
      <c r="AC375" s="963"/>
      <c r="AD375" s="963"/>
      <c r="AE375" s="963"/>
      <c r="AF375" s="963"/>
      <c r="AG375" s="963"/>
      <c r="AH375" s="963"/>
      <c r="AI375" s="963"/>
      <c r="AJ375" s="963"/>
    </row>
    <row r="376" spans="1:36" ht="12.75" customHeight="1">
      <c r="A376" s="963"/>
      <c r="B376" s="963"/>
      <c r="C376" s="963"/>
      <c r="D376" s="963"/>
      <c r="E376" s="963"/>
      <c r="F376" s="963"/>
      <c r="G376" s="963"/>
      <c r="H376" s="963"/>
      <c r="I376" s="963"/>
      <c r="J376" s="963"/>
      <c r="K376" s="963"/>
      <c r="L376" s="963"/>
      <c r="M376" s="963"/>
      <c r="N376" s="963"/>
      <c r="O376" s="963"/>
      <c r="P376" s="963"/>
      <c r="Q376" s="963"/>
      <c r="R376" s="963"/>
      <c r="S376" s="963"/>
      <c r="T376" s="963"/>
      <c r="U376" s="963"/>
      <c r="V376" s="963"/>
      <c r="W376" s="963"/>
      <c r="X376" s="963"/>
      <c r="Y376" s="963"/>
      <c r="Z376" s="963"/>
      <c r="AA376" s="963"/>
      <c r="AB376" s="963"/>
      <c r="AC376" s="963"/>
      <c r="AD376" s="963"/>
      <c r="AE376" s="963"/>
      <c r="AF376" s="963"/>
      <c r="AG376" s="963"/>
      <c r="AH376" s="963"/>
      <c r="AI376" s="963"/>
      <c r="AJ376" s="963"/>
    </row>
    <row r="377" spans="1:36" ht="12.75" customHeight="1">
      <c r="A377" s="963"/>
      <c r="B377" s="963"/>
      <c r="C377" s="963"/>
      <c r="D377" s="963"/>
      <c r="E377" s="963"/>
      <c r="F377" s="963"/>
      <c r="G377" s="963"/>
      <c r="H377" s="963"/>
      <c r="I377" s="963"/>
      <c r="J377" s="963"/>
      <c r="K377" s="963"/>
      <c r="L377" s="963"/>
      <c r="M377" s="963"/>
      <c r="N377" s="963"/>
      <c r="O377" s="963"/>
      <c r="P377" s="963"/>
      <c r="Q377" s="963"/>
      <c r="R377" s="963"/>
      <c r="S377" s="963"/>
      <c r="T377" s="963"/>
      <c r="U377" s="963"/>
      <c r="V377" s="963"/>
      <c r="W377" s="963"/>
      <c r="X377" s="963"/>
      <c r="Y377" s="963"/>
      <c r="Z377" s="963"/>
      <c r="AA377" s="963"/>
      <c r="AB377" s="963"/>
      <c r="AC377" s="963"/>
      <c r="AD377" s="963"/>
      <c r="AE377" s="963"/>
      <c r="AF377" s="963"/>
      <c r="AG377" s="963"/>
      <c r="AH377" s="963"/>
      <c r="AI377" s="963"/>
      <c r="AJ377" s="963"/>
    </row>
    <row r="378" spans="1:36" ht="12.75" customHeight="1">
      <c r="A378" s="963"/>
      <c r="B378" s="963"/>
      <c r="C378" s="963"/>
      <c r="D378" s="963"/>
      <c r="E378" s="963"/>
      <c r="F378" s="963"/>
      <c r="G378" s="963"/>
      <c r="H378" s="963"/>
      <c r="I378" s="963"/>
      <c r="J378" s="963"/>
      <c r="K378" s="963"/>
      <c r="L378" s="963"/>
      <c r="M378" s="963"/>
      <c r="N378" s="963"/>
      <c r="O378" s="963"/>
      <c r="P378" s="963"/>
      <c r="Q378" s="963"/>
      <c r="R378" s="963"/>
      <c r="S378" s="963"/>
      <c r="T378" s="963"/>
      <c r="U378" s="963"/>
      <c r="V378" s="963"/>
      <c r="W378" s="963"/>
      <c r="X378" s="963"/>
      <c r="Y378" s="963"/>
      <c r="Z378" s="963"/>
      <c r="AA378" s="963"/>
      <c r="AB378" s="963"/>
      <c r="AC378" s="963"/>
      <c r="AD378" s="963"/>
      <c r="AE378" s="963"/>
      <c r="AF378" s="963"/>
      <c r="AG378" s="963"/>
      <c r="AH378" s="963"/>
      <c r="AI378" s="963"/>
      <c r="AJ378" s="963"/>
    </row>
    <row r="379" spans="1:36" ht="12.75" customHeight="1">
      <c r="A379" s="963"/>
      <c r="B379" s="963"/>
      <c r="C379" s="963"/>
      <c r="D379" s="963"/>
      <c r="E379" s="963"/>
      <c r="F379" s="963"/>
      <c r="G379" s="963"/>
      <c r="H379" s="963"/>
      <c r="I379" s="963"/>
      <c r="J379" s="963"/>
      <c r="K379" s="963"/>
      <c r="L379" s="963"/>
      <c r="M379" s="963"/>
      <c r="N379" s="963"/>
      <c r="O379" s="963"/>
      <c r="P379" s="963"/>
      <c r="Q379" s="963"/>
      <c r="R379" s="963"/>
      <c r="S379" s="963"/>
      <c r="T379" s="963"/>
      <c r="U379" s="963"/>
      <c r="V379" s="963"/>
      <c r="W379" s="963"/>
      <c r="X379" s="963"/>
      <c r="Y379" s="963"/>
      <c r="Z379" s="963"/>
      <c r="AA379" s="963"/>
      <c r="AB379" s="963"/>
      <c r="AC379" s="963"/>
      <c r="AD379" s="963"/>
      <c r="AE379" s="963"/>
      <c r="AF379" s="963"/>
      <c r="AG379" s="963"/>
      <c r="AH379" s="963"/>
      <c r="AI379" s="963"/>
      <c r="AJ379" s="963"/>
    </row>
    <row r="380" spans="1:36" ht="12.75" customHeight="1">
      <c r="A380" s="963"/>
      <c r="B380" s="963"/>
      <c r="C380" s="963"/>
      <c r="D380" s="963"/>
      <c r="E380" s="963"/>
      <c r="F380" s="963"/>
      <c r="G380" s="963"/>
      <c r="H380" s="963"/>
      <c r="I380" s="963"/>
      <c r="J380" s="963"/>
      <c r="K380" s="963"/>
      <c r="L380" s="963"/>
      <c r="M380" s="963"/>
      <c r="N380" s="963"/>
      <c r="O380" s="963"/>
      <c r="P380" s="963"/>
      <c r="Q380" s="963"/>
      <c r="R380" s="963"/>
      <c r="S380" s="963"/>
      <c r="T380" s="963"/>
      <c r="U380" s="963"/>
      <c r="V380" s="963"/>
      <c r="W380" s="963"/>
      <c r="X380" s="963"/>
      <c r="Y380" s="963"/>
      <c r="Z380" s="963"/>
      <c r="AA380" s="963"/>
      <c r="AB380" s="963"/>
      <c r="AC380" s="963"/>
      <c r="AD380" s="963"/>
      <c r="AE380" s="963"/>
      <c r="AF380" s="963"/>
      <c r="AG380" s="963"/>
      <c r="AH380" s="963"/>
      <c r="AI380" s="963"/>
      <c r="AJ380" s="963"/>
    </row>
    <row r="381" spans="1:36" ht="12.75" customHeight="1">
      <c r="A381" s="963"/>
      <c r="B381" s="963"/>
      <c r="C381" s="963"/>
      <c r="D381" s="963"/>
      <c r="E381" s="963"/>
      <c r="F381" s="963"/>
      <c r="G381" s="963"/>
      <c r="H381" s="963"/>
      <c r="I381" s="963"/>
      <c r="J381" s="963"/>
      <c r="K381" s="963"/>
      <c r="L381" s="963"/>
      <c r="M381" s="963"/>
      <c r="N381" s="963"/>
      <c r="O381" s="963"/>
      <c r="P381" s="963"/>
      <c r="Q381" s="963"/>
      <c r="R381" s="963"/>
      <c r="S381" s="963"/>
      <c r="T381" s="963"/>
      <c r="U381" s="963"/>
      <c r="V381" s="963"/>
      <c r="W381" s="963"/>
      <c r="X381" s="963"/>
      <c r="Y381" s="963"/>
      <c r="Z381" s="963"/>
      <c r="AA381" s="963"/>
      <c r="AB381" s="963"/>
      <c r="AC381" s="963"/>
      <c r="AD381" s="963"/>
      <c r="AE381" s="963"/>
      <c r="AF381" s="963"/>
      <c r="AG381" s="963"/>
      <c r="AH381" s="963"/>
      <c r="AI381" s="963"/>
      <c r="AJ381" s="963"/>
    </row>
    <row r="382" spans="1:36" ht="12.75" customHeight="1">
      <c r="A382" s="963"/>
      <c r="B382" s="963"/>
      <c r="C382" s="963"/>
      <c r="D382" s="963"/>
      <c r="E382" s="963"/>
      <c r="F382" s="963"/>
      <c r="G382" s="963"/>
      <c r="H382" s="963"/>
      <c r="I382" s="963"/>
      <c r="J382" s="963"/>
      <c r="K382" s="963"/>
      <c r="L382" s="963"/>
      <c r="M382" s="963"/>
      <c r="N382" s="963"/>
      <c r="O382" s="963"/>
      <c r="P382" s="963"/>
      <c r="Q382" s="963"/>
      <c r="R382" s="963"/>
      <c r="S382" s="963"/>
      <c r="T382" s="963"/>
      <c r="U382" s="963"/>
      <c r="V382" s="963"/>
      <c r="W382" s="963"/>
      <c r="X382" s="963"/>
      <c r="Y382" s="963"/>
      <c r="Z382" s="963"/>
      <c r="AA382" s="963"/>
      <c r="AB382" s="963"/>
      <c r="AC382" s="963"/>
      <c r="AD382" s="963"/>
      <c r="AE382" s="963"/>
      <c r="AF382" s="963"/>
      <c r="AG382" s="963"/>
      <c r="AH382" s="963"/>
      <c r="AI382" s="963"/>
      <c r="AJ382" s="963"/>
    </row>
    <row r="383" spans="1:36" ht="12.75" customHeight="1">
      <c r="A383" s="963"/>
      <c r="B383" s="963"/>
      <c r="C383" s="963"/>
      <c r="D383" s="963"/>
      <c r="E383" s="963"/>
      <c r="F383" s="963"/>
      <c r="G383" s="963"/>
      <c r="H383" s="963"/>
      <c r="I383" s="963"/>
      <c r="J383" s="963"/>
      <c r="K383" s="963"/>
      <c r="L383" s="963"/>
      <c r="M383" s="963"/>
      <c r="N383" s="963"/>
      <c r="O383" s="963"/>
      <c r="P383" s="963"/>
      <c r="Q383" s="963"/>
      <c r="R383" s="963"/>
      <c r="S383" s="963"/>
      <c r="T383" s="963"/>
      <c r="U383" s="963"/>
      <c r="V383" s="963"/>
      <c r="W383" s="963"/>
      <c r="X383" s="963"/>
      <c r="Y383" s="963"/>
      <c r="Z383" s="963"/>
      <c r="AA383" s="963"/>
      <c r="AB383" s="963"/>
      <c r="AC383" s="963"/>
      <c r="AD383" s="963"/>
      <c r="AE383" s="963"/>
      <c r="AF383" s="963"/>
      <c r="AG383" s="963"/>
      <c r="AH383" s="963"/>
      <c r="AI383" s="963"/>
      <c r="AJ383" s="963"/>
    </row>
    <row r="384" spans="1:36" ht="12.75" customHeight="1">
      <c r="A384" s="963"/>
      <c r="B384" s="963"/>
      <c r="C384" s="963"/>
      <c r="D384" s="963"/>
      <c r="E384" s="963"/>
      <c r="F384" s="963"/>
      <c r="G384" s="963"/>
      <c r="H384" s="963"/>
      <c r="I384" s="963"/>
      <c r="J384" s="963"/>
      <c r="K384" s="963"/>
      <c r="L384" s="963"/>
      <c r="M384" s="963"/>
      <c r="N384" s="963"/>
      <c r="O384" s="963"/>
      <c r="P384" s="963"/>
      <c r="Q384" s="963"/>
      <c r="R384" s="963"/>
      <c r="S384" s="963"/>
      <c r="T384" s="963"/>
      <c r="U384" s="963"/>
      <c r="V384" s="963"/>
      <c r="W384" s="963"/>
      <c r="X384" s="963"/>
      <c r="Y384" s="963"/>
      <c r="Z384" s="963"/>
      <c r="AA384" s="963"/>
      <c r="AB384" s="963"/>
      <c r="AC384" s="963"/>
      <c r="AD384" s="963"/>
      <c r="AE384" s="963"/>
      <c r="AF384" s="963"/>
      <c r="AG384" s="963"/>
      <c r="AH384" s="963"/>
      <c r="AI384" s="963"/>
      <c r="AJ384" s="963"/>
    </row>
    <row r="385" spans="1:36" ht="12.75" customHeight="1">
      <c r="A385" s="963"/>
      <c r="B385" s="963"/>
      <c r="C385" s="963"/>
      <c r="D385" s="963"/>
      <c r="E385" s="963"/>
      <c r="F385" s="963"/>
      <c r="G385" s="963"/>
      <c r="H385" s="963"/>
      <c r="I385" s="963"/>
      <c r="J385" s="963"/>
      <c r="K385" s="963"/>
      <c r="L385" s="963"/>
      <c r="M385" s="963"/>
      <c r="N385" s="963"/>
      <c r="O385" s="963"/>
      <c r="P385" s="963"/>
      <c r="Q385" s="963"/>
      <c r="R385" s="963"/>
      <c r="S385" s="963"/>
      <c r="T385" s="963"/>
      <c r="U385" s="963"/>
      <c r="V385" s="963"/>
      <c r="W385" s="963"/>
      <c r="X385" s="963"/>
      <c r="Y385" s="963"/>
      <c r="Z385" s="963"/>
      <c r="AA385" s="963"/>
      <c r="AB385" s="963"/>
      <c r="AC385" s="963"/>
      <c r="AD385" s="963"/>
      <c r="AE385" s="963"/>
      <c r="AF385" s="963"/>
      <c r="AG385" s="963"/>
      <c r="AH385" s="963"/>
      <c r="AI385" s="963"/>
      <c r="AJ385" s="963"/>
    </row>
    <row r="386" spans="1:36" ht="12.75" customHeight="1">
      <c r="A386" s="963"/>
      <c r="B386" s="963"/>
      <c r="C386" s="963"/>
      <c r="D386" s="963"/>
      <c r="E386" s="963"/>
      <c r="F386" s="963"/>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row>
    <row r="387" spans="1:36" ht="12.75" customHeight="1">
      <c r="A387" s="963"/>
      <c r="B387" s="963"/>
      <c r="C387" s="963"/>
      <c r="D387" s="963"/>
      <c r="E387" s="963"/>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row>
    <row r="388" spans="1:36" ht="12.75" customHeight="1">
      <c r="A388" s="963"/>
      <c r="B388" s="963"/>
      <c r="C388" s="963"/>
      <c r="D388" s="963"/>
      <c r="E388" s="963"/>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row>
    <row r="389" spans="1:36" ht="12.75" customHeight="1">
      <c r="A389" s="963"/>
      <c r="B389" s="963"/>
      <c r="C389" s="963"/>
      <c r="D389" s="963"/>
      <c r="E389" s="963"/>
      <c r="F389" s="963"/>
      <c r="G389" s="963"/>
      <c r="H389" s="963"/>
      <c r="I389" s="963"/>
      <c r="J389" s="963"/>
      <c r="K389" s="963"/>
      <c r="L389" s="963"/>
      <c r="M389" s="963"/>
      <c r="N389" s="963"/>
      <c r="O389" s="963"/>
      <c r="P389" s="963"/>
      <c r="Q389" s="963"/>
      <c r="R389" s="963"/>
      <c r="S389" s="963"/>
      <c r="T389" s="963"/>
      <c r="U389" s="963"/>
      <c r="V389" s="963"/>
      <c r="W389" s="963"/>
      <c r="X389" s="963"/>
      <c r="Y389" s="963"/>
      <c r="Z389" s="963"/>
      <c r="AA389" s="963"/>
      <c r="AB389" s="963"/>
      <c r="AC389" s="963"/>
      <c r="AD389" s="963"/>
      <c r="AE389" s="963"/>
      <c r="AF389" s="963"/>
      <c r="AG389" s="963"/>
      <c r="AH389" s="963"/>
      <c r="AI389" s="963"/>
      <c r="AJ389" s="963"/>
    </row>
    <row r="390" spans="1:36" ht="12.75" customHeight="1">
      <c r="A390" s="963"/>
      <c r="B390" s="963"/>
      <c r="C390" s="963"/>
      <c r="D390" s="963"/>
      <c r="E390" s="963"/>
      <c r="F390" s="963"/>
      <c r="G390" s="963"/>
      <c r="H390" s="963"/>
      <c r="I390" s="963"/>
      <c r="J390" s="963"/>
      <c r="K390" s="963"/>
      <c r="L390" s="963"/>
      <c r="M390" s="963"/>
      <c r="N390" s="963"/>
      <c r="O390" s="963"/>
      <c r="P390" s="963"/>
      <c r="Q390" s="963"/>
      <c r="R390" s="963"/>
      <c r="S390" s="963"/>
      <c r="T390" s="963"/>
      <c r="U390" s="963"/>
      <c r="V390" s="963"/>
      <c r="W390" s="963"/>
      <c r="X390" s="963"/>
      <c r="Y390" s="963"/>
      <c r="Z390" s="963"/>
      <c r="AA390" s="963"/>
      <c r="AB390" s="963"/>
      <c r="AC390" s="963"/>
      <c r="AD390" s="963"/>
      <c r="AE390" s="963"/>
      <c r="AF390" s="963"/>
      <c r="AG390" s="963"/>
      <c r="AH390" s="963"/>
      <c r="AI390" s="963"/>
      <c r="AJ390" s="963"/>
    </row>
    <row r="391" spans="1:36" ht="12.75" customHeight="1">
      <c r="A391" s="963"/>
      <c r="B391" s="963"/>
      <c r="C391" s="963"/>
      <c r="D391" s="963"/>
      <c r="E391" s="963"/>
      <c r="F391" s="963"/>
      <c r="G391" s="963"/>
      <c r="H391" s="963"/>
      <c r="I391" s="963"/>
      <c r="J391" s="963"/>
      <c r="K391" s="963"/>
      <c r="L391" s="963"/>
      <c r="M391" s="963"/>
      <c r="N391" s="963"/>
      <c r="O391" s="963"/>
      <c r="P391" s="963"/>
      <c r="Q391" s="963"/>
      <c r="R391" s="963"/>
      <c r="S391" s="963"/>
      <c r="T391" s="963"/>
      <c r="U391" s="963"/>
      <c r="V391" s="963"/>
      <c r="W391" s="963"/>
      <c r="X391" s="963"/>
      <c r="Y391" s="963"/>
      <c r="Z391" s="963"/>
      <c r="AA391" s="963"/>
      <c r="AB391" s="963"/>
      <c r="AC391" s="963"/>
      <c r="AD391" s="963"/>
      <c r="AE391" s="963"/>
      <c r="AF391" s="963"/>
      <c r="AG391" s="963"/>
      <c r="AH391" s="963"/>
      <c r="AI391" s="963"/>
      <c r="AJ391" s="963"/>
    </row>
    <row r="392" spans="1:36" ht="12.75" customHeight="1">
      <c r="A392" s="963"/>
      <c r="B392" s="963"/>
      <c r="C392" s="963"/>
      <c r="D392" s="963"/>
      <c r="E392" s="963"/>
      <c r="F392" s="963"/>
      <c r="G392" s="963"/>
      <c r="H392" s="963"/>
      <c r="I392" s="963"/>
      <c r="J392" s="963"/>
      <c r="K392" s="963"/>
      <c r="L392" s="963"/>
      <c r="M392" s="963"/>
      <c r="N392" s="963"/>
      <c r="O392" s="963"/>
      <c r="P392" s="963"/>
      <c r="Q392" s="963"/>
      <c r="R392" s="963"/>
      <c r="S392" s="963"/>
      <c r="T392" s="963"/>
      <c r="U392" s="963"/>
      <c r="V392" s="963"/>
      <c r="W392" s="963"/>
      <c r="X392" s="963"/>
      <c r="Y392" s="963"/>
      <c r="Z392" s="963"/>
      <c r="AA392" s="963"/>
      <c r="AB392" s="963"/>
      <c r="AC392" s="963"/>
      <c r="AD392" s="963"/>
      <c r="AE392" s="963"/>
      <c r="AF392" s="963"/>
      <c r="AG392" s="963"/>
      <c r="AH392" s="963"/>
      <c r="AI392" s="963"/>
      <c r="AJ392" s="963"/>
    </row>
    <row r="393" spans="1:36" ht="12.75" customHeight="1">
      <c r="A393" s="963"/>
      <c r="B393" s="963"/>
      <c r="C393" s="963"/>
      <c r="D393" s="963"/>
      <c r="E393" s="963"/>
      <c r="F393" s="963"/>
      <c r="G393" s="963"/>
      <c r="H393" s="963"/>
      <c r="I393" s="963"/>
      <c r="J393" s="963"/>
      <c r="K393" s="963"/>
      <c r="L393" s="963"/>
      <c r="M393" s="963"/>
      <c r="N393" s="963"/>
      <c r="O393" s="963"/>
      <c r="P393" s="963"/>
      <c r="Q393" s="963"/>
      <c r="R393" s="963"/>
      <c r="S393" s="963"/>
      <c r="T393" s="963"/>
      <c r="U393" s="963"/>
      <c r="V393" s="963"/>
      <c r="W393" s="963"/>
      <c r="X393" s="963"/>
      <c r="Y393" s="963"/>
      <c r="Z393" s="963"/>
      <c r="AA393" s="963"/>
      <c r="AB393" s="963"/>
      <c r="AC393" s="963"/>
      <c r="AD393" s="963"/>
      <c r="AE393" s="963"/>
      <c r="AF393" s="963"/>
      <c r="AG393" s="963"/>
      <c r="AH393" s="963"/>
      <c r="AI393" s="963"/>
      <c r="AJ393" s="963"/>
    </row>
    <row r="394" spans="1:36" ht="12.75" customHeight="1">
      <c r="A394" s="963"/>
      <c r="B394" s="963"/>
      <c r="C394" s="963"/>
      <c r="D394" s="963"/>
      <c r="E394" s="963"/>
      <c r="F394" s="963"/>
      <c r="G394" s="963"/>
      <c r="H394" s="963"/>
      <c r="I394" s="963"/>
      <c r="J394" s="963"/>
      <c r="K394" s="963"/>
      <c r="L394" s="963"/>
      <c r="M394" s="963"/>
      <c r="N394" s="963"/>
      <c r="O394" s="963"/>
      <c r="P394" s="963"/>
      <c r="Q394" s="963"/>
      <c r="R394" s="963"/>
      <c r="S394" s="963"/>
      <c r="T394" s="963"/>
      <c r="U394" s="963"/>
      <c r="V394" s="963"/>
      <c r="W394" s="963"/>
      <c r="X394" s="963"/>
      <c r="Y394" s="963"/>
      <c r="Z394" s="963"/>
      <c r="AA394" s="963"/>
      <c r="AB394" s="963"/>
      <c r="AC394" s="963"/>
      <c r="AD394" s="963"/>
      <c r="AE394" s="963"/>
      <c r="AF394" s="963"/>
      <c r="AG394" s="963"/>
      <c r="AH394" s="963"/>
      <c r="AI394" s="963"/>
      <c r="AJ394" s="963"/>
    </row>
    <row r="395" spans="1:36" ht="12.75" customHeight="1">
      <c r="A395" s="963"/>
      <c r="B395" s="963"/>
      <c r="C395" s="963"/>
      <c r="D395" s="963"/>
      <c r="E395" s="963"/>
      <c r="F395" s="963"/>
      <c r="G395" s="963"/>
      <c r="H395" s="963"/>
      <c r="I395" s="963"/>
      <c r="J395" s="963"/>
      <c r="K395" s="963"/>
      <c r="L395" s="963"/>
      <c r="M395" s="963"/>
      <c r="N395" s="963"/>
      <c r="O395" s="963"/>
      <c r="P395" s="963"/>
      <c r="Q395" s="963"/>
      <c r="R395" s="963"/>
      <c r="S395" s="963"/>
      <c r="T395" s="963"/>
      <c r="U395" s="963"/>
      <c r="V395" s="963"/>
      <c r="W395" s="963"/>
      <c r="X395" s="963"/>
      <c r="Y395" s="963"/>
      <c r="Z395" s="963"/>
      <c r="AA395" s="963"/>
      <c r="AB395" s="963"/>
      <c r="AC395" s="963"/>
      <c r="AD395" s="963"/>
      <c r="AE395" s="963"/>
      <c r="AF395" s="963"/>
      <c r="AG395" s="963"/>
      <c r="AH395" s="963"/>
      <c r="AI395" s="963"/>
      <c r="AJ395" s="963"/>
    </row>
    <row r="396" spans="1:36" ht="12.75" customHeight="1">
      <c r="A396" s="963"/>
      <c r="B396" s="963"/>
      <c r="C396" s="963"/>
      <c r="D396" s="963"/>
      <c r="E396" s="963"/>
      <c r="F396" s="963"/>
      <c r="G396" s="963"/>
      <c r="H396" s="963"/>
      <c r="I396" s="963"/>
      <c r="J396" s="963"/>
      <c r="K396" s="963"/>
      <c r="L396" s="963"/>
      <c r="M396" s="963"/>
      <c r="N396" s="963"/>
      <c r="O396" s="963"/>
      <c r="P396" s="963"/>
      <c r="Q396" s="963"/>
      <c r="R396" s="963"/>
      <c r="S396" s="963"/>
      <c r="T396" s="963"/>
      <c r="U396" s="963"/>
      <c r="V396" s="963"/>
      <c r="W396" s="963"/>
      <c r="X396" s="963"/>
      <c r="Y396" s="963"/>
      <c r="Z396" s="963"/>
      <c r="AA396" s="963"/>
      <c r="AB396" s="963"/>
      <c r="AC396" s="963"/>
      <c r="AD396" s="963"/>
      <c r="AE396" s="963"/>
      <c r="AF396" s="963"/>
      <c r="AG396" s="963"/>
      <c r="AH396" s="963"/>
      <c r="AI396" s="963"/>
      <c r="AJ396" s="963"/>
    </row>
    <row r="397" spans="1:36" ht="12.75" customHeight="1">
      <c r="A397" s="963"/>
      <c r="B397" s="963"/>
      <c r="C397" s="963"/>
      <c r="D397" s="963"/>
      <c r="E397" s="963"/>
      <c r="F397" s="963"/>
      <c r="G397" s="963"/>
      <c r="H397" s="963"/>
      <c r="I397" s="963"/>
      <c r="J397" s="963"/>
      <c r="K397" s="963"/>
      <c r="L397" s="963"/>
      <c r="M397" s="963"/>
      <c r="N397" s="963"/>
      <c r="O397" s="963"/>
      <c r="P397" s="963"/>
      <c r="Q397" s="963"/>
      <c r="R397" s="963"/>
      <c r="S397" s="963"/>
      <c r="T397" s="963"/>
      <c r="U397" s="963"/>
      <c r="V397" s="963"/>
      <c r="W397" s="963"/>
      <c r="X397" s="963"/>
      <c r="Y397" s="963"/>
      <c r="Z397" s="963"/>
      <c r="AA397" s="963"/>
      <c r="AB397" s="963"/>
      <c r="AC397" s="963"/>
      <c r="AD397" s="963"/>
      <c r="AE397" s="963"/>
      <c r="AF397" s="963"/>
      <c r="AG397" s="963"/>
      <c r="AH397" s="963"/>
      <c r="AI397" s="963"/>
      <c r="AJ397" s="963"/>
    </row>
    <row r="398" spans="1:36" ht="12.75" customHeight="1">
      <c r="A398" s="963"/>
      <c r="B398" s="963"/>
      <c r="C398" s="963"/>
      <c r="D398" s="963"/>
      <c r="E398" s="963"/>
      <c r="F398" s="963"/>
      <c r="G398" s="963"/>
      <c r="H398" s="963"/>
      <c r="I398" s="963"/>
      <c r="J398" s="963"/>
      <c r="K398" s="963"/>
      <c r="L398" s="963"/>
      <c r="M398" s="963"/>
      <c r="N398" s="963"/>
      <c r="O398" s="963"/>
      <c r="P398" s="963"/>
      <c r="Q398" s="963"/>
      <c r="R398" s="963"/>
      <c r="S398" s="963"/>
      <c r="T398" s="963"/>
      <c r="U398" s="963"/>
      <c r="V398" s="963"/>
      <c r="W398" s="963"/>
      <c r="X398" s="963"/>
      <c r="Y398" s="963"/>
      <c r="Z398" s="963"/>
      <c r="AA398" s="963"/>
      <c r="AB398" s="963"/>
      <c r="AC398" s="963"/>
      <c r="AD398" s="963"/>
      <c r="AE398" s="963"/>
      <c r="AF398" s="963"/>
      <c r="AG398" s="963"/>
      <c r="AH398" s="963"/>
      <c r="AI398" s="963"/>
      <c r="AJ398" s="963"/>
    </row>
    <row r="399" spans="1:36" ht="12.75" customHeight="1">
      <c r="A399" s="963"/>
      <c r="B399" s="963"/>
      <c r="C399" s="963"/>
      <c r="D399" s="963"/>
      <c r="E399" s="963"/>
      <c r="F399" s="963"/>
      <c r="G399" s="963"/>
      <c r="H399" s="963"/>
      <c r="I399" s="963"/>
      <c r="J399" s="963"/>
      <c r="K399" s="963"/>
      <c r="L399" s="963"/>
      <c r="M399" s="963"/>
      <c r="N399" s="963"/>
      <c r="O399" s="963"/>
      <c r="P399" s="963"/>
      <c r="Q399" s="963"/>
      <c r="R399" s="963"/>
      <c r="S399" s="963"/>
      <c r="T399" s="963"/>
      <c r="U399" s="963"/>
      <c r="V399" s="963"/>
      <c r="W399" s="963"/>
      <c r="X399" s="963"/>
      <c r="Y399" s="963"/>
      <c r="Z399" s="963"/>
      <c r="AA399" s="963"/>
      <c r="AB399" s="963"/>
      <c r="AC399" s="963"/>
      <c r="AD399" s="963"/>
      <c r="AE399" s="963"/>
      <c r="AF399" s="963"/>
      <c r="AG399" s="963"/>
      <c r="AH399" s="963"/>
      <c r="AI399" s="963"/>
      <c r="AJ399" s="963"/>
    </row>
    <row r="400" spans="1:36" ht="12.75" customHeight="1">
      <c r="A400" s="963"/>
      <c r="B400" s="963"/>
      <c r="C400" s="963"/>
      <c r="D400" s="963"/>
      <c r="E400" s="963"/>
      <c r="F400" s="963"/>
      <c r="G400" s="963"/>
      <c r="H400" s="963"/>
      <c r="I400" s="963"/>
      <c r="J400" s="963"/>
      <c r="K400" s="963"/>
      <c r="L400" s="963"/>
      <c r="M400" s="963"/>
      <c r="N400" s="963"/>
      <c r="O400" s="963"/>
      <c r="P400" s="963"/>
      <c r="Q400" s="963"/>
      <c r="R400" s="963"/>
      <c r="S400" s="963"/>
      <c r="T400" s="963"/>
      <c r="U400" s="963"/>
      <c r="V400" s="963"/>
      <c r="W400" s="963"/>
      <c r="X400" s="963"/>
      <c r="Y400" s="963"/>
      <c r="Z400" s="963"/>
      <c r="AA400" s="963"/>
      <c r="AB400" s="963"/>
      <c r="AC400" s="963"/>
      <c r="AD400" s="963"/>
      <c r="AE400" s="963"/>
      <c r="AF400" s="963"/>
      <c r="AG400" s="963"/>
      <c r="AH400" s="963"/>
      <c r="AI400" s="963"/>
      <c r="AJ400" s="963"/>
    </row>
    <row r="401" spans="1:36" ht="12.75" customHeight="1">
      <c r="A401" s="963"/>
      <c r="B401" s="963"/>
      <c r="C401" s="963"/>
      <c r="D401" s="963"/>
      <c r="E401" s="963"/>
      <c r="F401" s="963"/>
      <c r="G401" s="963"/>
      <c r="H401" s="963"/>
      <c r="I401" s="963"/>
      <c r="J401" s="963"/>
      <c r="K401" s="963"/>
      <c r="L401" s="963"/>
      <c r="M401" s="963"/>
      <c r="N401" s="963"/>
      <c r="O401" s="963"/>
      <c r="P401" s="963"/>
      <c r="Q401" s="963"/>
      <c r="R401" s="963"/>
      <c r="S401" s="963"/>
      <c r="T401" s="963"/>
      <c r="U401" s="963"/>
      <c r="V401" s="963"/>
      <c r="W401" s="963"/>
      <c r="X401" s="963"/>
      <c r="Y401" s="963"/>
      <c r="Z401" s="963"/>
      <c r="AA401" s="963"/>
      <c r="AB401" s="963"/>
      <c r="AC401" s="963"/>
      <c r="AD401" s="963"/>
      <c r="AE401" s="963"/>
      <c r="AF401" s="963"/>
      <c r="AG401" s="963"/>
      <c r="AH401" s="963"/>
      <c r="AI401" s="963"/>
      <c r="AJ401" s="963"/>
    </row>
    <row r="402" spans="1:36" ht="12.75" customHeight="1">
      <c r="A402" s="963"/>
      <c r="B402" s="963"/>
      <c r="C402" s="963"/>
      <c r="D402" s="963"/>
      <c r="E402" s="963"/>
      <c r="F402" s="963"/>
      <c r="G402" s="963"/>
      <c r="H402" s="963"/>
      <c r="I402" s="963"/>
      <c r="J402" s="963"/>
      <c r="K402" s="963"/>
      <c r="L402" s="963"/>
      <c r="M402" s="963"/>
      <c r="N402" s="963"/>
      <c r="O402" s="963"/>
      <c r="P402" s="963"/>
      <c r="Q402" s="963"/>
      <c r="R402" s="963"/>
      <c r="S402" s="963"/>
      <c r="T402" s="963"/>
      <c r="U402" s="963"/>
      <c r="V402" s="963"/>
      <c r="W402" s="963"/>
      <c r="X402" s="963"/>
      <c r="Y402" s="963"/>
      <c r="Z402" s="963"/>
      <c r="AA402" s="963"/>
      <c r="AB402" s="963"/>
      <c r="AC402" s="963"/>
      <c r="AD402" s="963"/>
      <c r="AE402" s="963"/>
      <c r="AF402" s="963"/>
      <c r="AG402" s="963"/>
      <c r="AH402" s="963"/>
      <c r="AI402" s="963"/>
      <c r="AJ402" s="963"/>
    </row>
    <row r="403" spans="1:36" ht="12.75" customHeight="1">
      <c r="A403" s="963"/>
      <c r="B403" s="963"/>
      <c r="C403" s="963"/>
      <c r="D403" s="963"/>
      <c r="E403" s="963"/>
      <c r="F403" s="963"/>
      <c r="G403" s="963"/>
      <c r="H403" s="963"/>
      <c r="I403" s="963"/>
      <c r="J403" s="963"/>
      <c r="K403" s="963"/>
      <c r="L403" s="963"/>
      <c r="M403" s="963"/>
      <c r="N403" s="963"/>
      <c r="O403" s="963"/>
      <c r="P403" s="963"/>
      <c r="Q403" s="963"/>
      <c r="R403" s="963"/>
      <c r="S403" s="963"/>
      <c r="T403" s="963"/>
      <c r="U403" s="963"/>
      <c r="V403" s="963"/>
      <c r="W403" s="963"/>
      <c r="X403" s="963"/>
      <c r="Y403" s="963"/>
      <c r="Z403" s="963"/>
      <c r="AA403" s="963"/>
      <c r="AB403" s="963"/>
      <c r="AC403" s="963"/>
      <c r="AD403" s="963"/>
      <c r="AE403" s="963"/>
      <c r="AF403" s="963"/>
      <c r="AG403" s="963"/>
      <c r="AH403" s="963"/>
      <c r="AI403" s="963"/>
      <c r="AJ403" s="963"/>
    </row>
    <row r="404" spans="1:36" ht="12.75" customHeight="1">
      <c r="A404" s="963"/>
      <c r="B404" s="963"/>
      <c r="C404" s="963"/>
      <c r="D404" s="963"/>
      <c r="E404" s="963"/>
      <c r="F404" s="963"/>
      <c r="G404" s="963"/>
      <c r="H404" s="963"/>
      <c r="I404" s="963"/>
      <c r="J404" s="963"/>
      <c r="K404" s="963"/>
      <c r="L404" s="963"/>
      <c r="M404" s="963"/>
      <c r="N404" s="963"/>
      <c r="O404" s="963"/>
      <c r="P404" s="963"/>
      <c r="Q404" s="963"/>
      <c r="R404" s="963"/>
      <c r="S404" s="963"/>
      <c r="T404" s="963"/>
      <c r="U404" s="963"/>
      <c r="V404" s="963"/>
      <c r="W404" s="963"/>
      <c r="X404" s="963"/>
      <c r="Y404" s="963"/>
      <c r="Z404" s="963"/>
      <c r="AA404" s="963"/>
      <c r="AB404" s="963"/>
      <c r="AC404" s="963"/>
      <c r="AD404" s="963"/>
      <c r="AE404" s="963"/>
      <c r="AF404" s="963"/>
      <c r="AG404" s="963"/>
      <c r="AH404" s="963"/>
      <c r="AI404" s="963"/>
      <c r="AJ404" s="963"/>
    </row>
    <row r="405" spans="1:36" ht="12.75" customHeight="1">
      <c r="A405" s="963"/>
      <c r="B405" s="963"/>
      <c r="C405" s="963"/>
      <c r="D405" s="963"/>
      <c r="E405" s="963"/>
      <c r="F405" s="963"/>
      <c r="G405" s="963"/>
      <c r="H405" s="963"/>
      <c r="I405" s="963"/>
      <c r="J405" s="963"/>
      <c r="K405" s="963"/>
      <c r="L405" s="963"/>
      <c r="M405" s="963"/>
      <c r="N405" s="963"/>
      <c r="O405" s="963"/>
      <c r="P405" s="963"/>
      <c r="Q405" s="963"/>
      <c r="R405" s="963"/>
      <c r="S405" s="963"/>
      <c r="T405" s="963"/>
      <c r="U405" s="963"/>
      <c r="V405" s="963"/>
      <c r="W405" s="963"/>
      <c r="X405" s="963"/>
      <c r="Y405" s="963"/>
      <c r="Z405" s="963"/>
      <c r="AA405" s="963"/>
      <c r="AB405" s="963"/>
      <c r="AC405" s="963"/>
      <c r="AD405" s="963"/>
      <c r="AE405" s="963"/>
      <c r="AF405" s="963"/>
      <c r="AG405" s="963"/>
      <c r="AH405" s="963"/>
      <c r="AI405" s="963"/>
      <c r="AJ405" s="963"/>
    </row>
    <row r="406" spans="1:36" ht="12.75" customHeight="1">
      <c r="A406" s="963"/>
      <c r="B406" s="963"/>
      <c r="C406" s="963"/>
      <c r="D406" s="963"/>
      <c r="E406" s="963"/>
      <c r="F406" s="963"/>
      <c r="G406" s="963"/>
      <c r="H406" s="963"/>
      <c r="I406" s="963"/>
      <c r="J406" s="963"/>
      <c r="K406" s="963"/>
      <c r="L406" s="963"/>
      <c r="M406" s="963"/>
      <c r="N406" s="963"/>
      <c r="O406" s="963"/>
      <c r="P406" s="963"/>
      <c r="Q406" s="963"/>
      <c r="R406" s="963"/>
      <c r="S406" s="963"/>
      <c r="T406" s="963"/>
      <c r="U406" s="963"/>
      <c r="V406" s="963"/>
      <c r="W406" s="963"/>
      <c r="X406" s="963"/>
      <c r="Y406" s="963"/>
      <c r="Z406" s="963"/>
      <c r="AA406" s="963"/>
      <c r="AB406" s="963"/>
      <c r="AC406" s="963"/>
      <c r="AD406" s="963"/>
      <c r="AE406" s="963"/>
      <c r="AF406" s="963"/>
      <c r="AG406" s="963"/>
      <c r="AH406" s="963"/>
      <c r="AI406" s="963"/>
      <c r="AJ406" s="963"/>
    </row>
    <row r="407" spans="1:36" ht="12.75" customHeight="1">
      <c r="A407" s="963"/>
      <c r="B407" s="963"/>
      <c r="C407" s="963"/>
      <c r="D407" s="963"/>
      <c r="E407" s="963"/>
      <c r="F407" s="963"/>
      <c r="G407" s="963"/>
      <c r="H407" s="963"/>
      <c r="I407" s="963"/>
      <c r="J407" s="963"/>
      <c r="K407" s="963"/>
      <c r="L407" s="963"/>
      <c r="M407" s="963"/>
      <c r="N407" s="963"/>
      <c r="O407" s="963"/>
      <c r="P407" s="963"/>
      <c r="Q407" s="963"/>
      <c r="R407" s="963"/>
      <c r="S407" s="963"/>
      <c r="T407" s="963"/>
      <c r="U407" s="963"/>
      <c r="V407" s="963"/>
      <c r="W407" s="963"/>
      <c r="X407" s="963"/>
      <c r="Y407" s="963"/>
      <c r="Z407" s="963"/>
      <c r="AA407" s="963"/>
      <c r="AB407" s="963"/>
      <c r="AC407" s="963"/>
      <c r="AD407" s="963"/>
      <c r="AE407" s="963"/>
      <c r="AF407" s="963"/>
      <c r="AG407" s="963"/>
      <c r="AH407" s="963"/>
      <c r="AI407" s="963"/>
      <c r="AJ407" s="963"/>
    </row>
    <row r="408" spans="1:36" ht="12.75" customHeight="1">
      <c r="A408" s="963"/>
      <c r="B408" s="963"/>
      <c r="C408" s="963"/>
      <c r="D408" s="963"/>
      <c r="E408" s="963"/>
      <c r="F408" s="963"/>
      <c r="G408" s="963"/>
      <c r="H408" s="963"/>
      <c r="I408" s="963"/>
      <c r="J408" s="963"/>
      <c r="K408" s="963"/>
      <c r="L408" s="963"/>
      <c r="M408" s="963"/>
      <c r="N408" s="963"/>
      <c r="O408" s="963"/>
      <c r="P408" s="963"/>
      <c r="Q408" s="963"/>
      <c r="R408" s="963"/>
      <c r="S408" s="963"/>
      <c r="T408" s="963"/>
      <c r="U408" s="963"/>
      <c r="V408" s="963"/>
      <c r="W408" s="963"/>
      <c r="X408" s="963"/>
      <c r="Y408" s="963"/>
      <c r="Z408" s="963"/>
      <c r="AA408" s="963"/>
      <c r="AB408" s="963"/>
      <c r="AC408" s="963"/>
      <c r="AD408" s="963"/>
      <c r="AE408" s="963"/>
      <c r="AF408" s="963"/>
      <c r="AG408" s="963"/>
      <c r="AH408" s="963"/>
      <c r="AI408" s="963"/>
      <c r="AJ408" s="963"/>
    </row>
    <row r="409" spans="1:36" ht="12.75" customHeight="1">
      <c r="A409" s="963"/>
      <c r="B409" s="963"/>
      <c r="C409" s="963"/>
      <c r="D409" s="963"/>
      <c r="E409" s="963"/>
      <c r="F409" s="963"/>
      <c r="G409" s="963"/>
      <c r="H409" s="963"/>
      <c r="I409" s="963"/>
      <c r="J409" s="963"/>
      <c r="K409" s="963"/>
      <c r="L409" s="963"/>
      <c r="M409" s="963"/>
      <c r="N409" s="963"/>
      <c r="O409" s="963"/>
      <c r="P409" s="963"/>
      <c r="Q409" s="963"/>
      <c r="R409" s="963"/>
      <c r="S409" s="963"/>
      <c r="T409" s="963"/>
      <c r="U409" s="963"/>
      <c r="V409" s="963"/>
      <c r="W409" s="963"/>
      <c r="X409" s="963"/>
      <c r="Y409" s="963"/>
      <c r="Z409" s="963"/>
      <c r="AA409" s="963"/>
      <c r="AB409" s="963"/>
      <c r="AC409" s="963"/>
      <c r="AD409" s="963"/>
      <c r="AE409" s="963"/>
      <c r="AF409" s="963"/>
      <c r="AG409" s="963"/>
      <c r="AH409" s="963"/>
      <c r="AI409" s="963"/>
      <c r="AJ409" s="963"/>
    </row>
    <row r="410" spans="1:36" ht="12.75" customHeight="1">
      <c r="A410" s="963"/>
      <c r="B410" s="963"/>
      <c r="C410" s="963"/>
      <c r="D410" s="963"/>
      <c r="E410" s="963"/>
      <c r="F410" s="963"/>
      <c r="G410" s="963"/>
      <c r="H410" s="963"/>
      <c r="I410" s="963"/>
      <c r="J410" s="963"/>
      <c r="K410" s="963"/>
      <c r="L410" s="963"/>
      <c r="M410" s="963"/>
      <c r="N410" s="963"/>
      <c r="O410" s="963"/>
      <c r="P410" s="963"/>
      <c r="Q410" s="963"/>
      <c r="R410" s="963"/>
      <c r="S410" s="963"/>
      <c r="T410" s="963"/>
      <c r="U410" s="963"/>
      <c r="V410" s="963"/>
      <c r="W410" s="963"/>
      <c r="X410" s="963"/>
      <c r="Y410" s="963"/>
      <c r="Z410" s="963"/>
      <c r="AA410" s="963"/>
      <c r="AB410" s="963"/>
      <c r="AC410" s="963"/>
      <c r="AD410" s="963"/>
      <c r="AE410" s="963"/>
      <c r="AF410" s="963"/>
      <c r="AG410" s="963"/>
      <c r="AH410" s="963"/>
      <c r="AI410" s="963"/>
      <c r="AJ410" s="963"/>
    </row>
    <row r="411" spans="1:36" ht="12.75" customHeight="1">
      <c r="A411" s="963"/>
      <c r="B411" s="963"/>
      <c r="C411" s="963"/>
      <c r="D411" s="963"/>
      <c r="E411" s="963"/>
      <c r="F411" s="963"/>
      <c r="G411" s="963"/>
      <c r="H411" s="963"/>
      <c r="I411" s="963"/>
      <c r="J411" s="963"/>
      <c r="K411" s="963"/>
      <c r="L411" s="963"/>
      <c r="M411" s="963"/>
      <c r="N411" s="963"/>
      <c r="O411" s="963"/>
      <c r="P411" s="963"/>
      <c r="Q411" s="963"/>
      <c r="R411" s="963"/>
      <c r="S411" s="963"/>
      <c r="T411" s="963"/>
      <c r="U411" s="963"/>
      <c r="V411" s="963"/>
      <c r="W411" s="963"/>
      <c r="X411" s="963"/>
      <c r="Y411" s="963"/>
      <c r="Z411" s="963"/>
      <c r="AA411" s="963"/>
      <c r="AB411" s="963"/>
      <c r="AC411" s="963"/>
      <c r="AD411" s="963"/>
      <c r="AE411" s="963"/>
      <c r="AF411" s="963"/>
      <c r="AG411" s="963"/>
      <c r="AH411" s="963"/>
      <c r="AI411" s="963"/>
      <c r="AJ411" s="963"/>
    </row>
    <row r="412" spans="1:36" ht="12.75" customHeight="1">
      <c r="A412" s="963"/>
      <c r="B412" s="963"/>
      <c r="C412" s="963"/>
      <c r="D412" s="963"/>
      <c r="E412" s="963"/>
      <c r="F412" s="963"/>
      <c r="G412" s="963"/>
      <c r="H412" s="963"/>
      <c r="I412" s="963"/>
      <c r="J412" s="963"/>
      <c r="K412" s="963"/>
      <c r="L412" s="963"/>
      <c r="M412" s="963"/>
      <c r="N412" s="963"/>
      <c r="O412" s="963"/>
      <c r="P412" s="963"/>
      <c r="Q412" s="963"/>
      <c r="R412" s="963"/>
      <c r="S412" s="963"/>
      <c r="T412" s="963"/>
      <c r="U412" s="963"/>
      <c r="V412" s="963"/>
      <c r="W412" s="963"/>
      <c r="X412" s="963"/>
      <c r="Y412" s="963"/>
      <c r="Z412" s="963"/>
      <c r="AA412" s="963"/>
      <c r="AB412" s="963"/>
      <c r="AC412" s="963"/>
      <c r="AD412" s="963"/>
      <c r="AE412" s="963"/>
      <c r="AF412" s="963"/>
      <c r="AG412" s="963"/>
      <c r="AH412" s="963"/>
      <c r="AI412" s="963"/>
      <c r="AJ412" s="963"/>
    </row>
    <row r="413" spans="1:36" ht="12.75" customHeight="1">
      <c r="A413" s="963"/>
      <c r="B413" s="963"/>
      <c r="C413" s="963"/>
      <c r="D413" s="963"/>
      <c r="E413" s="963"/>
      <c r="F413" s="963"/>
      <c r="G413" s="963"/>
      <c r="H413" s="963"/>
      <c r="I413" s="963"/>
      <c r="J413" s="963"/>
      <c r="K413" s="963"/>
      <c r="L413" s="963"/>
      <c r="M413" s="963"/>
      <c r="N413" s="963"/>
      <c r="O413" s="963"/>
      <c r="P413" s="963"/>
      <c r="Q413" s="963"/>
      <c r="R413" s="963"/>
      <c r="S413" s="963"/>
      <c r="T413" s="963"/>
      <c r="U413" s="963"/>
      <c r="V413" s="963"/>
      <c r="W413" s="963"/>
      <c r="X413" s="963"/>
      <c r="Y413" s="963"/>
      <c r="Z413" s="963"/>
      <c r="AA413" s="963"/>
      <c r="AB413" s="963"/>
      <c r="AC413" s="963"/>
      <c r="AD413" s="963"/>
      <c r="AE413" s="963"/>
      <c r="AF413" s="963"/>
      <c r="AG413" s="963"/>
      <c r="AH413" s="963"/>
      <c r="AI413" s="963"/>
      <c r="AJ413" s="963"/>
    </row>
    <row r="414" spans="1:36" ht="12.75" customHeight="1">
      <c r="A414" s="963"/>
      <c r="B414" s="963"/>
      <c r="C414" s="963"/>
      <c r="D414" s="963"/>
      <c r="E414" s="963"/>
      <c r="F414" s="963"/>
      <c r="G414" s="963"/>
      <c r="H414" s="963"/>
      <c r="I414" s="963"/>
      <c r="J414" s="963"/>
      <c r="K414" s="963"/>
      <c r="L414" s="963"/>
      <c r="M414" s="963"/>
      <c r="N414" s="963"/>
      <c r="O414" s="963"/>
      <c r="P414" s="963"/>
      <c r="Q414" s="963"/>
      <c r="R414" s="963"/>
      <c r="S414" s="963"/>
      <c r="T414" s="963"/>
      <c r="U414" s="963"/>
      <c r="V414" s="963"/>
      <c r="W414" s="963"/>
      <c r="X414" s="963"/>
      <c r="Y414" s="963"/>
      <c r="Z414" s="963"/>
      <c r="AA414" s="963"/>
      <c r="AB414" s="963"/>
      <c r="AC414" s="963"/>
      <c r="AD414" s="963"/>
      <c r="AE414" s="963"/>
      <c r="AF414" s="963"/>
      <c r="AG414" s="963"/>
      <c r="AH414" s="963"/>
      <c r="AI414" s="963"/>
      <c r="AJ414" s="963"/>
    </row>
    <row r="415" spans="1:36" ht="12.75" customHeight="1">
      <c r="A415" s="963"/>
      <c r="B415" s="963"/>
      <c r="C415" s="963"/>
      <c r="D415" s="963"/>
      <c r="E415" s="963"/>
      <c r="F415" s="963"/>
      <c r="G415" s="963"/>
      <c r="H415" s="963"/>
      <c r="I415" s="963"/>
      <c r="J415" s="963"/>
      <c r="K415" s="963"/>
      <c r="L415" s="963"/>
      <c r="M415" s="963"/>
      <c r="N415" s="963"/>
      <c r="O415" s="963"/>
      <c r="P415" s="963"/>
      <c r="Q415" s="963"/>
      <c r="R415" s="963"/>
      <c r="S415" s="963"/>
      <c r="T415" s="963"/>
      <c r="U415" s="963"/>
      <c r="V415" s="963"/>
      <c r="W415" s="963"/>
      <c r="X415" s="963"/>
      <c r="Y415" s="963"/>
      <c r="Z415" s="963"/>
      <c r="AA415" s="963"/>
      <c r="AB415" s="963"/>
      <c r="AC415" s="963"/>
      <c r="AD415" s="963"/>
      <c r="AE415" s="963"/>
      <c r="AF415" s="963"/>
      <c r="AG415" s="963"/>
      <c r="AH415" s="963"/>
      <c r="AI415" s="963"/>
      <c r="AJ415" s="963"/>
    </row>
    <row r="416" spans="1:36" ht="12.75" customHeight="1">
      <c r="A416" s="963"/>
      <c r="B416" s="963"/>
      <c r="C416" s="963"/>
      <c r="D416" s="963"/>
      <c r="E416" s="963"/>
      <c r="F416" s="963"/>
      <c r="G416" s="963"/>
      <c r="H416" s="963"/>
      <c r="I416" s="963"/>
      <c r="J416" s="963"/>
      <c r="K416" s="963"/>
      <c r="L416" s="963"/>
      <c r="M416" s="963"/>
      <c r="N416" s="963"/>
      <c r="O416" s="963"/>
      <c r="P416" s="963"/>
      <c r="Q416" s="963"/>
      <c r="R416" s="963"/>
      <c r="S416" s="963"/>
      <c r="T416" s="963"/>
      <c r="U416" s="963"/>
      <c r="V416" s="963"/>
      <c r="W416" s="963"/>
      <c r="X416" s="963"/>
      <c r="Y416" s="963"/>
      <c r="Z416" s="963"/>
      <c r="AA416" s="963"/>
      <c r="AB416" s="963"/>
      <c r="AC416" s="963"/>
      <c r="AD416" s="963"/>
      <c r="AE416" s="963"/>
      <c r="AF416" s="963"/>
      <c r="AG416" s="963"/>
      <c r="AH416" s="963"/>
      <c r="AI416" s="963"/>
      <c r="AJ416" s="963"/>
    </row>
    <row r="417" spans="1:36" ht="12.75" customHeight="1">
      <c r="A417" s="963"/>
      <c r="B417" s="963"/>
      <c r="C417" s="963"/>
      <c r="D417" s="963"/>
      <c r="E417" s="963"/>
      <c r="F417" s="963"/>
      <c r="G417" s="963"/>
      <c r="H417" s="963"/>
      <c r="I417" s="963"/>
      <c r="J417" s="963"/>
      <c r="K417" s="963"/>
      <c r="L417" s="963"/>
      <c r="M417" s="963"/>
      <c r="N417" s="963"/>
      <c r="O417" s="963"/>
      <c r="P417" s="963"/>
      <c r="Q417" s="963"/>
      <c r="R417" s="963"/>
      <c r="S417" s="963"/>
      <c r="T417" s="963"/>
      <c r="U417" s="963"/>
      <c r="V417" s="963"/>
      <c r="W417" s="963"/>
      <c r="X417" s="963"/>
      <c r="Y417" s="963"/>
      <c r="Z417" s="963"/>
      <c r="AA417" s="963"/>
      <c r="AB417" s="963"/>
      <c r="AC417" s="963"/>
      <c r="AD417" s="963"/>
      <c r="AE417" s="963"/>
      <c r="AF417" s="963"/>
      <c r="AG417" s="963"/>
      <c r="AH417" s="963"/>
      <c r="AI417" s="963"/>
      <c r="AJ417" s="963"/>
    </row>
    <row r="418" spans="1:36" ht="12.75" customHeight="1">
      <c r="A418" s="963"/>
      <c r="B418" s="963"/>
      <c r="C418" s="963"/>
      <c r="D418" s="963"/>
      <c r="E418" s="963"/>
      <c r="F418" s="963"/>
      <c r="G418" s="963"/>
      <c r="H418" s="963"/>
      <c r="I418" s="963"/>
      <c r="J418" s="963"/>
      <c r="K418" s="963"/>
      <c r="L418" s="963"/>
      <c r="M418" s="963"/>
      <c r="N418" s="963"/>
      <c r="O418" s="963"/>
      <c r="P418" s="963"/>
      <c r="Q418" s="963"/>
      <c r="R418" s="963"/>
      <c r="S418" s="963"/>
      <c r="T418" s="963"/>
      <c r="U418" s="963"/>
      <c r="V418" s="963"/>
      <c r="W418" s="963"/>
      <c r="X418" s="963"/>
      <c r="Y418" s="963"/>
      <c r="Z418" s="963"/>
      <c r="AA418" s="963"/>
      <c r="AB418" s="963"/>
      <c r="AC418" s="963"/>
      <c r="AD418" s="963"/>
      <c r="AE418" s="963"/>
      <c r="AF418" s="963"/>
      <c r="AG418" s="963"/>
      <c r="AH418" s="963"/>
      <c r="AI418" s="963"/>
      <c r="AJ418" s="963"/>
    </row>
    <row r="419" spans="1:36" ht="12.75" customHeight="1">
      <c r="A419" s="963"/>
      <c r="B419" s="963"/>
      <c r="C419" s="963"/>
      <c r="D419" s="963"/>
      <c r="E419" s="963"/>
      <c r="F419" s="963"/>
      <c r="G419" s="963"/>
      <c r="H419" s="963"/>
      <c r="I419" s="963"/>
      <c r="J419" s="963"/>
      <c r="K419" s="963"/>
      <c r="L419" s="963"/>
      <c r="M419" s="963"/>
      <c r="N419" s="963"/>
      <c r="O419" s="963"/>
      <c r="P419" s="963"/>
      <c r="Q419" s="963"/>
      <c r="R419" s="963"/>
      <c r="S419" s="963"/>
      <c r="T419" s="963"/>
      <c r="U419" s="963"/>
      <c r="V419" s="963"/>
      <c r="W419" s="963"/>
      <c r="X419" s="963"/>
      <c r="Y419" s="963"/>
      <c r="Z419" s="963"/>
      <c r="AA419" s="963"/>
      <c r="AB419" s="963"/>
      <c r="AC419" s="963"/>
      <c r="AD419" s="963"/>
      <c r="AE419" s="963"/>
      <c r="AF419" s="963"/>
      <c r="AG419" s="963"/>
      <c r="AH419" s="963"/>
      <c r="AI419" s="963"/>
      <c r="AJ419" s="963"/>
    </row>
    <row r="420" spans="1:36" ht="12.75" customHeight="1">
      <c r="A420" s="963"/>
      <c r="B420" s="963"/>
      <c r="C420" s="963"/>
      <c r="D420" s="963"/>
      <c r="E420" s="963"/>
      <c r="F420" s="963"/>
      <c r="G420" s="963"/>
      <c r="H420" s="963"/>
      <c r="I420" s="963"/>
      <c r="J420" s="963"/>
      <c r="K420" s="963"/>
      <c r="L420" s="963"/>
      <c r="M420" s="963"/>
      <c r="N420" s="963"/>
      <c r="O420" s="963"/>
      <c r="P420" s="963"/>
      <c r="Q420" s="963"/>
      <c r="R420" s="963"/>
      <c r="S420" s="963"/>
      <c r="T420" s="963"/>
      <c r="U420" s="963"/>
      <c r="V420" s="963"/>
      <c r="W420" s="963"/>
      <c r="X420" s="963"/>
      <c r="Y420" s="963"/>
      <c r="Z420" s="963"/>
      <c r="AA420" s="963"/>
      <c r="AB420" s="963"/>
      <c r="AC420" s="963"/>
      <c r="AD420" s="963"/>
      <c r="AE420" s="963"/>
      <c r="AF420" s="963"/>
      <c r="AG420" s="963"/>
      <c r="AH420" s="963"/>
      <c r="AI420" s="963"/>
      <c r="AJ420" s="963"/>
    </row>
    <row r="421" spans="1:36" ht="12.75" customHeight="1">
      <c r="A421" s="963"/>
      <c r="B421" s="963"/>
      <c r="C421" s="963"/>
      <c r="D421" s="963"/>
      <c r="E421" s="963"/>
      <c r="F421" s="963"/>
      <c r="G421" s="963"/>
      <c r="H421" s="963"/>
      <c r="I421" s="963"/>
      <c r="J421" s="963"/>
      <c r="K421" s="963"/>
      <c r="L421" s="963"/>
      <c r="M421" s="963"/>
      <c r="N421" s="963"/>
      <c r="O421" s="963"/>
      <c r="P421" s="963"/>
      <c r="Q421" s="963"/>
      <c r="R421" s="963"/>
      <c r="S421" s="963"/>
      <c r="T421" s="963"/>
      <c r="U421" s="963"/>
      <c r="V421" s="963"/>
      <c r="W421" s="963"/>
      <c r="X421" s="963"/>
      <c r="Y421" s="963"/>
      <c r="Z421" s="963"/>
      <c r="AA421" s="963"/>
      <c r="AB421" s="963"/>
      <c r="AC421" s="963"/>
      <c r="AD421" s="963"/>
      <c r="AE421" s="963"/>
      <c r="AF421" s="963"/>
      <c r="AG421" s="963"/>
      <c r="AH421" s="963"/>
      <c r="AI421" s="963"/>
      <c r="AJ421" s="963"/>
    </row>
    <row r="422" spans="1:36" ht="12.75" customHeight="1">
      <c r="A422" s="963"/>
      <c r="B422" s="963"/>
      <c r="C422" s="963"/>
      <c r="D422" s="963"/>
      <c r="E422" s="963"/>
      <c r="F422" s="963"/>
      <c r="G422" s="963"/>
      <c r="H422" s="963"/>
      <c r="I422" s="963"/>
      <c r="J422" s="963"/>
      <c r="K422" s="963"/>
      <c r="L422" s="963"/>
      <c r="M422" s="963"/>
      <c r="N422" s="963"/>
      <c r="O422" s="963"/>
      <c r="P422" s="963"/>
      <c r="Q422" s="963"/>
      <c r="R422" s="963"/>
      <c r="S422" s="963"/>
      <c r="T422" s="963"/>
      <c r="U422" s="963"/>
      <c r="V422" s="963"/>
      <c r="W422" s="963"/>
      <c r="X422" s="963"/>
      <c r="Y422" s="963"/>
      <c r="Z422" s="963"/>
      <c r="AA422" s="963"/>
      <c r="AB422" s="963"/>
      <c r="AC422" s="963"/>
      <c r="AD422" s="963"/>
      <c r="AE422" s="963"/>
      <c r="AF422" s="963"/>
      <c r="AG422" s="963"/>
      <c r="AH422" s="963"/>
      <c r="AI422" s="963"/>
      <c r="AJ422" s="963"/>
    </row>
    <row r="423" spans="1:36" ht="12.75" customHeight="1">
      <c r="A423" s="963"/>
      <c r="B423" s="963"/>
      <c r="C423" s="963"/>
      <c r="D423" s="963"/>
      <c r="E423" s="963"/>
      <c r="F423" s="963"/>
      <c r="G423" s="963"/>
      <c r="H423" s="963"/>
      <c r="I423" s="963"/>
      <c r="J423" s="963"/>
      <c r="K423" s="963"/>
      <c r="L423" s="963"/>
      <c r="M423" s="963"/>
      <c r="N423" s="963"/>
      <c r="O423" s="963"/>
      <c r="P423" s="963"/>
      <c r="Q423" s="963"/>
      <c r="R423" s="963"/>
      <c r="S423" s="963"/>
      <c r="T423" s="963"/>
      <c r="U423" s="963"/>
      <c r="V423" s="963"/>
      <c r="W423" s="963"/>
      <c r="X423" s="963"/>
      <c r="Y423" s="963"/>
      <c r="Z423" s="963"/>
      <c r="AA423" s="963"/>
      <c r="AB423" s="963"/>
      <c r="AC423" s="963"/>
      <c r="AD423" s="963"/>
      <c r="AE423" s="963"/>
      <c r="AF423" s="963"/>
      <c r="AG423" s="963"/>
      <c r="AH423" s="963"/>
      <c r="AI423" s="963"/>
      <c r="AJ423" s="963"/>
    </row>
    <row r="424" spans="1:36" ht="12.75" customHeight="1">
      <c r="A424" s="963"/>
      <c r="B424" s="963"/>
      <c r="C424" s="963"/>
      <c r="D424" s="963"/>
      <c r="E424" s="963"/>
      <c r="F424" s="963"/>
      <c r="G424" s="963"/>
      <c r="H424" s="963"/>
      <c r="I424" s="963"/>
      <c r="J424" s="963"/>
      <c r="K424" s="963"/>
      <c r="L424" s="963"/>
      <c r="M424" s="963"/>
      <c r="N424" s="963"/>
      <c r="O424" s="963"/>
      <c r="P424" s="963"/>
      <c r="Q424" s="963"/>
      <c r="R424" s="963"/>
      <c r="S424" s="963"/>
      <c r="T424" s="963"/>
      <c r="U424" s="963"/>
      <c r="V424" s="963"/>
      <c r="W424" s="963"/>
      <c r="X424" s="963"/>
      <c r="Y424" s="963"/>
      <c r="Z424" s="963"/>
      <c r="AA424" s="963"/>
      <c r="AB424" s="963"/>
      <c r="AC424" s="963"/>
      <c r="AD424" s="963"/>
      <c r="AE424" s="963"/>
      <c r="AF424" s="963"/>
      <c r="AG424" s="963"/>
      <c r="AH424" s="963"/>
      <c r="AI424" s="963"/>
      <c r="AJ424" s="963"/>
    </row>
    <row r="425" spans="1:36" ht="12.75" customHeight="1">
      <c r="A425" s="963"/>
      <c r="B425" s="963"/>
      <c r="C425" s="963"/>
      <c r="D425" s="963"/>
      <c r="E425" s="963"/>
      <c r="F425" s="963"/>
      <c r="G425" s="963"/>
      <c r="H425" s="963"/>
      <c r="I425" s="963"/>
      <c r="J425" s="963"/>
      <c r="K425" s="963"/>
      <c r="L425" s="963"/>
      <c r="M425" s="963"/>
      <c r="N425" s="963"/>
      <c r="O425" s="963"/>
      <c r="P425" s="963"/>
      <c r="Q425" s="963"/>
      <c r="R425" s="963"/>
      <c r="S425" s="963"/>
      <c r="T425" s="963"/>
      <c r="U425" s="963"/>
      <c r="V425" s="963"/>
      <c r="W425" s="963"/>
      <c r="X425" s="963"/>
      <c r="Y425" s="963"/>
      <c r="Z425" s="963"/>
      <c r="AA425" s="963"/>
      <c r="AB425" s="963"/>
      <c r="AC425" s="963"/>
      <c r="AD425" s="963"/>
      <c r="AE425" s="963"/>
      <c r="AF425" s="963"/>
      <c r="AG425" s="963"/>
      <c r="AH425" s="963"/>
      <c r="AI425" s="963"/>
      <c r="AJ425" s="963"/>
    </row>
    <row r="426" spans="1:36" ht="12.75" customHeight="1">
      <c r="A426" s="963"/>
      <c r="B426" s="963"/>
      <c r="C426" s="963"/>
      <c r="D426" s="963"/>
      <c r="E426" s="963"/>
      <c r="F426" s="963"/>
      <c r="G426" s="963"/>
      <c r="H426" s="963"/>
      <c r="I426" s="963"/>
      <c r="J426" s="963"/>
      <c r="K426" s="963"/>
      <c r="L426" s="963"/>
      <c r="M426" s="963"/>
      <c r="N426" s="963"/>
      <c r="O426" s="963"/>
      <c r="P426" s="963"/>
      <c r="Q426" s="963"/>
      <c r="R426" s="963"/>
      <c r="S426" s="963"/>
      <c r="T426" s="963"/>
      <c r="U426" s="963"/>
      <c r="V426" s="963"/>
      <c r="W426" s="963"/>
      <c r="X426" s="963"/>
      <c r="Y426" s="963"/>
      <c r="Z426" s="963"/>
      <c r="AA426" s="963"/>
      <c r="AB426" s="963"/>
      <c r="AC426" s="963"/>
      <c r="AD426" s="963"/>
      <c r="AE426" s="963"/>
      <c r="AF426" s="963"/>
      <c r="AG426" s="963"/>
      <c r="AH426" s="963"/>
      <c r="AI426" s="963"/>
      <c r="AJ426" s="963"/>
    </row>
    <row r="427" spans="1:36" ht="12.75" customHeight="1">
      <c r="A427" s="963"/>
      <c r="B427" s="963"/>
      <c r="C427" s="963"/>
      <c r="D427" s="963"/>
      <c r="E427" s="963"/>
      <c r="F427" s="963"/>
      <c r="G427" s="963"/>
      <c r="H427" s="963"/>
      <c r="I427" s="963"/>
      <c r="J427" s="963"/>
      <c r="K427" s="963"/>
      <c r="L427" s="963"/>
      <c r="M427" s="963"/>
      <c r="N427" s="963"/>
      <c r="O427" s="963"/>
      <c r="P427" s="963"/>
      <c r="Q427" s="963"/>
      <c r="R427" s="963"/>
      <c r="S427" s="963"/>
      <c r="T427" s="963"/>
      <c r="U427" s="963"/>
      <c r="V427" s="963"/>
      <c r="W427" s="963"/>
      <c r="X427" s="963"/>
      <c r="Y427" s="963"/>
      <c r="Z427" s="963"/>
      <c r="AA427" s="963"/>
      <c r="AB427" s="963"/>
      <c r="AC427" s="963"/>
      <c r="AD427" s="963"/>
      <c r="AE427" s="963"/>
      <c r="AF427" s="963"/>
      <c r="AG427" s="963"/>
      <c r="AH427" s="963"/>
      <c r="AI427" s="963"/>
      <c r="AJ427" s="963"/>
    </row>
    <row r="428" spans="1:36" ht="12.75" customHeight="1">
      <c r="A428" s="963"/>
      <c r="B428" s="963"/>
      <c r="C428" s="963"/>
      <c r="D428" s="963"/>
      <c r="E428" s="963"/>
      <c r="F428" s="963"/>
      <c r="G428" s="963"/>
      <c r="H428" s="963"/>
      <c r="I428" s="963"/>
      <c r="J428" s="963"/>
      <c r="K428" s="963"/>
      <c r="L428" s="963"/>
      <c r="M428" s="963"/>
      <c r="N428" s="963"/>
      <c r="O428" s="963"/>
      <c r="P428" s="963"/>
      <c r="Q428" s="963"/>
      <c r="R428" s="963"/>
      <c r="S428" s="963"/>
      <c r="T428" s="963"/>
      <c r="U428" s="963"/>
      <c r="V428" s="963"/>
      <c r="W428" s="963"/>
      <c r="X428" s="963"/>
      <c r="Y428" s="963"/>
      <c r="Z428" s="963"/>
      <c r="AA428" s="963"/>
      <c r="AB428" s="963"/>
      <c r="AC428" s="963"/>
      <c r="AD428" s="963"/>
      <c r="AE428" s="963"/>
      <c r="AF428" s="963"/>
      <c r="AG428" s="963"/>
      <c r="AH428" s="963"/>
      <c r="AI428" s="963"/>
      <c r="AJ428" s="963"/>
    </row>
    <row r="429" spans="1:36" ht="12.75" customHeight="1">
      <c r="A429" s="963"/>
      <c r="B429" s="963"/>
      <c r="C429" s="963"/>
      <c r="D429" s="963"/>
      <c r="E429" s="963"/>
      <c r="F429" s="963"/>
      <c r="G429" s="963"/>
      <c r="H429" s="963"/>
      <c r="I429" s="963"/>
      <c r="J429" s="963"/>
      <c r="K429" s="963"/>
      <c r="L429" s="963"/>
      <c r="M429" s="963"/>
      <c r="N429" s="963"/>
      <c r="O429" s="963"/>
      <c r="P429" s="963"/>
      <c r="Q429" s="963"/>
      <c r="R429" s="963"/>
      <c r="S429" s="963"/>
      <c r="T429" s="963"/>
      <c r="U429" s="963"/>
      <c r="V429" s="963"/>
      <c r="W429" s="963"/>
      <c r="X429" s="963"/>
      <c r="Y429" s="963"/>
      <c r="Z429" s="963"/>
      <c r="AA429" s="963"/>
      <c r="AB429" s="963"/>
      <c r="AC429" s="963"/>
      <c r="AD429" s="963"/>
      <c r="AE429" s="963"/>
      <c r="AF429" s="963"/>
      <c r="AG429" s="963"/>
      <c r="AH429" s="963"/>
      <c r="AI429" s="963"/>
      <c r="AJ429" s="963"/>
    </row>
    <row r="430" spans="1:36" ht="12.75" customHeight="1">
      <c r="A430" s="963"/>
      <c r="B430" s="963"/>
      <c r="C430" s="963"/>
      <c r="D430" s="963"/>
      <c r="E430" s="963"/>
      <c r="F430" s="963"/>
      <c r="G430" s="963"/>
      <c r="H430" s="963"/>
      <c r="I430" s="963"/>
      <c r="J430" s="963"/>
      <c r="K430" s="963"/>
      <c r="L430" s="963"/>
      <c r="M430" s="963"/>
      <c r="N430" s="963"/>
      <c r="O430" s="963"/>
      <c r="P430" s="963"/>
      <c r="Q430" s="963"/>
      <c r="R430" s="963"/>
      <c r="S430" s="963"/>
      <c r="T430" s="963"/>
      <c r="U430" s="963"/>
      <c r="V430" s="963"/>
      <c r="W430" s="963"/>
      <c r="X430" s="963"/>
      <c r="Y430" s="963"/>
      <c r="Z430" s="963"/>
      <c r="AA430" s="963"/>
      <c r="AB430" s="963"/>
      <c r="AC430" s="963"/>
      <c r="AD430" s="963"/>
      <c r="AE430" s="963"/>
      <c r="AF430" s="963"/>
      <c r="AG430" s="963"/>
      <c r="AH430" s="963"/>
      <c r="AI430" s="963"/>
      <c r="AJ430" s="963"/>
    </row>
    <row r="431" spans="1:36" ht="12.75" customHeight="1">
      <c r="A431" s="963"/>
      <c r="B431" s="963"/>
      <c r="C431" s="963"/>
      <c r="D431" s="963"/>
      <c r="E431" s="963"/>
      <c r="F431" s="963"/>
      <c r="G431" s="963"/>
      <c r="H431" s="963"/>
      <c r="I431" s="963"/>
      <c r="J431" s="963"/>
      <c r="K431" s="963"/>
      <c r="L431" s="963"/>
      <c r="M431" s="963"/>
      <c r="N431" s="963"/>
      <c r="O431" s="963"/>
      <c r="P431" s="963"/>
      <c r="Q431" s="963"/>
      <c r="R431" s="963"/>
      <c r="S431" s="963"/>
      <c r="T431" s="963"/>
      <c r="U431" s="963"/>
      <c r="V431" s="963"/>
      <c r="W431" s="963"/>
      <c r="X431" s="963"/>
      <c r="Y431" s="963"/>
      <c r="Z431" s="963"/>
      <c r="AA431" s="963"/>
      <c r="AB431" s="963"/>
      <c r="AC431" s="963"/>
      <c r="AD431" s="963"/>
      <c r="AE431" s="963"/>
      <c r="AF431" s="963"/>
      <c r="AG431" s="963"/>
      <c r="AH431" s="963"/>
      <c r="AI431" s="963"/>
      <c r="AJ431" s="963"/>
    </row>
    <row r="432" spans="1:36" ht="12.75" customHeight="1">
      <c r="A432" s="963"/>
      <c r="B432" s="963"/>
      <c r="C432" s="963"/>
      <c r="D432" s="963"/>
      <c r="E432" s="963"/>
      <c r="F432" s="963"/>
      <c r="G432" s="963"/>
      <c r="H432" s="963"/>
      <c r="I432" s="963"/>
      <c r="J432" s="963"/>
      <c r="K432" s="963"/>
      <c r="L432" s="963"/>
      <c r="M432" s="963"/>
      <c r="N432" s="963"/>
      <c r="O432" s="963"/>
      <c r="P432" s="963"/>
      <c r="Q432" s="963"/>
      <c r="R432" s="963"/>
      <c r="S432" s="963"/>
      <c r="T432" s="963"/>
      <c r="U432" s="963"/>
      <c r="V432" s="963"/>
      <c r="W432" s="963"/>
      <c r="X432" s="963"/>
      <c r="Y432" s="963"/>
      <c r="Z432" s="963"/>
      <c r="AA432" s="963"/>
      <c r="AB432" s="963"/>
      <c r="AC432" s="963"/>
      <c r="AD432" s="963"/>
      <c r="AE432" s="963"/>
      <c r="AF432" s="963"/>
      <c r="AG432" s="963"/>
      <c r="AH432" s="963"/>
      <c r="AI432" s="963"/>
      <c r="AJ432" s="963"/>
    </row>
    <row r="433" spans="1:36" ht="12.75" customHeight="1">
      <c r="A433" s="963"/>
      <c r="B433" s="963"/>
      <c r="C433" s="963"/>
      <c r="D433" s="963"/>
      <c r="E433" s="963"/>
      <c r="F433" s="963"/>
      <c r="G433" s="963"/>
      <c r="H433" s="963"/>
      <c r="I433" s="963"/>
      <c r="J433" s="963"/>
      <c r="K433" s="963"/>
      <c r="L433" s="963"/>
      <c r="M433" s="963"/>
      <c r="N433" s="963"/>
      <c r="O433" s="963"/>
      <c r="P433" s="963"/>
      <c r="Q433" s="963"/>
      <c r="R433" s="963"/>
      <c r="S433" s="963"/>
      <c r="T433" s="963"/>
      <c r="U433" s="963"/>
      <c r="V433" s="963"/>
      <c r="W433" s="963"/>
      <c r="X433" s="963"/>
      <c r="Y433" s="963"/>
      <c r="Z433" s="963"/>
      <c r="AA433" s="963"/>
      <c r="AB433" s="963"/>
      <c r="AC433" s="963"/>
      <c r="AD433" s="963"/>
      <c r="AE433" s="963"/>
      <c r="AF433" s="963"/>
      <c r="AG433" s="963"/>
      <c r="AH433" s="963"/>
      <c r="AI433" s="963"/>
      <c r="AJ433" s="963"/>
    </row>
    <row r="434" spans="1:36" ht="12.75" customHeight="1">
      <c r="A434" s="963"/>
      <c r="B434" s="963"/>
      <c r="C434" s="963"/>
      <c r="D434" s="963"/>
      <c r="E434" s="963"/>
      <c r="F434" s="963"/>
      <c r="G434" s="963"/>
      <c r="H434" s="963"/>
      <c r="I434" s="963"/>
      <c r="J434" s="963"/>
      <c r="K434" s="963"/>
      <c r="L434" s="963"/>
      <c r="M434" s="963"/>
      <c r="N434" s="963"/>
      <c r="O434" s="963"/>
      <c r="P434" s="963"/>
      <c r="Q434" s="963"/>
      <c r="R434" s="963"/>
      <c r="S434" s="963"/>
      <c r="T434" s="963"/>
      <c r="U434" s="963"/>
      <c r="V434" s="963"/>
      <c r="W434" s="963"/>
      <c r="X434" s="963"/>
      <c r="Y434" s="963"/>
      <c r="Z434" s="963"/>
      <c r="AA434" s="963"/>
      <c r="AB434" s="963"/>
      <c r="AC434" s="963"/>
      <c r="AD434" s="963"/>
      <c r="AE434" s="963"/>
      <c r="AF434" s="963"/>
      <c r="AG434" s="963"/>
      <c r="AH434" s="963"/>
      <c r="AI434" s="963"/>
      <c r="AJ434" s="963"/>
    </row>
    <row r="435" spans="1:36" ht="12.75" customHeight="1">
      <c r="A435" s="963"/>
      <c r="B435" s="963"/>
      <c r="C435" s="963"/>
      <c r="D435" s="963"/>
      <c r="E435" s="963"/>
      <c r="F435" s="963"/>
      <c r="G435" s="963"/>
      <c r="H435" s="963"/>
      <c r="I435" s="963"/>
      <c r="J435" s="963"/>
      <c r="K435" s="963"/>
      <c r="L435" s="963"/>
      <c r="M435" s="963"/>
      <c r="N435" s="963"/>
      <c r="O435" s="963"/>
      <c r="P435" s="963"/>
      <c r="Q435" s="963"/>
      <c r="R435" s="963"/>
      <c r="S435" s="963"/>
      <c r="T435" s="963"/>
      <c r="U435" s="963"/>
      <c r="V435" s="963"/>
      <c r="W435" s="963"/>
      <c r="X435" s="963"/>
      <c r="Y435" s="963"/>
      <c r="Z435" s="963"/>
      <c r="AA435" s="963"/>
      <c r="AB435" s="963"/>
      <c r="AC435" s="963"/>
      <c r="AD435" s="963"/>
      <c r="AE435" s="963"/>
      <c r="AF435" s="963"/>
      <c r="AG435" s="963"/>
      <c r="AH435" s="963"/>
      <c r="AI435" s="963"/>
      <c r="AJ435" s="963"/>
    </row>
    <row r="436" spans="1:36" ht="12.75" customHeight="1">
      <c r="A436" s="963"/>
      <c r="B436" s="963"/>
      <c r="C436" s="963"/>
      <c r="D436" s="963"/>
      <c r="E436" s="963"/>
      <c r="F436" s="963"/>
      <c r="G436" s="963"/>
      <c r="H436" s="963"/>
      <c r="I436" s="963"/>
      <c r="J436" s="963"/>
      <c r="K436" s="963"/>
      <c r="L436" s="963"/>
      <c r="M436" s="963"/>
      <c r="N436" s="963"/>
      <c r="O436" s="963"/>
      <c r="P436" s="963"/>
      <c r="Q436" s="963"/>
      <c r="R436" s="963"/>
      <c r="S436" s="963"/>
      <c r="T436" s="963"/>
      <c r="U436" s="963"/>
      <c r="V436" s="963"/>
      <c r="W436" s="963"/>
      <c r="X436" s="963"/>
      <c r="Y436" s="963"/>
      <c r="Z436" s="963"/>
      <c r="AA436" s="963"/>
      <c r="AB436" s="963"/>
      <c r="AC436" s="963"/>
      <c r="AD436" s="963"/>
      <c r="AE436" s="963"/>
      <c r="AF436" s="963"/>
      <c r="AG436" s="963"/>
      <c r="AH436" s="963"/>
      <c r="AI436" s="963"/>
      <c r="AJ436" s="963"/>
    </row>
    <row r="437" spans="1:36" ht="12.75" customHeight="1">
      <c r="A437" s="963"/>
      <c r="B437" s="963"/>
      <c r="C437" s="963"/>
      <c r="D437" s="963"/>
      <c r="E437" s="963"/>
      <c r="F437" s="963"/>
      <c r="G437" s="963"/>
      <c r="H437" s="963"/>
      <c r="I437" s="963"/>
      <c r="J437" s="963"/>
      <c r="K437" s="963"/>
      <c r="L437" s="963"/>
      <c r="M437" s="963"/>
      <c r="N437" s="963"/>
      <c r="O437" s="963"/>
      <c r="P437" s="963"/>
      <c r="Q437" s="963"/>
      <c r="R437" s="963"/>
      <c r="S437" s="963"/>
      <c r="T437" s="963"/>
      <c r="U437" s="963"/>
      <c r="V437" s="963"/>
      <c r="W437" s="963"/>
      <c r="X437" s="963"/>
      <c r="Y437" s="963"/>
      <c r="Z437" s="963"/>
      <c r="AA437" s="963"/>
      <c r="AB437" s="963"/>
      <c r="AC437" s="963"/>
      <c r="AD437" s="963"/>
      <c r="AE437" s="963"/>
      <c r="AF437" s="963"/>
      <c r="AG437" s="963"/>
      <c r="AH437" s="963"/>
      <c r="AI437" s="963"/>
      <c r="AJ437" s="963"/>
    </row>
    <row r="438" spans="1:36" ht="12.75" customHeight="1">
      <c r="A438" s="963"/>
      <c r="B438" s="963"/>
      <c r="C438" s="963"/>
      <c r="D438" s="963"/>
      <c r="E438" s="963"/>
      <c r="F438" s="963"/>
      <c r="G438" s="963"/>
      <c r="H438" s="963"/>
      <c r="I438" s="963"/>
      <c r="J438" s="963"/>
      <c r="K438" s="963"/>
      <c r="L438" s="963"/>
      <c r="M438" s="963"/>
      <c r="N438" s="963"/>
      <c r="O438" s="963"/>
      <c r="P438" s="963"/>
      <c r="Q438" s="963"/>
      <c r="R438" s="963"/>
      <c r="S438" s="963"/>
      <c r="T438" s="963"/>
      <c r="U438" s="963"/>
      <c r="V438" s="963"/>
      <c r="W438" s="963"/>
      <c r="X438" s="963"/>
      <c r="Y438" s="963"/>
      <c r="Z438" s="963"/>
      <c r="AA438" s="963"/>
      <c r="AB438" s="963"/>
      <c r="AC438" s="963"/>
      <c r="AD438" s="963"/>
      <c r="AE438" s="963"/>
      <c r="AF438" s="963"/>
      <c r="AG438" s="963"/>
      <c r="AH438" s="963"/>
      <c r="AI438" s="963"/>
      <c r="AJ438" s="963"/>
    </row>
    <row r="439" spans="1:36" ht="12.75" customHeight="1">
      <c r="A439" s="963"/>
      <c r="B439" s="963"/>
      <c r="C439" s="963"/>
      <c r="D439" s="963"/>
      <c r="E439" s="963"/>
      <c r="F439" s="963"/>
      <c r="G439" s="963"/>
      <c r="H439" s="963"/>
      <c r="I439" s="963"/>
      <c r="J439" s="963"/>
      <c r="K439" s="963"/>
      <c r="L439" s="963"/>
      <c r="M439" s="963"/>
      <c r="N439" s="963"/>
      <c r="O439" s="963"/>
      <c r="P439" s="963"/>
      <c r="Q439" s="963"/>
      <c r="R439" s="963"/>
      <c r="S439" s="963"/>
      <c r="T439" s="963"/>
      <c r="U439" s="963"/>
      <c r="V439" s="963"/>
      <c r="W439" s="963"/>
      <c r="X439" s="963"/>
      <c r="Y439" s="963"/>
      <c r="Z439" s="963"/>
      <c r="AA439" s="963"/>
      <c r="AB439" s="963"/>
      <c r="AC439" s="963"/>
      <c r="AD439" s="963"/>
      <c r="AE439" s="963"/>
      <c r="AF439" s="963"/>
      <c r="AG439" s="963"/>
      <c r="AH439" s="963"/>
      <c r="AI439" s="963"/>
      <c r="AJ439" s="963"/>
    </row>
    <row r="440" spans="1:36" ht="12.75" customHeight="1">
      <c r="A440" s="963"/>
      <c r="B440" s="963"/>
      <c r="C440" s="963"/>
      <c r="D440" s="963"/>
      <c r="E440" s="963"/>
      <c r="F440" s="963"/>
      <c r="G440" s="963"/>
      <c r="H440" s="963"/>
      <c r="I440" s="963"/>
      <c r="J440" s="963"/>
      <c r="K440" s="963"/>
      <c r="L440" s="963"/>
      <c r="M440" s="963"/>
      <c r="N440" s="963"/>
      <c r="O440" s="963"/>
      <c r="P440" s="963"/>
      <c r="Q440" s="963"/>
      <c r="R440" s="963"/>
      <c r="S440" s="963"/>
      <c r="T440" s="963"/>
      <c r="U440" s="963"/>
      <c r="V440" s="963"/>
      <c r="W440" s="963"/>
      <c r="X440" s="963"/>
      <c r="Y440" s="963"/>
      <c r="Z440" s="963"/>
      <c r="AA440" s="963"/>
      <c r="AB440" s="963"/>
      <c r="AC440" s="963"/>
      <c r="AD440" s="963"/>
      <c r="AE440" s="963"/>
      <c r="AF440" s="963"/>
      <c r="AG440" s="963"/>
      <c r="AH440" s="963"/>
      <c r="AI440" s="963"/>
      <c r="AJ440" s="963"/>
    </row>
    <row r="441" spans="1:36" ht="12.75" customHeight="1">
      <c r="A441" s="963"/>
      <c r="B441" s="963"/>
      <c r="C441" s="963"/>
      <c r="D441" s="963"/>
      <c r="E441" s="963"/>
      <c r="F441" s="963"/>
      <c r="G441" s="963"/>
      <c r="H441" s="963"/>
      <c r="I441" s="963"/>
      <c r="J441" s="963"/>
      <c r="K441" s="963"/>
      <c r="L441" s="963"/>
      <c r="M441" s="963"/>
      <c r="N441" s="963"/>
      <c r="O441" s="963"/>
      <c r="P441" s="963"/>
      <c r="Q441" s="963"/>
      <c r="R441" s="963"/>
      <c r="S441" s="963"/>
      <c r="T441" s="963"/>
      <c r="U441" s="963"/>
      <c r="V441" s="963"/>
      <c r="W441" s="963"/>
      <c r="X441" s="963"/>
      <c r="Y441" s="963"/>
      <c r="Z441" s="963"/>
      <c r="AA441" s="963"/>
      <c r="AB441" s="963"/>
      <c r="AC441" s="963"/>
      <c r="AD441" s="963"/>
      <c r="AE441" s="963"/>
      <c r="AF441" s="963"/>
      <c r="AG441" s="963"/>
      <c r="AH441" s="963"/>
      <c r="AI441" s="963"/>
      <c r="AJ441" s="963"/>
    </row>
    <row r="442" spans="1:36" ht="12.75" customHeight="1">
      <c r="A442" s="963"/>
      <c r="B442" s="963"/>
      <c r="C442" s="963"/>
      <c r="D442" s="963"/>
      <c r="E442" s="963"/>
      <c r="F442" s="963"/>
      <c r="G442" s="963"/>
      <c r="H442" s="963"/>
      <c r="I442" s="963"/>
      <c r="J442" s="963"/>
      <c r="K442" s="963"/>
      <c r="L442" s="963"/>
      <c r="M442" s="963"/>
      <c r="N442" s="963"/>
      <c r="O442" s="963"/>
      <c r="P442" s="963"/>
      <c r="Q442" s="963"/>
      <c r="R442" s="963"/>
      <c r="S442" s="963"/>
      <c r="T442" s="963"/>
      <c r="U442" s="963"/>
      <c r="V442" s="963"/>
      <c r="W442" s="963"/>
      <c r="X442" s="963"/>
      <c r="Y442" s="963"/>
      <c r="Z442" s="963"/>
      <c r="AA442" s="963"/>
      <c r="AB442" s="963"/>
      <c r="AC442" s="963"/>
      <c r="AD442" s="963"/>
      <c r="AE442" s="963"/>
      <c r="AF442" s="963"/>
      <c r="AG442" s="963"/>
      <c r="AH442" s="963"/>
      <c r="AI442" s="963"/>
      <c r="AJ442" s="963"/>
    </row>
    <row r="443" spans="1:36" ht="12.75" customHeight="1">
      <c r="A443" s="963"/>
      <c r="B443" s="963"/>
      <c r="C443" s="963"/>
      <c r="D443" s="963"/>
      <c r="E443" s="963"/>
      <c r="F443" s="963"/>
      <c r="G443" s="963"/>
      <c r="H443" s="963"/>
      <c r="I443" s="963"/>
      <c r="J443" s="963"/>
      <c r="K443" s="963"/>
      <c r="L443" s="963"/>
      <c r="M443" s="963"/>
      <c r="N443" s="963"/>
      <c r="O443" s="963"/>
      <c r="P443" s="963"/>
      <c r="Q443" s="963"/>
      <c r="R443" s="963"/>
      <c r="S443" s="963"/>
      <c r="T443" s="963"/>
      <c r="U443" s="963"/>
      <c r="V443" s="963"/>
      <c r="W443" s="963"/>
      <c r="X443" s="963"/>
      <c r="Y443" s="963"/>
      <c r="Z443" s="963"/>
      <c r="AA443" s="963"/>
      <c r="AB443" s="963"/>
      <c r="AC443" s="963"/>
      <c r="AD443" s="963"/>
      <c r="AE443" s="963"/>
      <c r="AF443" s="963"/>
      <c r="AG443" s="963"/>
      <c r="AH443" s="963"/>
      <c r="AI443" s="963"/>
      <c r="AJ443" s="963"/>
    </row>
    <row r="444" spans="1:36" ht="12.75" customHeight="1">
      <c r="A444" s="963"/>
      <c r="B444" s="963"/>
      <c r="C444" s="963"/>
      <c r="D444" s="963"/>
      <c r="E444" s="963"/>
      <c r="F444" s="963"/>
      <c r="G444" s="963"/>
      <c r="H444" s="963"/>
      <c r="I444" s="963"/>
      <c r="J444" s="963"/>
      <c r="K444" s="963"/>
      <c r="L444" s="963"/>
      <c r="M444" s="963"/>
      <c r="N444" s="963"/>
      <c r="O444" s="963"/>
      <c r="P444" s="963"/>
      <c r="Q444" s="963"/>
      <c r="R444" s="963"/>
      <c r="S444" s="963"/>
      <c r="T444" s="963"/>
      <c r="U444" s="963"/>
      <c r="V444" s="963"/>
      <c r="W444" s="963"/>
      <c r="X444" s="963"/>
      <c r="Y444" s="963"/>
      <c r="Z444" s="963"/>
      <c r="AA444" s="963"/>
      <c r="AB444" s="963"/>
      <c r="AC444" s="963"/>
      <c r="AD444" s="963"/>
      <c r="AE444" s="963"/>
      <c r="AF444" s="963"/>
      <c r="AG444" s="963"/>
      <c r="AH444" s="963"/>
      <c r="AI444" s="963"/>
      <c r="AJ444" s="963"/>
    </row>
    <row r="445" spans="1:36" ht="12.75" customHeight="1">
      <c r="A445" s="963"/>
      <c r="B445" s="963"/>
      <c r="C445" s="963"/>
      <c r="D445" s="963"/>
      <c r="E445" s="963"/>
      <c r="F445" s="963"/>
      <c r="G445" s="963"/>
      <c r="H445" s="963"/>
      <c r="I445" s="963"/>
      <c r="J445" s="963"/>
      <c r="K445" s="963"/>
      <c r="L445" s="963"/>
      <c r="M445" s="963"/>
      <c r="N445" s="963"/>
      <c r="O445" s="963"/>
      <c r="P445" s="963"/>
      <c r="Q445" s="963"/>
      <c r="R445" s="963"/>
      <c r="S445" s="963"/>
      <c r="T445" s="963"/>
      <c r="U445" s="963"/>
      <c r="V445" s="963"/>
      <c r="W445" s="963"/>
      <c r="X445" s="963"/>
      <c r="Y445" s="963"/>
      <c r="Z445" s="963"/>
      <c r="AA445" s="963"/>
      <c r="AB445" s="963"/>
      <c r="AC445" s="963"/>
      <c r="AD445" s="963"/>
      <c r="AE445" s="963"/>
      <c r="AF445" s="963"/>
      <c r="AG445" s="963"/>
      <c r="AH445" s="963"/>
      <c r="AI445" s="963"/>
      <c r="AJ445" s="963"/>
    </row>
    <row r="446" spans="1:36" ht="12.75" customHeight="1">
      <c r="A446" s="963"/>
      <c r="B446" s="963"/>
      <c r="C446" s="963"/>
      <c r="D446" s="963"/>
      <c r="E446" s="963"/>
      <c r="F446" s="963"/>
      <c r="G446" s="963"/>
      <c r="H446" s="963"/>
      <c r="I446" s="963"/>
      <c r="J446" s="963"/>
      <c r="K446" s="963"/>
      <c r="L446" s="963"/>
      <c r="M446" s="963"/>
      <c r="N446" s="963"/>
      <c r="O446" s="963"/>
      <c r="P446" s="963"/>
      <c r="Q446" s="963"/>
      <c r="R446" s="963"/>
      <c r="S446" s="963"/>
      <c r="T446" s="963"/>
      <c r="U446" s="963"/>
      <c r="V446" s="963"/>
      <c r="W446" s="963"/>
      <c r="X446" s="963"/>
      <c r="Y446" s="963"/>
      <c r="Z446" s="963"/>
      <c r="AA446" s="963"/>
      <c r="AB446" s="963"/>
      <c r="AC446" s="963"/>
      <c r="AD446" s="963"/>
      <c r="AE446" s="963"/>
      <c r="AF446" s="963"/>
      <c r="AG446" s="963"/>
      <c r="AH446" s="963"/>
      <c r="AI446" s="963"/>
      <c r="AJ446" s="963"/>
    </row>
    <row r="447" spans="1:36" ht="12.75" customHeight="1">
      <c r="A447" s="963"/>
      <c r="B447" s="963"/>
      <c r="C447" s="963"/>
      <c r="D447" s="963"/>
      <c r="E447" s="963"/>
      <c r="F447" s="963"/>
      <c r="G447" s="963"/>
      <c r="H447" s="963"/>
      <c r="I447" s="963"/>
      <c r="J447" s="963"/>
      <c r="K447" s="963"/>
      <c r="L447" s="963"/>
      <c r="M447" s="963"/>
      <c r="N447" s="963"/>
      <c r="O447" s="963"/>
      <c r="P447" s="963"/>
      <c r="Q447" s="963"/>
      <c r="R447" s="963"/>
      <c r="S447" s="963"/>
      <c r="T447" s="963"/>
      <c r="U447" s="963"/>
      <c r="V447" s="963"/>
      <c r="W447" s="963"/>
      <c r="X447" s="963"/>
      <c r="Y447" s="963"/>
      <c r="Z447" s="963"/>
      <c r="AA447" s="963"/>
      <c r="AB447" s="963"/>
      <c r="AC447" s="963"/>
      <c r="AD447" s="963"/>
      <c r="AE447" s="963"/>
      <c r="AF447" s="963"/>
      <c r="AG447" s="963"/>
      <c r="AH447" s="963"/>
      <c r="AI447" s="963"/>
      <c r="AJ447" s="963"/>
    </row>
    <row r="448" spans="1:36" ht="12.75" customHeight="1">
      <c r="A448" s="963"/>
      <c r="B448" s="963"/>
      <c r="C448" s="963"/>
      <c r="D448" s="963"/>
      <c r="E448" s="963"/>
      <c r="F448" s="963"/>
      <c r="G448" s="963"/>
      <c r="H448" s="963"/>
      <c r="I448" s="963"/>
      <c r="J448" s="963"/>
      <c r="K448" s="963"/>
      <c r="L448" s="963"/>
      <c r="M448" s="963"/>
      <c r="N448" s="963"/>
      <c r="O448" s="963"/>
      <c r="P448" s="963"/>
      <c r="Q448" s="963"/>
      <c r="R448" s="963"/>
      <c r="S448" s="963"/>
      <c r="T448" s="963"/>
      <c r="U448" s="963"/>
      <c r="V448" s="963"/>
      <c r="W448" s="963"/>
      <c r="X448" s="963"/>
      <c r="Y448" s="963"/>
      <c r="Z448" s="963"/>
      <c r="AA448" s="963"/>
      <c r="AB448" s="963"/>
      <c r="AC448" s="963"/>
      <c r="AD448" s="963"/>
      <c r="AE448" s="963"/>
      <c r="AF448" s="963"/>
      <c r="AG448" s="963"/>
      <c r="AH448" s="963"/>
      <c r="AI448" s="963"/>
      <c r="AJ448" s="963"/>
    </row>
    <row r="449" spans="1:36" ht="12.75" customHeight="1">
      <c r="A449" s="963"/>
      <c r="B449" s="963"/>
      <c r="C449" s="963"/>
      <c r="D449" s="963"/>
      <c r="E449" s="963"/>
      <c r="F449" s="963"/>
      <c r="G449" s="963"/>
      <c r="H449" s="963"/>
      <c r="I449" s="963"/>
      <c r="J449" s="963"/>
      <c r="K449" s="963"/>
      <c r="L449" s="963"/>
      <c r="M449" s="963"/>
      <c r="N449" s="963"/>
      <c r="O449" s="963"/>
      <c r="P449" s="963"/>
      <c r="Q449" s="963"/>
      <c r="R449" s="963"/>
      <c r="S449" s="963"/>
      <c r="T449" s="963"/>
      <c r="U449" s="963"/>
      <c r="V449" s="963"/>
      <c r="W449" s="963"/>
      <c r="X449" s="963"/>
      <c r="Y449" s="963"/>
      <c r="Z449" s="963"/>
      <c r="AA449" s="963"/>
      <c r="AB449" s="963"/>
      <c r="AC449" s="963"/>
      <c r="AD449" s="963"/>
      <c r="AE449" s="963"/>
      <c r="AF449" s="963"/>
      <c r="AG449" s="963"/>
      <c r="AH449" s="963"/>
      <c r="AI449" s="963"/>
      <c r="AJ449" s="963"/>
    </row>
    <row r="450" spans="1:36" ht="12.75" customHeight="1">
      <c r="A450" s="963"/>
      <c r="B450" s="963"/>
      <c r="C450" s="963"/>
      <c r="D450" s="963"/>
      <c r="E450" s="963"/>
      <c r="F450" s="963"/>
      <c r="G450" s="963"/>
      <c r="H450" s="963"/>
      <c r="I450" s="963"/>
      <c r="J450" s="963"/>
      <c r="K450" s="963"/>
      <c r="L450" s="963"/>
      <c r="M450" s="963"/>
      <c r="N450" s="963"/>
      <c r="O450" s="963"/>
      <c r="P450" s="963"/>
      <c r="Q450" s="963"/>
      <c r="R450" s="963"/>
      <c r="S450" s="963"/>
      <c r="T450" s="963"/>
      <c r="U450" s="963"/>
      <c r="V450" s="963"/>
      <c r="W450" s="963"/>
      <c r="X450" s="963"/>
      <c r="Y450" s="963"/>
      <c r="Z450" s="963"/>
      <c r="AA450" s="963"/>
      <c r="AB450" s="963"/>
      <c r="AC450" s="963"/>
      <c r="AD450" s="963"/>
      <c r="AE450" s="963"/>
      <c r="AF450" s="963"/>
      <c r="AG450" s="963"/>
      <c r="AH450" s="963"/>
      <c r="AI450" s="963"/>
      <c r="AJ450" s="963"/>
    </row>
    <row r="451" spans="1:36" ht="12.75" customHeight="1">
      <c r="A451" s="963"/>
      <c r="B451" s="963"/>
      <c r="C451" s="963"/>
      <c r="D451" s="963"/>
      <c r="E451" s="963"/>
      <c r="F451" s="963"/>
      <c r="G451" s="963"/>
      <c r="H451" s="963"/>
      <c r="I451" s="963"/>
      <c r="J451" s="963"/>
      <c r="K451" s="963"/>
      <c r="L451" s="963"/>
      <c r="M451" s="963"/>
      <c r="N451" s="963"/>
      <c r="O451" s="963"/>
      <c r="P451" s="963"/>
      <c r="Q451" s="963"/>
      <c r="R451" s="963"/>
      <c r="S451" s="963"/>
      <c r="T451" s="963"/>
      <c r="U451" s="963"/>
      <c r="V451" s="963"/>
      <c r="W451" s="963"/>
      <c r="X451" s="963"/>
      <c r="Y451" s="963"/>
      <c r="Z451" s="963"/>
      <c r="AA451" s="963"/>
      <c r="AB451" s="963"/>
      <c r="AC451" s="963"/>
      <c r="AD451" s="963"/>
      <c r="AE451" s="963"/>
      <c r="AF451" s="963"/>
      <c r="AG451" s="963"/>
      <c r="AH451" s="963"/>
      <c r="AI451" s="963"/>
      <c r="AJ451" s="963"/>
    </row>
    <row r="452" spans="1:36" ht="12.75" customHeight="1">
      <c r="A452" s="963"/>
      <c r="B452" s="963"/>
      <c r="C452" s="963"/>
      <c r="D452" s="963"/>
      <c r="E452" s="963"/>
      <c r="F452" s="963"/>
      <c r="G452" s="963"/>
      <c r="H452" s="963"/>
      <c r="I452" s="963"/>
      <c r="J452" s="963"/>
      <c r="K452" s="963"/>
      <c r="L452" s="963"/>
      <c r="M452" s="963"/>
      <c r="N452" s="963"/>
      <c r="O452" s="963"/>
      <c r="P452" s="963"/>
      <c r="Q452" s="963"/>
      <c r="R452" s="963"/>
      <c r="S452" s="963"/>
      <c r="T452" s="963"/>
      <c r="U452" s="963"/>
      <c r="V452" s="963"/>
      <c r="W452" s="963"/>
      <c r="X452" s="963"/>
      <c r="Y452" s="963"/>
      <c r="Z452" s="963"/>
      <c r="AA452" s="963"/>
      <c r="AB452" s="963"/>
      <c r="AC452" s="963"/>
      <c r="AD452" s="963"/>
      <c r="AE452" s="963"/>
      <c r="AF452" s="963"/>
      <c r="AG452" s="963"/>
      <c r="AH452" s="963"/>
      <c r="AI452" s="963"/>
      <c r="AJ452" s="963"/>
    </row>
    <row r="453" spans="1:36" ht="12.75" customHeight="1">
      <c r="A453" s="963"/>
      <c r="B453" s="963"/>
      <c r="C453" s="963"/>
      <c r="D453" s="963"/>
      <c r="E453" s="963"/>
      <c r="F453" s="963"/>
      <c r="G453" s="963"/>
      <c r="H453" s="963"/>
      <c r="I453" s="963"/>
      <c r="J453" s="963"/>
      <c r="K453" s="963"/>
      <c r="L453" s="963"/>
      <c r="M453" s="963"/>
      <c r="N453" s="963"/>
      <c r="O453" s="963"/>
      <c r="P453" s="963"/>
      <c r="Q453" s="963"/>
      <c r="R453" s="963"/>
      <c r="S453" s="963"/>
      <c r="T453" s="963"/>
      <c r="U453" s="963"/>
      <c r="V453" s="963"/>
      <c r="W453" s="963"/>
      <c r="X453" s="963"/>
      <c r="Y453" s="963"/>
      <c r="Z453" s="963"/>
      <c r="AA453" s="963"/>
      <c r="AB453" s="963"/>
      <c r="AC453" s="963"/>
      <c r="AD453" s="963"/>
      <c r="AE453" s="963"/>
      <c r="AF453" s="963"/>
      <c r="AG453" s="963"/>
      <c r="AH453" s="963"/>
      <c r="AI453" s="963"/>
      <c r="AJ453" s="963"/>
    </row>
    <row r="454" spans="1:36" ht="12.75" customHeight="1">
      <c r="A454" s="963"/>
      <c r="B454" s="963"/>
      <c r="C454" s="963"/>
      <c r="D454" s="963"/>
      <c r="E454" s="963"/>
      <c r="F454" s="963"/>
      <c r="G454" s="963"/>
      <c r="H454" s="963"/>
      <c r="I454" s="963"/>
      <c r="J454" s="963"/>
      <c r="K454" s="963"/>
      <c r="L454" s="963"/>
      <c r="M454" s="963"/>
      <c r="N454" s="963"/>
      <c r="O454" s="963"/>
      <c r="P454" s="963"/>
      <c r="Q454" s="963"/>
      <c r="R454" s="963"/>
      <c r="S454" s="963"/>
      <c r="T454" s="963"/>
      <c r="U454" s="963"/>
      <c r="V454" s="963"/>
      <c r="W454" s="963"/>
      <c r="X454" s="963"/>
      <c r="Y454" s="963"/>
      <c r="Z454" s="963"/>
      <c r="AA454" s="963"/>
      <c r="AB454" s="963"/>
      <c r="AC454" s="963"/>
      <c r="AD454" s="963"/>
      <c r="AE454" s="963"/>
      <c r="AF454" s="963"/>
      <c r="AG454" s="963"/>
      <c r="AH454" s="963"/>
      <c r="AI454" s="963"/>
      <c r="AJ454" s="963"/>
    </row>
    <row r="455" spans="1:36" ht="12.75" customHeight="1">
      <c r="A455" s="963"/>
      <c r="B455" s="963"/>
      <c r="C455" s="963"/>
      <c r="D455" s="963"/>
      <c r="E455" s="963"/>
      <c r="F455" s="963"/>
      <c r="G455" s="963"/>
      <c r="H455" s="963"/>
      <c r="I455" s="963"/>
      <c r="J455" s="963"/>
      <c r="K455" s="963"/>
      <c r="L455" s="963"/>
      <c r="M455" s="963"/>
      <c r="N455" s="963"/>
      <c r="O455" s="963"/>
      <c r="P455" s="963"/>
      <c r="Q455" s="963"/>
      <c r="R455" s="963"/>
      <c r="S455" s="963"/>
      <c r="T455" s="963"/>
      <c r="U455" s="963"/>
      <c r="V455" s="963"/>
      <c r="W455" s="963"/>
      <c r="X455" s="963"/>
      <c r="Y455" s="963"/>
      <c r="Z455" s="963"/>
      <c r="AA455" s="963"/>
      <c r="AB455" s="963"/>
      <c r="AC455" s="963"/>
      <c r="AD455" s="963"/>
      <c r="AE455" s="963"/>
      <c r="AF455" s="963"/>
      <c r="AG455" s="963"/>
      <c r="AH455" s="963"/>
      <c r="AI455" s="963"/>
      <c r="AJ455" s="963"/>
    </row>
    <row r="456" spans="1:36" ht="12.75" customHeight="1">
      <c r="A456" s="963"/>
      <c r="B456" s="963"/>
      <c r="C456" s="963"/>
      <c r="D456" s="963"/>
      <c r="E456" s="963"/>
      <c r="F456" s="963"/>
      <c r="G456" s="963"/>
      <c r="H456" s="963"/>
      <c r="I456" s="963"/>
      <c r="J456" s="963"/>
      <c r="K456" s="963"/>
      <c r="L456" s="963"/>
      <c r="M456" s="963"/>
      <c r="N456" s="963"/>
      <c r="O456" s="963"/>
      <c r="P456" s="963"/>
      <c r="Q456" s="963"/>
      <c r="R456" s="963"/>
      <c r="S456" s="963"/>
      <c r="T456" s="963"/>
      <c r="U456" s="963"/>
      <c r="V456" s="963"/>
      <c r="W456" s="963"/>
      <c r="X456" s="963"/>
      <c r="Y456" s="963"/>
      <c r="Z456" s="963"/>
      <c r="AA456" s="963"/>
      <c r="AB456" s="963"/>
      <c r="AC456" s="963"/>
      <c r="AD456" s="963"/>
      <c r="AE456" s="963"/>
      <c r="AF456" s="963"/>
      <c r="AG456" s="963"/>
      <c r="AH456" s="963"/>
      <c r="AI456" s="963"/>
      <c r="AJ456" s="963"/>
    </row>
    <row r="457" spans="1:36" ht="12.75" customHeight="1">
      <c r="A457" s="963"/>
      <c r="B457" s="963"/>
      <c r="C457" s="963"/>
      <c r="D457" s="963"/>
      <c r="E457" s="963"/>
      <c r="F457" s="963"/>
      <c r="G457" s="963"/>
      <c r="H457" s="963"/>
      <c r="I457" s="963"/>
      <c r="J457" s="963"/>
      <c r="K457" s="963"/>
      <c r="L457" s="963"/>
      <c r="M457" s="963"/>
      <c r="N457" s="963"/>
      <c r="O457" s="963"/>
      <c r="P457" s="963"/>
      <c r="Q457" s="963"/>
      <c r="R457" s="963"/>
      <c r="S457" s="963"/>
      <c r="T457" s="963"/>
      <c r="U457" s="963"/>
      <c r="V457" s="963"/>
      <c r="W457" s="963"/>
      <c r="X457" s="963"/>
      <c r="Y457" s="963"/>
      <c r="Z457" s="963"/>
      <c r="AA457" s="963"/>
      <c r="AB457" s="963"/>
      <c r="AC457" s="963"/>
      <c r="AD457" s="963"/>
      <c r="AE457" s="963"/>
      <c r="AF457" s="963"/>
      <c r="AG457" s="963"/>
      <c r="AH457" s="963"/>
      <c r="AI457" s="963"/>
      <c r="AJ457" s="963"/>
    </row>
    <row r="458" spans="1:36" ht="12.75" customHeight="1">
      <c r="A458" s="963"/>
      <c r="B458" s="963"/>
      <c r="C458" s="963"/>
      <c r="D458" s="963"/>
      <c r="E458" s="963"/>
      <c r="F458" s="963"/>
      <c r="G458" s="963"/>
      <c r="H458" s="963"/>
      <c r="I458" s="963"/>
      <c r="J458" s="963"/>
      <c r="K458" s="963"/>
      <c r="L458" s="963"/>
      <c r="M458" s="963"/>
      <c r="N458" s="963"/>
      <c r="O458" s="963"/>
      <c r="P458" s="963"/>
      <c r="Q458" s="963"/>
      <c r="R458" s="963"/>
      <c r="S458" s="963"/>
      <c r="T458" s="963"/>
      <c r="U458" s="963"/>
      <c r="V458" s="963"/>
      <c r="W458" s="963"/>
      <c r="X458" s="963"/>
      <c r="Y458" s="963"/>
      <c r="Z458" s="963"/>
      <c r="AA458" s="963"/>
      <c r="AB458" s="963"/>
      <c r="AC458" s="963"/>
      <c r="AD458" s="963"/>
      <c r="AE458" s="963"/>
      <c r="AF458" s="963"/>
      <c r="AG458" s="963"/>
      <c r="AH458" s="963"/>
      <c r="AI458" s="963"/>
      <c r="AJ458" s="963"/>
    </row>
    <row r="459" spans="1:36" ht="12.75" customHeight="1">
      <c r="A459" s="963"/>
      <c r="B459" s="963"/>
      <c r="C459" s="963"/>
      <c r="D459" s="963"/>
      <c r="E459" s="963"/>
      <c r="F459" s="963"/>
      <c r="G459" s="963"/>
      <c r="H459" s="963"/>
      <c r="I459" s="963"/>
      <c r="J459" s="963"/>
      <c r="K459" s="963"/>
      <c r="L459" s="963"/>
      <c r="M459" s="963"/>
      <c r="N459" s="963"/>
      <c r="O459" s="963"/>
      <c r="P459" s="963"/>
      <c r="Q459" s="963"/>
      <c r="R459" s="963"/>
      <c r="S459" s="963"/>
      <c r="T459" s="963"/>
      <c r="U459" s="963"/>
      <c r="V459" s="963"/>
      <c r="W459" s="963"/>
      <c r="X459" s="963"/>
      <c r="Y459" s="963"/>
      <c r="Z459" s="963"/>
      <c r="AA459" s="963"/>
      <c r="AB459" s="963"/>
      <c r="AC459" s="963"/>
      <c r="AD459" s="963"/>
      <c r="AE459" s="963"/>
      <c r="AF459" s="963"/>
      <c r="AG459" s="963"/>
      <c r="AH459" s="963"/>
      <c r="AI459" s="963"/>
      <c r="AJ459" s="963"/>
    </row>
    <row r="460" spans="1:36" ht="12.75" customHeight="1">
      <c r="A460" s="963"/>
      <c r="B460" s="963"/>
      <c r="C460" s="963"/>
      <c r="D460" s="963"/>
      <c r="E460" s="963"/>
      <c r="F460" s="963"/>
      <c r="G460" s="963"/>
      <c r="H460" s="963"/>
      <c r="I460" s="963"/>
      <c r="J460" s="963"/>
      <c r="K460" s="963"/>
      <c r="L460" s="963"/>
      <c r="M460" s="963"/>
      <c r="N460" s="963"/>
      <c r="O460" s="963"/>
      <c r="P460" s="963"/>
      <c r="Q460" s="963"/>
      <c r="R460" s="963"/>
      <c r="S460" s="963"/>
      <c r="T460" s="963"/>
      <c r="U460" s="963"/>
      <c r="V460" s="963"/>
      <c r="W460" s="963"/>
      <c r="X460" s="963"/>
      <c r="Y460" s="963"/>
      <c r="Z460" s="963"/>
      <c r="AA460" s="963"/>
      <c r="AB460" s="963"/>
      <c r="AC460" s="963"/>
      <c r="AD460" s="963"/>
      <c r="AE460" s="963"/>
      <c r="AF460" s="963"/>
      <c r="AG460" s="963"/>
      <c r="AH460" s="963"/>
      <c r="AI460" s="963"/>
      <c r="AJ460" s="963"/>
    </row>
    <row r="461" spans="1:36" ht="12.75" customHeight="1">
      <c r="A461" s="963"/>
      <c r="B461" s="963"/>
      <c r="C461" s="963"/>
      <c r="D461" s="963"/>
      <c r="E461" s="963"/>
      <c r="F461" s="963"/>
      <c r="G461" s="963"/>
      <c r="H461" s="963"/>
      <c r="I461" s="963"/>
      <c r="J461" s="963"/>
      <c r="K461" s="963"/>
      <c r="L461" s="963"/>
      <c r="M461" s="963"/>
      <c r="N461" s="963"/>
      <c r="O461" s="963"/>
      <c r="P461" s="963"/>
      <c r="Q461" s="963"/>
      <c r="R461" s="963"/>
      <c r="S461" s="963"/>
      <c r="T461" s="963"/>
      <c r="U461" s="963"/>
      <c r="V461" s="963"/>
      <c r="W461" s="963"/>
      <c r="X461" s="963"/>
      <c r="Y461" s="963"/>
      <c r="Z461" s="963"/>
      <c r="AA461" s="963"/>
      <c r="AB461" s="963"/>
      <c r="AC461" s="963"/>
      <c r="AD461" s="963"/>
      <c r="AE461" s="963"/>
      <c r="AF461" s="963"/>
      <c r="AG461" s="963"/>
      <c r="AH461" s="963"/>
      <c r="AI461" s="963"/>
      <c r="AJ461" s="963"/>
    </row>
    <row r="462" spans="1:36" ht="12.75" customHeight="1">
      <c r="A462" s="963"/>
      <c r="B462" s="963"/>
      <c r="C462" s="963"/>
      <c r="D462" s="963"/>
      <c r="E462" s="963"/>
      <c r="F462" s="963"/>
      <c r="G462" s="963"/>
      <c r="H462" s="963"/>
      <c r="I462" s="963"/>
      <c r="J462" s="963"/>
      <c r="K462" s="963"/>
      <c r="L462" s="963"/>
      <c r="M462" s="963"/>
      <c r="N462" s="963"/>
      <c r="O462" s="963"/>
      <c r="P462" s="963"/>
      <c r="Q462" s="963"/>
      <c r="R462" s="963"/>
      <c r="S462" s="963"/>
      <c r="T462" s="963"/>
      <c r="U462" s="963"/>
      <c r="V462" s="963"/>
      <c r="W462" s="963"/>
      <c r="X462" s="963"/>
      <c r="Y462" s="963"/>
      <c r="Z462" s="963"/>
      <c r="AA462" s="963"/>
      <c r="AB462" s="963"/>
      <c r="AC462" s="963"/>
      <c r="AD462" s="963"/>
      <c r="AE462" s="963"/>
      <c r="AF462" s="963"/>
      <c r="AG462" s="963"/>
      <c r="AH462" s="963"/>
      <c r="AI462" s="963"/>
      <c r="AJ462" s="963"/>
    </row>
    <row r="463" spans="1:36" ht="12.75" customHeight="1">
      <c r="A463" s="963"/>
      <c r="B463" s="963"/>
      <c r="C463" s="963"/>
      <c r="D463" s="963"/>
      <c r="E463" s="963"/>
      <c r="F463" s="963"/>
      <c r="G463" s="963"/>
      <c r="H463" s="963"/>
      <c r="I463" s="963"/>
      <c r="J463" s="963"/>
      <c r="K463" s="963"/>
      <c r="L463" s="963"/>
      <c r="M463" s="963"/>
      <c r="N463" s="963"/>
      <c r="O463" s="963"/>
      <c r="P463" s="963"/>
      <c r="Q463" s="963"/>
      <c r="R463" s="963"/>
      <c r="S463" s="963"/>
      <c r="T463" s="963"/>
      <c r="U463" s="963"/>
      <c r="V463" s="963"/>
      <c r="W463" s="963"/>
      <c r="X463" s="963"/>
      <c r="Y463" s="963"/>
      <c r="Z463" s="963"/>
      <c r="AA463" s="963"/>
      <c r="AB463" s="963"/>
      <c r="AC463" s="963"/>
      <c r="AD463" s="963"/>
      <c r="AE463" s="963"/>
      <c r="AF463" s="963"/>
      <c r="AG463" s="963"/>
      <c r="AH463" s="963"/>
      <c r="AI463" s="963"/>
      <c r="AJ463" s="963"/>
    </row>
    <row r="464" spans="1:36" ht="12.75" customHeight="1">
      <c r="A464" s="963"/>
      <c r="B464" s="963"/>
      <c r="C464" s="963"/>
      <c r="D464" s="963"/>
      <c r="E464" s="963"/>
      <c r="F464" s="963"/>
      <c r="G464" s="963"/>
      <c r="H464" s="963"/>
      <c r="I464" s="963"/>
      <c r="J464" s="963"/>
      <c r="K464" s="963"/>
      <c r="L464" s="963"/>
      <c r="M464" s="963"/>
      <c r="N464" s="963"/>
      <c r="O464" s="963"/>
      <c r="P464" s="963"/>
      <c r="Q464" s="963"/>
      <c r="R464" s="963"/>
      <c r="S464" s="963"/>
      <c r="T464" s="963"/>
      <c r="U464" s="963"/>
      <c r="V464" s="963"/>
      <c r="W464" s="963"/>
      <c r="X464" s="963"/>
      <c r="Y464" s="963"/>
      <c r="Z464" s="963"/>
      <c r="AA464" s="963"/>
      <c r="AB464" s="963"/>
      <c r="AC464" s="963"/>
      <c r="AD464" s="963"/>
      <c r="AE464" s="963"/>
      <c r="AF464" s="963"/>
      <c r="AG464" s="963"/>
      <c r="AH464" s="963"/>
      <c r="AI464" s="963"/>
      <c r="AJ464" s="963"/>
    </row>
    <row r="465" spans="1:36" ht="12.75" customHeight="1">
      <c r="A465" s="963"/>
      <c r="B465" s="963"/>
      <c r="C465" s="963"/>
      <c r="D465" s="963"/>
      <c r="E465" s="963"/>
      <c r="F465" s="963"/>
      <c r="G465" s="963"/>
      <c r="H465" s="963"/>
      <c r="I465" s="963"/>
      <c r="J465" s="963"/>
      <c r="K465" s="963"/>
      <c r="L465" s="963"/>
      <c r="M465" s="963"/>
      <c r="N465" s="963"/>
      <c r="O465" s="963"/>
      <c r="P465" s="963"/>
      <c r="Q465" s="963"/>
      <c r="R465" s="963"/>
      <c r="S465" s="963"/>
      <c r="T465" s="963"/>
      <c r="U465" s="963"/>
      <c r="V465" s="963"/>
      <c r="W465" s="963"/>
      <c r="X465" s="963"/>
      <c r="Y465" s="963"/>
      <c r="Z465" s="963"/>
      <c r="AA465" s="963"/>
      <c r="AB465" s="963"/>
      <c r="AC465" s="963"/>
      <c r="AD465" s="963"/>
      <c r="AE465" s="963"/>
      <c r="AF465" s="963"/>
      <c r="AG465" s="963"/>
      <c r="AH465" s="963"/>
      <c r="AI465" s="963"/>
      <c r="AJ465" s="963"/>
    </row>
    <row r="466" spans="1:36" ht="12.75" customHeight="1">
      <c r="A466" s="963"/>
      <c r="B466" s="963"/>
      <c r="C466" s="963"/>
      <c r="D466" s="963"/>
      <c r="E466" s="963"/>
      <c r="F466" s="963"/>
      <c r="G466" s="963"/>
      <c r="H466" s="963"/>
      <c r="I466" s="963"/>
      <c r="J466" s="963"/>
      <c r="K466" s="963"/>
      <c r="L466" s="963"/>
      <c r="M466" s="963"/>
      <c r="N466" s="963"/>
      <c r="O466" s="963"/>
      <c r="P466" s="963"/>
      <c r="Q466" s="963"/>
      <c r="R466" s="963"/>
      <c r="S466" s="963"/>
      <c r="T466" s="963"/>
      <c r="U466" s="963"/>
      <c r="V466" s="963"/>
      <c r="W466" s="963"/>
      <c r="X466" s="963"/>
      <c r="Y466" s="963"/>
      <c r="Z466" s="963"/>
      <c r="AA466" s="963"/>
      <c r="AB466" s="963"/>
      <c r="AC466" s="963"/>
      <c r="AD466" s="963"/>
      <c r="AE466" s="963"/>
      <c r="AF466" s="963"/>
      <c r="AG466" s="963"/>
      <c r="AH466" s="963"/>
      <c r="AI466" s="963"/>
      <c r="AJ466" s="963"/>
    </row>
    <row r="467" spans="1:36" ht="12.75" customHeight="1">
      <c r="A467" s="963"/>
      <c r="B467" s="963"/>
      <c r="C467" s="963"/>
      <c r="D467" s="963"/>
      <c r="E467" s="963"/>
      <c r="F467" s="963"/>
      <c r="G467" s="963"/>
      <c r="H467" s="963"/>
      <c r="I467" s="963"/>
      <c r="J467" s="963"/>
      <c r="K467" s="963"/>
      <c r="L467" s="963"/>
      <c r="M467" s="963"/>
      <c r="N467" s="963"/>
      <c r="O467" s="963"/>
      <c r="P467" s="963"/>
      <c r="Q467" s="963"/>
      <c r="R467" s="963"/>
      <c r="S467" s="963"/>
      <c r="T467" s="963"/>
      <c r="U467" s="963"/>
      <c r="V467" s="963"/>
      <c r="W467" s="963"/>
      <c r="X467" s="963"/>
      <c r="Y467" s="963"/>
      <c r="Z467" s="963"/>
      <c r="AA467" s="963"/>
      <c r="AB467" s="963"/>
      <c r="AC467" s="963"/>
      <c r="AD467" s="963"/>
      <c r="AE467" s="963"/>
      <c r="AF467" s="963"/>
      <c r="AG467" s="963"/>
      <c r="AH467" s="963"/>
      <c r="AI467" s="963"/>
      <c r="AJ467" s="963"/>
    </row>
    <row r="468" spans="1:36" ht="12.75" customHeight="1">
      <c r="A468" s="963"/>
      <c r="B468" s="963"/>
      <c r="C468" s="963"/>
      <c r="D468" s="963"/>
      <c r="E468" s="963"/>
      <c r="F468" s="963"/>
      <c r="G468" s="963"/>
      <c r="H468" s="963"/>
      <c r="I468" s="963"/>
      <c r="J468" s="963"/>
      <c r="K468" s="963"/>
      <c r="L468" s="963"/>
      <c r="M468" s="963"/>
      <c r="N468" s="963"/>
      <c r="O468" s="963"/>
      <c r="P468" s="963"/>
      <c r="Q468" s="963"/>
      <c r="R468" s="963"/>
      <c r="S468" s="963"/>
      <c r="T468" s="963"/>
      <c r="U468" s="963"/>
      <c r="V468" s="963"/>
      <c r="W468" s="963"/>
      <c r="X468" s="963"/>
      <c r="Y468" s="963"/>
      <c r="Z468" s="963"/>
      <c r="AA468" s="963"/>
      <c r="AB468" s="963"/>
      <c r="AC468" s="963"/>
      <c r="AD468" s="963"/>
      <c r="AE468" s="963"/>
      <c r="AF468" s="963"/>
      <c r="AG468" s="963"/>
      <c r="AH468" s="963"/>
      <c r="AI468" s="963"/>
      <c r="AJ468" s="963"/>
    </row>
    <row r="469" spans="1:36" ht="12.75" customHeight="1">
      <c r="A469" s="963"/>
      <c r="B469" s="963"/>
      <c r="C469" s="963"/>
      <c r="D469" s="963"/>
      <c r="E469" s="963"/>
      <c r="F469" s="963"/>
      <c r="G469" s="963"/>
      <c r="H469" s="963"/>
      <c r="I469" s="963"/>
      <c r="J469" s="963"/>
      <c r="K469" s="963"/>
      <c r="L469" s="963"/>
      <c r="M469" s="963"/>
      <c r="N469" s="963"/>
      <c r="O469" s="963"/>
      <c r="P469" s="963"/>
      <c r="Q469" s="963"/>
      <c r="R469" s="963"/>
      <c r="S469" s="963"/>
      <c r="T469" s="963"/>
      <c r="U469" s="963"/>
      <c r="V469" s="963"/>
      <c r="W469" s="963"/>
      <c r="X469" s="963"/>
      <c r="Y469" s="963"/>
      <c r="Z469" s="963"/>
      <c r="AA469" s="963"/>
      <c r="AB469" s="963"/>
      <c r="AC469" s="963"/>
      <c r="AD469" s="963"/>
      <c r="AE469" s="963"/>
      <c r="AF469" s="963"/>
      <c r="AG469" s="963"/>
      <c r="AH469" s="963"/>
      <c r="AI469" s="963"/>
      <c r="AJ469" s="963"/>
    </row>
    <row r="470" spans="1:36" ht="12.75" customHeight="1">
      <c r="A470" s="963"/>
      <c r="B470" s="963"/>
      <c r="C470" s="963"/>
      <c r="D470" s="963"/>
      <c r="E470" s="963"/>
      <c r="F470" s="963"/>
      <c r="G470" s="963"/>
      <c r="H470" s="963"/>
      <c r="I470" s="963"/>
      <c r="J470" s="963"/>
      <c r="K470" s="963"/>
      <c r="L470" s="963"/>
      <c r="M470" s="963"/>
      <c r="N470" s="963"/>
      <c r="O470" s="963"/>
      <c r="P470" s="963"/>
      <c r="Q470" s="963"/>
      <c r="R470" s="963"/>
      <c r="S470" s="963"/>
      <c r="T470" s="963"/>
      <c r="U470" s="963"/>
      <c r="V470" s="963"/>
      <c r="W470" s="963"/>
      <c r="X470" s="963"/>
      <c r="Y470" s="963"/>
      <c r="Z470" s="963"/>
      <c r="AA470" s="963"/>
      <c r="AB470" s="963"/>
      <c r="AC470" s="963"/>
      <c r="AD470" s="963"/>
      <c r="AE470" s="963"/>
      <c r="AF470" s="963"/>
      <c r="AG470" s="963"/>
      <c r="AH470" s="963"/>
      <c r="AI470" s="963"/>
      <c r="AJ470" s="963"/>
    </row>
    <row r="471" spans="1:36" ht="12.75" customHeight="1">
      <c r="A471" s="963"/>
      <c r="B471" s="963"/>
      <c r="C471" s="963"/>
      <c r="D471" s="963"/>
      <c r="E471" s="963"/>
      <c r="F471" s="963"/>
      <c r="G471" s="963"/>
      <c r="H471" s="963"/>
      <c r="I471" s="963"/>
      <c r="J471" s="963"/>
      <c r="K471" s="963"/>
      <c r="L471" s="963"/>
      <c r="M471" s="963"/>
      <c r="N471" s="963"/>
      <c r="O471" s="963"/>
      <c r="P471" s="963"/>
      <c r="Q471" s="963"/>
      <c r="R471" s="963"/>
      <c r="S471" s="963"/>
      <c r="T471" s="963"/>
      <c r="U471" s="963"/>
      <c r="V471" s="963"/>
      <c r="W471" s="963"/>
      <c r="X471" s="963"/>
      <c r="Y471" s="963"/>
      <c r="Z471" s="963"/>
      <c r="AA471" s="963"/>
      <c r="AB471" s="963"/>
      <c r="AC471" s="963"/>
      <c r="AD471" s="963"/>
      <c r="AE471" s="963"/>
      <c r="AF471" s="963"/>
      <c r="AG471" s="963"/>
      <c r="AH471" s="963"/>
      <c r="AI471" s="963"/>
      <c r="AJ471" s="963"/>
    </row>
    <row r="472" spans="1:36" ht="12.75" customHeight="1">
      <c r="A472" s="963"/>
      <c r="B472" s="963"/>
      <c r="C472" s="963"/>
      <c r="D472" s="963"/>
      <c r="E472" s="963"/>
      <c r="F472" s="963"/>
      <c r="G472" s="963"/>
      <c r="H472" s="963"/>
      <c r="I472" s="963"/>
      <c r="J472" s="963"/>
      <c r="K472" s="963"/>
      <c r="L472" s="963"/>
      <c r="M472" s="963"/>
      <c r="N472" s="963"/>
      <c r="O472" s="963"/>
      <c r="P472" s="963"/>
      <c r="Q472" s="963"/>
      <c r="R472" s="963"/>
      <c r="S472" s="963"/>
      <c r="T472" s="963"/>
      <c r="U472" s="963"/>
      <c r="V472" s="963"/>
      <c r="W472" s="963"/>
      <c r="X472" s="963"/>
      <c r="Y472" s="963"/>
      <c r="Z472" s="963"/>
      <c r="AA472" s="963"/>
      <c r="AB472" s="963"/>
      <c r="AC472" s="963"/>
      <c r="AD472" s="963"/>
      <c r="AE472" s="963"/>
      <c r="AF472" s="963"/>
      <c r="AG472" s="963"/>
      <c r="AH472" s="963"/>
      <c r="AI472" s="963"/>
      <c r="AJ472" s="963"/>
    </row>
    <row r="473" spans="1:36" ht="12.75" customHeight="1">
      <c r="A473" s="963"/>
      <c r="B473" s="963"/>
      <c r="C473" s="963"/>
      <c r="D473" s="963"/>
      <c r="E473" s="963"/>
      <c r="F473" s="963"/>
      <c r="G473" s="963"/>
      <c r="H473" s="963"/>
      <c r="I473" s="963"/>
      <c r="J473" s="963"/>
      <c r="K473" s="963"/>
      <c r="L473" s="963"/>
      <c r="M473" s="963"/>
      <c r="N473" s="963"/>
      <c r="O473" s="963"/>
      <c r="P473" s="963"/>
      <c r="Q473" s="963"/>
      <c r="R473" s="963"/>
      <c r="S473" s="963"/>
      <c r="T473" s="963"/>
      <c r="U473" s="963"/>
      <c r="V473" s="963"/>
      <c r="W473" s="963"/>
      <c r="X473" s="963"/>
      <c r="Y473" s="963"/>
      <c r="Z473" s="963"/>
      <c r="AA473" s="963"/>
      <c r="AB473" s="963"/>
      <c r="AC473" s="963"/>
      <c r="AD473" s="963"/>
      <c r="AE473" s="963"/>
      <c r="AF473" s="963"/>
      <c r="AG473" s="963"/>
      <c r="AH473" s="963"/>
      <c r="AI473" s="963"/>
      <c r="AJ473" s="963"/>
    </row>
    <row r="474" spans="1:36" ht="12.75" customHeight="1">
      <c r="A474" s="963"/>
      <c r="B474" s="963"/>
      <c r="C474" s="963"/>
      <c r="D474" s="963"/>
      <c r="E474" s="963"/>
      <c r="F474" s="963"/>
      <c r="G474" s="963"/>
      <c r="H474" s="963"/>
      <c r="I474" s="963"/>
      <c r="J474" s="963"/>
      <c r="K474" s="963"/>
      <c r="L474" s="963"/>
      <c r="M474" s="963"/>
      <c r="N474" s="963"/>
      <c r="O474" s="963"/>
      <c r="P474" s="963"/>
      <c r="Q474" s="963"/>
      <c r="R474" s="963"/>
      <c r="S474" s="963"/>
      <c r="T474" s="963"/>
      <c r="U474" s="963"/>
      <c r="V474" s="963"/>
      <c r="W474" s="963"/>
      <c r="X474" s="963"/>
      <c r="Y474" s="963"/>
      <c r="Z474" s="963"/>
      <c r="AA474" s="963"/>
      <c r="AB474" s="963"/>
      <c r="AC474" s="963"/>
      <c r="AD474" s="963"/>
      <c r="AE474" s="963"/>
      <c r="AF474" s="963"/>
      <c r="AG474" s="963"/>
      <c r="AH474" s="963"/>
      <c r="AI474" s="963"/>
      <c r="AJ474" s="963"/>
    </row>
    <row r="475" spans="1:36" ht="12.75" customHeight="1">
      <c r="A475" s="963"/>
      <c r="B475" s="963"/>
      <c r="C475" s="963"/>
      <c r="D475" s="963"/>
      <c r="E475" s="963"/>
      <c r="F475" s="963"/>
      <c r="G475" s="963"/>
      <c r="H475" s="963"/>
      <c r="I475" s="963"/>
      <c r="J475" s="963"/>
      <c r="K475" s="963"/>
      <c r="L475" s="963"/>
      <c r="M475" s="963"/>
      <c r="N475" s="963"/>
      <c r="O475" s="963"/>
      <c r="P475" s="963"/>
      <c r="Q475" s="963"/>
      <c r="R475" s="963"/>
      <c r="S475" s="963"/>
      <c r="T475" s="963"/>
      <c r="U475" s="963"/>
      <c r="V475" s="963"/>
      <c r="W475" s="963"/>
      <c r="X475" s="963"/>
      <c r="Y475" s="963"/>
      <c r="Z475" s="963"/>
      <c r="AA475" s="963"/>
      <c r="AB475" s="963"/>
      <c r="AC475" s="963"/>
      <c r="AD475" s="963"/>
      <c r="AE475" s="963"/>
      <c r="AF475" s="963"/>
      <c r="AG475" s="963"/>
      <c r="AH475" s="963"/>
      <c r="AI475" s="963"/>
      <c r="AJ475" s="963"/>
    </row>
    <row r="476" spans="1:36" ht="12.75" customHeight="1">
      <c r="A476" s="963"/>
      <c r="B476" s="963"/>
      <c r="C476" s="963"/>
      <c r="D476" s="963"/>
      <c r="E476" s="963"/>
      <c r="F476" s="963"/>
      <c r="G476" s="963"/>
      <c r="H476" s="963"/>
      <c r="I476" s="963"/>
      <c r="J476" s="963"/>
      <c r="K476" s="963"/>
      <c r="L476" s="963"/>
      <c r="M476" s="963"/>
      <c r="N476" s="963"/>
      <c r="O476" s="963"/>
      <c r="P476" s="963"/>
      <c r="Q476" s="963"/>
      <c r="R476" s="963"/>
      <c r="S476" s="963"/>
      <c r="T476" s="963"/>
      <c r="U476" s="963"/>
      <c r="V476" s="963"/>
      <c r="W476" s="963"/>
      <c r="X476" s="963"/>
      <c r="Y476" s="963"/>
      <c r="Z476" s="963"/>
      <c r="AA476" s="963"/>
      <c r="AB476" s="963"/>
      <c r="AC476" s="963"/>
      <c r="AD476" s="963"/>
      <c r="AE476" s="963"/>
      <c r="AF476" s="963"/>
      <c r="AG476" s="963"/>
      <c r="AH476" s="963"/>
      <c r="AI476" s="963"/>
      <c r="AJ476" s="963"/>
    </row>
    <row r="477" spans="1:36" ht="12.75" customHeight="1">
      <c r="A477" s="963"/>
      <c r="B477" s="963"/>
      <c r="C477" s="963"/>
      <c r="D477" s="963"/>
      <c r="E477" s="963"/>
      <c r="F477" s="963"/>
      <c r="G477" s="963"/>
      <c r="H477" s="963"/>
      <c r="I477" s="963"/>
      <c r="J477" s="963"/>
      <c r="K477" s="963"/>
      <c r="L477" s="963"/>
      <c r="M477" s="963"/>
      <c r="N477" s="963"/>
      <c r="O477" s="963"/>
      <c r="P477" s="963"/>
      <c r="Q477" s="963"/>
      <c r="R477" s="963"/>
      <c r="S477" s="963"/>
      <c r="T477" s="963"/>
      <c r="U477" s="963"/>
      <c r="V477" s="963"/>
      <c r="W477" s="963"/>
      <c r="X477" s="963"/>
      <c r="Y477" s="963"/>
      <c r="Z477" s="963"/>
      <c r="AA477" s="963"/>
      <c r="AB477" s="963"/>
      <c r="AC477" s="963"/>
      <c r="AD477" s="963"/>
      <c r="AE477" s="963"/>
      <c r="AF477" s="963"/>
      <c r="AG477" s="963"/>
      <c r="AH477" s="963"/>
      <c r="AI477" s="963"/>
      <c r="AJ477" s="963"/>
    </row>
    <row r="478" spans="1:36" ht="12.75" customHeight="1">
      <c r="A478" s="963"/>
      <c r="B478" s="963"/>
      <c r="C478" s="963"/>
      <c r="D478" s="963"/>
      <c r="E478" s="963"/>
      <c r="F478" s="963"/>
      <c r="G478" s="963"/>
      <c r="H478" s="963"/>
      <c r="I478" s="963"/>
      <c r="J478" s="963"/>
      <c r="K478" s="963"/>
      <c r="L478" s="963"/>
      <c r="M478" s="963"/>
      <c r="N478" s="963"/>
      <c r="O478" s="963"/>
      <c r="P478" s="963"/>
      <c r="Q478" s="963"/>
      <c r="R478" s="963"/>
      <c r="S478" s="963"/>
      <c r="T478" s="963"/>
      <c r="U478" s="963"/>
      <c r="V478" s="963"/>
      <c r="W478" s="963"/>
      <c r="X478" s="963"/>
      <c r="Y478" s="963"/>
      <c r="Z478" s="963"/>
      <c r="AA478" s="963"/>
      <c r="AB478" s="963"/>
      <c r="AC478" s="963"/>
      <c r="AD478" s="963"/>
      <c r="AE478" s="963"/>
      <c r="AF478" s="963"/>
      <c r="AG478" s="963"/>
      <c r="AH478" s="963"/>
      <c r="AI478" s="963"/>
      <c r="AJ478" s="963"/>
    </row>
    <row r="479" spans="1:36" ht="12.75" customHeight="1">
      <c r="A479" s="963"/>
      <c r="B479" s="963"/>
      <c r="C479" s="963"/>
      <c r="D479" s="963"/>
      <c r="E479" s="963"/>
      <c r="F479" s="963"/>
      <c r="G479" s="963"/>
      <c r="H479" s="963"/>
      <c r="I479" s="963"/>
      <c r="J479" s="963"/>
      <c r="K479" s="963"/>
      <c r="L479" s="963"/>
      <c r="M479" s="963"/>
      <c r="N479" s="963"/>
      <c r="O479" s="963"/>
      <c r="P479" s="963"/>
      <c r="Q479" s="963"/>
      <c r="R479" s="963"/>
      <c r="S479" s="963"/>
      <c r="T479" s="963"/>
      <c r="U479" s="963"/>
      <c r="V479" s="963"/>
      <c r="W479" s="963"/>
      <c r="X479" s="963"/>
      <c r="Y479" s="963"/>
      <c r="Z479" s="963"/>
      <c r="AA479" s="963"/>
      <c r="AB479" s="963"/>
      <c r="AC479" s="963"/>
      <c r="AD479" s="963"/>
      <c r="AE479" s="963"/>
      <c r="AF479" s="963"/>
      <c r="AG479" s="963"/>
      <c r="AH479" s="963"/>
      <c r="AI479" s="963"/>
      <c r="AJ479" s="963"/>
    </row>
    <row r="480" spans="1:36" ht="12.75" customHeight="1">
      <c r="A480" s="963"/>
      <c r="B480" s="963"/>
      <c r="C480" s="963"/>
      <c r="D480" s="963"/>
      <c r="E480" s="963"/>
      <c r="F480" s="963"/>
      <c r="G480" s="963"/>
      <c r="H480" s="963"/>
      <c r="I480" s="963"/>
      <c r="J480" s="963"/>
      <c r="K480" s="963"/>
      <c r="L480" s="963"/>
      <c r="M480" s="963"/>
      <c r="N480" s="963"/>
      <c r="O480" s="963"/>
      <c r="P480" s="963"/>
      <c r="Q480" s="963"/>
      <c r="R480" s="963"/>
      <c r="S480" s="963"/>
      <c r="T480" s="963"/>
      <c r="U480" s="963"/>
      <c r="V480" s="963"/>
      <c r="W480" s="963"/>
      <c r="X480" s="963"/>
      <c r="Y480" s="963"/>
      <c r="Z480" s="963"/>
      <c r="AA480" s="963"/>
      <c r="AB480" s="963"/>
      <c r="AC480" s="963"/>
      <c r="AD480" s="963"/>
      <c r="AE480" s="963"/>
      <c r="AF480" s="963"/>
      <c r="AG480" s="963"/>
      <c r="AH480" s="963"/>
      <c r="AI480" s="963"/>
      <c r="AJ480" s="963"/>
    </row>
    <row r="481" spans="1:36" ht="12.75" customHeight="1">
      <c r="A481" s="963"/>
      <c r="B481" s="963"/>
      <c r="C481" s="963"/>
      <c r="D481" s="963"/>
      <c r="E481" s="963"/>
      <c r="F481" s="963"/>
      <c r="G481" s="963"/>
      <c r="H481" s="963"/>
      <c r="I481" s="963"/>
      <c r="J481" s="963"/>
      <c r="K481" s="963"/>
      <c r="L481" s="963"/>
      <c r="M481" s="963"/>
      <c r="N481" s="963"/>
      <c r="O481" s="963"/>
      <c r="P481" s="963"/>
      <c r="Q481" s="963"/>
      <c r="R481" s="963"/>
      <c r="S481" s="963"/>
      <c r="T481" s="963"/>
      <c r="U481" s="963"/>
      <c r="V481" s="963"/>
      <c r="W481" s="963"/>
      <c r="X481" s="963"/>
      <c r="Y481" s="963"/>
      <c r="Z481" s="963"/>
      <c r="AA481" s="963"/>
      <c r="AB481" s="963"/>
      <c r="AC481" s="963"/>
      <c r="AD481" s="963"/>
      <c r="AE481" s="963"/>
      <c r="AF481" s="963"/>
      <c r="AG481" s="963"/>
      <c r="AH481" s="963"/>
      <c r="AI481" s="963"/>
      <c r="AJ481" s="963"/>
    </row>
    <row r="482" spans="1:36" ht="12.75" customHeight="1">
      <c r="A482" s="963"/>
      <c r="B482" s="963"/>
      <c r="C482" s="963"/>
      <c r="D482" s="963"/>
      <c r="E482" s="963"/>
      <c r="F482" s="963"/>
      <c r="G482" s="963"/>
      <c r="H482" s="963"/>
      <c r="I482" s="963"/>
      <c r="J482" s="963"/>
      <c r="K482" s="963"/>
      <c r="L482" s="963"/>
      <c r="M482" s="963"/>
      <c r="N482" s="963"/>
      <c r="O482" s="963"/>
      <c r="P482" s="963"/>
      <c r="Q482" s="963"/>
      <c r="R482" s="963"/>
      <c r="S482" s="963"/>
      <c r="T482" s="963"/>
      <c r="U482" s="963"/>
      <c r="V482" s="963"/>
      <c r="W482" s="963"/>
      <c r="X482" s="963"/>
      <c r="Y482" s="963"/>
      <c r="Z482" s="963"/>
      <c r="AA482" s="963"/>
      <c r="AB482" s="963"/>
      <c r="AC482" s="963"/>
      <c r="AD482" s="963"/>
      <c r="AE482" s="963"/>
      <c r="AF482" s="963"/>
      <c r="AG482" s="963"/>
      <c r="AH482" s="963"/>
      <c r="AI482" s="963"/>
      <c r="AJ482" s="963"/>
    </row>
    <row r="483" spans="1:36" ht="12.75" customHeight="1">
      <c r="A483" s="963"/>
      <c r="B483" s="963"/>
      <c r="C483" s="963"/>
      <c r="D483" s="963"/>
      <c r="E483" s="963"/>
      <c r="F483" s="963"/>
      <c r="G483" s="963"/>
      <c r="H483" s="963"/>
      <c r="I483" s="963"/>
      <c r="J483" s="963"/>
      <c r="K483" s="963"/>
      <c r="L483" s="963"/>
      <c r="M483" s="963"/>
      <c r="N483" s="963"/>
      <c r="O483" s="963"/>
      <c r="P483" s="963"/>
      <c r="Q483" s="963"/>
      <c r="R483" s="963"/>
      <c r="S483" s="963"/>
      <c r="T483" s="963"/>
      <c r="U483" s="963"/>
      <c r="V483" s="963"/>
      <c r="W483" s="963"/>
      <c r="X483" s="963"/>
      <c r="Y483" s="963"/>
      <c r="Z483" s="963"/>
      <c r="AA483" s="963"/>
      <c r="AB483" s="963"/>
      <c r="AC483" s="963"/>
      <c r="AD483" s="963"/>
      <c r="AE483" s="963"/>
      <c r="AF483" s="963"/>
      <c r="AG483" s="963"/>
      <c r="AH483" s="963"/>
      <c r="AI483" s="963"/>
      <c r="AJ483" s="963"/>
    </row>
    <row r="484" spans="1:36" ht="12.75" customHeight="1">
      <c r="A484" s="963"/>
      <c r="B484" s="963"/>
      <c r="C484" s="963"/>
      <c r="D484" s="963"/>
      <c r="E484" s="963"/>
      <c r="F484" s="963"/>
      <c r="G484" s="963"/>
      <c r="H484" s="963"/>
      <c r="I484" s="963"/>
      <c r="J484" s="963"/>
      <c r="K484" s="963"/>
      <c r="L484" s="963"/>
      <c r="M484" s="963"/>
      <c r="N484" s="963"/>
      <c r="O484" s="963"/>
      <c r="P484" s="963"/>
      <c r="Q484" s="963"/>
      <c r="R484" s="963"/>
      <c r="S484" s="963"/>
      <c r="T484" s="963"/>
      <c r="U484" s="963"/>
      <c r="V484" s="963"/>
      <c r="W484" s="963"/>
      <c r="X484" s="963"/>
      <c r="Y484" s="963"/>
      <c r="Z484" s="963"/>
      <c r="AA484" s="963"/>
      <c r="AB484" s="963"/>
      <c r="AC484" s="963"/>
      <c r="AD484" s="963"/>
      <c r="AE484" s="963"/>
      <c r="AF484" s="963"/>
      <c r="AG484" s="963"/>
      <c r="AH484" s="963"/>
      <c r="AI484" s="963"/>
      <c r="AJ484" s="963"/>
    </row>
    <row r="485" spans="1:36" ht="12.75" customHeight="1">
      <c r="A485" s="963"/>
      <c r="B485" s="963"/>
      <c r="C485" s="963"/>
      <c r="D485" s="963"/>
      <c r="E485" s="963"/>
      <c r="F485" s="963"/>
      <c r="G485" s="963"/>
      <c r="H485" s="963"/>
      <c r="I485" s="963"/>
      <c r="J485" s="963"/>
      <c r="K485" s="963"/>
      <c r="L485" s="963"/>
      <c r="M485" s="963"/>
      <c r="N485" s="963"/>
      <c r="O485" s="963"/>
      <c r="P485" s="963"/>
      <c r="Q485" s="963"/>
      <c r="R485" s="963"/>
      <c r="S485" s="963"/>
      <c r="T485" s="963"/>
      <c r="U485" s="963"/>
      <c r="V485" s="963"/>
      <c r="W485" s="963"/>
      <c r="X485" s="963"/>
      <c r="Y485" s="963"/>
      <c r="Z485" s="963"/>
      <c r="AA485" s="963"/>
      <c r="AB485" s="963"/>
      <c r="AC485" s="963"/>
      <c r="AD485" s="963"/>
      <c r="AE485" s="963"/>
      <c r="AF485" s="963"/>
      <c r="AG485" s="963"/>
      <c r="AH485" s="963"/>
      <c r="AI485" s="963"/>
      <c r="AJ485" s="963"/>
    </row>
    <row r="486" spans="1:36" ht="12.75" customHeight="1">
      <c r="A486" s="963"/>
      <c r="B486" s="963"/>
      <c r="C486" s="963"/>
      <c r="D486" s="963"/>
      <c r="E486" s="963"/>
      <c r="F486" s="963"/>
      <c r="G486" s="963"/>
      <c r="H486" s="963"/>
      <c r="I486" s="963"/>
      <c r="J486" s="963"/>
      <c r="K486" s="963"/>
      <c r="L486" s="963"/>
      <c r="M486" s="963"/>
      <c r="N486" s="963"/>
      <c r="O486" s="963"/>
      <c r="P486" s="963"/>
      <c r="Q486" s="963"/>
      <c r="R486" s="963"/>
      <c r="S486" s="963"/>
      <c r="T486" s="963"/>
      <c r="U486" s="963"/>
      <c r="V486" s="963"/>
      <c r="W486" s="963"/>
      <c r="X486" s="963"/>
      <c r="Y486" s="963"/>
      <c r="Z486" s="963"/>
      <c r="AA486" s="963"/>
      <c r="AB486" s="963"/>
      <c r="AC486" s="963"/>
      <c r="AD486" s="963"/>
      <c r="AE486" s="963"/>
      <c r="AF486" s="963"/>
      <c r="AG486" s="963"/>
      <c r="AH486" s="963"/>
      <c r="AI486" s="963"/>
      <c r="AJ486" s="963"/>
    </row>
    <row r="487" spans="1:36" ht="12.75" customHeight="1">
      <c r="A487" s="963"/>
      <c r="B487" s="963"/>
      <c r="C487" s="963"/>
      <c r="D487" s="963"/>
      <c r="E487" s="963"/>
      <c r="F487" s="963"/>
      <c r="G487" s="963"/>
      <c r="H487" s="963"/>
      <c r="I487" s="963"/>
      <c r="J487" s="963"/>
      <c r="K487" s="963"/>
      <c r="L487" s="963"/>
      <c r="M487" s="963"/>
      <c r="N487" s="963"/>
      <c r="O487" s="963"/>
      <c r="P487" s="963"/>
      <c r="Q487" s="963"/>
      <c r="R487" s="963"/>
      <c r="S487" s="963"/>
      <c r="T487" s="963"/>
      <c r="U487" s="963"/>
      <c r="V487" s="963"/>
      <c r="W487" s="963"/>
      <c r="X487" s="963"/>
      <c r="Y487" s="963"/>
      <c r="Z487" s="963"/>
      <c r="AA487" s="963"/>
      <c r="AB487" s="963"/>
      <c r="AC487" s="963"/>
      <c r="AD487" s="963"/>
      <c r="AE487" s="963"/>
      <c r="AF487" s="963"/>
      <c r="AG487" s="963"/>
      <c r="AH487" s="963"/>
      <c r="AI487" s="963"/>
      <c r="AJ487" s="963"/>
    </row>
    <row r="488" spans="1:36" ht="12.75" customHeight="1">
      <c r="A488" s="963"/>
      <c r="B488" s="963"/>
      <c r="C488" s="963"/>
      <c r="D488" s="963"/>
      <c r="E488" s="963"/>
      <c r="F488" s="963"/>
      <c r="G488" s="963"/>
      <c r="H488" s="963"/>
      <c r="I488" s="963"/>
      <c r="J488" s="963"/>
      <c r="K488" s="963"/>
      <c r="L488" s="963"/>
      <c r="M488" s="963"/>
      <c r="N488" s="963"/>
      <c r="O488" s="963"/>
      <c r="P488" s="963"/>
      <c r="Q488" s="963"/>
      <c r="R488" s="963"/>
      <c r="S488" s="963"/>
      <c r="T488" s="963"/>
      <c r="U488" s="963"/>
      <c r="V488" s="963"/>
      <c r="W488" s="963"/>
      <c r="X488" s="963"/>
      <c r="Y488" s="963"/>
      <c r="Z488" s="963"/>
      <c r="AA488" s="963"/>
      <c r="AB488" s="963"/>
      <c r="AC488" s="963"/>
      <c r="AD488" s="963"/>
      <c r="AE488" s="963"/>
      <c r="AF488" s="963"/>
      <c r="AG488" s="963"/>
      <c r="AH488" s="963"/>
      <c r="AI488" s="963"/>
      <c r="AJ488" s="963"/>
    </row>
    <row r="489" spans="1:36" ht="12.75" customHeight="1">
      <c r="A489" s="963"/>
      <c r="B489" s="963"/>
      <c r="C489" s="963"/>
      <c r="D489" s="963"/>
      <c r="E489" s="963"/>
      <c r="F489" s="963"/>
      <c r="G489" s="963"/>
      <c r="H489" s="963"/>
      <c r="I489" s="963"/>
      <c r="J489" s="963"/>
      <c r="K489" s="963"/>
      <c r="L489" s="963"/>
      <c r="M489" s="963"/>
      <c r="N489" s="963"/>
      <c r="O489" s="963"/>
      <c r="P489" s="963"/>
      <c r="Q489" s="963"/>
      <c r="R489" s="963"/>
      <c r="S489" s="963"/>
      <c r="T489" s="963"/>
      <c r="U489" s="963"/>
      <c r="V489" s="963"/>
      <c r="W489" s="963"/>
      <c r="X489" s="963"/>
      <c r="Y489" s="963"/>
      <c r="Z489" s="963"/>
      <c r="AA489" s="963"/>
      <c r="AB489" s="963"/>
      <c r="AC489" s="963"/>
      <c r="AD489" s="963"/>
      <c r="AE489" s="963"/>
      <c r="AF489" s="963"/>
      <c r="AG489" s="963"/>
      <c r="AH489" s="963"/>
      <c r="AI489" s="963"/>
      <c r="AJ489" s="963"/>
    </row>
    <row r="490" spans="1:36" ht="12.75" customHeight="1">
      <c r="A490" s="963"/>
      <c r="B490" s="963"/>
      <c r="C490" s="963"/>
      <c r="D490" s="963"/>
      <c r="E490" s="963"/>
      <c r="F490" s="963"/>
      <c r="G490" s="963"/>
      <c r="H490" s="963"/>
      <c r="I490" s="963"/>
      <c r="J490" s="963"/>
      <c r="K490" s="963"/>
      <c r="L490" s="963"/>
      <c r="M490" s="963"/>
      <c r="N490" s="963"/>
      <c r="O490" s="963"/>
      <c r="P490" s="963"/>
      <c r="Q490" s="963"/>
      <c r="R490" s="963"/>
      <c r="S490" s="963"/>
      <c r="T490" s="963"/>
      <c r="U490" s="963"/>
      <c r="V490" s="963"/>
      <c r="W490" s="963"/>
      <c r="X490" s="963"/>
      <c r="Y490" s="963"/>
      <c r="Z490" s="963"/>
      <c r="AA490" s="963"/>
      <c r="AB490" s="963"/>
      <c r="AC490" s="963"/>
      <c r="AD490" s="963"/>
      <c r="AE490" s="963"/>
      <c r="AF490" s="963"/>
      <c r="AG490" s="963"/>
      <c r="AH490" s="963"/>
      <c r="AI490" s="963"/>
      <c r="AJ490" s="963"/>
    </row>
    <row r="491" spans="1:36" ht="12.75" customHeight="1">
      <c r="A491" s="963"/>
      <c r="B491" s="963"/>
      <c r="C491" s="963"/>
      <c r="D491" s="963"/>
      <c r="E491" s="963"/>
      <c r="F491" s="963"/>
      <c r="G491" s="963"/>
      <c r="H491" s="963"/>
      <c r="I491" s="963"/>
      <c r="J491" s="963"/>
      <c r="K491" s="963"/>
      <c r="L491" s="963"/>
      <c r="M491" s="963"/>
      <c r="N491" s="963"/>
      <c r="O491" s="963"/>
      <c r="P491" s="963"/>
      <c r="Q491" s="963"/>
      <c r="R491" s="963"/>
      <c r="S491" s="963"/>
      <c r="T491" s="963"/>
      <c r="U491" s="963"/>
      <c r="V491" s="963"/>
      <c r="W491" s="963"/>
      <c r="X491" s="963"/>
      <c r="Y491" s="963"/>
      <c r="Z491" s="963"/>
      <c r="AA491" s="963"/>
      <c r="AB491" s="963"/>
      <c r="AC491" s="963"/>
      <c r="AD491" s="963"/>
      <c r="AE491" s="963"/>
      <c r="AF491" s="963"/>
      <c r="AG491" s="963"/>
      <c r="AH491" s="963"/>
      <c r="AI491" s="963"/>
      <c r="AJ491" s="963"/>
    </row>
    <row r="492" spans="1:36" ht="12.75" customHeight="1">
      <c r="A492" s="963"/>
      <c r="B492" s="963"/>
      <c r="C492" s="963"/>
      <c r="D492" s="963"/>
      <c r="E492" s="963"/>
      <c r="F492" s="963"/>
      <c r="G492" s="963"/>
      <c r="H492" s="963"/>
      <c r="I492" s="963"/>
      <c r="J492" s="963"/>
      <c r="K492" s="963"/>
      <c r="L492" s="963"/>
      <c r="M492" s="963"/>
      <c r="N492" s="963"/>
      <c r="O492" s="963"/>
      <c r="P492" s="963"/>
      <c r="Q492" s="963"/>
      <c r="R492" s="963"/>
      <c r="S492" s="963"/>
      <c r="T492" s="963"/>
      <c r="U492" s="963"/>
      <c r="V492" s="963"/>
      <c r="W492" s="963"/>
      <c r="X492" s="963"/>
      <c r="Y492" s="963"/>
      <c r="Z492" s="963"/>
      <c r="AA492" s="963"/>
      <c r="AB492" s="963"/>
      <c r="AC492" s="963"/>
      <c r="AD492" s="963"/>
      <c r="AE492" s="963"/>
      <c r="AF492" s="963"/>
      <c r="AG492" s="963"/>
      <c r="AH492" s="963"/>
      <c r="AI492" s="963"/>
      <c r="AJ492" s="963"/>
    </row>
    <row r="493" spans="1:36" ht="12.75" customHeight="1">
      <c r="A493" s="963"/>
      <c r="B493" s="963"/>
      <c r="C493" s="963"/>
      <c r="D493" s="963"/>
      <c r="E493" s="963"/>
      <c r="F493" s="963"/>
      <c r="G493" s="963"/>
      <c r="H493" s="963"/>
      <c r="I493" s="963"/>
      <c r="J493" s="963"/>
      <c r="K493" s="963"/>
      <c r="L493" s="963"/>
      <c r="M493" s="963"/>
      <c r="N493" s="963"/>
      <c r="O493" s="963"/>
      <c r="P493" s="963"/>
      <c r="Q493" s="963"/>
      <c r="R493" s="963"/>
      <c r="S493" s="963"/>
      <c r="T493" s="963"/>
      <c r="U493" s="963"/>
      <c r="V493" s="963"/>
      <c r="W493" s="963"/>
      <c r="X493" s="963"/>
      <c r="Y493" s="963"/>
      <c r="Z493" s="963"/>
      <c r="AA493" s="963"/>
      <c r="AB493" s="963"/>
      <c r="AC493" s="963"/>
      <c r="AD493" s="963"/>
      <c r="AE493" s="963"/>
      <c r="AF493" s="963"/>
      <c r="AG493" s="963"/>
      <c r="AH493" s="963"/>
      <c r="AI493" s="963"/>
      <c r="AJ493" s="963"/>
    </row>
    <row r="494" spans="1:36" ht="12.75" customHeight="1">
      <c r="A494" s="963"/>
      <c r="B494" s="963"/>
      <c r="C494" s="963"/>
      <c r="D494" s="963"/>
      <c r="E494" s="963"/>
      <c r="F494" s="963"/>
      <c r="G494" s="963"/>
      <c r="H494" s="963"/>
      <c r="I494" s="963"/>
      <c r="J494" s="963"/>
      <c r="K494" s="963"/>
      <c r="L494" s="963"/>
      <c r="M494" s="963"/>
      <c r="N494" s="963"/>
      <c r="O494" s="963"/>
      <c r="P494" s="963"/>
      <c r="Q494" s="963"/>
      <c r="R494" s="963"/>
      <c r="S494" s="963"/>
      <c r="T494" s="963"/>
      <c r="U494" s="963"/>
      <c r="V494" s="963"/>
      <c r="W494" s="963"/>
      <c r="X494" s="963"/>
      <c r="Y494" s="963"/>
      <c r="Z494" s="963"/>
      <c r="AA494" s="963"/>
      <c r="AB494" s="963"/>
      <c r="AC494" s="963"/>
      <c r="AD494" s="963"/>
      <c r="AE494" s="963"/>
      <c r="AF494" s="963"/>
      <c r="AG494" s="963"/>
      <c r="AH494" s="963"/>
      <c r="AI494" s="963"/>
      <c r="AJ494" s="963"/>
    </row>
    <row r="495" spans="1:36" ht="12.75" customHeight="1">
      <c r="A495" s="963"/>
      <c r="B495" s="963"/>
      <c r="C495" s="963"/>
      <c r="D495" s="963"/>
      <c r="E495" s="963"/>
      <c r="F495" s="963"/>
      <c r="G495" s="963"/>
      <c r="H495" s="963"/>
      <c r="I495" s="963"/>
      <c r="J495" s="963"/>
      <c r="K495" s="963"/>
      <c r="L495" s="963"/>
      <c r="M495" s="963"/>
      <c r="N495" s="963"/>
      <c r="O495" s="963"/>
      <c r="P495" s="963"/>
      <c r="Q495" s="963"/>
      <c r="R495" s="963"/>
      <c r="S495" s="963"/>
      <c r="T495" s="963"/>
      <c r="U495" s="963"/>
      <c r="V495" s="963"/>
      <c r="W495" s="963"/>
      <c r="X495" s="963"/>
      <c r="Y495" s="963"/>
      <c r="Z495" s="963"/>
      <c r="AA495" s="963"/>
      <c r="AB495" s="963"/>
      <c r="AC495" s="963"/>
      <c r="AD495" s="963"/>
      <c r="AE495" s="963"/>
      <c r="AF495" s="963"/>
      <c r="AG495" s="963"/>
      <c r="AH495" s="963"/>
      <c r="AI495" s="963"/>
      <c r="AJ495" s="963"/>
    </row>
    <row r="496" spans="1:36" ht="12.75" customHeight="1">
      <c r="A496" s="963"/>
      <c r="B496" s="963"/>
      <c r="C496" s="963"/>
      <c r="D496" s="963"/>
      <c r="E496" s="963"/>
      <c r="F496" s="963"/>
      <c r="G496" s="963"/>
      <c r="H496" s="963"/>
      <c r="I496" s="963"/>
      <c r="J496" s="963"/>
      <c r="K496" s="963"/>
      <c r="L496" s="963"/>
      <c r="M496" s="963"/>
      <c r="N496" s="963"/>
      <c r="O496" s="963"/>
      <c r="P496" s="963"/>
      <c r="Q496" s="963"/>
      <c r="R496" s="963"/>
      <c r="S496" s="963"/>
      <c r="T496" s="963"/>
      <c r="U496" s="963"/>
      <c r="V496" s="963"/>
      <c r="W496" s="963"/>
      <c r="X496" s="963"/>
      <c r="Y496" s="963"/>
      <c r="Z496" s="963"/>
      <c r="AA496" s="963"/>
      <c r="AB496" s="963"/>
      <c r="AC496" s="963"/>
      <c r="AD496" s="963"/>
      <c r="AE496" s="963"/>
      <c r="AF496" s="963"/>
      <c r="AG496" s="963"/>
      <c r="AH496" s="963"/>
      <c r="AI496" s="963"/>
      <c r="AJ496" s="963"/>
    </row>
    <row r="497" spans="1:36" ht="12.75" customHeight="1">
      <c r="A497" s="963"/>
      <c r="B497" s="963"/>
      <c r="C497" s="963"/>
      <c r="D497" s="963"/>
      <c r="E497" s="963"/>
      <c r="F497" s="963"/>
      <c r="G497" s="963"/>
      <c r="H497" s="963"/>
      <c r="I497" s="963"/>
      <c r="J497" s="963"/>
      <c r="K497" s="963"/>
      <c r="L497" s="963"/>
      <c r="M497" s="963"/>
      <c r="N497" s="963"/>
      <c r="O497" s="963"/>
      <c r="P497" s="963"/>
      <c r="Q497" s="963"/>
      <c r="R497" s="963"/>
      <c r="S497" s="963"/>
      <c r="T497" s="963"/>
      <c r="U497" s="963"/>
      <c r="V497" s="963"/>
      <c r="W497" s="963"/>
      <c r="X497" s="963"/>
      <c r="Y497" s="963"/>
      <c r="Z497" s="963"/>
      <c r="AA497" s="963"/>
      <c r="AB497" s="963"/>
      <c r="AC497" s="963"/>
      <c r="AD497" s="963"/>
      <c r="AE497" s="963"/>
      <c r="AF497" s="963"/>
      <c r="AG497" s="963"/>
      <c r="AH497" s="963"/>
      <c r="AI497" s="963"/>
      <c r="AJ497" s="963"/>
    </row>
    <row r="498" spans="1:36" ht="12.75" customHeight="1">
      <c r="A498" s="963"/>
      <c r="B498" s="963"/>
      <c r="C498" s="963"/>
      <c r="D498" s="963"/>
      <c r="E498" s="963"/>
      <c r="F498" s="963"/>
      <c r="G498" s="963"/>
      <c r="H498" s="963"/>
      <c r="I498" s="963"/>
      <c r="J498" s="963"/>
      <c r="K498" s="963"/>
      <c r="L498" s="963"/>
      <c r="M498" s="963"/>
      <c r="N498" s="963"/>
      <c r="O498" s="963"/>
      <c r="P498" s="963"/>
      <c r="Q498" s="963"/>
      <c r="R498" s="963"/>
      <c r="S498" s="963"/>
      <c r="T498" s="963"/>
      <c r="U498" s="963"/>
      <c r="V498" s="963"/>
      <c r="W498" s="963"/>
      <c r="X498" s="963"/>
      <c r="Y498" s="963"/>
      <c r="Z498" s="963"/>
      <c r="AA498" s="963"/>
      <c r="AB498" s="963"/>
      <c r="AC498" s="963"/>
      <c r="AD498" s="963"/>
      <c r="AE498" s="963"/>
      <c r="AF498" s="963"/>
      <c r="AG498" s="963"/>
      <c r="AH498" s="963"/>
      <c r="AI498" s="963"/>
      <c r="AJ498" s="963"/>
    </row>
    <row r="499" spans="1:36" ht="12.75" customHeight="1">
      <c r="A499" s="963"/>
      <c r="B499" s="963"/>
      <c r="C499" s="963"/>
      <c r="D499" s="963"/>
      <c r="E499" s="963"/>
      <c r="F499" s="963"/>
      <c r="G499" s="963"/>
      <c r="H499" s="963"/>
      <c r="I499" s="963"/>
      <c r="J499" s="963"/>
      <c r="K499" s="963"/>
      <c r="L499" s="963"/>
      <c r="M499" s="963"/>
      <c r="N499" s="963"/>
      <c r="O499" s="963"/>
      <c r="P499" s="963"/>
      <c r="Q499" s="963"/>
      <c r="R499" s="963"/>
      <c r="S499" s="963"/>
      <c r="T499" s="963"/>
      <c r="U499" s="963"/>
      <c r="V499" s="963"/>
      <c r="W499" s="963"/>
      <c r="X499" s="963"/>
      <c r="Y499" s="963"/>
      <c r="Z499" s="963"/>
      <c r="AA499" s="963"/>
      <c r="AB499" s="963"/>
      <c r="AC499" s="963"/>
      <c r="AD499" s="963"/>
      <c r="AE499" s="963"/>
      <c r="AF499" s="963"/>
      <c r="AG499" s="963"/>
      <c r="AH499" s="963"/>
      <c r="AI499" s="963"/>
      <c r="AJ499" s="963"/>
    </row>
    <row r="500" spans="1:36" ht="12.75" customHeight="1">
      <c r="A500" s="963"/>
      <c r="B500" s="963"/>
      <c r="C500" s="963"/>
      <c r="D500" s="963"/>
      <c r="E500" s="963"/>
      <c r="F500" s="963"/>
      <c r="G500" s="963"/>
      <c r="H500" s="963"/>
      <c r="I500" s="963"/>
      <c r="J500" s="963"/>
      <c r="K500" s="963"/>
      <c r="L500" s="963"/>
      <c r="M500" s="963"/>
      <c r="N500" s="963"/>
      <c r="O500" s="963"/>
      <c r="P500" s="963"/>
      <c r="Q500" s="963"/>
      <c r="R500" s="963"/>
      <c r="S500" s="963"/>
      <c r="T500" s="963"/>
      <c r="U500" s="963"/>
      <c r="V500" s="963"/>
      <c r="W500" s="963"/>
      <c r="X500" s="963"/>
      <c r="Y500" s="963"/>
      <c r="Z500" s="963"/>
      <c r="AA500" s="963"/>
      <c r="AB500" s="963"/>
      <c r="AC500" s="963"/>
      <c r="AD500" s="963"/>
      <c r="AE500" s="963"/>
      <c r="AF500" s="963"/>
      <c r="AG500" s="963"/>
      <c r="AH500" s="963"/>
      <c r="AI500" s="963"/>
      <c r="AJ500" s="963"/>
    </row>
    <row r="501" spans="1:36" ht="12.75" customHeight="1">
      <c r="A501" s="963"/>
      <c r="B501" s="963"/>
      <c r="C501" s="963"/>
      <c r="D501" s="963"/>
      <c r="E501" s="963"/>
      <c r="F501" s="963"/>
      <c r="G501" s="963"/>
      <c r="H501" s="963"/>
      <c r="I501" s="963"/>
      <c r="J501" s="963"/>
      <c r="K501" s="963"/>
      <c r="L501" s="963"/>
      <c r="M501" s="963"/>
      <c r="N501" s="963"/>
      <c r="O501" s="963"/>
      <c r="P501" s="963"/>
      <c r="Q501" s="963"/>
      <c r="R501" s="963"/>
      <c r="S501" s="963"/>
      <c r="T501" s="963"/>
      <c r="U501" s="963"/>
      <c r="V501" s="963"/>
      <c r="W501" s="963"/>
      <c r="X501" s="963"/>
      <c r="Y501" s="963"/>
      <c r="Z501" s="963"/>
      <c r="AA501" s="963"/>
      <c r="AB501" s="963"/>
      <c r="AC501" s="963"/>
      <c r="AD501" s="963"/>
      <c r="AE501" s="963"/>
      <c r="AF501" s="963"/>
      <c r="AG501" s="963"/>
      <c r="AH501" s="963"/>
      <c r="AI501" s="963"/>
      <c r="AJ501" s="963"/>
    </row>
    <row r="502" spans="1:36" ht="12.75" customHeight="1">
      <c r="A502" s="963"/>
      <c r="B502" s="963"/>
      <c r="C502" s="963"/>
      <c r="D502" s="963"/>
      <c r="E502" s="963"/>
      <c r="F502" s="963"/>
      <c r="G502" s="963"/>
      <c r="H502" s="963"/>
      <c r="I502" s="963"/>
      <c r="J502" s="963"/>
      <c r="K502" s="963"/>
      <c r="L502" s="963"/>
      <c r="M502" s="963"/>
      <c r="N502" s="963"/>
      <c r="O502" s="963"/>
      <c r="P502" s="963"/>
      <c r="Q502" s="963"/>
      <c r="R502" s="963"/>
      <c r="S502" s="963"/>
      <c r="T502" s="963"/>
      <c r="U502" s="963"/>
      <c r="V502" s="963"/>
      <c r="W502" s="963"/>
      <c r="X502" s="963"/>
      <c r="Y502" s="963"/>
      <c r="Z502" s="963"/>
      <c r="AA502" s="963"/>
      <c r="AB502" s="963"/>
      <c r="AC502" s="963"/>
      <c r="AD502" s="963"/>
      <c r="AE502" s="963"/>
      <c r="AF502" s="963"/>
      <c r="AG502" s="963"/>
      <c r="AH502" s="963"/>
      <c r="AI502" s="963"/>
      <c r="AJ502" s="963"/>
    </row>
    <row r="503" spans="1:36" ht="12.75" customHeight="1">
      <c r="A503" s="963"/>
      <c r="B503" s="963"/>
      <c r="C503" s="963"/>
      <c r="D503" s="963"/>
      <c r="E503" s="963"/>
      <c r="F503" s="963"/>
      <c r="G503" s="963"/>
      <c r="H503" s="963"/>
      <c r="I503" s="963"/>
      <c r="J503" s="963"/>
      <c r="K503" s="963"/>
      <c r="L503" s="963"/>
      <c r="M503" s="963"/>
      <c r="N503" s="963"/>
      <c r="O503" s="963"/>
      <c r="P503" s="963"/>
      <c r="Q503" s="963"/>
      <c r="R503" s="963"/>
      <c r="S503" s="963"/>
      <c r="T503" s="963"/>
      <c r="U503" s="963"/>
      <c r="V503" s="963"/>
      <c r="W503" s="963"/>
      <c r="X503" s="963"/>
      <c r="Y503" s="963"/>
      <c r="Z503" s="963"/>
      <c r="AA503" s="963"/>
      <c r="AB503" s="963"/>
      <c r="AC503" s="963"/>
      <c r="AD503" s="963"/>
      <c r="AE503" s="963"/>
      <c r="AF503" s="963"/>
      <c r="AG503" s="963"/>
      <c r="AH503" s="963"/>
      <c r="AI503" s="963"/>
      <c r="AJ503" s="963"/>
    </row>
    <row r="504" spans="1:36" ht="12.75" customHeight="1">
      <c r="A504" s="963"/>
      <c r="B504" s="963"/>
      <c r="C504" s="963"/>
      <c r="D504" s="963"/>
      <c r="E504" s="963"/>
      <c r="F504" s="963"/>
      <c r="G504" s="963"/>
      <c r="H504" s="963"/>
      <c r="I504" s="963"/>
      <c r="J504" s="963"/>
      <c r="K504" s="963"/>
      <c r="L504" s="963"/>
      <c r="M504" s="963"/>
      <c r="N504" s="963"/>
      <c r="O504" s="963"/>
      <c r="P504" s="963"/>
      <c r="Q504" s="963"/>
      <c r="R504" s="963"/>
      <c r="S504" s="963"/>
      <c r="T504" s="963"/>
      <c r="U504" s="963"/>
      <c r="V504" s="963"/>
      <c r="W504" s="963"/>
      <c r="X504" s="963"/>
      <c r="Y504" s="963"/>
      <c r="Z504" s="963"/>
      <c r="AA504" s="963"/>
      <c r="AB504" s="963"/>
      <c r="AC504" s="963"/>
      <c r="AD504" s="963"/>
      <c r="AE504" s="963"/>
      <c r="AF504" s="963"/>
      <c r="AG504" s="963"/>
      <c r="AH504" s="963"/>
      <c r="AI504" s="963"/>
      <c r="AJ504" s="963"/>
    </row>
    <row r="505" spans="1:36" ht="12.75" customHeight="1">
      <c r="A505" s="963"/>
      <c r="B505" s="963"/>
      <c r="C505" s="963"/>
      <c r="D505" s="963"/>
      <c r="E505" s="963"/>
      <c r="F505" s="963"/>
      <c r="G505" s="963"/>
      <c r="H505" s="963"/>
      <c r="I505" s="963"/>
      <c r="J505" s="963"/>
      <c r="K505" s="963"/>
      <c r="L505" s="963"/>
      <c r="M505" s="963"/>
      <c r="N505" s="963"/>
      <c r="O505" s="963"/>
      <c r="P505" s="963"/>
      <c r="Q505" s="963"/>
      <c r="R505" s="963"/>
      <c r="S505" s="963"/>
      <c r="T505" s="963"/>
      <c r="U505" s="963"/>
      <c r="V505" s="963"/>
      <c r="W505" s="963"/>
      <c r="X505" s="963"/>
      <c r="Y505" s="963"/>
      <c r="Z505" s="963"/>
      <c r="AA505" s="963"/>
      <c r="AB505" s="963"/>
      <c r="AC505" s="963"/>
      <c r="AD505" s="963"/>
      <c r="AE505" s="963"/>
      <c r="AF505" s="963"/>
      <c r="AG505" s="963"/>
      <c r="AH505" s="963"/>
      <c r="AI505" s="963"/>
      <c r="AJ505" s="963"/>
    </row>
    <row r="506" spans="1:36" ht="12.75" customHeight="1">
      <c r="A506" s="963"/>
      <c r="B506" s="963"/>
      <c r="C506" s="963"/>
      <c r="D506" s="963"/>
      <c r="E506" s="963"/>
      <c r="F506" s="963"/>
      <c r="G506" s="963"/>
      <c r="H506" s="963"/>
      <c r="I506" s="963"/>
      <c r="J506" s="963"/>
      <c r="K506" s="963"/>
      <c r="L506" s="963"/>
      <c r="M506" s="963"/>
      <c r="N506" s="963"/>
      <c r="O506" s="963"/>
      <c r="P506" s="963"/>
      <c r="Q506" s="963"/>
      <c r="R506" s="963"/>
      <c r="S506" s="963"/>
      <c r="T506" s="963"/>
      <c r="U506" s="963"/>
      <c r="V506" s="963"/>
      <c r="W506" s="963"/>
      <c r="X506" s="963"/>
      <c r="Y506" s="963"/>
      <c r="Z506" s="963"/>
      <c r="AA506" s="963"/>
      <c r="AB506" s="963"/>
      <c r="AC506" s="963"/>
      <c r="AD506" s="963"/>
      <c r="AE506" s="963"/>
      <c r="AF506" s="963"/>
      <c r="AG506" s="963"/>
      <c r="AH506" s="963"/>
      <c r="AI506" s="963"/>
      <c r="AJ506" s="963"/>
    </row>
    <row r="507" spans="1:36" ht="12.75" customHeight="1">
      <c r="A507" s="963"/>
      <c r="B507" s="963"/>
      <c r="C507" s="963"/>
      <c r="D507" s="963"/>
      <c r="E507" s="963"/>
      <c r="F507" s="963"/>
      <c r="G507" s="963"/>
      <c r="H507" s="963"/>
      <c r="I507" s="963"/>
      <c r="J507" s="963"/>
      <c r="K507" s="963"/>
      <c r="L507" s="963"/>
      <c r="M507" s="963"/>
      <c r="N507" s="963"/>
      <c r="O507" s="963"/>
      <c r="P507" s="963"/>
      <c r="Q507" s="963"/>
      <c r="R507" s="963"/>
      <c r="S507" s="963"/>
      <c r="T507" s="963"/>
      <c r="U507" s="963"/>
      <c r="V507" s="963"/>
      <c r="W507" s="963"/>
      <c r="X507" s="963"/>
      <c r="Y507" s="963"/>
      <c r="Z507" s="963"/>
      <c r="AA507" s="963"/>
      <c r="AB507" s="963"/>
      <c r="AC507" s="963"/>
      <c r="AD507" s="963"/>
      <c r="AE507" s="963"/>
      <c r="AF507" s="963"/>
      <c r="AG507" s="963"/>
      <c r="AH507" s="963"/>
      <c r="AI507" s="963"/>
      <c r="AJ507" s="963"/>
    </row>
    <row r="508" spans="1:36" ht="12.75" customHeight="1">
      <c r="A508" s="963"/>
      <c r="B508" s="963"/>
      <c r="C508" s="963"/>
      <c r="D508" s="963"/>
      <c r="E508" s="963"/>
      <c r="F508" s="963"/>
      <c r="G508" s="963"/>
      <c r="H508" s="963"/>
      <c r="I508" s="963"/>
      <c r="J508" s="963"/>
      <c r="K508" s="963"/>
      <c r="L508" s="963"/>
      <c r="M508" s="963"/>
      <c r="N508" s="963"/>
      <c r="O508" s="963"/>
      <c r="P508" s="963"/>
      <c r="Q508" s="963"/>
      <c r="R508" s="963"/>
      <c r="S508" s="963"/>
      <c r="T508" s="963"/>
      <c r="U508" s="963"/>
      <c r="V508" s="963"/>
      <c r="W508" s="963"/>
      <c r="X508" s="963"/>
      <c r="Y508" s="963"/>
      <c r="Z508" s="963"/>
      <c r="AA508" s="963"/>
      <c r="AB508" s="963"/>
      <c r="AC508" s="963"/>
      <c r="AD508" s="963"/>
      <c r="AE508" s="963"/>
      <c r="AF508" s="963"/>
      <c r="AG508" s="963"/>
      <c r="AH508" s="963"/>
      <c r="AI508" s="963"/>
      <c r="AJ508" s="963"/>
    </row>
    <row r="509" spans="1:36" ht="12.75" customHeight="1">
      <c r="A509" s="963"/>
      <c r="B509" s="963"/>
      <c r="C509" s="963"/>
      <c r="D509" s="963"/>
      <c r="E509" s="963"/>
      <c r="F509" s="963"/>
      <c r="G509" s="963"/>
      <c r="H509" s="963"/>
      <c r="I509" s="963"/>
      <c r="J509" s="963"/>
      <c r="K509" s="963"/>
      <c r="L509" s="963"/>
      <c r="M509" s="963"/>
      <c r="N509" s="963"/>
      <c r="O509" s="963"/>
      <c r="P509" s="963"/>
      <c r="Q509" s="963"/>
      <c r="R509" s="963"/>
      <c r="S509" s="963"/>
      <c r="T509" s="963"/>
      <c r="U509" s="963"/>
      <c r="V509" s="963"/>
      <c r="W509" s="963"/>
      <c r="X509" s="963"/>
      <c r="Y509" s="963"/>
      <c r="Z509" s="963"/>
      <c r="AA509" s="963"/>
      <c r="AB509" s="963"/>
      <c r="AC509" s="963"/>
      <c r="AD509" s="963"/>
      <c r="AE509" s="963"/>
      <c r="AF509" s="963"/>
      <c r="AG509" s="963"/>
      <c r="AH509" s="963"/>
      <c r="AI509" s="963"/>
      <c r="AJ509" s="963"/>
    </row>
    <row r="510" spans="1:36" ht="12.75" customHeight="1">
      <c r="A510" s="963"/>
      <c r="B510" s="963"/>
      <c r="C510" s="963"/>
      <c r="D510" s="963"/>
      <c r="E510" s="963"/>
      <c r="F510" s="963"/>
      <c r="G510" s="963"/>
      <c r="H510" s="963"/>
      <c r="I510" s="963"/>
      <c r="J510" s="963"/>
      <c r="K510" s="963"/>
      <c r="L510" s="963"/>
      <c r="M510" s="963"/>
      <c r="N510" s="963"/>
      <c r="O510" s="963"/>
      <c r="P510" s="963"/>
      <c r="Q510" s="963"/>
      <c r="R510" s="963"/>
      <c r="S510" s="963"/>
      <c r="T510" s="963"/>
      <c r="U510" s="963"/>
      <c r="V510" s="963"/>
      <c r="W510" s="963"/>
      <c r="X510" s="963"/>
      <c r="Y510" s="963"/>
      <c r="Z510" s="963"/>
      <c r="AA510" s="963"/>
      <c r="AB510" s="963"/>
      <c r="AC510" s="963"/>
      <c r="AD510" s="963"/>
      <c r="AE510" s="963"/>
      <c r="AF510" s="963"/>
      <c r="AG510" s="963"/>
      <c r="AH510" s="963"/>
      <c r="AI510" s="963"/>
      <c r="AJ510" s="963"/>
    </row>
    <row r="511" spans="1:36" ht="12.75" customHeight="1">
      <c r="A511" s="963"/>
      <c r="B511" s="963"/>
      <c r="C511" s="963"/>
      <c r="D511" s="963"/>
      <c r="E511" s="963"/>
      <c r="F511" s="963"/>
      <c r="G511" s="963"/>
      <c r="H511" s="963"/>
      <c r="I511" s="963"/>
      <c r="J511" s="963"/>
      <c r="K511" s="963"/>
      <c r="L511" s="963"/>
      <c r="M511" s="963"/>
      <c r="N511" s="963"/>
      <c r="O511" s="963"/>
      <c r="P511" s="963"/>
      <c r="Q511" s="963"/>
      <c r="R511" s="963"/>
      <c r="S511" s="963"/>
      <c r="T511" s="963"/>
      <c r="U511" s="963"/>
      <c r="V511" s="963"/>
      <c r="W511" s="963"/>
      <c r="X511" s="963"/>
      <c r="Y511" s="963"/>
      <c r="Z511" s="963"/>
      <c r="AA511" s="963"/>
      <c r="AB511" s="963"/>
      <c r="AC511" s="963"/>
      <c r="AD511" s="963"/>
      <c r="AE511" s="963"/>
      <c r="AF511" s="963"/>
      <c r="AG511" s="963"/>
      <c r="AH511" s="963"/>
      <c r="AI511" s="963"/>
      <c r="AJ511" s="963"/>
    </row>
    <row r="512" spans="1:36" ht="12.75" customHeight="1">
      <c r="A512" s="963"/>
      <c r="B512" s="963"/>
      <c r="C512" s="963"/>
      <c r="D512" s="963"/>
      <c r="E512" s="963"/>
      <c r="F512" s="963"/>
      <c r="G512" s="963"/>
      <c r="H512" s="963"/>
      <c r="I512" s="963"/>
      <c r="J512" s="963"/>
      <c r="K512" s="963"/>
      <c r="L512" s="963"/>
      <c r="M512" s="963"/>
      <c r="N512" s="963"/>
      <c r="O512" s="963"/>
      <c r="P512" s="963"/>
      <c r="Q512" s="963"/>
      <c r="R512" s="963"/>
      <c r="S512" s="963"/>
      <c r="T512" s="963"/>
      <c r="U512" s="963"/>
      <c r="V512" s="963"/>
      <c r="W512" s="963"/>
      <c r="X512" s="963"/>
      <c r="Y512" s="963"/>
      <c r="Z512" s="963"/>
      <c r="AA512" s="963"/>
      <c r="AB512" s="963"/>
      <c r="AC512" s="963"/>
      <c r="AD512" s="963"/>
      <c r="AE512" s="963"/>
      <c r="AF512" s="963"/>
      <c r="AG512" s="963"/>
      <c r="AH512" s="963"/>
      <c r="AI512" s="963"/>
      <c r="AJ512" s="963"/>
    </row>
    <row r="513" spans="1:36" ht="12.75" customHeight="1">
      <c r="A513" s="963"/>
      <c r="B513" s="963"/>
      <c r="C513" s="963"/>
      <c r="D513" s="963"/>
      <c r="E513" s="963"/>
      <c r="F513" s="963"/>
      <c r="G513" s="963"/>
      <c r="H513" s="963"/>
      <c r="I513" s="963"/>
      <c r="J513" s="963"/>
      <c r="K513" s="963"/>
      <c r="L513" s="963"/>
      <c r="M513" s="963"/>
      <c r="N513" s="963"/>
      <c r="O513" s="963"/>
      <c r="P513" s="963"/>
      <c r="Q513" s="963"/>
      <c r="R513" s="963"/>
      <c r="S513" s="963"/>
      <c r="T513" s="963"/>
      <c r="U513" s="963"/>
      <c r="V513" s="963"/>
      <c r="W513" s="963"/>
      <c r="X513" s="963"/>
      <c r="Y513" s="963"/>
      <c r="Z513" s="963"/>
      <c r="AA513" s="963"/>
      <c r="AB513" s="963"/>
      <c r="AC513" s="963"/>
      <c r="AD513" s="963"/>
      <c r="AE513" s="963"/>
      <c r="AF513" s="963"/>
      <c r="AG513" s="963"/>
      <c r="AH513" s="963"/>
      <c r="AI513" s="963"/>
      <c r="AJ513" s="963"/>
    </row>
    <row r="514" spans="1:36" ht="12.75" customHeight="1">
      <c r="A514" s="963"/>
      <c r="B514" s="963"/>
      <c r="C514" s="963"/>
      <c r="D514" s="963"/>
      <c r="E514" s="963"/>
      <c r="F514" s="963"/>
      <c r="G514" s="963"/>
      <c r="H514" s="963"/>
      <c r="I514" s="963"/>
      <c r="J514" s="963"/>
      <c r="K514" s="963"/>
      <c r="L514" s="963"/>
      <c r="M514" s="963"/>
      <c r="N514" s="963"/>
      <c r="O514" s="963"/>
      <c r="P514" s="963"/>
      <c r="Q514" s="963"/>
      <c r="R514" s="963"/>
      <c r="S514" s="963"/>
      <c r="T514" s="963"/>
      <c r="U514" s="963"/>
      <c r="V514" s="963"/>
      <c r="W514" s="963"/>
      <c r="X514" s="963"/>
      <c r="Y514" s="963"/>
      <c r="Z514" s="963"/>
      <c r="AA514" s="963"/>
      <c r="AB514" s="963"/>
      <c r="AC514" s="963"/>
      <c r="AD514" s="963"/>
      <c r="AE514" s="963"/>
      <c r="AF514" s="963"/>
      <c r="AG514" s="963"/>
      <c r="AH514" s="963"/>
      <c r="AI514" s="963"/>
      <c r="AJ514" s="963"/>
    </row>
    <row r="515" spans="1:36" ht="12.75" customHeight="1">
      <c r="A515" s="963"/>
      <c r="B515" s="963"/>
      <c r="C515" s="963"/>
      <c r="D515" s="963"/>
      <c r="E515" s="963"/>
      <c r="F515" s="963"/>
      <c r="G515" s="963"/>
      <c r="H515" s="963"/>
      <c r="I515" s="963"/>
      <c r="J515" s="963"/>
      <c r="K515" s="963"/>
      <c r="L515" s="963"/>
      <c r="M515" s="963"/>
      <c r="N515" s="963"/>
      <c r="O515" s="963"/>
      <c r="P515" s="963"/>
      <c r="Q515" s="963"/>
      <c r="R515" s="963"/>
      <c r="S515" s="963"/>
      <c r="T515" s="963"/>
      <c r="U515" s="963"/>
      <c r="V515" s="963"/>
      <c r="W515" s="963"/>
      <c r="X515" s="963"/>
      <c r="Y515" s="963"/>
      <c r="Z515" s="963"/>
      <c r="AA515" s="963"/>
      <c r="AB515" s="963"/>
      <c r="AC515" s="963"/>
      <c r="AD515" s="963"/>
      <c r="AE515" s="963"/>
      <c r="AF515" s="963"/>
      <c r="AG515" s="963"/>
      <c r="AH515" s="963"/>
      <c r="AI515" s="963"/>
      <c r="AJ515" s="963"/>
    </row>
    <row r="516" spans="1:36" ht="12.75" customHeight="1">
      <c r="A516" s="963"/>
      <c r="B516" s="963"/>
      <c r="C516" s="963"/>
      <c r="D516" s="963"/>
      <c r="E516" s="963"/>
      <c r="F516" s="963"/>
      <c r="G516" s="963"/>
      <c r="H516" s="963"/>
      <c r="I516" s="963"/>
      <c r="J516" s="963"/>
      <c r="K516" s="963"/>
      <c r="L516" s="963"/>
      <c r="M516" s="963"/>
      <c r="N516" s="963"/>
      <c r="O516" s="963"/>
      <c r="P516" s="963"/>
      <c r="Q516" s="963"/>
      <c r="R516" s="963"/>
      <c r="S516" s="963"/>
      <c r="T516" s="963"/>
      <c r="U516" s="963"/>
      <c r="V516" s="963"/>
      <c r="W516" s="963"/>
      <c r="X516" s="963"/>
      <c r="Y516" s="963"/>
      <c r="Z516" s="963"/>
      <c r="AA516" s="963"/>
      <c r="AB516" s="963"/>
      <c r="AC516" s="963"/>
      <c r="AD516" s="963"/>
      <c r="AE516" s="963"/>
      <c r="AF516" s="963"/>
      <c r="AG516" s="963"/>
      <c r="AH516" s="963"/>
      <c r="AI516" s="963"/>
      <c r="AJ516" s="963"/>
    </row>
    <row r="517" spans="1:36" ht="12.75" customHeight="1">
      <c r="A517" s="963"/>
      <c r="B517" s="963"/>
      <c r="C517" s="963"/>
      <c r="D517" s="963"/>
      <c r="E517" s="963"/>
      <c r="F517" s="963"/>
      <c r="G517" s="963"/>
      <c r="H517" s="963"/>
      <c r="I517" s="963"/>
      <c r="J517" s="963"/>
      <c r="K517" s="963"/>
      <c r="L517" s="963"/>
      <c r="M517" s="963"/>
      <c r="N517" s="963"/>
      <c r="O517" s="963"/>
      <c r="P517" s="963"/>
      <c r="Q517" s="963"/>
      <c r="R517" s="963"/>
      <c r="S517" s="963"/>
      <c r="T517" s="963"/>
      <c r="U517" s="963"/>
      <c r="V517" s="963"/>
      <c r="W517" s="963"/>
      <c r="X517" s="963"/>
      <c r="Y517" s="963"/>
      <c r="Z517" s="963"/>
      <c r="AA517" s="963"/>
      <c r="AB517" s="963"/>
      <c r="AC517" s="963"/>
      <c r="AD517" s="963"/>
      <c r="AE517" s="963"/>
      <c r="AF517" s="963"/>
      <c r="AG517" s="963"/>
      <c r="AH517" s="963"/>
      <c r="AI517" s="963"/>
      <c r="AJ517" s="963"/>
    </row>
    <row r="518" spans="1:36" ht="12.75" customHeight="1">
      <c r="A518" s="963"/>
      <c r="B518" s="963"/>
      <c r="C518" s="963"/>
      <c r="D518" s="963"/>
      <c r="E518" s="963"/>
      <c r="F518" s="963"/>
      <c r="G518" s="963"/>
      <c r="H518" s="963"/>
      <c r="I518" s="963"/>
      <c r="J518" s="963"/>
      <c r="K518" s="963"/>
      <c r="L518" s="963"/>
      <c r="M518" s="963"/>
      <c r="N518" s="963"/>
      <c r="O518" s="963"/>
      <c r="P518" s="963"/>
      <c r="Q518" s="963"/>
      <c r="R518" s="963"/>
      <c r="S518" s="963"/>
      <c r="T518" s="963"/>
      <c r="U518" s="963"/>
      <c r="V518" s="963"/>
      <c r="W518" s="963"/>
      <c r="X518" s="963"/>
      <c r="Y518" s="963"/>
      <c r="Z518" s="963"/>
      <c r="AA518" s="963"/>
      <c r="AB518" s="963"/>
      <c r="AC518" s="963"/>
      <c r="AD518" s="963"/>
      <c r="AE518" s="963"/>
      <c r="AF518" s="963"/>
      <c r="AG518" s="963"/>
      <c r="AH518" s="963"/>
      <c r="AI518" s="963"/>
      <c r="AJ518" s="963"/>
    </row>
    <row r="519" spans="1:36" ht="12.75" customHeight="1">
      <c r="A519" s="963"/>
      <c r="B519" s="963"/>
      <c r="C519" s="963"/>
      <c r="D519" s="963"/>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row>
    <row r="520" spans="1:36" ht="12.75" customHeight="1">
      <c r="A520" s="963"/>
      <c r="B520" s="963"/>
      <c r="C520" s="963"/>
      <c r="D520" s="963"/>
      <c r="E520" s="963"/>
      <c r="F520" s="963"/>
      <c r="G520" s="963"/>
      <c r="H520" s="963"/>
      <c r="I520" s="963"/>
      <c r="J520" s="963"/>
      <c r="K520" s="963"/>
      <c r="L520" s="963"/>
      <c r="M520" s="963"/>
      <c r="N520" s="963"/>
      <c r="O520" s="963"/>
      <c r="P520" s="963"/>
      <c r="Q520" s="963"/>
      <c r="R520" s="963"/>
      <c r="S520" s="963"/>
      <c r="T520" s="963"/>
      <c r="U520" s="963"/>
      <c r="V520" s="963"/>
      <c r="W520" s="963"/>
      <c r="X520" s="963"/>
      <c r="Y520" s="963"/>
      <c r="Z520" s="963"/>
      <c r="AA520" s="963"/>
      <c r="AB520" s="963"/>
      <c r="AC520" s="963"/>
      <c r="AD520" s="963"/>
      <c r="AE520" s="963"/>
      <c r="AF520" s="963"/>
      <c r="AG520" s="963"/>
      <c r="AH520" s="963"/>
      <c r="AI520" s="963"/>
      <c r="AJ520" s="963"/>
    </row>
    <row r="521" spans="1:36" ht="12.75" customHeight="1">
      <c r="A521" s="963"/>
      <c r="B521" s="963"/>
      <c r="C521" s="963"/>
      <c r="D521" s="963"/>
      <c r="E521" s="963"/>
      <c r="F521" s="963"/>
      <c r="G521" s="963"/>
      <c r="H521" s="963"/>
      <c r="I521" s="963"/>
      <c r="J521" s="963"/>
      <c r="K521" s="963"/>
      <c r="L521" s="963"/>
      <c r="M521" s="963"/>
      <c r="N521" s="963"/>
      <c r="O521" s="963"/>
      <c r="P521" s="963"/>
      <c r="Q521" s="963"/>
      <c r="R521" s="963"/>
      <c r="S521" s="963"/>
      <c r="T521" s="963"/>
      <c r="U521" s="963"/>
      <c r="V521" s="963"/>
      <c r="W521" s="963"/>
      <c r="X521" s="963"/>
      <c r="Y521" s="963"/>
      <c r="Z521" s="963"/>
      <c r="AA521" s="963"/>
      <c r="AB521" s="963"/>
      <c r="AC521" s="963"/>
      <c r="AD521" s="963"/>
      <c r="AE521" s="963"/>
      <c r="AF521" s="963"/>
      <c r="AG521" s="963"/>
      <c r="AH521" s="963"/>
      <c r="AI521" s="963"/>
      <c r="AJ521" s="963"/>
    </row>
    <row r="522" spans="1:36" ht="12.75" customHeight="1">
      <c r="A522" s="963"/>
      <c r="B522" s="963"/>
      <c r="C522" s="963"/>
      <c r="D522" s="963"/>
      <c r="E522" s="963"/>
      <c r="F522" s="963"/>
      <c r="G522" s="963"/>
      <c r="H522" s="963"/>
      <c r="I522" s="963"/>
      <c r="J522" s="963"/>
      <c r="K522" s="963"/>
      <c r="L522" s="963"/>
      <c r="M522" s="963"/>
      <c r="N522" s="963"/>
      <c r="O522" s="963"/>
      <c r="P522" s="963"/>
      <c r="Q522" s="963"/>
      <c r="R522" s="963"/>
      <c r="S522" s="963"/>
      <c r="T522" s="963"/>
      <c r="U522" s="963"/>
      <c r="V522" s="963"/>
      <c r="W522" s="963"/>
      <c r="X522" s="963"/>
      <c r="Y522" s="963"/>
      <c r="Z522" s="963"/>
      <c r="AA522" s="963"/>
      <c r="AB522" s="963"/>
      <c r="AC522" s="963"/>
      <c r="AD522" s="963"/>
      <c r="AE522" s="963"/>
      <c r="AF522" s="963"/>
      <c r="AG522" s="963"/>
      <c r="AH522" s="963"/>
      <c r="AI522" s="963"/>
      <c r="AJ522" s="963"/>
    </row>
    <row r="523" spans="1:36" ht="12.75" customHeight="1">
      <c r="A523" s="963"/>
      <c r="B523" s="963"/>
      <c r="C523" s="963"/>
      <c r="D523" s="963"/>
      <c r="E523" s="963"/>
      <c r="F523" s="963"/>
      <c r="G523" s="963"/>
      <c r="H523" s="963"/>
      <c r="I523" s="963"/>
      <c r="J523" s="963"/>
      <c r="K523" s="963"/>
      <c r="L523" s="963"/>
      <c r="M523" s="963"/>
      <c r="N523" s="963"/>
      <c r="O523" s="963"/>
      <c r="P523" s="963"/>
      <c r="Q523" s="963"/>
      <c r="R523" s="963"/>
      <c r="S523" s="963"/>
      <c r="T523" s="963"/>
      <c r="U523" s="963"/>
      <c r="V523" s="963"/>
      <c r="W523" s="963"/>
      <c r="X523" s="963"/>
      <c r="Y523" s="963"/>
      <c r="Z523" s="963"/>
      <c r="AA523" s="963"/>
      <c r="AB523" s="963"/>
      <c r="AC523" s="963"/>
      <c r="AD523" s="963"/>
      <c r="AE523" s="963"/>
      <c r="AF523" s="963"/>
      <c r="AG523" s="963"/>
      <c r="AH523" s="963"/>
      <c r="AI523" s="963"/>
      <c r="AJ523" s="963"/>
    </row>
    <row r="524" spans="1:36" ht="12.75" customHeight="1">
      <c r="A524" s="963"/>
      <c r="B524" s="963"/>
      <c r="C524" s="963"/>
      <c r="D524" s="963"/>
      <c r="E524" s="963"/>
      <c r="F524" s="963"/>
      <c r="G524" s="963"/>
      <c r="H524" s="963"/>
      <c r="I524" s="963"/>
      <c r="J524" s="963"/>
      <c r="K524" s="963"/>
      <c r="L524" s="963"/>
      <c r="M524" s="963"/>
      <c r="N524" s="963"/>
      <c r="O524" s="963"/>
      <c r="P524" s="963"/>
      <c r="Q524" s="963"/>
      <c r="R524" s="963"/>
      <c r="S524" s="963"/>
      <c r="T524" s="963"/>
      <c r="U524" s="963"/>
      <c r="V524" s="963"/>
      <c r="W524" s="963"/>
      <c r="X524" s="963"/>
      <c r="Y524" s="963"/>
      <c r="Z524" s="963"/>
      <c r="AA524" s="963"/>
      <c r="AB524" s="963"/>
      <c r="AC524" s="963"/>
      <c r="AD524" s="963"/>
      <c r="AE524" s="963"/>
      <c r="AF524" s="963"/>
      <c r="AG524" s="963"/>
      <c r="AH524" s="963"/>
      <c r="AI524" s="963"/>
      <c r="AJ524" s="963"/>
    </row>
    <row r="525" spans="1:36" ht="12.75" customHeight="1">
      <c r="A525" s="963"/>
      <c r="B525" s="963"/>
      <c r="C525" s="963"/>
      <c r="D525" s="963"/>
      <c r="E525" s="963"/>
      <c r="F525" s="963"/>
      <c r="G525" s="963"/>
      <c r="H525" s="963"/>
      <c r="I525" s="963"/>
      <c r="J525" s="963"/>
      <c r="K525" s="963"/>
      <c r="L525" s="963"/>
      <c r="M525" s="963"/>
      <c r="N525" s="963"/>
      <c r="O525" s="963"/>
      <c r="P525" s="963"/>
      <c r="Q525" s="963"/>
      <c r="R525" s="963"/>
      <c r="S525" s="963"/>
      <c r="T525" s="963"/>
      <c r="U525" s="963"/>
      <c r="V525" s="963"/>
      <c r="W525" s="963"/>
      <c r="X525" s="963"/>
      <c r="Y525" s="963"/>
      <c r="Z525" s="963"/>
      <c r="AA525" s="963"/>
      <c r="AB525" s="963"/>
      <c r="AC525" s="963"/>
      <c r="AD525" s="963"/>
      <c r="AE525" s="963"/>
      <c r="AF525" s="963"/>
      <c r="AG525" s="963"/>
      <c r="AH525" s="963"/>
      <c r="AI525" s="963"/>
      <c r="AJ525" s="963"/>
    </row>
    <row r="526" spans="1:36" ht="12.75" customHeight="1">
      <c r="A526" s="963"/>
      <c r="B526" s="963"/>
      <c r="C526" s="963"/>
      <c r="D526" s="963"/>
      <c r="E526" s="963"/>
      <c r="F526" s="963"/>
      <c r="G526" s="963"/>
      <c r="H526" s="963"/>
      <c r="I526" s="963"/>
      <c r="J526" s="963"/>
      <c r="K526" s="963"/>
      <c r="L526" s="963"/>
      <c r="M526" s="963"/>
      <c r="N526" s="963"/>
      <c r="O526" s="963"/>
      <c r="P526" s="963"/>
      <c r="Q526" s="963"/>
      <c r="R526" s="963"/>
      <c r="S526" s="963"/>
      <c r="T526" s="963"/>
      <c r="U526" s="963"/>
      <c r="V526" s="963"/>
      <c r="W526" s="963"/>
      <c r="X526" s="963"/>
      <c r="Y526" s="963"/>
      <c r="Z526" s="963"/>
      <c r="AA526" s="963"/>
      <c r="AB526" s="963"/>
      <c r="AC526" s="963"/>
      <c r="AD526" s="963"/>
      <c r="AE526" s="963"/>
      <c r="AF526" s="963"/>
      <c r="AG526" s="963"/>
      <c r="AH526" s="963"/>
      <c r="AI526" s="963"/>
      <c r="AJ526" s="963"/>
    </row>
    <row r="527" spans="1:36" ht="12.75" customHeight="1">
      <c r="A527" s="963"/>
      <c r="B527" s="963"/>
      <c r="C527" s="963"/>
      <c r="D527" s="963"/>
      <c r="E527" s="963"/>
      <c r="F527" s="963"/>
      <c r="G527" s="963"/>
      <c r="H527" s="963"/>
      <c r="I527" s="963"/>
      <c r="J527" s="963"/>
      <c r="K527" s="963"/>
      <c r="L527" s="963"/>
      <c r="M527" s="963"/>
      <c r="N527" s="963"/>
      <c r="O527" s="963"/>
      <c r="P527" s="963"/>
      <c r="Q527" s="963"/>
      <c r="R527" s="963"/>
      <c r="S527" s="963"/>
      <c r="T527" s="963"/>
      <c r="U527" s="963"/>
      <c r="V527" s="963"/>
      <c r="W527" s="963"/>
      <c r="X527" s="963"/>
      <c r="Y527" s="963"/>
      <c r="Z527" s="963"/>
      <c r="AA527" s="963"/>
      <c r="AB527" s="963"/>
      <c r="AC527" s="963"/>
      <c r="AD527" s="963"/>
      <c r="AE527" s="963"/>
      <c r="AF527" s="963"/>
      <c r="AG527" s="963"/>
      <c r="AH527" s="963"/>
      <c r="AI527" s="963"/>
      <c r="AJ527" s="963"/>
    </row>
    <row r="528" spans="1:36" ht="12.75" customHeight="1">
      <c r="A528" s="963"/>
      <c r="B528" s="963"/>
      <c r="C528" s="963"/>
      <c r="D528" s="963"/>
      <c r="E528" s="963"/>
      <c r="F528" s="963"/>
      <c r="G528" s="963"/>
      <c r="H528" s="963"/>
      <c r="I528" s="963"/>
      <c r="J528" s="963"/>
      <c r="K528" s="963"/>
      <c r="L528" s="963"/>
      <c r="M528" s="963"/>
      <c r="N528" s="963"/>
      <c r="O528" s="963"/>
      <c r="P528" s="963"/>
      <c r="Q528" s="963"/>
      <c r="R528" s="963"/>
      <c r="S528" s="963"/>
      <c r="T528" s="963"/>
      <c r="U528" s="963"/>
      <c r="V528" s="963"/>
      <c r="W528" s="963"/>
      <c r="X528" s="963"/>
      <c r="Y528" s="963"/>
      <c r="Z528" s="963"/>
      <c r="AA528" s="963"/>
      <c r="AB528" s="963"/>
      <c r="AC528" s="963"/>
      <c r="AD528" s="963"/>
      <c r="AE528" s="963"/>
      <c r="AF528" s="963"/>
      <c r="AG528" s="963"/>
      <c r="AH528" s="963"/>
      <c r="AI528" s="963"/>
      <c r="AJ528" s="963"/>
    </row>
    <row r="529" spans="1:36" ht="12.75" customHeight="1">
      <c r="A529" s="963"/>
      <c r="B529" s="963"/>
      <c r="C529" s="963"/>
      <c r="D529" s="963"/>
      <c r="E529" s="963"/>
      <c r="F529" s="963"/>
      <c r="G529" s="963"/>
      <c r="H529" s="963"/>
      <c r="I529" s="963"/>
      <c r="J529" s="963"/>
      <c r="K529" s="963"/>
      <c r="L529" s="963"/>
      <c r="M529" s="963"/>
      <c r="N529" s="963"/>
      <c r="O529" s="963"/>
      <c r="P529" s="963"/>
      <c r="Q529" s="963"/>
      <c r="R529" s="963"/>
      <c r="S529" s="963"/>
      <c r="T529" s="963"/>
      <c r="U529" s="963"/>
      <c r="V529" s="963"/>
      <c r="W529" s="963"/>
      <c r="X529" s="963"/>
      <c r="Y529" s="963"/>
      <c r="Z529" s="963"/>
      <c r="AA529" s="963"/>
      <c r="AB529" s="963"/>
      <c r="AC529" s="963"/>
      <c r="AD529" s="963"/>
      <c r="AE529" s="963"/>
      <c r="AF529" s="963"/>
      <c r="AG529" s="963"/>
      <c r="AH529" s="963"/>
      <c r="AI529" s="963"/>
      <c r="AJ529" s="963"/>
    </row>
    <row r="530" spans="1:36" ht="12.75" customHeight="1">
      <c r="A530" s="963"/>
      <c r="B530" s="963"/>
      <c r="C530" s="963"/>
      <c r="D530" s="963"/>
      <c r="E530" s="963"/>
      <c r="F530" s="963"/>
      <c r="G530" s="963"/>
      <c r="H530" s="963"/>
      <c r="I530" s="963"/>
      <c r="J530" s="963"/>
      <c r="K530" s="963"/>
      <c r="L530" s="963"/>
      <c r="M530" s="963"/>
      <c r="N530" s="963"/>
      <c r="O530" s="963"/>
      <c r="P530" s="963"/>
      <c r="Q530" s="963"/>
      <c r="R530" s="963"/>
      <c r="S530" s="963"/>
      <c r="T530" s="963"/>
      <c r="U530" s="963"/>
      <c r="V530" s="963"/>
      <c r="W530" s="963"/>
      <c r="X530" s="963"/>
      <c r="Y530" s="963"/>
      <c r="Z530" s="963"/>
      <c r="AA530" s="963"/>
      <c r="AB530" s="963"/>
      <c r="AC530" s="963"/>
      <c r="AD530" s="963"/>
      <c r="AE530" s="963"/>
      <c r="AF530" s="963"/>
      <c r="AG530" s="963"/>
      <c r="AH530" s="963"/>
      <c r="AI530" s="963"/>
      <c r="AJ530" s="963"/>
    </row>
    <row r="531" spans="1:36" ht="12.75" customHeight="1">
      <c r="A531" s="963"/>
      <c r="B531" s="963"/>
      <c r="C531" s="963"/>
      <c r="D531" s="963"/>
      <c r="E531" s="963"/>
      <c r="F531" s="963"/>
      <c r="G531" s="963"/>
      <c r="H531" s="963"/>
      <c r="I531" s="963"/>
      <c r="J531" s="963"/>
      <c r="K531" s="963"/>
      <c r="L531" s="963"/>
      <c r="M531" s="963"/>
      <c r="N531" s="963"/>
      <c r="O531" s="963"/>
      <c r="P531" s="963"/>
      <c r="Q531" s="963"/>
      <c r="R531" s="963"/>
      <c r="S531" s="963"/>
      <c r="T531" s="963"/>
      <c r="U531" s="963"/>
      <c r="V531" s="963"/>
      <c r="W531" s="963"/>
      <c r="X531" s="963"/>
      <c r="Y531" s="963"/>
      <c r="Z531" s="963"/>
      <c r="AA531" s="963"/>
      <c r="AB531" s="963"/>
      <c r="AC531" s="963"/>
      <c r="AD531" s="963"/>
      <c r="AE531" s="963"/>
      <c r="AF531" s="963"/>
      <c r="AG531" s="963"/>
      <c r="AH531" s="963"/>
      <c r="AI531" s="963"/>
      <c r="AJ531" s="963"/>
    </row>
    <row r="532" spans="1:36" ht="12.75" customHeight="1">
      <c r="A532" s="963"/>
      <c r="B532" s="963"/>
      <c r="C532" s="963"/>
      <c r="D532" s="963"/>
      <c r="E532" s="963"/>
      <c r="F532" s="963"/>
      <c r="G532" s="963"/>
      <c r="H532" s="963"/>
      <c r="I532" s="963"/>
      <c r="J532" s="963"/>
      <c r="K532" s="963"/>
      <c r="L532" s="963"/>
      <c r="M532" s="963"/>
      <c r="N532" s="963"/>
      <c r="O532" s="963"/>
      <c r="P532" s="963"/>
      <c r="Q532" s="963"/>
      <c r="R532" s="963"/>
      <c r="S532" s="963"/>
      <c r="T532" s="963"/>
      <c r="U532" s="963"/>
      <c r="V532" s="963"/>
      <c r="W532" s="963"/>
      <c r="X532" s="963"/>
      <c r="Y532" s="963"/>
      <c r="Z532" s="963"/>
      <c r="AA532" s="963"/>
      <c r="AB532" s="963"/>
      <c r="AC532" s="963"/>
      <c r="AD532" s="963"/>
      <c r="AE532" s="963"/>
      <c r="AF532" s="963"/>
      <c r="AG532" s="963"/>
      <c r="AH532" s="963"/>
      <c r="AI532" s="963"/>
      <c r="AJ532" s="963"/>
    </row>
    <row r="533" spans="1:36" ht="12.75" customHeight="1">
      <c r="A533" s="963"/>
      <c r="B533" s="963"/>
      <c r="C533" s="963"/>
      <c r="D533" s="963"/>
      <c r="E533" s="963"/>
      <c r="F533" s="963"/>
      <c r="G533" s="963"/>
      <c r="H533" s="963"/>
      <c r="I533" s="963"/>
      <c r="J533" s="963"/>
      <c r="K533" s="963"/>
      <c r="L533" s="963"/>
      <c r="M533" s="963"/>
      <c r="N533" s="963"/>
      <c r="O533" s="963"/>
      <c r="P533" s="963"/>
      <c r="Q533" s="963"/>
      <c r="R533" s="963"/>
      <c r="S533" s="963"/>
      <c r="T533" s="963"/>
      <c r="U533" s="963"/>
      <c r="V533" s="963"/>
      <c r="W533" s="963"/>
      <c r="X533" s="963"/>
      <c r="Y533" s="963"/>
      <c r="Z533" s="963"/>
      <c r="AA533" s="963"/>
      <c r="AB533" s="963"/>
      <c r="AC533" s="963"/>
      <c r="AD533" s="963"/>
      <c r="AE533" s="963"/>
      <c r="AF533" s="963"/>
      <c r="AG533" s="963"/>
      <c r="AH533" s="963"/>
      <c r="AI533" s="963"/>
      <c r="AJ533" s="963"/>
    </row>
    <row r="534" spans="1:36" ht="12.75" customHeight="1">
      <c r="A534" s="963"/>
      <c r="B534" s="963"/>
      <c r="C534" s="963"/>
      <c r="D534" s="963"/>
      <c r="E534" s="963"/>
      <c r="F534" s="963"/>
      <c r="G534" s="963"/>
      <c r="H534" s="963"/>
      <c r="I534" s="963"/>
      <c r="J534" s="963"/>
      <c r="K534" s="963"/>
      <c r="L534" s="963"/>
      <c r="M534" s="963"/>
      <c r="N534" s="963"/>
      <c r="O534" s="963"/>
      <c r="P534" s="963"/>
      <c r="Q534" s="963"/>
      <c r="R534" s="963"/>
      <c r="S534" s="963"/>
      <c r="T534" s="963"/>
      <c r="U534" s="963"/>
      <c r="V534" s="963"/>
      <c r="W534" s="963"/>
      <c r="X534" s="963"/>
      <c r="Y534" s="963"/>
      <c r="Z534" s="963"/>
      <c r="AA534" s="963"/>
      <c r="AB534" s="963"/>
      <c r="AC534" s="963"/>
      <c r="AD534" s="963"/>
      <c r="AE534" s="963"/>
      <c r="AF534" s="963"/>
      <c r="AG534" s="963"/>
      <c r="AH534" s="963"/>
      <c r="AI534" s="963"/>
      <c r="AJ534" s="963"/>
    </row>
    <row r="535" spans="1:36" ht="12.75" customHeight="1">
      <c r="A535" s="963"/>
      <c r="B535" s="963"/>
      <c r="C535" s="963"/>
      <c r="D535" s="963"/>
      <c r="E535" s="963"/>
      <c r="F535" s="963"/>
      <c r="G535" s="963"/>
      <c r="H535" s="963"/>
      <c r="I535" s="963"/>
      <c r="J535" s="963"/>
      <c r="K535" s="963"/>
      <c r="L535" s="963"/>
      <c r="M535" s="963"/>
      <c r="N535" s="963"/>
      <c r="O535" s="963"/>
      <c r="P535" s="963"/>
      <c r="Q535" s="963"/>
      <c r="R535" s="963"/>
      <c r="S535" s="963"/>
      <c r="T535" s="963"/>
      <c r="U535" s="963"/>
      <c r="V535" s="963"/>
      <c r="W535" s="963"/>
      <c r="X535" s="963"/>
      <c r="Y535" s="963"/>
      <c r="Z535" s="963"/>
      <c r="AA535" s="963"/>
      <c r="AB535" s="963"/>
      <c r="AC535" s="963"/>
      <c r="AD535" s="963"/>
      <c r="AE535" s="963"/>
      <c r="AF535" s="963"/>
      <c r="AG535" s="963"/>
      <c r="AH535" s="963"/>
      <c r="AI535" s="963"/>
      <c r="AJ535" s="963"/>
    </row>
    <row r="536" spans="1:36" ht="12.75" customHeight="1">
      <c r="A536" s="963"/>
      <c r="B536" s="963"/>
      <c r="C536" s="963"/>
      <c r="D536" s="963"/>
      <c r="E536" s="963"/>
      <c r="F536" s="963"/>
      <c r="G536" s="963"/>
      <c r="H536" s="963"/>
      <c r="I536" s="963"/>
      <c r="J536" s="963"/>
      <c r="K536" s="963"/>
      <c r="L536" s="963"/>
      <c r="M536" s="963"/>
      <c r="N536" s="963"/>
      <c r="O536" s="963"/>
      <c r="P536" s="963"/>
      <c r="Q536" s="963"/>
      <c r="R536" s="963"/>
      <c r="S536" s="963"/>
      <c r="T536" s="963"/>
      <c r="U536" s="963"/>
      <c r="V536" s="963"/>
      <c r="W536" s="963"/>
      <c r="X536" s="963"/>
      <c r="Y536" s="963"/>
      <c r="Z536" s="963"/>
      <c r="AA536" s="963"/>
      <c r="AB536" s="963"/>
      <c r="AC536" s="963"/>
      <c r="AD536" s="963"/>
      <c r="AE536" s="963"/>
      <c r="AF536" s="963"/>
      <c r="AG536" s="963"/>
      <c r="AH536" s="963"/>
      <c r="AI536" s="963"/>
      <c r="AJ536" s="963"/>
    </row>
    <row r="537" spans="1:36" ht="12.75" customHeight="1">
      <c r="A537" s="963"/>
      <c r="B537" s="963"/>
      <c r="C537" s="963"/>
      <c r="D537" s="963"/>
      <c r="E537" s="963"/>
      <c r="F537" s="963"/>
      <c r="G537" s="963"/>
      <c r="H537" s="963"/>
      <c r="I537" s="963"/>
      <c r="J537" s="963"/>
      <c r="K537" s="963"/>
      <c r="L537" s="963"/>
      <c r="M537" s="963"/>
      <c r="N537" s="963"/>
      <c r="O537" s="963"/>
      <c r="P537" s="963"/>
      <c r="Q537" s="963"/>
      <c r="R537" s="963"/>
      <c r="S537" s="963"/>
      <c r="T537" s="963"/>
      <c r="U537" s="963"/>
      <c r="V537" s="963"/>
      <c r="W537" s="963"/>
      <c r="X537" s="963"/>
      <c r="Y537" s="963"/>
      <c r="Z537" s="963"/>
      <c r="AA537" s="963"/>
      <c r="AB537" s="963"/>
      <c r="AC537" s="963"/>
      <c r="AD537" s="963"/>
      <c r="AE537" s="963"/>
      <c r="AF537" s="963"/>
      <c r="AG537" s="963"/>
      <c r="AH537" s="963"/>
      <c r="AI537" s="963"/>
      <c r="AJ537" s="963"/>
    </row>
    <row r="538" spans="1:36" ht="12.75" customHeight="1">
      <c r="A538" s="963"/>
      <c r="B538" s="963"/>
      <c r="C538" s="963"/>
      <c r="D538" s="963"/>
      <c r="E538" s="963"/>
      <c r="F538" s="963"/>
      <c r="G538" s="963"/>
      <c r="H538" s="963"/>
      <c r="I538" s="963"/>
      <c r="J538" s="963"/>
      <c r="K538" s="963"/>
      <c r="L538" s="963"/>
      <c r="M538" s="963"/>
      <c r="N538" s="963"/>
      <c r="O538" s="963"/>
      <c r="P538" s="963"/>
      <c r="Q538" s="963"/>
      <c r="R538" s="963"/>
      <c r="S538" s="963"/>
      <c r="T538" s="963"/>
      <c r="U538" s="963"/>
      <c r="V538" s="963"/>
      <c r="W538" s="963"/>
      <c r="X538" s="963"/>
      <c r="Y538" s="963"/>
      <c r="Z538" s="963"/>
      <c r="AA538" s="963"/>
      <c r="AB538" s="963"/>
      <c r="AC538" s="963"/>
      <c r="AD538" s="963"/>
      <c r="AE538" s="963"/>
      <c r="AF538" s="963"/>
      <c r="AG538" s="963"/>
      <c r="AH538" s="963"/>
      <c r="AI538" s="963"/>
      <c r="AJ538" s="963"/>
    </row>
    <row r="539" spans="1:36" ht="12.75" customHeight="1">
      <c r="A539" s="963"/>
      <c r="B539" s="963"/>
      <c r="C539" s="963"/>
      <c r="D539" s="963"/>
      <c r="E539" s="963"/>
      <c r="F539" s="963"/>
      <c r="G539" s="963"/>
      <c r="H539" s="963"/>
      <c r="I539" s="963"/>
      <c r="J539" s="963"/>
      <c r="K539" s="963"/>
      <c r="L539" s="963"/>
      <c r="M539" s="963"/>
      <c r="N539" s="963"/>
      <c r="O539" s="963"/>
      <c r="P539" s="963"/>
      <c r="Q539" s="963"/>
      <c r="R539" s="963"/>
      <c r="S539" s="963"/>
      <c r="T539" s="963"/>
      <c r="U539" s="963"/>
      <c r="V539" s="963"/>
      <c r="W539" s="963"/>
      <c r="X539" s="963"/>
      <c r="Y539" s="963"/>
      <c r="Z539" s="963"/>
      <c r="AA539" s="963"/>
      <c r="AB539" s="963"/>
      <c r="AC539" s="963"/>
      <c r="AD539" s="963"/>
      <c r="AE539" s="963"/>
      <c r="AF539" s="963"/>
      <c r="AG539" s="963"/>
      <c r="AH539" s="963"/>
      <c r="AI539" s="963"/>
      <c r="AJ539" s="963"/>
    </row>
    <row r="540" spans="1:36" ht="12.75" customHeight="1">
      <c r="A540" s="963"/>
      <c r="B540" s="963"/>
      <c r="C540" s="963"/>
      <c r="D540" s="963"/>
      <c r="E540" s="963"/>
      <c r="F540" s="963"/>
      <c r="G540" s="963"/>
      <c r="H540" s="963"/>
      <c r="I540" s="963"/>
      <c r="J540" s="963"/>
      <c r="K540" s="963"/>
      <c r="L540" s="963"/>
      <c r="M540" s="963"/>
      <c r="N540" s="963"/>
      <c r="O540" s="963"/>
      <c r="P540" s="963"/>
      <c r="Q540" s="963"/>
      <c r="R540" s="963"/>
      <c r="S540" s="963"/>
      <c r="T540" s="963"/>
      <c r="U540" s="963"/>
      <c r="V540" s="963"/>
      <c r="W540" s="963"/>
      <c r="X540" s="963"/>
      <c r="Y540" s="963"/>
      <c r="Z540" s="963"/>
      <c r="AA540" s="963"/>
      <c r="AB540" s="963"/>
      <c r="AC540" s="963"/>
      <c r="AD540" s="963"/>
      <c r="AE540" s="963"/>
      <c r="AF540" s="963"/>
      <c r="AG540" s="963"/>
      <c r="AH540" s="963"/>
      <c r="AI540" s="963"/>
      <c r="AJ540" s="963"/>
    </row>
    <row r="541" spans="1:36" ht="12.75" customHeight="1">
      <c r="A541" s="963"/>
      <c r="B541" s="963"/>
      <c r="C541" s="963"/>
      <c r="D541" s="963"/>
      <c r="E541" s="963"/>
      <c r="F541" s="963"/>
      <c r="G541" s="963"/>
      <c r="H541" s="963"/>
      <c r="I541" s="963"/>
      <c r="J541" s="963"/>
      <c r="K541" s="963"/>
      <c r="L541" s="963"/>
      <c r="M541" s="963"/>
      <c r="N541" s="963"/>
      <c r="O541" s="963"/>
      <c r="P541" s="963"/>
      <c r="Q541" s="963"/>
      <c r="R541" s="963"/>
      <c r="S541" s="963"/>
      <c r="T541" s="963"/>
      <c r="U541" s="963"/>
      <c r="V541" s="963"/>
      <c r="W541" s="963"/>
      <c r="X541" s="963"/>
      <c r="Y541" s="963"/>
      <c r="Z541" s="963"/>
      <c r="AA541" s="963"/>
      <c r="AB541" s="963"/>
      <c r="AC541" s="963"/>
      <c r="AD541" s="963"/>
      <c r="AE541" s="963"/>
      <c r="AF541" s="963"/>
      <c r="AG541" s="963"/>
      <c r="AH541" s="963"/>
      <c r="AI541" s="963"/>
      <c r="AJ541" s="963"/>
    </row>
    <row r="542" spans="1:36" ht="12.75" customHeight="1">
      <c r="A542" s="963"/>
      <c r="B542" s="963"/>
      <c r="C542" s="963"/>
      <c r="D542" s="963"/>
      <c r="E542" s="963"/>
      <c r="F542" s="963"/>
      <c r="G542" s="963"/>
      <c r="H542" s="963"/>
      <c r="I542" s="963"/>
      <c r="J542" s="963"/>
      <c r="K542" s="963"/>
      <c r="L542" s="963"/>
      <c r="M542" s="963"/>
      <c r="N542" s="963"/>
      <c r="O542" s="963"/>
      <c r="P542" s="963"/>
      <c r="Q542" s="963"/>
      <c r="R542" s="963"/>
      <c r="S542" s="963"/>
      <c r="T542" s="963"/>
      <c r="U542" s="963"/>
      <c r="V542" s="963"/>
      <c r="W542" s="963"/>
      <c r="X542" s="963"/>
      <c r="Y542" s="963"/>
      <c r="Z542" s="963"/>
      <c r="AA542" s="963"/>
      <c r="AB542" s="963"/>
      <c r="AC542" s="963"/>
      <c r="AD542" s="963"/>
      <c r="AE542" s="963"/>
      <c r="AF542" s="963"/>
      <c r="AG542" s="963"/>
      <c r="AH542" s="963"/>
      <c r="AI542" s="963"/>
      <c r="AJ542" s="963"/>
    </row>
    <row r="543" spans="1:36" ht="12.75" customHeight="1">
      <c r="A543" s="963"/>
      <c r="B543" s="963"/>
      <c r="C543" s="963"/>
      <c r="D543" s="963"/>
      <c r="E543" s="963"/>
      <c r="F543" s="963"/>
      <c r="G543" s="963"/>
      <c r="H543" s="963"/>
      <c r="I543" s="963"/>
      <c r="J543" s="963"/>
      <c r="K543" s="963"/>
      <c r="L543" s="963"/>
      <c r="M543" s="963"/>
      <c r="N543" s="963"/>
      <c r="O543" s="963"/>
      <c r="P543" s="963"/>
      <c r="Q543" s="963"/>
      <c r="R543" s="963"/>
      <c r="S543" s="963"/>
      <c r="T543" s="963"/>
      <c r="U543" s="963"/>
      <c r="V543" s="963"/>
      <c r="W543" s="963"/>
      <c r="X543" s="963"/>
      <c r="Y543" s="963"/>
      <c r="Z543" s="963"/>
      <c r="AA543" s="963"/>
      <c r="AB543" s="963"/>
      <c r="AC543" s="963"/>
      <c r="AD543" s="963"/>
      <c r="AE543" s="963"/>
      <c r="AF543" s="963"/>
      <c r="AG543" s="963"/>
      <c r="AH543" s="963"/>
      <c r="AI543" s="963"/>
      <c r="AJ543" s="963"/>
    </row>
    <row r="544" spans="1:36" ht="12.75" customHeight="1">
      <c r="A544" s="963"/>
      <c r="B544" s="963"/>
      <c r="C544" s="963"/>
      <c r="D544" s="963"/>
      <c r="E544" s="963"/>
      <c r="F544" s="963"/>
      <c r="G544" s="963"/>
      <c r="H544" s="963"/>
      <c r="I544" s="963"/>
      <c r="J544" s="963"/>
      <c r="K544" s="963"/>
      <c r="L544" s="963"/>
      <c r="M544" s="963"/>
      <c r="N544" s="963"/>
      <c r="O544" s="963"/>
      <c r="P544" s="963"/>
      <c r="Q544" s="963"/>
      <c r="R544" s="963"/>
      <c r="S544" s="963"/>
      <c r="T544" s="963"/>
      <c r="U544" s="963"/>
      <c r="V544" s="963"/>
      <c r="W544" s="963"/>
      <c r="X544" s="963"/>
      <c r="Y544" s="963"/>
      <c r="Z544" s="963"/>
      <c r="AA544" s="963"/>
      <c r="AB544" s="963"/>
      <c r="AC544" s="963"/>
      <c r="AD544" s="963"/>
      <c r="AE544" s="963"/>
      <c r="AF544" s="963"/>
      <c r="AG544" s="963"/>
      <c r="AH544" s="963"/>
      <c r="AI544" s="963"/>
      <c r="AJ544" s="963"/>
    </row>
    <row r="545" spans="1:36" ht="12.75" customHeight="1">
      <c r="A545" s="963"/>
      <c r="B545" s="963"/>
      <c r="C545" s="963"/>
      <c r="D545" s="963"/>
      <c r="E545" s="963"/>
      <c r="F545" s="963"/>
      <c r="G545" s="963"/>
      <c r="H545" s="963"/>
      <c r="I545" s="963"/>
      <c r="J545" s="963"/>
      <c r="K545" s="963"/>
      <c r="L545" s="963"/>
      <c r="M545" s="963"/>
      <c r="N545" s="963"/>
      <c r="O545" s="963"/>
      <c r="P545" s="963"/>
      <c r="Q545" s="963"/>
      <c r="R545" s="963"/>
      <c r="S545" s="963"/>
      <c r="T545" s="963"/>
      <c r="U545" s="963"/>
      <c r="V545" s="963"/>
      <c r="W545" s="963"/>
      <c r="X545" s="963"/>
      <c r="Y545" s="963"/>
      <c r="Z545" s="963"/>
      <c r="AA545" s="963"/>
      <c r="AB545" s="963"/>
      <c r="AC545" s="963"/>
      <c r="AD545" s="963"/>
      <c r="AE545" s="963"/>
      <c r="AF545" s="963"/>
      <c r="AG545" s="963"/>
      <c r="AH545" s="963"/>
      <c r="AI545" s="963"/>
      <c r="AJ545" s="963"/>
    </row>
    <row r="546" spans="1:36" ht="12.75" customHeight="1">
      <c r="A546" s="963"/>
      <c r="B546" s="963"/>
      <c r="C546" s="963"/>
      <c r="D546" s="963"/>
      <c r="E546" s="963"/>
      <c r="F546" s="963"/>
      <c r="G546" s="963"/>
      <c r="H546" s="963"/>
      <c r="I546" s="963"/>
      <c r="J546" s="963"/>
      <c r="K546" s="963"/>
      <c r="L546" s="963"/>
      <c r="M546" s="963"/>
      <c r="N546" s="963"/>
      <c r="O546" s="963"/>
      <c r="P546" s="963"/>
      <c r="Q546" s="963"/>
      <c r="R546" s="963"/>
      <c r="S546" s="963"/>
      <c r="T546" s="963"/>
      <c r="U546" s="963"/>
      <c r="V546" s="963"/>
      <c r="W546" s="963"/>
      <c r="X546" s="963"/>
      <c r="Y546" s="963"/>
      <c r="Z546" s="963"/>
      <c r="AA546" s="963"/>
      <c r="AB546" s="963"/>
      <c r="AC546" s="963"/>
      <c r="AD546" s="963"/>
      <c r="AE546" s="963"/>
      <c r="AF546" s="963"/>
      <c r="AG546" s="963"/>
      <c r="AH546" s="963"/>
      <c r="AI546" s="963"/>
      <c r="AJ546" s="963"/>
    </row>
    <row r="547" spans="1:36" ht="12.75" customHeight="1">
      <c r="A547" s="963"/>
      <c r="B547" s="963"/>
      <c r="C547" s="963"/>
      <c r="D547" s="963"/>
      <c r="E547" s="963"/>
      <c r="F547" s="963"/>
      <c r="G547" s="963"/>
      <c r="H547" s="963"/>
      <c r="I547" s="963"/>
      <c r="J547" s="963"/>
      <c r="K547" s="963"/>
      <c r="L547" s="963"/>
      <c r="M547" s="963"/>
      <c r="N547" s="963"/>
      <c r="O547" s="963"/>
      <c r="P547" s="963"/>
      <c r="Q547" s="963"/>
      <c r="R547" s="963"/>
      <c r="S547" s="963"/>
      <c r="T547" s="963"/>
      <c r="U547" s="963"/>
      <c r="V547" s="963"/>
      <c r="W547" s="963"/>
      <c r="X547" s="963"/>
      <c r="Y547" s="963"/>
      <c r="Z547" s="963"/>
      <c r="AA547" s="963"/>
      <c r="AB547" s="963"/>
      <c r="AC547" s="963"/>
      <c r="AD547" s="963"/>
      <c r="AE547" s="963"/>
      <c r="AF547" s="963"/>
      <c r="AG547" s="963"/>
      <c r="AH547" s="963"/>
      <c r="AI547" s="963"/>
      <c r="AJ547" s="963"/>
    </row>
    <row r="548" spans="1:36" ht="12.75" customHeight="1">
      <c r="A548" s="963"/>
      <c r="B548" s="963"/>
      <c r="C548" s="963"/>
      <c r="D548" s="963"/>
      <c r="E548" s="963"/>
      <c r="F548" s="963"/>
      <c r="G548" s="963"/>
      <c r="H548" s="963"/>
      <c r="I548" s="963"/>
      <c r="J548" s="963"/>
      <c r="K548" s="963"/>
      <c r="L548" s="963"/>
      <c r="M548" s="963"/>
      <c r="N548" s="963"/>
      <c r="O548" s="963"/>
      <c r="P548" s="963"/>
      <c r="Q548" s="963"/>
      <c r="R548" s="963"/>
      <c r="S548" s="963"/>
      <c r="T548" s="963"/>
      <c r="U548" s="963"/>
      <c r="V548" s="963"/>
      <c r="W548" s="963"/>
      <c r="X548" s="963"/>
      <c r="Y548" s="963"/>
      <c r="Z548" s="963"/>
      <c r="AA548" s="963"/>
      <c r="AB548" s="963"/>
      <c r="AC548" s="963"/>
      <c r="AD548" s="963"/>
      <c r="AE548" s="963"/>
      <c r="AF548" s="963"/>
      <c r="AG548" s="963"/>
      <c r="AH548" s="963"/>
      <c r="AI548" s="963"/>
      <c r="AJ548" s="963"/>
    </row>
    <row r="549" spans="1:36" ht="12.75" customHeight="1">
      <c r="A549" s="963"/>
      <c r="B549" s="963"/>
      <c r="C549" s="963"/>
      <c r="D549" s="963"/>
      <c r="E549" s="963"/>
      <c r="F549" s="963"/>
      <c r="G549" s="963"/>
      <c r="H549" s="963"/>
      <c r="I549" s="963"/>
      <c r="J549" s="963"/>
      <c r="K549" s="963"/>
      <c r="L549" s="963"/>
      <c r="M549" s="963"/>
      <c r="N549" s="963"/>
      <c r="O549" s="963"/>
      <c r="P549" s="963"/>
      <c r="Q549" s="963"/>
      <c r="R549" s="963"/>
      <c r="S549" s="963"/>
      <c r="T549" s="963"/>
      <c r="U549" s="963"/>
      <c r="V549" s="963"/>
      <c r="W549" s="963"/>
      <c r="X549" s="963"/>
      <c r="Y549" s="963"/>
      <c r="Z549" s="963"/>
      <c r="AA549" s="963"/>
      <c r="AB549" s="963"/>
      <c r="AC549" s="963"/>
      <c r="AD549" s="963"/>
      <c r="AE549" s="963"/>
      <c r="AF549" s="963"/>
      <c r="AG549" s="963"/>
      <c r="AH549" s="963"/>
      <c r="AI549" s="963"/>
      <c r="AJ549" s="963"/>
    </row>
    <row r="550" spans="1:36" ht="12.75" customHeight="1">
      <c r="A550" s="963"/>
      <c r="B550" s="963"/>
      <c r="C550" s="963"/>
      <c r="D550" s="963"/>
      <c r="E550" s="963"/>
      <c r="F550" s="963"/>
      <c r="G550" s="963"/>
      <c r="H550" s="963"/>
      <c r="I550" s="963"/>
      <c r="J550" s="963"/>
      <c r="K550" s="963"/>
      <c r="L550" s="963"/>
      <c r="M550" s="963"/>
      <c r="N550" s="963"/>
      <c r="O550" s="963"/>
      <c r="P550" s="963"/>
      <c r="Q550" s="963"/>
      <c r="R550" s="963"/>
      <c r="S550" s="963"/>
      <c r="T550" s="963"/>
      <c r="U550" s="963"/>
      <c r="V550" s="963"/>
      <c r="W550" s="963"/>
      <c r="X550" s="963"/>
      <c r="Y550" s="963"/>
      <c r="Z550" s="963"/>
      <c r="AA550" s="963"/>
      <c r="AB550" s="963"/>
      <c r="AC550" s="963"/>
      <c r="AD550" s="963"/>
      <c r="AE550" s="963"/>
      <c r="AF550" s="963"/>
      <c r="AG550" s="963"/>
      <c r="AH550" s="963"/>
      <c r="AI550" s="963"/>
      <c r="AJ550" s="963"/>
    </row>
    <row r="551" spans="1:36" ht="12.75" customHeight="1">
      <c r="A551" s="963"/>
      <c r="B551" s="963"/>
      <c r="C551" s="963"/>
      <c r="D551" s="963"/>
      <c r="E551" s="963"/>
      <c r="F551" s="963"/>
      <c r="G551" s="963"/>
      <c r="H551" s="963"/>
      <c r="I551" s="963"/>
      <c r="J551" s="963"/>
      <c r="K551" s="963"/>
      <c r="L551" s="963"/>
      <c r="M551" s="963"/>
      <c r="N551" s="963"/>
      <c r="O551" s="963"/>
      <c r="P551" s="963"/>
      <c r="Q551" s="963"/>
      <c r="R551" s="963"/>
      <c r="S551" s="963"/>
      <c r="T551" s="963"/>
      <c r="U551" s="963"/>
      <c r="V551" s="963"/>
      <c r="W551" s="963"/>
      <c r="X551" s="963"/>
      <c r="Y551" s="963"/>
      <c r="Z551" s="963"/>
      <c r="AA551" s="963"/>
      <c r="AB551" s="963"/>
      <c r="AC551" s="963"/>
      <c r="AD551" s="963"/>
      <c r="AE551" s="963"/>
      <c r="AF551" s="963"/>
      <c r="AG551" s="963"/>
      <c r="AH551" s="963"/>
      <c r="AI551" s="963"/>
      <c r="AJ551" s="963"/>
    </row>
    <row r="552" spans="1:36" ht="12.75" customHeight="1">
      <c r="A552" s="963"/>
      <c r="B552" s="963"/>
      <c r="C552" s="963"/>
      <c r="D552" s="963"/>
      <c r="E552" s="963"/>
      <c r="F552" s="963"/>
      <c r="G552" s="963"/>
      <c r="H552" s="963"/>
      <c r="I552" s="963"/>
      <c r="J552" s="963"/>
      <c r="K552" s="963"/>
      <c r="L552" s="963"/>
      <c r="M552" s="963"/>
      <c r="N552" s="963"/>
      <c r="O552" s="963"/>
      <c r="P552" s="963"/>
      <c r="Q552" s="963"/>
      <c r="R552" s="963"/>
      <c r="S552" s="963"/>
      <c r="T552" s="963"/>
      <c r="U552" s="963"/>
      <c r="V552" s="963"/>
      <c r="W552" s="963"/>
      <c r="X552" s="963"/>
      <c r="Y552" s="963"/>
      <c r="Z552" s="963"/>
      <c r="AA552" s="963"/>
      <c r="AB552" s="963"/>
      <c r="AC552" s="963"/>
      <c r="AD552" s="963"/>
      <c r="AE552" s="963"/>
      <c r="AF552" s="963"/>
      <c r="AG552" s="963"/>
      <c r="AH552" s="963"/>
      <c r="AI552" s="963"/>
      <c r="AJ552" s="963"/>
    </row>
    <row r="553" spans="1:36" ht="12.75" customHeight="1">
      <c r="A553" s="963"/>
      <c r="B553" s="963"/>
      <c r="C553" s="963"/>
      <c r="D553" s="963"/>
      <c r="E553" s="963"/>
      <c r="F553" s="963"/>
      <c r="G553" s="963"/>
      <c r="H553" s="963"/>
      <c r="I553" s="963"/>
      <c r="J553" s="963"/>
      <c r="K553" s="963"/>
      <c r="L553" s="963"/>
      <c r="M553" s="963"/>
      <c r="N553" s="963"/>
      <c r="O553" s="963"/>
      <c r="P553" s="963"/>
      <c r="Q553" s="963"/>
      <c r="R553" s="963"/>
      <c r="S553" s="963"/>
      <c r="T553" s="963"/>
      <c r="U553" s="963"/>
      <c r="V553" s="963"/>
      <c r="W553" s="963"/>
      <c r="X553" s="963"/>
      <c r="Y553" s="963"/>
      <c r="Z553" s="963"/>
      <c r="AA553" s="963"/>
      <c r="AB553" s="963"/>
      <c r="AC553" s="963"/>
      <c r="AD553" s="963"/>
      <c r="AE553" s="963"/>
      <c r="AF553" s="963"/>
      <c r="AG553" s="963"/>
      <c r="AH553" s="963"/>
      <c r="AI553" s="963"/>
      <c r="AJ553" s="963"/>
    </row>
    <row r="554" spans="1:36" ht="12.75" customHeight="1">
      <c r="A554" s="963"/>
      <c r="B554" s="963"/>
      <c r="C554" s="963"/>
      <c r="D554" s="963"/>
      <c r="E554" s="963"/>
      <c r="F554" s="963"/>
      <c r="G554" s="963"/>
      <c r="H554" s="963"/>
      <c r="I554" s="963"/>
      <c r="J554" s="963"/>
      <c r="K554" s="963"/>
      <c r="L554" s="963"/>
      <c r="M554" s="963"/>
      <c r="N554" s="963"/>
      <c r="O554" s="963"/>
      <c r="P554" s="963"/>
      <c r="Q554" s="963"/>
      <c r="R554" s="963"/>
      <c r="S554" s="963"/>
      <c r="T554" s="963"/>
      <c r="U554" s="963"/>
      <c r="V554" s="963"/>
      <c r="W554" s="963"/>
      <c r="X554" s="963"/>
      <c r="Y554" s="963"/>
      <c r="Z554" s="963"/>
      <c r="AA554" s="963"/>
      <c r="AB554" s="963"/>
      <c r="AC554" s="963"/>
      <c r="AD554" s="963"/>
      <c r="AE554" s="963"/>
      <c r="AF554" s="963"/>
      <c r="AG554" s="963"/>
      <c r="AH554" s="963"/>
      <c r="AI554" s="963"/>
      <c r="AJ554" s="963"/>
    </row>
    <row r="555" spans="1:36" ht="12.75" customHeight="1">
      <c r="A555" s="963"/>
      <c r="B555" s="963"/>
      <c r="C555" s="963"/>
      <c r="D555" s="963"/>
      <c r="E555" s="963"/>
      <c r="F555" s="963"/>
      <c r="G555" s="963"/>
      <c r="H555" s="963"/>
      <c r="I555" s="963"/>
      <c r="J555" s="963"/>
      <c r="K555" s="963"/>
      <c r="L555" s="963"/>
      <c r="M555" s="963"/>
      <c r="N555" s="963"/>
      <c r="O555" s="963"/>
      <c r="P555" s="963"/>
      <c r="Q555" s="963"/>
      <c r="R555" s="963"/>
      <c r="S555" s="963"/>
      <c r="T555" s="963"/>
      <c r="U555" s="963"/>
      <c r="V555" s="963"/>
      <c r="W555" s="963"/>
      <c r="X555" s="963"/>
      <c r="Y555" s="963"/>
      <c r="Z555" s="963"/>
      <c r="AA555" s="963"/>
      <c r="AB555" s="963"/>
      <c r="AC555" s="963"/>
      <c r="AD555" s="963"/>
      <c r="AE555" s="963"/>
      <c r="AF555" s="963"/>
      <c r="AG555" s="963"/>
      <c r="AH555" s="963"/>
      <c r="AI555" s="963"/>
      <c r="AJ555" s="963"/>
    </row>
    <row r="556" spans="1:36" ht="12.75" customHeight="1">
      <c r="A556" s="963"/>
      <c r="B556" s="963"/>
      <c r="C556" s="963"/>
      <c r="D556" s="963"/>
      <c r="E556" s="963"/>
      <c r="F556" s="963"/>
      <c r="G556" s="963"/>
      <c r="H556" s="963"/>
      <c r="I556" s="963"/>
      <c r="J556" s="963"/>
      <c r="K556" s="963"/>
      <c r="L556" s="963"/>
      <c r="M556" s="963"/>
      <c r="N556" s="963"/>
      <c r="O556" s="963"/>
      <c r="P556" s="963"/>
      <c r="Q556" s="963"/>
      <c r="R556" s="963"/>
      <c r="S556" s="963"/>
      <c r="T556" s="963"/>
      <c r="U556" s="963"/>
      <c r="V556" s="963"/>
      <c r="W556" s="963"/>
      <c r="X556" s="963"/>
      <c r="Y556" s="963"/>
      <c r="Z556" s="963"/>
      <c r="AA556" s="963"/>
      <c r="AB556" s="963"/>
      <c r="AC556" s="963"/>
      <c r="AD556" s="963"/>
      <c r="AE556" s="963"/>
      <c r="AF556" s="963"/>
      <c r="AG556" s="963"/>
      <c r="AH556" s="963"/>
      <c r="AI556" s="963"/>
      <c r="AJ556" s="963"/>
    </row>
    <row r="557" spans="1:36" ht="12.75" customHeight="1">
      <c r="A557" s="963"/>
      <c r="B557" s="963"/>
      <c r="C557" s="963"/>
      <c r="D557" s="963"/>
      <c r="E557" s="963"/>
      <c r="F557" s="963"/>
      <c r="G557" s="963"/>
      <c r="H557" s="963"/>
      <c r="I557" s="963"/>
      <c r="J557" s="963"/>
      <c r="K557" s="963"/>
      <c r="L557" s="963"/>
      <c r="M557" s="963"/>
      <c r="N557" s="963"/>
      <c r="O557" s="963"/>
      <c r="P557" s="963"/>
      <c r="Q557" s="963"/>
      <c r="R557" s="963"/>
      <c r="S557" s="963"/>
      <c r="T557" s="963"/>
      <c r="U557" s="963"/>
      <c r="V557" s="963"/>
      <c r="W557" s="963"/>
      <c r="X557" s="963"/>
      <c r="Y557" s="963"/>
      <c r="Z557" s="963"/>
      <c r="AA557" s="963"/>
      <c r="AB557" s="963"/>
      <c r="AC557" s="963"/>
      <c r="AD557" s="963"/>
      <c r="AE557" s="963"/>
      <c r="AF557" s="963"/>
      <c r="AG557" s="963"/>
      <c r="AH557" s="963"/>
      <c r="AI557" s="963"/>
      <c r="AJ557" s="963"/>
    </row>
    <row r="558" spans="1:36" ht="12.75" customHeight="1">
      <c r="A558" s="963"/>
      <c r="B558" s="963"/>
      <c r="C558" s="963"/>
      <c r="D558" s="963"/>
      <c r="E558" s="963"/>
      <c r="F558" s="963"/>
      <c r="G558" s="963"/>
      <c r="H558" s="963"/>
      <c r="I558" s="963"/>
      <c r="J558" s="963"/>
      <c r="K558" s="963"/>
      <c r="L558" s="963"/>
      <c r="M558" s="963"/>
      <c r="N558" s="963"/>
      <c r="O558" s="963"/>
      <c r="P558" s="963"/>
      <c r="Q558" s="963"/>
      <c r="R558" s="963"/>
      <c r="S558" s="963"/>
      <c r="T558" s="963"/>
      <c r="U558" s="963"/>
      <c r="V558" s="963"/>
      <c r="W558" s="963"/>
      <c r="X558" s="963"/>
      <c r="Y558" s="963"/>
      <c r="Z558" s="963"/>
      <c r="AA558" s="963"/>
      <c r="AB558" s="963"/>
      <c r="AC558" s="963"/>
      <c r="AD558" s="963"/>
      <c r="AE558" s="963"/>
      <c r="AF558" s="963"/>
      <c r="AG558" s="963"/>
      <c r="AH558" s="963"/>
      <c r="AI558" s="963"/>
      <c r="AJ558" s="963"/>
    </row>
    <row r="559" spans="1:36" ht="12.75" customHeight="1">
      <c r="A559" s="963"/>
      <c r="B559" s="963"/>
      <c r="C559" s="963"/>
      <c r="D559" s="963"/>
      <c r="E559" s="963"/>
      <c r="F559" s="963"/>
      <c r="G559" s="963"/>
      <c r="H559" s="963"/>
      <c r="I559" s="963"/>
      <c r="J559" s="963"/>
      <c r="K559" s="963"/>
      <c r="L559" s="963"/>
      <c r="M559" s="963"/>
      <c r="N559" s="963"/>
      <c r="O559" s="963"/>
      <c r="P559" s="963"/>
      <c r="Q559" s="963"/>
      <c r="R559" s="963"/>
      <c r="S559" s="963"/>
      <c r="T559" s="963"/>
      <c r="U559" s="963"/>
      <c r="V559" s="963"/>
      <c r="W559" s="963"/>
      <c r="X559" s="963"/>
      <c r="Y559" s="963"/>
      <c r="Z559" s="963"/>
      <c r="AA559" s="963"/>
      <c r="AB559" s="963"/>
      <c r="AC559" s="963"/>
      <c r="AD559" s="963"/>
      <c r="AE559" s="963"/>
      <c r="AF559" s="963"/>
      <c r="AG559" s="963"/>
      <c r="AH559" s="963"/>
      <c r="AI559" s="963"/>
      <c r="AJ559" s="963"/>
    </row>
    <row r="560" spans="1:36" ht="12.75" customHeight="1">
      <c r="A560" s="963"/>
      <c r="B560" s="963"/>
      <c r="C560" s="963"/>
      <c r="D560" s="963"/>
      <c r="E560" s="963"/>
      <c r="F560" s="963"/>
      <c r="G560" s="963"/>
      <c r="H560" s="963"/>
      <c r="I560" s="963"/>
      <c r="J560" s="963"/>
      <c r="K560" s="963"/>
      <c r="L560" s="963"/>
      <c r="M560" s="963"/>
      <c r="N560" s="963"/>
      <c r="O560" s="963"/>
      <c r="P560" s="963"/>
      <c r="Q560" s="963"/>
      <c r="R560" s="963"/>
      <c r="S560" s="963"/>
      <c r="T560" s="963"/>
      <c r="U560" s="963"/>
      <c r="V560" s="963"/>
      <c r="W560" s="963"/>
      <c r="X560" s="963"/>
      <c r="Y560" s="963"/>
      <c r="Z560" s="963"/>
      <c r="AA560" s="963"/>
      <c r="AB560" s="963"/>
      <c r="AC560" s="963"/>
      <c r="AD560" s="963"/>
      <c r="AE560" s="963"/>
      <c r="AF560" s="963"/>
      <c r="AG560" s="963"/>
      <c r="AH560" s="963"/>
      <c r="AI560" s="963"/>
      <c r="AJ560" s="963"/>
    </row>
    <row r="561" spans="1:36" ht="12.75" customHeight="1">
      <c r="A561" s="963"/>
      <c r="B561" s="963"/>
      <c r="C561" s="963"/>
      <c r="D561" s="963"/>
      <c r="E561" s="963"/>
      <c r="F561" s="963"/>
      <c r="G561" s="963"/>
      <c r="H561" s="963"/>
      <c r="I561" s="963"/>
      <c r="J561" s="963"/>
      <c r="K561" s="963"/>
      <c r="L561" s="963"/>
      <c r="M561" s="963"/>
      <c r="N561" s="963"/>
      <c r="O561" s="963"/>
      <c r="P561" s="963"/>
      <c r="Q561" s="963"/>
      <c r="R561" s="963"/>
      <c r="S561" s="963"/>
      <c r="T561" s="963"/>
      <c r="U561" s="963"/>
      <c r="V561" s="963"/>
      <c r="W561" s="963"/>
      <c r="X561" s="963"/>
      <c r="Y561" s="963"/>
      <c r="Z561" s="963"/>
      <c r="AA561" s="963"/>
      <c r="AB561" s="963"/>
      <c r="AC561" s="963"/>
      <c r="AD561" s="963"/>
      <c r="AE561" s="963"/>
      <c r="AF561" s="963"/>
      <c r="AG561" s="963"/>
      <c r="AH561" s="963"/>
      <c r="AI561" s="963"/>
      <c r="AJ561" s="963"/>
    </row>
    <row r="562" spans="1:36" ht="12.75" customHeight="1">
      <c r="A562" s="963"/>
      <c r="B562" s="963"/>
      <c r="C562" s="963"/>
      <c r="D562" s="963"/>
      <c r="E562" s="963"/>
      <c r="F562" s="963"/>
      <c r="G562" s="963"/>
      <c r="H562" s="963"/>
      <c r="I562" s="963"/>
      <c r="J562" s="963"/>
      <c r="K562" s="963"/>
      <c r="L562" s="963"/>
      <c r="M562" s="963"/>
      <c r="N562" s="963"/>
      <c r="O562" s="963"/>
      <c r="P562" s="963"/>
      <c r="Q562" s="963"/>
      <c r="R562" s="963"/>
      <c r="S562" s="963"/>
      <c r="T562" s="963"/>
      <c r="U562" s="963"/>
      <c r="V562" s="963"/>
      <c r="W562" s="963"/>
      <c r="X562" s="963"/>
      <c r="Y562" s="963"/>
      <c r="Z562" s="963"/>
      <c r="AA562" s="963"/>
      <c r="AB562" s="963"/>
      <c r="AC562" s="963"/>
      <c r="AD562" s="963"/>
      <c r="AE562" s="963"/>
      <c r="AF562" s="963"/>
      <c r="AG562" s="963"/>
      <c r="AH562" s="963"/>
      <c r="AI562" s="963"/>
      <c r="AJ562" s="963"/>
    </row>
    <row r="563" spans="1:36" ht="12.75" customHeight="1">
      <c r="A563" s="963"/>
      <c r="B563" s="963"/>
      <c r="C563" s="963"/>
      <c r="D563" s="963"/>
      <c r="E563" s="963"/>
      <c r="F563" s="963"/>
      <c r="G563" s="963"/>
      <c r="H563" s="963"/>
      <c r="I563" s="963"/>
      <c r="J563" s="963"/>
      <c r="K563" s="963"/>
      <c r="L563" s="963"/>
      <c r="M563" s="963"/>
      <c r="N563" s="963"/>
      <c r="O563" s="963"/>
      <c r="P563" s="963"/>
      <c r="Q563" s="963"/>
      <c r="R563" s="963"/>
      <c r="S563" s="963"/>
      <c r="T563" s="963"/>
      <c r="U563" s="963"/>
      <c r="V563" s="963"/>
      <c r="W563" s="963"/>
      <c r="X563" s="963"/>
      <c r="Y563" s="963"/>
      <c r="Z563" s="963"/>
      <c r="AA563" s="963"/>
      <c r="AB563" s="963"/>
      <c r="AC563" s="963"/>
      <c r="AD563" s="963"/>
      <c r="AE563" s="963"/>
      <c r="AF563" s="963"/>
      <c r="AG563" s="963"/>
      <c r="AH563" s="963"/>
      <c r="AI563" s="963"/>
      <c r="AJ563" s="963"/>
    </row>
    <row r="564" spans="1:36" ht="12.75" customHeight="1">
      <c r="A564" s="963"/>
      <c r="B564" s="963"/>
      <c r="C564" s="963"/>
      <c r="D564" s="963"/>
      <c r="E564" s="963"/>
      <c r="F564" s="963"/>
      <c r="G564" s="963"/>
      <c r="H564" s="963"/>
      <c r="I564" s="963"/>
      <c r="J564" s="963"/>
      <c r="K564" s="963"/>
      <c r="L564" s="963"/>
      <c r="M564" s="963"/>
      <c r="N564" s="963"/>
      <c r="O564" s="963"/>
      <c r="P564" s="963"/>
      <c r="Q564" s="963"/>
      <c r="R564" s="963"/>
      <c r="S564" s="963"/>
      <c r="T564" s="963"/>
      <c r="U564" s="963"/>
      <c r="V564" s="963"/>
      <c r="W564" s="963"/>
      <c r="X564" s="963"/>
      <c r="Y564" s="963"/>
      <c r="Z564" s="963"/>
      <c r="AA564" s="963"/>
      <c r="AB564" s="963"/>
      <c r="AC564" s="963"/>
      <c r="AD564" s="963"/>
      <c r="AE564" s="963"/>
      <c r="AF564" s="963"/>
      <c r="AG564" s="963"/>
      <c r="AH564" s="963"/>
      <c r="AI564" s="963"/>
      <c r="AJ564" s="963"/>
    </row>
    <row r="565" spans="1:36" ht="12.75" customHeight="1">
      <c r="A565" s="963"/>
      <c r="B565" s="963"/>
      <c r="C565" s="963"/>
      <c r="D565" s="963"/>
      <c r="E565" s="963"/>
      <c r="F565" s="963"/>
      <c r="G565" s="963"/>
      <c r="H565" s="963"/>
      <c r="I565" s="963"/>
      <c r="J565" s="963"/>
      <c r="K565" s="963"/>
      <c r="L565" s="963"/>
      <c r="M565" s="963"/>
      <c r="N565" s="963"/>
      <c r="O565" s="963"/>
      <c r="P565" s="963"/>
      <c r="Q565" s="963"/>
      <c r="R565" s="963"/>
      <c r="S565" s="963"/>
      <c r="T565" s="963"/>
      <c r="U565" s="963"/>
      <c r="V565" s="963"/>
      <c r="W565" s="963"/>
      <c r="X565" s="963"/>
      <c r="Y565" s="963"/>
      <c r="Z565" s="963"/>
      <c r="AA565" s="963"/>
      <c r="AB565" s="963"/>
      <c r="AC565" s="963"/>
      <c r="AD565" s="963"/>
      <c r="AE565" s="963"/>
      <c r="AF565" s="963"/>
      <c r="AG565" s="963"/>
      <c r="AH565" s="963"/>
      <c r="AI565" s="963"/>
      <c r="AJ565" s="963"/>
    </row>
    <row r="566" spans="1:36" ht="12.75" customHeight="1">
      <c r="A566" s="963"/>
      <c r="B566" s="963"/>
      <c r="C566" s="963"/>
      <c r="D566" s="963"/>
      <c r="E566" s="963"/>
      <c r="F566" s="963"/>
      <c r="G566" s="963"/>
      <c r="H566" s="963"/>
      <c r="I566" s="963"/>
      <c r="J566" s="963"/>
      <c r="K566" s="963"/>
      <c r="L566" s="963"/>
      <c r="M566" s="963"/>
      <c r="N566" s="963"/>
      <c r="O566" s="963"/>
      <c r="P566" s="963"/>
      <c r="Q566" s="963"/>
      <c r="R566" s="963"/>
      <c r="S566" s="963"/>
      <c r="T566" s="963"/>
      <c r="U566" s="963"/>
      <c r="V566" s="963"/>
      <c r="W566" s="963"/>
      <c r="X566" s="963"/>
      <c r="Y566" s="963"/>
      <c r="Z566" s="963"/>
      <c r="AA566" s="963"/>
      <c r="AB566" s="963"/>
      <c r="AC566" s="963"/>
      <c r="AD566" s="963"/>
      <c r="AE566" s="963"/>
      <c r="AF566" s="963"/>
      <c r="AG566" s="963"/>
      <c r="AH566" s="963"/>
      <c r="AI566" s="963"/>
      <c r="AJ566" s="963"/>
    </row>
    <row r="567" spans="1:36" ht="12.75" customHeight="1">
      <c r="A567" s="963"/>
      <c r="B567" s="963"/>
      <c r="C567" s="963"/>
      <c r="D567" s="963"/>
      <c r="E567" s="963"/>
      <c r="F567" s="963"/>
      <c r="G567" s="963"/>
      <c r="H567" s="963"/>
      <c r="I567" s="963"/>
      <c r="J567" s="963"/>
      <c r="K567" s="963"/>
      <c r="L567" s="963"/>
      <c r="M567" s="963"/>
      <c r="N567" s="963"/>
      <c r="O567" s="963"/>
      <c r="P567" s="963"/>
      <c r="Q567" s="963"/>
      <c r="R567" s="963"/>
      <c r="S567" s="963"/>
      <c r="T567" s="963"/>
      <c r="U567" s="963"/>
      <c r="V567" s="963"/>
      <c r="W567" s="963"/>
      <c r="X567" s="963"/>
      <c r="Y567" s="963"/>
      <c r="Z567" s="963"/>
      <c r="AA567" s="963"/>
      <c r="AB567" s="963"/>
      <c r="AC567" s="963"/>
      <c r="AD567" s="963"/>
      <c r="AE567" s="963"/>
      <c r="AF567" s="963"/>
      <c r="AG567" s="963"/>
      <c r="AH567" s="963"/>
      <c r="AI567" s="963"/>
      <c r="AJ567" s="963"/>
    </row>
    <row r="568" spans="1:36" ht="12.75" customHeight="1">
      <c r="A568" s="963"/>
      <c r="B568" s="963"/>
      <c r="C568" s="963"/>
      <c r="D568" s="963"/>
      <c r="E568" s="963"/>
      <c r="F568" s="963"/>
      <c r="G568" s="963"/>
      <c r="H568" s="963"/>
      <c r="I568" s="963"/>
      <c r="J568" s="963"/>
      <c r="K568" s="963"/>
      <c r="L568" s="963"/>
      <c r="M568" s="963"/>
      <c r="N568" s="963"/>
      <c r="O568" s="963"/>
      <c r="P568" s="963"/>
      <c r="Q568" s="963"/>
      <c r="R568" s="963"/>
      <c r="S568" s="963"/>
      <c r="T568" s="963"/>
      <c r="U568" s="963"/>
      <c r="V568" s="963"/>
      <c r="W568" s="963"/>
      <c r="X568" s="963"/>
      <c r="Y568" s="963"/>
      <c r="Z568" s="963"/>
      <c r="AA568" s="963"/>
      <c r="AB568" s="963"/>
      <c r="AC568" s="963"/>
      <c r="AD568" s="963"/>
      <c r="AE568" s="963"/>
      <c r="AF568" s="963"/>
      <c r="AG568" s="963"/>
      <c r="AH568" s="963"/>
      <c r="AI568" s="963"/>
      <c r="AJ568" s="963"/>
    </row>
    <row r="569" spans="1:36" ht="12.75" customHeight="1">
      <c r="A569" s="963"/>
      <c r="B569" s="963"/>
      <c r="C569" s="963"/>
      <c r="D569" s="963"/>
      <c r="E569" s="963"/>
      <c r="F569" s="963"/>
      <c r="G569" s="963"/>
      <c r="H569" s="963"/>
      <c r="I569" s="963"/>
      <c r="J569" s="963"/>
      <c r="K569" s="963"/>
      <c r="L569" s="963"/>
      <c r="M569" s="963"/>
      <c r="N569" s="963"/>
      <c r="O569" s="963"/>
      <c r="P569" s="963"/>
      <c r="Q569" s="963"/>
      <c r="R569" s="963"/>
      <c r="S569" s="963"/>
      <c r="T569" s="963"/>
      <c r="U569" s="963"/>
      <c r="V569" s="963"/>
      <c r="W569" s="963"/>
      <c r="X569" s="963"/>
      <c r="Y569" s="963"/>
      <c r="Z569" s="963"/>
      <c r="AA569" s="963"/>
      <c r="AB569" s="963"/>
      <c r="AC569" s="963"/>
      <c r="AD569" s="963"/>
      <c r="AE569" s="963"/>
      <c r="AF569" s="963"/>
      <c r="AG569" s="963"/>
      <c r="AH569" s="963"/>
      <c r="AI569" s="963"/>
      <c r="AJ569" s="963"/>
    </row>
    <row r="570" spans="1:36" ht="12.75" customHeight="1">
      <c r="A570" s="963"/>
      <c r="B570" s="963"/>
      <c r="C570" s="963"/>
      <c r="D570" s="963"/>
      <c r="E570" s="963"/>
      <c r="F570" s="963"/>
      <c r="G570" s="963"/>
      <c r="H570" s="963"/>
      <c r="I570" s="963"/>
      <c r="J570" s="963"/>
      <c r="K570" s="963"/>
      <c r="L570" s="963"/>
      <c r="M570" s="963"/>
      <c r="N570" s="963"/>
      <c r="O570" s="963"/>
      <c r="P570" s="963"/>
      <c r="Q570" s="963"/>
      <c r="R570" s="963"/>
      <c r="S570" s="963"/>
      <c r="T570" s="963"/>
      <c r="U570" s="963"/>
      <c r="V570" s="963"/>
      <c r="W570" s="963"/>
      <c r="X570" s="963"/>
      <c r="Y570" s="963"/>
      <c r="Z570" s="963"/>
      <c r="AA570" s="963"/>
      <c r="AB570" s="963"/>
      <c r="AC570" s="963"/>
      <c r="AD570" s="963"/>
      <c r="AE570" s="963"/>
      <c r="AF570" s="963"/>
      <c r="AG570" s="963"/>
      <c r="AH570" s="963"/>
      <c r="AI570" s="963"/>
      <c r="AJ570" s="963"/>
    </row>
    <row r="571" spans="1:36" ht="12.75" customHeight="1">
      <c r="A571" s="963"/>
      <c r="B571" s="963"/>
      <c r="C571" s="963"/>
      <c r="D571" s="963"/>
      <c r="E571" s="963"/>
      <c r="F571" s="963"/>
      <c r="G571" s="963"/>
      <c r="H571" s="963"/>
      <c r="I571" s="963"/>
      <c r="J571" s="963"/>
      <c r="K571" s="963"/>
      <c r="L571" s="963"/>
      <c r="M571" s="963"/>
      <c r="N571" s="963"/>
      <c r="O571" s="963"/>
      <c r="P571" s="963"/>
      <c r="Q571" s="963"/>
      <c r="R571" s="963"/>
      <c r="S571" s="963"/>
      <c r="T571" s="963"/>
      <c r="U571" s="963"/>
      <c r="V571" s="963"/>
      <c r="W571" s="963"/>
      <c r="X571" s="963"/>
      <c r="Y571" s="963"/>
      <c r="Z571" s="963"/>
      <c r="AA571" s="963"/>
      <c r="AB571" s="963"/>
      <c r="AC571" s="963"/>
      <c r="AD571" s="963"/>
      <c r="AE571" s="963"/>
      <c r="AF571" s="963"/>
      <c r="AG571" s="963"/>
      <c r="AH571" s="963"/>
      <c r="AI571" s="963"/>
      <c r="AJ571" s="963"/>
    </row>
    <row r="572" spans="1:36" ht="12.75" customHeight="1">
      <c r="A572" s="963"/>
      <c r="B572" s="963"/>
      <c r="C572" s="963"/>
      <c r="D572" s="963"/>
      <c r="E572" s="963"/>
      <c r="F572" s="963"/>
      <c r="G572" s="963"/>
      <c r="H572" s="963"/>
      <c r="I572" s="963"/>
      <c r="J572" s="963"/>
      <c r="K572" s="963"/>
      <c r="L572" s="963"/>
      <c r="M572" s="963"/>
      <c r="N572" s="963"/>
      <c r="O572" s="963"/>
      <c r="P572" s="963"/>
      <c r="Q572" s="963"/>
      <c r="R572" s="963"/>
      <c r="S572" s="963"/>
      <c r="T572" s="963"/>
      <c r="U572" s="963"/>
      <c r="V572" s="963"/>
      <c r="W572" s="963"/>
      <c r="X572" s="963"/>
      <c r="Y572" s="963"/>
      <c r="Z572" s="963"/>
      <c r="AA572" s="963"/>
      <c r="AB572" s="963"/>
      <c r="AC572" s="963"/>
      <c r="AD572" s="963"/>
      <c r="AE572" s="963"/>
      <c r="AF572" s="963"/>
      <c r="AG572" s="963"/>
      <c r="AH572" s="963"/>
      <c r="AI572" s="963"/>
      <c r="AJ572" s="963"/>
    </row>
    <row r="573" spans="1:36" ht="12.75" customHeight="1">
      <c r="A573" s="963"/>
      <c r="B573" s="963"/>
      <c r="C573" s="963"/>
      <c r="D573" s="963"/>
      <c r="E573" s="963"/>
      <c r="F573" s="963"/>
      <c r="G573" s="963"/>
      <c r="H573" s="963"/>
      <c r="I573" s="963"/>
      <c r="J573" s="963"/>
      <c r="K573" s="963"/>
      <c r="L573" s="963"/>
      <c r="M573" s="963"/>
      <c r="N573" s="963"/>
      <c r="O573" s="963"/>
      <c r="P573" s="963"/>
      <c r="Q573" s="963"/>
      <c r="R573" s="963"/>
      <c r="S573" s="963"/>
      <c r="T573" s="963"/>
      <c r="U573" s="963"/>
      <c r="V573" s="963"/>
      <c r="W573" s="963"/>
      <c r="X573" s="963"/>
      <c r="Y573" s="963"/>
      <c r="Z573" s="963"/>
      <c r="AA573" s="963"/>
      <c r="AB573" s="963"/>
      <c r="AC573" s="963"/>
      <c r="AD573" s="963"/>
      <c r="AE573" s="963"/>
      <c r="AF573" s="963"/>
      <c r="AG573" s="963"/>
      <c r="AH573" s="963"/>
      <c r="AI573" s="963"/>
      <c r="AJ573" s="963"/>
    </row>
    <row r="574" spans="1:36" ht="12.75" customHeight="1">
      <c r="A574" s="963"/>
      <c r="B574" s="963"/>
      <c r="C574" s="963"/>
      <c r="D574" s="963"/>
      <c r="E574" s="963"/>
      <c r="F574" s="963"/>
      <c r="G574" s="963"/>
      <c r="H574" s="963"/>
      <c r="I574" s="963"/>
      <c r="J574" s="963"/>
      <c r="K574" s="963"/>
      <c r="L574" s="963"/>
      <c r="M574" s="963"/>
      <c r="N574" s="963"/>
      <c r="O574" s="963"/>
      <c r="P574" s="963"/>
      <c r="Q574" s="963"/>
      <c r="R574" s="963"/>
      <c r="S574" s="963"/>
      <c r="T574" s="963"/>
      <c r="U574" s="963"/>
      <c r="V574" s="963"/>
      <c r="W574" s="963"/>
      <c r="X574" s="963"/>
      <c r="Y574" s="963"/>
      <c r="Z574" s="963"/>
      <c r="AA574" s="963"/>
      <c r="AB574" s="963"/>
      <c r="AC574" s="963"/>
      <c r="AD574" s="963"/>
      <c r="AE574" s="963"/>
      <c r="AF574" s="963"/>
      <c r="AG574" s="963"/>
      <c r="AH574" s="963"/>
      <c r="AI574" s="963"/>
      <c r="AJ574" s="963"/>
    </row>
    <row r="575" spans="1:36" ht="12.75" customHeight="1">
      <c r="A575" s="963"/>
      <c r="B575" s="963"/>
      <c r="C575" s="963"/>
      <c r="D575" s="963"/>
      <c r="E575" s="963"/>
      <c r="F575" s="963"/>
      <c r="G575" s="963"/>
      <c r="H575" s="963"/>
      <c r="I575" s="963"/>
      <c r="J575" s="963"/>
      <c r="K575" s="963"/>
      <c r="L575" s="963"/>
      <c r="M575" s="963"/>
      <c r="N575" s="963"/>
      <c r="O575" s="963"/>
      <c r="P575" s="963"/>
      <c r="Q575" s="963"/>
      <c r="R575" s="963"/>
      <c r="S575" s="963"/>
      <c r="T575" s="963"/>
      <c r="U575" s="963"/>
      <c r="V575" s="963"/>
      <c r="W575" s="963"/>
      <c r="X575" s="963"/>
      <c r="Y575" s="963"/>
      <c r="Z575" s="963"/>
      <c r="AA575" s="963"/>
      <c r="AB575" s="963"/>
      <c r="AC575" s="963"/>
      <c r="AD575" s="963"/>
      <c r="AE575" s="963"/>
      <c r="AF575" s="963"/>
      <c r="AG575" s="963"/>
      <c r="AH575" s="963"/>
      <c r="AI575" s="963"/>
      <c r="AJ575" s="963"/>
    </row>
    <row r="576" spans="1:36" ht="12.75" customHeight="1">
      <c r="A576" s="963"/>
      <c r="B576" s="963"/>
      <c r="C576" s="963"/>
      <c r="D576" s="963"/>
      <c r="E576" s="963"/>
      <c r="F576" s="963"/>
      <c r="G576" s="963"/>
      <c r="H576" s="963"/>
      <c r="I576" s="963"/>
      <c r="J576" s="963"/>
      <c r="K576" s="963"/>
      <c r="L576" s="963"/>
      <c r="M576" s="963"/>
      <c r="N576" s="963"/>
      <c r="O576" s="963"/>
      <c r="P576" s="963"/>
      <c r="Q576" s="963"/>
      <c r="R576" s="963"/>
      <c r="S576" s="963"/>
      <c r="T576" s="963"/>
      <c r="U576" s="963"/>
      <c r="V576" s="963"/>
      <c r="W576" s="963"/>
      <c r="X576" s="963"/>
      <c r="Y576" s="963"/>
      <c r="Z576" s="963"/>
      <c r="AA576" s="963"/>
      <c r="AB576" s="963"/>
      <c r="AC576" s="963"/>
      <c r="AD576" s="963"/>
      <c r="AE576" s="963"/>
      <c r="AF576" s="963"/>
      <c r="AG576" s="963"/>
      <c r="AH576" s="963"/>
      <c r="AI576" s="963"/>
      <c r="AJ576" s="963"/>
    </row>
    <row r="577" spans="1:36" ht="12.75" customHeight="1">
      <c r="A577" s="963"/>
      <c r="B577" s="963"/>
      <c r="C577" s="963"/>
      <c r="D577" s="963"/>
      <c r="E577" s="963"/>
      <c r="F577" s="963"/>
      <c r="G577" s="963"/>
      <c r="H577" s="963"/>
      <c r="I577" s="963"/>
      <c r="J577" s="963"/>
      <c r="K577" s="963"/>
      <c r="L577" s="963"/>
      <c r="M577" s="963"/>
      <c r="N577" s="963"/>
      <c r="O577" s="963"/>
      <c r="P577" s="963"/>
      <c r="Q577" s="963"/>
      <c r="R577" s="963"/>
      <c r="S577" s="963"/>
      <c r="T577" s="963"/>
      <c r="U577" s="963"/>
      <c r="V577" s="963"/>
      <c r="W577" s="963"/>
      <c r="X577" s="963"/>
      <c r="Y577" s="963"/>
      <c r="Z577" s="963"/>
      <c r="AA577" s="963"/>
      <c r="AB577" s="963"/>
      <c r="AC577" s="963"/>
      <c r="AD577" s="963"/>
      <c r="AE577" s="963"/>
      <c r="AF577" s="963"/>
      <c r="AG577" s="963"/>
      <c r="AH577" s="963"/>
      <c r="AI577" s="963"/>
      <c r="AJ577" s="963"/>
    </row>
    <row r="578" spans="1:36" ht="12.75" customHeight="1">
      <c r="A578" s="963"/>
      <c r="B578" s="963"/>
      <c r="C578" s="963"/>
      <c r="D578" s="963"/>
      <c r="E578" s="963"/>
      <c r="F578" s="963"/>
      <c r="G578" s="963"/>
      <c r="H578" s="963"/>
      <c r="I578" s="963"/>
      <c r="J578" s="963"/>
      <c r="K578" s="963"/>
      <c r="L578" s="963"/>
      <c r="M578" s="963"/>
      <c r="N578" s="963"/>
      <c r="O578" s="963"/>
      <c r="P578" s="963"/>
      <c r="Q578" s="963"/>
      <c r="R578" s="963"/>
      <c r="S578" s="963"/>
      <c r="T578" s="963"/>
      <c r="U578" s="963"/>
      <c r="V578" s="963"/>
      <c r="W578" s="963"/>
      <c r="X578" s="963"/>
      <c r="Y578" s="963"/>
      <c r="Z578" s="963"/>
      <c r="AA578" s="963"/>
      <c r="AB578" s="963"/>
      <c r="AC578" s="963"/>
      <c r="AD578" s="963"/>
      <c r="AE578" s="963"/>
      <c r="AF578" s="963"/>
      <c r="AG578" s="963"/>
      <c r="AH578" s="963"/>
      <c r="AI578" s="963"/>
      <c r="AJ578" s="963"/>
    </row>
    <row r="579" spans="1:36" ht="12.75" customHeight="1">
      <c r="A579" s="963"/>
      <c r="B579" s="963"/>
      <c r="C579" s="963"/>
      <c r="D579" s="963"/>
      <c r="E579" s="963"/>
      <c r="F579" s="963"/>
      <c r="G579" s="963"/>
      <c r="H579" s="963"/>
      <c r="I579" s="963"/>
      <c r="J579" s="963"/>
      <c r="K579" s="963"/>
      <c r="L579" s="963"/>
      <c r="M579" s="963"/>
      <c r="N579" s="963"/>
      <c r="O579" s="963"/>
      <c r="P579" s="963"/>
      <c r="Q579" s="963"/>
      <c r="R579" s="963"/>
      <c r="S579" s="963"/>
      <c r="T579" s="963"/>
      <c r="U579" s="963"/>
      <c r="V579" s="963"/>
      <c r="W579" s="963"/>
      <c r="X579" s="963"/>
      <c r="Y579" s="963"/>
      <c r="Z579" s="963"/>
      <c r="AA579" s="963"/>
      <c r="AB579" s="963"/>
      <c r="AC579" s="963"/>
      <c r="AD579" s="963"/>
      <c r="AE579" s="963"/>
      <c r="AF579" s="963"/>
      <c r="AG579" s="963"/>
      <c r="AH579" s="963"/>
      <c r="AI579" s="963"/>
      <c r="AJ579" s="963"/>
    </row>
    <row r="580" spans="1:36" ht="12.75" customHeight="1">
      <c r="A580" s="963"/>
      <c r="B580" s="963"/>
      <c r="C580" s="963"/>
      <c r="D580" s="963"/>
      <c r="E580" s="963"/>
      <c r="F580" s="963"/>
      <c r="G580" s="963"/>
      <c r="H580" s="963"/>
      <c r="I580" s="963"/>
      <c r="J580" s="963"/>
      <c r="K580" s="963"/>
      <c r="L580" s="963"/>
      <c r="M580" s="963"/>
      <c r="N580" s="963"/>
      <c r="O580" s="963"/>
      <c r="P580" s="963"/>
      <c r="Q580" s="963"/>
      <c r="R580" s="963"/>
      <c r="S580" s="963"/>
      <c r="T580" s="963"/>
      <c r="U580" s="963"/>
      <c r="V580" s="963"/>
      <c r="W580" s="963"/>
      <c r="X580" s="963"/>
      <c r="Y580" s="963"/>
      <c r="Z580" s="963"/>
      <c r="AA580" s="963"/>
      <c r="AB580" s="963"/>
      <c r="AC580" s="963"/>
      <c r="AD580" s="963"/>
      <c r="AE580" s="963"/>
      <c r="AF580" s="963"/>
      <c r="AG580" s="963"/>
      <c r="AH580" s="963"/>
      <c r="AI580" s="963"/>
      <c r="AJ580" s="963"/>
    </row>
    <row r="581" spans="1:36" ht="12.75" customHeight="1">
      <c r="A581" s="963"/>
      <c r="B581" s="963"/>
      <c r="C581" s="963"/>
      <c r="D581" s="963"/>
      <c r="E581" s="963"/>
      <c r="F581" s="963"/>
      <c r="G581" s="963"/>
      <c r="H581" s="963"/>
      <c r="I581" s="963"/>
      <c r="J581" s="963"/>
      <c r="K581" s="963"/>
      <c r="L581" s="963"/>
      <c r="M581" s="963"/>
      <c r="N581" s="963"/>
      <c r="O581" s="963"/>
      <c r="P581" s="963"/>
      <c r="Q581" s="963"/>
      <c r="R581" s="963"/>
      <c r="S581" s="963"/>
      <c r="T581" s="963"/>
      <c r="U581" s="963"/>
      <c r="V581" s="963"/>
      <c r="W581" s="963"/>
      <c r="X581" s="963"/>
      <c r="Y581" s="963"/>
      <c r="Z581" s="963"/>
      <c r="AA581" s="963"/>
      <c r="AB581" s="963"/>
      <c r="AC581" s="963"/>
      <c r="AD581" s="963"/>
      <c r="AE581" s="963"/>
      <c r="AF581" s="963"/>
      <c r="AG581" s="963"/>
      <c r="AH581" s="963"/>
      <c r="AI581" s="963"/>
      <c r="AJ581" s="963"/>
    </row>
    <row r="582" spans="1:36" ht="12.75" customHeight="1">
      <c r="A582" s="963"/>
      <c r="B582" s="963"/>
      <c r="C582" s="963"/>
      <c r="D582" s="963"/>
      <c r="E582" s="963"/>
      <c r="F582" s="963"/>
      <c r="G582" s="963"/>
      <c r="H582" s="963"/>
      <c r="I582" s="963"/>
      <c r="J582" s="963"/>
      <c r="K582" s="963"/>
      <c r="L582" s="963"/>
      <c r="M582" s="963"/>
      <c r="N582" s="963"/>
      <c r="O582" s="963"/>
      <c r="P582" s="963"/>
      <c r="Q582" s="963"/>
      <c r="R582" s="963"/>
      <c r="S582" s="963"/>
      <c r="T582" s="963"/>
      <c r="U582" s="963"/>
      <c r="V582" s="963"/>
      <c r="W582" s="963"/>
      <c r="X582" s="963"/>
      <c r="Y582" s="963"/>
      <c r="Z582" s="963"/>
      <c r="AA582" s="963"/>
      <c r="AB582" s="963"/>
      <c r="AC582" s="963"/>
      <c r="AD582" s="963"/>
      <c r="AE582" s="963"/>
      <c r="AF582" s="963"/>
      <c r="AG582" s="963"/>
      <c r="AH582" s="963"/>
      <c r="AI582" s="963"/>
      <c r="AJ582" s="963"/>
    </row>
    <row r="583" spans="1:36" ht="12.75" customHeight="1">
      <c r="A583" s="963"/>
      <c r="B583" s="963"/>
      <c r="C583" s="963"/>
      <c r="D583" s="963"/>
      <c r="E583" s="963"/>
      <c r="F583" s="963"/>
      <c r="G583" s="963"/>
      <c r="H583" s="963"/>
      <c r="I583" s="963"/>
      <c r="J583" s="963"/>
      <c r="K583" s="963"/>
      <c r="L583" s="963"/>
      <c r="M583" s="963"/>
      <c r="N583" s="963"/>
      <c r="O583" s="963"/>
      <c r="P583" s="963"/>
      <c r="Q583" s="963"/>
      <c r="R583" s="963"/>
      <c r="S583" s="963"/>
      <c r="T583" s="963"/>
      <c r="U583" s="963"/>
      <c r="V583" s="963"/>
      <c r="W583" s="963"/>
      <c r="X583" s="963"/>
      <c r="Y583" s="963"/>
      <c r="Z583" s="963"/>
      <c r="AA583" s="963"/>
      <c r="AB583" s="963"/>
      <c r="AC583" s="963"/>
      <c r="AD583" s="963"/>
      <c r="AE583" s="963"/>
      <c r="AF583" s="963"/>
      <c r="AG583" s="963"/>
      <c r="AH583" s="963"/>
      <c r="AI583" s="963"/>
      <c r="AJ583" s="963"/>
    </row>
    <row r="584" spans="1:36" ht="12.75" customHeight="1">
      <c r="A584" s="963"/>
      <c r="B584" s="963"/>
      <c r="C584" s="963"/>
      <c r="D584" s="963"/>
      <c r="E584" s="963"/>
      <c r="F584" s="963"/>
      <c r="G584" s="963"/>
      <c r="H584" s="963"/>
      <c r="I584" s="963"/>
      <c r="J584" s="963"/>
      <c r="K584" s="963"/>
      <c r="L584" s="963"/>
      <c r="M584" s="963"/>
      <c r="N584" s="963"/>
      <c r="O584" s="963"/>
      <c r="P584" s="963"/>
      <c r="Q584" s="963"/>
      <c r="R584" s="963"/>
      <c r="S584" s="963"/>
      <c r="T584" s="963"/>
      <c r="U584" s="963"/>
      <c r="V584" s="963"/>
      <c r="W584" s="963"/>
      <c r="X584" s="963"/>
      <c r="Y584" s="963"/>
      <c r="Z584" s="963"/>
      <c r="AA584" s="963"/>
      <c r="AB584" s="963"/>
      <c r="AC584" s="963"/>
      <c r="AD584" s="963"/>
      <c r="AE584" s="963"/>
      <c r="AF584" s="963"/>
      <c r="AG584" s="963"/>
      <c r="AH584" s="963"/>
      <c r="AI584" s="963"/>
      <c r="AJ584" s="963"/>
    </row>
    <row r="585" spans="1:36" ht="12.75" customHeight="1">
      <c r="A585" s="963"/>
      <c r="B585" s="963"/>
      <c r="C585" s="963"/>
      <c r="D585" s="963"/>
      <c r="E585" s="963"/>
      <c r="F585" s="963"/>
      <c r="G585" s="963"/>
      <c r="H585" s="963"/>
      <c r="I585" s="963"/>
      <c r="J585" s="963"/>
      <c r="K585" s="963"/>
      <c r="L585" s="963"/>
      <c r="M585" s="963"/>
      <c r="N585" s="963"/>
      <c r="O585" s="963"/>
      <c r="P585" s="963"/>
      <c r="Q585" s="963"/>
      <c r="R585" s="963"/>
      <c r="S585" s="963"/>
      <c r="T585" s="963"/>
      <c r="U585" s="963"/>
      <c r="V585" s="963"/>
      <c r="W585" s="963"/>
      <c r="X585" s="963"/>
      <c r="Y585" s="963"/>
      <c r="Z585" s="963"/>
      <c r="AA585" s="963"/>
      <c r="AB585" s="963"/>
      <c r="AC585" s="963"/>
      <c r="AD585" s="963"/>
      <c r="AE585" s="963"/>
      <c r="AF585" s="963"/>
      <c r="AG585" s="963"/>
      <c r="AH585" s="963"/>
      <c r="AI585" s="963"/>
      <c r="AJ585" s="963"/>
    </row>
    <row r="586" spans="1:36" ht="12.75" customHeight="1">
      <c r="A586" s="963"/>
      <c r="B586" s="963"/>
      <c r="C586" s="963"/>
      <c r="D586" s="963"/>
      <c r="E586" s="963"/>
      <c r="F586" s="963"/>
      <c r="G586" s="963"/>
      <c r="H586" s="963"/>
      <c r="I586" s="963"/>
      <c r="J586" s="963"/>
      <c r="K586" s="963"/>
      <c r="L586" s="963"/>
      <c r="M586" s="963"/>
      <c r="N586" s="963"/>
      <c r="O586" s="963"/>
      <c r="P586" s="963"/>
      <c r="Q586" s="963"/>
      <c r="R586" s="963"/>
      <c r="S586" s="963"/>
      <c r="T586" s="963"/>
      <c r="U586" s="963"/>
      <c r="V586" s="963"/>
      <c r="W586" s="963"/>
      <c r="X586" s="963"/>
      <c r="Y586" s="963"/>
      <c r="Z586" s="963"/>
      <c r="AA586" s="963"/>
      <c r="AB586" s="963"/>
      <c r="AC586" s="963"/>
      <c r="AD586" s="963"/>
      <c r="AE586" s="963"/>
      <c r="AF586" s="963"/>
      <c r="AG586" s="963"/>
      <c r="AH586" s="963"/>
      <c r="AI586" s="963"/>
      <c r="AJ586" s="963"/>
    </row>
    <row r="587" spans="1:36" ht="12.75" customHeight="1">
      <c r="A587" s="963"/>
      <c r="B587" s="963"/>
      <c r="C587" s="963"/>
      <c r="D587" s="963"/>
      <c r="E587" s="963"/>
      <c r="F587" s="963"/>
      <c r="G587" s="963"/>
      <c r="H587" s="963"/>
      <c r="I587" s="963"/>
      <c r="J587" s="963"/>
      <c r="K587" s="963"/>
      <c r="L587" s="963"/>
      <c r="M587" s="963"/>
      <c r="N587" s="963"/>
      <c r="O587" s="963"/>
      <c r="P587" s="963"/>
      <c r="Q587" s="963"/>
      <c r="R587" s="963"/>
      <c r="S587" s="963"/>
      <c r="T587" s="963"/>
      <c r="U587" s="963"/>
      <c r="V587" s="963"/>
      <c r="W587" s="963"/>
      <c r="X587" s="963"/>
      <c r="Y587" s="963"/>
      <c r="Z587" s="963"/>
      <c r="AA587" s="963"/>
      <c r="AB587" s="963"/>
      <c r="AC587" s="963"/>
      <c r="AD587" s="963"/>
      <c r="AE587" s="963"/>
      <c r="AF587" s="963"/>
      <c r="AG587" s="963"/>
      <c r="AH587" s="963"/>
      <c r="AI587" s="963"/>
      <c r="AJ587" s="963"/>
    </row>
    <row r="588" spans="1:36" ht="12.75" customHeight="1">
      <c r="A588" s="963"/>
      <c r="B588" s="963"/>
      <c r="C588" s="963"/>
      <c r="D588" s="963"/>
      <c r="E588" s="963"/>
      <c r="F588" s="963"/>
      <c r="G588" s="963"/>
      <c r="H588" s="963"/>
      <c r="I588" s="963"/>
      <c r="J588" s="963"/>
      <c r="K588" s="963"/>
      <c r="L588" s="963"/>
      <c r="M588" s="963"/>
      <c r="N588" s="963"/>
      <c r="O588" s="963"/>
      <c r="P588" s="963"/>
      <c r="Q588" s="963"/>
      <c r="R588" s="963"/>
      <c r="S588" s="963"/>
      <c r="T588" s="963"/>
      <c r="U588" s="963"/>
      <c r="V588" s="963"/>
      <c r="W588" s="963"/>
      <c r="X588" s="963"/>
      <c r="Y588" s="963"/>
      <c r="Z588" s="963"/>
      <c r="AA588" s="963"/>
      <c r="AB588" s="963"/>
      <c r="AC588" s="963"/>
      <c r="AD588" s="963"/>
      <c r="AE588" s="963"/>
      <c r="AF588" s="963"/>
      <c r="AG588" s="963"/>
      <c r="AH588" s="963"/>
      <c r="AI588" s="963"/>
      <c r="AJ588" s="963"/>
    </row>
    <row r="589" spans="1:36" ht="12.75" customHeight="1">
      <c r="A589" s="963"/>
      <c r="B589" s="963"/>
      <c r="C589" s="963"/>
      <c r="D589" s="963"/>
      <c r="E589" s="963"/>
      <c r="F589" s="963"/>
      <c r="G589" s="963"/>
      <c r="H589" s="963"/>
      <c r="I589" s="963"/>
      <c r="J589" s="963"/>
      <c r="K589" s="963"/>
      <c r="L589" s="963"/>
      <c r="M589" s="963"/>
      <c r="N589" s="963"/>
      <c r="O589" s="963"/>
      <c r="P589" s="963"/>
      <c r="Q589" s="963"/>
      <c r="R589" s="963"/>
      <c r="S589" s="963"/>
      <c r="T589" s="963"/>
      <c r="U589" s="963"/>
      <c r="V589" s="963"/>
      <c r="W589" s="963"/>
      <c r="X589" s="963"/>
      <c r="Y589" s="963"/>
      <c r="Z589" s="963"/>
      <c r="AA589" s="963"/>
      <c r="AB589" s="963"/>
      <c r="AC589" s="963"/>
      <c r="AD589" s="963"/>
      <c r="AE589" s="963"/>
      <c r="AF589" s="963"/>
      <c r="AG589" s="963"/>
      <c r="AH589" s="963"/>
      <c r="AI589" s="963"/>
      <c r="AJ589" s="963"/>
    </row>
    <row r="590" spans="1:36" ht="12.75" customHeight="1">
      <c r="A590" s="963"/>
      <c r="B590" s="963"/>
      <c r="C590" s="963"/>
      <c r="D590" s="963"/>
      <c r="E590" s="963"/>
      <c r="F590" s="963"/>
      <c r="G590" s="963"/>
      <c r="H590" s="963"/>
      <c r="I590" s="963"/>
      <c r="J590" s="963"/>
      <c r="K590" s="963"/>
      <c r="L590" s="963"/>
      <c r="M590" s="963"/>
      <c r="N590" s="963"/>
      <c r="O590" s="963"/>
      <c r="P590" s="963"/>
      <c r="Q590" s="963"/>
      <c r="R590" s="963"/>
      <c r="S590" s="963"/>
      <c r="T590" s="963"/>
      <c r="U590" s="963"/>
      <c r="V590" s="963"/>
      <c r="W590" s="963"/>
      <c r="X590" s="963"/>
      <c r="Y590" s="963"/>
      <c r="Z590" s="963"/>
      <c r="AA590" s="963"/>
      <c r="AB590" s="963"/>
      <c r="AC590" s="963"/>
      <c r="AD590" s="963"/>
      <c r="AE590" s="963"/>
      <c r="AF590" s="963"/>
      <c r="AG590" s="963"/>
      <c r="AH590" s="963"/>
      <c r="AI590" s="963"/>
      <c r="AJ590" s="963"/>
    </row>
    <row r="591" spans="1:36" ht="12.75" customHeight="1">
      <c r="A591" s="963"/>
      <c r="B591" s="963"/>
      <c r="C591" s="963"/>
      <c r="D591" s="963"/>
      <c r="E591" s="963"/>
      <c r="F591" s="963"/>
      <c r="G591" s="963"/>
      <c r="H591" s="963"/>
      <c r="I591" s="963"/>
      <c r="J591" s="963"/>
      <c r="K591" s="963"/>
      <c r="L591" s="963"/>
      <c r="M591" s="963"/>
      <c r="N591" s="963"/>
      <c r="O591" s="963"/>
      <c r="P591" s="963"/>
      <c r="Q591" s="963"/>
      <c r="R591" s="963"/>
      <c r="S591" s="963"/>
      <c r="T591" s="963"/>
      <c r="U591" s="963"/>
      <c r="V591" s="963"/>
      <c r="W591" s="963"/>
      <c r="X591" s="963"/>
      <c r="Y591" s="963"/>
      <c r="Z591" s="963"/>
      <c r="AA591" s="963"/>
      <c r="AB591" s="963"/>
      <c r="AC591" s="963"/>
      <c r="AD591" s="963"/>
      <c r="AE591" s="963"/>
      <c r="AF591" s="963"/>
      <c r="AG591" s="963"/>
      <c r="AH591" s="963"/>
      <c r="AI591" s="963"/>
      <c r="AJ591" s="963"/>
    </row>
    <row r="592" spans="1:36" ht="12.75" customHeight="1">
      <c r="A592" s="963"/>
      <c r="B592" s="963"/>
      <c r="C592" s="963"/>
      <c r="D592" s="963"/>
      <c r="E592" s="963"/>
      <c r="F592" s="963"/>
      <c r="G592" s="963"/>
      <c r="H592" s="963"/>
      <c r="I592" s="963"/>
      <c r="J592" s="963"/>
      <c r="K592" s="963"/>
      <c r="L592" s="963"/>
      <c r="M592" s="963"/>
      <c r="N592" s="963"/>
      <c r="O592" s="963"/>
      <c r="P592" s="963"/>
      <c r="Q592" s="963"/>
      <c r="R592" s="963"/>
      <c r="S592" s="963"/>
      <c r="T592" s="963"/>
      <c r="U592" s="963"/>
      <c r="V592" s="963"/>
      <c r="W592" s="963"/>
      <c r="X592" s="963"/>
      <c r="Y592" s="963"/>
      <c r="Z592" s="963"/>
      <c r="AA592" s="963"/>
      <c r="AB592" s="963"/>
      <c r="AC592" s="963"/>
      <c r="AD592" s="963"/>
      <c r="AE592" s="963"/>
      <c r="AF592" s="963"/>
      <c r="AG592" s="963"/>
      <c r="AH592" s="963"/>
      <c r="AI592" s="963"/>
      <c r="AJ592" s="963"/>
    </row>
    <row r="593" spans="1:36" ht="12.75" customHeight="1">
      <c r="A593" s="963"/>
      <c r="B593" s="963"/>
      <c r="C593" s="963"/>
      <c r="D593" s="963"/>
      <c r="E593" s="963"/>
      <c r="F593" s="963"/>
      <c r="G593" s="963"/>
      <c r="H593" s="963"/>
      <c r="I593" s="963"/>
      <c r="J593" s="963"/>
      <c r="K593" s="963"/>
      <c r="L593" s="963"/>
      <c r="M593" s="963"/>
      <c r="N593" s="963"/>
      <c r="O593" s="963"/>
      <c r="P593" s="963"/>
      <c r="Q593" s="963"/>
      <c r="R593" s="963"/>
      <c r="S593" s="963"/>
      <c r="T593" s="963"/>
      <c r="U593" s="963"/>
      <c r="V593" s="963"/>
      <c r="W593" s="963"/>
      <c r="X593" s="963"/>
      <c r="Y593" s="963"/>
      <c r="Z593" s="963"/>
      <c r="AA593" s="963"/>
      <c r="AB593" s="963"/>
      <c r="AC593" s="963"/>
      <c r="AD593" s="963"/>
      <c r="AE593" s="963"/>
      <c r="AF593" s="963"/>
      <c r="AG593" s="963"/>
      <c r="AH593" s="963"/>
      <c r="AI593" s="963"/>
      <c r="AJ593" s="963"/>
    </row>
    <row r="594" spans="1:36" ht="12.75" customHeight="1">
      <c r="A594" s="963"/>
      <c r="B594" s="963"/>
      <c r="C594" s="963"/>
      <c r="D594" s="963"/>
      <c r="E594" s="963"/>
      <c r="F594" s="963"/>
      <c r="G594" s="963"/>
      <c r="H594" s="963"/>
      <c r="I594" s="963"/>
      <c r="J594" s="963"/>
      <c r="K594" s="963"/>
      <c r="L594" s="963"/>
      <c r="M594" s="963"/>
      <c r="N594" s="963"/>
      <c r="O594" s="963"/>
      <c r="P594" s="963"/>
      <c r="Q594" s="963"/>
      <c r="R594" s="963"/>
      <c r="S594" s="963"/>
      <c r="T594" s="963"/>
      <c r="U594" s="963"/>
      <c r="V594" s="963"/>
      <c r="W594" s="963"/>
      <c r="X594" s="963"/>
      <c r="Y594" s="963"/>
      <c r="Z594" s="963"/>
      <c r="AA594" s="963"/>
      <c r="AB594" s="963"/>
      <c r="AC594" s="963"/>
      <c r="AD594" s="963"/>
      <c r="AE594" s="963"/>
      <c r="AF594" s="963"/>
      <c r="AG594" s="963"/>
      <c r="AH594" s="963"/>
      <c r="AI594" s="963"/>
      <c r="AJ594" s="963"/>
    </row>
    <row r="595" spans="1:36" ht="12.75" customHeight="1">
      <c r="A595" s="963"/>
      <c r="B595" s="963"/>
      <c r="C595" s="963"/>
      <c r="D595" s="963"/>
      <c r="E595" s="963"/>
      <c r="F595" s="963"/>
      <c r="G595" s="963"/>
      <c r="H595" s="963"/>
      <c r="I595" s="963"/>
      <c r="J595" s="963"/>
      <c r="K595" s="963"/>
      <c r="L595" s="963"/>
      <c r="M595" s="963"/>
      <c r="N595" s="963"/>
      <c r="O595" s="963"/>
      <c r="P595" s="963"/>
      <c r="Q595" s="963"/>
      <c r="R595" s="963"/>
      <c r="S595" s="963"/>
      <c r="T595" s="963"/>
      <c r="U595" s="963"/>
      <c r="V595" s="963"/>
      <c r="W595" s="963"/>
      <c r="X595" s="963"/>
      <c r="Y595" s="963"/>
      <c r="Z595" s="963"/>
      <c r="AA595" s="963"/>
      <c r="AB595" s="963"/>
      <c r="AC595" s="963"/>
      <c r="AD595" s="963"/>
      <c r="AE595" s="963"/>
      <c r="AF595" s="963"/>
      <c r="AG595" s="963"/>
      <c r="AH595" s="963"/>
      <c r="AI595" s="963"/>
      <c r="AJ595" s="963"/>
    </row>
    <row r="596" spans="1:36" ht="12.75" customHeight="1">
      <c r="A596" s="963"/>
      <c r="B596" s="963"/>
      <c r="C596" s="963"/>
      <c r="D596" s="963"/>
      <c r="E596" s="963"/>
      <c r="F596" s="963"/>
      <c r="G596" s="963"/>
      <c r="H596" s="963"/>
      <c r="I596" s="963"/>
      <c r="J596" s="963"/>
      <c r="K596" s="963"/>
      <c r="L596" s="963"/>
      <c r="M596" s="963"/>
      <c r="N596" s="963"/>
      <c r="O596" s="963"/>
      <c r="P596" s="963"/>
      <c r="Q596" s="963"/>
      <c r="R596" s="963"/>
      <c r="S596" s="963"/>
      <c r="T596" s="963"/>
      <c r="U596" s="963"/>
      <c r="V596" s="963"/>
      <c r="W596" s="963"/>
      <c r="X596" s="963"/>
      <c r="Y596" s="963"/>
      <c r="Z596" s="963"/>
      <c r="AA596" s="963"/>
      <c r="AB596" s="963"/>
      <c r="AC596" s="963"/>
      <c r="AD596" s="963"/>
      <c r="AE596" s="963"/>
      <c r="AF596" s="963"/>
      <c r="AG596" s="963"/>
      <c r="AH596" s="963"/>
      <c r="AI596" s="963"/>
      <c r="AJ596" s="963"/>
    </row>
    <row r="597" spans="1:36" ht="12.75" customHeight="1">
      <c r="A597" s="963"/>
      <c r="B597" s="963"/>
      <c r="C597" s="963"/>
      <c r="D597" s="963"/>
      <c r="E597" s="963"/>
      <c r="F597" s="963"/>
      <c r="G597" s="963"/>
      <c r="H597" s="963"/>
      <c r="I597" s="963"/>
      <c r="J597" s="963"/>
      <c r="K597" s="963"/>
      <c r="L597" s="963"/>
      <c r="M597" s="963"/>
      <c r="N597" s="963"/>
      <c r="O597" s="963"/>
      <c r="P597" s="963"/>
      <c r="Q597" s="963"/>
      <c r="R597" s="963"/>
      <c r="S597" s="963"/>
      <c r="T597" s="963"/>
      <c r="U597" s="963"/>
      <c r="V597" s="963"/>
      <c r="W597" s="963"/>
      <c r="X597" s="963"/>
      <c r="Y597" s="963"/>
      <c r="Z597" s="963"/>
      <c r="AA597" s="963"/>
      <c r="AB597" s="963"/>
      <c r="AC597" s="963"/>
      <c r="AD597" s="963"/>
      <c r="AE597" s="963"/>
      <c r="AF597" s="963"/>
      <c r="AG597" s="963"/>
      <c r="AH597" s="963"/>
      <c r="AI597" s="963"/>
      <c r="AJ597" s="963"/>
    </row>
    <row r="598" spans="1:36" ht="12.75" customHeight="1">
      <c r="A598" s="963"/>
      <c r="B598" s="963"/>
      <c r="C598" s="963"/>
      <c r="D598" s="963"/>
      <c r="E598" s="963"/>
      <c r="F598" s="963"/>
      <c r="G598" s="963"/>
      <c r="H598" s="963"/>
      <c r="I598" s="963"/>
      <c r="J598" s="963"/>
      <c r="K598" s="963"/>
      <c r="L598" s="963"/>
      <c r="M598" s="963"/>
      <c r="N598" s="963"/>
      <c r="O598" s="963"/>
      <c r="P598" s="963"/>
      <c r="Q598" s="963"/>
      <c r="R598" s="963"/>
      <c r="S598" s="963"/>
      <c r="T598" s="963"/>
      <c r="U598" s="963"/>
      <c r="V598" s="963"/>
      <c r="W598" s="963"/>
      <c r="X598" s="963"/>
      <c r="Y598" s="963"/>
      <c r="Z598" s="963"/>
      <c r="AA598" s="963"/>
      <c r="AB598" s="963"/>
      <c r="AC598" s="963"/>
      <c r="AD598" s="963"/>
      <c r="AE598" s="963"/>
      <c r="AF598" s="963"/>
      <c r="AG598" s="963"/>
      <c r="AH598" s="963"/>
      <c r="AI598" s="963"/>
      <c r="AJ598" s="963"/>
    </row>
    <row r="599" spans="1:36" ht="12.75" customHeight="1">
      <c r="A599" s="963"/>
      <c r="B599" s="963"/>
      <c r="C599" s="963"/>
      <c r="D599" s="963"/>
      <c r="E599" s="963"/>
      <c r="F599" s="963"/>
      <c r="G599" s="963"/>
      <c r="H599" s="963"/>
      <c r="I599" s="963"/>
      <c r="J599" s="963"/>
      <c r="K599" s="963"/>
      <c r="L599" s="963"/>
      <c r="M599" s="963"/>
      <c r="N599" s="963"/>
      <c r="O599" s="963"/>
      <c r="P599" s="963"/>
      <c r="Q599" s="963"/>
      <c r="R599" s="963"/>
      <c r="S599" s="963"/>
      <c r="T599" s="963"/>
      <c r="U599" s="963"/>
      <c r="V599" s="963"/>
      <c r="W599" s="963"/>
      <c r="X599" s="963"/>
      <c r="Y599" s="963"/>
      <c r="Z599" s="963"/>
      <c r="AA599" s="963"/>
      <c r="AB599" s="963"/>
      <c r="AC599" s="963"/>
      <c r="AD599" s="963"/>
      <c r="AE599" s="963"/>
      <c r="AF599" s="963"/>
      <c r="AG599" s="963"/>
      <c r="AH599" s="963"/>
      <c r="AI599" s="963"/>
      <c r="AJ599" s="963"/>
    </row>
    <row r="600" spans="1:36" ht="12.75" customHeight="1">
      <c r="A600" s="963"/>
      <c r="B600" s="963"/>
      <c r="C600" s="963"/>
      <c r="D600" s="963"/>
      <c r="E600" s="963"/>
      <c r="F600" s="963"/>
      <c r="G600" s="963"/>
      <c r="H600" s="963"/>
      <c r="I600" s="963"/>
      <c r="J600" s="963"/>
      <c r="K600" s="963"/>
      <c r="L600" s="963"/>
      <c r="M600" s="963"/>
      <c r="N600" s="963"/>
      <c r="O600" s="963"/>
      <c r="P600" s="963"/>
      <c r="Q600" s="963"/>
      <c r="R600" s="963"/>
      <c r="S600" s="963"/>
      <c r="T600" s="963"/>
      <c r="U600" s="963"/>
      <c r="V600" s="963"/>
      <c r="W600" s="963"/>
      <c r="X600" s="963"/>
      <c r="Y600" s="963"/>
      <c r="Z600" s="963"/>
      <c r="AA600" s="963"/>
      <c r="AB600" s="963"/>
      <c r="AC600" s="963"/>
      <c r="AD600" s="963"/>
      <c r="AE600" s="963"/>
      <c r="AF600" s="963"/>
      <c r="AG600" s="963"/>
      <c r="AH600" s="963"/>
      <c r="AI600" s="963"/>
      <c r="AJ600" s="963"/>
    </row>
    <row r="601" spans="1:36" ht="12.75" customHeight="1">
      <c r="A601" s="963"/>
      <c r="B601" s="963"/>
      <c r="C601" s="963"/>
      <c r="D601" s="963"/>
      <c r="E601" s="963"/>
      <c r="F601" s="963"/>
      <c r="G601" s="963"/>
      <c r="H601" s="963"/>
      <c r="I601" s="963"/>
      <c r="J601" s="963"/>
      <c r="K601" s="963"/>
      <c r="L601" s="963"/>
      <c r="M601" s="963"/>
      <c r="N601" s="963"/>
      <c r="O601" s="963"/>
      <c r="P601" s="963"/>
      <c r="Q601" s="963"/>
      <c r="R601" s="963"/>
      <c r="S601" s="963"/>
      <c r="T601" s="963"/>
      <c r="U601" s="963"/>
      <c r="V601" s="963"/>
      <c r="W601" s="963"/>
      <c r="X601" s="963"/>
      <c r="Y601" s="963"/>
      <c r="Z601" s="963"/>
      <c r="AA601" s="963"/>
      <c r="AB601" s="963"/>
      <c r="AC601" s="963"/>
      <c r="AD601" s="963"/>
      <c r="AE601" s="963"/>
      <c r="AF601" s="963"/>
      <c r="AG601" s="963"/>
      <c r="AH601" s="963"/>
      <c r="AI601" s="963"/>
      <c r="AJ601" s="963"/>
    </row>
    <row r="602" spans="1:36" ht="12.75" customHeight="1">
      <c r="A602" s="963"/>
      <c r="B602" s="963"/>
      <c r="C602" s="963"/>
      <c r="D602" s="963"/>
      <c r="E602" s="963"/>
      <c r="F602" s="963"/>
      <c r="G602" s="963"/>
      <c r="H602" s="963"/>
      <c r="I602" s="963"/>
      <c r="J602" s="963"/>
      <c r="K602" s="963"/>
      <c r="L602" s="963"/>
      <c r="M602" s="963"/>
      <c r="N602" s="963"/>
      <c r="O602" s="963"/>
      <c r="P602" s="963"/>
      <c r="Q602" s="963"/>
      <c r="R602" s="963"/>
      <c r="S602" s="963"/>
      <c r="T602" s="963"/>
      <c r="U602" s="963"/>
      <c r="V602" s="963"/>
      <c r="W602" s="963"/>
      <c r="X602" s="963"/>
      <c r="Y602" s="963"/>
      <c r="Z602" s="963"/>
      <c r="AA602" s="963"/>
      <c r="AB602" s="963"/>
      <c r="AC602" s="963"/>
      <c r="AD602" s="963"/>
      <c r="AE602" s="963"/>
      <c r="AF602" s="963"/>
      <c r="AG602" s="963"/>
      <c r="AH602" s="963"/>
      <c r="AI602" s="963"/>
      <c r="AJ602" s="963"/>
    </row>
    <row r="603" spans="1:36" ht="12.75" customHeight="1">
      <c r="A603" s="963"/>
      <c r="B603" s="963"/>
      <c r="C603" s="963"/>
      <c r="D603" s="963"/>
      <c r="E603" s="963"/>
      <c r="F603" s="963"/>
      <c r="G603" s="963"/>
      <c r="H603" s="963"/>
      <c r="I603" s="963"/>
      <c r="J603" s="963"/>
      <c r="K603" s="963"/>
      <c r="L603" s="963"/>
      <c r="M603" s="963"/>
      <c r="N603" s="963"/>
      <c r="O603" s="963"/>
      <c r="P603" s="963"/>
      <c r="Q603" s="963"/>
      <c r="R603" s="963"/>
      <c r="S603" s="963"/>
      <c r="T603" s="963"/>
      <c r="U603" s="963"/>
      <c r="V603" s="963"/>
      <c r="W603" s="963"/>
      <c r="X603" s="963"/>
      <c r="Y603" s="963"/>
      <c r="Z603" s="963"/>
      <c r="AA603" s="963"/>
      <c r="AB603" s="963"/>
      <c r="AC603" s="963"/>
      <c r="AD603" s="963"/>
      <c r="AE603" s="963"/>
      <c r="AF603" s="963"/>
      <c r="AG603" s="963"/>
      <c r="AH603" s="963"/>
      <c r="AI603" s="963"/>
      <c r="AJ603" s="963"/>
    </row>
    <row r="604" spans="1:36" ht="12.75" customHeight="1">
      <c r="A604" s="963"/>
      <c r="B604" s="963"/>
      <c r="C604" s="963"/>
      <c r="D604" s="963"/>
      <c r="E604" s="963"/>
      <c r="F604" s="963"/>
      <c r="G604" s="963"/>
      <c r="H604" s="963"/>
      <c r="I604" s="963"/>
      <c r="J604" s="963"/>
      <c r="K604" s="963"/>
      <c r="L604" s="963"/>
      <c r="M604" s="963"/>
      <c r="N604" s="963"/>
      <c r="O604" s="963"/>
      <c r="P604" s="963"/>
      <c r="Q604" s="963"/>
      <c r="R604" s="963"/>
      <c r="S604" s="963"/>
      <c r="T604" s="963"/>
      <c r="U604" s="963"/>
      <c r="V604" s="963"/>
      <c r="W604" s="963"/>
      <c r="X604" s="963"/>
      <c r="Y604" s="963"/>
      <c r="Z604" s="963"/>
      <c r="AA604" s="963"/>
      <c r="AB604" s="963"/>
      <c r="AC604" s="963"/>
      <c r="AD604" s="963"/>
      <c r="AE604" s="963"/>
      <c r="AF604" s="963"/>
      <c r="AG604" s="963"/>
      <c r="AH604" s="963"/>
      <c r="AI604" s="963"/>
      <c r="AJ604" s="963"/>
    </row>
    <row r="605" spans="1:36" ht="12.75" customHeight="1">
      <c r="A605" s="963"/>
      <c r="B605" s="963"/>
      <c r="C605" s="963"/>
      <c r="D605" s="963"/>
      <c r="E605" s="963"/>
      <c r="F605" s="963"/>
      <c r="G605" s="963"/>
      <c r="H605" s="963"/>
      <c r="I605" s="963"/>
      <c r="J605" s="963"/>
      <c r="K605" s="963"/>
      <c r="L605" s="963"/>
      <c r="M605" s="963"/>
      <c r="N605" s="963"/>
      <c r="O605" s="963"/>
      <c r="P605" s="963"/>
      <c r="Q605" s="963"/>
      <c r="R605" s="963"/>
      <c r="S605" s="963"/>
      <c r="T605" s="963"/>
      <c r="U605" s="963"/>
      <c r="V605" s="963"/>
      <c r="W605" s="963"/>
      <c r="X605" s="963"/>
      <c r="Y605" s="963"/>
      <c r="Z605" s="963"/>
      <c r="AA605" s="963"/>
      <c r="AB605" s="963"/>
      <c r="AC605" s="963"/>
      <c r="AD605" s="963"/>
      <c r="AE605" s="963"/>
      <c r="AF605" s="963"/>
      <c r="AG605" s="963"/>
      <c r="AH605" s="963"/>
      <c r="AI605" s="963"/>
      <c r="AJ605" s="963"/>
    </row>
    <row r="606" spans="1:36" ht="12.75" customHeight="1">
      <c r="A606" s="963"/>
      <c r="B606" s="963"/>
      <c r="C606" s="963"/>
      <c r="D606" s="963"/>
      <c r="E606" s="963"/>
      <c r="F606" s="963"/>
      <c r="G606" s="963"/>
      <c r="H606" s="963"/>
      <c r="I606" s="963"/>
      <c r="J606" s="963"/>
      <c r="K606" s="963"/>
      <c r="L606" s="963"/>
      <c r="M606" s="963"/>
      <c r="N606" s="963"/>
      <c r="O606" s="963"/>
      <c r="P606" s="963"/>
      <c r="Q606" s="963"/>
      <c r="R606" s="963"/>
      <c r="S606" s="963"/>
      <c r="T606" s="963"/>
      <c r="U606" s="963"/>
      <c r="V606" s="963"/>
      <c r="W606" s="963"/>
      <c r="X606" s="963"/>
      <c r="Y606" s="963"/>
      <c r="Z606" s="963"/>
      <c r="AA606" s="963"/>
      <c r="AB606" s="963"/>
      <c r="AC606" s="963"/>
      <c r="AD606" s="963"/>
      <c r="AE606" s="963"/>
      <c r="AF606" s="963"/>
      <c r="AG606" s="963"/>
      <c r="AH606" s="963"/>
      <c r="AI606" s="963"/>
      <c r="AJ606" s="963"/>
    </row>
    <row r="607" spans="1:36" ht="12.75" customHeight="1">
      <c r="A607" s="963"/>
      <c r="B607" s="963"/>
      <c r="C607" s="963"/>
      <c r="D607" s="963"/>
      <c r="E607" s="963"/>
      <c r="F607" s="963"/>
      <c r="G607" s="963"/>
      <c r="H607" s="963"/>
      <c r="I607" s="963"/>
      <c r="J607" s="963"/>
      <c r="K607" s="963"/>
      <c r="L607" s="963"/>
      <c r="M607" s="963"/>
      <c r="N607" s="963"/>
      <c r="O607" s="963"/>
      <c r="P607" s="963"/>
      <c r="Q607" s="963"/>
      <c r="R607" s="963"/>
      <c r="S607" s="963"/>
      <c r="T607" s="963"/>
      <c r="U607" s="963"/>
      <c r="V607" s="963"/>
      <c r="W607" s="963"/>
      <c r="X607" s="963"/>
      <c r="Y607" s="963"/>
      <c r="Z607" s="963"/>
      <c r="AA607" s="963"/>
      <c r="AB607" s="963"/>
      <c r="AC607" s="963"/>
      <c r="AD607" s="963"/>
      <c r="AE607" s="963"/>
      <c r="AF607" s="963"/>
      <c r="AG607" s="963"/>
      <c r="AH607" s="963"/>
      <c r="AI607" s="963"/>
      <c r="AJ607" s="963"/>
    </row>
    <row r="608" spans="1:36" ht="12.75" customHeight="1">
      <c r="A608" s="963"/>
      <c r="B608" s="963"/>
      <c r="C608" s="963"/>
      <c r="D608" s="963"/>
      <c r="E608" s="963"/>
      <c r="F608" s="963"/>
      <c r="G608" s="963"/>
      <c r="H608" s="963"/>
      <c r="I608" s="963"/>
      <c r="J608" s="963"/>
      <c r="K608" s="963"/>
      <c r="L608" s="963"/>
      <c r="M608" s="963"/>
      <c r="N608" s="963"/>
      <c r="O608" s="963"/>
      <c r="P608" s="963"/>
      <c r="Q608" s="963"/>
      <c r="R608" s="963"/>
      <c r="S608" s="963"/>
      <c r="T608" s="963"/>
      <c r="U608" s="963"/>
      <c r="V608" s="963"/>
      <c r="W608" s="963"/>
      <c r="X608" s="963"/>
      <c r="Y608" s="963"/>
      <c r="Z608" s="963"/>
      <c r="AA608" s="963"/>
      <c r="AB608" s="963"/>
      <c r="AC608" s="963"/>
      <c r="AD608" s="963"/>
      <c r="AE608" s="963"/>
      <c r="AF608" s="963"/>
      <c r="AG608" s="963"/>
      <c r="AH608" s="963"/>
      <c r="AI608" s="963"/>
      <c r="AJ608" s="963"/>
    </row>
    <row r="609" spans="1:36" ht="12.75" customHeight="1">
      <c r="A609" s="963"/>
      <c r="B609" s="963"/>
      <c r="C609" s="963"/>
      <c r="D609" s="963"/>
      <c r="E609" s="963"/>
      <c r="F609" s="963"/>
      <c r="G609" s="963"/>
      <c r="H609" s="963"/>
      <c r="I609" s="963"/>
      <c r="J609" s="963"/>
      <c r="K609" s="963"/>
      <c r="L609" s="963"/>
      <c r="M609" s="963"/>
      <c r="N609" s="963"/>
      <c r="O609" s="963"/>
      <c r="P609" s="963"/>
      <c r="Q609" s="963"/>
      <c r="R609" s="963"/>
      <c r="S609" s="963"/>
      <c r="T609" s="963"/>
      <c r="U609" s="963"/>
      <c r="V609" s="963"/>
      <c r="W609" s="963"/>
      <c r="X609" s="963"/>
      <c r="Y609" s="963"/>
      <c r="Z609" s="963"/>
      <c r="AA609" s="963"/>
      <c r="AB609" s="963"/>
      <c r="AC609" s="963"/>
      <c r="AD609" s="963"/>
      <c r="AE609" s="963"/>
      <c r="AF609" s="963"/>
      <c r="AG609" s="963"/>
      <c r="AH609" s="963"/>
      <c r="AI609" s="963"/>
      <c r="AJ609" s="963"/>
    </row>
    <row r="610" spans="1:36" ht="12.75" customHeight="1">
      <c r="A610" s="963"/>
      <c r="B610" s="963"/>
      <c r="C610" s="963"/>
      <c r="D610" s="963"/>
      <c r="E610" s="963"/>
      <c r="F610" s="963"/>
      <c r="G610" s="963"/>
      <c r="H610" s="963"/>
      <c r="I610" s="963"/>
      <c r="J610" s="963"/>
      <c r="K610" s="963"/>
      <c r="L610" s="963"/>
      <c r="M610" s="963"/>
      <c r="N610" s="963"/>
      <c r="O610" s="963"/>
      <c r="P610" s="963"/>
      <c r="Q610" s="963"/>
      <c r="R610" s="963"/>
      <c r="S610" s="963"/>
      <c r="T610" s="963"/>
      <c r="U610" s="963"/>
      <c r="V610" s="963"/>
      <c r="W610" s="963"/>
      <c r="X610" s="963"/>
      <c r="Y610" s="963"/>
      <c r="Z610" s="963"/>
      <c r="AA610" s="963"/>
      <c r="AB610" s="963"/>
      <c r="AC610" s="963"/>
      <c r="AD610" s="963"/>
      <c r="AE610" s="963"/>
      <c r="AF610" s="963"/>
      <c r="AG610" s="963"/>
      <c r="AH610" s="963"/>
      <c r="AI610" s="963"/>
      <c r="AJ610" s="963"/>
    </row>
    <row r="611" spans="1:36" ht="12.75" customHeight="1">
      <c r="A611" s="963"/>
      <c r="B611" s="963"/>
      <c r="C611" s="963"/>
      <c r="D611" s="963"/>
      <c r="E611" s="963"/>
      <c r="F611" s="963"/>
      <c r="G611" s="963"/>
      <c r="H611" s="963"/>
      <c r="I611" s="963"/>
      <c r="J611" s="963"/>
      <c r="K611" s="963"/>
      <c r="L611" s="963"/>
      <c r="M611" s="963"/>
      <c r="N611" s="963"/>
      <c r="O611" s="963"/>
      <c r="P611" s="963"/>
      <c r="Q611" s="963"/>
      <c r="R611" s="963"/>
      <c r="S611" s="963"/>
      <c r="T611" s="963"/>
      <c r="U611" s="963"/>
      <c r="V611" s="963"/>
      <c r="W611" s="963"/>
      <c r="X611" s="963"/>
      <c r="Y611" s="963"/>
      <c r="Z611" s="963"/>
      <c r="AA611" s="963"/>
      <c r="AB611" s="963"/>
      <c r="AC611" s="963"/>
      <c r="AD611" s="963"/>
      <c r="AE611" s="963"/>
      <c r="AF611" s="963"/>
      <c r="AG611" s="963"/>
      <c r="AH611" s="963"/>
      <c r="AI611" s="963"/>
      <c r="AJ611" s="963"/>
    </row>
    <row r="612" spans="1:36" ht="12.75" customHeight="1">
      <c r="A612" s="963"/>
      <c r="B612" s="963"/>
      <c r="C612" s="963"/>
      <c r="D612" s="963"/>
      <c r="E612" s="963"/>
      <c r="F612" s="963"/>
      <c r="G612" s="963"/>
      <c r="H612" s="963"/>
      <c r="I612" s="963"/>
      <c r="J612" s="963"/>
      <c r="K612" s="963"/>
      <c r="L612" s="963"/>
      <c r="M612" s="963"/>
      <c r="N612" s="963"/>
      <c r="O612" s="963"/>
      <c r="P612" s="963"/>
      <c r="Q612" s="963"/>
      <c r="R612" s="963"/>
      <c r="S612" s="963"/>
      <c r="T612" s="963"/>
      <c r="U612" s="963"/>
      <c r="V612" s="963"/>
      <c r="W612" s="963"/>
      <c r="X612" s="963"/>
      <c r="Y612" s="963"/>
      <c r="Z612" s="963"/>
      <c r="AA612" s="963"/>
      <c r="AB612" s="963"/>
      <c r="AC612" s="963"/>
      <c r="AD612" s="963"/>
      <c r="AE612" s="963"/>
      <c r="AF612" s="963"/>
      <c r="AG612" s="963"/>
      <c r="AH612" s="963"/>
      <c r="AI612" s="963"/>
      <c r="AJ612" s="963"/>
    </row>
    <row r="613" spans="1:36" ht="12.75" customHeight="1">
      <c r="A613" s="963"/>
      <c r="B613" s="963"/>
      <c r="C613" s="963"/>
      <c r="D613" s="963"/>
      <c r="E613" s="963"/>
      <c r="F613" s="963"/>
      <c r="G613" s="963"/>
      <c r="H613" s="963"/>
      <c r="I613" s="963"/>
      <c r="J613" s="963"/>
      <c r="K613" s="963"/>
      <c r="L613" s="963"/>
      <c r="M613" s="963"/>
      <c r="N613" s="963"/>
      <c r="O613" s="963"/>
      <c r="P613" s="963"/>
      <c r="Q613" s="963"/>
      <c r="R613" s="963"/>
      <c r="S613" s="963"/>
      <c r="T613" s="963"/>
      <c r="U613" s="963"/>
      <c r="V613" s="963"/>
      <c r="W613" s="963"/>
      <c r="X613" s="963"/>
      <c r="Y613" s="963"/>
      <c r="Z613" s="963"/>
      <c r="AA613" s="963"/>
      <c r="AB613" s="963"/>
      <c r="AC613" s="963"/>
      <c r="AD613" s="963"/>
      <c r="AE613" s="963"/>
      <c r="AF613" s="963"/>
      <c r="AG613" s="963"/>
      <c r="AH613" s="963"/>
      <c r="AI613" s="963"/>
      <c r="AJ613" s="963"/>
    </row>
    <row r="614" spans="1:36" ht="12.75" customHeight="1">
      <c r="A614" s="963"/>
      <c r="B614" s="963"/>
      <c r="C614" s="963"/>
      <c r="D614" s="963"/>
      <c r="E614" s="963"/>
      <c r="F614" s="963"/>
      <c r="G614" s="963"/>
      <c r="H614" s="963"/>
      <c r="I614" s="963"/>
      <c r="J614" s="963"/>
      <c r="K614" s="963"/>
      <c r="L614" s="963"/>
      <c r="M614" s="963"/>
      <c r="N614" s="963"/>
      <c r="O614" s="963"/>
      <c r="P614" s="963"/>
      <c r="Q614" s="963"/>
      <c r="R614" s="963"/>
      <c r="S614" s="963"/>
      <c r="T614" s="963"/>
      <c r="U614" s="963"/>
      <c r="V614" s="963"/>
      <c r="W614" s="963"/>
      <c r="X614" s="963"/>
      <c r="Y614" s="963"/>
      <c r="Z614" s="963"/>
      <c r="AA614" s="963"/>
      <c r="AB614" s="963"/>
      <c r="AC614" s="963"/>
      <c r="AD614" s="963"/>
      <c r="AE614" s="963"/>
      <c r="AF614" s="963"/>
      <c r="AG614" s="963"/>
      <c r="AH614" s="963"/>
      <c r="AI614" s="963"/>
      <c r="AJ614" s="963"/>
    </row>
    <row r="615" spans="1:36" ht="12.75" customHeight="1">
      <c r="A615" s="963"/>
      <c r="B615" s="963"/>
      <c r="C615" s="963"/>
      <c r="D615" s="963"/>
      <c r="E615" s="963"/>
      <c r="F615" s="963"/>
      <c r="G615" s="963"/>
      <c r="H615" s="963"/>
      <c r="I615" s="963"/>
      <c r="J615" s="963"/>
      <c r="K615" s="963"/>
      <c r="L615" s="963"/>
      <c r="M615" s="963"/>
      <c r="N615" s="963"/>
      <c r="O615" s="963"/>
      <c r="P615" s="963"/>
      <c r="Q615" s="963"/>
      <c r="R615" s="963"/>
      <c r="S615" s="963"/>
      <c r="T615" s="963"/>
      <c r="U615" s="963"/>
      <c r="V615" s="963"/>
      <c r="W615" s="963"/>
      <c r="X615" s="963"/>
      <c r="Y615" s="963"/>
      <c r="Z615" s="963"/>
      <c r="AA615" s="963"/>
      <c r="AB615" s="963"/>
      <c r="AC615" s="963"/>
      <c r="AD615" s="963"/>
      <c r="AE615" s="963"/>
      <c r="AF615" s="963"/>
      <c r="AG615" s="963"/>
      <c r="AH615" s="963"/>
      <c r="AI615" s="963"/>
      <c r="AJ615" s="963"/>
    </row>
    <row r="616" spans="1:36" ht="12.75" customHeight="1">
      <c r="A616" s="963"/>
      <c r="B616" s="963"/>
      <c r="C616" s="963"/>
      <c r="D616" s="963"/>
      <c r="E616" s="963"/>
      <c r="F616" s="963"/>
      <c r="G616" s="963"/>
      <c r="H616" s="963"/>
      <c r="I616" s="963"/>
      <c r="J616" s="963"/>
      <c r="K616" s="963"/>
      <c r="L616" s="963"/>
      <c r="M616" s="963"/>
      <c r="N616" s="963"/>
      <c r="O616" s="963"/>
      <c r="P616" s="963"/>
      <c r="Q616" s="963"/>
      <c r="R616" s="963"/>
      <c r="S616" s="963"/>
      <c r="T616" s="963"/>
      <c r="U616" s="963"/>
      <c r="V616" s="963"/>
      <c r="W616" s="963"/>
      <c r="X616" s="963"/>
      <c r="Y616" s="963"/>
      <c r="Z616" s="963"/>
      <c r="AA616" s="963"/>
      <c r="AB616" s="963"/>
      <c r="AC616" s="963"/>
      <c r="AD616" s="963"/>
      <c r="AE616" s="963"/>
      <c r="AF616" s="963"/>
      <c r="AG616" s="963"/>
      <c r="AH616" s="963"/>
      <c r="AI616" s="963"/>
      <c r="AJ616" s="963"/>
    </row>
    <row r="617" spans="1:36" ht="12.75" customHeight="1">
      <c r="A617" s="963"/>
      <c r="B617" s="963"/>
      <c r="C617" s="963"/>
      <c r="D617" s="963"/>
      <c r="E617" s="963"/>
      <c r="F617" s="963"/>
      <c r="G617" s="963"/>
      <c r="H617" s="963"/>
      <c r="I617" s="963"/>
      <c r="J617" s="963"/>
      <c r="K617" s="963"/>
      <c r="L617" s="963"/>
      <c r="M617" s="963"/>
      <c r="N617" s="963"/>
      <c r="O617" s="963"/>
      <c r="P617" s="963"/>
      <c r="Q617" s="963"/>
      <c r="R617" s="963"/>
      <c r="S617" s="963"/>
      <c r="T617" s="963"/>
      <c r="U617" s="963"/>
      <c r="V617" s="963"/>
      <c r="W617" s="963"/>
      <c r="X617" s="963"/>
      <c r="Y617" s="963"/>
      <c r="Z617" s="963"/>
      <c r="AA617" s="963"/>
      <c r="AB617" s="963"/>
      <c r="AC617" s="963"/>
      <c r="AD617" s="963"/>
      <c r="AE617" s="963"/>
      <c r="AF617" s="963"/>
      <c r="AG617" s="963"/>
      <c r="AH617" s="963"/>
      <c r="AI617" s="963"/>
      <c r="AJ617" s="963"/>
    </row>
    <row r="618" spans="1:36" ht="12.75" customHeight="1">
      <c r="A618" s="963"/>
      <c r="B618" s="963"/>
      <c r="C618" s="963"/>
      <c r="D618" s="963"/>
      <c r="E618" s="963"/>
      <c r="F618" s="963"/>
      <c r="G618" s="963"/>
      <c r="H618" s="963"/>
      <c r="I618" s="963"/>
      <c r="J618" s="963"/>
      <c r="K618" s="963"/>
      <c r="L618" s="963"/>
      <c r="M618" s="963"/>
      <c r="N618" s="963"/>
      <c r="O618" s="963"/>
      <c r="P618" s="963"/>
      <c r="Q618" s="963"/>
      <c r="R618" s="963"/>
      <c r="S618" s="963"/>
      <c r="T618" s="963"/>
      <c r="U618" s="963"/>
      <c r="V618" s="963"/>
      <c r="W618" s="963"/>
      <c r="X618" s="963"/>
      <c r="Y618" s="963"/>
      <c r="Z618" s="963"/>
      <c r="AA618" s="963"/>
      <c r="AB618" s="963"/>
      <c r="AC618" s="963"/>
      <c r="AD618" s="963"/>
      <c r="AE618" s="963"/>
      <c r="AF618" s="963"/>
      <c r="AG618" s="963"/>
      <c r="AH618" s="963"/>
      <c r="AI618" s="963"/>
      <c r="AJ618" s="963"/>
    </row>
    <row r="619" spans="1:36" ht="12.75" customHeight="1">
      <c r="A619" s="963"/>
      <c r="B619" s="963"/>
      <c r="C619" s="963"/>
      <c r="D619" s="963"/>
      <c r="E619" s="963"/>
      <c r="F619" s="963"/>
      <c r="G619" s="963"/>
      <c r="H619" s="963"/>
      <c r="I619" s="963"/>
      <c r="J619" s="963"/>
      <c r="K619" s="963"/>
      <c r="L619" s="963"/>
      <c r="M619" s="963"/>
      <c r="N619" s="963"/>
      <c r="O619" s="963"/>
      <c r="P619" s="963"/>
      <c r="Q619" s="963"/>
      <c r="R619" s="963"/>
      <c r="S619" s="963"/>
      <c r="T619" s="963"/>
      <c r="U619" s="963"/>
      <c r="V619" s="963"/>
      <c r="W619" s="963"/>
      <c r="X619" s="963"/>
      <c r="Y619" s="963"/>
      <c r="Z619" s="963"/>
      <c r="AA619" s="963"/>
      <c r="AB619" s="963"/>
      <c r="AC619" s="963"/>
      <c r="AD619" s="963"/>
      <c r="AE619" s="963"/>
      <c r="AF619" s="963"/>
      <c r="AG619" s="963"/>
      <c r="AH619" s="963"/>
      <c r="AI619" s="963"/>
      <c r="AJ619" s="963"/>
    </row>
    <row r="620" spans="1:36" ht="12.75" customHeight="1">
      <c r="A620" s="963"/>
      <c r="B620" s="963"/>
      <c r="C620" s="963"/>
      <c r="D620" s="963"/>
      <c r="E620" s="963"/>
      <c r="F620" s="963"/>
      <c r="G620" s="963"/>
      <c r="H620" s="963"/>
      <c r="I620" s="963"/>
      <c r="J620" s="963"/>
      <c r="K620" s="963"/>
      <c r="L620" s="963"/>
      <c r="M620" s="963"/>
      <c r="N620" s="963"/>
      <c r="O620" s="963"/>
      <c r="P620" s="963"/>
      <c r="Q620" s="963"/>
      <c r="R620" s="963"/>
      <c r="S620" s="963"/>
      <c r="T620" s="963"/>
      <c r="U620" s="963"/>
      <c r="V620" s="963"/>
      <c r="W620" s="963"/>
      <c r="X620" s="963"/>
      <c r="Y620" s="963"/>
      <c r="Z620" s="963"/>
      <c r="AA620" s="963"/>
      <c r="AB620" s="963"/>
      <c r="AC620" s="963"/>
      <c r="AD620" s="963"/>
      <c r="AE620" s="963"/>
      <c r="AF620" s="963"/>
      <c r="AG620" s="963"/>
      <c r="AH620" s="963"/>
      <c r="AI620" s="963"/>
      <c r="AJ620" s="963"/>
    </row>
    <row r="621" spans="1:36" ht="12.75" customHeight="1">
      <c r="A621" s="963"/>
      <c r="B621" s="963"/>
      <c r="C621" s="963"/>
      <c r="D621" s="963"/>
      <c r="E621" s="963"/>
      <c r="F621" s="963"/>
      <c r="G621" s="963"/>
      <c r="H621" s="963"/>
      <c r="I621" s="963"/>
      <c r="J621" s="963"/>
      <c r="K621" s="963"/>
      <c r="L621" s="963"/>
      <c r="M621" s="963"/>
      <c r="N621" s="963"/>
      <c r="O621" s="963"/>
      <c r="P621" s="963"/>
      <c r="Q621" s="963"/>
      <c r="R621" s="963"/>
      <c r="S621" s="963"/>
      <c r="T621" s="963"/>
      <c r="U621" s="963"/>
      <c r="V621" s="963"/>
      <c r="W621" s="963"/>
      <c r="X621" s="963"/>
      <c r="Y621" s="963"/>
      <c r="Z621" s="963"/>
      <c r="AA621" s="963"/>
      <c r="AB621" s="963"/>
      <c r="AC621" s="963"/>
      <c r="AD621" s="963"/>
      <c r="AE621" s="963"/>
      <c r="AF621" s="963"/>
      <c r="AG621" s="963"/>
      <c r="AH621" s="963"/>
      <c r="AI621" s="963"/>
      <c r="AJ621" s="963"/>
    </row>
    <row r="622" spans="1:36" ht="12.75" customHeight="1">
      <c r="A622" s="963"/>
      <c r="B622" s="963"/>
      <c r="C622" s="963"/>
      <c r="D622" s="963"/>
      <c r="E622" s="963"/>
      <c r="F622" s="963"/>
      <c r="G622" s="963"/>
      <c r="H622" s="963"/>
      <c r="I622" s="963"/>
      <c r="J622" s="963"/>
      <c r="K622" s="963"/>
      <c r="L622" s="963"/>
      <c r="M622" s="963"/>
      <c r="N622" s="963"/>
      <c r="O622" s="963"/>
      <c r="P622" s="963"/>
      <c r="Q622" s="963"/>
      <c r="R622" s="963"/>
      <c r="S622" s="963"/>
      <c r="T622" s="963"/>
      <c r="U622" s="963"/>
      <c r="V622" s="963"/>
      <c r="W622" s="963"/>
      <c r="X622" s="963"/>
      <c r="Y622" s="963"/>
      <c r="Z622" s="963"/>
      <c r="AA622" s="963"/>
      <c r="AB622" s="963"/>
      <c r="AC622" s="963"/>
      <c r="AD622" s="963"/>
      <c r="AE622" s="963"/>
      <c r="AF622" s="963"/>
      <c r="AG622" s="963"/>
      <c r="AH622" s="963"/>
      <c r="AI622" s="963"/>
      <c r="AJ622" s="963"/>
    </row>
    <row r="623" spans="1:36" ht="12.75" customHeight="1">
      <c r="A623" s="963"/>
      <c r="B623" s="963"/>
      <c r="C623" s="963"/>
      <c r="D623" s="963"/>
      <c r="E623" s="963"/>
      <c r="F623" s="963"/>
      <c r="G623" s="963"/>
      <c r="H623" s="963"/>
      <c r="I623" s="963"/>
      <c r="J623" s="963"/>
      <c r="K623" s="963"/>
      <c r="L623" s="963"/>
      <c r="M623" s="963"/>
      <c r="N623" s="963"/>
      <c r="O623" s="963"/>
      <c r="P623" s="963"/>
      <c r="Q623" s="963"/>
      <c r="R623" s="963"/>
      <c r="S623" s="963"/>
      <c r="T623" s="963"/>
      <c r="U623" s="963"/>
      <c r="V623" s="963"/>
      <c r="W623" s="963"/>
      <c r="X623" s="963"/>
      <c r="Y623" s="963"/>
      <c r="Z623" s="963"/>
      <c r="AA623" s="963"/>
      <c r="AB623" s="963"/>
      <c r="AC623" s="963"/>
      <c r="AD623" s="963"/>
      <c r="AE623" s="963"/>
      <c r="AF623" s="963"/>
      <c r="AG623" s="963"/>
      <c r="AH623" s="963"/>
      <c r="AI623" s="963"/>
      <c r="AJ623" s="963"/>
    </row>
    <row r="624" spans="1:36" ht="12.75" customHeight="1">
      <c r="A624" s="963"/>
      <c r="B624" s="963"/>
      <c r="C624" s="963"/>
      <c r="D624" s="963"/>
      <c r="E624" s="963"/>
      <c r="F624" s="963"/>
      <c r="G624" s="963"/>
      <c r="H624" s="963"/>
      <c r="I624" s="963"/>
      <c r="J624" s="963"/>
      <c r="K624" s="963"/>
      <c r="L624" s="963"/>
      <c r="M624" s="963"/>
      <c r="N624" s="963"/>
      <c r="O624" s="963"/>
      <c r="P624" s="963"/>
      <c r="Q624" s="963"/>
      <c r="R624" s="963"/>
      <c r="S624" s="963"/>
      <c r="T624" s="963"/>
      <c r="U624" s="963"/>
      <c r="V624" s="963"/>
      <c r="W624" s="963"/>
      <c r="X624" s="963"/>
      <c r="Y624" s="963"/>
      <c r="Z624" s="963"/>
      <c r="AA624" s="963"/>
      <c r="AB624" s="963"/>
      <c r="AC624" s="963"/>
      <c r="AD624" s="963"/>
      <c r="AE624" s="963"/>
      <c r="AF624" s="963"/>
      <c r="AG624" s="963"/>
      <c r="AH624" s="963"/>
      <c r="AI624" s="963"/>
      <c r="AJ624" s="963"/>
    </row>
    <row r="625" spans="1:36" ht="12.75" customHeight="1">
      <c r="A625" s="963"/>
      <c r="B625" s="963"/>
      <c r="C625" s="963"/>
      <c r="D625" s="963"/>
      <c r="E625" s="963"/>
      <c r="F625" s="963"/>
      <c r="G625" s="963"/>
      <c r="H625" s="963"/>
      <c r="I625" s="963"/>
      <c r="J625" s="963"/>
      <c r="K625" s="963"/>
      <c r="L625" s="963"/>
      <c r="M625" s="963"/>
      <c r="N625" s="963"/>
      <c r="O625" s="963"/>
      <c r="P625" s="963"/>
      <c r="Q625" s="963"/>
      <c r="R625" s="963"/>
      <c r="S625" s="963"/>
      <c r="T625" s="963"/>
      <c r="U625" s="963"/>
      <c r="V625" s="963"/>
      <c r="W625" s="963"/>
      <c r="X625" s="963"/>
      <c r="Y625" s="963"/>
      <c r="Z625" s="963"/>
      <c r="AA625" s="963"/>
      <c r="AB625" s="963"/>
      <c r="AC625" s="963"/>
      <c r="AD625" s="963"/>
      <c r="AE625" s="963"/>
      <c r="AF625" s="963"/>
      <c r="AG625" s="963"/>
      <c r="AH625" s="963"/>
      <c r="AI625" s="963"/>
      <c r="AJ625" s="963"/>
    </row>
    <row r="626" spans="1:36" ht="12.75" customHeight="1">
      <c r="A626" s="963"/>
      <c r="B626" s="963"/>
      <c r="C626" s="963"/>
      <c r="D626" s="963"/>
      <c r="E626" s="963"/>
      <c r="F626" s="963"/>
      <c r="G626" s="963"/>
      <c r="H626" s="963"/>
      <c r="I626" s="963"/>
      <c r="J626" s="963"/>
      <c r="K626" s="963"/>
      <c r="L626" s="963"/>
      <c r="M626" s="963"/>
      <c r="N626" s="963"/>
      <c r="O626" s="963"/>
      <c r="P626" s="963"/>
      <c r="Q626" s="963"/>
      <c r="R626" s="963"/>
      <c r="S626" s="963"/>
      <c r="T626" s="963"/>
      <c r="U626" s="963"/>
      <c r="V626" s="963"/>
      <c r="W626" s="963"/>
      <c r="X626" s="963"/>
      <c r="Y626" s="963"/>
      <c r="Z626" s="963"/>
      <c r="AA626" s="963"/>
      <c r="AB626" s="963"/>
      <c r="AC626" s="963"/>
      <c r="AD626" s="963"/>
      <c r="AE626" s="963"/>
      <c r="AF626" s="963"/>
      <c r="AG626" s="963"/>
      <c r="AH626" s="963"/>
      <c r="AI626" s="963"/>
      <c r="AJ626" s="963"/>
    </row>
    <row r="627" spans="1:36" ht="12.75" customHeight="1">
      <c r="A627" s="963"/>
      <c r="B627" s="963"/>
      <c r="C627" s="963"/>
      <c r="D627" s="963"/>
      <c r="E627" s="963"/>
      <c r="F627" s="963"/>
      <c r="G627" s="963"/>
      <c r="H627" s="963"/>
      <c r="I627" s="963"/>
      <c r="J627" s="963"/>
      <c r="K627" s="963"/>
      <c r="L627" s="963"/>
      <c r="M627" s="963"/>
      <c r="N627" s="963"/>
      <c r="O627" s="963"/>
      <c r="P627" s="963"/>
      <c r="Q627" s="963"/>
      <c r="R627" s="963"/>
      <c r="S627" s="963"/>
      <c r="T627" s="963"/>
      <c r="U627" s="963"/>
      <c r="V627" s="963"/>
      <c r="W627" s="963"/>
      <c r="X627" s="963"/>
      <c r="Y627" s="963"/>
      <c r="Z627" s="963"/>
      <c r="AA627" s="963"/>
      <c r="AB627" s="963"/>
      <c r="AC627" s="963"/>
      <c r="AD627" s="963"/>
      <c r="AE627" s="963"/>
      <c r="AF627" s="963"/>
      <c r="AG627" s="963"/>
      <c r="AH627" s="963"/>
      <c r="AI627" s="963"/>
      <c r="AJ627" s="963"/>
    </row>
    <row r="628" spans="1:36" ht="12.75" customHeight="1">
      <c r="A628" s="963"/>
      <c r="B628" s="963"/>
      <c r="C628" s="963"/>
      <c r="D628" s="963"/>
      <c r="E628" s="963"/>
      <c r="F628" s="963"/>
      <c r="G628" s="963"/>
      <c r="H628" s="963"/>
      <c r="I628" s="963"/>
      <c r="J628" s="963"/>
      <c r="K628" s="963"/>
      <c r="L628" s="963"/>
      <c r="M628" s="963"/>
      <c r="N628" s="963"/>
      <c r="O628" s="963"/>
      <c r="P628" s="963"/>
      <c r="Q628" s="963"/>
      <c r="R628" s="963"/>
      <c r="S628" s="963"/>
      <c r="T628" s="963"/>
      <c r="U628" s="963"/>
      <c r="V628" s="963"/>
      <c r="W628" s="963"/>
      <c r="X628" s="963"/>
      <c r="Y628" s="963"/>
      <c r="Z628" s="963"/>
      <c r="AA628" s="963"/>
      <c r="AB628" s="963"/>
      <c r="AC628" s="963"/>
      <c r="AD628" s="963"/>
      <c r="AE628" s="963"/>
      <c r="AF628" s="963"/>
      <c r="AG628" s="963"/>
      <c r="AH628" s="963"/>
      <c r="AI628" s="963"/>
      <c r="AJ628" s="963"/>
    </row>
    <row r="629" spans="1:36" ht="12.75" customHeight="1">
      <c r="A629" s="963"/>
      <c r="B629" s="963"/>
      <c r="C629" s="963"/>
      <c r="D629" s="963"/>
      <c r="E629" s="963"/>
      <c r="F629" s="963"/>
      <c r="G629" s="963"/>
      <c r="H629" s="963"/>
      <c r="I629" s="963"/>
      <c r="J629" s="963"/>
      <c r="K629" s="963"/>
      <c r="L629" s="963"/>
      <c r="M629" s="963"/>
      <c r="N629" s="963"/>
      <c r="O629" s="963"/>
      <c r="P629" s="963"/>
      <c r="Q629" s="963"/>
      <c r="R629" s="963"/>
      <c r="S629" s="963"/>
      <c r="T629" s="963"/>
      <c r="U629" s="963"/>
      <c r="V629" s="963"/>
      <c r="W629" s="963"/>
      <c r="X629" s="963"/>
      <c r="Y629" s="963"/>
      <c r="Z629" s="963"/>
      <c r="AA629" s="963"/>
      <c r="AB629" s="963"/>
      <c r="AC629" s="963"/>
      <c r="AD629" s="963"/>
      <c r="AE629" s="963"/>
      <c r="AF629" s="963"/>
      <c r="AG629" s="963"/>
      <c r="AH629" s="963"/>
      <c r="AI629" s="963"/>
      <c r="AJ629" s="963"/>
    </row>
    <row r="630" spans="1:36" ht="12.75" customHeight="1">
      <c r="A630" s="963"/>
      <c r="B630" s="963"/>
      <c r="C630" s="963"/>
      <c r="D630" s="963"/>
      <c r="E630" s="963"/>
      <c r="F630" s="963"/>
      <c r="G630" s="963"/>
      <c r="H630" s="963"/>
      <c r="I630" s="963"/>
      <c r="J630" s="963"/>
      <c r="K630" s="963"/>
      <c r="L630" s="963"/>
      <c r="M630" s="963"/>
      <c r="N630" s="963"/>
      <c r="O630" s="963"/>
      <c r="P630" s="963"/>
      <c r="Q630" s="963"/>
      <c r="R630" s="963"/>
      <c r="S630" s="963"/>
      <c r="T630" s="963"/>
      <c r="U630" s="963"/>
      <c r="V630" s="963"/>
      <c r="W630" s="963"/>
      <c r="X630" s="963"/>
      <c r="Y630" s="963"/>
      <c r="Z630" s="963"/>
      <c r="AA630" s="963"/>
      <c r="AB630" s="963"/>
      <c r="AC630" s="963"/>
      <c r="AD630" s="963"/>
      <c r="AE630" s="963"/>
      <c r="AF630" s="963"/>
      <c r="AG630" s="963"/>
      <c r="AH630" s="963"/>
      <c r="AI630" s="963"/>
      <c r="AJ630" s="963"/>
    </row>
    <row r="631" spans="1:36" ht="12.75" customHeight="1">
      <c r="A631" s="963"/>
      <c r="B631" s="963"/>
      <c r="C631" s="963"/>
      <c r="D631" s="963"/>
      <c r="E631" s="963"/>
      <c r="F631" s="963"/>
      <c r="G631" s="963"/>
      <c r="H631" s="963"/>
      <c r="I631" s="963"/>
      <c r="J631" s="963"/>
      <c r="K631" s="963"/>
      <c r="L631" s="963"/>
      <c r="M631" s="963"/>
      <c r="N631" s="963"/>
      <c r="O631" s="963"/>
      <c r="P631" s="963"/>
      <c r="Q631" s="963"/>
      <c r="R631" s="963"/>
      <c r="S631" s="963"/>
      <c r="T631" s="963"/>
      <c r="U631" s="963"/>
      <c r="V631" s="963"/>
      <c r="W631" s="963"/>
      <c r="X631" s="963"/>
      <c r="Y631" s="963"/>
      <c r="Z631" s="963"/>
      <c r="AA631" s="963"/>
      <c r="AB631" s="963"/>
      <c r="AC631" s="963"/>
      <c r="AD631" s="963"/>
      <c r="AE631" s="963"/>
      <c r="AF631" s="963"/>
      <c r="AG631" s="963"/>
      <c r="AH631" s="963"/>
      <c r="AI631" s="963"/>
      <c r="AJ631" s="963"/>
    </row>
    <row r="632" spans="1:36" ht="12.75" customHeight="1">
      <c r="A632" s="963"/>
      <c r="B632" s="963"/>
      <c r="C632" s="963"/>
      <c r="D632" s="963"/>
      <c r="E632" s="963"/>
      <c r="F632" s="963"/>
      <c r="G632" s="963"/>
      <c r="H632" s="963"/>
      <c r="I632" s="963"/>
      <c r="J632" s="963"/>
      <c r="K632" s="963"/>
      <c r="L632" s="963"/>
      <c r="M632" s="963"/>
      <c r="N632" s="963"/>
      <c r="O632" s="963"/>
      <c r="P632" s="963"/>
      <c r="Q632" s="963"/>
      <c r="R632" s="963"/>
      <c r="S632" s="963"/>
      <c r="T632" s="963"/>
      <c r="U632" s="963"/>
      <c r="V632" s="963"/>
      <c r="W632" s="963"/>
      <c r="X632" s="963"/>
      <c r="Y632" s="963"/>
      <c r="Z632" s="963"/>
      <c r="AA632" s="963"/>
      <c r="AB632" s="963"/>
      <c r="AC632" s="963"/>
      <c r="AD632" s="963"/>
      <c r="AE632" s="963"/>
      <c r="AF632" s="963"/>
      <c r="AG632" s="963"/>
      <c r="AH632" s="963"/>
      <c r="AI632" s="963"/>
      <c r="AJ632" s="963"/>
    </row>
    <row r="633" spans="1:36" ht="12.75" customHeight="1">
      <c r="A633" s="963"/>
      <c r="B633" s="963"/>
      <c r="C633" s="963"/>
      <c r="D633" s="963"/>
      <c r="E633" s="963"/>
      <c r="F633" s="963"/>
      <c r="G633" s="963"/>
      <c r="H633" s="963"/>
      <c r="I633" s="963"/>
      <c r="J633" s="963"/>
      <c r="K633" s="963"/>
      <c r="L633" s="963"/>
      <c r="M633" s="963"/>
      <c r="N633" s="963"/>
      <c r="O633" s="963"/>
      <c r="P633" s="963"/>
      <c r="Q633" s="963"/>
      <c r="R633" s="963"/>
      <c r="S633" s="963"/>
      <c r="T633" s="963"/>
      <c r="U633" s="963"/>
      <c r="V633" s="963"/>
      <c r="W633" s="963"/>
      <c r="X633" s="963"/>
      <c r="Y633" s="963"/>
      <c r="Z633" s="963"/>
      <c r="AA633" s="963"/>
      <c r="AB633" s="963"/>
      <c r="AC633" s="963"/>
      <c r="AD633" s="963"/>
      <c r="AE633" s="963"/>
      <c r="AF633" s="963"/>
      <c r="AG633" s="963"/>
      <c r="AH633" s="963"/>
      <c r="AI633" s="963"/>
      <c r="AJ633" s="963"/>
    </row>
    <row r="634" spans="1:36" ht="12.75" customHeight="1">
      <c r="A634" s="963"/>
      <c r="B634" s="963"/>
      <c r="C634" s="963"/>
      <c r="D634" s="963"/>
      <c r="E634" s="963"/>
      <c r="F634" s="963"/>
      <c r="G634" s="963"/>
      <c r="H634" s="963"/>
      <c r="I634" s="963"/>
      <c r="J634" s="963"/>
      <c r="K634" s="963"/>
      <c r="L634" s="963"/>
      <c r="M634" s="963"/>
      <c r="N634" s="963"/>
      <c r="O634" s="963"/>
      <c r="P634" s="963"/>
      <c r="Q634" s="963"/>
      <c r="R634" s="963"/>
      <c r="S634" s="963"/>
      <c r="T634" s="963"/>
      <c r="U634" s="963"/>
      <c r="V634" s="963"/>
      <c r="W634" s="963"/>
      <c r="X634" s="963"/>
      <c r="Y634" s="963"/>
      <c r="Z634" s="963"/>
      <c r="AA634" s="963"/>
      <c r="AB634" s="963"/>
      <c r="AC634" s="963"/>
      <c r="AD634" s="963"/>
      <c r="AE634" s="963"/>
      <c r="AF634" s="963"/>
      <c r="AG634" s="963"/>
      <c r="AH634" s="963"/>
      <c r="AI634" s="963"/>
      <c r="AJ634" s="963"/>
    </row>
    <row r="635" spans="1:36" ht="12.75" customHeight="1">
      <c r="A635" s="963"/>
      <c r="B635" s="963"/>
      <c r="C635" s="963"/>
      <c r="D635" s="963"/>
      <c r="E635" s="963"/>
      <c r="F635" s="963"/>
      <c r="G635" s="963"/>
      <c r="H635" s="963"/>
      <c r="I635" s="963"/>
      <c r="J635" s="963"/>
      <c r="K635" s="963"/>
      <c r="L635" s="963"/>
      <c r="M635" s="963"/>
      <c r="N635" s="963"/>
      <c r="O635" s="963"/>
      <c r="P635" s="963"/>
      <c r="Q635" s="963"/>
      <c r="R635" s="963"/>
      <c r="S635" s="963"/>
      <c r="T635" s="963"/>
      <c r="U635" s="963"/>
      <c r="V635" s="963"/>
      <c r="W635" s="963"/>
      <c r="X635" s="963"/>
      <c r="Y635" s="963"/>
      <c r="Z635" s="963"/>
      <c r="AA635" s="963"/>
      <c r="AB635" s="963"/>
      <c r="AC635" s="963"/>
      <c r="AD635" s="963"/>
      <c r="AE635" s="963"/>
      <c r="AF635" s="963"/>
      <c r="AG635" s="963"/>
      <c r="AH635" s="963"/>
      <c r="AI635" s="963"/>
      <c r="AJ635" s="963"/>
    </row>
    <row r="636" spans="1:36" ht="12.75" customHeight="1">
      <c r="A636" s="963"/>
      <c r="B636" s="963"/>
      <c r="C636" s="963"/>
      <c r="D636" s="963"/>
      <c r="E636" s="963"/>
      <c r="F636" s="963"/>
      <c r="G636" s="963"/>
      <c r="H636" s="963"/>
      <c r="I636" s="963"/>
      <c r="J636" s="963"/>
      <c r="K636" s="963"/>
      <c r="L636" s="963"/>
      <c r="M636" s="963"/>
      <c r="N636" s="963"/>
      <c r="O636" s="963"/>
      <c r="P636" s="963"/>
      <c r="Q636" s="963"/>
      <c r="R636" s="963"/>
      <c r="S636" s="963"/>
      <c r="T636" s="963"/>
      <c r="U636" s="963"/>
      <c r="V636" s="963"/>
      <c r="W636" s="963"/>
      <c r="X636" s="963"/>
      <c r="Y636" s="963"/>
      <c r="Z636" s="963"/>
      <c r="AA636" s="963"/>
      <c r="AB636" s="963"/>
      <c r="AC636" s="963"/>
      <c r="AD636" s="963"/>
      <c r="AE636" s="963"/>
      <c r="AF636" s="963"/>
      <c r="AG636" s="963"/>
      <c r="AH636" s="963"/>
      <c r="AI636" s="963"/>
      <c r="AJ636" s="963"/>
    </row>
    <row r="637" spans="1:36" ht="12.75" customHeight="1">
      <c r="A637" s="963"/>
      <c r="B637" s="963"/>
      <c r="C637" s="963"/>
      <c r="D637" s="963"/>
      <c r="E637" s="963"/>
      <c r="F637" s="963"/>
      <c r="G637" s="963"/>
      <c r="H637" s="963"/>
      <c r="I637" s="963"/>
      <c r="J637" s="963"/>
      <c r="K637" s="963"/>
      <c r="L637" s="963"/>
      <c r="M637" s="963"/>
      <c r="N637" s="963"/>
      <c r="O637" s="963"/>
      <c r="P637" s="963"/>
      <c r="Q637" s="963"/>
      <c r="R637" s="963"/>
      <c r="S637" s="963"/>
      <c r="T637" s="963"/>
      <c r="U637" s="963"/>
      <c r="V637" s="963"/>
      <c r="W637" s="963"/>
      <c r="X637" s="963"/>
      <c r="Y637" s="963"/>
      <c r="Z637" s="963"/>
      <c r="AA637" s="963"/>
      <c r="AB637" s="963"/>
      <c r="AC637" s="963"/>
      <c r="AD637" s="963"/>
      <c r="AE637" s="963"/>
      <c r="AF637" s="963"/>
      <c r="AG637" s="963"/>
      <c r="AH637" s="963"/>
      <c r="AI637" s="963"/>
      <c r="AJ637" s="963"/>
    </row>
    <row r="638" spans="1:36" ht="12.75" customHeight="1">
      <c r="A638" s="963"/>
      <c r="B638" s="963"/>
      <c r="C638" s="963"/>
      <c r="D638" s="963"/>
      <c r="E638" s="963"/>
      <c r="F638" s="963"/>
      <c r="G638" s="963"/>
      <c r="H638" s="963"/>
      <c r="I638" s="963"/>
      <c r="J638" s="963"/>
      <c r="K638" s="963"/>
      <c r="L638" s="963"/>
      <c r="M638" s="963"/>
      <c r="N638" s="963"/>
      <c r="O638" s="963"/>
      <c r="P638" s="963"/>
      <c r="Q638" s="963"/>
      <c r="R638" s="963"/>
      <c r="S638" s="963"/>
      <c r="T638" s="963"/>
      <c r="U638" s="963"/>
      <c r="V638" s="963"/>
      <c r="W638" s="963"/>
      <c r="X638" s="963"/>
      <c r="Y638" s="963"/>
      <c r="Z638" s="963"/>
      <c r="AA638" s="963"/>
      <c r="AB638" s="963"/>
      <c r="AC638" s="963"/>
      <c r="AD638" s="963"/>
      <c r="AE638" s="963"/>
      <c r="AF638" s="963"/>
      <c r="AG638" s="963"/>
      <c r="AH638" s="963"/>
      <c r="AI638" s="963"/>
      <c r="AJ638" s="963"/>
    </row>
    <row r="639" spans="1:36" ht="12.75" customHeight="1">
      <c r="A639" s="963"/>
      <c r="B639" s="963"/>
      <c r="C639" s="963"/>
      <c r="D639" s="963"/>
      <c r="E639" s="963"/>
      <c r="F639" s="963"/>
      <c r="G639" s="963"/>
      <c r="H639" s="963"/>
      <c r="I639" s="963"/>
      <c r="J639" s="963"/>
      <c r="K639" s="963"/>
      <c r="L639" s="963"/>
      <c r="M639" s="963"/>
      <c r="N639" s="963"/>
      <c r="O639" s="963"/>
      <c r="P639" s="963"/>
      <c r="Q639" s="963"/>
      <c r="R639" s="963"/>
      <c r="S639" s="963"/>
      <c r="T639" s="963"/>
      <c r="U639" s="963"/>
      <c r="V639" s="963"/>
      <c r="W639" s="963"/>
      <c r="X639" s="963"/>
      <c r="Y639" s="963"/>
      <c r="Z639" s="963"/>
      <c r="AA639" s="963"/>
      <c r="AB639" s="963"/>
      <c r="AC639" s="963"/>
      <c r="AD639" s="963"/>
      <c r="AE639" s="963"/>
      <c r="AF639" s="963"/>
      <c r="AG639" s="963"/>
      <c r="AH639" s="963"/>
      <c r="AI639" s="963"/>
      <c r="AJ639" s="963"/>
    </row>
    <row r="640" spans="1:36" ht="12.75" customHeight="1">
      <c r="A640" s="963"/>
      <c r="B640" s="963"/>
      <c r="C640" s="963"/>
      <c r="D640" s="963"/>
      <c r="E640" s="963"/>
      <c r="F640" s="963"/>
      <c r="G640" s="963"/>
      <c r="H640" s="963"/>
      <c r="I640" s="963"/>
      <c r="J640" s="963"/>
      <c r="K640" s="963"/>
      <c r="L640" s="963"/>
      <c r="M640" s="963"/>
      <c r="N640" s="963"/>
      <c r="O640" s="963"/>
      <c r="P640" s="963"/>
      <c r="Q640" s="963"/>
      <c r="R640" s="963"/>
      <c r="S640" s="963"/>
      <c r="T640" s="963"/>
      <c r="U640" s="963"/>
      <c r="V640" s="963"/>
      <c r="W640" s="963"/>
      <c r="X640" s="963"/>
      <c r="Y640" s="963"/>
      <c r="Z640" s="963"/>
      <c r="AA640" s="963"/>
      <c r="AB640" s="963"/>
      <c r="AC640" s="963"/>
      <c r="AD640" s="963"/>
      <c r="AE640" s="963"/>
      <c r="AF640" s="963"/>
      <c r="AG640" s="963"/>
      <c r="AH640" s="963"/>
      <c r="AI640" s="963"/>
      <c r="AJ640" s="963"/>
    </row>
    <row r="641" spans="1:36" ht="12.75" customHeight="1">
      <c r="A641" s="963"/>
      <c r="B641" s="963"/>
      <c r="C641" s="963"/>
      <c r="D641" s="963"/>
      <c r="E641" s="963"/>
      <c r="F641" s="963"/>
      <c r="G641" s="963"/>
      <c r="H641" s="963"/>
      <c r="I641" s="963"/>
      <c r="J641" s="963"/>
      <c r="K641" s="963"/>
      <c r="L641" s="963"/>
      <c r="M641" s="963"/>
      <c r="N641" s="963"/>
      <c r="O641" s="963"/>
      <c r="P641" s="963"/>
      <c r="Q641" s="963"/>
      <c r="R641" s="963"/>
      <c r="S641" s="963"/>
      <c r="T641" s="963"/>
      <c r="U641" s="963"/>
      <c r="V641" s="963"/>
      <c r="W641" s="963"/>
      <c r="X641" s="963"/>
      <c r="Y641" s="963"/>
      <c r="Z641" s="963"/>
      <c r="AA641" s="963"/>
      <c r="AB641" s="963"/>
      <c r="AC641" s="963"/>
      <c r="AD641" s="963"/>
      <c r="AE641" s="963"/>
      <c r="AF641" s="963"/>
      <c r="AG641" s="963"/>
      <c r="AH641" s="963"/>
      <c r="AI641" s="963"/>
      <c r="AJ641" s="963"/>
    </row>
    <row r="642" spans="1:36" ht="12.75" customHeight="1">
      <c r="A642" s="963"/>
      <c r="B642" s="963"/>
      <c r="C642" s="963"/>
      <c r="D642" s="963"/>
      <c r="E642" s="963"/>
      <c r="F642" s="963"/>
      <c r="G642" s="963"/>
      <c r="H642" s="963"/>
      <c r="I642" s="963"/>
      <c r="J642" s="963"/>
      <c r="K642" s="963"/>
      <c r="L642" s="963"/>
      <c r="M642" s="963"/>
      <c r="N642" s="963"/>
      <c r="O642" s="963"/>
      <c r="P642" s="963"/>
      <c r="Q642" s="963"/>
      <c r="R642" s="963"/>
      <c r="S642" s="963"/>
      <c r="T642" s="963"/>
      <c r="U642" s="963"/>
      <c r="V642" s="963"/>
      <c r="W642" s="963"/>
      <c r="X642" s="963"/>
      <c r="Y642" s="963"/>
      <c r="Z642" s="963"/>
      <c r="AA642" s="963"/>
      <c r="AB642" s="963"/>
      <c r="AC642" s="963"/>
      <c r="AD642" s="963"/>
      <c r="AE642" s="963"/>
      <c r="AF642" s="963"/>
      <c r="AG642" s="963"/>
      <c r="AH642" s="963"/>
      <c r="AI642" s="963"/>
      <c r="AJ642" s="963"/>
    </row>
    <row r="643" spans="1:36" ht="12.75" customHeight="1">
      <c r="A643" s="963"/>
      <c r="B643" s="963"/>
      <c r="C643" s="963"/>
      <c r="D643" s="963"/>
      <c r="E643" s="963"/>
      <c r="F643" s="963"/>
      <c r="G643" s="963"/>
      <c r="H643" s="963"/>
      <c r="I643" s="963"/>
      <c r="J643" s="963"/>
      <c r="K643" s="963"/>
      <c r="L643" s="963"/>
      <c r="M643" s="963"/>
      <c r="N643" s="963"/>
      <c r="O643" s="963"/>
      <c r="P643" s="963"/>
      <c r="Q643" s="963"/>
      <c r="R643" s="963"/>
      <c r="S643" s="963"/>
      <c r="T643" s="963"/>
      <c r="U643" s="963"/>
      <c r="V643" s="963"/>
      <c r="W643" s="963"/>
      <c r="X643" s="963"/>
      <c r="Y643" s="963"/>
      <c r="Z643" s="963"/>
      <c r="AA643" s="963"/>
      <c r="AB643" s="963"/>
      <c r="AC643" s="963"/>
      <c r="AD643" s="963"/>
      <c r="AE643" s="963"/>
      <c r="AF643" s="963"/>
      <c r="AG643" s="963"/>
      <c r="AH643" s="963"/>
      <c r="AI643" s="963"/>
      <c r="AJ643" s="963"/>
    </row>
    <row r="644" spans="1:36" ht="12.75" customHeight="1">
      <c r="A644" s="963"/>
      <c r="B644" s="963"/>
      <c r="C644" s="963"/>
      <c r="D644" s="963"/>
      <c r="E644" s="963"/>
      <c r="F644" s="963"/>
      <c r="G644" s="963"/>
      <c r="H644" s="963"/>
      <c r="I644" s="963"/>
      <c r="J644" s="963"/>
      <c r="K644" s="963"/>
      <c r="L644" s="963"/>
      <c r="M644" s="963"/>
      <c r="N644" s="963"/>
      <c r="O644" s="963"/>
      <c r="P644" s="963"/>
      <c r="Q644" s="963"/>
      <c r="R644" s="963"/>
      <c r="S644" s="963"/>
      <c r="T644" s="963"/>
      <c r="U644" s="963"/>
      <c r="V644" s="963"/>
      <c r="W644" s="963"/>
      <c r="X644" s="963"/>
      <c r="Y644" s="963"/>
      <c r="Z644" s="963"/>
      <c r="AA644" s="963"/>
      <c r="AB644" s="963"/>
      <c r="AC644" s="963"/>
      <c r="AD644" s="963"/>
      <c r="AE644" s="963"/>
      <c r="AF644" s="963"/>
      <c r="AG644" s="963"/>
      <c r="AH644" s="963"/>
      <c r="AI644" s="963"/>
      <c r="AJ644" s="963"/>
    </row>
    <row r="645" spans="1:36" ht="12.75" customHeight="1">
      <c r="A645" s="963"/>
      <c r="B645" s="963"/>
      <c r="C645" s="963"/>
      <c r="D645" s="963"/>
      <c r="E645" s="963"/>
      <c r="F645" s="963"/>
      <c r="G645" s="963"/>
      <c r="H645" s="963"/>
      <c r="I645" s="963"/>
      <c r="J645" s="963"/>
      <c r="K645" s="963"/>
      <c r="L645" s="963"/>
      <c r="M645" s="963"/>
      <c r="N645" s="963"/>
      <c r="O645" s="963"/>
      <c r="P645" s="963"/>
      <c r="Q645" s="963"/>
      <c r="R645" s="963"/>
      <c r="S645" s="963"/>
      <c r="T645" s="963"/>
      <c r="U645" s="963"/>
      <c r="V645" s="963"/>
      <c r="W645" s="963"/>
      <c r="X645" s="963"/>
      <c r="Y645" s="963"/>
      <c r="Z645" s="963"/>
      <c r="AA645" s="963"/>
      <c r="AB645" s="963"/>
      <c r="AC645" s="963"/>
      <c r="AD645" s="963"/>
      <c r="AE645" s="963"/>
      <c r="AF645" s="963"/>
      <c r="AG645" s="963"/>
      <c r="AH645" s="963"/>
      <c r="AI645" s="963"/>
      <c r="AJ645" s="963"/>
    </row>
    <row r="646" spans="1:36" ht="12.75" customHeight="1">
      <c r="A646" s="963"/>
      <c r="B646" s="963"/>
      <c r="C646" s="963"/>
      <c r="D646" s="963"/>
      <c r="E646" s="963"/>
      <c r="F646" s="963"/>
      <c r="G646" s="963"/>
      <c r="H646" s="963"/>
      <c r="I646" s="963"/>
      <c r="J646" s="963"/>
      <c r="K646" s="963"/>
      <c r="L646" s="963"/>
      <c r="M646" s="963"/>
      <c r="N646" s="963"/>
      <c r="O646" s="963"/>
      <c r="P646" s="963"/>
      <c r="Q646" s="963"/>
      <c r="R646" s="963"/>
      <c r="S646" s="963"/>
      <c r="T646" s="963"/>
      <c r="U646" s="963"/>
      <c r="V646" s="963"/>
      <c r="W646" s="963"/>
      <c r="X646" s="963"/>
      <c r="Y646" s="963"/>
      <c r="Z646" s="963"/>
      <c r="AA646" s="963"/>
      <c r="AB646" s="963"/>
      <c r="AC646" s="963"/>
      <c r="AD646" s="963"/>
      <c r="AE646" s="963"/>
      <c r="AF646" s="963"/>
      <c r="AG646" s="963"/>
      <c r="AH646" s="963"/>
      <c r="AI646" s="963"/>
      <c r="AJ646" s="963"/>
    </row>
    <row r="647" spans="1:36" ht="12.75" customHeight="1">
      <c r="A647" s="963"/>
      <c r="B647" s="963"/>
      <c r="C647" s="963"/>
      <c r="D647" s="963"/>
      <c r="E647" s="963"/>
      <c r="F647" s="963"/>
      <c r="G647" s="963"/>
      <c r="H647" s="963"/>
      <c r="I647" s="963"/>
      <c r="J647" s="963"/>
      <c r="K647" s="963"/>
      <c r="L647" s="963"/>
      <c r="M647" s="963"/>
      <c r="N647" s="963"/>
      <c r="O647" s="963"/>
      <c r="P647" s="963"/>
      <c r="Q647" s="963"/>
      <c r="R647" s="963"/>
      <c r="S647" s="963"/>
      <c r="T647" s="963"/>
      <c r="U647" s="963"/>
      <c r="V647" s="963"/>
      <c r="W647" s="963"/>
      <c r="X647" s="963"/>
      <c r="Y647" s="963"/>
      <c r="Z647" s="963"/>
      <c r="AA647" s="963"/>
      <c r="AB647" s="963"/>
      <c r="AC647" s="963"/>
      <c r="AD647" s="963"/>
      <c r="AE647" s="963"/>
      <c r="AF647" s="963"/>
      <c r="AG647" s="963"/>
      <c r="AH647" s="963"/>
      <c r="AI647" s="963"/>
      <c r="AJ647" s="963"/>
    </row>
    <row r="648" spans="1:36" ht="12.75" customHeight="1">
      <c r="A648" s="963"/>
      <c r="B648" s="963"/>
      <c r="C648" s="963"/>
      <c r="D648" s="963"/>
      <c r="E648" s="963"/>
      <c r="F648" s="963"/>
      <c r="G648" s="963"/>
      <c r="H648" s="963"/>
      <c r="I648" s="963"/>
      <c r="J648" s="963"/>
      <c r="K648" s="963"/>
      <c r="L648" s="963"/>
      <c r="M648" s="963"/>
      <c r="N648" s="963"/>
      <c r="O648" s="963"/>
      <c r="P648" s="963"/>
      <c r="Q648" s="963"/>
      <c r="R648" s="963"/>
      <c r="S648" s="963"/>
      <c r="T648" s="963"/>
      <c r="U648" s="963"/>
      <c r="V648" s="963"/>
      <c r="W648" s="963"/>
      <c r="X648" s="963"/>
      <c r="Y648" s="963"/>
      <c r="Z648" s="963"/>
      <c r="AA648" s="963"/>
      <c r="AB648" s="963"/>
      <c r="AC648" s="963"/>
      <c r="AD648" s="963"/>
      <c r="AE648" s="963"/>
      <c r="AF648" s="963"/>
      <c r="AG648" s="963"/>
      <c r="AH648" s="963"/>
      <c r="AI648" s="963"/>
      <c r="AJ648" s="963"/>
    </row>
    <row r="649" spans="1:36" ht="12.75" customHeight="1">
      <c r="A649" s="963"/>
      <c r="B649" s="963"/>
      <c r="C649" s="963"/>
      <c r="D649" s="963"/>
      <c r="E649" s="963"/>
      <c r="F649" s="963"/>
      <c r="G649" s="963"/>
      <c r="H649" s="963"/>
      <c r="I649" s="963"/>
      <c r="J649" s="963"/>
      <c r="K649" s="963"/>
      <c r="L649" s="963"/>
      <c r="M649" s="963"/>
      <c r="N649" s="963"/>
      <c r="O649" s="963"/>
      <c r="P649" s="963"/>
      <c r="Q649" s="963"/>
      <c r="R649" s="963"/>
      <c r="S649" s="963"/>
      <c r="T649" s="963"/>
      <c r="U649" s="963"/>
      <c r="V649" s="963"/>
      <c r="W649" s="963"/>
      <c r="X649" s="963"/>
      <c r="Y649" s="963"/>
      <c r="Z649" s="963"/>
      <c r="AA649" s="963"/>
      <c r="AB649" s="963"/>
      <c r="AC649" s="963"/>
      <c r="AD649" s="963"/>
      <c r="AE649" s="963"/>
      <c r="AF649" s="963"/>
      <c r="AG649" s="963"/>
      <c r="AH649" s="963"/>
      <c r="AI649" s="963"/>
      <c r="AJ649" s="963"/>
    </row>
    <row r="650" spans="1:36" ht="12.75" customHeight="1">
      <c r="A650" s="963"/>
      <c r="B650" s="963"/>
      <c r="C650" s="963"/>
      <c r="D650" s="963"/>
      <c r="E650" s="963"/>
      <c r="F650" s="963"/>
      <c r="G650" s="963"/>
      <c r="H650" s="963"/>
      <c r="I650" s="963"/>
      <c r="J650" s="963"/>
      <c r="K650" s="963"/>
      <c r="L650" s="963"/>
      <c r="M650" s="963"/>
      <c r="N650" s="963"/>
      <c r="O650" s="963"/>
      <c r="P650" s="963"/>
      <c r="Q650" s="963"/>
      <c r="R650" s="963"/>
      <c r="S650" s="963"/>
      <c r="T650" s="963"/>
      <c r="U650" s="963"/>
      <c r="V650" s="963"/>
      <c r="W650" s="963"/>
      <c r="X650" s="963"/>
      <c r="Y650" s="963"/>
      <c r="Z650" s="963"/>
      <c r="AA650" s="963"/>
      <c r="AB650" s="963"/>
      <c r="AC650" s="963"/>
      <c r="AD650" s="963"/>
      <c r="AE650" s="963"/>
      <c r="AF650" s="963"/>
      <c r="AG650" s="963"/>
      <c r="AH650" s="963"/>
      <c r="AI650" s="963"/>
      <c r="AJ650" s="963"/>
    </row>
    <row r="651" spans="1:36" ht="12.75" customHeight="1">
      <c r="A651" s="963"/>
      <c r="B651" s="963"/>
      <c r="C651" s="963"/>
      <c r="D651" s="963"/>
      <c r="E651" s="963"/>
      <c r="F651" s="963"/>
      <c r="G651" s="963"/>
      <c r="H651" s="963"/>
      <c r="I651" s="963"/>
      <c r="J651" s="963"/>
      <c r="K651" s="963"/>
      <c r="L651" s="963"/>
      <c r="M651" s="963"/>
      <c r="N651" s="963"/>
      <c r="O651" s="963"/>
      <c r="P651" s="963"/>
      <c r="Q651" s="963"/>
      <c r="R651" s="963"/>
      <c r="S651" s="963"/>
      <c r="T651" s="963"/>
      <c r="U651" s="963"/>
      <c r="V651" s="963"/>
      <c r="W651" s="963"/>
      <c r="X651" s="963"/>
      <c r="Y651" s="963"/>
      <c r="Z651" s="963"/>
      <c r="AA651" s="963"/>
      <c r="AB651" s="963"/>
      <c r="AC651" s="963"/>
      <c r="AD651" s="963"/>
      <c r="AE651" s="963"/>
      <c r="AF651" s="963"/>
      <c r="AG651" s="963"/>
      <c r="AH651" s="963"/>
      <c r="AI651" s="963"/>
      <c r="AJ651" s="963"/>
    </row>
    <row r="652" spans="1:36" ht="12.75" customHeight="1">
      <c r="A652" s="963"/>
      <c r="B652" s="963"/>
      <c r="C652" s="963"/>
      <c r="D652" s="963"/>
      <c r="E652" s="963"/>
      <c r="F652" s="963"/>
      <c r="G652" s="963"/>
      <c r="H652" s="963"/>
      <c r="I652" s="963"/>
      <c r="J652" s="963"/>
      <c r="K652" s="963"/>
      <c r="L652" s="963"/>
      <c r="M652" s="963"/>
      <c r="N652" s="963"/>
      <c r="O652" s="963"/>
      <c r="P652" s="963"/>
      <c r="Q652" s="963"/>
      <c r="R652" s="963"/>
      <c r="S652" s="963"/>
      <c r="T652" s="963"/>
      <c r="U652" s="963"/>
      <c r="V652" s="963"/>
      <c r="W652" s="963"/>
      <c r="X652" s="963"/>
      <c r="Y652" s="963"/>
      <c r="Z652" s="963"/>
      <c r="AA652" s="963"/>
      <c r="AB652" s="963"/>
      <c r="AC652" s="963"/>
      <c r="AD652" s="963"/>
      <c r="AE652" s="963"/>
      <c r="AF652" s="963"/>
      <c r="AG652" s="963"/>
      <c r="AH652" s="963"/>
      <c r="AI652" s="963"/>
      <c r="AJ652" s="963"/>
    </row>
    <row r="653" spans="1:36" ht="12.75" customHeight="1">
      <c r="A653" s="963"/>
      <c r="B653" s="963"/>
      <c r="C653" s="963"/>
      <c r="D653" s="963"/>
      <c r="E653" s="963"/>
      <c r="F653" s="963"/>
      <c r="G653" s="963"/>
      <c r="H653" s="963"/>
      <c r="I653" s="963"/>
      <c r="J653" s="963"/>
      <c r="K653" s="963"/>
      <c r="L653" s="963"/>
      <c r="M653" s="963"/>
      <c r="N653" s="963"/>
      <c r="O653" s="963"/>
      <c r="P653" s="963"/>
      <c r="Q653" s="963"/>
      <c r="R653" s="963"/>
      <c r="S653" s="963"/>
      <c r="T653" s="963"/>
      <c r="U653" s="963"/>
      <c r="V653" s="963"/>
      <c r="W653" s="963"/>
      <c r="X653" s="963"/>
      <c r="Y653" s="963"/>
      <c r="Z653" s="963"/>
      <c r="AA653" s="963"/>
      <c r="AB653" s="963"/>
      <c r="AC653" s="963"/>
      <c r="AD653" s="963"/>
      <c r="AE653" s="963"/>
      <c r="AF653" s="963"/>
      <c r="AG653" s="963"/>
      <c r="AH653" s="963"/>
      <c r="AI653" s="963"/>
      <c r="AJ653" s="963"/>
    </row>
    <row r="654" spans="1:36" ht="12.75" customHeight="1">
      <c r="A654" s="963"/>
      <c r="B654" s="963"/>
      <c r="C654" s="963"/>
      <c r="D654" s="963"/>
      <c r="E654" s="963"/>
      <c r="F654" s="963"/>
      <c r="G654" s="963"/>
      <c r="H654" s="963"/>
      <c r="I654" s="963"/>
      <c r="J654" s="963"/>
      <c r="K654" s="963"/>
      <c r="L654" s="963"/>
      <c r="M654" s="963"/>
      <c r="N654" s="963"/>
      <c r="O654" s="963"/>
      <c r="P654" s="963"/>
      <c r="Q654" s="963"/>
      <c r="R654" s="963"/>
      <c r="S654" s="963"/>
      <c r="T654" s="963"/>
      <c r="U654" s="963"/>
      <c r="V654" s="963"/>
      <c r="W654" s="963"/>
      <c r="X654" s="963"/>
      <c r="Y654" s="963"/>
      <c r="Z654" s="963"/>
      <c r="AA654" s="963"/>
      <c r="AB654" s="963"/>
      <c r="AC654" s="963"/>
      <c r="AD654" s="963"/>
      <c r="AE654" s="963"/>
      <c r="AF654" s="963"/>
      <c r="AG654" s="963"/>
      <c r="AH654" s="963"/>
      <c r="AI654" s="963"/>
      <c r="AJ654" s="963"/>
    </row>
    <row r="655" spans="1:36" ht="12.75" customHeight="1">
      <c r="A655" s="963"/>
      <c r="B655" s="963"/>
      <c r="C655" s="963"/>
      <c r="D655" s="963"/>
      <c r="E655" s="963"/>
      <c r="F655" s="963"/>
      <c r="G655" s="963"/>
      <c r="H655" s="963"/>
      <c r="I655" s="963"/>
      <c r="J655" s="963"/>
      <c r="K655" s="963"/>
      <c r="L655" s="963"/>
      <c r="M655" s="963"/>
      <c r="N655" s="963"/>
      <c r="O655" s="963"/>
      <c r="P655" s="963"/>
      <c r="Q655" s="963"/>
      <c r="R655" s="963"/>
      <c r="S655" s="963"/>
      <c r="T655" s="963"/>
      <c r="U655" s="963"/>
      <c r="V655" s="963"/>
      <c r="W655" s="963"/>
      <c r="X655" s="963"/>
      <c r="Y655" s="963"/>
      <c r="Z655" s="963"/>
      <c r="AA655" s="963"/>
      <c r="AB655" s="963"/>
      <c r="AC655" s="963"/>
      <c r="AD655" s="963"/>
      <c r="AE655" s="963"/>
      <c r="AF655" s="963"/>
      <c r="AG655" s="963"/>
      <c r="AH655" s="963"/>
      <c r="AI655" s="963"/>
      <c r="AJ655" s="963"/>
    </row>
    <row r="656" spans="1:36" ht="12.75" customHeight="1">
      <c r="A656" s="963"/>
      <c r="B656" s="963"/>
      <c r="C656" s="963"/>
      <c r="D656" s="963"/>
      <c r="E656" s="963"/>
      <c r="F656" s="963"/>
      <c r="G656" s="963"/>
      <c r="H656" s="963"/>
      <c r="I656" s="963"/>
      <c r="J656" s="963"/>
      <c r="K656" s="963"/>
      <c r="L656" s="963"/>
      <c r="M656" s="963"/>
      <c r="N656" s="963"/>
      <c r="O656" s="963"/>
      <c r="P656" s="963"/>
      <c r="Q656" s="963"/>
      <c r="R656" s="963"/>
      <c r="S656" s="963"/>
      <c r="T656" s="963"/>
      <c r="U656" s="963"/>
      <c r="V656" s="963"/>
      <c r="W656" s="963"/>
      <c r="X656" s="963"/>
      <c r="Y656" s="963"/>
      <c r="Z656" s="963"/>
      <c r="AA656" s="963"/>
      <c r="AB656" s="963"/>
      <c r="AC656" s="963"/>
      <c r="AD656" s="963"/>
      <c r="AE656" s="963"/>
      <c r="AF656" s="963"/>
      <c r="AG656" s="963"/>
      <c r="AH656" s="963"/>
      <c r="AI656" s="963"/>
      <c r="AJ656" s="963"/>
    </row>
    <row r="657" spans="1:36" ht="12.75" customHeight="1">
      <c r="A657" s="963"/>
      <c r="B657" s="963"/>
      <c r="C657" s="963"/>
      <c r="D657" s="963"/>
      <c r="E657" s="963"/>
      <c r="F657" s="963"/>
      <c r="G657" s="963"/>
      <c r="H657" s="963"/>
      <c r="I657" s="963"/>
      <c r="J657" s="963"/>
      <c r="K657" s="963"/>
      <c r="L657" s="963"/>
      <c r="M657" s="963"/>
      <c r="N657" s="963"/>
      <c r="O657" s="963"/>
      <c r="P657" s="963"/>
      <c r="Q657" s="963"/>
      <c r="R657" s="963"/>
      <c r="S657" s="963"/>
      <c r="T657" s="963"/>
      <c r="U657" s="963"/>
      <c r="V657" s="963"/>
      <c r="W657" s="963"/>
      <c r="X657" s="963"/>
      <c r="Y657" s="963"/>
      <c r="Z657" s="963"/>
      <c r="AA657" s="963"/>
      <c r="AB657" s="963"/>
      <c r="AC657" s="963"/>
      <c r="AD657" s="963"/>
      <c r="AE657" s="963"/>
      <c r="AF657" s="963"/>
      <c r="AG657" s="963"/>
      <c r="AH657" s="963"/>
      <c r="AI657" s="963"/>
      <c r="AJ657" s="963"/>
    </row>
    <row r="658" spans="1:36" ht="12.75" customHeight="1">
      <c r="A658" s="963"/>
      <c r="B658" s="963"/>
      <c r="C658" s="963"/>
      <c r="D658" s="963"/>
      <c r="E658" s="963"/>
      <c r="F658" s="963"/>
      <c r="G658" s="963"/>
      <c r="H658" s="963"/>
      <c r="I658" s="963"/>
      <c r="J658" s="963"/>
      <c r="K658" s="963"/>
      <c r="L658" s="963"/>
      <c r="M658" s="963"/>
      <c r="N658" s="963"/>
      <c r="O658" s="963"/>
      <c r="P658" s="963"/>
      <c r="Q658" s="963"/>
      <c r="R658" s="963"/>
      <c r="S658" s="963"/>
      <c r="T658" s="963"/>
      <c r="U658" s="963"/>
      <c r="V658" s="963"/>
      <c r="W658" s="963"/>
      <c r="X658" s="963"/>
      <c r="Y658" s="963"/>
      <c r="Z658" s="963"/>
      <c r="AA658" s="963"/>
      <c r="AB658" s="963"/>
      <c r="AC658" s="963"/>
      <c r="AD658" s="963"/>
      <c r="AE658" s="963"/>
      <c r="AF658" s="963"/>
      <c r="AG658" s="963"/>
      <c r="AH658" s="963"/>
      <c r="AI658" s="963"/>
      <c r="AJ658" s="963"/>
    </row>
    <row r="659" spans="1:36" ht="12.75" customHeight="1">
      <c r="A659" s="963"/>
      <c r="B659" s="963"/>
      <c r="C659" s="963"/>
      <c r="D659" s="963"/>
      <c r="E659" s="963"/>
      <c r="F659" s="963"/>
      <c r="G659" s="963"/>
      <c r="H659" s="963"/>
      <c r="I659" s="963"/>
      <c r="J659" s="963"/>
      <c r="K659" s="963"/>
      <c r="L659" s="963"/>
      <c r="M659" s="963"/>
      <c r="N659" s="963"/>
      <c r="O659" s="963"/>
      <c r="P659" s="963"/>
      <c r="Q659" s="963"/>
      <c r="R659" s="963"/>
      <c r="S659" s="963"/>
      <c r="T659" s="963"/>
      <c r="U659" s="963"/>
      <c r="V659" s="963"/>
      <c r="W659" s="963"/>
      <c r="X659" s="963"/>
      <c r="Y659" s="963"/>
      <c r="Z659" s="963"/>
      <c r="AA659" s="963"/>
      <c r="AB659" s="963"/>
      <c r="AC659" s="963"/>
      <c r="AD659" s="963"/>
      <c r="AE659" s="963"/>
      <c r="AF659" s="963"/>
      <c r="AG659" s="963"/>
      <c r="AH659" s="963"/>
      <c r="AI659" s="963"/>
      <c r="AJ659" s="963"/>
    </row>
    <row r="660" spans="1:36" ht="12.75" customHeight="1">
      <c r="A660" s="963"/>
      <c r="B660" s="963"/>
      <c r="C660" s="963"/>
      <c r="D660" s="963"/>
      <c r="E660" s="963"/>
      <c r="F660" s="963"/>
      <c r="G660" s="963"/>
      <c r="H660" s="963"/>
      <c r="I660" s="963"/>
      <c r="J660" s="963"/>
      <c r="K660" s="963"/>
      <c r="L660" s="963"/>
      <c r="M660" s="963"/>
      <c r="N660" s="963"/>
      <c r="O660" s="963"/>
      <c r="P660" s="963"/>
      <c r="Q660" s="963"/>
      <c r="R660" s="963"/>
      <c r="S660" s="963"/>
      <c r="T660" s="963"/>
      <c r="U660" s="963"/>
      <c r="V660" s="963"/>
      <c r="W660" s="963"/>
      <c r="X660" s="963"/>
      <c r="Y660" s="963"/>
      <c r="Z660" s="963"/>
      <c r="AA660" s="963"/>
      <c r="AB660" s="963"/>
      <c r="AC660" s="963"/>
      <c r="AD660" s="963"/>
      <c r="AE660" s="963"/>
      <c r="AF660" s="963"/>
      <c r="AG660" s="963"/>
      <c r="AH660" s="963"/>
      <c r="AI660" s="963"/>
      <c r="AJ660" s="963"/>
    </row>
    <row r="661" spans="1:36" ht="12.75" customHeight="1">
      <c r="A661" s="963"/>
      <c r="B661" s="963"/>
      <c r="C661" s="963"/>
      <c r="D661" s="963"/>
      <c r="E661" s="963"/>
      <c r="F661" s="963"/>
      <c r="G661" s="963"/>
      <c r="H661" s="963"/>
      <c r="I661" s="963"/>
      <c r="J661" s="963"/>
      <c r="K661" s="963"/>
      <c r="L661" s="963"/>
      <c r="M661" s="963"/>
      <c r="N661" s="963"/>
      <c r="O661" s="963"/>
      <c r="P661" s="963"/>
      <c r="Q661" s="963"/>
      <c r="R661" s="963"/>
      <c r="S661" s="963"/>
      <c r="T661" s="963"/>
      <c r="U661" s="963"/>
      <c r="V661" s="963"/>
      <c r="W661" s="963"/>
      <c r="X661" s="963"/>
      <c r="Y661" s="963"/>
      <c r="Z661" s="963"/>
      <c r="AA661" s="963"/>
      <c r="AB661" s="963"/>
      <c r="AC661" s="963"/>
      <c r="AD661" s="963"/>
      <c r="AE661" s="963"/>
      <c r="AF661" s="963"/>
      <c r="AG661" s="963"/>
      <c r="AH661" s="963"/>
      <c r="AI661" s="963"/>
      <c r="AJ661" s="963"/>
    </row>
    <row r="662" spans="1:36" ht="12.75" customHeight="1">
      <c r="A662" s="963"/>
      <c r="B662" s="963"/>
      <c r="C662" s="963"/>
      <c r="D662" s="963"/>
      <c r="E662" s="963"/>
      <c r="F662" s="963"/>
      <c r="G662" s="963"/>
      <c r="H662" s="963"/>
      <c r="I662" s="963"/>
      <c r="J662" s="963"/>
      <c r="K662" s="963"/>
      <c r="L662" s="963"/>
      <c r="M662" s="963"/>
      <c r="N662" s="963"/>
      <c r="O662" s="963"/>
      <c r="P662" s="963"/>
      <c r="Q662" s="963"/>
      <c r="R662" s="963"/>
      <c r="S662" s="963"/>
      <c r="T662" s="963"/>
      <c r="U662" s="963"/>
      <c r="V662" s="963"/>
      <c r="W662" s="963"/>
      <c r="X662" s="963"/>
      <c r="Y662" s="963"/>
      <c r="Z662" s="963"/>
      <c r="AA662" s="963"/>
      <c r="AB662" s="963"/>
      <c r="AC662" s="963"/>
      <c r="AD662" s="963"/>
      <c r="AE662" s="963"/>
      <c r="AF662" s="963"/>
      <c r="AG662" s="963"/>
      <c r="AH662" s="963"/>
      <c r="AI662" s="963"/>
      <c r="AJ662" s="963"/>
    </row>
    <row r="663" spans="1:36" ht="12.75" customHeight="1">
      <c r="A663" s="963"/>
      <c r="B663" s="963"/>
      <c r="C663" s="963"/>
      <c r="D663" s="963"/>
      <c r="E663" s="963"/>
      <c r="F663" s="963"/>
      <c r="G663" s="963"/>
      <c r="H663" s="963"/>
      <c r="I663" s="963"/>
      <c r="J663" s="963"/>
      <c r="K663" s="963"/>
      <c r="L663" s="963"/>
      <c r="M663" s="963"/>
      <c r="N663" s="963"/>
      <c r="O663" s="963"/>
      <c r="P663" s="963"/>
      <c r="Q663" s="963"/>
      <c r="R663" s="963"/>
      <c r="S663" s="963"/>
      <c r="T663" s="963"/>
      <c r="U663" s="963"/>
      <c r="V663" s="963"/>
      <c r="W663" s="963"/>
      <c r="X663" s="963"/>
      <c r="Y663" s="963"/>
      <c r="Z663" s="963"/>
      <c r="AA663" s="963"/>
      <c r="AB663" s="963"/>
      <c r="AC663" s="963"/>
      <c r="AD663" s="963"/>
      <c r="AE663" s="963"/>
      <c r="AF663" s="963"/>
      <c r="AG663" s="963"/>
      <c r="AH663" s="963"/>
      <c r="AI663" s="963"/>
      <c r="AJ663" s="963"/>
    </row>
    <row r="664" spans="1:36" ht="12.75" customHeight="1">
      <c r="A664" s="963"/>
      <c r="B664" s="963"/>
      <c r="C664" s="963"/>
      <c r="D664" s="963"/>
      <c r="E664" s="963"/>
      <c r="F664" s="963"/>
      <c r="G664" s="963"/>
      <c r="H664" s="963"/>
      <c r="I664" s="963"/>
      <c r="J664" s="963"/>
      <c r="K664" s="963"/>
      <c r="L664" s="963"/>
      <c r="M664" s="963"/>
      <c r="N664" s="963"/>
      <c r="O664" s="963"/>
      <c r="P664" s="963"/>
      <c r="Q664" s="963"/>
      <c r="R664" s="963"/>
      <c r="S664" s="963"/>
      <c r="T664" s="963"/>
      <c r="U664" s="963"/>
      <c r="V664" s="963"/>
      <c r="W664" s="963"/>
      <c r="X664" s="963"/>
      <c r="Y664" s="963"/>
      <c r="Z664" s="963"/>
      <c r="AA664" s="963"/>
      <c r="AB664" s="963"/>
      <c r="AC664" s="963"/>
      <c r="AD664" s="963"/>
      <c r="AE664" s="963"/>
      <c r="AF664" s="963"/>
      <c r="AG664" s="963"/>
      <c r="AH664" s="963"/>
      <c r="AI664" s="963"/>
      <c r="AJ664" s="963"/>
    </row>
    <row r="665" spans="1:36" ht="12.75" customHeight="1">
      <c r="A665" s="963"/>
      <c r="B665" s="963"/>
      <c r="C665" s="963"/>
      <c r="D665" s="963"/>
      <c r="E665" s="963"/>
      <c r="F665" s="963"/>
      <c r="G665" s="963"/>
      <c r="H665" s="963"/>
      <c r="I665" s="963"/>
      <c r="J665" s="963"/>
      <c r="K665" s="963"/>
      <c r="L665" s="963"/>
      <c r="M665" s="963"/>
      <c r="N665" s="963"/>
      <c r="O665" s="963"/>
      <c r="P665" s="963"/>
      <c r="Q665" s="963"/>
      <c r="R665" s="963"/>
      <c r="S665" s="963"/>
      <c r="T665" s="963"/>
      <c r="U665" s="963"/>
      <c r="V665" s="963"/>
      <c r="W665" s="963"/>
      <c r="X665" s="963"/>
      <c r="Y665" s="963"/>
      <c r="Z665" s="963"/>
      <c r="AA665" s="963"/>
      <c r="AB665" s="963"/>
      <c r="AC665" s="963"/>
      <c r="AD665" s="963"/>
      <c r="AE665" s="963"/>
      <c r="AF665" s="963"/>
      <c r="AG665" s="963"/>
      <c r="AH665" s="963"/>
      <c r="AI665" s="963"/>
      <c r="AJ665" s="963"/>
    </row>
    <row r="666" spans="1:36" ht="12.75" customHeight="1">
      <c r="A666" s="963"/>
      <c r="B666" s="963"/>
      <c r="C666" s="963"/>
      <c r="D666" s="963"/>
      <c r="E666" s="963"/>
      <c r="F666" s="963"/>
      <c r="G666" s="963"/>
      <c r="H666" s="963"/>
      <c r="I666" s="963"/>
      <c r="J666" s="963"/>
      <c r="K666" s="963"/>
      <c r="L666" s="963"/>
      <c r="M666" s="963"/>
      <c r="N666" s="963"/>
      <c r="O666" s="963"/>
      <c r="P666" s="963"/>
      <c r="Q666" s="963"/>
      <c r="R666" s="963"/>
      <c r="S666" s="963"/>
      <c r="T666" s="963"/>
      <c r="U666" s="963"/>
      <c r="V666" s="963"/>
      <c r="W666" s="963"/>
      <c r="X666" s="963"/>
      <c r="Y666" s="963"/>
      <c r="Z666" s="963"/>
      <c r="AA666" s="963"/>
      <c r="AB666" s="963"/>
      <c r="AC666" s="963"/>
      <c r="AD666" s="963"/>
      <c r="AE666" s="963"/>
      <c r="AF666" s="963"/>
      <c r="AG666" s="963"/>
      <c r="AH666" s="963"/>
      <c r="AI666" s="963"/>
      <c r="AJ666" s="963"/>
    </row>
    <row r="667" spans="1:36" ht="12.75" customHeight="1">
      <c r="A667" s="963"/>
      <c r="B667" s="963"/>
      <c r="C667" s="963"/>
      <c r="D667" s="963"/>
      <c r="E667" s="963"/>
      <c r="F667" s="963"/>
      <c r="G667" s="963"/>
      <c r="H667" s="963"/>
      <c r="I667" s="963"/>
      <c r="J667" s="963"/>
      <c r="K667" s="963"/>
      <c r="L667" s="963"/>
      <c r="M667" s="963"/>
      <c r="N667" s="963"/>
      <c r="O667" s="963"/>
      <c r="P667" s="963"/>
      <c r="Q667" s="963"/>
      <c r="R667" s="963"/>
      <c r="S667" s="963"/>
      <c r="T667" s="963"/>
      <c r="U667" s="963"/>
      <c r="V667" s="963"/>
      <c r="W667" s="963"/>
      <c r="X667" s="963"/>
      <c r="Y667" s="963"/>
      <c r="Z667" s="963"/>
      <c r="AA667" s="963"/>
      <c r="AB667" s="963"/>
      <c r="AC667" s="963"/>
      <c r="AD667" s="963"/>
      <c r="AE667" s="963"/>
      <c r="AF667" s="963"/>
      <c r="AG667" s="963"/>
      <c r="AH667" s="963"/>
      <c r="AI667" s="963"/>
      <c r="AJ667" s="963"/>
    </row>
    <row r="668" spans="1:36" ht="12.75" customHeight="1">
      <c r="A668" s="963"/>
      <c r="B668" s="963"/>
      <c r="C668" s="963"/>
      <c r="D668" s="963"/>
      <c r="E668" s="963"/>
      <c r="F668" s="963"/>
      <c r="G668" s="963"/>
      <c r="H668" s="963"/>
      <c r="I668" s="963"/>
      <c r="J668" s="963"/>
      <c r="K668" s="963"/>
      <c r="L668" s="963"/>
      <c r="M668" s="963"/>
      <c r="N668" s="963"/>
      <c r="O668" s="963"/>
      <c r="P668" s="963"/>
      <c r="Q668" s="963"/>
      <c r="R668" s="963"/>
      <c r="S668" s="963"/>
      <c r="T668" s="963"/>
      <c r="U668" s="963"/>
      <c r="V668" s="963"/>
      <c r="W668" s="963"/>
      <c r="X668" s="963"/>
      <c r="Y668" s="963"/>
      <c r="Z668" s="963"/>
      <c r="AA668" s="963"/>
      <c r="AB668" s="963"/>
      <c r="AC668" s="963"/>
      <c r="AD668" s="963"/>
      <c r="AE668" s="963"/>
      <c r="AF668" s="963"/>
      <c r="AG668" s="963"/>
      <c r="AH668" s="963"/>
      <c r="AI668" s="963"/>
      <c r="AJ668" s="963"/>
    </row>
    <row r="669" spans="1:36" ht="12.75" customHeight="1">
      <c r="A669" s="963"/>
      <c r="B669" s="963"/>
      <c r="C669" s="963"/>
      <c r="D669" s="963"/>
      <c r="E669" s="963"/>
      <c r="F669" s="963"/>
      <c r="G669" s="963"/>
      <c r="H669" s="963"/>
      <c r="I669" s="963"/>
      <c r="J669" s="963"/>
      <c r="K669" s="963"/>
      <c r="L669" s="963"/>
      <c r="M669" s="963"/>
      <c r="N669" s="963"/>
      <c r="O669" s="963"/>
      <c r="P669" s="963"/>
      <c r="Q669" s="963"/>
      <c r="R669" s="963"/>
      <c r="S669" s="963"/>
      <c r="T669" s="963"/>
      <c r="U669" s="963"/>
      <c r="V669" s="963"/>
      <c r="W669" s="963"/>
      <c r="X669" s="963"/>
      <c r="Y669" s="963"/>
      <c r="Z669" s="963"/>
      <c r="AA669" s="963"/>
      <c r="AB669" s="963"/>
      <c r="AC669" s="963"/>
      <c r="AD669" s="963"/>
      <c r="AE669" s="963"/>
      <c r="AF669" s="963"/>
      <c r="AG669" s="963"/>
      <c r="AH669" s="963"/>
      <c r="AI669" s="963"/>
      <c r="AJ669" s="963"/>
    </row>
    <row r="670" spans="1:36" ht="12.75" customHeight="1">
      <c r="A670" s="963"/>
      <c r="B670" s="963"/>
      <c r="C670" s="963"/>
      <c r="D670" s="963"/>
      <c r="E670" s="963"/>
      <c r="F670" s="963"/>
      <c r="G670" s="963"/>
      <c r="H670" s="963"/>
      <c r="I670" s="963"/>
      <c r="J670" s="963"/>
      <c r="K670" s="963"/>
      <c r="L670" s="963"/>
      <c r="M670" s="963"/>
      <c r="N670" s="963"/>
      <c r="O670" s="963"/>
      <c r="P670" s="963"/>
      <c r="Q670" s="963"/>
      <c r="R670" s="963"/>
      <c r="S670" s="963"/>
      <c r="T670" s="963"/>
      <c r="U670" s="963"/>
      <c r="V670" s="963"/>
      <c r="W670" s="963"/>
      <c r="X670" s="963"/>
      <c r="Y670" s="963"/>
      <c r="Z670" s="963"/>
      <c r="AA670" s="963"/>
      <c r="AB670" s="963"/>
      <c r="AC670" s="963"/>
      <c r="AD670" s="963"/>
      <c r="AE670" s="963"/>
      <c r="AF670" s="963"/>
      <c r="AG670" s="963"/>
      <c r="AH670" s="963"/>
      <c r="AI670" s="963"/>
      <c r="AJ670" s="963"/>
    </row>
    <row r="671" spans="1:36" ht="12.75" customHeight="1">
      <c r="A671" s="963"/>
      <c r="B671" s="963"/>
      <c r="C671" s="963"/>
      <c r="D671" s="963"/>
      <c r="E671" s="963"/>
      <c r="F671" s="963"/>
      <c r="G671" s="963"/>
      <c r="H671" s="963"/>
      <c r="I671" s="963"/>
      <c r="J671" s="963"/>
      <c r="K671" s="963"/>
      <c r="L671" s="963"/>
      <c r="M671" s="963"/>
      <c r="N671" s="963"/>
      <c r="O671" s="963"/>
      <c r="P671" s="963"/>
      <c r="Q671" s="963"/>
      <c r="R671" s="963"/>
      <c r="S671" s="963"/>
      <c r="T671" s="963"/>
      <c r="U671" s="963"/>
      <c r="V671" s="963"/>
      <c r="W671" s="963"/>
      <c r="X671" s="963"/>
      <c r="Y671" s="963"/>
      <c r="Z671" s="963"/>
      <c r="AA671" s="963"/>
      <c r="AB671" s="963"/>
      <c r="AC671" s="963"/>
      <c r="AD671" s="963"/>
      <c r="AE671" s="963"/>
      <c r="AF671" s="963"/>
      <c r="AG671" s="963"/>
      <c r="AH671" s="963"/>
      <c r="AI671" s="963"/>
      <c r="AJ671" s="963"/>
    </row>
    <row r="672" spans="1:36" ht="12.75" customHeight="1">
      <c r="A672" s="963"/>
      <c r="B672" s="963"/>
      <c r="C672" s="963"/>
      <c r="D672" s="963"/>
      <c r="E672" s="963"/>
      <c r="F672" s="963"/>
      <c r="G672" s="963"/>
      <c r="H672" s="963"/>
      <c r="I672" s="963"/>
      <c r="J672" s="963"/>
      <c r="K672" s="963"/>
      <c r="L672" s="963"/>
      <c r="M672" s="963"/>
      <c r="N672" s="963"/>
      <c r="O672" s="963"/>
      <c r="P672" s="963"/>
      <c r="Q672" s="963"/>
      <c r="R672" s="963"/>
      <c r="S672" s="963"/>
      <c r="T672" s="963"/>
      <c r="U672" s="963"/>
      <c r="V672" s="963"/>
      <c r="W672" s="963"/>
      <c r="X672" s="963"/>
      <c r="Y672" s="963"/>
      <c r="Z672" s="963"/>
      <c r="AA672" s="963"/>
      <c r="AB672" s="963"/>
      <c r="AC672" s="963"/>
      <c r="AD672" s="963"/>
      <c r="AE672" s="963"/>
      <c r="AF672" s="963"/>
      <c r="AG672" s="963"/>
      <c r="AH672" s="963"/>
      <c r="AI672" s="963"/>
      <c r="AJ672" s="963"/>
    </row>
    <row r="673" spans="1:36" ht="12.75" customHeight="1">
      <c r="A673" s="963"/>
      <c r="B673" s="963"/>
      <c r="C673" s="963"/>
      <c r="D673" s="963"/>
      <c r="E673" s="963"/>
      <c r="F673" s="963"/>
      <c r="G673" s="963"/>
      <c r="H673" s="963"/>
      <c r="I673" s="963"/>
      <c r="J673" s="963"/>
      <c r="K673" s="963"/>
      <c r="L673" s="963"/>
      <c r="M673" s="963"/>
      <c r="N673" s="963"/>
      <c r="O673" s="963"/>
      <c r="P673" s="963"/>
      <c r="Q673" s="963"/>
      <c r="R673" s="963"/>
      <c r="S673" s="963"/>
      <c r="T673" s="963"/>
      <c r="U673" s="963"/>
      <c r="V673" s="963"/>
      <c r="W673" s="963"/>
      <c r="X673" s="963"/>
      <c r="Y673" s="963"/>
      <c r="Z673" s="963"/>
      <c r="AA673" s="963"/>
      <c r="AB673" s="963"/>
      <c r="AC673" s="963"/>
      <c r="AD673" s="963"/>
      <c r="AE673" s="963"/>
      <c r="AF673" s="963"/>
      <c r="AG673" s="963"/>
      <c r="AH673" s="963"/>
      <c r="AI673" s="963"/>
      <c r="AJ673" s="963"/>
    </row>
    <row r="674" spans="1:36" ht="12.75" customHeight="1">
      <c r="A674" s="963"/>
      <c r="B674" s="963"/>
      <c r="C674" s="963"/>
      <c r="D674" s="963"/>
      <c r="E674" s="963"/>
      <c r="F674" s="963"/>
      <c r="G674" s="963"/>
      <c r="H674" s="963"/>
      <c r="I674" s="963"/>
      <c r="J674" s="963"/>
      <c r="K674" s="963"/>
      <c r="L674" s="963"/>
      <c r="M674" s="963"/>
      <c r="N674" s="963"/>
      <c r="O674" s="963"/>
      <c r="P674" s="963"/>
      <c r="Q674" s="963"/>
      <c r="R674" s="963"/>
      <c r="S674" s="963"/>
      <c r="T674" s="963"/>
      <c r="U674" s="963"/>
      <c r="V674" s="963"/>
      <c r="W674" s="963"/>
      <c r="X674" s="963"/>
      <c r="Y674" s="963"/>
      <c r="Z674" s="963"/>
      <c r="AA674" s="963"/>
      <c r="AB674" s="963"/>
      <c r="AC674" s="963"/>
      <c r="AD674" s="963"/>
      <c r="AE674" s="963"/>
      <c r="AF674" s="963"/>
      <c r="AG674" s="963"/>
      <c r="AH674" s="963"/>
      <c r="AI674" s="963"/>
      <c r="AJ674" s="963"/>
    </row>
    <row r="675" spans="1:36" ht="12.75" customHeight="1">
      <c r="A675" s="963"/>
      <c r="B675" s="963"/>
      <c r="C675" s="963"/>
      <c r="D675" s="963"/>
      <c r="E675" s="963"/>
      <c r="F675" s="963"/>
      <c r="G675" s="963"/>
      <c r="H675" s="963"/>
      <c r="I675" s="963"/>
      <c r="J675" s="963"/>
      <c r="K675" s="963"/>
      <c r="L675" s="963"/>
      <c r="M675" s="963"/>
      <c r="N675" s="963"/>
      <c r="O675" s="963"/>
      <c r="P675" s="963"/>
      <c r="Q675" s="963"/>
      <c r="R675" s="963"/>
      <c r="S675" s="963"/>
      <c r="T675" s="963"/>
      <c r="U675" s="963"/>
      <c r="V675" s="963"/>
      <c r="W675" s="963"/>
      <c r="X675" s="963"/>
      <c r="Y675" s="963"/>
      <c r="Z675" s="963"/>
      <c r="AA675" s="963"/>
      <c r="AB675" s="963"/>
      <c r="AC675" s="963"/>
      <c r="AD675" s="963"/>
      <c r="AE675" s="963"/>
      <c r="AF675" s="963"/>
      <c r="AG675" s="963"/>
      <c r="AH675" s="963"/>
      <c r="AI675" s="963"/>
      <c r="AJ675" s="963"/>
    </row>
    <row r="676" spans="1:36" ht="12.75" customHeight="1">
      <c r="A676" s="963"/>
      <c r="B676" s="963"/>
      <c r="C676" s="963"/>
      <c r="D676" s="963"/>
      <c r="E676" s="963"/>
      <c r="F676" s="963"/>
      <c r="G676" s="963"/>
      <c r="H676" s="963"/>
      <c r="I676" s="963"/>
      <c r="J676" s="963"/>
      <c r="K676" s="963"/>
      <c r="L676" s="963"/>
      <c r="M676" s="963"/>
      <c r="N676" s="963"/>
      <c r="O676" s="963"/>
      <c r="P676" s="963"/>
      <c r="Q676" s="963"/>
      <c r="R676" s="963"/>
      <c r="S676" s="963"/>
      <c r="T676" s="963"/>
      <c r="U676" s="963"/>
      <c r="V676" s="963"/>
      <c r="W676" s="963"/>
      <c r="X676" s="963"/>
      <c r="Y676" s="963"/>
      <c r="Z676" s="963"/>
      <c r="AA676" s="963"/>
      <c r="AB676" s="963"/>
      <c r="AC676" s="963"/>
      <c r="AD676" s="963"/>
      <c r="AE676" s="963"/>
      <c r="AF676" s="963"/>
      <c r="AG676" s="963"/>
      <c r="AH676" s="963"/>
      <c r="AI676" s="963"/>
      <c r="AJ676" s="963"/>
    </row>
    <row r="677" spans="1:36" ht="12.75" customHeight="1">
      <c r="A677" s="963"/>
      <c r="B677" s="963"/>
      <c r="C677" s="963"/>
      <c r="D677" s="963"/>
      <c r="E677" s="963"/>
      <c r="F677" s="963"/>
      <c r="G677" s="963"/>
      <c r="H677" s="963"/>
      <c r="I677" s="963"/>
      <c r="J677" s="963"/>
      <c r="K677" s="963"/>
      <c r="L677" s="963"/>
      <c r="M677" s="963"/>
      <c r="N677" s="963"/>
      <c r="O677" s="963"/>
      <c r="P677" s="963"/>
      <c r="Q677" s="963"/>
      <c r="R677" s="963"/>
      <c r="S677" s="963"/>
      <c r="T677" s="963"/>
      <c r="U677" s="963"/>
      <c r="V677" s="963"/>
      <c r="W677" s="963"/>
      <c r="X677" s="963"/>
      <c r="Y677" s="963"/>
      <c r="Z677" s="963"/>
      <c r="AA677" s="963"/>
      <c r="AB677" s="963"/>
      <c r="AC677" s="963"/>
      <c r="AD677" s="963"/>
      <c r="AE677" s="963"/>
      <c r="AF677" s="963"/>
      <c r="AG677" s="963"/>
      <c r="AH677" s="963"/>
      <c r="AI677" s="963"/>
      <c r="AJ677" s="963"/>
    </row>
    <row r="678" spans="1:36" ht="12.75" customHeight="1">
      <c r="A678" s="963"/>
      <c r="B678" s="963"/>
      <c r="C678" s="963"/>
      <c r="D678" s="963"/>
      <c r="E678" s="963"/>
      <c r="F678" s="963"/>
      <c r="G678" s="963"/>
      <c r="H678" s="963"/>
      <c r="I678" s="963"/>
      <c r="J678" s="963"/>
      <c r="K678" s="963"/>
      <c r="L678" s="963"/>
      <c r="M678" s="963"/>
      <c r="N678" s="963"/>
      <c r="O678" s="963"/>
      <c r="P678" s="963"/>
      <c r="Q678" s="963"/>
      <c r="R678" s="963"/>
      <c r="S678" s="963"/>
      <c r="T678" s="963"/>
      <c r="U678" s="963"/>
      <c r="V678" s="963"/>
      <c r="W678" s="963"/>
      <c r="X678" s="963"/>
      <c r="Y678" s="963"/>
      <c r="Z678" s="963"/>
      <c r="AA678" s="963"/>
      <c r="AB678" s="963"/>
      <c r="AC678" s="963"/>
      <c r="AD678" s="963"/>
      <c r="AE678" s="963"/>
      <c r="AF678" s="963"/>
      <c r="AG678" s="963"/>
      <c r="AH678" s="963"/>
      <c r="AI678" s="963"/>
      <c r="AJ678" s="963"/>
    </row>
    <row r="679" spans="1:36" ht="12.75" customHeight="1">
      <c r="A679" s="963"/>
      <c r="B679" s="963"/>
      <c r="C679" s="963"/>
      <c r="D679" s="963"/>
      <c r="E679" s="963"/>
      <c r="F679" s="963"/>
      <c r="G679" s="963"/>
      <c r="H679" s="963"/>
      <c r="I679" s="963"/>
      <c r="J679" s="963"/>
      <c r="K679" s="963"/>
      <c r="L679" s="963"/>
      <c r="M679" s="963"/>
      <c r="N679" s="963"/>
      <c r="O679" s="963"/>
      <c r="P679" s="963"/>
      <c r="Q679" s="963"/>
      <c r="R679" s="963"/>
      <c r="S679" s="963"/>
      <c r="T679" s="963"/>
      <c r="U679" s="963"/>
      <c r="V679" s="963"/>
      <c r="W679" s="963"/>
      <c r="X679" s="963"/>
      <c r="Y679" s="963"/>
      <c r="Z679" s="963"/>
      <c r="AA679" s="963"/>
      <c r="AB679" s="963"/>
      <c r="AC679" s="963"/>
      <c r="AD679" s="963"/>
      <c r="AE679" s="963"/>
      <c r="AF679" s="963"/>
      <c r="AG679" s="963"/>
      <c r="AH679" s="963"/>
      <c r="AI679" s="963"/>
      <c r="AJ679" s="963"/>
    </row>
    <row r="680" spans="1:36" ht="12.75" customHeight="1">
      <c r="A680" s="963"/>
      <c r="B680" s="963"/>
      <c r="C680" s="963"/>
      <c r="D680" s="963"/>
      <c r="E680" s="963"/>
      <c r="F680" s="963"/>
      <c r="G680" s="963"/>
      <c r="H680" s="963"/>
      <c r="I680" s="963"/>
      <c r="J680" s="963"/>
      <c r="K680" s="963"/>
      <c r="L680" s="963"/>
      <c r="M680" s="963"/>
      <c r="N680" s="963"/>
      <c r="O680" s="963"/>
      <c r="P680" s="963"/>
      <c r="Q680" s="963"/>
      <c r="R680" s="963"/>
      <c r="S680" s="963"/>
      <c r="T680" s="963"/>
      <c r="U680" s="963"/>
      <c r="V680" s="963"/>
      <c r="W680" s="963"/>
      <c r="X680" s="963"/>
      <c r="Y680" s="963"/>
      <c r="Z680" s="963"/>
      <c r="AA680" s="963"/>
      <c r="AB680" s="963"/>
      <c r="AC680" s="963"/>
      <c r="AD680" s="963"/>
      <c r="AE680" s="963"/>
      <c r="AF680" s="963"/>
      <c r="AG680" s="963"/>
      <c r="AH680" s="963"/>
      <c r="AI680" s="963"/>
      <c r="AJ680" s="963"/>
    </row>
    <row r="681" spans="1:36" ht="12.75" customHeight="1">
      <c r="A681" s="963"/>
      <c r="B681" s="963"/>
      <c r="C681" s="963"/>
      <c r="D681" s="963"/>
      <c r="E681" s="963"/>
      <c r="F681" s="963"/>
      <c r="G681" s="963"/>
      <c r="H681" s="963"/>
      <c r="I681" s="963"/>
      <c r="J681" s="963"/>
      <c r="K681" s="963"/>
      <c r="L681" s="963"/>
      <c r="M681" s="963"/>
      <c r="N681" s="963"/>
      <c r="O681" s="963"/>
      <c r="P681" s="963"/>
      <c r="Q681" s="963"/>
      <c r="R681" s="963"/>
      <c r="S681" s="963"/>
      <c r="T681" s="963"/>
      <c r="U681" s="963"/>
      <c r="V681" s="963"/>
      <c r="W681" s="963"/>
      <c r="X681" s="963"/>
      <c r="Y681" s="963"/>
      <c r="Z681" s="963"/>
      <c r="AA681" s="963"/>
      <c r="AB681" s="963"/>
      <c r="AC681" s="963"/>
      <c r="AD681" s="963"/>
      <c r="AE681" s="963"/>
      <c r="AF681" s="963"/>
      <c r="AG681" s="963"/>
      <c r="AH681" s="963"/>
      <c r="AI681" s="963"/>
      <c r="AJ681" s="963"/>
    </row>
    <row r="682" spans="1:36" ht="12.75" customHeight="1">
      <c r="A682" s="963"/>
      <c r="B682" s="963"/>
      <c r="C682" s="963"/>
      <c r="D682" s="963"/>
      <c r="E682" s="963"/>
      <c r="F682" s="963"/>
      <c r="G682" s="963"/>
      <c r="H682" s="963"/>
      <c r="I682" s="963"/>
      <c r="J682" s="963"/>
      <c r="K682" s="963"/>
      <c r="L682" s="963"/>
      <c r="M682" s="963"/>
      <c r="N682" s="963"/>
      <c r="O682" s="963"/>
      <c r="P682" s="963"/>
      <c r="Q682" s="963"/>
      <c r="R682" s="963"/>
      <c r="S682" s="963"/>
      <c r="T682" s="963"/>
      <c r="U682" s="963"/>
      <c r="V682" s="963"/>
      <c r="W682" s="963"/>
      <c r="X682" s="963"/>
      <c r="Y682" s="963"/>
      <c r="Z682" s="963"/>
      <c r="AA682" s="963"/>
      <c r="AB682" s="963"/>
      <c r="AC682" s="963"/>
      <c r="AD682" s="963"/>
      <c r="AE682" s="963"/>
      <c r="AF682" s="963"/>
      <c r="AG682" s="963"/>
      <c r="AH682" s="963"/>
      <c r="AI682" s="963"/>
      <c r="AJ682" s="963"/>
    </row>
    <row r="683" spans="1:36" ht="12.75" customHeight="1">
      <c r="A683" s="963"/>
      <c r="B683" s="963"/>
      <c r="C683" s="963"/>
      <c r="D683" s="963"/>
      <c r="E683" s="963"/>
      <c r="F683" s="963"/>
      <c r="G683" s="963"/>
      <c r="H683" s="963"/>
      <c r="I683" s="963"/>
      <c r="J683" s="963"/>
      <c r="K683" s="963"/>
      <c r="L683" s="963"/>
      <c r="M683" s="963"/>
      <c r="N683" s="963"/>
      <c r="O683" s="963"/>
      <c r="P683" s="963"/>
      <c r="Q683" s="963"/>
      <c r="R683" s="963"/>
      <c r="S683" s="963"/>
      <c r="T683" s="963"/>
      <c r="U683" s="963"/>
      <c r="V683" s="963"/>
      <c r="W683" s="963"/>
      <c r="X683" s="963"/>
      <c r="Y683" s="963"/>
      <c r="Z683" s="963"/>
      <c r="AA683" s="963"/>
      <c r="AB683" s="963"/>
      <c r="AC683" s="963"/>
      <c r="AD683" s="963"/>
      <c r="AE683" s="963"/>
      <c r="AF683" s="963"/>
      <c r="AG683" s="963"/>
      <c r="AH683" s="963"/>
      <c r="AI683" s="963"/>
      <c r="AJ683" s="963"/>
    </row>
    <row r="684" spans="1:36" ht="12.75" customHeight="1">
      <c r="A684" s="963"/>
      <c r="B684" s="963"/>
      <c r="C684" s="963"/>
      <c r="D684" s="963"/>
      <c r="E684" s="963"/>
      <c r="F684" s="963"/>
      <c r="G684" s="963"/>
      <c r="H684" s="963"/>
      <c r="I684" s="963"/>
      <c r="J684" s="963"/>
      <c r="K684" s="963"/>
      <c r="L684" s="963"/>
      <c r="M684" s="963"/>
      <c r="N684" s="963"/>
      <c r="O684" s="963"/>
      <c r="P684" s="963"/>
      <c r="Q684" s="963"/>
      <c r="R684" s="963"/>
      <c r="S684" s="963"/>
      <c r="T684" s="963"/>
      <c r="U684" s="963"/>
      <c r="V684" s="963"/>
      <c r="W684" s="963"/>
      <c r="X684" s="963"/>
      <c r="Y684" s="963"/>
      <c r="Z684" s="963"/>
      <c r="AA684" s="963"/>
      <c r="AB684" s="963"/>
      <c r="AC684" s="963"/>
      <c r="AD684" s="963"/>
      <c r="AE684" s="963"/>
      <c r="AF684" s="963"/>
      <c r="AG684" s="963"/>
      <c r="AH684" s="963"/>
      <c r="AI684" s="963"/>
      <c r="AJ684" s="963"/>
    </row>
    <row r="685" spans="1:36" ht="12.75" customHeight="1">
      <c r="A685" s="963"/>
      <c r="B685" s="963"/>
      <c r="C685" s="963"/>
      <c r="D685" s="963"/>
      <c r="E685" s="963"/>
      <c r="F685" s="963"/>
      <c r="G685" s="963"/>
      <c r="H685" s="963"/>
      <c r="I685" s="963"/>
      <c r="J685" s="963"/>
      <c r="K685" s="963"/>
      <c r="L685" s="963"/>
      <c r="M685" s="963"/>
      <c r="N685" s="963"/>
      <c r="O685" s="963"/>
      <c r="P685" s="963"/>
      <c r="Q685" s="963"/>
      <c r="R685" s="963"/>
      <c r="S685" s="963"/>
      <c r="T685" s="963"/>
      <c r="U685" s="963"/>
      <c r="V685" s="963"/>
      <c r="W685" s="963"/>
      <c r="X685" s="963"/>
      <c r="Y685" s="963"/>
      <c r="Z685" s="963"/>
      <c r="AA685" s="963"/>
      <c r="AB685" s="963"/>
      <c r="AC685" s="963"/>
      <c r="AD685" s="963"/>
      <c r="AE685" s="963"/>
      <c r="AF685" s="963"/>
      <c r="AG685" s="963"/>
      <c r="AH685" s="963"/>
      <c r="AI685" s="963"/>
      <c r="AJ685" s="963"/>
    </row>
    <row r="686" spans="1:36" ht="12.75" customHeight="1">
      <c r="A686" s="963"/>
      <c r="B686" s="963"/>
      <c r="C686" s="963"/>
      <c r="D686" s="963"/>
      <c r="E686" s="963"/>
      <c r="F686" s="963"/>
      <c r="G686" s="963"/>
      <c r="H686" s="963"/>
      <c r="I686" s="963"/>
      <c r="J686" s="963"/>
      <c r="K686" s="963"/>
      <c r="L686" s="963"/>
      <c r="M686" s="963"/>
      <c r="N686" s="963"/>
      <c r="O686" s="963"/>
      <c r="P686" s="963"/>
      <c r="Q686" s="963"/>
      <c r="R686" s="963"/>
      <c r="S686" s="963"/>
      <c r="T686" s="963"/>
      <c r="U686" s="963"/>
      <c r="V686" s="963"/>
      <c r="W686" s="963"/>
      <c r="X686" s="963"/>
      <c r="Y686" s="963"/>
      <c r="Z686" s="963"/>
      <c r="AA686" s="963"/>
      <c r="AB686" s="963"/>
      <c r="AC686" s="963"/>
      <c r="AD686" s="963"/>
      <c r="AE686" s="963"/>
      <c r="AF686" s="963"/>
      <c r="AG686" s="963"/>
      <c r="AH686" s="963"/>
      <c r="AI686" s="963"/>
      <c r="AJ686" s="963"/>
    </row>
    <row r="687" spans="1:36" ht="12.75" customHeight="1">
      <c r="A687" s="963"/>
      <c r="B687" s="963"/>
      <c r="C687" s="963"/>
      <c r="D687" s="963"/>
      <c r="E687" s="963"/>
      <c r="F687" s="963"/>
      <c r="G687" s="963"/>
      <c r="H687" s="963"/>
      <c r="I687" s="963"/>
      <c r="J687" s="963"/>
      <c r="K687" s="963"/>
      <c r="L687" s="963"/>
      <c r="M687" s="963"/>
      <c r="N687" s="963"/>
      <c r="O687" s="963"/>
      <c r="P687" s="963"/>
      <c r="Q687" s="963"/>
      <c r="R687" s="963"/>
      <c r="S687" s="963"/>
      <c r="T687" s="963"/>
      <c r="U687" s="963"/>
      <c r="V687" s="963"/>
      <c r="W687" s="963"/>
      <c r="X687" s="963"/>
      <c r="Y687" s="963"/>
      <c r="Z687" s="963"/>
      <c r="AA687" s="963"/>
      <c r="AB687" s="963"/>
      <c r="AC687" s="963"/>
      <c r="AD687" s="963"/>
      <c r="AE687" s="963"/>
      <c r="AF687" s="963"/>
      <c r="AG687" s="963"/>
      <c r="AH687" s="963"/>
      <c r="AI687" s="963"/>
      <c r="AJ687" s="963"/>
    </row>
    <row r="688" spans="1:36" ht="12.75" customHeight="1">
      <c r="A688" s="963"/>
      <c r="B688" s="963"/>
      <c r="C688" s="963"/>
      <c r="D688" s="963"/>
      <c r="E688" s="963"/>
      <c r="F688" s="963"/>
      <c r="G688" s="963"/>
      <c r="H688" s="963"/>
      <c r="I688" s="963"/>
      <c r="J688" s="963"/>
      <c r="K688" s="963"/>
      <c r="L688" s="963"/>
      <c r="M688" s="963"/>
      <c r="N688" s="963"/>
      <c r="O688" s="963"/>
      <c r="P688" s="963"/>
      <c r="Q688" s="963"/>
      <c r="R688" s="963"/>
      <c r="S688" s="963"/>
      <c r="T688" s="963"/>
      <c r="U688" s="963"/>
      <c r="V688" s="963"/>
      <c r="W688" s="963"/>
      <c r="X688" s="963"/>
      <c r="Y688" s="963"/>
      <c r="Z688" s="963"/>
      <c r="AA688" s="963"/>
      <c r="AB688" s="963"/>
      <c r="AC688" s="963"/>
      <c r="AD688" s="963"/>
      <c r="AE688" s="963"/>
      <c r="AF688" s="963"/>
      <c r="AG688" s="963"/>
      <c r="AH688" s="963"/>
      <c r="AI688" s="963"/>
      <c r="AJ688" s="963"/>
    </row>
    <row r="689" spans="1:36" ht="12.75" customHeight="1">
      <c r="A689" s="963"/>
      <c r="B689" s="963"/>
      <c r="C689" s="963"/>
      <c r="D689" s="963"/>
      <c r="E689" s="963"/>
      <c r="F689" s="963"/>
      <c r="G689" s="963"/>
      <c r="H689" s="963"/>
      <c r="I689" s="963"/>
      <c r="J689" s="963"/>
      <c r="K689" s="963"/>
      <c r="L689" s="963"/>
      <c r="M689" s="963"/>
      <c r="N689" s="963"/>
      <c r="O689" s="963"/>
      <c r="P689" s="963"/>
      <c r="Q689" s="963"/>
      <c r="R689" s="963"/>
      <c r="S689" s="963"/>
      <c r="T689" s="963"/>
      <c r="U689" s="963"/>
      <c r="V689" s="963"/>
      <c r="W689" s="963"/>
      <c r="X689" s="963"/>
      <c r="Y689" s="963"/>
      <c r="Z689" s="963"/>
      <c r="AA689" s="963"/>
      <c r="AB689" s="963"/>
      <c r="AC689" s="963"/>
      <c r="AD689" s="963"/>
      <c r="AE689" s="963"/>
      <c r="AF689" s="963"/>
      <c r="AG689" s="963"/>
      <c r="AH689" s="963"/>
      <c r="AI689" s="963"/>
      <c r="AJ689" s="963"/>
    </row>
    <row r="690" spans="1:36" ht="12.75" customHeight="1">
      <c r="A690" s="963"/>
      <c r="B690" s="963"/>
      <c r="C690" s="963"/>
      <c r="D690" s="963"/>
      <c r="E690" s="963"/>
      <c r="F690" s="963"/>
      <c r="G690" s="963"/>
      <c r="H690" s="963"/>
      <c r="I690" s="963"/>
      <c r="J690" s="963"/>
      <c r="K690" s="963"/>
      <c r="L690" s="963"/>
      <c r="M690" s="963"/>
      <c r="N690" s="963"/>
      <c r="O690" s="963"/>
      <c r="P690" s="963"/>
      <c r="Q690" s="963"/>
      <c r="R690" s="963"/>
      <c r="S690" s="963"/>
      <c r="T690" s="963"/>
      <c r="U690" s="963"/>
      <c r="V690" s="963"/>
      <c r="W690" s="963"/>
      <c r="X690" s="963"/>
      <c r="Y690" s="963"/>
      <c r="Z690" s="963"/>
      <c r="AA690" s="963"/>
      <c r="AB690" s="963"/>
      <c r="AC690" s="963"/>
      <c r="AD690" s="963"/>
      <c r="AE690" s="963"/>
      <c r="AF690" s="963"/>
      <c r="AG690" s="963"/>
      <c r="AH690" s="963"/>
      <c r="AI690" s="963"/>
      <c r="AJ690" s="963"/>
    </row>
    <row r="691" spans="1:36" ht="12.75" customHeight="1">
      <c r="A691" s="963"/>
      <c r="B691" s="963"/>
      <c r="C691" s="963"/>
      <c r="D691" s="963"/>
      <c r="E691" s="963"/>
      <c r="F691" s="963"/>
      <c r="G691" s="963"/>
      <c r="H691" s="963"/>
      <c r="I691" s="963"/>
      <c r="J691" s="963"/>
      <c r="K691" s="963"/>
      <c r="L691" s="963"/>
      <c r="M691" s="963"/>
      <c r="N691" s="963"/>
      <c r="O691" s="963"/>
      <c r="P691" s="963"/>
      <c r="Q691" s="963"/>
      <c r="R691" s="963"/>
      <c r="S691" s="963"/>
      <c r="T691" s="963"/>
      <c r="U691" s="963"/>
      <c r="V691" s="963"/>
      <c r="W691" s="963"/>
      <c r="X691" s="963"/>
      <c r="Y691" s="963"/>
      <c r="Z691" s="963"/>
      <c r="AA691" s="963"/>
      <c r="AB691" s="963"/>
      <c r="AC691" s="963"/>
      <c r="AD691" s="963"/>
      <c r="AE691" s="963"/>
      <c r="AF691" s="963"/>
      <c r="AG691" s="963"/>
      <c r="AH691" s="963"/>
      <c r="AI691" s="963"/>
      <c r="AJ691" s="963"/>
    </row>
    <row r="692" spans="1:36" ht="12.75" customHeight="1">
      <c r="A692" s="963"/>
      <c r="B692" s="963"/>
      <c r="C692" s="963"/>
      <c r="D692" s="963"/>
      <c r="E692" s="963"/>
      <c r="F692" s="963"/>
      <c r="G692" s="963"/>
      <c r="H692" s="963"/>
      <c r="I692" s="963"/>
      <c r="J692" s="963"/>
      <c r="K692" s="963"/>
      <c r="L692" s="963"/>
      <c r="M692" s="963"/>
      <c r="N692" s="963"/>
      <c r="O692" s="963"/>
      <c r="P692" s="963"/>
      <c r="Q692" s="963"/>
      <c r="R692" s="963"/>
      <c r="S692" s="963"/>
      <c r="T692" s="963"/>
      <c r="U692" s="963"/>
      <c r="V692" s="963"/>
      <c r="W692" s="963"/>
      <c r="X692" s="963"/>
      <c r="Y692" s="963"/>
      <c r="Z692" s="963"/>
      <c r="AA692" s="963"/>
      <c r="AB692" s="963"/>
      <c r="AC692" s="963"/>
      <c r="AD692" s="963"/>
      <c r="AE692" s="963"/>
      <c r="AF692" s="963"/>
      <c r="AG692" s="963"/>
      <c r="AH692" s="963"/>
      <c r="AI692" s="963"/>
      <c r="AJ692" s="963"/>
    </row>
    <row r="693" spans="1:36" ht="12.75" customHeight="1">
      <c r="A693" s="963"/>
      <c r="B693" s="963"/>
      <c r="C693" s="963"/>
      <c r="D693" s="963"/>
      <c r="E693" s="963"/>
      <c r="F693" s="963"/>
      <c r="G693" s="963"/>
      <c r="H693" s="963"/>
      <c r="I693" s="963"/>
      <c r="J693" s="963"/>
      <c r="K693" s="963"/>
      <c r="L693" s="963"/>
      <c r="M693" s="963"/>
      <c r="N693" s="963"/>
      <c r="O693" s="963"/>
      <c r="P693" s="963"/>
      <c r="Q693" s="963"/>
      <c r="R693" s="963"/>
      <c r="S693" s="963"/>
      <c r="T693" s="963"/>
      <c r="U693" s="963"/>
      <c r="V693" s="963"/>
      <c r="W693" s="963"/>
      <c r="X693" s="963"/>
      <c r="Y693" s="963"/>
      <c r="Z693" s="963"/>
      <c r="AA693" s="963"/>
      <c r="AB693" s="963"/>
      <c r="AC693" s="963"/>
      <c r="AD693" s="963"/>
      <c r="AE693" s="963"/>
      <c r="AF693" s="963"/>
      <c r="AG693" s="963"/>
      <c r="AH693" s="963"/>
      <c r="AI693" s="963"/>
      <c r="AJ693" s="963"/>
    </row>
    <row r="694" spans="1:36" ht="12.75" customHeight="1">
      <c r="A694" s="963"/>
      <c r="B694" s="963"/>
      <c r="C694" s="963"/>
      <c r="D694" s="963"/>
      <c r="E694" s="963"/>
      <c r="F694" s="963"/>
      <c r="G694" s="963"/>
      <c r="H694" s="963"/>
      <c r="I694" s="963"/>
      <c r="J694" s="963"/>
      <c r="K694" s="963"/>
      <c r="L694" s="963"/>
      <c r="M694" s="963"/>
      <c r="N694" s="963"/>
      <c r="O694" s="963"/>
      <c r="P694" s="963"/>
      <c r="Q694" s="963"/>
      <c r="R694" s="963"/>
      <c r="S694" s="963"/>
      <c r="T694" s="963"/>
      <c r="U694" s="963"/>
      <c r="V694" s="963"/>
      <c r="W694" s="963"/>
      <c r="X694" s="963"/>
      <c r="Y694" s="963"/>
      <c r="Z694" s="963"/>
      <c r="AA694" s="963"/>
      <c r="AB694" s="963"/>
      <c r="AC694" s="963"/>
      <c r="AD694" s="963"/>
      <c r="AE694" s="963"/>
      <c r="AF694" s="963"/>
      <c r="AG694" s="963"/>
      <c r="AH694" s="963"/>
      <c r="AI694" s="963"/>
      <c r="AJ694" s="963"/>
    </row>
    <row r="695" spans="1:36" ht="12.75" customHeight="1">
      <c r="A695" s="963"/>
      <c r="B695" s="963"/>
      <c r="C695" s="963"/>
      <c r="D695" s="963"/>
      <c r="E695" s="963"/>
      <c r="F695" s="963"/>
      <c r="G695" s="963"/>
      <c r="H695" s="963"/>
      <c r="I695" s="963"/>
      <c r="J695" s="963"/>
      <c r="K695" s="963"/>
      <c r="L695" s="963"/>
      <c r="M695" s="963"/>
      <c r="N695" s="963"/>
      <c r="O695" s="963"/>
      <c r="P695" s="963"/>
      <c r="Q695" s="963"/>
      <c r="R695" s="963"/>
      <c r="S695" s="963"/>
      <c r="T695" s="963"/>
      <c r="U695" s="963"/>
      <c r="V695" s="963"/>
      <c r="W695" s="963"/>
      <c r="X695" s="963"/>
      <c r="Y695" s="963"/>
      <c r="Z695" s="963"/>
      <c r="AA695" s="963"/>
      <c r="AB695" s="963"/>
      <c r="AC695" s="963"/>
      <c r="AD695" s="963"/>
      <c r="AE695" s="963"/>
      <c r="AF695" s="963"/>
      <c r="AG695" s="963"/>
      <c r="AH695" s="963"/>
      <c r="AI695" s="963"/>
      <c r="AJ695" s="963"/>
    </row>
    <row r="696" spans="1:36" ht="12.75" customHeight="1">
      <c r="A696" s="963"/>
      <c r="B696" s="963"/>
      <c r="C696" s="963"/>
      <c r="D696" s="963"/>
      <c r="E696" s="963"/>
      <c r="F696" s="963"/>
      <c r="G696" s="963"/>
      <c r="H696" s="963"/>
      <c r="I696" s="963"/>
      <c r="J696" s="963"/>
      <c r="K696" s="963"/>
      <c r="L696" s="963"/>
      <c r="M696" s="963"/>
      <c r="N696" s="963"/>
      <c r="O696" s="963"/>
      <c r="P696" s="963"/>
      <c r="Q696" s="963"/>
      <c r="R696" s="963"/>
      <c r="S696" s="963"/>
      <c r="T696" s="963"/>
      <c r="U696" s="963"/>
      <c r="V696" s="963"/>
      <c r="W696" s="963"/>
      <c r="X696" s="963"/>
      <c r="Y696" s="963"/>
      <c r="Z696" s="963"/>
      <c r="AA696" s="963"/>
      <c r="AB696" s="963"/>
      <c r="AC696" s="963"/>
      <c r="AD696" s="963"/>
      <c r="AE696" s="963"/>
      <c r="AF696" s="963"/>
      <c r="AG696" s="963"/>
      <c r="AH696" s="963"/>
      <c r="AI696" s="963"/>
      <c r="AJ696" s="963"/>
    </row>
    <row r="697" spans="1:36" ht="12.75" customHeight="1">
      <c r="A697" s="963"/>
      <c r="B697" s="963"/>
      <c r="C697" s="963"/>
      <c r="D697" s="963"/>
      <c r="E697" s="963"/>
      <c r="F697" s="963"/>
      <c r="G697" s="963"/>
      <c r="H697" s="963"/>
      <c r="I697" s="963"/>
      <c r="J697" s="963"/>
      <c r="K697" s="963"/>
      <c r="L697" s="963"/>
      <c r="M697" s="963"/>
      <c r="N697" s="963"/>
      <c r="O697" s="963"/>
      <c r="P697" s="963"/>
      <c r="Q697" s="963"/>
      <c r="R697" s="963"/>
      <c r="S697" s="963"/>
      <c r="T697" s="963"/>
      <c r="U697" s="963"/>
      <c r="V697" s="963"/>
      <c r="W697" s="963"/>
      <c r="X697" s="963"/>
      <c r="Y697" s="963"/>
      <c r="Z697" s="963"/>
      <c r="AA697" s="963"/>
      <c r="AB697" s="963"/>
      <c r="AC697" s="963"/>
      <c r="AD697" s="963"/>
      <c r="AE697" s="963"/>
      <c r="AF697" s="963"/>
      <c r="AG697" s="963"/>
      <c r="AH697" s="963"/>
      <c r="AI697" s="963"/>
      <c r="AJ697" s="963"/>
    </row>
    <row r="698" spans="1:36" ht="12.75" customHeight="1">
      <c r="A698" s="963"/>
      <c r="B698" s="963"/>
      <c r="C698" s="963"/>
      <c r="D698" s="963"/>
      <c r="E698" s="963"/>
      <c r="F698" s="963"/>
      <c r="G698" s="963"/>
      <c r="H698" s="963"/>
      <c r="I698" s="963"/>
      <c r="J698" s="963"/>
      <c r="K698" s="963"/>
      <c r="L698" s="963"/>
      <c r="M698" s="963"/>
      <c r="N698" s="963"/>
      <c r="O698" s="963"/>
      <c r="P698" s="963"/>
      <c r="Q698" s="963"/>
      <c r="R698" s="963"/>
      <c r="S698" s="963"/>
      <c r="T698" s="963"/>
      <c r="U698" s="963"/>
      <c r="V698" s="963"/>
      <c r="W698" s="963"/>
      <c r="X698" s="963"/>
      <c r="Y698" s="963"/>
      <c r="Z698" s="963"/>
      <c r="AA698" s="963"/>
      <c r="AB698" s="963"/>
      <c r="AC698" s="963"/>
      <c r="AD698" s="963"/>
      <c r="AE698" s="963"/>
      <c r="AF698" s="963"/>
      <c r="AG698" s="963"/>
      <c r="AH698" s="963"/>
      <c r="AI698" s="963"/>
      <c r="AJ698" s="963"/>
    </row>
    <row r="699" spans="1:36" ht="12.75" customHeight="1">
      <c r="A699" s="963"/>
      <c r="B699" s="963"/>
      <c r="C699" s="963"/>
      <c r="D699" s="963"/>
      <c r="E699" s="963"/>
      <c r="F699" s="963"/>
      <c r="G699" s="963"/>
      <c r="H699" s="963"/>
      <c r="I699" s="963"/>
      <c r="J699" s="963"/>
      <c r="K699" s="963"/>
      <c r="L699" s="963"/>
      <c r="M699" s="963"/>
      <c r="N699" s="963"/>
      <c r="O699" s="963"/>
      <c r="P699" s="963"/>
      <c r="Q699" s="963"/>
      <c r="R699" s="963"/>
      <c r="S699" s="963"/>
      <c r="T699" s="963"/>
      <c r="U699" s="963"/>
      <c r="V699" s="963"/>
      <c r="W699" s="963"/>
      <c r="X699" s="963"/>
      <c r="Y699" s="963"/>
      <c r="Z699" s="963"/>
      <c r="AA699" s="963"/>
      <c r="AB699" s="963"/>
      <c r="AC699" s="963"/>
      <c r="AD699" s="963"/>
      <c r="AE699" s="963"/>
      <c r="AF699" s="963"/>
      <c r="AG699" s="963"/>
      <c r="AH699" s="963"/>
      <c r="AI699" s="963"/>
      <c r="AJ699" s="963"/>
    </row>
    <row r="700" spans="1:36" ht="12.75" customHeight="1">
      <c r="A700" s="963"/>
      <c r="B700" s="963"/>
      <c r="C700" s="963"/>
      <c r="D700" s="963"/>
      <c r="E700" s="963"/>
      <c r="F700" s="963"/>
      <c r="G700" s="963"/>
      <c r="H700" s="963"/>
      <c r="I700" s="963"/>
      <c r="J700" s="963"/>
      <c r="K700" s="963"/>
      <c r="L700" s="963"/>
      <c r="M700" s="963"/>
      <c r="N700" s="963"/>
      <c r="O700" s="963"/>
      <c r="P700" s="963"/>
      <c r="Q700" s="963"/>
      <c r="R700" s="963"/>
      <c r="S700" s="963"/>
      <c r="T700" s="963"/>
      <c r="U700" s="963"/>
      <c r="V700" s="963"/>
      <c r="W700" s="963"/>
      <c r="X700" s="963"/>
      <c r="Y700" s="963"/>
      <c r="Z700" s="963"/>
      <c r="AA700" s="963"/>
      <c r="AB700" s="963"/>
      <c r="AC700" s="963"/>
      <c r="AD700" s="963"/>
      <c r="AE700" s="963"/>
      <c r="AF700" s="963"/>
      <c r="AG700" s="963"/>
      <c r="AH700" s="963"/>
      <c r="AI700" s="963"/>
      <c r="AJ700" s="963"/>
    </row>
    <row r="701" spans="1:36" ht="12.75" customHeight="1">
      <c r="A701" s="963"/>
      <c r="B701" s="963"/>
      <c r="C701" s="963"/>
      <c r="D701" s="963"/>
      <c r="E701" s="963"/>
      <c r="F701" s="963"/>
      <c r="G701" s="963"/>
      <c r="H701" s="963"/>
      <c r="I701" s="963"/>
      <c r="J701" s="963"/>
      <c r="K701" s="963"/>
      <c r="L701" s="963"/>
      <c r="M701" s="963"/>
      <c r="N701" s="963"/>
      <c r="O701" s="963"/>
      <c r="P701" s="963"/>
      <c r="Q701" s="963"/>
      <c r="R701" s="963"/>
      <c r="S701" s="963"/>
      <c r="T701" s="963"/>
      <c r="U701" s="963"/>
      <c r="V701" s="963"/>
      <c r="W701" s="963"/>
      <c r="X701" s="963"/>
      <c r="Y701" s="963"/>
      <c r="Z701" s="963"/>
      <c r="AA701" s="963"/>
      <c r="AB701" s="963"/>
      <c r="AC701" s="963"/>
      <c r="AD701" s="963"/>
      <c r="AE701" s="963"/>
      <c r="AF701" s="963"/>
      <c r="AG701" s="963"/>
      <c r="AH701" s="963"/>
      <c r="AI701" s="963"/>
      <c r="AJ701" s="963"/>
    </row>
    <row r="702" spans="1:36" ht="12.75" customHeight="1">
      <c r="A702" s="963"/>
      <c r="B702" s="963"/>
      <c r="C702" s="963"/>
      <c r="D702" s="963"/>
      <c r="E702" s="963"/>
      <c r="F702" s="963"/>
      <c r="G702" s="963"/>
      <c r="H702" s="963"/>
      <c r="I702" s="963"/>
      <c r="J702" s="963"/>
      <c r="K702" s="963"/>
      <c r="L702" s="963"/>
      <c r="M702" s="963"/>
      <c r="N702" s="963"/>
      <c r="O702" s="963"/>
      <c r="P702" s="963"/>
      <c r="Q702" s="963"/>
      <c r="R702" s="963"/>
      <c r="S702" s="963"/>
      <c r="T702" s="963"/>
      <c r="U702" s="963"/>
      <c r="V702" s="963"/>
      <c r="W702" s="963"/>
      <c r="X702" s="963"/>
      <c r="Y702" s="963"/>
      <c r="Z702" s="963"/>
      <c r="AA702" s="963"/>
      <c r="AB702" s="963"/>
      <c r="AC702" s="963"/>
      <c r="AD702" s="963"/>
      <c r="AE702" s="963"/>
      <c r="AF702" s="963"/>
      <c r="AG702" s="963"/>
      <c r="AH702" s="963"/>
      <c r="AI702" s="963"/>
      <c r="AJ702" s="963"/>
    </row>
    <row r="703" spans="1:36" ht="12.75" customHeight="1">
      <c r="A703" s="963"/>
      <c r="B703" s="963"/>
      <c r="C703" s="963"/>
      <c r="D703" s="963"/>
      <c r="E703" s="963"/>
      <c r="F703" s="963"/>
      <c r="G703" s="963"/>
      <c r="H703" s="963"/>
      <c r="I703" s="963"/>
      <c r="J703" s="963"/>
      <c r="K703" s="963"/>
      <c r="L703" s="963"/>
      <c r="M703" s="963"/>
      <c r="N703" s="963"/>
      <c r="O703" s="963"/>
      <c r="P703" s="963"/>
      <c r="Q703" s="963"/>
      <c r="R703" s="963"/>
      <c r="S703" s="963"/>
      <c r="T703" s="963"/>
      <c r="U703" s="963"/>
      <c r="V703" s="963"/>
      <c r="W703" s="963"/>
      <c r="X703" s="963"/>
      <c r="Y703" s="963"/>
      <c r="Z703" s="963"/>
      <c r="AA703" s="963"/>
      <c r="AB703" s="963"/>
      <c r="AC703" s="963"/>
      <c r="AD703" s="963"/>
      <c r="AE703" s="963"/>
      <c r="AF703" s="963"/>
      <c r="AG703" s="963"/>
      <c r="AH703" s="963"/>
      <c r="AI703" s="963"/>
      <c r="AJ703" s="963"/>
    </row>
    <row r="704" spans="1:36" ht="12.75" customHeight="1">
      <c r="A704" s="963"/>
      <c r="B704" s="963"/>
      <c r="C704" s="963"/>
      <c r="D704" s="963"/>
      <c r="E704" s="963"/>
      <c r="F704" s="963"/>
      <c r="G704" s="963"/>
      <c r="H704" s="963"/>
      <c r="I704" s="963"/>
      <c r="J704" s="963"/>
      <c r="K704" s="963"/>
      <c r="L704" s="963"/>
      <c r="M704" s="963"/>
      <c r="N704" s="963"/>
      <c r="O704" s="963"/>
      <c r="P704" s="963"/>
      <c r="Q704" s="963"/>
      <c r="R704" s="963"/>
      <c r="S704" s="963"/>
      <c r="T704" s="963"/>
      <c r="U704" s="963"/>
      <c r="V704" s="963"/>
      <c r="W704" s="963"/>
      <c r="X704" s="963"/>
      <c r="Y704" s="963"/>
      <c r="Z704" s="963"/>
      <c r="AA704" s="963"/>
      <c r="AB704" s="963"/>
      <c r="AC704" s="963"/>
      <c r="AD704" s="963"/>
      <c r="AE704" s="963"/>
      <c r="AF704" s="963"/>
      <c r="AG704" s="963"/>
      <c r="AH704" s="963"/>
      <c r="AI704" s="963"/>
      <c r="AJ704" s="963"/>
    </row>
    <row r="705" spans="1:36" ht="12.75" customHeight="1">
      <c r="A705" s="963"/>
      <c r="B705" s="963"/>
      <c r="C705" s="963"/>
      <c r="D705" s="963"/>
      <c r="E705" s="963"/>
      <c r="F705" s="963"/>
      <c r="G705" s="963"/>
      <c r="H705" s="963"/>
      <c r="I705" s="963"/>
      <c r="J705" s="963"/>
      <c r="K705" s="963"/>
      <c r="L705" s="963"/>
      <c r="M705" s="963"/>
      <c r="N705" s="963"/>
      <c r="O705" s="963"/>
      <c r="P705" s="963"/>
      <c r="Q705" s="963"/>
      <c r="R705" s="963"/>
      <c r="S705" s="963"/>
      <c r="T705" s="963"/>
      <c r="U705" s="963"/>
      <c r="V705" s="963"/>
      <c r="W705" s="963"/>
      <c r="X705" s="963"/>
      <c r="Y705" s="963"/>
      <c r="Z705" s="963"/>
      <c r="AA705" s="963"/>
      <c r="AB705" s="963"/>
      <c r="AC705" s="963"/>
      <c r="AD705" s="963"/>
      <c r="AE705" s="963"/>
      <c r="AF705" s="963"/>
      <c r="AG705" s="963"/>
      <c r="AH705" s="963"/>
      <c r="AI705" s="963"/>
      <c r="AJ705" s="963"/>
    </row>
    <row r="706" spans="1:36" ht="12.75" customHeight="1">
      <c r="A706" s="963"/>
      <c r="B706" s="963"/>
      <c r="C706" s="963"/>
      <c r="D706" s="963"/>
      <c r="E706" s="963"/>
      <c r="F706" s="963"/>
      <c r="G706" s="963"/>
      <c r="H706" s="963"/>
      <c r="I706" s="963"/>
      <c r="J706" s="963"/>
      <c r="K706" s="963"/>
      <c r="L706" s="963"/>
      <c r="M706" s="963"/>
      <c r="N706" s="963"/>
      <c r="O706" s="963"/>
      <c r="P706" s="963"/>
      <c r="Q706" s="963"/>
      <c r="R706" s="963"/>
      <c r="S706" s="963"/>
      <c r="T706" s="963"/>
      <c r="U706" s="963"/>
      <c r="V706" s="963"/>
      <c r="W706" s="963"/>
      <c r="X706" s="963"/>
      <c r="Y706" s="963"/>
      <c r="Z706" s="963"/>
      <c r="AA706" s="963"/>
      <c r="AB706" s="963"/>
      <c r="AC706" s="963"/>
      <c r="AD706" s="963"/>
      <c r="AE706" s="963"/>
      <c r="AF706" s="963"/>
      <c r="AG706" s="963"/>
      <c r="AH706" s="963"/>
      <c r="AI706" s="963"/>
      <c r="AJ706" s="963"/>
    </row>
    <row r="707" spans="1:36" ht="12.75" customHeight="1">
      <c r="A707" s="963"/>
      <c r="B707" s="963"/>
      <c r="C707" s="963"/>
      <c r="D707" s="963"/>
      <c r="E707" s="963"/>
      <c r="F707" s="963"/>
      <c r="G707" s="963"/>
      <c r="H707" s="963"/>
      <c r="I707" s="963"/>
      <c r="J707" s="963"/>
      <c r="K707" s="963"/>
      <c r="L707" s="963"/>
      <c r="M707" s="963"/>
      <c r="N707" s="963"/>
      <c r="O707" s="963"/>
      <c r="P707" s="963"/>
      <c r="Q707" s="963"/>
      <c r="R707" s="963"/>
      <c r="S707" s="963"/>
      <c r="T707" s="963"/>
      <c r="U707" s="963"/>
      <c r="V707" s="963"/>
      <c r="W707" s="963"/>
      <c r="X707" s="963"/>
      <c r="Y707" s="963"/>
      <c r="Z707" s="963"/>
      <c r="AA707" s="963"/>
      <c r="AB707" s="963"/>
      <c r="AC707" s="963"/>
      <c r="AD707" s="963"/>
      <c r="AE707" s="963"/>
      <c r="AF707" s="963"/>
      <c r="AG707" s="963"/>
      <c r="AH707" s="963"/>
      <c r="AI707" s="963"/>
      <c r="AJ707" s="963"/>
    </row>
    <row r="708" spans="1:36" ht="12.75" customHeight="1">
      <c r="A708" s="963"/>
      <c r="B708" s="963"/>
      <c r="C708" s="963"/>
      <c r="D708" s="963"/>
      <c r="E708" s="963"/>
      <c r="F708" s="963"/>
      <c r="G708" s="963"/>
      <c r="H708" s="963"/>
      <c r="I708" s="963"/>
      <c r="J708" s="963"/>
      <c r="K708" s="963"/>
      <c r="L708" s="963"/>
      <c r="M708" s="963"/>
      <c r="N708" s="963"/>
      <c r="O708" s="963"/>
      <c r="P708" s="963"/>
      <c r="Q708" s="963"/>
      <c r="R708" s="963"/>
      <c r="S708" s="963"/>
      <c r="T708" s="963"/>
      <c r="U708" s="963"/>
      <c r="V708" s="963"/>
      <c r="W708" s="963"/>
      <c r="X708" s="963"/>
      <c r="Y708" s="963"/>
      <c r="Z708" s="963"/>
      <c r="AA708" s="963"/>
      <c r="AB708" s="963"/>
      <c r="AC708" s="963"/>
      <c r="AD708" s="963"/>
      <c r="AE708" s="963"/>
      <c r="AF708" s="963"/>
      <c r="AG708" s="963"/>
      <c r="AH708" s="963"/>
      <c r="AI708" s="963"/>
      <c r="AJ708" s="963"/>
    </row>
    <row r="709" spans="1:36" ht="12.75" customHeight="1">
      <c r="A709" s="963"/>
      <c r="B709" s="963"/>
      <c r="C709" s="963"/>
      <c r="D709" s="963"/>
      <c r="E709" s="963"/>
      <c r="F709" s="963"/>
      <c r="G709" s="963"/>
      <c r="H709" s="963"/>
      <c r="I709" s="963"/>
      <c r="J709" s="963"/>
      <c r="K709" s="963"/>
      <c r="L709" s="963"/>
      <c r="M709" s="963"/>
      <c r="N709" s="963"/>
      <c r="O709" s="963"/>
      <c r="P709" s="963"/>
      <c r="Q709" s="963"/>
      <c r="R709" s="963"/>
      <c r="S709" s="963"/>
      <c r="T709" s="963"/>
      <c r="U709" s="963"/>
      <c r="V709" s="963"/>
      <c r="W709" s="963"/>
      <c r="X709" s="963"/>
      <c r="Y709" s="963"/>
      <c r="Z709" s="963"/>
      <c r="AA709" s="963"/>
      <c r="AB709" s="963"/>
      <c r="AC709" s="963"/>
      <c r="AD709" s="963"/>
      <c r="AE709" s="963"/>
      <c r="AF709" s="963"/>
      <c r="AG709" s="963"/>
      <c r="AH709" s="963"/>
      <c r="AI709" s="963"/>
      <c r="AJ709" s="963"/>
    </row>
    <row r="710" spans="1:36" ht="12.75" customHeight="1">
      <c r="A710" s="963"/>
      <c r="B710" s="963"/>
      <c r="C710" s="963"/>
      <c r="D710" s="963"/>
      <c r="E710" s="963"/>
      <c r="F710" s="963"/>
      <c r="G710" s="963"/>
      <c r="H710" s="963"/>
      <c r="I710" s="963"/>
      <c r="J710" s="963"/>
      <c r="K710" s="963"/>
      <c r="L710" s="963"/>
      <c r="M710" s="963"/>
      <c r="N710" s="963"/>
      <c r="O710" s="963"/>
      <c r="P710" s="963"/>
      <c r="Q710" s="963"/>
      <c r="R710" s="963"/>
      <c r="S710" s="963"/>
      <c r="T710" s="963"/>
      <c r="U710" s="963"/>
      <c r="V710" s="963"/>
      <c r="W710" s="963"/>
      <c r="X710" s="963"/>
      <c r="Y710" s="963"/>
      <c r="Z710" s="963"/>
      <c r="AA710" s="963"/>
      <c r="AB710" s="963"/>
      <c r="AC710" s="963"/>
      <c r="AD710" s="963"/>
      <c r="AE710" s="963"/>
      <c r="AF710" s="963"/>
      <c r="AG710" s="963"/>
      <c r="AH710" s="963"/>
      <c r="AI710" s="963"/>
      <c r="AJ710" s="963"/>
    </row>
    <row r="711" spans="1:36" ht="12.75" customHeight="1">
      <c r="A711" s="963"/>
      <c r="B711" s="963"/>
      <c r="C711" s="963"/>
      <c r="D711" s="963"/>
      <c r="E711" s="963"/>
      <c r="F711" s="963"/>
      <c r="G711" s="963"/>
      <c r="H711" s="963"/>
      <c r="I711" s="963"/>
      <c r="J711" s="963"/>
      <c r="K711" s="963"/>
      <c r="L711" s="963"/>
      <c r="M711" s="963"/>
      <c r="N711" s="963"/>
      <c r="O711" s="963"/>
      <c r="P711" s="963"/>
      <c r="Q711" s="963"/>
      <c r="R711" s="963"/>
      <c r="S711" s="963"/>
      <c r="T711" s="963"/>
      <c r="U711" s="963"/>
      <c r="V711" s="963"/>
      <c r="W711" s="963"/>
      <c r="X711" s="963"/>
      <c r="Y711" s="963"/>
      <c r="Z711" s="963"/>
      <c r="AA711" s="963"/>
      <c r="AB711" s="963"/>
      <c r="AC711" s="963"/>
      <c r="AD711" s="963"/>
      <c r="AE711" s="963"/>
      <c r="AF711" s="963"/>
      <c r="AG711" s="963"/>
      <c r="AH711" s="963"/>
      <c r="AI711" s="963"/>
      <c r="AJ711" s="963"/>
    </row>
    <row r="712" spans="1:36" ht="12.75" customHeight="1">
      <c r="A712" s="963"/>
      <c r="B712" s="963"/>
      <c r="C712" s="963"/>
      <c r="D712" s="963"/>
      <c r="E712" s="963"/>
      <c r="F712" s="963"/>
      <c r="G712" s="963"/>
      <c r="H712" s="963"/>
      <c r="I712" s="963"/>
      <c r="J712" s="963"/>
      <c r="K712" s="963"/>
      <c r="L712" s="963"/>
      <c r="M712" s="963"/>
      <c r="N712" s="963"/>
      <c r="O712" s="963"/>
      <c r="P712" s="963"/>
      <c r="Q712" s="963"/>
      <c r="R712" s="963"/>
      <c r="S712" s="963"/>
      <c r="T712" s="963"/>
      <c r="U712" s="963"/>
      <c r="V712" s="963"/>
      <c r="W712" s="963"/>
      <c r="X712" s="963"/>
      <c r="Y712" s="963"/>
      <c r="Z712" s="963"/>
      <c r="AA712" s="963"/>
      <c r="AB712" s="963"/>
      <c r="AC712" s="963"/>
      <c r="AD712" s="963"/>
      <c r="AE712" s="963"/>
      <c r="AF712" s="963"/>
      <c r="AG712" s="963"/>
      <c r="AH712" s="963"/>
      <c r="AI712" s="963"/>
      <c r="AJ712" s="963"/>
    </row>
    <row r="713" spans="1:36" ht="12.75" customHeight="1">
      <c r="A713" s="963"/>
      <c r="B713" s="963"/>
      <c r="C713" s="963"/>
      <c r="D713" s="963"/>
      <c r="E713" s="963"/>
      <c r="F713" s="963"/>
      <c r="G713" s="963"/>
      <c r="H713" s="963"/>
      <c r="I713" s="963"/>
      <c r="J713" s="963"/>
      <c r="K713" s="963"/>
      <c r="L713" s="963"/>
      <c r="M713" s="963"/>
      <c r="N713" s="963"/>
      <c r="O713" s="963"/>
      <c r="P713" s="963"/>
      <c r="Q713" s="963"/>
      <c r="R713" s="963"/>
      <c r="S713" s="963"/>
      <c r="T713" s="963"/>
      <c r="U713" s="963"/>
      <c r="V713" s="963"/>
      <c r="W713" s="963"/>
      <c r="X713" s="963"/>
      <c r="Y713" s="963"/>
      <c r="Z713" s="963"/>
      <c r="AA713" s="963"/>
      <c r="AB713" s="963"/>
      <c r="AC713" s="963"/>
      <c r="AD713" s="963"/>
      <c r="AE713" s="963"/>
      <c r="AF713" s="963"/>
      <c r="AG713" s="963"/>
      <c r="AH713" s="963"/>
      <c r="AI713" s="963"/>
      <c r="AJ713" s="963"/>
    </row>
    <row r="714" spans="1:36" ht="12.75" customHeight="1">
      <c r="A714" s="963"/>
      <c r="B714" s="963"/>
      <c r="C714" s="963"/>
      <c r="D714" s="963"/>
      <c r="E714" s="963"/>
      <c r="F714" s="963"/>
      <c r="G714" s="963"/>
      <c r="H714" s="963"/>
      <c r="I714" s="963"/>
      <c r="J714" s="963"/>
      <c r="K714" s="963"/>
      <c r="L714" s="963"/>
      <c r="M714" s="963"/>
      <c r="N714" s="963"/>
      <c r="O714" s="963"/>
      <c r="P714" s="963"/>
      <c r="Q714" s="963"/>
      <c r="R714" s="963"/>
      <c r="S714" s="963"/>
      <c r="T714" s="963"/>
      <c r="U714" s="963"/>
      <c r="V714" s="963"/>
      <c r="W714" s="963"/>
      <c r="X714" s="963"/>
      <c r="Y714" s="963"/>
      <c r="Z714" s="963"/>
      <c r="AA714" s="963"/>
      <c r="AB714" s="963"/>
      <c r="AC714" s="963"/>
      <c r="AD714" s="963"/>
      <c r="AE714" s="963"/>
      <c r="AF714" s="963"/>
      <c r="AG714" s="963"/>
      <c r="AH714" s="963"/>
      <c r="AI714" s="963"/>
      <c r="AJ714" s="963"/>
    </row>
    <row r="715" spans="1:36" ht="12.75" customHeight="1">
      <c r="A715" s="963"/>
      <c r="B715" s="963"/>
      <c r="C715" s="963"/>
      <c r="D715" s="963"/>
      <c r="E715" s="963"/>
      <c r="F715" s="963"/>
      <c r="G715" s="963"/>
      <c r="H715" s="963"/>
      <c r="I715" s="963"/>
      <c r="J715" s="963"/>
      <c r="K715" s="963"/>
      <c r="L715" s="963"/>
      <c r="M715" s="963"/>
      <c r="N715" s="963"/>
      <c r="O715" s="963"/>
      <c r="P715" s="963"/>
      <c r="Q715" s="963"/>
      <c r="R715" s="963"/>
      <c r="S715" s="963"/>
      <c r="T715" s="963"/>
      <c r="U715" s="963"/>
      <c r="V715" s="963"/>
      <c r="W715" s="963"/>
      <c r="X715" s="963"/>
      <c r="Y715" s="963"/>
      <c r="Z715" s="963"/>
      <c r="AA715" s="963"/>
      <c r="AB715" s="963"/>
      <c r="AC715" s="963"/>
      <c r="AD715" s="963"/>
      <c r="AE715" s="963"/>
      <c r="AF715" s="963"/>
      <c r="AG715" s="963"/>
      <c r="AH715" s="963"/>
      <c r="AI715" s="963"/>
      <c r="AJ715" s="963"/>
    </row>
    <row r="716" spans="1:36" ht="12.75" customHeight="1">
      <c r="A716" s="963"/>
      <c r="B716" s="963"/>
      <c r="C716" s="963"/>
      <c r="D716" s="963"/>
      <c r="E716" s="963"/>
      <c r="F716" s="963"/>
      <c r="G716" s="963"/>
      <c r="H716" s="963"/>
      <c r="I716" s="963"/>
      <c r="J716" s="963"/>
      <c r="K716" s="963"/>
      <c r="L716" s="963"/>
      <c r="M716" s="963"/>
      <c r="N716" s="963"/>
      <c r="O716" s="963"/>
      <c r="P716" s="963"/>
      <c r="Q716" s="963"/>
      <c r="R716" s="963"/>
      <c r="S716" s="963"/>
      <c r="T716" s="963"/>
      <c r="U716" s="963"/>
      <c r="V716" s="963"/>
      <c r="W716" s="963"/>
      <c r="X716" s="963"/>
      <c r="Y716" s="963"/>
      <c r="Z716" s="963"/>
      <c r="AA716" s="963"/>
      <c r="AB716" s="963"/>
      <c r="AC716" s="963"/>
      <c r="AD716" s="963"/>
      <c r="AE716" s="963"/>
      <c r="AF716" s="963"/>
      <c r="AG716" s="963"/>
      <c r="AH716" s="963"/>
      <c r="AI716" s="963"/>
      <c r="AJ716" s="963"/>
    </row>
    <row r="717" spans="1:36" ht="12.75" customHeight="1">
      <c r="A717" s="963"/>
      <c r="B717" s="963"/>
      <c r="C717" s="963"/>
      <c r="D717" s="963"/>
      <c r="E717" s="963"/>
      <c r="F717" s="963"/>
      <c r="G717" s="963"/>
      <c r="H717" s="963"/>
      <c r="I717" s="963"/>
      <c r="J717" s="963"/>
      <c r="K717" s="963"/>
      <c r="L717" s="963"/>
      <c r="M717" s="963"/>
      <c r="N717" s="963"/>
      <c r="O717" s="963"/>
      <c r="P717" s="963"/>
      <c r="Q717" s="963"/>
      <c r="R717" s="963"/>
      <c r="S717" s="963"/>
      <c r="T717" s="963"/>
      <c r="U717" s="963"/>
      <c r="V717" s="963"/>
      <c r="W717" s="963"/>
      <c r="X717" s="963"/>
      <c r="Y717" s="963"/>
      <c r="Z717" s="963"/>
      <c r="AA717" s="963"/>
      <c r="AB717" s="963"/>
      <c r="AC717" s="963"/>
      <c r="AD717" s="963"/>
      <c r="AE717" s="963"/>
      <c r="AF717" s="963"/>
      <c r="AG717" s="963"/>
      <c r="AH717" s="963"/>
      <c r="AI717" s="963"/>
      <c r="AJ717" s="963"/>
    </row>
    <row r="718" spans="1:36" ht="12.75" customHeight="1">
      <c r="A718" s="963"/>
      <c r="B718" s="963"/>
      <c r="C718" s="963"/>
      <c r="D718" s="963"/>
      <c r="E718" s="963"/>
      <c r="F718" s="963"/>
      <c r="G718" s="963"/>
      <c r="H718" s="963"/>
      <c r="I718" s="963"/>
      <c r="J718" s="963"/>
      <c r="K718" s="963"/>
      <c r="L718" s="963"/>
      <c r="M718" s="963"/>
      <c r="N718" s="963"/>
      <c r="O718" s="985" t="str">
        <f>+Juridica!C10</f>
        <v>Actualizar la política de daño antijurídico</v>
      </c>
      <c r="P718" s="963"/>
      <c r="Q718" s="963"/>
      <c r="R718" s="963"/>
      <c r="S718" s="963"/>
      <c r="T718" s="963"/>
      <c r="U718" s="963"/>
      <c r="V718" s="963"/>
      <c r="W718" s="963"/>
      <c r="X718" s="963"/>
      <c r="Y718" s="963"/>
      <c r="Z718" s="963"/>
      <c r="AA718" s="963"/>
      <c r="AB718" s="963"/>
      <c r="AC718" s="963"/>
      <c r="AD718" s="963"/>
      <c r="AE718" s="963"/>
      <c r="AF718" s="963"/>
      <c r="AG718" s="963"/>
      <c r="AH718" s="963"/>
      <c r="AI718" s="963"/>
      <c r="AJ718" s="963"/>
    </row>
    <row r="719" spans="1:36" ht="12.75" customHeight="1">
      <c r="A719" s="963"/>
      <c r="B719" s="963"/>
      <c r="C719" s="963"/>
      <c r="D719" s="963"/>
      <c r="E719" s="963"/>
      <c r="F719" s="963"/>
      <c r="G719" s="963"/>
      <c r="H719" s="963"/>
      <c r="I719" s="963"/>
      <c r="J719" s="963"/>
      <c r="K719" s="963"/>
      <c r="L719" s="963"/>
      <c r="M719" s="963"/>
      <c r="N719" s="963"/>
      <c r="O719" s="963"/>
      <c r="P719" s="963"/>
      <c r="Q719" s="963"/>
      <c r="R719" s="963"/>
      <c r="S719" s="963"/>
      <c r="T719" s="963"/>
      <c r="U719" s="963"/>
      <c r="V719" s="963"/>
      <c r="W719" s="963"/>
      <c r="X719" s="963"/>
      <c r="Y719" s="963"/>
      <c r="Z719" s="963"/>
      <c r="AA719" s="963"/>
      <c r="AB719" s="963"/>
      <c r="AC719" s="963"/>
      <c r="AD719" s="963"/>
      <c r="AE719" s="963"/>
      <c r="AF719" s="963"/>
      <c r="AG719" s="963"/>
      <c r="AH719" s="963"/>
      <c r="AI719" s="963"/>
      <c r="AJ719" s="963"/>
    </row>
    <row r="720" spans="1:36"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54">
    <mergeCell ref="AH24:AJ25"/>
    <mergeCell ref="AE24:AG25"/>
    <mergeCell ref="B23:AJ23"/>
    <mergeCell ref="A9:A19"/>
    <mergeCell ref="A4:B8"/>
    <mergeCell ref="B30:B31"/>
    <mergeCell ref="B28:B29"/>
    <mergeCell ref="B16:B17"/>
    <mergeCell ref="A23:A33"/>
    <mergeCell ref="A20:B22"/>
    <mergeCell ref="B26:B27"/>
    <mergeCell ref="B24:B25"/>
    <mergeCell ref="AE16:AG17"/>
    <mergeCell ref="AH16:AJ17"/>
    <mergeCell ref="AH18:AJ19"/>
    <mergeCell ref="AH20:AJ20"/>
    <mergeCell ref="AE14:AG15"/>
    <mergeCell ref="AH14:AJ15"/>
    <mergeCell ref="AH10:AJ11"/>
    <mergeCell ref="AE18:AG19"/>
    <mergeCell ref="AE21:AG22"/>
    <mergeCell ref="AH21:AJ22"/>
    <mergeCell ref="AE20:AG20"/>
    <mergeCell ref="AH12:AJ13"/>
    <mergeCell ref="Y32:AA33"/>
    <mergeCell ref="W32:W33"/>
    <mergeCell ref="H32:H33"/>
    <mergeCell ref="B32:G33"/>
    <mergeCell ref="C30:G31"/>
    <mergeCell ref="W30:W31"/>
    <mergeCell ref="Y30:AA31"/>
    <mergeCell ref="H30:H31"/>
    <mergeCell ref="W28:W29"/>
    <mergeCell ref="AH26:AJ27"/>
    <mergeCell ref="AE26:AG27"/>
    <mergeCell ref="AH30:AJ31"/>
    <mergeCell ref="AH32:AJ33"/>
    <mergeCell ref="AE30:AG31"/>
    <mergeCell ref="AE32:AG33"/>
    <mergeCell ref="AB32:AD33"/>
    <mergeCell ref="AB30:AD31"/>
    <mergeCell ref="AE28:AG29"/>
    <mergeCell ref="AH28:AJ29"/>
    <mergeCell ref="M41:X41"/>
    <mergeCell ref="M40:X40"/>
    <mergeCell ref="M37:X37"/>
    <mergeCell ref="H24:H25"/>
    <mergeCell ref="C24:G25"/>
    <mergeCell ref="F41:G41"/>
    <mergeCell ref="H41:I41"/>
    <mergeCell ref="H40:I40"/>
    <mergeCell ref="H39:I39"/>
    <mergeCell ref="H37:I37"/>
    <mergeCell ref="H38:I38"/>
    <mergeCell ref="C38:D38"/>
    <mergeCell ref="C39:D39"/>
    <mergeCell ref="A36:X36"/>
    <mergeCell ref="B37:D37"/>
    <mergeCell ref="A38:A41"/>
    <mergeCell ref="B41:D41"/>
    <mergeCell ref="B40:D40"/>
    <mergeCell ref="W26:W27"/>
    <mergeCell ref="B38:B39"/>
    <mergeCell ref="H28:H29"/>
    <mergeCell ref="C28:G29"/>
    <mergeCell ref="H26:H27"/>
    <mergeCell ref="C26:G27"/>
    <mergeCell ref="AB24:AD25"/>
    <mergeCell ref="Y24:AA25"/>
    <mergeCell ref="Y28:AA29"/>
    <mergeCell ref="Y20:AA20"/>
    <mergeCell ref="Y18:AA19"/>
    <mergeCell ref="H21:I21"/>
    <mergeCell ref="H20:I20"/>
    <mergeCell ref="D21:D22"/>
    <mergeCell ref="C21:C22"/>
    <mergeCell ref="W18:W19"/>
    <mergeCell ref="H18:H19"/>
    <mergeCell ref="B18:G19"/>
    <mergeCell ref="H22:I22"/>
    <mergeCell ref="W24:W25"/>
    <mergeCell ref="AB28:AD29"/>
    <mergeCell ref="AB26:AD27"/>
    <mergeCell ref="Y26:AA27"/>
    <mergeCell ref="E21:E22"/>
    <mergeCell ref="G21:G22"/>
    <mergeCell ref="F21:F22"/>
    <mergeCell ref="AB21:AD22"/>
    <mergeCell ref="AB20:AD20"/>
    <mergeCell ref="AB16:AD17"/>
    <mergeCell ref="AB18:AD19"/>
    <mergeCell ref="H10:H11"/>
    <mergeCell ref="H12:H13"/>
    <mergeCell ref="H14:H15"/>
    <mergeCell ref="C14:G15"/>
    <mergeCell ref="W21:W22"/>
    <mergeCell ref="Y21:AA22"/>
    <mergeCell ref="AB14:AD15"/>
    <mergeCell ref="Y16:AA17"/>
    <mergeCell ref="W16:W17"/>
    <mergeCell ref="H16:H17"/>
    <mergeCell ref="C16:G17"/>
    <mergeCell ref="B14:B15"/>
    <mergeCell ref="B10:B11"/>
    <mergeCell ref="D7:D8"/>
    <mergeCell ref="B12:B13"/>
    <mergeCell ref="H7:I7"/>
    <mergeCell ref="H8:I8"/>
    <mergeCell ref="G7:G8"/>
    <mergeCell ref="C12:G13"/>
    <mergeCell ref="C10:G11"/>
    <mergeCell ref="B9:AJ9"/>
    <mergeCell ref="C5:C8"/>
    <mergeCell ref="Y7:AA8"/>
    <mergeCell ref="Y5:AA6"/>
    <mergeCell ref="Y12:AA13"/>
    <mergeCell ref="AB12:AD13"/>
    <mergeCell ref="AE10:AG11"/>
    <mergeCell ref="AE12:AG13"/>
    <mergeCell ref="W14:W15"/>
    <mergeCell ref="Y14:AA15"/>
    <mergeCell ref="W12:W13"/>
    <mergeCell ref="W10:W11"/>
    <mergeCell ref="Y10:AA11"/>
    <mergeCell ref="AB10:AD11"/>
    <mergeCell ref="AI1:AJ1"/>
    <mergeCell ref="AI2:AJ2"/>
    <mergeCell ref="AI3:AJ3"/>
    <mergeCell ref="AH5:AJ6"/>
    <mergeCell ref="AH4:AJ4"/>
    <mergeCell ref="AB4:AD4"/>
    <mergeCell ref="W2:AH3"/>
    <mergeCell ref="F7:F8"/>
    <mergeCell ref="E7:E8"/>
    <mergeCell ref="AE5:AG6"/>
    <mergeCell ref="AE7:AG8"/>
    <mergeCell ref="AH7:AJ8"/>
    <mergeCell ref="I2:T3"/>
    <mergeCell ref="H6:I6"/>
    <mergeCell ref="H4:I4"/>
    <mergeCell ref="H5:I5"/>
    <mergeCell ref="W7:W8"/>
    <mergeCell ref="AB7:AD8"/>
    <mergeCell ref="A1:C3"/>
    <mergeCell ref="D2:H3"/>
    <mergeCell ref="G5:G6"/>
    <mergeCell ref="D5:D6"/>
    <mergeCell ref="E5:E6"/>
    <mergeCell ref="F5:F6"/>
    <mergeCell ref="D1:AH1"/>
    <mergeCell ref="AB5:AD6"/>
    <mergeCell ref="W5:W6"/>
    <mergeCell ref="AE4:AG4"/>
    <mergeCell ref="Y4:AA4"/>
  </mergeCells>
  <pageMargins left="0.25" right="0.25" top="0.75" bottom="0.75" header="0" footer="0"/>
  <pageSetup fitToWidth="0"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86E"/>
    <outlinePr summaryBelow="0" summaryRight="0"/>
  </sheetPr>
  <dimension ref="A1:AS998"/>
  <sheetViews>
    <sheetView workbookViewId="0">
      <selection sqref="A1:AS47"/>
    </sheetView>
  </sheetViews>
  <sheetFormatPr baseColWidth="10" defaultColWidth="14.42578125" defaultRowHeight="15" customHeight="1"/>
  <cols>
    <col min="1" max="1" width="18.28515625" customWidth="1"/>
    <col min="2" max="2" width="5" customWidth="1"/>
    <col min="3" max="3" width="20.42578125" customWidth="1"/>
    <col min="4" max="4" width="10.5703125" customWidth="1"/>
    <col min="5" max="5" width="10.85546875" customWidth="1"/>
    <col min="6" max="6" width="24" customWidth="1"/>
    <col min="7" max="7" width="13.140625" customWidth="1"/>
    <col min="8" max="9" width="4.28515625" customWidth="1"/>
    <col min="10" max="21" width="9.5703125" customWidth="1"/>
    <col min="22" max="22" width="15.85546875" customWidth="1"/>
    <col min="23" max="23" width="9.42578125" customWidth="1"/>
    <col min="24" max="24" width="14.42578125" customWidth="1"/>
    <col min="25" max="26" width="21" customWidth="1"/>
    <col min="27" max="27" width="44.28515625" customWidth="1"/>
    <col min="28" max="30" width="21.85546875" customWidth="1"/>
    <col min="31" max="31" width="21.42578125" customWidth="1"/>
    <col min="32" max="32" width="22.28515625" customWidth="1"/>
    <col min="33" max="33" width="24.7109375" customWidth="1"/>
    <col min="34" max="36" width="22.140625" customWidth="1"/>
    <col min="37"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237" t="s">
        <v>18</v>
      </c>
      <c r="AJ1" s="1864"/>
      <c r="AK1" s="255"/>
      <c r="AL1" s="255"/>
      <c r="AM1" s="255"/>
      <c r="AN1" s="255"/>
      <c r="AO1" s="255"/>
      <c r="AP1" s="255"/>
      <c r="AQ1" s="255"/>
      <c r="AR1" s="255"/>
      <c r="AS1" s="255"/>
    </row>
    <row r="2" spans="1:45" ht="21" customHeight="1">
      <c r="A2" s="1796"/>
      <c r="B2" s="1715"/>
      <c r="C2" s="1713"/>
      <c r="D2" s="2044" t="s">
        <v>23</v>
      </c>
      <c r="E2" s="1720"/>
      <c r="F2" s="1720"/>
      <c r="G2" s="1720"/>
      <c r="H2" s="1721"/>
      <c r="I2" s="2044" t="s">
        <v>1608</v>
      </c>
      <c r="J2" s="1720"/>
      <c r="K2" s="1720"/>
      <c r="L2" s="1720"/>
      <c r="M2" s="1720"/>
      <c r="N2" s="1720"/>
      <c r="O2" s="1720"/>
      <c r="P2" s="1720"/>
      <c r="Q2" s="1720"/>
      <c r="R2" s="1720"/>
      <c r="S2" s="1720"/>
      <c r="T2" s="1721"/>
      <c r="U2" s="256" t="s">
        <v>47</v>
      </c>
      <c r="V2" s="651">
        <f t="shared" ref="V2:V3" si="0">+X5+X48</f>
        <v>1</v>
      </c>
      <c r="W2" s="2040"/>
      <c r="X2" s="1720"/>
      <c r="Y2" s="1720"/>
      <c r="Z2" s="1720"/>
      <c r="AA2" s="1720"/>
      <c r="AB2" s="1720"/>
      <c r="AC2" s="1720"/>
      <c r="AD2" s="1720"/>
      <c r="AE2" s="1720"/>
      <c r="AF2" s="1720"/>
      <c r="AG2" s="1720"/>
      <c r="AH2" s="1721"/>
      <c r="AI2" s="2226" t="s">
        <v>1557</v>
      </c>
      <c r="AJ2" s="1874"/>
      <c r="AK2" s="255"/>
      <c r="AL2" s="255"/>
      <c r="AM2" s="255"/>
      <c r="AN2" s="255"/>
      <c r="AO2" s="255"/>
      <c r="AP2" s="255"/>
      <c r="AQ2" s="255"/>
      <c r="AR2" s="255"/>
      <c r="AS2" s="255"/>
    </row>
    <row r="3" spans="1:45" ht="21"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961">
        <f t="shared" si="0"/>
        <v>0.9207599999999998</v>
      </c>
      <c r="W3" s="1696"/>
      <c r="X3" s="1666"/>
      <c r="Y3" s="1666"/>
      <c r="Z3" s="1666"/>
      <c r="AA3" s="1666"/>
      <c r="AB3" s="1666"/>
      <c r="AC3" s="1666"/>
      <c r="AD3" s="1666"/>
      <c r="AE3" s="1666"/>
      <c r="AF3" s="1666"/>
      <c r="AG3" s="1666"/>
      <c r="AH3" s="1651"/>
      <c r="AI3" s="2225">
        <v>43159</v>
      </c>
      <c r="AJ3" s="2055"/>
      <c r="AK3" s="255"/>
      <c r="AL3" s="255"/>
      <c r="AM3" s="255"/>
      <c r="AN3" s="255"/>
      <c r="AO3" s="255"/>
      <c r="AP3" s="255"/>
      <c r="AQ3" s="255"/>
      <c r="AR3" s="255"/>
      <c r="AS3" s="255"/>
    </row>
    <row r="4" spans="1:45" ht="45" customHeight="1">
      <c r="A4" s="2048" t="s">
        <v>107</v>
      </c>
      <c r="B4" s="1664"/>
      <c r="C4" s="261" t="s">
        <v>108</v>
      </c>
      <c r="D4" s="261" t="s">
        <v>109</v>
      </c>
      <c r="E4" s="261" t="s">
        <v>28</v>
      </c>
      <c r="F4" s="261" t="s">
        <v>110</v>
      </c>
      <c r="G4" s="340" t="s">
        <v>111</v>
      </c>
      <c r="H4" s="2080" t="s">
        <v>112</v>
      </c>
      <c r="I4" s="1866"/>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2080" t="s">
        <v>113</v>
      </c>
      <c r="Z4" s="1863"/>
      <c r="AA4" s="1866"/>
      <c r="AB4" s="2080" t="s">
        <v>117</v>
      </c>
      <c r="AC4" s="1863"/>
      <c r="AD4" s="1866"/>
      <c r="AE4" s="2080" t="s">
        <v>427</v>
      </c>
      <c r="AF4" s="1863"/>
      <c r="AG4" s="1866"/>
      <c r="AH4" s="2080" t="s">
        <v>125</v>
      </c>
      <c r="AI4" s="1863"/>
      <c r="AJ4" s="1864"/>
      <c r="AK4" s="267"/>
      <c r="AL4" s="267"/>
      <c r="AM4" s="267"/>
      <c r="AN4" s="267"/>
      <c r="AO4" s="267"/>
      <c r="AP4" s="267"/>
      <c r="AQ4" s="267"/>
      <c r="AR4" s="267"/>
      <c r="AS4" s="267"/>
    </row>
    <row r="5" spans="1:45" ht="26.25" customHeight="1">
      <c r="A5" s="1796"/>
      <c r="B5" s="1713"/>
      <c r="C5" s="2157" t="s">
        <v>2418</v>
      </c>
      <c r="D5" s="2156" t="s">
        <v>298</v>
      </c>
      <c r="E5" s="2231">
        <v>1</v>
      </c>
      <c r="F5" s="2287"/>
      <c r="G5" s="2167" t="s">
        <v>300</v>
      </c>
      <c r="H5" s="2228" t="s">
        <v>47</v>
      </c>
      <c r="I5" s="2170"/>
      <c r="J5" s="794">
        <f t="shared" ref="J5:U5" si="1">J45</f>
        <v>1.9000000000000003E-2</v>
      </c>
      <c r="K5" s="794">
        <f t="shared" si="1"/>
        <v>4.0500000000000008E-2</v>
      </c>
      <c r="L5" s="794">
        <f t="shared" si="1"/>
        <v>7.9000000000000015E-2</v>
      </c>
      <c r="M5" s="794">
        <f t="shared" si="1"/>
        <v>0.14900000000000002</v>
      </c>
      <c r="N5" s="794">
        <f t="shared" si="1"/>
        <v>0.10850000000000003</v>
      </c>
      <c r="O5" s="794">
        <f t="shared" si="1"/>
        <v>9.650000000000003E-2</v>
      </c>
      <c r="P5" s="794">
        <f t="shared" si="1"/>
        <v>7.0000000000000007E-2</v>
      </c>
      <c r="Q5" s="794">
        <f t="shared" si="1"/>
        <v>8.1000000000000016E-2</v>
      </c>
      <c r="R5" s="794">
        <f t="shared" si="1"/>
        <v>8.3500000000000019E-2</v>
      </c>
      <c r="S5" s="794">
        <f t="shared" si="1"/>
        <v>9.0000000000000011E-2</v>
      </c>
      <c r="T5" s="794">
        <f t="shared" si="1"/>
        <v>0.12500000000000003</v>
      </c>
      <c r="U5" s="794">
        <f t="shared" si="1"/>
        <v>5.8000000000000017E-2</v>
      </c>
      <c r="V5" s="730">
        <f t="shared" ref="V5:V6" si="2">SUM(J5:U5)</f>
        <v>1.0000000000000002</v>
      </c>
      <c r="W5" s="2039">
        <v>0.7</v>
      </c>
      <c r="X5" s="730">
        <f>+(V5/V5)*W5</f>
        <v>0.7</v>
      </c>
      <c r="Y5" s="2073"/>
      <c r="Z5" s="1720"/>
      <c r="AA5" s="1721"/>
      <c r="AB5" s="2073" t="s">
        <v>2423</v>
      </c>
      <c r="AC5" s="1720"/>
      <c r="AD5" s="1721"/>
      <c r="AE5" s="2073"/>
      <c r="AF5" s="1720"/>
      <c r="AG5" s="1721"/>
      <c r="AH5" s="2073"/>
      <c r="AI5" s="1720"/>
      <c r="AJ5" s="1872"/>
      <c r="AK5" s="267"/>
      <c r="AL5" s="267"/>
      <c r="AM5" s="267"/>
      <c r="AN5" s="267"/>
      <c r="AO5" s="267"/>
      <c r="AP5" s="267"/>
      <c r="AQ5" s="267"/>
      <c r="AR5" s="267"/>
      <c r="AS5" s="267"/>
    </row>
    <row r="6" spans="1:45" ht="26.25" customHeight="1">
      <c r="A6" s="2049"/>
      <c r="B6" s="2050"/>
      <c r="C6" s="2220"/>
      <c r="D6" s="2219"/>
      <c r="E6" s="1715"/>
      <c r="F6" s="2219"/>
      <c r="G6" s="2232"/>
      <c r="H6" s="2233" t="s">
        <v>78</v>
      </c>
      <c r="I6" s="2234"/>
      <c r="J6" s="379">
        <f t="shared" ref="J6:U6" si="3">J46</f>
        <v>1.9000000000000003E-2</v>
      </c>
      <c r="K6" s="379">
        <f t="shared" si="3"/>
        <v>4.0500000000000008E-2</v>
      </c>
      <c r="L6" s="379">
        <f t="shared" si="3"/>
        <v>7.9000000000000015E-2</v>
      </c>
      <c r="M6" s="379">
        <f t="shared" si="3"/>
        <v>0.14900000000000002</v>
      </c>
      <c r="N6" s="379">
        <f t="shared" si="3"/>
        <v>0.10850000000000003</v>
      </c>
      <c r="O6" s="379">
        <f t="shared" si="3"/>
        <v>9.650000000000003E-2</v>
      </c>
      <c r="P6" s="379">
        <f t="shared" si="3"/>
        <v>7.0000000000000007E-2</v>
      </c>
      <c r="Q6" s="379">
        <f t="shared" si="3"/>
        <v>7.5500000000000012E-2</v>
      </c>
      <c r="R6" s="379">
        <f t="shared" si="3"/>
        <v>6.5500000000000017E-2</v>
      </c>
      <c r="S6" s="379">
        <f t="shared" si="3"/>
        <v>9.0300000000000019E-2</v>
      </c>
      <c r="T6" s="379">
        <f t="shared" si="3"/>
        <v>6.4500000000000002E-2</v>
      </c>
      <c r="U6" s="379">
        <f t="shared" si="3"/>
        <v>2.8500000000000001E-2</v>
      </c>
      <c r="V6" s="733">
        <f t="shared" si="2"/>
        <v>0.88680000000000014</v>
      </c>
      <c r="W6" s="1619"/>
      <c r="X6" s="730">
        <f>+V6/V5*W5</f>
        <v>0.62075999999999987</v>
      </c>
      <c r="Y6" s="1678"/>
      <c r="Z6" s="1715"/>
      <c r="AA6" s="1713"/>
      <c r="AB6" s="1678"/>
      <c r="AC6" s="1715"/>
      <c r="AD6" s="1713"/>
      <c r="AE6" s="1678"/>
      <c r="AF6" s="1715"/>
      <c r="AG6" s="1713"/>
      <c r="AH6" s="1678"/>
      <c r="AI6" s="1715"/>
      <c r="AJ6" s="1840"/>
      <c r="AK6" s="267"/>
      <c r="AL6" s="267"/>
      <c r="AM6" s="267"/>
      <c r="AN6" s="267"/>
      <c r="AO6" s="267"/>
      <c r="AP6" s="267"/>
      <c r="AQ6" s="267"/>
      <c r="AR6" s="267"/>
      <c r="AS6" s="267"/>
    </row>
    <row r="7" spans="1:45" ht="18" customHeight="1">
      <c r="A7" s="2061" t="s">
        <v>2424</v>
      </c>
      <c r="B7" s="2218" t="s">
        <v>34</v>
      </c>
      <c r="C7" s="1863"/>
      <c r="D7" s="1863"/>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4"/>
      <c r="AK7" s="267"/>
      <c r="AL7" s="267"/>
      <c r="AM7" s="267"/>
      <c r="AN7" s="267"/>
      <c r="AO7" s="267"/>
      <c r="AP7" s="267"/>
      <c r="AQ7" s="267"/>
      <c r="AR7" s="267"/>
      <c r="AS7" s="267"/>
    </row>
    <row r="8" spans="1:45" ht="12.75" customHeight="1">
      <c r="A8" s="1653"/>
      <c r="B8" s="964"/>
      <c r="C8" s="2280" t="s">
        <v>1130</v>
      </c>
      <c r="D8" s="1700"/>
      <c r="E8" s="1700"/>
      <c r="F8" s="1700"/>
      <c r="G8" s="1701"/>
      <c r="H8" s="965"/>
      <c r="I8" s="661"/>
      <c r="J8" s="966"/>
      <c r="K8" s="664"/>
      <c r="L8" s="664"/>
      <c r="M8" s="664"/>
      <c r="N8" s="664"/>
      <c r="O8" s="664"/>
      <c r="P8" s="664"/>
      <c r="Q8" s="664"/>
      <c r="R8" s="664"/>
      <c r="S8" s="664"/>
      <c r="T8" s="664"/>
      <c r="U8" s="664"/>
      <c r="V8" s="967"/>
      <c r="W8" s="968"/>
      <c r="X8" s="969"/>
      <c r="Y8" s="964"/>
      <c r="Z8" s="83"/>
      <c r="AA8" s="970"/>
      <c r="AB8" s="964"/>
      <c r="AC8" s="83"/>
      <c r="AD8" s="970"/>
      <c r="AE8" s="964"/>
      <c r="AF8" s="83"/>
      <c r="AG8" s="970"/>
      <c r="AH8" s="964"/>
      <c r="AI8" s="83"/>
      <c r="AJ8" s="971"/>
      <c r="AK8" s="267"/>
      <c r="AL8" s="267"/>
      <c r="AM8" s="267"/>
      <c r="AN8" s="267"/>
      <c r="AO8" s="267"/>
      <c r="AP8" s="267"/>
      <c r="AQ8" s="267"/>
      <c r="AR8" s="267"/>
      <c r="AS8" s="267"/>
    </row>
    <row r="9" spans="1:45" ht="195" customHeight="1">
      <c r="A9" s="1653"/>
      <c r="B9" s="2029">
        <v>1</v>
      </c>
      <c r="C9" s="2057" t="s">
        <v>2428</v>
      </c>
      <c r="D9" s="1720"/>
      <c r="E9" s="1720"/>
      <c r="F9" s="1720"/>
      <c r="G9" s="1721"/>
      <c r="H9" s="2282" t="s">
        <v>79</v>
      </c>
      <c r="I9" s="972" t="s">
        <v>47</v>
      </c>
      <c r="J9" s="376">
        <v>0.06</v>
      </c>
      <c r="K9" s="376">
        <v>7.0000000000000007E-2</v>
      </c>
      <c r="L9" s="376">
        <v>0.08</v>
      </c>
      <c r="M9" s="376">
        <v>9.5000000000000001E-2</v>
      </c>
      <c r="N9" s="376">
        <v>0.1</v>
      </c>
      <c r="O9" s="376">
        <v>0.1</v>
      </c>
      <c r="P9" s="376">
        <v>0.09</v>
      </c>
      <c r="Q9" s="973">
        <v>0.09</v>
      </c>
      <c r="R9" s="376">
        <v>8.5000000000000006E-2</v>
      </c>
      <c r="S9" s="376">
        <v>0.08</v>
      </c>
      <c r="T9" s="376">
        <v>0.08</v>
      </c>
      <c r="U9" s="376">
        <v>7.0000000000000007E-2</v>
      </c>
      <c r="V9" s="354">
        <f t="shared" ref="V9:V14" si="4">SUM(J9:U9)</f>
        <v>0.99999999999999978</v>
      </c>
      <c r="W9" s="2077">
        <v>0.1</v>
      </c>
      <c r="X9" s="354">
        <f>V9*W9</f>
        <v>9.9999999999999978E-2</v>
      </c>
      <c r="Y9" s="2026" t="s">
        <v>2430</v>
      </c>
      <c r="Z9" s="1720"/>
      <c r="AA9" s="1721"/>
      <c r="AB9" s="2026" t="s">
        <v>2431</v>
      </c>
      <c r="AC9" s="1720"/>
      <c r="AD9" s="1721"/>
      <c r="AE9" s="2026" t="s">
        <v>2433</v>
      </c>
      <c r="AF9" s="1720"/>
      <c r="AG9" s="1721"/>
      <c r="AH9" s="2142"/>
      <c r="AI9" s="1720"/>
      <c r="AJ9" s="1872"/>
      <c r="AK9" s="267"/>
      <c r="AL9" s="267"/>
      <c r="AM9" s="267"/>
      <c r="AN9" s="267"/>
      <c r="AO9" s="267"/>
      <c r="AP9" s="267"/>
      <c r="AQ9" s="267"/>
      <c r="AR9" s="267"/>
      <c r="AS9" s="267"/>
    </row>
    <row r="10" spans="1:45" ht="195" customHeight="1">
      <c r="A10" s="1653"/>
      <c r="B10" s="1619"/>
      <c r="C10" s="1679"/>
      <c r="D10" s="1722"/>
      <c r="E10" s="1722"/>
      <c r="F10" s="1722"/>
      <c r="G10" s="1648"/>
      <c r="H10" s="1619"/>
      <c r="I10" s="972" t="s">
        <v>48</v>
      </c>
      <c r="J10" s="379">
        <v>0.06</v>
      </c>
      <c r="K10" s="379">
        <v>7.0000000000000007E-2</v>
      </c>
      <c r="L10" s="379">
        <v>0.08</v>
      </c>
      <c r="M10" s="379">
        <v>9.5000000000000001E-2</v>
      </c>
      <c r="N10" s="379">
        <v>0.1</v>
      </c>
      <c r="O10" s="379">
        <v>0.1</v>
      </c>
      <c r="P10" s="379">
        <v>0.09</v>
      </c>
      <c r="Q10" s="974">
        <v>0.09</v>
      </c>
      <c r="R10" s="379">
        <v>8.5000000000000006E-2</v>
      </c>
      <c r="S10" s="379">
        <v>0.08</v>
      </c>
      <c r="T10" s="379">
        <v>0.08</v>
      </c>
      <c r="U10" s="378"/>
      <c r="V10" s="608">
        <f t="shared" si="4"/>
        <v>0.92999999999999983</v>
      </c>
      <c r="W10" s="1619"/>
      <c r="X10" s="354">
        <f>+V10*W9</f>
        <v>9.2999999999999985E-2</v>
      </c>
      <c r="Y10" s="1679"/>
      <c r="Z10" s="1722"/>
      <c r="AA10" s="1648"/>
      <c r="AB10" s="1679"/>
      <c r="AC10" s="1722"/>
      <c r="AD10" s="1648"/>
      <c r="AE10" s="1679"/>
      <c r="AF10" s="1722"/>
      <c r="AG10" s="1648"/>
      <c r="AH10" s="1679"/>
      <c r="AI10" s="1722"/>
      <c r="AJ10" s="2067"/>
      <c r="AK10" s="267"/>
      <c r="AL10" s="267"/>
      <c r="AM10" s="267"/>
      <c r="AN10" s="267"/>
      <c r="AO10" s="267"/>
      <c r="AP10" s="267"/>
      <c r="AQ10" s="267"/>
      <c r="AR10" s="267"/>
      <c r="AS10" s="267"/>
    </row>
    <row r="11" spans="1:45" ht="114" customHeight="1">
      <c r="A11" s="1653"/>
      <c r="B11" s="2029">
        <v>2</v>
      </c>
      <c r="C11" s="2057" t="s">
        <v>2437</v>
      </c>
      <c r="D11" s="1720"/>
      <c r="E11" s="1720"/>
      <c r="F11" s="1720"/>
      <c r="G11" s="1721"/>
      <c r="H11" s="2282" t="s">
        <v>79</v>
      </c>
      <c r="I11" s="972" t="s">
        <v>47</v>
      </c>
      <c r="J11" s="376"/>
      <c r="K11" s="376">
        <v>0.08</v>
      </c>
      <c r="L11" s="376">
        <v>0.08</v>
      </c>
      <c r="M11" s="376">
        <v>0.08</v>
      </c>
      <c r="N11" s="376">
        <v>0.08</v>
      </c>
      <c r="O11" s="376">
        <v>0.15</v>
      </c>
      <c r="P11" s="376">
        <v>0.1</v>
      </c>
      <c r="Q11" s="975">
        <v>0.08</v>
      </c>
      <c r="R11" s="376">
        <v>0.08</v>
      </c>
      <c r="S11" s="376">
        <v>0.1</v>
      </c>
      <c r="T11" s="376">
        <v>0.09</v>
      </c>
      <c r="U11" s="376">
        <v>0.08</v>
      </c>
      <c r="V11" s="354">
        <f t="shared" si="4"/>
        <v>0.99999999999999978</v>
      </c>
      <c r="W11" s="2077">
        <v>0.1</v>
      </c>
      <c r="X11" s="354">
        <f>V11*W11</f>
        <v>9.9999999999999978E-2</v>
      </c>
      <c r="Y11" s="2026" t="s">
        <v>2441</v>
      </c>
      <c r="Z11" s="1720"/>
      <c r="AA11" s="1721"/>
      <c r="AB11" s="2026" t="s">
        <v>2442</v>
      </c>
      <c r="AC11" s="1720"/>
      <c r="AD11" s="1721"/>
      <c r="AE11" s="2026" t="s">
        <v>2443</v>
      </c>
      <c r="AF11" s="1720"/>
      <c r="AG11" s="1721"/>
      <c r="AH11" s="2203" t="s">
        <v>2444</v>
      </c>
      <c r="AI11" s="1720"/>
      <c r="AJ11" s="1721"/>
      <c r="AK11" s="267"/>
      <c r="AL11" s="267"/>
      <c r="AM11" s="267"/>
      <c r="AN11" s="267"/>
      <c r="AO11" s="267"/>
      <c r="AP11" s="267"/>
      <c r="AQ11" s="267"/>
      <c r="AR11" s="267"/>
      <c r="AS11" s="267"/>
    </row>
    <row r="12" spans="1:45" ht="150" customHeight="1">
      <c r="A12" s="1653"/>
      <c r="B12" s="1619"/>
      <c r="C12" s="1679"/>
      <c r="D12" s="1722"/>
      <c r="E12" s="1722"/>
      <c r="F12" s="1722"/>
      <c r="G12" s="1648"/>
      <c r="H12" s="1619"/>
      <c r="I12" s="972" t="s">
        <v>48</v>
      </c>
      <c r="J12" s="378"/>
      <c r="K12" s="379">
        <v>0.08</v>
      </c>
      <c r="L12" s="379">
        <v>0.08</v>
      </c>
      <c r="M12" s="379">
        <v>0.08</v>
      </c>
      <c r="N12" s="379">
        <v>0.08</v>
      </c>
      <c r="O12" s="379">
        <v>0.15</v>
      </c>
      <c r="P12" s="379">
        <v>0.1</v>
      </c>
      <c r="Q12" s="974">
        <v>0.08</v>
      </c>
      <c r="R12" s="379">
        <v>0.08</v>
      </c>
      <c r="S12" s="379">
        <v>9.8000000000000004E-2</v>
      </c>
      <c r="T12" s="379">
        <v>0.09</v>
      </c>
      <c r="U12" s="379">
        <v>0.08</v>
      </c>
      <c r="V12" s="608">
        <f t="shared" si="4"/>
        <v>0.99799999999999978</v>
      </c>
      <c r="W12" s="1619"/>
      <c r="X12" s="354">
        <f>+V12*W11</f>
        <v>9.9799999999999986E-2</v>
      </c>
      <c r="Y12" s="1679"/>
      <c r="Z12" s="1722"/>
      <c r="AA12" s="1648"/>
      <c r="AB12" s="1679"/>
      <c r="AC12" s="1722"/>
      <c r="AD12" s="1648"/>
      <c r="AE12" s="1679"/>
      <c r="AF12" s="1722"/>
      <c r="AG12" s="1648"/>
      <c r="AH12" s="1679"/>
      <c r="AI12" s="1722"/>
      <c r="AJ12" s="1648"/>
      <c r="AK12" s="267"/>
      <c r="AL12" s="267"/>
      <c r="AM12" s="267"/>
      <c r="AN12" s="267"/>
      <c r="AO12" s="267"/>
      <c r="AP12" s="267"/>
      <c r="AQ12" s="267"/>
      <c r="AR12" s="267"/>
      <c r="AS12" s="267"/>
    </row>
    <row r="13" spans="1:45" ht="63" customHeight="1">
      <c r="A13" s="1653"/>
      <c r="B13" s="2029">
        <v>3</v>
      </c>
      <c r="C13" s="2057" t="s">
        <v>2447</v>
      </c>
      <c r="D13" s="1720"/>
      <c r="E13" s="1720"/>
      <c r="F13" s="1720"/>
      <c r="G13" s="1721"/>
      <c r="H13" s="2282" t="s">
        <v>79</v>
      </c>
      <c r="I13" s="972" t="s">
        <v>47</v>
      </c>
      <c r="J13" s="376"/>
      <c r="K13" s="376">
        <v>0.05</v>
      </c>
      <c r="L13" s="376">
        <v>0.05</v>
      </c>
      <c r="M13" s="376">
        <v>0.1</v>
      </c>
      <c r="N13" s="376">
        <v>0.1</v>
      </c>
      <c r="O13" s="376">
        <v>0.1</v>
      </c>
      <c r="P13" s="376">
        <v>0.1</v>
      </c>
      <c r="Q13" s="975">
        <v>0.1</v>
      </c>
      <c r="R13" s="376">
        <v>0.1</v>
      </c>
      <c r="S13" s="376">
        <v>0.1</v>
      </c>
      <c r="T13" s="376">
        <v>0.1</v>
      </c>
      <c r="U13" s="376">
        <v>0.1</v>
      </c>
      <c r="V13" s="354">
        <f t="shared" si="4"/>
        <v>0.99999999999999989</v>
      </c>
      <c r="W13" s="2077">
        <v>0.05</v>
      </c>
      <c r="X13" s="354">
        <f>V13*W13</f>
        <v>4.9999999999999996E-2</v>
      </c>
      <c r="Y13" s="2026" t="s">
        <v>2448</v>
      </c>
      <c r="Z13" s="1720"/>
      <c r="AA13" s="1721"/>
      <c r="AB13" s="2026" t="s">
        <v>2449</v>
      </c>
      <c r="AC13" s="1720"/>
      <c r="AD13" s="1721"/>
      <c r="AE13" s="2026" t="s">
        <v>2451</v>
      </c>
      <c r="AF13" s="1720"/>
      <c r="AG13" s="1721"/>
      <c r="AH13" s="2142"/>
      <c r="AI13" s="1720"/>
      <c r="AJ13" s="1872"/>
      <c r="AK13" s="267"/>
      <c r="AL13" s="267"/>
      <c r="AM13" s="267"/>
      <c r="AN13" s="267"/>
      <c r="AO13" s="267"/>
      <c r="AP13" s="267"/>
      <c r="AQ13" s="267"/>
      <c r="AR13" s="267"/>
      <c r="AS13" s="267"/>
    </row>
    <row r="14" spans="1:45" ht="63" customHeight="1">
      <c r="A14" s="1653"/>
      <c r="B14" s="1619"/>
      <c r="C14" s="1679"/>
      <c r="D14" s="1722"/>
      <c r="E14" s="1722"/>
      <c r="F14" s="1722"/>
      <c r="G14" s="1648"/>
      <c r="H14" s="1619"/>
      <c r="I14" s="972" t="s">
        <v>48</v>
      </c>
      <c r="J14" s="378"/>
      <c r="K14" s="379">
        <v>0.05</v>
      </c>
      <c r="L14" s="379">
        <v>0.05</v>
      </c>
      <c r="M14" s="379">
        <v>0.1</v>
      </c>
      <c r="N14" s="379">
        <v>0.1</v>
      </c>
      <c r="O14" s="379">
        <v>0.1</v>
      </c>
      <c r="P14" s="379">
        <v>0.05</v>
      </c>
      <c r="Q14" s="974">
        <v>0.05</v>
      </c>
      <c r="R14" s="379">
        <v>0.05</v>
      </c>
      <c r="S14" s="379">
        <v>0.1</v>
      </c>
      <c r="T14" s="379">
        <v>0.1</v>
      </c>
      <c r="U14" s="379">
        <v>0.1</v>
      </c>
      <c r="V14" s="608">
        <f t="shared" si="4"/>
        <v>0.85</v>
      </c>
      <c r="W14" s="1619"/>
      <c r="X14" s="354">
        <f>+V14*W13</f>
        <v>4.2500000000000003E-2</v>
      </c>
      <c r="Y14" s="1679"/>
      <c r="Z14" s="1722"/>
      <c r="AA14" s="1648"/>
      <c r="AB14" s="1679"/>
      <c r="AC14" s="1722"/>
      <c r="AD14" s="1648"/>
      <c r="AE14" s="1679"/>
      <c r="AF14" s="1722"/>
      <c r="AG14" s="1648"/>
      <c r="AH14" s="1679"/>
      <c r="AI14" s="1722"/>
      <c r="AJ14" s="2067"/>
      <c r="AK14" s="267"/>
      <c r="AL14" s="267"/>
      <c r="AM14" s="267"/>
      <c r="AN14" s="267"/>
      <c r="AO14" s="267"/>
      <c r="AP14" s="267"/>
      <c r="AQ14" s="267"/>
      <c r="AR14" s="267"/>
      <c r="AS14" s="267"/>
    </row>
    <row r="15" spans="1:45" ht="25.5" customHeight="1">
      <c r="A15" s="1653"/>
      <c r="B15" s="964"/>
      <c r="C15" s="2280" t="s">
        <v>1133</v>
      </c>
      <c r="D15" s="1700"/>
      <c r="E15" s="1700"/>
      <c r="F15" s="1700"/>
      <c r="G15" s="1701"/>
      <c r="H15" s="965"/>
      <c r="I15" s="661"/>
      <c r="J15" s="966"/>
      <c r="K15" s="664"/>
      <c r="L15" s="664"/>
      <c r="M15" s="664"/>
      <c r="N15" s="664"/>
      <c r="O15" s="664"/>
      <c r="P15" s="664"/>
      <c r="Q15" s="976"/>
      <c r="R15" s="664"/>
      <c r="S15" s="664"/>
      <c r="T15" s="664"/>
      <c r="U15" s="664"/>
      <c r="V15" s="967"/>
      <c r="W15" s="968"/>
      <c r="X15" s="969"/>
      <c r="Y15" s="964"/>
      <c r="Z15" s="83"/>
      <c r="AA15" s="970"/>
      <c r="AB15" s="964"/>
      <c r="AC15" s="83"/>
      <c r="AD15" s="970"/>
      <c r="AE15" s="964"/>
      <c r="AF15" s="83"/>
      <c r="AG15" s="970"/>
      <c r="AH15" s="964"/>
      <c r="AI15" s="83"/>
      <c r="AJ15" s="971"/>
      <c r="AK15" s="267"/>
      <c r="AL15" s="267"/>
      <c r="AM15" s="267"/>
      <c r="AN15" s="267"/>
      <c r="AO15" s="267"/>
      <c r="AP15" s="267"/>
      <c r="AQ15" s="267"/>
      <c r="AR15" s="267"/>
      <c r="AS15" s="267"/>
    </row>
    <row r="16" spans="1:45" ht="41.25" customHeight="1">
      <c r="A16" s="1653"/>
      <c r="B16" s="2029">
        <v>4</v>
      </c>
      <c r="C16" s="2057" t="s">
        <v>2453</v>
      </c>
      <c r="D16" s="1720"/>
      <c r="E16" s="1720"/>
      <c r="F16" s="1720"/>
      <c r="G16" s="1721"/>
      <c r="H16" s="2282" t="s">
        <v>79</v>
      </c>
      <c r="I16" s="972" t="s">
        <v>47</v>
      </c>
      <c r="J16" s="376"/>
      <c r="K16" s="376"/>
      <c r="L16" s="376"/>
      <c r="M16" s="376">
        <v>0.15</v>
      </c>
      <c r="N16" s="376">
        <v>0.15</v>
      </c>
      <c r="O16" s="376">
        <v>0.15</v>
      </c>
      <c r="P16" s="977">
        <v>0.05</v>
      </c>
      <c r="Q16" s="978">
        <v>0.1</v>
      </c>
      <c r="R16" s="376">
        <v>0.15</v>
      </c>
      <c r="S16" s="376">
        <v>0.1</v>
      </c>
      <c r="T16" s="977">
        <v>0.1</v>
      </c>
      <c r="U16" s="977">
        <v>0.05</v>
      </c>
      <c r="V16" s="354">
        <f t="shared" ref="V16:V25" si="5">SUM(J16:U16)</f>
        <v>1</v>
      </c>
      <c r="W16" s="2077">
        <v>0.05</v>
      </c>
      <c r="X16" s="354">
        <f>V16*W16</f>
        <v>0.05</v>
      </c>
      <c r="Y16" s="2189" t="s">
        <v>2454</v>
      </c>
      <c r="Z16" s="1720"/>
      <c r="AA16" s="1721"/>
      <c r="AB16" s="2026" t="s">
        <v>2455</v>
      </c>
      <c r="AC16" s="1720"/>
      <c r="AD16" s="1721"/>
      <c r="AE16" s="2026" t="s">
        <v>2456</v>
      </c>
      <c r="AF16" s="1720"/>
      <c r="AG16" s="1721"/>
      <c r="AH16" s="2026" t="s">
        <v>2457</v>
      </c>
      <c r="AI16" s="1720"/>
      <c r="AJ16" s="1721"/>
      <c r="AK16" s="267"/>
      <c r="AL16" s="267"/>
      <c r="AM16" s="267"/>
      <c r="AN16" s="267"/>
      <c r="AO16" s="267"/>
      <c r="AP16" s="267"/>
      <c r="AQ16" s="267"/>
      <c r="AR16" s="267"/>
      <c r="AS16" s="267"/>
    </row>
    <row r="17" spans="1:45" ht="41.25" customHeight="1">
      <c r="A17" s="1653"/>
      <c r="B17" s="1619"/>
      <c r="C17" s="1679"/>
      <c r="D17" s="1722"/>
      <c r="E17" s="1722"/>
      <c r="F17" s="1722"/>
      <c r="G17" s="1648"/>
      <c r="H17" s="1619"/>
      <c r="I17" s="972" t="s">
        <v>48</v>
      </c>
      <c r="J17" s="378"/>
      <c r="K17" s="378"/>
      <c r="L17" s="378"/>
      <c r="M17" s="379">
        <v>0.15</v>
      </c>
      <c r="N17" s="379">
        <v>0.15</v>
      </c>
      <c r="O17" s="379">
        <v>0.15</v>
      </c>
      <c r="P17" s="379">
        <v>0.05</v>
      </c>
      <c r="Q17" s="974">
        <v>0.05</v>
      </c>
      <c r="R17" s="379">
        <v>0.05</v>
      </c>
      <c r="S17" s="379">
        <v>0.1</v>
      </c>
      <c r="T17" s="379">
        <v>0.1</v>
      </c>
      <c r="U17" s="379">
        <v>0.05</v>
      </c>
      <c r="V17" s="608">
        <f t="shared" si="5"/>
        <v>0.85</v>
      </c>
      <c r="W17" s="1619"/>
      <c r="X17" s="354">
        <f>+V17*W16</f>
        <v>4.2500000000000003E-2</v>
      </c>
      <c r="Y17" s="1679"/>
      <c r="Z17" s="1722"/>
      <c r="AA17" s="1648"/>
      <c r="AB17" s="1679"/>
      <c r="AC17" s="1722"/>
      <c r="AD17" s="1648"/>
      <c r="AE17" s="1679"/>
      <c r="AF17" s="1722"/>
      <c r="AG17" s="1648"/>
      <c r="AH17" s="1679"/>
      <c r="AI17" s="1722"/>
      <c r="AJ17" s="1648"/>
      <c r="AK17" s="267"/>
      <c r="AL17" s="267"/>
      <c r="AM17" s="267"/>
      <c r="AN17" s="267"/>
      <c r="AO17" s="267"/>
      <c r="AP17" s="267"/>
      <c r="AQ17" s="267"/>
      <c r="AR17" s="267"/>
      <c r="AS17" s="267"/>
    </row>
    <row r="18" spans="1:45" ht="60" customHeight="1">
      <c r="A18" s="1653"/>
      <c r="B18" s="2029">
        <v>5</v>
      </c>
      <c r="C18" s="2057" t="s">
        <v>2458</v>
      </c>
      <c r="D18" s="1720"/>
      <c r="E18" s="1720"/>
      <c r="F18" s="1720"/>
      <c r="G18" s="1721"/>
      <c r="H18" s="2282" t="s">
        <v>79</v>
      </c>
      <c r="I18" s="972" t="s">
        <v>47</v>
      </c>
      <c r="J18" s="376">
        <v>0.05</v>
      </c>
      <c r="K18" s="376">
        <v>0.05</v>
      </c>
      <c r="L18" s="376">
        <v>0.05</v>
      </c>
      <c r="M18" s="376">
        <v>0.1</v>
      </c>
      <c r="N18" s="376">
        <v>0.1</v>
      </c>
      <c r="O18" s="376">
        <v>0.1</v>
      </c>
      <c r="P18" s="376">
        <v>0.15</v>
      </c>
      <c r="Q18" s="975">
        <v>0.1</v>
      </c>
      <c r="R18" s="376">
        <v>0.1</v>
      </c>
      <c r="S18" s="376">
        <v>0.1</v>
      </c>
      <c r="T18" s="376">
        <v>0.1</v>
      </c>
      <c r="U18" s="977">
        <v>0</v>
      </c>
      <c r="V18" s="354">
        <f t="shared" si="5"/>
        <v>0.99999999999999989</v>
      </c>
      <c r="W18" s="2077">
        <v>0.04</v>
      </c>
      <c r="X18" s="354">
        <f>V18*W18</f>
        <v>3.9999999999999994E-2</v>
      </c>
      <c r="Y18" s="2026" t="s">
        <v>2459</v>
      </c>
      <c r="Z18" s="1720"/>
      <c r="AA18" s="1721"/>
      <c r="AB18" s="2026" t="s">
        <v>2460</v>
      </c>
      <c r="AC18" s="1720"/>
      <c r="AD18" s="1721"/>
      <c r="AE18" s="2026" t="s">
        <v>2461</v>
      </c>
      <c r="AF18" s="1720"/>
      <c r="AG18" s="1721"/>
      <c r="AH18" s="2142"/>
      <c r="AI18" s="1720"/>
      <c r="AJ18" s="1872"/>
      <c r="AK18" s="267"/>
      <c r="AL18" s="267"/>
      <c r="AM18" s="267"/>
      <c r="AN18" s="267"/>
      <c r="AO18" s="267"/>
      <c r="AP18" s="267"/>
      <c r="AQ18" s="267"/>
      <c r="AR18" s="267"/>
      <c r="AS18" s="267"/>
    </row>
    <row r="19" spans="1:45" ht="50.25" customHeight="1">
      <c r="A19" s="1653"/>
      <c r="B19" s="1619"/>
      <c r="C19" s="1679"/>
      <c r="D19" s="1722"/>
      <c r="E19" s="1722"/>
      <c r="F19" s="1722"/>
      <c r="G19" s="1648"/>
      <c r="H19" s="1619"/>
      <c r="I19" s="972" t="s">
        <v>48</v>
      </c>
      <c r="J19" s="379">
        <v>0.05</v>
      </c>
      <c r="K19" s="379">
        <v>0.05</v>
      </c>
      <c r="L19" s="379">
        <v>0.05</v>
      </c>
      <c r="M19" s="379">
        <v>0.1</v>
      </c>
      <c r="N19" s="379">
        <v>0.1</v>
      </c>
      <c r="O19" s="379">
        <v>0.1</v>
      </c>
      <c r="P19" s="379">
        <v>0.15</v>
      </c>
      <c r="Q19" s="974">
        <v>0.1</v>
      </c>
      <c r="R19" s="379">
        <v>0.1</v>
      </c>
      <c r="S19" s="379">
        <v>0.1</v>
      </c>
      <c r="T19" s="379">
        <v>0.1</v>
      </c>
      <c r="U19" s="379">
        <v>0</v>
      </c>
      <c r="V19" s="608">
        <f t="shared" si="5"/>
        <v>0.99999999999999989</v>
      </c>
      <c r="W19" s="1619"/>
      <c r="X19" s="354">
        <f>+V19*W18</f>
        <v>3.9999999999999994E-2</v>
      </c>
      <c r="Y19" s="1679"/>
      <c r="Z19" s="1722"/>
      <c r="AA19" s="1648"/>
      <c r="AB19" s="1679"/>
      <c r="AC19" s="1722"/>
      <c r="AD19" s="1648"/>
      <c r="AE19" s="1679"/>
      <c r="AF19" s="1722"/>
      <c r="AG19" s="1648"/>
      <c r="AH19" s="1679"/>
      <c r="AI19" s="1722"/>
      <c r="AJ19" s="2067"/>
      <c r="AK19" s="267"/>
      <c r="AL19" s="267"/>
      <c r="AM19" s="267"/>
      <c r="AN19" s="267"/>
      <c r="AO19" s="267"/>
      <c r="AP19" s="267"/>
      <c r="AQ19" s="267"/>
      <c r="AR19" s="267"/>
      <c r="AS19" s="267"/>
    </row>
    <row r="20" spans="1:45" ht="25.5" customHeight="1">
      <c r="A20" s="1653"/>
      <c r="B20" s="2029">
        <v>6</v>
      </c>
      <c r="C20" s="2057" t="s">
        <v>2462</v>
      </c>
      <c r="D20" s="1720"/>
      <c r="E20" s="1720"/>
      <c r="F20" s="1720"/>
      <c r="G20" s="1721"/>
      <c r="H20" s="2282" t="s">
        <v>79</v>
      </c>
      <c r="I20" s="972" t="s">
        <v>47</v>
      </c>
      <c r="J20" s="376"/>
      <c r="K20" s="376"/>
      <c r="L20" s="376"/>
      <c r="M20" s="376"/>
      <c r="N20" s="376">
        <v>0.15</v>
      </c>
      <c r="O20" s="376">
        <v>0.15</v>
      </c>
      <c r="P20" s="977">
        <v>0.05</v>
      </c>
      <c r="Q20" s="978">
        <v>0.2</v>
      </c>
      <c r="R20" s="977">
        <v>0.15</v>
      </c>
      <c r="S20" s="376">
        <v>0.1</v>
      </c>
      <c r="T20" s="376">
        <v>0.1</v>
      </c>
      <c r="U20" s="376">
        <v>0.1</v>
      </c>
      <c r="V20" s="354">
        <f t="shared" si="5"/>
        <v>1</v>
      </c>
      <c r="W20" s="2077">
        <v>0.02</v>
      </c>
      <c r="X20" s="354">
        <f>V20*W20</f>
        <v>0.02</v>
      </c>
      <c r="Y20" s="2189" t="s">
        <v>2454</v>
      </c>
      <c r="Z20" s="1720"/>
      <c r="AA20" s="1721"/>
      <c r="AB20" s="2026" t="s">
        <v>2463</v>
      </c>
      <c r="AC20" s="1720"/>
      <c r="AD20" s="1721"/>
      <c r="AE20" s="2026" t="s">
        <v>2464</v>
      </c>
      <c r="AF20" s="1720"/>
      <c r="AG20" s="1721"/>
      <c r="AH20" s="2026" t="s">
        <v>2465</v>
      </c>
      <c r="AI20" s="1720"/>
      <c r="AJ20" s="1721"/>
      <c r="AK20" s="267"/>
      <c r="AL20" s="267"/>
      <c r="AM20" s="267"/>
      <c r="AN20" s="267"/>
      <c r="AO20" s="267"/>
      <c r="AP20" s="267"/>
      <c r="AQ20" s="267"/>
      <c r="AR20" s="267"/>
      <c r="AS20" s="267"/>
    </row>
    <row r="21" spans="1:45" ht="25.5" customHeight="1">
      <c r="A21" s="1653"/>
      <c r="B21" s="1619"/>
      <c r="C21" s="1679"/>
      <c r="D21" s="1722"/>
      <c r="E21" s="1722"/>
      <c r="F21" s="1722"/>
      <c r="G21" s="1648"/>
      <c r="H21" s="1619"/>
      <c r="I21" s="972" t="s">
        <v>48</v>
      </c>
      <c r="J21" s="378"/>
      <c r="K21" s="378"/>
      <c r="L21" s="378"/>
      <c r="M21" s="378"/>
      <c r="N21" s="379">
        <v>0.15</v>
      </c>
      <c r="O21" s="379">
        <v>0.15</v>
      </c>
      <c r="P21" s="379">
        <v>0.05</v>
      </c>
      <c r="Q21" s="974">
        <v>0.05</v>
      </c>
      <c r="R21" s="379">
        <v>0</v>
      </c>
      <c r="S21" s="379">
        <v>0</v>
      </c>
      <c r="T21" s="379">
        <v>0</v>
      </c>
      <c r="U21" s="379">
        <v>0</v>
      </c>
      <c r="V21" s="608">
        <f t="shared" si="5"/>
        <v>0.39999999999999997</v>
      </c>
      <c r="W21" s="1619"/>
      <c r="X21" s="354">
        <f>+V21*W20</f>
        <v>8.0000000000000002E-3</v>
      </c>
      <c r="Y21" s="1679"/>
      <c r="Z21" s="1722"/>
      <c r="AA21" s="1648"/>
      <c r="AB21" s="1679"/>
      <c r="AC21" s="1722"/>
      <c r="AD21" s="1648"/>
      <c r="AE21" s="1679"/>
      <c r="AF21" s="1722"/>
      <c r="AG21" s="1648"/>
      <c r="AH21" s="1679"/>
      <c r="AI21" s="1722"/>
      <c r="AJ21" s="1648"/>
      <c r="AK21" s="267"/>
      <c r="AL21" s="267"/>
      <c r="AM21" s="267"/>
      <c r="AN21" s="267"/>
      <c r="AO21" s="267"/>
      <c r="AP21" s="267"/>
      <c r="AQ21" s="267"/>
      <c r="AR21" s="267"/>
      <c r="AS21" s="267"/>
    </row>
    <row r="22" spans="1:45" ht="64.5" customHeight="1">
      <c r="A22" s="1653"/>
      <c r="B22" s="2029">
        <v>7</v>
      </c>
      <c r="C22" s="2057" t="s">
        <v>2467</v>
      </c>
      <c r="D22" s="1720"/>
      <c r="E22" s="1720"/>
      <c r="F22" s="1720"/>
      <c r="G22" s="1721"/>
      <c r="H22" s="2282" t="s">
        <v>79</v>
      </c>
      <c r="I22" s="972" t="s">
        <v>47</v>
      </c>
      <c r="J22" s="376">
        <v>0.05</v>
      </c>
      <c r="K22" s="376">
        <v>0.05</v>
      </c>
      <c r="L22" s="376">
        <v>0.05</v>
      </c>
      <c r="M22" s="376">
        <v>0.1</v>
      </c>
      <c r="N22" s="376">
        <v>0.1</v>
      </c>
      <c r="O22" s="376">
        <v>0.1</v>
      </c>
      <c r="P22" s="376">
        <v>0.15</v>
      </c>
      <c r="Q22" s="975">
        <v>0.1</v>
      </c>
      <c r="R22" s="376">
        <v>0.1</v>
      </c>
      <c r="S22" s="376">
        <v>0.1</v>
      </c>
      <c r="T22" s="376">
        <v>0.1</v>
      </c>
      <c r="U22" s="977">
        <v>0</v>
      </c>
      <c r="V22" s="354">
        <f t="shared" si="5"/>
        <v>0.99999999999999989</v>
      </c>
      <c r="W22" s="2077">
        <v>0.04</v>
      </c>
      <c r="X22" s="354">
        <f>V22*W22</f>
        <v>3.9999999999999994E-2</v>
      </c>
      <c r="Y22" s="2189" t="s">
        <v>2468</v>
      </c>
      <c r="Z22" s="1720"/>
      <c r="AA22" s="1721"/>
      <c r="AB22" s="2026" t="s">
        <v>2469</v>
      </c>
      <c r="AC22" s="1720"/>
      <c r="AD22" s="1721"/>
      <c r="AE22" s="2026" t="s">
        <v>2471</v>
      </c>
      <c r="AF22" s="1720"/>
      <c r="AG22" s="1721"/>
      <c r="AH22" s="2142"/>
      <c r="AI22" s="1720"/>
      <c r="AJ22" s="1872"/>
      <c r="AK22" s="267"/>
      <c r="AL22" s="267"/>
      <c r="AM22" s="267"/>
      <c r="AN22" s="267"/>
      <c r="AO22" s="267"/>
      <c r="AP22" s="267"/>
      <c r="AQ22" s="267"/>
      <c r="AR22" s="267"/>
      <c r="AS22" s="267"/>
    </row>
    <row r="23" spans="1:45" ht="58.5" customHeight="1">
      <c r="A23" s="1653"/>
      <c r="B23" s="1619"/>
      <c r="C23" s="1679"/>
      <c r="D23" s="1722"/>
      <c r="E23" s="1722"/>
      <c r="F23" s="1722"/>
      <c r="G23" s="1648"/>
      <c r="H23" s="1619"/>
      <c r="I23" s="972" t="s">
        <v>48</v>
      </c>
      <c r="J23" s="379">
        <v>0.05</v>
      </c>
      <c r="K23" s="379">
        <v>0.05</v>
      </c>
      <c r="L23" s="379">
        <v>0.05</v>
      </c>
      <c r="M23" s="379">
        <v>0.1</v>
      </c>
      <c r="N23" s="379">
        <v>0.1</v>
      </c>
      <c r="O23" s="379">
        <v>0.1</v>
      </c>
      <c r="P23" s="379">
        <v>0.15</v>
      </c>
      <c r="Q23" s="974">
        <v>0.1</v>
      </c>
      <c r="R23" s="379">
        <v>0.1</v>
      </c>
      <c r="S23" s="379">
        <v>0.1</v>
      </c>
      <c r="T23" s="379">
        <v>0.1</v>
      </c>
      <c r="U23" s="379">
        <v>0</v>
      </c>
      <c r="V23" s="608">
        <f t="shared" si="5"/>
        <v>0.99999999999999989</v>
      </c>
      <c r="W23" s="1619"/>
      <c r="X23" s="354">
        <f>+V23*W22</f>
        <v>3.9999999999999994E-2</v>
      </c>
      <c r="Y23" s="1679"/>
      <c r="Z23" s="1722"/>
      <c r="AA23" s="1648"/>
      <c r="AB23" s="1679"/>
      <c r="AC23" s="1722"/>
      <c r="AD23" s="1648"/>
      <c r="AE23" s="1679"/>
      <c r="AF23" s="1722"/>
      <c r="AG23" s="1648"/>
      <c r="AH23" s="1679"/>
      <c r="AI23" s="1722"/>
      <c r="AJ23" s="2067"/>
      <c r="AK23" s="267"/>
      <c r="AL23" s="267"/>
      <c r="AM23" s="267"/>
      <c r="AN23" s="267"/>
      <c r="AO23" s="267"/>
      <c r="AP23" s="267"/>
      <c r="AQ23" s="267"/>
      <c r="AR23" s="267"/>
      <c r="AS23" s="267"/>
    </row>
    <row r="24" spans="1:45" ht="25.5" customHeight="1">
      <c r="A24" s="1653"/>
      <c r="B24" s="2029">
        <v>8</v>
      </c>
      <c r="C24" s="2057" t="s">
        <v>2474</v>
      </c>
      <c r="D24" s="1720"/>
      <c r="E24" s="1720"/>
      <c r="F24" s="1720"/>
      <c r="G24" s="1721"/>
      <c r="H24" s="2282" t="s">
        <v>79</v>
      </c>
      <c r="I24" s="972" t="s">
        <v>47</v>
      </c>
      <c r="J24" s="376"/>
      <c r="K24" s="376"/>
      <c r="L24" s="376">
        <v>0.1</v>
      </c>
      <c r="M24" s="376">
        <v>0.1</v>
      </c>
      <c r="N24" s="376">
        <v>0.1</v>
      </c>
      <c r="O24" s="376">
        <v>0.1</v>
      </c>
      <c r="P24" s="376">
        <v>0.1</v>
      </c>
      <c r="Q24" s="975">
        <v>0.1</v>
      </c>
      <c r="R24" s="376">
        <v>0.1</v>
      </c>
      <c r="S24" s="376">
        <v>0.1</v>
      </c>
      <c r="T24" s="376">
        <v>0.1</v>
      </c>
      <c r="U24" s="376">
        <v>0.1</v>
      </c>
      <c r="V24" s="354">
        <f t="shared" si="5"/>
        <v>0.99999999999999989</v>
      </c>
      <c r="W24" s="2077">
        <v>0.02</v>
      </c>
      <c r="X24" s="354">
        <f>V24*W24</f>
        <v>1.9999999999999997E-2</v>
      </c>
      <c r="Y24" s="2026" t="s">
        <v>2475</v>
      </c>
      <c r="Z24" s="1720"/>
      <c r="AA24" s="1721"/>
      <c r="AB24" s="2026" t="s">
        <v>2476</v>
      </c>
      <c r="AC24" s="1720"/>
      <c r="AD24" s="1721"/>
      <c r="AE24" s="2026" t="s">
        <v>2477</v>
      </c>
      <c r="AF24" s="1720"/>
      <c r="AG24" s="1721"/>
      <c r="AH24" s="2138" t="s">
        <v>2478</v>
      </c>
      <c r="AI24" s="1720"/>
      <c r="AJ24" s="1872"/>
      <c r="AK24" s="267"/>
      <c r="AL24" s="267"/>
      <c r="AM24" s="267"/>
      <c r="AN24" s="267"/>
      <c r="AO24" s="267"/>
      <c r="AP24" s="267"/>
      <c r="AQ24" s="267"/>
      <c r="AR24" s="267"/>
      <c r="AS24" s="267"/>
    </row>
    <row r="25" spans="1:45" ht="25.5" customHeight="1">
      <c r="A25" s="1653"/>
      <c r="B25" s="1619"/>
      <c r="C25" s="1679"/>
      <c r="D25" s="1722"/>
      <c r="E25" s="1722"/>
      <c r="F25" s="1722"/>
      <c r="G25" s="1648"/>
      <c r="H25" s="1619"/>
      <c r="I25" s="972" t="s">
        <v>48</v>
      </c>
      <c r="J25" s="378"/>
      <c r="K25" s="378"/>
      <c r="L25" s="379">
        <v>0.1</v>
      </c>
      <c r="M25" s="379">
        <v>0.1</v>
      </c>
      <c r="N25" s="379">
        <v>0.1</v>
      </c>
      <c r="O25" s="379">
        <v>0.1</v>
      </c>
      <c r="P25" s="379">
        <v>0.05</v>
      </c>
      <c r="Q25" s="974">
        <v>0.05</v>
      </c>
      <c r="R25" s="379">
        <v>0.05</v>
      </c>
      <c r="S25" s="379">
        <v>0.1</v>
      </c>
      <c r="T25" s="379">
        <v>0</v>
      </c>
      <c r="U25" s="379">
        <v>0</v>
      </c>
      <c r="V25" s="608">
        <f t="shared" si="5"/>
        <v>0.65</v>
      </c>
      <c r="W25" s="1619"/>
      <c r="X25" s="354">
        <f>+V25*W24</f>
        <v>1.3000000000000001E-2</v>
      </c>
      <c r="Y25" s="1679"/>
      <c r="Z25" s="1722"/>
      <c r="AA25" s="1648"/>
      <c r="AB25" s="1679"/>
      <c r="AC25" s="1722"/>
      <c r="AD25" s="1648"/>
      <c r="AE25" s="1679"/>
      <c r="AF25" s="1722"/>
      <c r="AG25" s="1648"/>
      <c r="AH25" s="1679"/>
      <c r="AI25" s="1722"/>
      <c r="AJ25" s="2067"/>
      <c r="AK25" s="267"/>
      <c r="AL25" s="267"/>
      <c r="AM25" s="267"/>
      <c r="AN25" s="267"/>
      <c r="AO25" s="267"/>
      <c r="AP25" s="267"/>
      <c r="AQ25" s="267"/>
      <c r="AR25" s="267"/>
      <c r="AS25" s="267"/>
    </row>
    <row r="26" spans="1:45" ht="25.5" customHeight="1">
      <c r="A26" s="1653"/>
      <c r="B26" s="964"/>
      <c r="C26" s="2280" t="s">
        <v>1158</v>
      </c>
      <c r="D26" s="1700"/>
      <c r="E26" s="1700"/>
      <c r="F26" s="1700"/>
      <c r="G26" s="1701"/>
      <c r="H26" s="965"/>
      <c r="I26" s="661"/>
      <c r="J26" s="966"/>
      <c r="K26" s="664"/>
      <c r="L26" s="664"/>
      <c r="M26" s="664"/>
      <c r="N26" s="664"/>
      <c r="O26" s="664"/>
      <c r="P26" s="664"/>
      <c r="Q26" s="976"/>
      <c r="R26" s="664"/>
      <c r="S26" s="664"/>
      <c r="T26" s="664"/>
      <c r="U26" s="664"/>
      <c r="V26" s="967"/>
      <c r="W26" s="968"/>
      <c r="X26" s="969"/>
      <c r="Y26" s="964"/>
      <c r="Z26" s="83"/>
      <c r="AA26" s="970"/>
      <c r="AB26" s="964"/>
      <c r="AC26" s="83"/>
      <c r="AD26" s="970"/>
      <c r="AE26" s="964"/>
      <c r="AF26" s="83"/>
      <c r="AG26" s="970"/>
      <c r="AH26" s="964"/>
      <c r="AI26" s="83"/>
      <c r="AJ26" s="971"/>
      <c r="AK26" s="267"/>
      <c r="AL26" s="267"/>
      <c r="AM26" s="267"/>
      <c r="AN26" s="267"/>
      <c r="AO26" s="267"/>
      <c r="AP26" s="267"/>
      <c r="AQ26" s="267"/>
      <c r="AR26" s="267"/>
      <c r="AS26" s="267"/>
    </row>
    <row r="27" spans="1:45" ht="57" customHeight="1">
      <c r="A27" s="1653"/>
      <c r="B27" s="2029">
        <v>9</v>
      </c>
      <c r="C27" s="2057" t="s">
        <v>2479</v>
      </c>
      <c r="D27" s="1720"/>
      <c r="E27" s="1720"/>
      <c r="F27" s="1720"/>
      <c r="G27" s="1721"/>
      <c r="H27" s="2282" t="s">
        <v>79</v>
      </c>
      <c r="I27" s="972" t="s">
        <v>47</v>
      </c>
      <c r="J27" s="376"/>
      <c r="K27" s="376"/>
      <c r="L27" s="376"/>
      <c r="M27" s="376">
        <v>0.5</v>
      </c>
      <c r="N27" s="376"/>
      <c r="O27" s="376"/>
      <c r="P27" s="376"/>
      <c r="Q27" s="975"/>
      <c r="R27" s="376"/>
      <c r="S27" s="376"/>
      <c r="T27" s="376">
        <v>0.5</v>
      </c>
      <c r="U27" s="376"/>
      <c r="V27" s="354">
        <f t="shared" ref="V27:V32" si="6">SUM(J27:U27)</f>
        <v>1</v>
      </c>
      <c r="W27" s="2077">
        <v>0.1</v>
      </c>
      <c r="X27" s="354">
        <f>V27*W27</f>
        <v>0.1</v>
      </c>
      <c r="Y27" s="2026" t="s">
        <v>2480</v>
      </c>
      <c r="Z27" s="1720"/>
      <c r="AA27" s="1721"/>
      <c r="AB27" s="2026" t="s">
        <v>2481</v>
      </c>
      <c r="AC27" s="1720"/>
      <c r="AD27" s="1721"/>
      <c r="AE27" s="2026" t="s">
        <v>2482</v>
      </c>
      <c r="AF27" s="1720"/>
      <c r="AG27" s="1721"/>
      <c r="AH27" s="2138" t="s">
        <v>2483</v>
      </c>
      <c r="AI27" s="1720"/>
      <c r="AJ27" s="1872"/>
      <c r="AK27" s="267"/>
      <c r="AL27" s="267"/>
      <c r="AM27" s="267"/>
      <c r="AN27" s="267"/>
      <c r="AO27" s="267"/>
      <c r="AP27" s="267"/>
      <c r="AQ27" s="267"/>
      <c r="AR27" s="267"/>
      <c r="AS27" s="267"/>
    </row>
    <row r="28" spans="1:45" ht="42.75" customHeight="1">
      <c r="A28" s="1653"/>
      <c r="B28" s="1619"/>
      <c r="C28" s="1679"/>
      <c r="D28" s="1722"/>
      <c r="E28" s="1722"/>
      <c r="F28" s="1722"/>
      <c r="G28" s="1648"/>
      <c r="H28" s="1619"/>
      <c r="I28" s="972" t="s">
        <v>48</v>
      </c>
      <c r="J28" s="378"/>
      <c r="K28" s="378"/>
      <c r="L28" s="378"/>
      <c r="M28" s="379">
        <v>0.5</v>
      </c>
      <c r="N28" s="379">
        <v>0</v>
      </c>
      <c r="O28" s="379">
        <v>0</v>
      </c>
      <c r="P28" s="379">
        <v>0.08</v>
      </c>
      <c r="Q28" s="974">
        <v>0.08</v>
      </c>
      <c r="R28" s="379">
        <v>0.08</v>
      </c>
      <c r="S28" s="379">
        <v>0.1</v>
      </c>
      <c r="T28" s="379">
        <v>0</v>
      </c>
      <c r="U28" s="379">
        <v>0</v>
      </c>
      <c r="V28" s="608">
        <f t="shared" si="6"/>
        <v>0.83999999999999986</v>
      </c>
      <c r="W28" s="1619"/>
      <c r="X28" s="354">
        <f>+V28*W27</f>
        <v>8.3999999999999991E-2</v>
      </c>
      <c r="Y28" s="1679"/>
      <c r="Z28" s="1722"/>
      <c r="AA28" s="1648"/>
      <c r="AB28" s="1679"/>
      <c r="AC28" s="1722"/>
      <c r="AD28" s="1648"/>
      <c r="AE28" s="1679"/>
      <c r="AF28" s="1722"/>
      <c r="AG28" s="1648"/>
      <c r="AH28" s="1679"/>
      <c r="AI28" s="1722"/>
      <c r="AJ28" s="2067"/>
      <c r="AK28" s="267"/>
      <c r="AL28" s="267"/>
      <c r="AM28" s="267"/>
      <c r="AN28" s="267"/>
      <c r="AO28" s="267"/>
      <c r="AP28" s="267"/>
      <c r="AQ28" s="267"/>
      <c r="AR28" s="267"/>
      <c r="AS28" s="267"/>
    </row>
    <row r="29" spans="1:45" ht="33.75" customHeight="1">
      <c r="A29" s="1653"/>
      <c r="B29" s="2029">
        <v>10</v>
      </c>
      <c r="C29" s="2094" t="s">
        <v>2484</v>
      </c>
      <c r="D29" s="1720"/>
      <c r="E29" s="1720"/>
      <c r="F29" s="1720"/>
      <c r="G29" s="1721"/>
      <c r="H29" s="2282" t="s">
        <v>79</v>
      </c>
      <c r="I29" s="972" t="s">
        <v>47</v>
      </c>
      <c r="J29" s="376"/>
      <c r="K29" s="376"/>
      <c r="L29" s="376">
        <v>0.3</v>
      </c>
      <c r="M29" s="376">
        <v>0.3</v>
      </c>
      <c r="N29" s="376">
        <v>0.3</v>
      </c>
      <c r="O29" s="376">
        <v>0.1</v>
      </c>
      <c r="P29" s="376"/>
      <c r="Q29" s="975"/>
      <c r="R29" s="376"/>
      <c r="S29" s="376"/>
      <c r="T29" s="376"/>
      <c r="U29" s="376"/>
      <c r="V29" s="354">
        <f t="shared" si="6"/>
        <v>0.99999999999999989</v>
      </c>
      <c r="W29" s="2077">
        <v>0.1</v>
      </c>
      <c r="X29" s="354">
        <f>V29*W29</f>
        <v>9.9999999999999992E-2</v>
      </c>
      <c r="Y29" s="2026" t="s">
        <v>2485</v>
      </c>
      <c r="Z29" s="1720"/>
      <c r="AA29" s="1721"/>
      <c r="AB29" s="2026" t="s">
        <v>2486</v>
      </c>
      <c r="AC29" s="1720"/>
      <c r="AD29" s="1721"/>
      <c r="AE29" s="2142"/>
      <c r="AF29" s="1720"/>
      <c r="AG29" s="1721"/>
      <c r="AH29" s="2138" t="s">
        <v>2487</v>
      </c>
      <c r="AI29" s="1720"/>
      <c r="AJ29" s="1872"/>
      <c r="AK29" s="267"/>
      <c r="AL29" s="267"/>
      <c r="AM29" s="267"/>
      <c r="AN29" s="267"/>
      <c r="AO29" s="267"/>
      <c r="AP29" s="267"/>
      <c r="AQ29" s="267"/>
      <c r="AR29" s="267"/>
      <c r="AS29" s="267"/>
    </row>
    <row r="30" spans="1:45" ht="33.75" customHeight="1">
      <c r="A30" s="1653"/>
      <c r="B30" s="1619"/>
      <c r="C30" s="1679"/>
      <c r="D30" s="1722"/>
      <c r="E30" s="1722"/>
      <c r="F30" s="1722"/>
      <c r="G30" s="1648"/>
      <c r="H30" s="1619"/>
      <c r="I30" s="972" t="s">
        <v>48</v>
      </c>
      <c r="J30" s="378"/>
      <c r="K30" s="378"/>
      <c r="L30" s="379">
        <v>0.3</v>
      </c>
      <c r="M30" s="379">
        <v>0.3</v>
      </c>
      <c r="N30" s="379">
        <v>0.3</v>
      </c>
      <c r="O30" s="379">
        <v>0.1</v>
      </c>
      <c r="P30" s="378"/>
      <c r="Q30" s="979"/>
      <c r="R30" s="378"/>
      <c r="S30" s="378"/>
      <c r="T30" s="378"/>
      <c r="U30" s="378"/>
      <c r="V30" s="608">
        <f t="shared" si="6"/>
        <v>0.99999999999999989</v>
      </c>
      <c r="W30" s="1619"/>
      <c r="X30" s="354">
        <f>+V30*W29</f>
        <v>9.9999999999999992E-2</v>
      </c>
      <c r="Y30" s="1679"/>
      <c r="Z30" s="1722"/>
      <c r="AA30" s="1648"/>
      <c r="AB30" s="1679"/>
      <c r="AC30" s="1722"/>
      <c r="AD30" s="1648"/>
      <c r="AE30" s="1679"/>
      <c r="AF30" s="1722"/>
      <c r="AG30" s="1648"/>
      <c r="AH30" s="1679"/>
      <c r="AI30" s="1722"/>
      <c r="AJ30" s="2067"/>
      <c r="AK30" s="267"/>
      <c r="AL30" s="267"/>
      <c r="AM30" s="267"/>
      <c r="AN30" s="267"/>
      <c r="AO30" s="267"/>
      <c r="AP30" s="267"/>
      <c r="AQ30" s="267"/>
      <c r="AR30" s="267"/>
      <c r="AS30" s="267"/>
    </row>
    <row r="31" spans="1:45" ht="50.25" customHeight="1">
      <c r="A31" s="1653"/>
      <c r="B31" s="2029">
        <v>11</v>
      </c>
      <c r="C31" s="2281" t="s">
        <v>2488</v>
      </c>
      <c r="D31" s="1720"/>
      <c r="E31" s="1720"/>
      <c r="F31" s="1720"/>
      <c r="G31" s="1721"/>
      <c r="H31" s="2282" t="s">
        <v>79</v>
      </c>
      <c r="I31" s="972" t="s">
        <v>47</v>
      </c>
      <c r="J31" s="376"/>
      <c r="K31" s="376"/>
      <c r="L31" s="376"/>
      <c r="M31" s="376"/>
      <c r="N31" s="376"/>
      <c r="O31" s="376"/>
      <c r="P31" s="977"/>
      <c r="Q31" s="978">
        <v>0.1</v>
      </c>
      <c r="R31" s="977">
        <v>0.25</v>
      </c>
      <c r="S31" s="977">
        <v>0.25</v>
      </c>
      <c r="T31" s="977">
        <v>0.25</v>
      </c>
      <c r="U31" s="977">
        <v>0.15</v>
      </c>
      <c r="V31" s="354">
        <f t="shared" si="6"/>
        <v>1</v>
      </c>
      <c r="W31" s="2077">
        <v>0.05</v>
      </c>
      <c r="X31" s="354">
        <f>V31*W31</f>
        <v>0.05</v>
      </c>
      <c r="Y31" s="2026"/>
      <c r="Z31" s="1720"/>
      <c r="AA31" s="1721"/>
      <c r="AB31" s="2026"/>
      <c r="AC31" s="1720"/>
      <c r="AD31" s="1721"/>
      <c r="AE31" s="2026" t="s">
        <v>2489</v>
      </c>
      <c r="AF31" s="1720"/>
      <c r="AG31" s="1721"/>
      <c r="AH31" s="2026" t="s">
        <v>2490</v>
      </c>
      <c r="AI31" s="1720"/>
      <c r="AJ31" s="1721"/>
      <c r="AK31" s="267"/>
      <c r="AL31" s="267"/>
      <c r="AM31" s="267"/>
      <c r="AN31" s="267"/>
      <c r="AO31" s="267"/>
      <c r="AP31" s="267"/>
      <c r="AQ31" s="267"/>
      <c r="AR31" s="267"/>
      <c r="AS31" s="267"/>
    </row>
    <row r="32" spans="1:45" ht="25.5" customHeight="1">
      <c r="A32" s="1653"/>
      <c r="B32" s="1619"/>
      <c r="C32" s="1679"/>
      <c r="D32" s="1722"/>
      <c r="E32" s="1722"/>
      <c r="F32" s="1722"/>
      <c r="G32" s="1648"/>
      <c r="H32" s="1619"/>
      <c r="I32" s="972" t="s">
        <v>48</v>
      </c>
      <c r="J32" s="378"/>
      <c r="K32" s="378"/>
      <c r="L32" s="379"/>
      <c r="M32" s="379"/>
      <c r="N32" s="379"/>
      <c r="O32" s="379"/>
      <c r="P32" s="378"/>
      <c r="Q32" s="974">
        <v>0.1</v>
      </c>
      <c r="R32" s="379">
        <v>0.05</v>
      </c>
      <c r="S32" s="379">
        <v>0.25</v>
      </c>
      <c r="T32" s="379">
        <v>0.25</v>
      </c>
      <c r="U32" s="379">
        <v>0</v>
      </c>
      <c r="V32" s="608">
        <f t="shared" si="6"/>
        <v>0.65</v>
      </c>
      <c r="W32" s="1619"/>
      <c r="X32" s="354">
        <f>+V32*W31</f>
        <v>3.2500000000000001E-2</v>
      </c>
      <c r="Y32" s="1679"/>
      <c r="Z32" s="1722"/>
      <c r="AA32" s="1648"/>
      <c r="AB32" s="1679"/>
      <c r="AC32" s="1722"/>
      <c r="AD32" s="1648"/>
      <c r="AE32" s="1679"/>
      <c r="AF32" s="1722"/>
      <c r="AG32" s="1648"/>
      <c r="AH32" s="1679"/>
      <c r="AI32" s="1722"/>
      <c r="AJ32" s="1648"/>
      <c r="AK32" s="267"/>
      <c r="AL32" s="267"/>
      <c r="AM32" s="267"/>
      <c r="AN32" s="267"/>
      <c r="AO32" s="267"/>
      <c r="AP32" s="267"/>
      <c r="AQ32" s="267"/>
      <c r="AR32" s="267"/>
      <c r="AS32" s="267"/>
    </row>
    <row r="33" spans="1:45" ht="25.5" customHeight="1">
      <c r="A33" s="1653"/>
      <c r="B33" s="964"/>
      <c r="C33" s="2280" t="s">
        <v>1184</v>
      </c>
      <c r="D33" s="1700"/>
      <c r="E33" s="1700"/>
      <c r="F33" s="1700"/>
      <c r="G33" s="1701"/>
      <c r="H33" s="965"/>
      <c r="I33" s="661"/>
      <c r="J33" s="966"/>
      <c r="K33" s="664"/>
      <c r="L33" s="664"/>
      <c r="M33" s="664"/>
      <c r="N33" s="664"/>
      <c r="O33" s="664"/>
      <c r="P33" s="664"/>
      <c r="Q33" s="976"/>
      <c r="R33" s="664"/>
      <c r="S33" s="664"/>
      <c r="T33" s="664"/>
      <c r="U33" s="664"/>
      <c r="V33" s="967"/>
      <c r="W33" s="968"/>
      <c r="X33" s="969"/>
      <c r="Y33" s="964"/>
      <c r="Z33" s="83"/>
      <c r="AA33" s="970"/>
      <c r="AB33" s="964"/>
      <c r="AC33" s="83"/>
      <c r="AD33" s="970"/>
      <c r="AE33" s="964"/>
      <c r="AF33" s="83"/>
      <c r="AG33" s="970"/>
      <c r="AH33" s="964"/>
      <c r="AI33" s="83"/>
      <c r="AJ33" s="971"/>
      <c r="AK33" s="267"/>
      <c r="AL33" s="267"/>
      <c r="AM33" s="267"/>
      <c r="AN33" s="267"/>
      <c r="AO33" s="267"/>
      <c r="AP33" s="267"/>
      <c r="AQ33" s="267"/>
      <c r="AR33" s="267"/>
      <c r="AS33" s="267"/>
    </row>
    <row r="34" spans="1:45" ht="84" customHeight="1">
      <c r="A34" s="1653"/>
      <c r="B34" s="2029">
        <v>12</v>
      </c>
      <c r="C34" s="2057" t="s">
        <v>2491</v>
      </c>
      <c r="D34" s="1720"/>
      <c r="E34" s="1720"/>
      <c r="F34" s="1720"/>
      <c r="G34" s="1721"/>
      <c r="H34" s="2282" t="s">
        <v>79</v>
      </c>
      <c r="I34" s="972" t="s">
        <v>47</v>
      </c>
      <c r="J34" s="376">
        <v>0.02</v>
      </c>
      <c r="K34" s="376">
        <v>0.05</v>
      </c>
      <c r="L34" s="376">
        <v>0.05</v>
      </c>
      <c r="M34" s="376">
        <v>0.08</v>
      </c>
      <c r="N34" s="376">
        <v>0.1</v>
      </c>
      <c r="O34" s="376">
        <v>0.1</v>
      </c>
      <c r="P34" s="376">
        <v>0.1</v>
      </c>
      <c r="Q34" s="975">
        <v>0.1</v>
      </c>
      <c r="R34" s="376">
        <v>0.1</v>
      </c>
      <c r="S34" s="376">
        <v>0.1</v>
      </c>
      <c r="T34" s="376">
        <v>0.1</v>
      </c>
      <c r="U34" s="376">
        <v>0.1</v>
      </c>
      <c r="V34" s="354">
        <f t="shared" ref="V34:V37" si="7">SUM(J34:U34)</f>
        <v>0.99999999999999989</v>
      </c>
      <c r="W34" s="2077">
        <v>0.1</v>
      </c>
      <c r="X34" s="354">
        <f>V34*W34</f>
        <v>9.9999999999999992E-2</v>
      </c>
      <c r="Y34" s="2026" t="s">
        <v>2492</v>
      </c>
      <c r="Z34" s="1720"/>
      <c r="AA34" s="1721"/>
      <c r="AB34" s="2026" t="s">
        <v>2493</v>
      </c>
      <c r="AC34" s="1720"/>
      <c r="AD34" s="1721"/>
      <c r="AE34" s="2026" t="s">
        <v>2494</v>
      </c>
      <c r="AF34" s="1720"/>
      <c r="AG34" s="1721"/>
      <c r="AH34" s="2026" t="s">
        <v>2495</v>
      </c>
      <c r="AI34" s="1720"/>
      <c r="AJ34" s="1721"/>
      <c r="AK34" s="267"/>
      <c r="AL34" s="267"/>
      <c r="AM34" s="267"/>
      <c r="AN34" s="267"/>
      <c r="AO34" s="267"/>
      <c r="AP34" s="267"/>
      <c r="AQ34" s="267"/>
      <c r="AR34" s="267"/>
      <c r="AS34" s="267"/>
    </row>
    <row r="35" spans="1:45" ht="109.5" customHeight="1">
      <c r="A35" s="1653"/>
      <c r="B35" s="1619"/>
      <c r="C35" s="1679"/>
      <c r="D35" s="1722"/>
      <c r="E35" s="1722"/>
      <c r="F35" s="1722"/>
      <c r="G35" s="1648"/>
      <c r="H35" s="1619"/>
      <c r="I35" s="972" t="s">
        <v>48</v>
      </c>
      <c r="J35" s="379">
        <v>0.02</v>
      </c>
      <c r="K35" s="379">
        <v>0.05</v>
      </c>
      <c r="L35" s="379">
        <v>0.05</v>
      </c>
      <c r="M35" s="379">
        <v>0.08</v>
      </c>
      <c r="N35" s="379">
        <v>0.1</v>
      </c>
      <c r="O35" s="379">
        <v>0.1</v>
      </c>
      <c r="P35" s="379">
        <v>7.0000000000000007E-2</v>
      </c>
      <c r="Q35" s="974">
        <v>7.0000000000000007E-2</v>
      </c>
      <c r="R35" s="379">
        <v>7.0000000000000007E-2</v>
      </c>
      <c r="S35" s="379">
        <v>0.09</v>
      </c>
      <c r="T35" s="379">
        <v>0.1</v>
      </c>
      <c r="U35" s="379">
        <v>0.1</v>
      </c>
      <c r="V35" s="608">
        <f t="shared" si="7"/>
        <v>0.9</v>
      </c>
      <c r="W35" s="1619"/>
      <c r="X35" s="354">
        <f>+V35*W34</f>
        <v>9.0000000000000011E-2</v>
      </c>
      <c r="Y35" s="1679"/>
      <c r="Z35" s="1722"/>
      <c r="AA35" s="1648"/>
      <c r="AB35" s="1679"/>
      <c r="AC35" s="1722"/>
      <c r="AD35" s="1648"/>
      <c r="AE35" s="1679"/>
      <c r="AF35" s="1722"/>
      <c r="AG35" s="1648"/>
      <c r="AH35" s="1679"/>
      <c r="AI35" s="1722"/>
      <c r="AJ35" s="1648"/>
      <c r="AK35" s="267"/>
      <c r="AL35" s="267"/>
      <c r="AM35" s="267"/>
      <c r="AN35" s="267"/>
      <c r="AO35" s="267"/>
      <c r="AP35" s="267"/>
      <c r="AQ35" s="267"/>
      <c r="AR35" s="267"/>
      <c r="AS35" s="267"/>
    </row>
    <row r="36" spans="1:45" ht="25.5" customHeight="1">
      <c r="A36" s="1653"/>
      <c r="B36" s="2029">
        <v>13</v>
      </c>
      <c r="C36" s="2283" t="s">
        <v>2497</v>
      </c>
      <c r="D36" s="1720"/>
      <c r="E36" s="1720"/>
      <c r="F36" s="1720"/>
      <c r="G36" s="1721"/>
      <c r="H36" s="2282" t="s">
        <v>79</v>
      </c>
      <c r="I36" s="972" t="s">
        <v>47</v>
      </c>
      <c r="J36" s="376"/>
      <c r="K36" s="376">
        <v>0</v>
      </c>
      <c r="L36" s="376">
        <v>0.05</v>
      </c>
      <c r="M36" s="376">
        <v>0.1</v>
      </c>
      <c r="N36" s="376">
        <v>0.1</v>
      </c>
      <c r="O36" s="376">
        <v>0.2</v>
      </c>
      <c r="P36" s="977">
        <v>0.05</v>
      </c>
      <c r="Q36" s="978">
        <v>0.1</v>
      </c>
      <c r="R36" s="977">
        <v>0.1</v>
      </c>
      <c r="S36" s="977">
        <v>0.15</v>
      </c>
      <c r="T36" s="977">
        <v>0.1</v>
      </c>
      <c r="U36" s="977">
        <v>0.05</v>
      </c>
      <c r="V36" s="354">
        <f t="shared" si="7"/>
        <v>1</v>
      </c>
      <c r="W36" s="2077">
        <v>0.05</v>
      </c>
      <c r="X36" s="354">
        <f>V36*W36</f>
        <v>0.05</v>
      </c>
      <c r="Y36" s="2026" t="s">
        <v>2500</v>
      </c>
      <c r="Z36" s="1720"/>
      <c r="AA36" s="1721"/>
      <c r="AB36" s="2026" t="s">
        <v>2501</v>
      </c>
      <c r="AC36" s="1720"/>
      <c r="AD36" s="1721"/>
      <c r="AE36" s="2026" t="s">
        <v>2502</v>
      </c>
      <c r="AF36" s="1720"/>
      <c r="AG36" s="1721"/>
      <c r="AH36" s="2284" t="s">
        <v>2503</v>
      </c>
      <c r="AI36" s="1715"/>
      <c r="AJ36" s="1840"/>
      <c r="AK36" s="267"/>
      <c r="AL36" s="267"/>
      <c r="AM36" s="267"/>
      <c r="AN36" s="267"/>
      <c r="AO36" s="267"/>
      <c r="AP36" s="267"/>
      <c r="AQ36" s="267"/>
      <c r="AR36" s="267"/>
      <c r="AS36" s="267"/>
    </row>
    <row r="37" spans="1:45" ht="25.5" customHeight="1">
      <c r="A37" s="1653"/>
      <c r="B37" s="1619"/>
      <c r="C37" s="1679"/>
      <c r="D37" s="1722"/>
      <c r="E37" s="1722"/>
      <c r="F37" s="1722"/>
      <c r="G37" s="1648"/>
      <c r="H37" s="1619"/>
      <c r="I37" s="972" t="s">
        <v>48</v>
      </c>
      <c r="J37" s="378"/>
      <c r="K37" s="378"/>
      <c r="L37" s="379">
        <v>0.05</v>
      </c>
      <c r="M37" s="379">
        <v>0.1</v>
      </c>
      <c r="N37" s="379">
        <v>0.1</v>
      </c>
      <c r="O37" s="379">
        <v>0.2</v>
      </c>
      <c r="P37" s="379">
        <v>0.05</v>
      </c>
      <c r="Q37" s="974">
        <v>0.1</v>
      </c>
      <c r="R37" s="379">
        <v>0.1</v>
      </c>
      <c r="S37" s="379">
        <v>0.05</v>
      </c>
      <c r="T37" s="379">
        <v>0.05</v>
      </c>
      <c r="U37" s="379">
        <v>0</v>
      </c>
      <c r="V37" s="608">
        <f t="shared" si="7"/>
        <v>0.8</v>
      </c>
      <c r="W37" s="1619"/>
      <c r="X37" s="354">
        <f>+V37*W36</f>
        <v>4.0000000000000008E-2</v>
      </c>
      <c r="Y37" s="1679"/>
      <c r="Z37" s="1722"/>
      <c r="AA37" s="1648"/>
      <c r="AB37" s="1679"/>
      <c r="AC37" s="1722"/>
      <c r="AD37" s="1648"/>
      <c r="AE37" s="1679"/>
      <c r="AF37" s="1722"/>
      <c r="AG37" s="1648"/>
      <c r="AH37" s="1722"/>
      <c r="AI37" s="1722"/>
      <c r="AJ37" s="2067"/>
      <c r="AK37" s="267"/>
      <c r="AL37" s="267"/>
      <c r="AM37" s="267"/>
      <c r="AN37" s="267"/>
      <c r="AO37" s="267"/>
      <c r="AP37" s="267"/>
      <c r="AQ37" s="267"/>
      <c r="AR37" s="267"/>
      <c r="AS37" s="267"/>
    </row>
    <row r="38" spans="1:45" ht="25.5" customHeight="1">
      <c r="A38" s="1653"/>
      <c r="B38" s="964"/>
      <c r="C38" s="2280" t="s">
        <v>1194</v>
      </c>
      <c r="D38" s="1700"/>
      <c r="E38" s="1700"/>
      <c r="F38" s="1700"/>
      <c r="G38" s="1701"/>
      <c r="H38" s="965"/>
      <c r="I38" s="661"/>
      <c r="J38" s="966"/>
      <c r="K38" s="664"/>
      <c r="L38" s="664"/>
      <c r="M38" s="664"/>
      <c r="N38" s="664"/>
      <c r="O38" s="664"/>
      <c r="P38" s="664"/>
      <c r="Q38" s="976"/>
      <c r="R38" s="664"/>
      <c r="S38" s="664"/>
      <c r="T38" s="664"/>
      <c r="U38" s="664"/>
      <c r="V38" s="967"/>
      <c r="W38" s="968"/>
      <c r="X38" s="969"/>
      <c r="Y38" s="964"/>
      <c r="Z38" s="83"/>
      <c r="AA38" s="970"/>
      <c r="AB38" s="964"/>
      <c r="AC38" s="83"/>
      <c r="AD38" s="970"/>
      <c r="AE38" s="964"/>
      <c r="AF38" s="83"/>
      <c r="AG38" s="970"/>
      <c r="AH38" s="980"/>
      <c r="AI38" s="83"/>
      <c r="AJ38" s="971"/>
      <c r="AK38" s="267"/>
      <c r="AL38" s="267"/>
      <c r="AM38" s="267"/>
      <c r="AN38" s="267"/>
      <c r="AO38" s="267"/>
      <c r="AP38" s="267"/>
      <c r="AQ38" s="267"/>
      <c r="AR38" s="267"/>
      <c r="AS38" s="267"/>
    </row>
    <row r="39" spans="1:45" ht="40.5" customHeight="1">
      <c r="A39" s="1653"/>
      <c r="B39" s="2029">
        <v>14</v>
      </c>
      <c r="C39" s="2283" t="s">
        <v>2508</v>
      </c>
      <c r="D39" s="1720"/>
      <c r="E39" s="1720"/>
      <c r="F39" s="1720"/>
      <c r="G39" s="1721"/>
      <c r="H39" s="2282" t="s">
        <v>79</v>
      </c>
      <c r="I39" s="972" t="s">
        <v>47</v>
      </c>
      <c r="J39" s="376">
        <v>0.1</v>
      </c>
      <c r="K39" s="376">
        <v>0.1</v>
      </c>
      <c r="L39" s="376">
        <v>0.1</v>
      </c>
      <c r="M39" s="376">
        <v>0.1</v>
      </c>
      <c r="N39" s="376">
        <v>0.1</v>
      </c>
      <c r="O39" s="376">
        <v>0.1</v>
      </c>
      <c r="P39" s="376">
        <v>0.1</v>
      </c>
      <c r="Q39" s="975">
        <v>0.1</v>
      </c>
      <c r="R39" s="376">
        <v>0.1</v>
      </c>
      <c r="S39" s="376">
        <v>0.1</v>
      </c>
      <c r="T39" s="977">
        <v>0</v>
      </c>
      <c r="U39" s="977">
        <v>0</v>
      </c>
      <c r="V39" s="354">
        <f t="shared" ref="V39:V46" si="8">SUM(J39:U39)</f>
        <v>0.99999999999999989</v>
      </c>
      <c r="W39" s="2077">
        <v>0.05</v>
      </c>
      <c r="X39" s="354">
        <f>V39*W39</f>
        <v>4.9999999999999996E-2</v>
      </c>
      <c r="Y39" s="2026" t="s">
        <v>2510</v>
      </c>
      <c r="Z39" s="1720"/>
      <c r="AA39" s="1721"/>
      <c r="AB39" s="2026" t="s">
        <v>2511</v>
      </c>
      <c r="AC39" s="1720"/>
      <c r="AD39" s="1721"/>
      <c r="AE39" s="2026" t="s">
        <v>2512</v>
      </c>
      <c r="AF39" s="1720"/>
      <c r="AG39" s="1721"/>
      <c r="AH39" s="2285" t="s">
        <v>2513</v>
      </c>
      <c r="AI39" s="1720"/>
      <c r="AJ39" s="1721"/>
      <c r="AK39" s="267"/>
      <c r="AL39" s="267"/>
      <c r="AM39" s="267"/>
      <c r="AN39" s="267"/>
      <c r="AO39" s="267"/>
      <c r="AP39" s="267"/>
      <c r="AQ39" s="267"/>
      <c r="AR39" s="267"/>
      <c r="AS39" s="267"/>
    </row>
    <row r="40" spans="1:45" ht="42.75" customHeight="1">
      <c r="A40" s="1653"/>
      <c r="B40" s="1619"/>
      <c r="C40" s="1679"/>
      <c r="D40" s="1722"/>
      <c r="E40" s="1722"/>
      <c r="F40" s="1722"/>
      <c r="G40" s="1648"/>
      <c r="H40" s="1619"/>
      <c r="I40" s="972" t="s">
        <v>48</v>
      </c>
      <c r="J40" s="379">
        <v>0.1</v>
      </c>
      <c r="K40" s="379">
        <v>0.1</v>
      </c>
      <c r="L40" s="379">
        <v>0.1</v>
      </c>
      <c r="M40" s="379">
        <v>0.1</v>
      </c>
      <c r="N40" s="379">
        <v>0.1</v>
      </c>
      <c r="O40" s="379">
        <v>0.1</v>
      </c>
      <c r="P40" s="379">
        <v>7.0000000000000007E-2</v>
      </c>
      <c r="Q40" s="974">
        <v>7.0000000000000007E-2</v>
      </c>
      <c r="R40" s="379">
        <v>7.0000000000000007E-2</v>
      </c>
      <c r="S40" s="379">
        <v>7.0000000000000007E-2</v>
      </c>
      <c r="T40" s="379">
        <v>0</v>
      </c>
      <c r="U40" s="379">
        <v>0</v>
      </c>
      <c r="V40" s="608">
        <f t="shared" si="8"/>
        <v>0.88000000000000012</v>
      </c>
      <c r="W40" s="1619"/>
      <c r="X40" s="354">
        <f>+V40*W39</f>
        <v>4.4000000000000011E-2</v>
      </c>
      <c r="Y40" s="1679"/>
      <c r="Z40" s="1722"/>
      <c r="AA40" s="1648"/>
      <c r="AB40" s="1679"/>
      <c r="AC40" s="1722"/>
      <c r="AD40" s="1648"/>
      <c r="AE40" s="1679"/>
      <c r="AF40" s="1722"/>
      <c r="AG40" s="1648"/>
      <c r="AH40" s="1679"/>
      <c r="AI40" s="1722"/>
      <c r="AJ40" s="1648"/>
      <c r="AK40" s="267"/>
      <c r="AL40" s="267"/>
      <c r="AM40" s="267"/>
      <c r="AN40" s="267"/>
      <c r="AO40" s="267"/>
      <c r="AP40" s="267"/>
      <c r="AQ40" s="267"/>
      <c r="AR40" s="267"/>
      <c r="AS40" s="267"/>
    </row>
    <row r="41" spans="1:45" ht="74.25" customHeight="1">
      <c r="A41" s="1653"/>
      <c r="B41" s="2029">
        <v>15</v>
      </c>
      <c r="C41" s="2283" t="s">
        <v>2514</v>
      </c>
      <c r="D41" s="1720"/>
      <c r="E41" s="1720"/>
      <c r="F41" s="1720"/>
      <c r="G41" s="1721"/>
      <c r="H41" s="2282" t="s">
        <v>79</v>
      </c>
      <c r="I41" s="972" t="s">
        <v>47</v>
      </c>
      <c r="J41" s="376"/>
      <c r="K41" s="376">
        <v>0.1</v>
      </c>
      <c r="L41" s="376">
        <v>0.1</v>
      </c>
      <c r="M41" s="376">
        <v>0.1</v>
      </c>
      <c r="N41" s="376">
        <v>0.1</v>
      </c>
      <c r="O41" s="376">
        <v>0.1</v>
      </c>
      <c r="P41" s="376">
        <v>0.1</v>
      </c>
      <c r="Q41" s="975">
        <v>0.1</v>
      </c>
      <c r="R41" s="376">
        <v>0.1</v>
      </c>
      <c r="S41" s="376">
        <v>0.1</v>
      </c>
      <c r="T41" s="376">
        <v>0.05</v>
      </c>
      <c r="U41" s="376">
        <v>0.05</v>
      </c>
      <c r="V41" s="354">
        <f t="shared" si="8"/>
        <v>1</v>
      </c>
      <c r="W41" s="2077">
        <v>0.03</v>
      </c>
      <c r="X41" s="354">
        <f>V41*W41</f>
        <v>0.03</v>
      </c>
      <c r="Y41" s="2026" t="s">
        <v>2515</v>
      </c>
      <c r="Z41" s="1720"/>
      <c r="AA41" s="1721"/>
      <c r="AB41" s="2026" t="s">
        <v>2515</v>
      </c>
      <c r="AC41" s="1720"/>
      <c r="AD41" s="1721"/>
      <c r="AE41" s="2026" t="s">
        <v>2517</v>
      </c>
      <c r="AF41" s="1720"/>
      <c r="AG41" s="1721"/>
      <c r="AH41" s="2285" t="s">
        <v>2518</v>
      </c>
      <c r="AI41" s="1720"/>
      <c r="AJ41" s="1721"/>
      <c r="AK41" s="267"/>
      <c r="AL41" s="267"/>
      <c r="AM41" s="267"/>
      <c r="AN41" s="267"/>
      <c r="AO41" s="267"/>
      <c r="AP41" s="267"/>
      <c r="AQ41" s="267"/>
      <c r="AR41" s="267"/>
      <c r="AS41" s="267"/>
    </row>
    <row r="42" spans="1:45" ht="39.75" customHeight="1">
      <c r="A42" s="1653"/>
      <c r="B42" s="1619"/>
      <c r="C42" s="1679"/>
      <c r="D42" s="1722"/>
      <c r="E42" s="1722"/>
      <c r="F42" s="1722"/>
      <c r="G42" s="1648"/>
      <c r="H42" s="1619"/>
      <c r="I42" s="972" t="s">
        <v>48</v>
      </c>
      <c r="J42" s="378"/>
      <c r="K42" s="379">
        <v>0.1</v>
      </c>
      <c r="L42" s="379">
        <v>0.1</v>
      </c>
      <c r="M42" s="379">
        <v>0.1</v>
      </c>
      <c r="N42" s="379">
        <v>0.1</v>
      </c>
      <c r="O42" s="379">
        <v>0.1</v>
      </c>
      <c r="P42" s="379">
        <v>0.1</v>
      </c>
      <c r="Q42" s="974">
        <v>0.1</v>
      </c>
      <c r="R42" s="379">
        <v>0.1</v>
      </c>
      <c r="S42" s="379">
        <v>0.1</v>
      </c>
      <c r="T42" s="379">
        <v>0.05</v>
      </c>
      <c r="U42" s="379">
        <v>0</v>
      </c>
      <c r="V42" s="608">
        <f t="shared" si="8"/>
        <v>0.95</v>
      </c>
      <c r="W42" s="1619"/>
      <c r="X42" s="354">
        <f>+V42*W41</f>
        <v>2.8499999999999998E-2</v>
      </c>
      <c r="Y42" s="1679"/>
      <c r="Z42" s="1722"/>
      <c r="AA42" s="1648"/>
      <c r="AB42" s="1679"/>
      <c r="AC42" s="1722"/>
      <c r="AD42" s="1648"/>
      <c r="AE42" s="1679"/>
      <c r="AF42" s="1722"/>
      <c r="AG42" s="1648"/>
      <c r="AH42" s="1679"/>
      <c r="AI42" s="1722"/>
      <c r="AJ42" s="1648"/>
      <c r="AK42" s="267"/>
      <c r="AL42" s="267"/>
      <c r="AM42" s="267"/>
      <c r="AN42" s="267"/>
      <c r="AO42" s="267"/>
      <c r="AP42" s="267"/>
      <c r="AQ42" s="267"/>
      <c r="AR42" s="267"/>
      <c r="AS42" s="267"/>
    </row>
    <row r="43" spans="1:45" ht="34.5" customHeight="1">
      <c r="A43" s="1653"/>
      <c r="B43" s="2029">
        <v>16</v>
      </c>
      <c r="C43" s="2057" t="s">
        <v>2521</v>
      </c>
      <c r="D43" s="1720"/>
      <c r="E43" s="1720"/>
      <c r="F43" s="1720"/>
      <c r="G43" s="1721"/>
      <c r="H43" s="2282" t="s">
        <v>79</v>
      </c>
      <c r="I43" s="972" t="s">
        <v>47</v>
      </c>
      <c r="J43" s="376">
        <v>0.02</v>
      </c>
      <c r="K43" s="376">
        <v>0.06</v>
      </c>
      <c r="L43" s="376">
        <v>0.09</v>
      </c>
      <c r="M43" s="376">
        <v>0.08</v>
      </c>
      <c r="N43" s="376">
        <v>0.12</v>
      </c>
      <c r="O43" s="376">
        <v>0.08</v>
      </c>
      <c r="P43" s="376">
        <v>0.08</v>
      </c>
      <c r="Q43" s="975">
        <v>0.12</v>
      </c>
      <c r="R43" s="376">
        <v>0.06</v>
      </c>
      <c r="S43" s="376">
        <v>0.12</v>
      </c>
      <c r="T43" s="376">
        <v>7.0000000000000007E-2</v>
      </c>
      <c r="U43" s="376">
        <v>0.1</v>
      </c>
      <c r="V43" s="354">
        <f t="shared" si="8"/>
        <v>0.99999999999999989</v>
      </c>
      <c r="W43" s="2077">
        <v>0.1</v>
      </c>
      <c r="X43" s="354">
        <f>V43*W43</f>
        <v>9.9999999999999992E-2</v>
      </c>
      <c r="Y43" s="2026" t="s">
        <v>2522</v>
      </c>
      <c r="Z43" s="1720"/>
      <c r="AA43" s="1721"/>
      <c r="AB43" s="2026" t="s">
        <v>2523</v>
      </c>
      <c r="AC43" s="1720"/>
      <c r="AD43" s="1721"/>
      <c r="AE43" s="2026" t="s">
        <v>2524</v>
      </c>
      <c r="AF43" s="1720"/>
      <c r="AG43" s="1721"/>
      <c r="AH43" s="2285" t="s">
        <v>2525</v>
      </c>
      <c r="AI43" s="1720"/>
      <c r="AJ43" s="1721"/>
      <c r="AK43" s="267"/>
      <c r="AL43" s="267"/>
      <c r="AM43" s="267"/>
      <c r="AN43" s="267"/>
      <c r="AO43" s="267"/>
      <c r="AP43" s="267"/>
      <c r="AQ43" s="267"/>
      <c r="AR43" s="267"/>
      <c r="AS43" s="267"/>
    </row>
    <row r="44" spans="1:45" ht="34.5" customHeight="1">
      <c r="A44" s="1653"/>
      <c r="B44" s="1619"/>
      <c r="C44" s="1679"/>
      <c r="D44" s="1722"/>
      <c r="E44" s="1722"/>
      <c r="F44" s="1722"/>
      <c r="G44" s="1648"/>
      <c r="H44" s="1619"/>
      <c r="I44" s="972" t="s">
        <v>48</v>
      </c>
      <c r="J44" s="379">
        <v>0.02</v>
      </c>
      <c r="K44" s="379">
        <v>0.06</v>
      </c>
      <c r="L44" s="379">
        <v>0.09</v>
      </c>
      <c r="M44" s="379">
        <v>0.08</v>
      </c>
      <c r="N44" s="379">
        <v>0.12</v>
      </c>
      <c r="O44" s="379">
        <v>0.08</v>
      </c>
      <c r="P44" s="379">
        <v>0.08</v>
      </c>
      <c r="Q44" s="974">
        <v>0.12</v>
      </c>
      <c r="R44" s="379">
        <v>0.06</v>
      </c>
      <c r="S44" s="379">
        <v>0.12</v>
      </c>
      <c r="T44" s="379">
        <v>0.03</v>
      </c>
      <c r="U44" s="379">
        <v>0.03</v>
      </c>
      <c r="V44" s="608">
        <f t="shared" si="8"/>
        <v>0.89</v>
      </c>
      <c r="W44" s="1619"/>
      <c r="X44" s="354">
        <f>+V44*W43</f>
        <v>8.900000000000001E-2</v>
      </c>
      <c r="Y44" s="1679"/>
      <c r="Z44" s="1722"/>
      <c r="AA44" s="1648"/>
      <c r="AB44" s="1679"/>
      <c r="AC44" s="1722"/>
      <c r="AD44" s="1648"/>
      <c r="AE44" s="1679"/>
      <c r="AF44" s="1722"/>
      <c r="AG44" s="1648"/>
      <c r="AH44" s="1679"/>
      <c r="AI44" s="1722"/>
      <c r="AJ44" s="1648"/>
      <c r="AK44" s="267"/>
      <c r="AL44" s="267"/>
      <c r="AM44" s="267"/>
      <c r="AN44" s="267"/>
      <c r="AO44" s="267"/>
      <c r="AP44" s="267"/>
      <c r="AQ44" s="267"/>
      <c r="AR44" s="267"/>
      <c r="AS44" s="267"/>
    </row>
    <row r="45" spans="1:45" ht="21" customHeight="1">
      <c r="A45" s="1653"/>
      <c r="B45" s="2060" t="s">
        <v>103</v>
      </c>
      <c r="C45" s="1720"/>
      <c r="D45" s="1720"/>
      <c r="E45" s="1720"/>
      <c r="F45" s="1720"/>
      <c r="G45" s="1721"/>
      <c r="H45" s="2286" t="s">
        <v>79</v>
      </c>
      <c r="I45" s="677" t="s">
        <v>47</v>
      </c>
      <c r="J45" s="678">
        <f t="shared" ref="J45:U45" si="9">+J9*$W$9+J11*$W$11+J13*$W$13+J16*$W$16+J18*$W$18+J20*$W$20+J22*$W$22+J24*$W$24+J27*$W$27+J29*$W$29+J31*$W$31+J34*$W$34+J36*$W$36+J39*$W$39+J41*$W$41+J43*$W$43</f>
        <v>1.9000000000000003E-2</v>
      </c>
      <c r="K45" s="678">
        <f t="shared" si="9"/>
        <v>4.0500000000000008E-2</v>
      </c>
      <c r="L45" s="678">
        <f t="shared" si="9"/>
        <v>7.9000000000000015E-2</v>
      </c>
      <c r="M45" s="678">
        <f t="shared" si="9"/>
        <v>0.14900000000000002</v>
      </c>
      <c r="N45" s="678">
        <f t="shared" si="9"/>
        <v>0.10850000000000003</v>
      </c>
      <c r="O45" s="678">
        <f t="shared" si="9"/>
        <v>9.650000000000003E-2</v>
      </c>
      <c r="P45" s="678">
        <f t="shared" si="9"/>
        <v>7.0000000000000007E-2</v>
      </c>
      <c r="Q45" s="678">
        <f t="shared" si="9"/>
        <v>8.1000000000000016E-2</v>
      </c>
      <c r="R45" s="678">
        <f t="shared" si="9"/>
        <v>8.3500000000000019E-2</v>
      </c>
      <c r="S45" s="678">
        <f t="shared" si="9"/>
        <v>9.0000000000000011E-2</v>
      </c>
      <c r="T45" s="678">
        <f t="shared" si="9"/>
        <v>0.12500000000000003</v>
      </c>
      <c r="U45" s="678">
        <f t="shared" si="9"/>
        <v>5.8000000000000017E-2</v>
      </c>
      <c r="V45" s="678">
        <f t="shared" si="8"/>
        <v>1.0000000000000002</v>
      </c>
      <c r="W45" s="2144">
        <f>SUM(W8:W44)</f>
        <v>1.0000000000000002</v>
      </c>
      <c r="X45" s="290">
        <f>V45*W45</f>
        <v>1.0000000000000004</v>
      </c>
      <c r="Y45" s="2034"/>
      <c r="Z45" s="1720"/>
      <c r="AA45" s="1721"/>
      <c r="AB45" s="2034"/>
      <c r="AC45" s="1720"/>
      <c r="AD45" s="1721"/>
      <c r="AE45" s="2034"/>
      <c r="AF45" s="1720"/>
      <c r="AG45" s="1721"/>
      <c r="AH45" s="2034"/>
      <c r="AI45" s="1720"/>
      <c r="AJ45" s="1872"/>
      <c r="AK45" s="267"/>
      <c r="AL45" s="267"/>
      <c r="AM45" s="267"/>
      <c r="AN45" s="267"/>
      <c r="AO45" s="267"/>
      <c r="AP45" s="267"/>
      <c r="AQ45" s="267"/>
      <c r="AR45" s="267"/>
      <c r="AS45" s="267"/>
    </row>
    <row r="46" spans="1:45" ht="21" customHeight="1">
      <c r="A46" s="1654"/>
      <c r="B46" s="1696"/>
      <c r="C46" s="1666"/>
      <c r="D46" s="1666"/>
      <c r="E46" s="1666"/>
      <c r="F46" s="1666"/>
      <c r="G46" s="1651"/>
      <c r="H46" s="2246"/>
      <c r="I46" s="741" t="s">
        <v>48</v>
      </c>
      <c r="J46" s="982">
        <f t="shared" ref="J46:U46" si="10">+J10*$W$9+J12*$W$11+J14*$W$13+J17*$W$16+J19*$W$18+J21*$W$20+J23*$W$22+J25*$W$24+J28*$W$27+J30*$W$29+J32*$W$31+J35*$W$34+J37*$W$36+J40*$W$39+J42*$W$41+J44*$W$43</f>
        <v>1.9000000000000003E-2</v>
      </c>
      <c r="K46" s="982">
        <f t="shared" si="10"/>
        <v>4.0500000000000008E-2</v>
      </c>
      <c r="L46" s="982">
        <f t="shared" si="10"/>
        <v>7.9000000000000015E-2</v>
      </c>
      <c r="M46" s="982">
        <f t="shared" si="10"/>
        <v>0.14900000000000002</v>
      </c>
      <c r="N46" s="982">
        <f t="shared" si="10"/>
        <v>0.10850000000000003</v>
      </c>
      <c r="O46" s="982">
        <f t="shared" si="10"/>
        <v>9.650000000000003E-2</v>
      </c>
      <c r="P46" s="982">
        <f t="shared" si="10"/>
        <v>7.0000000000000007E-2</v>
      </c>
      <c r="Q46" s="982">
        <f t="shared" si="10"/>
        <v>7.5500000000000012E-2</v>
      </c>
      <c r="R46" s="982">
        <f t="shared" si="10"/>
        <v>6.5500000000000017E-2</v>
      </c>
      <c r="S46" s="982">
        <f t="shared" si="10"/>
        <v>9.0300000000000019E-2</v>
      </c>
      <c r="T46" s="982">
        <f t="shared" si="10"/>
        <v>6.4500000000000002E-2</v>
      </c>
      <c r="U46" s="982">
        <f t="shared" si="10"/>
        <v>2.8500000000000001E-2</v>
      </c>
      <c r="V46" s="742">
        <f t="shared" si="8"/>
        <v>0.88680000000000014</v>
      </c>
      <c r="W46" s="2173"/>
      <c r="X46" s="745">
        <f>+V46*W45</f>
        <v>0.88680000000000037</v>
      </c>
      <c r="Y46" s="1696"/>
      <c r="Z46" s="1666"/>
      <c r="AA46" s="1651"/>
      <c r="AB46" s="1696"/>
      <c r="AC46" s="1666"/>
      <c r="AD46" s="1651"/>
      <c r="AE46" s="1696"/>
      <c r="AF46" s="1666"/>
      <c r="AG46" s="1651"/>
      <c r="AH46" s="1696"/>
      <c r="AI46" s="1666"/>
      <c r="AJ46" s="1841"/>
      <c r="AK46" s="267"/>
      <c r="AL46" s="267"/>
      <c r="AM46" s="267"/>
      <c r="AN46" s="267"/>
      <c r="AO46" s="267"/>
      <c r="AP46" s="267"/>
      <c r="AQ46" s="267"/>
      <c r="AR46" s="267"/>
      <c r="AS46" s="267"/>
    </row>
    <row r="47" spans="1:45" ht="30.75" customHeight="1">
      <c r="A47" s="2048" t="s">
        <v>107</v>
      </c>
      <c r="B47" s="1664"/>
      <c r="C47" s="261" t="s">
        <v>108</v>
      </c>
      <c r="D47" s="261" t="s">
        <v>109</v>
      </c>
      <c r="E47" s="261" t="s">
        <v>28</v>
      </c>
      <c r="F47" s="261" t="s">
        <v>110</v>
      </c>
      <c r="G47" s="340" t="s">
        <v>111</v>
      </c>
      <c r="H47" s="2080" t="s">
        <v>112</v>
      </c>
      <c r="I47" s="1866"/>
      <c r="J47" s="261" t="s">
        <v>63</v>
      </c>
      <c r="K47" s="261" t="s">
        <v>64</v>
      </c>
      <c r="L47" s="261" t="s">
        <v>65</v>
      </c>
      <c r="M47" s="261" t="s">
        <v>66</v>
      </c>
      <c r="N47" s="261" t="s">
        <v>67</v>
      </c>
      <c r="O47" s="261" t="s">
        <v>68</v>
      </c>
      <c r="P47" s="261" t="s">
        <v>69</v>
      </c>
      <c r="Q47" s="261" t="s">
        <v>70</v>
      </c>
      <c r="R47" s="261" t="s">
        <v>71</v>
      </c>
      <c r="S47" s="261" t="s">
        <v>72</v>
      </c>
      <c r="T47" s="261" t="s">
        <v>73</v>
      </c>
      <c r="U47" s="261" t="s">
        <v>74</v>
      </c>
      <c r="V47" s="261" t="s">
        <v>75</v>
      </c>
      <c r="W47" s="261" t="s">
        <v>76</v>
      </c>
      <c r="X47" s="261" t="s">
        <v>77</v>
      </c>
      <c r="Y47" s="2080" t="s">
        <v>113</v>
      </c>
      <c r="Z47" s="1863"/>
      <c r="AA47" s="1866"/>
      <c r="AB47" s="2080" t="s">
        <v>117</v>
      </c>
      <c r="AC47" s="1863"/>
      <c r="AD47" s="1866"/>
      <c r="AE47" s="2080" t="s">
        <v>427</v>
      </c>
      <c r="AF47" s="1863"/>
      <c r="AG47" s="1866"/>
      <c r="AH47" s="2080" t="s">
        <v>125</v>
      </c>
      <c r="AI47" s="1863"/>
      <c r="AJ47" s="1864"/>
      <c r="AK47" s="267"/>
      <c r="AL47" s="267"/>
      <c r="AM47" s="267"/>
      <c r="AN47" s="267"/>
      <c r="AO47" s="267"/>
      <c r="AP47" s="267"/>
      <c r="AQ47" s="267"/>
      <c r="AR47" s="267"/>
      <c r="AS47" s="267"/>
    </row>
    <row r="48" spans="1:45" ht="47.25" customHeight="1">
      <c r="A48" s="1796"/>
      <c r="B48" s="1713"/>
      <c r="C48" s="2157" t="s">
        <v>2418</v>
      </c>
      <c r="D48" s="2156" t="s">
        <v>298</v>
      </c>
      <c r="E48" s="2231">
        <v>1</v>
      </c>
      <c r="F48" s="2156" t="s">
        <v>2548</v>
      </c>
      <c r="G48" s="2167" t="s">
        <v>300</v>
      </c>
      <c r="H48" s="2228" t="s">
        <v>47</v>
      </c>
      <c r="I48" s="2170"/>
      <c r="J48" s="794">
        <f t="shared" ref="J48:U48" si="11">J57</f>
        <v>0.12</v>
      </c>
      <c r="K48" s="794">
        <f t="shared" si="11"/>
        <v>0.14799999999999999</v>
      </c>
      <c r="L48" s="794">
        <f t="shared" si="11"/>
        <v>0.20400000000000001</v>
      </c>
      <c r="M48" s="794">
        <f t="shared" si="11"/>
        <v>0.12</v>
      </c>
      <c r="N48" s="794">
        <f t="shared" si="11"/>
        <v>0.12</v>
      </c>
      <c r="O48" s="794">
        <f t="shared" si="11"/>
        <v>0.12</v>
      </c>
      <c r="P48" s="794">
        <f t="shared" si="11"/>
        <v>0.16800000000000001</v>
      </c>
      <c r="Q48" s="794">
        <f t="shared" si="11"/>
        <v>0</v>
      </c>
      <c r="R48" s="794">
        <f t="shared" si="11"/>
        <v>0</v>
      </c>
      <c r="S48" s="794">
        <f t="shared" si="11"/>
        <v>0</v>
      </c>
      <c r="T48" s="794">
        <f t="shared" si="11"/>
        <v>0</v>
      </c>
      <c r="U48" s="794">
        <f t="shared" si="11"/>
        <v>0</v>
      </c>
      <c r="V48" s="730">
        <f t="shared" ref="V48:V49" si="12">SUM(J48:U48)</f>
        <v>1</v>
      </c>
      <c r="W48" s="2039">
        <v>0.3</v>
      </c>
      <c r="X48" s="730">
        <f>+(V48/V48)*W48</f>
        <v>0.3</v>
      </c>
      <c r="Y48" s="2073"/>
      <c r="Z48" s="1720"/>
      <c r="AA48" s="1721"/>
      <c r="AB48" s="2073" t="s">
        <v>2552</v>
      </c>
      <c r="AC48" s="1720"/>
      <c r="AD48" s="1721"/>
      <c r="AE48" s="2073"/>
      <c r="AF48" s="1720"/>
      <c r="AG48" s="1721"/>
      <c r="AH48" s="2073" t="s">
        <v>2553</v>
      </c>
      <c r="AI48" s="1720"/>
      <c r="AJ48" s="1872"/>
      <c r="AK48" s="267"/>
      <c r="AL48" s="267"/>
      <c r="AM48" s="267"/>
      <c r="AN48" s="267"/>
      <c r="AO48" s="267"/>
      <c r="AP48" s="267"/>
      <c r="AQ48" s="267"/>
      <c r="AR48" s="267"/>
      <c r="AS48" s="267"/>
    </row>
    <row r="49" spans="1:45" ht="47.25" customHeight="1">
      <c r="A49" s="2049"/>
      <c r="B49" s="2050"/>
      <c r="C49" s="2220"/>
      <c r="D49" s="2219"/>
      <c r="E49" s="1715"/>
      <c r="F49" s="2219"/>
      <c r="G49" s="2232"/>
      <c r="H49" s="2233" t="s">
        <v>78</v>
      </c>
      <c r="I49" s="2234"/>
      <c r="J49" s="379">
        <f t="shared" ref="J49:U49" si="13">J58</f>
        <v>0.12</v>
      </c>
      <c r="K49" s="379">
        <f t="shared" si="13"/>
        <v>0.14799999999999999</v>
      </c>
      <c r="L49" s="379">
        <f t="shared" si="13"/>
        <v>0.20400000000000001</v>
      </c>
      <c r="M49" s="379">
        <f t="shared" si="13"/>
        <v>0.12</v>
      </c>
      <c r="N49" s="379">
        <f t="shared" si="13"/>
        <v>0.12</v>
      </c>
      <c r="O49" s="379">
        <f t="shared" si="13"/>
        <v>0.14400000000000002</v>
      </c>
      <c r="P49" s="379">
        <f t="shared" si="13"/>
        <v>9.6000000000000002E-2</v>
      </c>
      <c r="Q49" s="379">
        <f t="shared" si="13"/>
        <v>1.2E-2</v>
      </c>
      <c r="R49" s="379">
        <f t="shared" si="13"/>
        <v>1.2E-2</v>
      </c>
      <c r="S49" s="379">
        <f t="shared" si="13"/>
        <v>2.4E-2</v>
      </c>
      <c r="T49" s="379">
        <f t="shared" si="13"/>
        <v>0</v>
      </c>
      <c r="U49" s="379">
        <f t="shared" si="13"/>
        <v>0</v>
      </c>
      <c r="V49" s="608">
        <f t="shared" si="12"/>
        <v>1</v>
      </c>
      <c r="W49" s="1619"/>
      <c r="X49" s="730">
        <f>+V49/V48*W48</f>
        <v>0.3</v>
      </c>
      <c r="Y49" s="1678"/>
      <c r="Z49" s="1715"/>
      <c r="AA49" s="1713"/>
      <c r="AB49" s="1678"/>
      <c r="AC49" s="1715"/>
      <c r="AD49" s="1713"/>
      <c r="AE49" s="1678"/>
      <c r="AF49" s="1715"/>
      <c r="AG49" s="1713"/>
      <c r="AH49" s="1678"/>
      <c r="AI49" s="1715"/>
      <c r="AJ49" s="1840"/>
      <c r="AK49" s="267"/>
      <c r="AL49" s="267"/>
      <c r="AM49" s="267"/>
      <c r="AN49" s="267"/>
      <c r="AO49" s="267"/>
      <c r="AP49" s="267"/>
      <c r="AQ49" s="267"/>
      <c r="AR49" s="267"/>
      <c r="AS49" s="267"/>
    </row>
    <row r="50" spans="1:45" ht="18.75" customHeight="1">
      <c r="A50" s="2061" t="s">
        <v>2557</v>
      </c>
      <c r="B50" s="2218" t="s">
        <v>34</v>
      </c>
      <c r="C50" s="1863"/>
      <c r="D50" s="1863"/>
      <c r="E50" s="1863"/>
      <c r="F50" s="1863"/>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4"/>
      <c r="AK50" s="267"/>
      <c r="AL50" s="267"/>
      <c r="AM50" s="267"/>
      <c r="AN50" s="267"/>
      <c r="AO50" s="267"/>
      <c r="AP50" s="267"/>
      <c r="AQ50" s="267"/>
      <c r="AR50" s="267"/>
      <c r="AS50" s="267"/>
    </row>
    <row r="51" spans="1:45" ht="82.5" customHeight="1">
      <c r="A51" s="1653"/>
      <c r="B51" s="2029">
        <v>1</v>
      </c>
      <c r="C51" s="2057" t="s">
        <v>2561</v>
      </c>
      <c r="D51" s="1720"/>
      <c r="E51" s="1720"/>
      <c r="F51" s="1720"/>
      <c r="G51" s="1721"/>
      <c r="H51" s="2072" t="s">
        <v>79</v>
      </c>
      <c r="I51" s="388" t="s">
        <v>47</v>
      </c>
      <c r="J51" s="376">
        <v>0.12</v>
      </c>
      <c r="K51" s="376">
        <v>0.12</v>
      </c>
      <c r="L51" s="376">
        <v>0.12</v>
      </c>
      <c r="M51" s="376">
        <v>0.12</v>
      </c>
      <c r="N51" s="376">
        <v>0.12</v>
      </c>
      <c r="O51" s="376">
        <v>0.12</v>
      </c>
      <c r="P51" s="376">
        <v>0.28000000000000003</v>
      </c>
      <c r="Q51" s="376"/>
      <c r="R51" s="376"/>
      <c r="S51" s="376"/>
      <c r="T51" s="376"/>
      <c r="U51" s="376"/>
      <c r="V51" s="354">
        <f t="shared" ref="V51:V58" si="14">SUM(J51:U51)</f>
        <v>1</v>
      </c>
      <c r="W51" s="2077">
        <v>0.3</v>
      </c>
      <c r="X51" s="354">
        <f>V51*W51</f>
        <v>0.3</v>
      </c>
      <c r="Y51" s="2026" t="s">
        <v>2563</v>
      </c>
      <c r="Z51" s="1720"/>
      <c r="AA51" s="1721"/>
      <c r="AB51" s="2026" t="s">
        <v>2564</v>
      </c>
      <c r="AC51" s="1720"/>
      <c r="AD51" s="1720"/>
      <c r="AE51" s="2026" t="s">
        <v>2565</v>
      </c>
      <c r="AF51" s="1720"/>
      <c r="AG51" s="1720"/>
      <c r="AH51" s="2026" t="s">
        <v>2567</v>
      </c>
      <c r="AI51" s="1720"/>
      <c r="AJ51" s="1721"/>
      <c r="AK51" s="267"/>
      <c r="AL51" s="267"/>
      <c r="AM51" s="267"/>
      <c r="AN51" s="267"/>
      <c r="AO51" s="267"/>
      <c r="AP51" s="267"/>
      <c r="AQ51" s="267"/>
      <c r="AR51" s="267"/>
      <c r="AS51" s="267"/>
    </row>
    <row r="52" spans="1:45" ht="82.5" customHeight="1">
      <c r="A52" s="1653"/>
      <c r="B52" s="1619"/>
      <c r="C52" s="1679"/>
      <c r="D52" s="1722"/>
      <c r="E52" s="1722"/>
      <c r="F52" s="1722"/>
      <c r="G52" s="1648"/>
      <c r="H52" s="1619"/>
      <c r="I52" s="388" t="s">
        <v>48</v>
      </c>
      <c r="J52" s="379">
        <v>0.12</v>
      </c>
      <c r="K52" s="379">
        <v>0.12</v>
      </c>
      <c r="L52" s="379">
        <v>0.12</v>
      </c>
      <c r="M52" s="379">
        <v>0.12</v>
      </c>
      <c r="N52" s="379">
        <v>0.12</v>
      </c>
      <c r="O52" s="379">
        <v>0.12</v>
      </c>
      <c r="P52" s="379">
        <v>0.12</v>
      </c>
      <c r="Q52" s="379">
        <v>0.04</v>
      </c>
      <c r="R52" s="379">
        <v>0.04</v>
      </c>
      <c r="S52" s="379">
        <v>0.08</v>
      </c>
      <c r="T52" s="379">
        <v>0</v>
      </c>
      <c r="U52" s="379">
        <v>0</v>
      </c>
      <c r="V52" s="608">
        <f t="shared" si="14"/>
        <v>1</v>
      </c>
      <c r="W52" s="1619"/>
      <c r="X52" s="354">
        <f>+V52*W51</f>
        <v>0.3</v>
      </c>
      <c r="Y52" s="1679"/>
      <c r="Z52" s="1722"/>
      <c r="AA52" s="1648"/>
      <c r="AB52" s="1678"/>
      <c r="AC52" s="1715"/>
      <c r="AD52" s="1715"/>
      <c r="AE52" s="1678"/>
      <c r="AF52" s="1715"/>
      <c r="AG52" s="1715"/>
      <c r="AH52" s="1679"/>
      <c r="AI52" s="1722"/>
      <c r="AJ52" s="1648"/>
      <c r="AK52" s="267"/>
      <c r="AL52" s="267"/>
      <c r="AM52" s="267"/>
      <c r="AN52" s="267"/>
      <c r="AO52" s="267"/>
      <c r="AP52" s="267"/>
      <c r="AQ52" s="267"/>
      <c r="AR52" s="267"/>
      <c r="AS52" s="267"/>
    </row>
    <row r="53" spans="1:45" ht="45" customHeight="1">
      <c r="A53" s="1653"/>
      <c r="B53" s="2029">
        <v>2</v>
      </c>
      <c r="C53" s="2057" t="s">
        <v>2570</v>
      </c>
      <c r="D53" s="1720"/>
      <c r="E53" s="1720"/>
      <c r="F53" s="1720"/>
      <c r="G53" s="1721"/>
      <c r="H53" s="2072" t="s">
        <v>79</v>
      </c>
      <c r="I53" s="388" t="s">
        <v>47</v>
      </c>
      <c r="J53" s="376">
        <v>0.12</v>
      </c>
      <c r="K53" s="376">
        <v>0.16</v>
      </c>
      <c r="L53" s="376">
        <v>0.24</v>
      </c>
      <c r="M53" s="376">
        <v>0.12</v>
      </c>
      <c r="N53" s="376">
        <v>0.12</v>
      </c>
      <c r="O53" s="376">
        <v>0.12</v>
      </c>
      <c r="P53" s="376">
        <v>0.12</v>
      </c>
      <c r="Q53" s="376"/>
      <c r="R53" s="376"/>
      <c r="S53" s="376"/>
      <c r="T53" s="376"/>
      <c r="U53" s="376"/>
      <c r="V53" s="354">
        <f t="shared" si="14"/>
        <v>1</v>
      </c>
      <c r="W53" s="2077">
        <v>0.5</v>
      </c>
      <c r="X53" s="354">
        <f>V53*W53</f>
        <v>0.5</v>
      </c>
      <c r="Y53" s="2026" t="s">
        <v>2572</v>
      </c>
      <c r="Z53" s="1720"/>
      <c r="AA53" s="1721"/>
      <c r="AB53" s="2026" t="s">
        <v>2573</v>
      </c>
      <c r="AC53" s="1720"/>
      <c r="AD53" s="1720"/>
      <c r="AE53" s="2026" t="s">
        <v>2574</v>
      </c>
      <c r="AF53" s="1720"/>
      <c r="AG53" s="1720"/>
      <c r="AH53" s="2142"/>
      <c r="AI53" s="1720"/>
      <c r="AJ53" s="1872"/>
      <c r="AK53" s="267"/>
      <c r="AL53" s="267"/>
      <c r="AM53" s="267"/>
      <c r="AN53" s="267"/>
      <c r="AO53" s="267"/>
      <c r="AP53" s="267"/>
      <c r="AQ53" s="267"/>
      <c r="AR53" s="267"/>
      <c r="AS53" s="267"/>
    </row>
    <row r="54" spans="1:45" ht="45" customHeight="1">
      <c r="A54" s="1653"/>
      <c r="B54" s="1619"/>
      <c r="C54" s="1679"/>
      <c r="D54" s="1722"/>
      <c r="E54" s="1722"/>
      <c r="F54" s="1722"/>
      <c r="G54" s="1648"/>
      <c r="H54" s="1619"/>
      <c r="I54" s="388" t="s">
        <v>48</v>
      </c>
      <c r="J54" s="379">
        <v>0.12</v>
      </c>
      <c r="K54" s="379">
        <v>0.16</v>
      </c>
      <c r="L54" s="379">
        <v>0.24</v>
      </c>
      <c r="M54" s="379">
        <v>0.12</v>
      </c>
      <c r="N54" s="379">
        <v>0.12</v>
      </c>
      <c r="O54" s="379">
        <v>0.12</v>
      </c>
      <c r="P54" s="379">
        <v>0.12</v>
      </c>
      <c r="Q54" s="378"/>
      <c r="R54" s="378"/>
      <c r="S54" s="378"/>
      <c r="T54" s="378"/>
      <c r="U54" s="378"/>
      <c r="V54" s="608">
        <f t="shared" si="14"/>
        <v>1</v>
      </c>
      <c r="W54" s="1619"/>
      <c r="X54" s="354">
        <f>+V54*W53</f>
        <v>0.5</v>
      </c>
      <c r="Y54" s="1679"/>
      <c r="Z54" s="1722"/>
      <c r="AA54" s="1648"/>
      <c r="AB54" s="1678"/>
      <c r="AC54" s="1715"/>
      <c r="AD54" s="1715"/>
      <c r="AE54" s="1678"/>
      <c r="AF54" s="1715"/>
      <c r="AG54" s="1715"/>
      <c r="AH54" s="1679"/>
      <c r="AI54" s="1722"/>
      <c r="AJ54" s="2067"/>
      <c r="AK54" s="267"/>
      <c r="AL54" s="267"/>
      <c r="AM54" s="267"/>
      <c r="AN54" s="267"/>
      <c r="AO54" s="267"/>
      <c r="AP54" s="267"/>
      <c r="AQ54" s="267"/>
      <c r="AR54" s="267"/>
      <c r="AS54" s="267"/>
    </row>
    <row r="55" spans="1:45" ht="33" customHeight="1">
      <c r="A55" s="1653"/>
      <c r="B55" s="2029">
        <v>3</v>
      </c>
      <c r="C55" s="2057" t="s">
        <v>2579</v>
      </c>
      <c r="D55" s="1720"/>
      <c r="E55" s="1720"/>
      <c r="F55" s="1720"/>
      <c r="G55" s="1721"/>
      <c r="H55" s="2072" t="s">
        <v>79</v>
      </c>
      <c r="I55" s="388" t="s">
        <v>47</v>
      </c>
      <c r="J55" s="376">
        <v>0.12</v>
      </c>
      <c r="K55" s="376">
        <v>0.16</v>
      </c>
      <c r="L55" s="376">
        <v>0.24</v>
      </c>
      <c r="M55" s="376">
        <v>0.12</v>
      </c>
      <c r="N55" s="376">
        <v>0.12</v>
      </c>
      <c r="O55" s="376">
        <v>0.12</v>
      </c>
      <c r="P55" s="376">
        <v>0.12</v>
      </c>
      <c r="Q55" s="376"/>
      <c r="R55" s="376"/>
      <c r="S55" s="376"/>
      <c r="T55" s="376"/>
      <c r="U55" s="376"/>
      <c r="V55" s="354">
        <f t="shared" si="14"/>
        <v>1</v>
      </c>
      <c r="W55" s="2077">
        <v>0.2</v>
      </c>
      <c r="X55" s="354">
        <f>V55*W55</f>
        <v>0.2</v>
      </c>
      <c r="Y55" s="2026" t="s">
        <v>2582</v>
      </c>
      <c r="Z55" s="1720"/>
      <c r="AA55" s="1720"/>
      <c r="AB55" s="2026" t="s">
        <v>2583</v>
      </c>
      <c r="AC55" s="1720"/>
      <c r="AD55" s="1720"/>
      <c r="AE55" s="2026" t="s">
        <v>2584</v>
      </c>
      <c r="AF55" s="1720"/>
      <c r="AG55" s="1720"/>
      <c r="AH55" s="2142"/>
      <c r="AI55" s="1720"/>
      <c r="AJ55" s="1872"/>
      <c r="AK55" s="267"/>
      <c r="AL55" s="267"/>
      <c r="AM55" s="267"/>
      <c r="AN55" s="267"/>
      <c r="AO55" s="267"/>
      <c r="AP55" s="267"/>
      <c r="AQ55" s="267"/>
      <c r="AR55" s="267"/>
      <c r="AS55" s="267"/>
    </row>
    <row r="56" spans="1:45" ht="33" customHeight="1">
      <c r="A56" s="1653"/>
      <c r="B56" s="1619"/>
      <c r="C56" s="1679"/>
      <c r="D56" s="1722"/>
      <c r="E56" s="1722"/>
      <c r="F56" s="1722"/>
      <c r="G56" s="1648"/>
      <c r="H56" s="1619"/>
      <c r="I56" s="388" t="s">
        <v>48</v>
      </c>
      <c r="J56" s="379">
        <v>0.12</v>
      </c>
      <c r="K56" s="379">
        <v>0.16</v>
      </c>
      <c r="L56" s="379">
        <v>0.24</v>
      </c>
      <c r="M56" s="379">
        <v>0.12</v>
      </c>
      <c r="N56" s="379">
        <v>0.12</v>
      </c>
      <c r="O56" s="379">
        <v>0.24</v>
      </c>
      <c r="P56" s="379"/>
      <c r="Q56" s="378"/>
      <c r="R56" s="378"/>
      <c r="S56" s="378"/>
      <c r="T56" s="378"/>
      <c r="U56" s="378"/>
      <c r="V56" s="608">
        <f t="shared" si="14"/>
        <v>1</v>
      </c>
      <c r="W56" s="1619"/>
      <c r="X56" s="354">
        <f>+V56*W55</f>
        <v>0.2</v>
      </c>
      <c r="Y56" s="1678"/>
      <c r="Z56" s="1715"/>
      <c r="AA56" s="1715"/>
      <c r="AB56" s="1678"/>
      <c r="AC56" s="1715"/>
      <c r="AD56" s="1715"/>
      <c r="AE56" s="1678"/>
      <c r="AF56" s="1715"/>
      <c r="AG56" s="1715"/>
      <c r="AH56" s="1679"/>
      <c r="AI56" s="1722"/>
      <c r="AJ56" s="2067"/>
      <c r="AK56" s="267"/>
      <c r="AL56" s="267"/>
      <c r="AM56" s="267"/>
      <c r="AN56" s="267"/>
      <c r="AO56" s="267"/>
      <c r="AP56" s="267"/>
      <c r="AQ56" s="267"/>
      <c r="AR56" s="267"/>
      <c r="AS56" s="267"/>
    </row>
    <row r="57" spans="1:45" ht="17.25" customHeight="1">
      <c r="A57" s="1653"/>
      <c r="B57" s="2060" t="s">
        <v>103</v>
      </c>
      <c r="C57" s="1720"/>
      <c r="D57" s="1720"/>
      <c r="E57" s="1720"/>
      <c r="F57" s="1720"/>
      <c r="G57" s="1721"/>
      <c r="H57" s="2286" t="s">
        <v>79</v>
      </c>
      <c r="I57" s="677" t="s">
        <v>47</v>
      </c>
      <c r="J57" s="678">
        <f t="shared" ref="J57:U57" si="15">+J51*$W$51+J53*$W$53+J55*$W$55</f>
        <v>0.12</v>
      </c>
      <c r="K57" s="678">
        <f t="shared" si="15"/>
        <v>0.14799999999999999</v>
      </c>
      <c r="L57" s="678">
        <f t="shared" si="15"/>
        <v>0.20400000000000001</v>
      </c>
      <c r="M57" s="678">
        <f t="shared" si="15"/>
        <v>0.12</v>
      </c>
      <c r="N57" s="678">
        <f t="shared" si="15"/>
        <v>0.12</v>
      </c>
      <c r="O57" s="678">
        <f t="shared" si="15"/>
        <v>0.12</v>
      </c>
      <c r="P57" s="678">
        <f t="shared" si="15"/>
        <v>0.16800000000000001</v>
      </c>
      <c r="Q57" s="678">
        <f t="shared" si="15"/>
        <v>0</v>
      </c>
      <c r="R57" s="678">
        <f t="shared" si="15"/>
        <v>0</v>
      </c>
      <c r="S57" s="678">
        <f t="shared" si="15"/>
        <v>0</v>
      </c>
      <c r="T57" s="678">
        <f t="shared" si="15"/>
        <v>0</v>
      </c>
      <c r="U57" s="678">
        <f t="shared" si="15"/>
        <v>0</v>
      </c>
      <c r="V57" s="678">
        <f t="shared" si="14"/>
        <v>1</v>
      </c>
      <c r="W57" s="2144">
        <f>SUM(W51:W56)</f>
        <v>1</v>
      </c>
      <c r="X57" s="290">
        <f>V57*W57</f>
        <v>1</v>
      </c>
      <c r="Y57" s="2221" t="s">
        <v>2590</v>
      </c>
      <c r="Z57" s="1720"/>
      <c r="AA57" s="1720"/>
      <c r="AB57" s="2034"/>
      <c r="AC57" s="1720"/>
      <c r="AD57" s="1721"/>
      <c r="AE57" s="2034"/>
      <c r="AF57" s="1720"/>
      <c r="AG57" s="1721"/>
      <c r="AH57" s="2034"/>
      <c r="AI57" s="1720"/>
      <c r="AJ57" s="1872"/>
      <c r="AK57" s="267"/>
      <c r="AL57" s="267"/>
      <c r="AM57" s="267"/>
      <c r="AN57" s="267"/>
      <c r="AO57" s="267"/>
      <c r="AP57" s="267"/>
      <c r="AQ57" s="267"/>
      <c r="AR57" s="267"/>
      <c r="AS57" s="267"/>
    </row>
    <row r="58" spans="1:45" ht="17.25" customHeight="1">
      <c r="A58" s="1654"/>
      <c r="B58" s="1696"/>
      <c r="C58" s="1666"/>
      <c r="D58" s="1666"/>
      <c r="E58" s="1666"/>
      <c r="F58" s="1666"/>
      <c r="G58" s="1651"/>
      <c r="H58" s="2246"/>
      <c r="I58" s="741" t="s">
        <v>48</v>
      </c>
      <c r="J58" s="982">
        <f t="shared" ref="J58:U58" si="16">+J52*$W$51+J54*$W$53+J56*$W$55</f>
        <v>0.12</v>
      </c>
      <c r="K58" s="982">
        <f t="shared" si="16"/>
        <v>0.14799999999999999</v>
      </c>
      <c r="L58" s="982">
        <f t="shared" si="16"/>
        <v>0.20400000000000001</v>
      </c>
      <c r="M58" s="982">
        <f t="shared" si="16"/>
        <v>0.12</v>
      </c>
      <c r="N58" s="982">
        <f t="shared" si="16"/>
        <v>0.12</v>
      </c>
      <c r="O58" s="982">
        <f t="shared" si="16"/>
        <v>0.14400000000000002</v>
      </c>
      <c r="P58" s="982">
        <f t="shared" si="16"/>
        <v>9.6000000000000002E-2</v>
      </c>
      <c r="Q58" s="982">
        <f t="shared" si="16"/>
        <v>1.2E-2</v>
      </c>
      <c r="R58" s="982">
        <f t="shared" si="16"/>
        <v>1.2E-2</v>
      </c>
      <c r="S58" s="982">
        <f t="shared" si="16"/>
        <v>2.4E-2</v>
      </c>
      <c r="T58" s="982">
        <f t="shared" si="16"/>
        <v>0</v>
      </c>
      <c r="U58" s="982">
        <f t="shared" si="16"/>
        <v>0</v>
      </c>
      <c r="V58" s="742">
        <f t="shared" si="14"/>
        <v>1</v>
      </c>
      <c r="W58" s="2173"/>
      <c r="X58" s="745">
        <f>+V58*W57</f>
        <v>1</v>
      </c>
      <c r="Y58" s="1696"/>
      <c r="Z58" s="1666"/>
      <c r="AA58" s="1666"/>
      <c r="AB58" s="1696"/>
      <c r="AC58" s="1666"/>
      <c r="AD58" s="1651"/>
      <c r="AE58" s="1696"/>
      <c r="AF58" s="1666"/>
      <c r="AG58" s="1651"/>
      <c r="AH58" s="1696"/>
      <c r="AI58" s="1666"/>
      <c r="AJ58" s="1841"/>
      <c r="AK58" s="267"/>
      <c r="AL58" s="267"/>
      <c r="AM58" s="267"/>
      <c r="AN58" s="267"/>
      <c r="AO58" s="267"/>
      <c r="AP58" s="267"/>
      <c r="AQ58" s="267"/>
      <c r="AR58" s="267"/>
      <c r="AS58" s="267"/>
    </row>
    <row r="59" spans="1:45" ht="12.75" customHeight="1">
      <c r="A59" s="267"/>
      <c r="B59" s="267"/>
      <c r="C59" s="267"/>
      <c r="D59" s="267"/>
      <c r="E59" s="267"/>
      <c r="F59" s="267"/>
      <c r="G59" s="267"/>
      <c r="H59" s="267"/>
      <c r="I59" s="267"/>
      <c r="J59" s="267"/>
      <c r="K59" s="267"/>
      <c r="L59" s="267"/>
      <c r="M59" s="267"/>
      <c r="N59" s="267"/>
      <c r="O59" s="267"/>
      <c r="P59" s="267"/>
      <c r="Q59" s="267"/>
      <c r="R59" s="267"/>
      <c r="S59" s="267"/>
      <c r="T59" s="267"/>
      <c r="U59" s="267"/>
      <c r="V59" s="416"/>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row>
    <row r="60" spans="1:45" ht="12.75" customHeight="1">
      <c r="A60" s="267"/>
      <c r="B60" s="267"/>
      <c r="C60" s="267"/>
      <c r="D60" s="267"/>
      <c r="E60" s="267"/>
      <c r="F60" s="267"/>
      <c r="G60" s="267"/>
      <c r="H60" s="267"/>
      <c r="I60" s="267"/>
      <c r="J60" s="267"/>
      <c r="K60" s="267"/>
      <c r="L60" s="267"/>
      <c r="M60" s="267"/>
      <c r="N60" s="267"/>
      <c r="O60" s="267"/>
      <c r="P60" s="267"/>
      <c r="Q60" s="267"/>
      <c r="R60" s="267"/>
      <c r="S60" s="267"/>
      <c r="T60" s="267"/>
      <c r="U60" s="267"/>
      <c r="V60" s="416"/>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row>
    <row r="61" spans="1:45" ht="12.75" customHeight="1">
      <c r="A61" s="1731" t="s">
        <v>415</v>
      </c>
      <c r="B61" s="171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267"/>
      <c r="Z61" s="267"/>
      <c r="AA61" s="267"/>
      <c r="AB61" s="267"/>
      <c r="AC61" s="267"/>
      <c r="AD61" s="267"/>
      <c r="AE61" s="267"/>
      <c r="AF61" s="267"/>
      <c r="AG61" s="267"/>
      <c r="AH61" s="267"/>
      <c r="AI61" s="267"/>
      <c r="AJ61" s="267"/>
      <c r="AK61" s="267"/>
      <c r="AL61" s="267"/>
      <c r="AM61" s="267"/>
      <c r="AN61" s="267"/>
      <c r="AO61" s="267"/>
      <c r="AP61" s="267"/>
      <c r="AQ61" s="267"/>
      <c r="AR61" s="267"/>
      <c r="AS61" s="267"/>
    </row>
    <row r="62" spans="1:45" ht="12.75" customHeight="1">
      <c r="A62" s="418" t="s">
        <v>23</v>
      </c>
      <c r="B62" s="1699" t="s">
        <v>107</v>
      </c>
      <c r="C62" s="1700"/>
      <c r="D62" s="1701"/>
      <c r="E62" s="419" t="s">
        <v>76</v>
      </c>
      <c r="F62" s="418" t="s">
        <v>109</v>
      </c>
      <c r="G62" s="418" t="s">
        <v>28</v>
      </c>
      <c r="H62" s="1699" t="s">
        <v>416</v>
      </c>
      <c r="I62" s="1701"/>
      <c r="J62" s="419" t="s">
        <v>417</v>
      </c>
      <c r="K62" s="418" t="s">
        <v>79</v>
      </c>
      <c r="L62" s="418" t="s">
        <v>418</v>
      </c>
      <c r="M62" s="1699" t="s">
        <v>419</v>
      </c>
      <c r="N62" s="1700"/>
      <c r="O62" s="1700"/>
      <c r="P62" s="1700"/>
      <c r="Q62" s="1700"/>
      <c r="R62" s="1700"/>
      <c r="S62" s="1700"/>
      <c r="T62" s="1700"/>
      <c r="U62" s="1700"/>
      <c r="V62" s="1700"/>
      <c r="W62" s="1700"/>
      <c r="X62" s="1701"/>
      <c r="Y62" s="267"/>
      <c r="Z62" s="267"/>
      <c r="AA62" s="267"/>
      <c r="AB62" s="267"/>
      <c r="AC62" s="267"/>
      <c r="AD62" s="267"/>
      <c r="AE62" s="267"/>
      <c r="AF62" s="267"/>
      <c r="AG62" s="267"/>
      <c r="AH62" s="267"/>
      <c r="AI62" s="267"/>
      <c r="AJ62" s="267"/>
      <c r="AK62" s="267"/>
      <c r="AL62" s="267"/>
      <c r="AM62" s="267"/>
      <c r="AN62" s="267"/>
      <c r="AO62" s="267"/>
      <c r="AP62" s="267"/>
      <c r="AQ62" s="267"/>
      <c r="AR62" s="267"/>
      <c r="AS62" s="267"/>
    </row>
    <row r="63" spans="1:45" ht="92.25" customHeight="1">
      <c r="A63" s="1698" t="str">
        <f>I2</f>
        <v>GESTIÓN HUMANA</v>
      </c>
      <c r="B63" s="1702" t="str">
        <f>A7</f>
        <v>Plan de Gestión Estratégica del Talento Humano Ejecutado.</v>
      </c>
      <c r="C63" s="1700"/>
      <c r="D63" s="1701"/>
      <c r="E63" s="56">
        <f>W5</f>
        <v>0.7</v>
      </c>
      <c r="F63" s="694" t="str">
        <f t="shared" ref="F63:G63" si="17">D5</f>
        <v>Porcentaje</v>
      </c>
      <c r="G63" s="428">
        <f t="shared" si="17"/>
        <v>1</v>
      </c>
      <c r="H63" s="1703">
        <f>V5</f>
        <v>1.0000000000000002</v>
      </c>
      <c r="I63" s="1701"/>
      <c r="J63" s="642">
        <f>V6</f>
        <v>0.88680000000000014</v>
      </c>
      <c r="K63" s="423">
        <f t="shared" ref="K63:K64" si="18">J63/H63</f>
        <v>0.88679999999999992</v>
      </c>
      <c r="L63" s="424">
        <f t="shared" ref="L63:L64" si="19">K63*E63</f>
        <v>0.62075999999999987</v>
      </c>
      <c r="M63" s="1724" t="s">
        <v>2591</v>
      </c>
      <c r="N63" s="1700"/>
      <c r="O63" s="1700"/>
      <c r="P63" s="1700"/>
      <c r="Q63" s="1700"/>
      <c r="R63" s="1700"/>
      <c r="S63" s="1700"/>
      <c r="T63" s="1700"/>
      <c r="U63" s="1700"/>
      <c r="V63" s="1700"/>
      <c r="W63" s="1700"/>
      <c r="X63" s="1701"/>
      <c r="Y63" s="267"/>
      <c r="Z63" s="267"/>
      <c r="AA63" s="267"/>
      <c r="AB63" s="267"/>
      <c r="AC63" s="267"/>
      <c r="AD63" s="267"/>
      <c r="AE63" s="267"/>
      <c r="AF63" s="267"/>
      <c r="AG63" s="267"/>
      <c r="AH63" s="267"/>
      <c r="AI63" s="267"/>
      <c r="AJ63" s="267"/>
      <c r="AK63" s="267"/>
      <c r="AL63" s="267"/>
      <c r="AM63" s="267"/>
      <c r="AN63" s="267"/>
      <c r="AO63" s="267"/>
      <c r="AP63" s="267"/>
      <c r="AQ63" s="267"/>
      <c r="AR63" s="267"/>
      <c r="AS63" s="267"/>
    </row>
    <row r="64" spans="1:45" ht="88.5" customHeight="1">
      <c r="A64" s="1616"/>
      <c r="B64" s="1702" t="str">
        <f>A50</f>
        <v>Documentos de análisis para el fortalecimiento institucional elaborados.</v>
      </c>
      <c r="C64" s="1700"/>
      <c r="D64" s="1701"/>
      <c r="E64" s="56">
        <f>W48</f>
        <v>0.3</v>
      </c>
      <c r="F64" s="694" t="str">
        <f t="shared" ref="F64:G64" si="20">D48</f>
        <v>Porcentaje</v>
      </c>
      <c r="G64" s="428">
        <f t="shared" si="20"/>
        <v>1</v>
      </c>
      <c r="H64" s="1703">
        <f>V48</f>
        <v>1</v>
      </c>
      <c r="I64" s="1701"/>
      <c r="J64" s="642">
        <f>V49</f>
        <v>1</v>
      </c>
      <c r="K64" s="423">
        <f t="shared" si="18"/>
        <v>1</v>
      </c>
      <c r="L64" s="424">
        <f t="shared" si="19"/>
        <v>0.3</v>
      </c>
      <c r="M64" s="1724" t="s">
        <v>2593</v>
      </c>
      <c r="N64" s="1700"/>
      <c r="O64" s="1700"/>
      <c r="P64" s="1700"/>
      <c r="Q64" s="1700"/>
      <c r="R64" s="1700"/>
      <c r="S64" s="1700"/>
      <c r="T64" s="1700"/>
      <c r="U64" s="1700"/>
      <c r="V64" s="1700"/>
      <c r="W64" s="1700"/>
      <c r="X64" s="1701"/>
      <c r="Y64" s="267"/>
      <c r="Z64" s="267"/>
      <c r="AA64" s="267"/>
      <c r="AB64" s="267"/>
      <c r="AC64" s="267"/>
      <c r="AD64" s="267"/>
      <c r="AE64" s="267"/>
      <c r="AF64" s="267"/>
      <c r="AG64" s="267"/>
      <c r="AH64" s="267"/>
      <c r="AI64" s="267"/>
      <c r="AJ64" s="267"/>
      <c r="AK64" s="267"/>
      <c r="AL64" s="267"/>
      <c r="AM64" s="267"/>
      <c r="AN64" s="267"/>
      <c r="AO64" s="267"/>
      <c r="AP64" s="267"/>
      <c r="AQ64" s="267"/>
      <c r="AR64" s="267"/>
      <c r="AS64" s="267"/>
    </row>
    <row r="65" spans="1:45" ht="12.75" customHeight="1">
      <c r="A65" s="1619"/>
      <c r="B65" s="1704" t="s">
        <v>103</v>
      </c>
      <c r="C65" s="1700"/>
      <c r="D65" s="1701"/>
      <c r="E65" s="431">
        <f>SUM(E63:E64)</f>
        <v>1</v>
      </c>
      <c r="F65" s="1709" t="str">
        <f>A63</f>
        <v>GESTIÓN HUMANA</v>
      </c>
      <c r="G65" s="1701"/>
      <c r="H65" s="1704"/>
      <c r="I65" s="1701"/>
      <c r="J65" s="432"/>
      <c r="K65" s="433"/>
      <c r="L65" s="431">
        <f>SUM(L63:L64)</f>
        <v>0.9207599999999998</v>
      </c>
      <c r="M65" s="2089"/>
      <c r="N65" s="1700"/>
      <c r="O65" s="1700"/>
      <c r="P65" s="1700"/>
      <c r="Q65" s="1700"/>
      <c r="R65" s="1700"/>
      <c r="S65" s="1700"/>
      <c r="T65" s="1700"/>
      <c r="U65" s="1700"/>
      <c r="V65" s="1700"/>
      <c r="W65" s="1700"/>
      <c r="X65" s="1701"/>
      <c r="Y65" s="267"/>
      <c r="Z65" s="267"/>
      <c r="AA65" s="267"/>
      <c r="AB65" s="267"/>
      <c r="AC65" s="267"/>
      <c r="AD65" s="267"/>
      <c r="AE65" s="267"/>
      <c r="AF65" s="267"/>
      <c r="AG65" s="267"/>
      <c r="AH65" s="267"/>
      <c r="AI65" s="267"/>
      <c r="AJ65" s="267"/>
      <c r="AK65" s="267"/>
      <c r="AL65" s="267"/>
      <c r="AM65" s="267"/>
      <c r="AN65" s="267"/>
      <c r="AO65" s="267"/>
      <c r="AP65" s="267"/>
      <c r="AQ65" s="267"/>
      <c r="AR65" s="267"/>
      <c r="AS65" s="267"/>
    </row>
    <row r="66" spans="1:45" ht="15.75" customHeight="1">
      <c r="A66" s="83"/>
      <c r="B66" s="83"/>
      <c r="C66" s="83"/>
      <c r="D66" s="83"/>
      <c r="E66" s="83"/>
      <c r="F66" s="83"/>
      <c r="G66" s="83"/>
      <c r="H66" s="83"/>
      <c r="I66" s="83"/>
      <c r="J66" s="83"/>
      <c r="K66" s="83"/>
      <c r="L66" s="83"/>
      <c r="M66" s="83"/>
      <c r="N66" s="83"/>
      <c r="O66" s="83"/>
      <c r="P66" s="83"/>
      <c r="Q66" s="83"/>
      <c r="R66" s="83"/>
      <c r="S66" s="83"/>
      <c r="T66" s="83"/>
      <c r="U66" s="83"/>
      <c r="V66" s="639"/>
      <c r="W66" s="83"/>
      <c r="X66" s="83"/>
      <c r="Y66" s="83"/>
      <c r="Z66" s="83"/>
      <c r="AA66" s="83"/>
      <c r="AB66" s="83"/>
      <c r="AC66" s="83"/>
      <c r="AD66" s="83"/>
      <c r="AE66" s="83"/>
      <c r="AF66" s="83"/>
      <c r="AG66" s="83"/>
      <c r="AH66" s="83"/>
      <c r="AI66" s="83"/>
      <c r="AJ66" s="83"/>
      <c r="AK66" s="83"/>
      <c r="AL66" s="83"/>
      <c r="AM66" s="83"/>
      <c r="AN66" s="83"/>
      <c r="AO66" s="83"/>
      <c r="AP66" s="83"/>
      <c r="AQ66" s="83"/>
      <c r="AR66" s="83"/>
      <c r="AS66" s="83"/>
    </row>
    <row r="67" spans="1:45" ht="15.75" customHeight="1">
      <c r="A67" s="417"/>
      <c r="B67" s="417"/>
      <c r="C67" s="417"/>
      <c r="D67" s="417"/>
      <c r="E67" s="417"/>
      <c r="F67" s="417"/>
      <c r="G67" s="417"/>
      <c r="H67" s="417"/>
      <c r="I67" s="417"/>
      <c r="J67" s="417"/>
      <c r="K67" s="417"/>
      <c r="L67" s="417"/>
      <c r="M67" s="417"/>
      <c r="N67" s="417"/>
      <c r="O67" s="417"/>
      <c r="P67" s="417"/>
      <c r="Q67" s="417"/>
      <c r="R67" s="417"/>
      <c r="S67" s="417"/>
      <c r="T67" s="417"/>
      <c r="U67" s="417"/>
      <c r="V67" s="984"/>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c r="AS67" s="417"/>
    </row>
    <row r="68" spans="1:45" ht="15.75" customHeight="1">
      <c r="V68" s="81"/>
    </row>
    <row r="69" spans="1:45" ht="15.75" customHeight="1">
      <c r="V69" s="81"/>
    </row>
    <row r="70" spans="1:45" ht="15.75" customHeight="1">
      <c r="V70" s="81"/>
    </row>
    <row r="71" spans="1:45" ht="15.75" customHeight="1">
      <c r="V71" s="81"/>
    </row>
    <row r="72" spans="1:45" ht="15.75" customHeight="1">
      <c r="V72" s="81"/>
    </row>
    <row r="73" spans="1:45" ht="15.75" customHeight="1">
      <c r="V73" s="81"/>
    </row>
    <row r="74" spans="1:45" ht="15.75" customHeight="1">
      <c r="V74" s="81"/>
    </row>
    <row r="75" spans="1:45" ht="15.75" customHeight="1">
      <c r="V75" s="81"/>
    </row>
    <row r="76" spans="1:45" ht="15.75" customHeight="1">
      <c r="V76" s="81"/>
    </row>
    <row r="77" spans="1:45" ht="15.75" customHeight="1">
      <c r="V77" s="81"/>
    </row>
    <row r="78" spans="1:45" ht="15.75" customHeight="1">
      <c r="V78" s="81"/>
    </row>
    <row r="79" spans="1:45" ht="15.75" customHeight="1">
      <c r="V79" s="81"/>
    </row>
    <row r="80" spans="1:45" ht="15.75" customHeight="1">
      <c r="V80" s="81"/>
    </row>
    <row r="81" spans="22:22" ht="15.75" customHeight="1">
      <c r="V81" s="81"/>
    </row>
    <row r="82" spans="22:22" ht="15.75" customHeight="1">
      <c r="V82" s="81"/>
    </row>
    <row r="83" spans="22:22" ht="15.75" customHeight="1">
      <c r="V83" s="81"/>
    </row>
    <row r="84" spans="22:22" ht="15.75" customHeight="1">
      <c r="V84" s="81"/>
    </row>
    <row r="85" spans="22:22" ht="15.75" customHeight="1">
      <c r="V85" s="81"/>
    </row>
    <row r="86" spans="22:22" ht="15.75" customHeight="1">
      <c r="V86" s="81"/>
    </row>
    <row r="87" spans="22:22" ht="15.75" customHeight="1">
      <c r="V87" s="81"/>
    </row>
    <row r="88" spans="22:22" ht="15.75" customHeight="1">
      <c r="V88" s="81"/>
    </row>
    <row r="89" spans="22:22" ht="15.75" customHeight="1">
      <c r="V89" s="81"/>
    </row>
    <row r="90" spans="22:22" ht="15.75" customHeight="1">
      <c r="V90" s="81"/>
    </row>
    <row r="91" spans="22:22" ht="15.75" customHeight="1">
      <c r="V91" s="81"/>
    </row>
    <row r="92" spans="22:22" ht="15.75" customHeight="1">
      <c r="V92" s="81"/>
    </row>
    <row r="93" spans="22:22" ht="15.75" customHeight="1">
      <c r="V93" s="81"/>
    </row>
    <row r="94" spans="22:22" ht="15.75" customHeight="1">
      <c r="V94" s="81"/>
    </row>
    <row r="95" spans="22:22" ht="15.75" customHeight="1">
      <c r="V95" s="81"/>
    </row>
    <row r="96" spans="22:22" ht="15.75" customHeight="1">
      <c r="V96" s="81"/>
    </row>
    <row r="97" spans="22:22" ht="15.75" customHeight="1">
      <c r="V97" s="81"/>
    </row>
    <row r="98" spans="22:22" ht="15.75" customHeight="1">
      <c r="V98" s="81"/>
    </row>
    <row r="99" spans="22:22" ht="15.75" customHeight="1">
      <c r="V99" s="81"/>
    </row>
    <row r="100" spans="22:22" ht="15.75" customHeight="1">
      <c r="V100" s="81"/>
    </row>
    <row r="101" spans="22:22" ht="15.75" customHeight="1">
      <c r="V101" s="81"/>
    </row>
    <row r="102" spans="22:22" ht="15.75" customHeight="1">
      <c r="V102" s="81"/>
    </row>
    <row r="103" spans="22:22" ht="15.75" customHeight="1">
      <c r="V103" s="81"/>
    </row>
    <row r="104" spans="22:22" ht="15.75" customHeight="1">
      <c r="V104" s="81"/>
    </row>
    <row r="105" spans="22:22" ht="15.75" customHeight="1">
      <c r="V105" s="81"/>
    </row>
    <row r="106" spans="22:22" ht="15.75" customHeight="1">
      <c r="V106" s="81"/>
    </row>
    <row r="107" spans="22:22" ht="15.75" customHeight="1">
      <c r="V107" s="81"/>
    </row>
    <row r="108" spans="22:22" ht="15.75" customHeight="1">
      <c r="V108" s="81"/>
    </row>
    <row r="109" spans="22:22" ht="15.75" customHeight="1">
      <c r="V109" s="81"/>
    </row>
    <row r="110" spans="22:22" ht="15.75" customHeight="1">
      <c r="V110" s="81"/>
    </row>
    <row r="111" spans="22:22" ht="15.75" customHeight="1">
      <c r="V111" s="81"/>
    </row>
    <row r="112" spans="22:22" ht="15.75" customHeight="1">
      <c r="V112" s="81"/>
    </row>
    <row r="113" spans="22:22" ht="15.75" customHeight="1">
      <c r="V113" s="81"/>
    </row>
    <row r="114" spans="22:22" ht="15.75" customHeight="1">
      <c r="V114" s="81"/>
    </row>
    <row r="115" spans="22:22" ht="15.75" customHeight="1">
      <c r="V115" s="81"/>
    </row>
    <row r="116" spans="22:22" ht="15.75" customHeight="1">
      <c r="V116" s="81"/>
    </row>
    <row r="117" spans="22:22" ht="15.75" customHeight="1">
      <c r="V117" s="81"/>
    </row>
    <row r="118" spans="22:22" ht="15.75" customHeight="1">
      <c r="V118" s="81"/>
    </row>
    <row r="119" spans="22:22" ht="15.75" customHeight="1">
      <c r="V119" s="81"/>
    </row>
    <row r="120" spans="22:22" ht="15.75" customHeight="1">
      <c r="V120" s="81"/>
    </row>
    <row r="121" spans="22:22" ht="15.75" customHeight="1">
      <c r="V121" s="81"/>
    </row>
    <row r="122" spans="22:22" ht="15.75" customHeight="1">
      <c r="V122" s="81"/>
    </row>
    <row r="123" spans="22:22" ht="15.75" customHeight="1">
      <c r="V123" s="81"/>
    </row>
    <row r="124" spans="22:22" ht="15.75" customHeight="1">
      <c r="V124" s="81"/>
    </row>
    <row r="125" spans="22:22" ht="15.75" customHeight="1">
      <c r="V125" s="81"/>
    </row>
    <row r="126" spans="22:22" ht="15.75" customHeight="1">
      <c r="V126" s="81"/>
    </row>
    <row r="127" spans="22:22" ht="15.75" customHeight="1">
      <c r="V127" s="81"/>
    </row>
    <row r="128" spans="22:22" ht="15.75" customHeight="1">
      <c r="V128" s="81"/>
    </row>
    <row r="129" spans="22:22" ht="15.75" customHeight="1">
      <c r="V129" s="81"/>
    </row>
    <row r="130" spans="22:22" ht="15.75" customHeight="1">
      <c r="V130" s="81"/>
    </row>
    <row r="131" spans="22:22" ht="15.75" customHeight="1">
      <c r="V131" s="81"/>
    </row>
    <row r="132" spans="22:22" ht="15.75" customHeight="1">
      <c r="V132" s="81"/>
    </row>
    <row r="133" spans="22:22" ht="15.75" customHeight="1">
      <c r="V133" s="81"/>
    </row>
    <row r="134" spans="22:22" ht="15.75" customHeight="1">
      <c r="V134" s="81"/>
    </row>
    <row r="135" spans="22:22" ht="15.75" customHeight="1">
      <c r="V135" s="81"/>
    </row>
    <row r="136" spans="22:22" ht="15.75" customHeight="1">
      <c r="V136" s="81"/>
    </row>
    <row r="137" spans="22:22" ht="15.75" customHeight="1">
      <c r="V137" s="81"/>
    </row>
    <row r="138" spans="22:22" ht="15.75" customHeight="1">
      <c r="V138" s="81"/>
    </row>
    <row r="139" spans="22:22" ht="15.75" customHeight="1">
      <c r="V139" s="81"/>
    </row>
    <row r="140" spans="22:22" ht="15.75" customHeight="1">
      <c r="V140" s="81"/>
    </row>
    <row r="141" spans="22:22" ht="15.75" customHeight="1">
      <c r="V141" s="81"/>
    </row>
    <row r="142" spans="22:22" ht="15.75" customHeight="1">
      <c r="V142" s="81"/>
    </row>
    <row r="143" spans="22:22" ht="15.75" customHeight="1">
      <c r="V143" s="81"/>
    </row>
    <row r="144" spans="22:22" ht="15.75" customHeight="1">
      <c r="V144" s="81"/>
    </row>
    <row r="145" spans="22:22" ht="15.75" customHeight="1">
      <c r="V145" s="81"/>
    </row>
    <row r="146" spans="22:22" ht="15.75" customHeight="1">
      <c r="V146" s="81"/>
    </row>
    <row r="147" spans="22:22" ht="15.75" customHeight="1">
      <c r="V147" s="81"/>
    </row>
    <row r="148" spans="22:22" ht="15.75" customHeight="1">
      <c r="V148" s="81"/>
    </row>
    <row r="149" spans="22:22" ht="15.75" customHeight="1">
      <c r="V149" s="81"/>
    </row>
    <row r="150" spans="22:22" ht="15.75" customHeight="1">
      <c r="V150" s="81"/>
    </row>
    <row r="151" spans="22:22" ht="15.75" customHeight="1">
      <c r="V151" s="81"/>
    </row>
    <row r="152" spans="22:22" ht="15.75" customHeight="1">
      <c r="V152" s="81"/>
    </row>
    <row r="153" spans="22:22" ht="15.75" customHeight="1">
      <c r="V153" s="81"/>
    </row>
    <row r="154" spans="22:22" ht="15.75" customHeight="1">
      <c r="V154" s="81"/>
    </row>
    <row r="155" spans="22:22" ht="15.75" customHeight="1">
      <c r="V155" s="81"/>
    </row>
    <row r="156" spans="22:22" ht="15.75" customHeight="1">
      <c r="V156" s="81"/>
    </row>
    <row r="157" spans="22:22" ht="15.75" customHeight="1">
      <c r="V157" s="81"/>
    </row>
    <row r="158" spans="22:22" ht="15.75" customHeight="1">
      <c r="V158" s="81"/>
    </row>
    <row r="159" spans="22:22" ht="15.75" customHeight="1">
      <c r="V159" s="81"/>
    </row>
    <row r="160" spans="22:22" ht="15.75" customHeight="1">
      <c r="V160" s="81"/>
    </row>
    <row r="161" spans="22:22" ht="15.75" customHeight="1">
      <c r="V161" s="81"/>
    </row>
    <row r="162" spans="22:22" ht="15.75" customHeight="1">
      <c r="V162" s="81"/>
    </row>
    <row r="163" spans="22:22" ht="15.75" customHeight="1">
      <c r="V163" s="81"/>
    </row>
    <row r="164" spans="22:22" ht="15.75" customHeight="1">
      <c r="V164" s="81"/>
    </row>
    <row r="165" spans="22:22" ht="15.75" customHeight="1">
      <c r="V165" s="81"/>
    </row>
    <row r="166" spans="22:22" ht="15.75" customHeight="1">
      <c r="V166" s="81"/>
    </row>
    <row r="167" spans="22:22" ht="15.75" customHeight="1">
      <c r="V167" s="81"/>
    </row>
    <row r="168" spans="22:22" ht="15.75" customHeight="1">
      <c r="V168" s="81"/>
    </row>
    <row r="169" spans="22:22" ht="15.75" customHeight="1">
      <c r="V169" s="81"/>
    </row>
    <row r="170" spans="22:22" ht="15.75" customHeight="1">
      <c r="V170" s="81"/>
    </row>
    <row r="171" spans="22:22" ht="15.75" customHeight="1">
      <c r="V171" s="81"/>
    </row>
    <row r="172" spans="22:22" ht="15.75" customHeight="1">
      <c r="V172" s="81"/>
    </row>
    <row r="173" spans="22:22" ht="15.75" customHeight="1">
      <c r="V173" s="81"/>
    </row>
    <row r="174" spans="22:22" ht="15.75" customHeight="1">
      <c r="V174" s="81"/>
    </row>
    <row r="175" spans="22:22" ht="15.75" customHeight="1">
      <c r="V175" s="81"/>
    </row>
    <row r="176" spans="22:22" ht="15.75" customHeight="1">
      <c r="V176" s="81"/>
    </row>
    <row r="177" spans="22:22" ht="15.75" customHeight="1">
      <c r="V177" s="81"/>
    </row>
    <row r="178" spans="22:22" ht="15.75" customHeight="1">
      <c r="V178" s="81"/>
    </row>
    <row r="179" spans="22:22" ht="15.75" customHeight="1">
      <c r="V179" s="81"/>
    </row>
    <row r="180" spans="22:22" ht="15.75" customHeight="1">
      <c r="V180" s="81"/>
    </row>
    <row r="181" spans="22:22" ht="15.75" customHeight="1">
      <c r="V181" s="81"/>
    </row>
    <row r="182" spans="22:22" ht="15.75" customHeight="1">
      <c r="V182" s="81"/>
    </row>
    <row r="183" spans="22:22" ht="15.75" customHeight="1">
      <c r="V183" s="81"/>
    </row>
    <row r="184" spans="22:22" ht="15.75" customHeight="1">
      <c r="V184" s="81"/>
    </row>
    <row r="185" spans="22:22" ht="15.75" customHeight="1">
      <c r="V185" s="81"/>
    </row>
    <row r="186" spans="22:22" ht="15.75" customHeight="1">
      <c r="V186" s="81"/>
    </row>
    <row r="187" spans="22:22" ht="15.75" customHeight="1">
      <c r="V187" s="81"/>
    </row>
    <row r="188" spans="22:22" ht="15.75" customHeight="1">
      <c r="V188" s="81"/>
    </row>
    <row r="189" spans="22:22" ht="15.75" customHeight="1">
      <c r="V189" s="81"/>
    </row>
    <row r="190" spans="22:22" ht="15.75" customHeight="1">
      <c r="V190" s="81"/>
    </row>
    <row r="191" spans="22:22" ht="15.75" customHeight="1">
      <c r="V191" s="81"/>
    </row>
    <row r="192" spans="22:22" ht="15.75" customHeight="1">
      <c r="V192" s="81"/>
    </row>
    <row r="193" spans="22:22" ht="15.75" customHeight="1">
      <c r="V193" s="81"/>
    </row>
    <row r="194" spans="22:22" ht="15.75" customHeight="1">
      <c r="V194" s="81"/>
    </row>
    <row r="195" spans="22:22" ht="15.75" customHeight="1">
      <c r="V195" s="81"/>
    </row>
    <row r="196" spans="22:22" ht="15.75" customHeight="1">
      <c r="V196" s="81"/>
    </row>
    <row r="197" spans="22:22" ht="15.75" customHeight="1">
      <c r="V197" s="81"/>
    </row>
    <row r="198" spans="22:22" ht="15.75" customHeight="1">
      <c r="V198" s="81"/>
    </row>
    <row r="199" spans="22:22" ht="15.75" customHeight="1">
      <c r="V199" s="81"/>
    </row>
    <row r="200" spans="22:22" ht="15.75" customHeight="1">
      <c r="V200" s="81"/>
    </row>
    <row r="201" spans="22:22" ht="15.75" customHeight="1">
      <c r="V201" s="81"/>
    </row>
    <row r="202" spans="22:22" ht="15.75" customHeight="1">
      <c r="V202" s="81"/>
    </row>
    <row r="203" spans="22:22" ht="15.75" customHeight="1">
      <c r="V203" s="81"/>
    </row>
    <row r="204" spans="22:22" ht="15.75" customHeight="1">
      <c r="V204" s="81"/>
    </row>
    <row r="205" spans="22:22" ht="15.75" customHeight="1">
      <c r="V205" s="81"/>
    </row>
    <row r="206" spans="22:22" ht="15.75" customHeight="1">
      <c r="V206" s="81"/>
    </row>
    <row r="207" spans="22:22" ht="15.75" customHeight="1">
      <c r="V207" s="81"/>
    </row>
    <row r="208" spans="22:22" ht="15.75" customHeight="1">
      <c r="V208" s="81"/>
    </row>
    <row r="209" spans="22:22" ht="15.75" customHeight="1">
      <c r="V209" s="81"/>
    </row>
    <row r="210" spans="22:22" ht="15.75" customHeight="1">
      <c r="V210" s="81"/>
    </row>
    <row r="211" spans="22:22" ht="15.75" customHeight="1">
      <c r="V211" s="81"/>
    </row>
    <row r="212" spans="22:22" ht="15.75" customHeight="1">
      <c r="V212" s="81"/>
    </row>
    <row r="213" spans="22:22" ht="15.75" customHeight="1">
      <c r="V213" s="81"/>
    </row>
    <row r="214" spans="22:22" ht="15.75" customHeight="1">
      <c r="V214" s="81"/>
    </row>
    <row r="215" spans="22:22" ht="15.75" customHeight="1">
      <c r="V215" s="81"/>
    </row>
    <row r="216" spans="22:22" ht="15.75" customHeight="1">
      <c r="V216" s="81"/>
    </row>
    <row r="217" spans="22:22" ht="15.75" customHeight="1">
      <c r="V217" s="81"/>
    </row>
    <row r="218" spans="22:22" ht="15.75" customHeight="1">
      <c r="V218" s="81"/>
    </row>
    <row r="219" spans="22:22" ht="15.75" customHeight="1">
      <c r="V219" s="81"/>
    </row>
    <row r="220" spans="22:22" ht="15.75" customHeight="1">
      <c r="V220" s="81"/>
    </row>
    <row r="221" spans="22:22" ht="15.75" customHeight="1">
      <c r="V221" s="81"/>
    </row>
    <row r="222" spans="22:22" ht="15.75" customHeight="1">
      <c r="V222" s="81"/>
    </row>
    <row r="223" spans="22:22" ht="15.75" customHeight="1">
      <c r="V223" s="81"/>
    </row>
    <row r="224" spans="22:22" ht="15.75" customHeight="1">
      <c r="V224" s="81"/>
    </row>
    <row r="225" spans="22:22" ht="15.75" customHeight="1">
      <c r="V225" s="81"/>
    </row>
    <row r="226" spans="22:22" ht="15.75" customHeight="1">
      <c r="V226" s="81"/>
    </row>
    <row r="227" spans="22:22" ht="15.75" customHeight="1">
      <c r="V227" s="81"/>
    </row>
    <row r="228" spans="22:22" ht="15.75" customHeight="1">
      <c r="V228" s="81"/>
    </row>
    <row r="229" spans="22:22" ht="15.75" customHeight="1">
      <c r="V229" s="81"/>
    </row>
    <row r="230" spans="22:22" ht="15.75" customHeight="1">
      <c r="V230" s="81"/>
    </row>
    <row r="231" spans="22:22" ht="15.75" customHeight="1">
      <c r="V231" s="81"/>
    </row>
    <row r="232" spans="22:22" ht="15.75" customHeight="1">
      <c r="V232" s="81"/>
    </row>
    <row r="233" spans="22:22" ht="15.75" customHeight="1">
      <c r="V233" s="81"/>
    </row>
    <row r="234" spans="22:22" ht="15.75" customHeight="1">
      <c r="V234" s="81"/>
    </row>
    <row r="235" spans="22:22" ht="15.75" customHeight="1">
      <c r="V235" s="81"/>
    </row>
    <row r="236" spans="22:22" ht="15.75" customHeight="1">
      <c r="V236" s="81"/>
    </row>
    <row r="237" spans="22:22" ht="15.75" customHeight="1">
      <c r="V237" s="81"/>
    </row>
    <row r="238" spans="22:22" ht="15.75" customHeight="1">
      <c r="V238" s="81"/>
    </row>
    <row r="239" spans="22:22" ht="15.75" customHeight="1">
      <c r="V239" s="81"/>
    </row>
    <row r="240" spans="22:22" ht="15.75" customHeight="1">
      <c r="V240" s="81"/>
    </row>
    <row r="241" spans="22:22" ht="15.75" customHeight="1">
      <c r="V241" s="81"/>
    </row>
    <row r="242" spans="22:22" ht="15.75" customHeight="1">
      <c r="V242" s="81"/>
    </row>
    <row r="243" spans="22:22" ht="15.75" customHeight="1">
      <c r="V243" s="81"/>
    </row>
    <row r="244" spans="22:22" ht="15.75" customHeight="1">
      <c r="V244" s="81"/>
    </row>
    <row r="245" spans="22:22" ht="15.75" customHeight="1">
      <c r="V245" s="81"/>
    </row>
    <row r="246" spans="22:22" ht="15.75" customHeight="1">
      <c r="V246" s="81"/>
    </row>
    <row r="247" spans="22:22" ht="15.75" customHeight="1">
      <c r="V247" s="81"/>
    </row>
    <row r="248" spans="22:22" ht="15.75" customHeight="1">
      <c r="V248" s="81"/>
    </row>
    <row r="249" spans="22:22" ht="15.75" customHeight="1">
      <c r="V249" s="81"/>
    </row>
    <row r="250" spans="22:22" ht="15.75" customHeight="1">
      <c r="V250" s="81"/>
    </row>
    <row r="251" spans="22:22" ht="15.75" customHeight="1">
      <c r="V251" s="81"/>
    </row>
    <row r="252" spans="22:22" ht="15.75" customHeight="1">
      <c r="V252" s="81"/>
    </row>
    <row r="253" spans="22:22" ht="15.75" customHeight="1">
      <c r="V253" s="81"/>
    </row>
    <row r="254" spans="22:22" ht="15.75" customHeight="1">
      <c r="V254" s="81"/>
    </row>
    <row r="255" spans="22:22" ht="15.75" customHeight="1">
      <c r="V255" s="81"/>
    </row>
    <row r="256" spans="22:22" ht="15.75" customHeight="1">
      <c r="V256" s="81"/>
    </row>
    <row r="257" spans="22:22" ht="15.75" customHeight="1">
      <c r="V257" s="81"/>
    </row>
    <row r="258" spans="22:22" ht="15.75" customHeight="1">
      <c r="V258" s="81"/>
    </row>
    <row r="259" spans="22:22" ht="15.75" customHeight="1">
      <c r="V259" s="81"/>
    </row>
    <row r="260" spans="22:22" ht="15.75" customHeight="1">
      <c r="V260" s="81"/>
    </row>
    <row r="261" spans="22:22" ht="15.75" customHeight="1">
      <c r="V261" s="81"/>
    </row>
    <row r="262" spans="22:22" ht="15.75" customHeight="1">
      <c r="V262" s="81"/>
    </row>
    <row r="263" spans="22:22" ht="15.75" customHeight="1">
      <c r="V263" s="81"/>
    </row>
    <row r="264" spans="22:22" ht="15.75" customHeight="1">
      <c r="V264" s="81"/>
    </row>
    <row r="265" spans="22:22" ht="15.75" customHeight="1">
      <c r="V265" s="81"/>
    </row>
    <row r="266" spans="22:22" ht="15.75" customHeight="1">
      <c r="V266" s="81"/>
    </row>
    <row r="267" spans="22:22" ht="15.75" customHeight="1">
      <c r="V267" s="81"/>
    </row>
    <row r="268" spans="22:22" ht="15.75" customHeight="1">
      <c r="V268" s="81"/>
    </row>
    <row r="269" spans="22:22" ht="15.75" customHeight="1">
      <c r="V269" s="81"/>
    </row>
    <row r="270" spans="22:22" ht="15.75" customHeight="1">
      <c r="V270" s="81"/>
    </row>
    <row r="271" spans="22:22" ht="15.75" customHeight="1">
      <c r="V271" s="81"/>
    </row>
    <row r="272" spans="22:22" ht="15.75" customHeight="1">
      <c r="V272" s="81"/>
    </row>
    <row r="273" spans="22:22" ht="15.75" customHeight="1">
      <c r="V273" s="81"/>
    </row>
    <row r="274" spans="22:22" ht="15.75" customHeight="1">
      <c r="V274" s="81"/>
    </row>
    <row r="275" spans="22:22" ht="15.75" customHeight="1">
      <c r="V275" s="81"/>
    </row>
    <row r="276" spans="22:22" ht="15.75" customHeight="1">
      <c r="V276" s="81"/>
    </row>
    <row r="277" spans="22:22" ht="15.75" customHeight="1">
      <c r="V277" s="81"/>
    </row>
    <row r="278" spans="22:22" ht="15.75" customHeight="1">
      <c r="V278" s="81"/>
    </row>
    <row r="279" spans="22:22" ht="15.75" customHeight="1">
      <c r="V279" s="81"/>
    </row>
    <row r="280" spans="22:22" ht="15.75" customHeight="1">
      <c r="V280" s="81"/>
    </row>
    <row r="281" spans="22:22" ht="15.75" customHeight="1">
      <c r="V281" s="81"/>
    </row>
    <row r="282" spans="22:22" ht="15.75" customHeight="1">
      <c r="V282" s="81"/>
    </row>
    <row r="283" spans="22:22" ht="15.75" customHeight="1">
      <c r="V283" s="81"/>
    </row>
    <row r="284" spans="22:22" ht="15.75" customHeight="1">
      <c r="V284" s="81"/>
    </row>
    <row r="285" spans="22:22" ht="15.75" customHeight="1">
      <c r="V285" s="81"/>
    </row>
    <row r="286" spans="22:22" ht="15.75" customHeight="1">
      <c r="V286" s="81"/>
    </row>
    <row r="287" spans="22:22" ht="15.75" customHeight="1">
      <c r="V287" s="81"/>
    </row>
    <row r="288" spans="22:22" ht="15.75" customHeight="1">
      <c r="V288" s="81"/>
    </row>
    <row r="289" spans="22:22" ht="15.75" customHeight="1">
      <c r="V289" s="81"/>
    </row>
    <row r="290" spans="22:22" ht="15.75" customHeight="1">
      <c r="V290" s="81"/>
    </row>
    <row r="291" spans="22:22" ht="15.75" customHeight="1">
      <c r="V291" s="81"/>
    </row>
    <row r="292" spans="22:22" ht="15.75" customHeight="1">
      <c r="V292" s="81"/>
    </row>
    <row r="293" spans="22:22" ht="15.75" customHeight="1">
      <c r="V293" s="81"/>
    </row>
    <row r="294" spans="22:22" ht="15.75" customHeight="1">
      <c r="V294" s="81"/>
    </row>
    <row r="295" spans="22:22" ht="15.75" customHeight="1">
      <c r="V295" s="81"/>
    </row>
    <row r="296" spans="22:22" ht="15.75" customHeight="1">
      <c r="V296" s="81"/>
    </row>
    <row r="297" spans="22:22" ht="15.75" customHeight="1">
      <c r="V297" s="81"/>
    </row>
    <row r="298" spans="22:22" ht="15.75" customHeight="1">
      <c r="V298" s="81"/>
    </row>
    <row r="299" spans="22:22" ht="15.75" customHeight="1">
      <c r="V299" s="81"/>
    </row>
    <row r="300" spans="22:22" ht="15.75" customHeight="1">
      <c r="V300" s="81"/>
    </row>
    <row r="301" spans="22:22" ht="15.75" customHeight="1">
      <c r="V301" s="81"/>
    </row>
    <row r="302" spans="22:22" ht="15.75" customHeight="1">
      <c r="V302" s="81"/>
    </row>
    <row r="303" spans="22:22" ht="15.75" customHeight="1">
      <c r="V303" s="81"/>
    </row>
    <row r="304" spans="22:22" ht="15.75" customHeight="1">
      <c r="V304" s="81"/>
    </row>
    <row r="305" spans="22:22" ht="15.75" customHeight="1">
      <c r="V305" s="81"/>
    </row>
    <row r="306" spans="22:22" ht="15.75" customHeight="1">
      <c r="V306" s="81"/>
    </row>
    <row r="307" spans="22:22" ht="15.75" customHeight="1">
      <c r="V307" s="81"/>
    </row>
    <row r="308" spans="22:22" ht="15.75" customHeight="1">
      <c r="V308" s="81"/>
    </row>
    <row r="309" spans="22:22" ht="15.75" customHeight="1">
      <c r="V309" s="81"/>
    </row>
    <row r="310" spans="22:22" ht="15.75" customHeight="1">
      <c r="V310" s="81"/>
    </row>
    <row r="311" spans="22:22" ht="15.75" customHeight="1">
      <c r="V311" s="81"/>
    </row>
    <row r="312" spans="22:22" ht="15.75" customHeight="1">
      <c r="V312" s="81"/>
    </row>
    <row r="313" spans="22:22" ht="15.75" customHeight="1">
      <c r="V313" s="81"/>
    </row>
    <row r="314" spans="22:22" ht="15.75" customHeight="1">
      <c r="V314" s="81"/>
    </row>
    <row r="315" spans="22:22" ht="15.75" customHeight="1">
      <c r="V315" s="81"/>
    </row>
    <row r="316" spans="22:22" ht="15.75" customHeight="1">
      <c r="V316" s="81"/>
    </row>
    <row r="317" spans="22:22" ht="15.75" customHeight="1">
      <c r="V317" s="81"/>
    </row>
    <row r="318" spans="22:22" ht="15.75" customHeight="1">
      <c r="V318" s="81"/>
    </row>
    <row r="319" spans="22:22" ht="15.75" customHeight="1">
      <c r="V319" s="81"/>
    </row>
    <row r="320" spans="22:22" ht="15.75" customHeight="1">
      <c r="V320" s="81"/>
    </row>
    <row r="321" spans="22:22" ht="15.75" customHeight="1">
      <c r="V321" s="81"/>
    </row>
    <row r="322" spans="22:22" ht="15.75" customHeight="1">
      <c r="V322" s="81"/>
    </row>
    <row r="323" spans="22:22" ht="15.75" customHeight="1">
      <c r="V323" s="81"/>
    </row>
    <row r="324" spans="22:22" ht="15.75" customHeight="1">
      <c r="V324" s="81"/>
    </row>
    <row r="325" spans="22:22" ht="15.75" customHeight="1">
      <c r="V325" s="81"/>
    </row>
    <row r="326" spans="22:22" ht="15.75" customHeight="1">
      <c r="V326" s="81"/>
    </row>
    <row r="327" spans="22:22" ht="15.75" customHeight="1">
      <c r="V327" s="81"/>
    </row>
    <row r="328" spans="22:22" ht="15.75" customHeight="1">
      <c r="V328" s="81"/>
    </row>
    <row r="329" spans="22:22" ht="15.75" customHeight="1">
      <c r="V329" s="81"/>
    </row>
    <row r="330" spans="22:22" ht="15.75" customHeight="1">
      <c r="V330" s="81"/>
    </row>
    <row r="331" spans="22:22" ht="15.75" customHeight="1">
      <c r="V331" s="81"/>
    </row>
    <row r="332" spans="22:22" ht="15.75" customHeight="1">
      <c r="V332" s="81"/>
    </row>
    <row r="333" spans="22:22" ht="15.75" customHeight="1">
      <c r="V333" s="81"/>
    </row>
    <row r="334" spans="22:22" ht="15.75" customHeight="1">
      <c r="V334" s="81"/>
    </row>
    <row r="335" spans="22:22" ht="15.75" customHeight="1">
      <c r="V335" s="81"/>
    </row>
    <row r="336" spans="22:22" ht="15.75" customHeight="1">
      <c r="V336" s="81"/>
    </row>
    <row r="337" spans="22:22" ht="15.75" customHeight="1">
      <c r="V337" s="81"/>
    </row>
    <row r="338" spans="22:22" ht="15.75" customHeight="1">
      <c r="V338" s="81"/>
    </row>
    <row r="339" spans="22:22" ht="15.75" customHeight="1">
      <c r="V339" s="81"/>
    </row>
    <row r="340" spans="22:22" ht="15.75" customHeight="1">
      <c r="V340" s="81"/>
    </row>
    <row r="341" spans="22:22" ht="15.75" customHeight="1">
      <c r="V341" s="81"/>
    </row>
    <row r="342" spans="22:22" ht="15.75" customHeight="1">
      <c r="V342" s="81"/>
    </row>
    <row r="343" spans="22:22" ht="15.75" customHeight="1">
      <c r="V343" s="81"/>
    </row>
    <row r="344" spans="22:22" ht="15.75" customHeight="1">
      <c r="V344" s="81"/>
    </row>
    <row r="345" spans="22:22" ht="15.75" customHeight="1">
      <c r="V345" s="81"/>
    </row>
    <row r="346" spans="22:22" ht="15.75" customHeight="1">
      <c r="V346" s="81"/>
    </row>
    <row r="347" spans="22:22" ht="15.75" customHeight="1">
      <c r="V347" s="81"/>
    </row>
    <row r="348" spans="22:22" ht="15.75" customHeight="1">
      <c r="V348" s="81"/>
    </row>
    <row r="349" spans="22:22" ht="15.75" customHeight="1">
      <c r="V349" s="81"/>
    </row>
    <row r="350" spans="22:22" ht="15.75" customHeight="1">
      <c r="V350" s="81"/>
    </row>
    <row r="351" spans="22:22" ht="15.75" customHeight="1">
      <c r="V351" s="81"/>
    </row>
    <row r="352" spans="22:22" ht="15.75" customHeight="1">
      <c r="V352" s="81"/>
    </row>
    <row r="353" spans="22:22" ht="15.75" customHeight="1">
      <c r="V353" s="81"/>
    </row>
    <row r="354" spans="22:22" ht="15.75" customHeight="1">
      <c r="V354" s="81"/>
    </row>
    <row r="355" spans="22:22" ht="15.75" customHeight="1">
      <c r="V355" s="81"/>
    </row>
    <row r="356" spans="22:22" ht="15.75" customHeight="1">
      <c r="V356" s="81"/>
    </row>
    <row r="357" spans="22:22" ht="15.75" customHeight="1">
      <c r="V357" s="81"/>
    </row>
    <row r="358" spans="22:22" ht="15.75" customHeight="1">
      <c r="V358" s="81"/>
    </row>
    <row r="359" spans="22:22" ht="15.75" customHeight="1">
      <c r="V359" s="81"/>
    </row>
    <row r="360" spans="22:22" ht="15.75" customHeight="1">
      <c r="V360" s="81"/>
    </row>
    <row r="361" spans="22:22" ht="15.75" customHeight="1">
      <c r="V361" s="81"/>
    </row>
    <row r="362" spans="22:22" ht="15.75" customHeight="1">
      <c r="V362" s="81"/>
    </row>
    <row r="363" spans="22:22" ht="15.75" customHeight="1">
      <c r="V363" s="81"/>
    </row>
    <row r="364" spans="22:22" ht="15.75" customHeight="1">
      <c r="V364" s="81"/>
    </row>
    <row r="365" spans="22:22" ht="15.75" customHeight="1">
      <c r="V365" s="81"/>
    </row>
    <row r="366" spans="22:22" ht="15.75" customHeight="1">
      <c r="V366" s="81"/>
    </row>
    <row r="367" spans="22:22" ht="15.75" customHeight="1">
      <c r="V367" s="81"/>
    </row>
    <row r="368" spans="22:22" ht="15.75" customHeight="1">
      <c r="V368" s="81"/>
    </row>
    <row r="369" spans="22:22" ht="15.75" customHeight="1">
      <c r="V369" s="81"/>
    </row>
    <row r="370" spans="22:22" ht="15.75" customHeight="1">
      <c r="V370" s="81"/>
    </row>
    <row r="371" spans="22:22" ht="15.75" customHeight="1">
      <c r="V371" s="81"/>
    </row>
    <row r="372" spans="22:22" ht="15.75" customHeight="1">
      <c r="V372" s="81"/>
    </row>
    <row r="373" spans="22:22" ht="15.75" customHeight="1">
      <c r="V373" s="81"/>
    </row>
    <row r="374" spans="22:22" ht="15.75" customHeight="1">
      <c r="V374" s="81"/>
    </row>
    <row r="375" spans="22:22" ht="15.75" customHeight="1">
      <c r="V375" s="81"/>
    </row>
    <row r="376" spans="22:22" ht="15.75" customHeight="1">
      <c r="V376" s="81"/>
    </row>
    <row r="377" spans="22:22" ht="15.75" customHeight="1">
      <c r="V377" s="81"/>
    </row>
    <row r="378" spans="22:22" ht="15.75" customHeight="1">
      <c r="V378" s="81"/>
    </row>
    <row r="379" spans="22:22" ht="15.75" customHeight="1">
      <c r="V379" s="81"/>
    </row>
    <row r="380" spans="22:22" ht="15.75" customHeight="1">
      <c r="V380" s="81"/>
    </row>
    <row r="381" spans="22:22" ht="15.75" customHeight="1">
      <c r="V381" s="81"/>
    </row>
    <row r="382" spans="22:22" ht="15.75" customHeight="1">
      <c r="V382" s="81"/>
    </row>
    <row r="383" spans="22:22" ht="15.75" customHeight="1">
      <c r="V383" s="81"/>
    </row>
    <row r="384" spans="22:22" ht="15.75" customHeight="1">
      <c r="V384" s="81"/>
    </row>
    <row r="385" spans="22:22" ht="15.75" customHeight="1">
      <c r="V385" s="81"/>
    </row>
    <row r="386" spans="22:22" ht="15.75" customHeight="1">
      <c r="V386" s="81"/>
    </row>
    <row r="387" spans="22:22" ht="15.75" customHeight="1">
      <c r="V387" s="81"/>
    </row>
    <row r="388" spans="22:22" ht="15.75" customHeight="1">
      <c r="V388" s="81"/>
    </row>
    <row r="389" spans="22:22" ht="15.75" customHeight="1">
      <c r="V389" s="81"/>
    </row>
    <row r="390" spans="22:22" ht="15.75" customHeight="1">
      <c r="V390" s="81"/>
    </row>
    <row r="391" spans="22:22" ht="15.75" customHeight="1">
      <c r="V391" s="81"/>
    </row>
    <row r="392" spans="22:22" ht="15.75" customHeight="1">
      <c r="V392" s="81"/>
    </row>
    <row r="393" spans="22:22" ht="15.75" customHeight="1">
      <c r="V393" s="81"/>
    </row>
    <row r="394" spans="22:22" ht="15.75" customHeight="1">
      <c r="V394" s="81"/>
    </row>
    <row r="395" spans="22:22" ht="15.75" customHeight="1">
      <c r="V395" s="81"/>
    </row>
    <row r="396" spans="22:22" ht="15.75" customHeight="1">
      <c r="V396" s="81"/>
    </row>
    <row r="397" spans="22:22" ht="15.75" customHeight="1">
      <c r="V397" s="81"/>
    </row>
    <row r="398" spans="22:22" ht="15.75" customHeight="1">
      <c r="V398" s="81"/>
    </row>
    <row r="399" spans="22:22" ht="15.75" customHeight="1">
      <c r="V399" s="81"/>
    </row>
    <row r="400" spans="22:22" ht="15.75" customHeight="1">
      <c r="V400" s="81"/>
    </row>
    <row r="401" spans="22:22" ht="15.75" customHeight="1">
      <c r="V401" s="81"/>
    </row>
    <row r="402" spans="22:22" ht="15.75" customHeight="1">
      <c r="V402" s="81"/>
    </row>
    <row r="403" spans="22:22" ht="15.75" customHeight="1">
      <c r="V403" s="81"/>
    </row>
    <row r="404" spans="22:22" ht="15.75" customHeight="1">
      <c r="V404" s="81"/>
    </row>
    <row r="405" spans="22:22" ht="15.75" customHeight="1">
      <c r="V405" s="81"/>
    </row>
    <row r="406" spans="22:22" ht="15.75" customHeight="1">
      <c r="V406" s="81"/>
    </row>
    <row r="407" spans="22:22" ht="15.75" customHeight="1">
      <c r="V407" s="81"/>
    </row>
    <row r="408" spans="22:22" ht="15.75" customHeight="1">
      <c r="V408" s="81"/>
    </row>
    <row r="409" spans="22:22" ht="15.75" customHeight="1">
      <c r="V409" s="81"/>
    </row>
    <row r="410" spans="22:22" ht="15.75" customHeight="1">
      <c r="V410" s="81"/>
    </row>
    <row r="411" spans="22:22" ht="15.75" customHeight="1">
      <c r="V411" s="81"/>
    </row>
    <row r="412" spans="22:22" ht="15.75" customHeight="1">
      <c r="V412" s="81"/>
    </row>
    <row r="413" spans="22:22" ht="15.75" customHeight="1">
      <c r="V413" s="81"/>
    </row>
    <row r="414" spans="22:22" ht="15.75" customHeight="1">
      <c r="V414" s="81"/>
    </row>
    <row r="415" spans="22:22" ht="15.75" customHeight="1">
      <c r="V415" s="81"/>
    </row>
    <row r="416" spans="22:22" ht="15.75" customHeight="1">
      <c r="V416" s="81"/>
    </row>
    <row r="417" spans="22:22" ht="15.75" customHeight="1">
      <c r="V417" s="81"/>
    </row>
    <row r="418" spans="22:22" ht="15.75" customHeight="1">
      <c r="V418" s="81"/>
    </row>
    <row r="419" spans="22:22" ht="15.75" customHeight="1">
      <c r="V419" s="81"/>
    </row>
    <row r="420" spans="22:22" ht="15.75" customHeight="1">
      <c r="V420" s="81"/>
    </row>
    <row r="421" spans="22:22" ht="15.75" customHeight="1">
      <c r="V421" s="81"/>
    </row>
    <row r="422" spans="22:22" ht="15.75" customHeight="1">
      <c r="V422" s="81"/>
    </row>
    <row r="423" spans="22:22" ht="15.75" customHeight="1">
      <c r="V423" s="81"/>
    </row>
    <row r="424" spans="22:22" ht="15.75" customHeight="1">
      <c r="V424" s="81"/>
    </row>
    <row r="425" spans="22:22" ht="15.75" customHeight="1">
      <c r="V425" s="81"/>
    </row>
    <row r="426" spans="22:22" ht="15.75" customHeight="1">
      <c r="V426" s="81"/>
    </row>
    <row r="427" spans="22:22" ht="15.75" customHeight="1">
      <c r="V427" s="81"/>
    </row>
    <row r="428" spans="22:22" ht="15.75" customHeight="1">
      <c r="V428" s="81"/>
    </row>
    <row r="429" spans="22:22" ht="15.75" customHeight="1">
      <c r="V429" s="81"/>
    </row>
    <row r="430" spans="22:22" ht="15.75" customHeight="1">
      <c r="V430" s="81"/>
    </row>
    <row r="431" spans="22:22" ht="15.75" customHeight="1">
      <c r="V431" s="81"/>
    </row>
    <row r="432" spans="22:22" ht="15.75" customHeight="1">
      <c r="V432" s="81"/>
    </row>
    <row r="433" spans="22:22" ht="15.75" customHeight="1">
      <c r="V433" s="81"/>
    </row>
    <row r="434" spans="22:22" ht="15.75" customHeight="1">
      <c r="V434" s="81"/>
    </row>
    <row r="435" spans="22:22" ht="15.75" customHeight="1">
      <c r="V435" s="81"/>
    </row>
    <row r="436" spans="22:22" ht="15.75" customHeight="1">
      <c r="V436" s="81"/>
    </row>
    <row r="437" spans="22:22" ht="15.75" customHeight="1">
      <c r="V437" s="81"/>
    </row>
    <row r="438" spans="22:22" ht="15.75" customHeight="1">
      <c r="V438" s="81"/>
    </row>
    <row r="439" spans="22:22" ht="15.75" customHeight="1">
      <c r="V439" s="81"/>
    </row>
    <row r="440" spans="22:22" ht="15.75" customHeight="1">
      <c r="V440" s="81"/>
    </row>
    <row r="441" spans="22:22" ht="15.75" customHeight="1">
      <c r="V441" s="81"/>
    </row>
    <row r="442" spans="22:22" ht="15.75" customHeight="1">
      <c r="V442" s="81"/>
    </row>
    <row r="443" spans="22:22" ht="15.75" customHeight="1">
      <c r="V443" s="81"/>
    </row>
    <row r="444" spans="22:22" ht="15.75" customHeight="1">
      <c r="V444" s="81"/>
    </row>
    <row r="445" spans="22:22" ht="15.75" customHeight="1">
      <c r="V445" s="81"/>
    </row>
    <row r="446" spans="22:22" ht="15.75" customHeight="1">
      <c r="V446" s="81"/>
    </row>
    <row r="447" spans="22:22" ht="15.75" customHeight="1">
      <c r="V447" s="81"/>
    </row>
    <row r="448" spans="22:22" ht="15.75" customHeight="1">
      <c r="V448" s="81"/>
    </row>
    <row r="449" spans="22:22" ht="15.75" customHeight="1">
      <c r="V449" s="81"/>
    </row>
    <row r="450" spans="22:22" ht="15.75" customHeight="1">
      <c r="V450" s="81"/>
    </row>
    <row r="451" spans="22:22" ht="15.75" customHeight="1">
      <c r="V451" s="81"/>
    </row>
    <row r="452" spans="22:22" ht="15.75" customHeight="1">
      <c r="V452" s="81"/>
    </row>
    <row r="453" spans="22:22" ht="15.75" customHeight="1">
      <c r="V453" s="81"/>
    </row>
    <row r="454" spans="22:22" ht="15.75" customHeight="1">
      <c r="V454" s="81"/>
    </row>
    <row r="455" spans="22:22" ht="15.75" customHeight="1">
      <c r="V455" s="81"/>
    </row>
    <row r="456" spans="22:22" ht="15.75" customHeight="1">
      <c r="V456" s="81"/>
    </row>
    <row r="457" spans="22:22" ht="15.75" customHeight="1">
      <c r="V457" s="81"/>
    </row>
    <row r="458" spans="22:22" ht="15.75" customHeight="1">
      <c r="V458" s="81"/>
    </row>
    <row r="459" spans="22:22" ht="15.75" customHeight="1">
      <c r="V459" s="81"/>
    </row>
    <row r="460" spans="22:22" ht="15.75" customHeight="1">
      <c r="V460" s="81"/>
    </row>
    <row r="461" spans="22:22" ht="15.75" customHeight="1">
      <c r="V461" s="81"/>
    </row>
    <row r="462" spans="22:22" ht="15.75" customHeight="1">
      <c r="V462" s="81"/>
    </row>
    <row r="463" spans="22:22" ht="15.75" customHeight="1">
      <c r="V463" s="81"/>
    </row>
    <row r="464" spans="22:22" ht="15.75" customHeight="1">
      <c r="V464" s="81"/>
    </row>
    <row r="465" spans="22:22" ht="15.75" customHeight="1">
      <c r="V465" s="81"/>
    </row>
    <row r="466" spans="22:22" ht="15.75" customHeight="1">
      <c r="V466" s="81"/>
    </row>
    <row r="467" spans="22:22" ht="15.75" customHeight="1">
      <c r="V467" s="81"/>
    </row>
    <row r="468" spans="22:22" ht="15.75" customHeight="1">
      <c r="V468" s="81"/>
    </row>
    <row r="469" spans="22:22" ht="15.75" customHeight="1">
      <c r="V469" s="81"/>
    </row>
    <row r="470" spans="22:22" ht="15.75" customHeight="1">
      <c r="V470" s="81"/>
    </row>
    <row r="471" spans="22:22" ht="15.75" customHeight="1">
      <c r="V471" s="81"/>
    </row>
    <row r="472" spans="22:22" ht="15.75" customHeight="1">
      <c r="V472" s="81"/>
    </row>
    <row r="473" spans="22:22" ht="15.75" customHeight="1">
      <c r="V473" s="81"/>
    </row>
    <row r="474" spans="22:22" ht="15.75" customHeight="1">
      <c r="V474" s="81"/>
    </row>
    <row r="475" spans="22:22" ht="15.75" customHeight="1">
      <c r="V475" s="81"/>
    </row>
    <row r="476" spans="22:22" ht="15.75" customHeight="1">
      <c r="V476" s="81"/>
    </row>
    <row r="477" spans="22:22" ht="15.75" customHeight="1">
      <c r="V477" s="81"/>
    </row>
    <row r="478" spans="22:22" ht="15.75" customHeight="1">
      <c r="V478" s="81"/>
    </row>
    <row r="479" spans="22:22" ht="15.75" customHeight="1">
      <c r="V479" s="81"/>
    </row>
    <row r="480" spans="22:22" ht="15.75" customHeight="1">
      <c r="V480" s="81"/>
    </row>
    <row r="481" spans="22:22" ht="15.75" customHeight="1">
      <c r="V481" s="81"/>
    </row>
    <row r="482" spans="22:22" ht="15.75" customHeight="1">
      <c r="V482" s="81"/>
    </row>
    <row r="483" spans="22:22" ht="15.75" customHeight="1">
      <c r="V483" s="81"/>
    </row>
    <row r="484" spans="22:22" ht="15.75" customHeight="1">
      <c r="V484" s="81"/>
    </row>
    <row r="485" spans="22:22" ht="15.75" customHeight="1">
      <c r="V485" s="81"/>
    </row>
    <row r="486" spans="22:22" ht="15.75" customHeight="1">
      <c r="V486" s="81"/>
    </row>
    <row r="487" spans="22:22" ht="15.75" customHeight="1">
      <c r="V487" s="81"/>
    </row>
    <row r="488" spans="22:22" ht="15.75" customHeight="1">
      <c r="V488" s="81"/>
    </row>
    <row r="489" spans="22:22" ht="15.75" customHeight="1">
      <c r="V489" s="81"/>
    </row>
    <row r="490" spans="22:22" ht="15.75" customHeight="1">
      <c r="V490" s="81"/>
    </row>
    <row r="491" spans="22:22" ht="15.75" customHeight="1">
      <c r="V491" s="81"/>
    </row>
    <row r="492" spans="22:22" ht="15.75" customHeight="1">
      <c r="V492" s="81"/>
    </row>
    <row r="493" spans="22:22" ht="15.75" customHeight="1">
      <c r="V493" s="81"/>
    </row>
    <row r="494" spans="22:22" ht="15.75" customHeight="1">
      <c r="V494" s="81"/>
    </row>
    <row r="495" spans="22:22" ht="15.75" customHeight="1">
      <c r="V495" s="81"/>
    </row>
    <row r="496" spans="22:22" ht="15.75" customHeight="1">
      <c r="V496" s="81"/>
    </row>
    <row r="497" spans="22:22" ht="15.75" customHeight="1">
      <c r="V497" s="81"/>
    </row>
    <row r="498" spans="22:22" ht="15.75" customHeight="1">
      <c r="V498" s="81"/>
    </row>
    <row r="499" spans="22:22" ht="15.75" customHeight="1">
      <c r="V499" s="81"/>
    </row>
    <row r="500" spans="22:22" ht="15.75" customHeight="1">
      <c r="V500" s="81"/>
    </row>
    <row r="501" spans="22:22" ht="15.75" customHeight="1">
      <c r="V501" s="81"/>
    </row>
    <row r="502" spans="22:22" ht="15.75" customHeight="1">
      <c r="V502" s="81"/>
    </row>
    <row r="503" spans="22:22" ht="15.75" customHeight="1">
      <c r="V503" s="81"/>
    </row>
    <row r="504" spans="22:22" ht="15.75" customHeight="1">
      <c r="V504" s="81"/>
    </row>
    <row r="505" spans="22:22" ht="15.75" customHeight="1">
      <c r="V505" s="81"/>
    </row>
    <row r="506" spans="22:22" ht="15.75" customHeight="1">
      <c r="V506" s="81"/>
    </row>
    <row r="507" spans="22:22" ht="15.75" customHeight="1">
      <c r="V507" s="81"/>
    </row>
    <row r="508" spans="22:22" ht="15.75" customHeight="1">
      <c r="V508" s="81"/>
    </row>
    <row r="509" spans="22:22" ht="15.75" customHeight="1">
      <c r="V509" s="81"/>
    </row>
    <row r="510" spans="22:22" ht="15.75" customHeight="1">
      <c r="V510" s="81"/>
    </row>
    <row r="511" spans="22:22" ht="15.75" customHeight="1">
      <c r="V511" s="81"/>
    </row>
    <row r="512" spans="22:22" ht="15.75" customHeight="1">
      <c r="V512" s="81"/>
    </row>
    <row r="513" spans="22:22" ht="15.75" customHeight="1">
      <c r="V513" s="81"/>
    </row>
    <row r="514" spans="22:22" ht="15.75" customHeight="1">
      <c r="V514" s="81"/>
    </row>
    <row r="515" spans="22:22" ht="15.75" customHeight="1">
      <c r="V515" s="81"/>
    </row>
    <row r="516" spans="22:22" ht="15.75" customHeight="1">
      <c r="V516" s="81"/>
    </row>
    <row r="517" spans="22:22" ht="15.75" customHeight="1">
      <c r="V517" s="81"/>
    </row>
    <row r="518" spans="22:22" ht="15.75" customHeight="1">
      <c r="V518" s="81"/>
    </row>
    <row r="519" spans="22:22" ht="15.75" customHeight="1">
      <c r="V519" s="81"/>
    </row>
    <row r="520" spans="22:22" ht="15.75" customHeight="1">
      <c r="V520" s="81"/>
    </row>
    <row r="521" spans="22:22" ht="15.75" customHeight="1">
      <c r="V521" s="81"/>
    </row>
    <row r="522" spans="22:22" ht="15.75" customHeight="1">
      <c r="V522" s="81"/>
    </row>
    <row r="523" spans="22:22" ht="15.75" customHeight="1">
      <c r="V523" s="81"/>
    </row>
    <row r="524" spans="22:22" ht="15.75" customHeight="1">
      <c r="V524" s="81"/>
    </row>
    <row r="525" spans="22:22" ht="15.75" customHeight="1">
      <c r="V525" s="81"/>
    </row>
    <row r="526" spans="22:22" ht="15.75" customHeight="1">
      <c r="V526" s="81"/>
    </row>
    <row r="527" spans="22:22" ht="15.75" customHeight="1">
      <c r="V527" s="81"/>
    </row>
    <row r="528" spans="22:22" ht="15.75" customHeight="1">
      <c r="V528" s="81"/>
    </row>
    <row r="529" spans="22:22" ht="15.75" customHeight="1">
      <c r="V529" s="81"/>
    </row>
    <row r="530" spans="22:22" ht="15.75" customHeight="1">
      <c r="V530" s="81"/>
    </row>
    <row r="531" spans="22:22" ht="15.75" customHeight="1">
      <c r="V531" s="81"/>
    </row>
    <row r="532" spans="22:22" ht="15.75" customHeight="1">
      <c r="V532" s="81"/>
    </row>
    <row r="533" spans="22:22" ht="15.75" customHeight="1">
      <c r="V533" s="81"/>
    </row>
    <row r="534" spans="22:22" ht="15.75" customHeight="1">
      <c r="V534" s="81"/>
    </row>
    <row r="535" spans="22:22" ht="15.75" customHeight="1">
      <c r="V535" s="81"/>
    </row>
    <row r="536" spans="22:22" ht="15.75" customHeight="1">
      <c r="V536" s="81"/>
    </row>
    <row r="537" spans="22:22" ht="15.75" customHeight="1">
      <c r="V537" s="81"/>
    </row>
    <row r="538" spans="22:22" ht="15.75" customHeight="1">
      <c r="V538" s="81"/>
    </row>
    <row r="539" spans="22:22" ht="15.75" customHeight="1">
      <c r="V539" s="81"/>
    </row>
    <row r="540" spans="22:22" ht="15.75" customHeight="1">
      <c r="V540" s="81"/>
    </row>
    <row r="541" spans="22:22" ht="15.75" customHeight="1">
      <c r="V541" s="81"/>
    </row>
    <row r="542" spans="22:22" ht="15.75" customHeight="1">
      <c r="V542" s="81"/>
    </row>
    <row r="543" spans="22:22" ht="15.75" customHeight="1">
      <c r="V543" s="81"/>
    </row>
    <row r="544" spans="22:22" ht="15.75" customHeight="1">
      <c r="V544" s="81"/>
    </row>
    <row r="545" spans="22:22" ht="15.75" customHeight="1">
      <c r="V545" s="81"/>
    </row>
    <row r="546" spans="22:22" ht="15.75" customHeight="1">
      <c r="V546" s="81"/>
    </row>
    <row r="547" spans="22:22" ht="15.75" customHeight="1">
      <c r="V547" s="81"/>
    </row>
    <row r="548" spans="22:22" ht="15.75" customHeight="1">
      <c r="V548" s="81"/>
    </row>
    <row r="549" spans="22:22" ht="15.75" customHeight="1">
      <c r="V549" s="81"/>
    </row>
    <row r="550" spans="22:22" ht="15.75" customHeight="1">
      <c r="V550" s="81"/>
    </row>
    <row r="551" spans="22:22" ht="15.75" customHeight="1">
      <c r="V551" s="81"/>
    </row>
    <row r="552" spans="22:22" ht="15.75" customHeight="1">
      <c r="V552" s="81"/>
    </row>
    <row r="553" spans="22:22" ht="15.75" customHeight="1">
      <c r="V553" s="81"/>
    </row>
    <row r="554" spans="22:22" ht="15.75" customHeight="1">
      <c r="V554" s="81"/>
    </row>
    <row r="555" spans="22:22" ht="15.75" customHeight="1">
      <c r="V555" s="81"/>
    </row>
    <row r="556" spans="22:22" ht="15.75" customHeight="1">
      <c r="V556" s="81"/>
    </row>
    <row r="557" spans="22:22" ht="15.75" customHeight="1">
      <c r="V557" s="81"/>
    </row>
    <row r="558" spans="22:22" ht="15.75" customHeight="1">
      <c r="V558" s="81"/>
    </row>
    <row r="559" spans="22:22" ht="15.75" customHeight="1">
      <c r="V559" s="81"/>
    </row>
    <row r="560" spans="22:22" ht="15.75" customHeight="1">
      <c r="V560" s="81"/>
    </row>
    <row r="561" spans="22:22" ht="15.75" customHeight="1">
      <c r="V561" s="81"/>
    </row>
    <row r="562" spans="22:22" ht="15.75" customHeight="1">
      <c r="V562" s="81"/>
    </row>
    <row r="563" spans="22:22" ht="15.75" customHeight="1">
      <c r="V563" s="81"/>
    </row>
    <row r="564" spans="22:22" ht="15.75" customHeight="1">
      <c r="V564" s="81"/>
    </row>
    <row r="565" spans="22:22" ht="15.75" customHeight="1">
      <c r="V565" s="81"/>
    </row>
    <row r="566" spans="22:22" ht="15.75" customHeight="1">
      <c r="V566" s="81"/>
    </row>
    <row r="567" spans="22:22" ht="15.75" customHeight="1">
      <c r="V567" s="81"/>
    </row>
    <row r="568" spans="22:22" ht="15.75" customHeight="1">
      <c r="V568" s="81"/>
    </row>
    <row r="569" spans="22:22" ht="15.75" customHeight="1">
      <c r="V569" s="81"/>
    </row>
    <row r="570" spans="22:22" ht="15.75" customHeight="1">
      <c r="V570" s="81"/>
    </row>
    <row r="571" spans="22:22" ht="15.75" customHeight="1">
      <c r="V571" s="81"/>
    </row>
    <row r="572" spans="22:22" ht="15.75" customHeight="1">
      <c r="V572" s="81"/>
    </row>
    <row r="573" spans="22:22" ht="15.75" customHeight="1">
      <c r="V573" s="81"/>
    </row>
    <row r="574" spans="22:22" ht="15.75" customHeight="1">
      <c r="V574" s="81"/>
    </row>
    <row r="575" spans="22:22" ht="15.75" customHeight="1">
      <c r="V575" s="81"/>
    </row>
    <row r="576" spans="22:22" ht="15.75" customHeight="1">
      <c r="V576" s="81"/>
    </row>
    <row r="577" spans="22:22" ht="15.75" customHeight="1">
      <c r="V577" s="81"/>
    </row>
    <row r="578" spans="22:22" ht="15.75" customHeight="1">
      <c r="V578" s="81"/>
    </row>
    <row r="579" spans="22:22" ht="15.75" customHeight="1">
      <c r="V579" s="81"/>
    </row>
    <row r="580" spans="22:22" ht="15.75" customHeight="1">
      <c r="V580" s="81"/>
    </row>
    <row r="581" spans="22:22" ht="15.75" customHeight="1">
      <c r="V581" s="81"/>
    </row>
    <row r="582" spans="22:22" ht="15.75" customHeight="1">
      <c r="V582" s="81"/>
    </row>
    <row r="583" spans="22:22" ht="15.75" customHeight="1">
      <c r="V583" s="81"/>
    </row>
    <row r="584" spans="22:22" ht="15.75" customHeight="1">
      <c r="V584" s="81"/>
    </row>
    <row r="585" spans="22:22" ht="15.75" customHeight="1">
      <c r="V585" s="81"/>
    </row>
    <row r="586" spans="22:22" ht="15.75" customHeight="1">
      <c r="V586" s="81"/>
    </row>
    <row r="587" spans="22:22" ht="15.75" customHeight="1">
      <c r="V587" s="81"/>
    </row>
    <row r="588" spans="22:22" ht="15.75" customHeight="1">
      <c r="V588" s="81"/>
    </row>
    <row r="589" spans="22:22" ht="15.75" customHeight="1">
      <c r="V589" s="81"/>
    </row>
    <row r="590" spans="22:22" ht="15.75" customHeight="1">
      <c r="V590" s="81"/>
    </row>
    <row r="591" spans="22:22" ht="15.75" customHeight="1">
      <c r="V591" s="81"/>
    </row>
    <row r="592" spans="22:22" ht="15.75" customHeight="1">
      <c r="V592" s="81"/>
    </row>
    <row r="593" spans="22:22" ht="15.75" customHeight="1">
      <c r="V593" s="81"/>
    </row>
    <row r="594" spans="22:22" ht="15.75" customHeight="1">
      <c r="V594" s="81"/>
    </row>
    <row r="595" spans="22:22" ht="15.75" customHeight="1">
      <c r="V595" s="81"/>
    </row>
    <row r="596" spans="22:22" ht="15.75" customHeight="1">
      <c r="V596" s="81"/>
    </row>
    <row r="597" spans="22:22" ht="15.75" customHeight="1">
      <c r="V597" s="81"/>
    </row>
    <row r="598" spans="22:22" ht="15.75" customHeight="1">
      <c r="V598" s="81"/>
    </row>
    <row r="599" spans="22:22" ht="15.75" customHeight="1">
      <c r="V599" s="81"/>
    </row>
    <row r="600" spans="22:22" ht="15.75" customHeight="1">
      <c r="V600" s="81"/>
    </row>
    <row r="601" spans="22:22" ht="15.75" customHeight="1">
      <c r="V601" s="81"/>
    </row>
    <row r="602" spans="22:22" ht="15.75" customHeight="1">
      <c r="V602" s="81"/>
    </row>
    <row r="603" spans="22:22" ht="15.75" customHeight="1">
      <c r="V603" s="81"/>
    </row>
    <row r="604" spans="22:22" ht="15.75" customHeight="1">
      <c r="V604" s="81"/>
    </row>
    <row r="605" spans="22:22" ht="15.75" customHeight="1">
      <c r="V605" s="81"/>
    </row>
    <row r="606" spans="22:22" ht="15.75" customHeight="1">
      <c r="V606" s="81"/>
    </row>
    <row r="607" spans="22:22" ht="15.75" customHeight="1">
      <c r="V607" s="81"/>
    </row>
    <row r="608" spans="22:22" ht="15.75" customHeight="1">
      <c r="V608" s="81"/>
    </row>
    <row r="609" spans="22:22" ht="15.75" customHeight="1">
      <c r="V609" s="81"/>
    </row>
    <row r="610" spans="22:22" ht="15.75" customHeight="1">
      <c r="V610" s="81"/>
    </row>
    <row r="611" spans="22:22" ht="15.75" customHeight="1">
      <c r="V611" s="81"/>
    </row>
    <row r="612" spans="22:22" ht="15.75" customHeight="1">
      <c r="V612" s="81"/>
    </row>
    <row r="613" spans="22:22" ht="15.75" customHeight="1">
      <c r="V613" s="81"/>
    </row>
    <row r="614" spans="22:22" ht="15.75" customHeight="1">
      <c r="V614" s="81"/>
    </row>
    <row r="615" spans="22:22" ht="15.75" customHeight="1">
      <c r="V615" s="81"/>
    </row>
    <row r="616" spans="22:22" ht="15.75" customHeight="1">
      <c r="V616" s="81"/>
    </row>
    <row r="617" spans="22:22" ht="15.75" customHeight="1">
      <c r="V617" s="81"/>
    </row>
    <row r="618" spans="22:22" ht="15.75" customHeight="1">
      <c r="V618" s="81"/>
    </row>
    <row r="619" spans="22:22" ht="15.75" customHeight="1">
      <c r="V619" s="81"/>
    </row>
    <row r="620" spans="22:22" ht="15.75" customHeight="1">
      <c r="V620" s="81"/>
    </row>
    <row r="621" spans="22:22" ht="15.75" customHeight="1">
      <c r="V621" s="81"/>
    </row>
    <row r="622" spans="22:22" ht="15.75" customHeight="1">
      <c r="V622" s="81"/>
    </row>
    <row r="623" spans="22:22" ht="15.75" customHeight="1">
      <c r="V623" s="81"/>
    </row>
    <row r="624" spans="22:22" ht="15.75" customHeight="1">
      <c r="V624" s="81"/>
    </row>
    <row r="625" spans="22:22" ht="15.75" customHeight="1">
      <c r="V625" s="81"/>
    </row>
    <row r="626" spans="22:22" ht="15.75" customHeight="1">
      <c r="V626" s="81"/>
    </row>
    <row r="627" spans="22:22" ht="15.75" customHeight="1">
      <c r="V627" s="81"/>
    </row>
    <row r="628" spans="22:22" ht="15.75" customHeight="1">
      <c r="V628" s="81"/>
    </row>
    <row r="629" spans="22:22" ht="15.75" customHeight="1">
      <c r="V629" s="81"/>
    </row>
    <row r="630" spans="22:22" ht="15.75" customHeight="1">
      <c r="V630" s="81"/>
    </row>
    <row r="631" spans="22:22" ht="15.75" customHeight="1">
      <c r="V631" s="81"/>
    </row>
    <row r="632" spans="22:22" ht="15.75" customHeight="1">
      <c r="V632" s="81"/>
    </row>
    <row r="633" spans="22:22" ht="15.75" customHeight="1">
      <c r="V633" s="81"/>
    </row>
    <row r="634" spans="22:22" ht="15.75" customHeight="1">
      <c r="V634" s="81"/>
    </row>
    <row r="635" spans="22:22" ht="15.75" customHeight="1">
      <c r="V635" s="81"/>
    </row>
    <row r="636" spans="22:22" ht="15.75" customHeight="1">
      <c r="V636" s="81"/>
    </row>
    <row r="637" spans="22:22" ht="15.75" customHeight="1">
      <c r="V637" s="81"/>
    </row>
    <row r="638" spans="22:22" ht="15.75" customHeight="1">
      <c r="V638" s="81"/>
    </row>
    <row r="639" spans="22:22" ht="15.75" customHeight="1">
      <c r="V639" s="81"/>
    </row>
    <row r="640" spans="22:22" ht="15.75" customHeight="1">
      <c r="V640" s="81"/>
    </row>
    <row r="641" spans="22:22" ht="15.75" customHeight="1">
      <c r="V641" s="81"/>
    </row>
    <row r="642" spans="22:22" ht="15.75" customHeight="1">
      <c r="V642" s="81"/>
    </row>
    <row r="643" spans="22:22" ht="15.75" customHeight="1">
      <c r="V643" s="81"/>
    </row>
    <row r="644" spans="22:22" ht="15.75" customHeight="1">
      <c r="V644" s="81"/>
    </row>
    <row r="645" spans="22:22" ht="15.75" customHeight="1">
      <c r="V645" s="81"/>
    </row>
    <row r="646" spans="22:22" ht="15.75" customHeight="1">
      <c r="V646" s="81"/>
    </row>
    <row r="647" spans="22:22" ht="15.75" customHeight="1">
      <c r="V647" s="81"/>
    </row>
    <row r="648" spans="22:22" ht="15.75" customHeight="1">
      <c r="V648" s="81"/>
    </row>
    <row r="649" spans="22:22" ht="15.75" customHeight="1">
      <c r="V649" s="81"/>
    </row>
    <row r="650" spans="22:22" ht="15.75" customHeight="1">
      <c r="V650" s="81"/>
    </row>
    <row r="651" spans="22:22" ht="15.75" customHeight="1">
      <c r="V651" s="81"/>
    </row>
    <row r="652" spans="22:22" ht="15.75" customHeight="1">
      <c r="V652" s="81"/>
    </row>
    <row r="653" spans="22:22" ht="15.75" customHeight="1">
      <c r="V653" s="81"/>
    </row>
    <row r="654" spans="22:22" ht="15.75" customHeight="1">
      <c r="V654" s="81"/>
    </row>
    <row r="655" spans="22:22" ht="15.75" customHeight="1">
      <c r="V655" s="81"/>
    </row>
    <row r="656" spans="22:22" ht="15.75" customHeight="1">
      <c r="V656" s="81"/>
    </row>
    <row r="657" spans="22:22" ht="15.75" customHeight="1">
      <c r="V657" s="81"/>
    </row>
    <row r="658" spans="22:22" ht="15.75" customHeight="1">
      <c r="V658" s="81"/>
    </row>
    <row r="659" spans="22:22" ht="15.75" customHeight="1">
      <c r="V659" s="81"/>
    </row>
    <row r="660" spans="22:22" ht="15.75" customHeight="1">
      <c r="V660" s="81"/>
    </row>
    <row r="661" spans="22:22" ht="15.75" customHeight="1">
      <c r="V661" s="81"/>
    </row>
    <row r="662" spans="22:22" ht="15.75" customHeight="1">
      <c r="V662" s="81"/>
    </row>
    <row r="663" spans="22:22" ht="15.75" customHeight="1">
      <c r="V663" s="81"/>
    </row>
    <row r="664" spans="22:22" ht="15.75" customHeight="1">
      <c r="V664" s="81"/>
    </row>
    <row r="665" spans="22:22" ht="15.75" customHeight="1">
      <c r="V665" s="81"/>
    </row>
    <row r="666" spans="22:22" ht="15.75" customHeight="1">
      <c r="V666" s="81"/>
    </row>
    <row r="667" spans="22:22" ht="15.75" customHeight="1">
      <c r="V667" s="81"/>
    </row>
    <row r="668" spans="22:22" ht="15.75" customHeight="1">
      <c r="V668" s="81"/>
    </row>
    <row r="669" spans="22:22" ht="15.75" customHeight="1">
      <c r="V669" s="81"/>
    </row>
    <row r="670" spans="22:22" ht="15.75" customHeight="1">
      <c r="V670" s="81"/>
    </row>
    <row r="671" spans="22:22" ht="15.75" customHeight="1">
      <c r="V671" s="81"/>
    </row>
    <row r="672" spans="22:22" ht="15.75" customHeight="1">
      <c r="V672" s="81"/>
    </row>
    <row r="673" spans="22:22" ht="15.75" customHeight="1">
      <c r="V673" s="81"/>
    </row>
    <row r="674" spans="22:22" ht="15.75" customHeight="1">
      <c r="V674" s="81"/>
    </row>
    <row r="675" spans="22:22" ht="15.75" customHeight="1">
      <c r="V675" s="81"/>
    </row>
    <row r="676" spans="22:22" ht="15.75" customHeight="1">
      <c r="V676" s="81"/>
    </row>
    <row r="677" spans="22:22" ht="15.75" customHeight="1">
      <c r="V677" s="81"/>
    </row>
    <row r="678" spans="22:22" ht="15.75" customHeight="1">
      <c r="V678" s="81"/>
    </row>
    <row r="679" spans="22:22" ht="15.75" customHeight="1">
      <c r="V679" s="81"/>
    </row>
    <row r="680" spans="22:22" ht="15.75" customHeight="1">
      <c r="V680" s="81"/>
    </row>
    <row r="681" spans="22:22" ht="15.75" customHeight="1">
      <c r="V681" s="81"/>
    </row>
    <row r="682" spans="22:22" ht="15.75" customHeight="1">
      <c r="V682" s="81"/>
    </row>
    <row r="683" spans="22:22" ht="15.75" customHeight="1">
      <c r="V683" s="81"/>
    </row>
    <row r="684" spans="22:22" ht="15.75" customHeight="1">
      <c r="V684" s="81"/>
    </row>
    <row r="685" spans="22:22" ht="15.75" customHeight="1">
      <c r="V685" s="81"/>
    </row>
    <row r="686" spans="22:22" ht="15.75" customHeight="1">
      <c r="V686" s="81"/>
    </row>
    <row r="687" spans="22:22" ht="15.75" customHeight="1">
      <c r="V687" s="81"/>
    </row>
    <row r="688" spans="22:22" ht="15.75" customHeight="1">
      <c r="V688" s="81"/>
    </row>
    <row r="689" spans="22:22" ht="15.75" customHeight="1">
      <c r="V689" s="81"/>
    </row>
    <row r="690" spans="22:22" ht="15.75" customHeight="1">
      <c r="V690" s="81"/>
    </row>
    <row r="691" spans="22:22" ht="15.75" customHeight="1">
      <c r="V691" s="81"/>
    </row>
    <row r="692" spans="22:22" ht="15.75" customHeight="1">
      <c r="V692" s="81"/>
    </row>
    <row r="693" spans="22:22" ht="15.75" customHeight="1">
      <c r="V693" s="81"/>
    </row>
    <row r="694" spans="22:22" ht="15.75" customHeight="1">
      <c r="V694" s="81"/>
    </row>
    <row r="695" spans="22:22" ht="15.75" customHeight="1">
      <c r="V695" s="81"/>
    </row>
    <row r="696" spans="22:22" ht="15.75" customHeight="1">
      <c r="V696" s="81"/>
    </row>
    <row r="697" spans="22:22" ht="15.75" customHeight="1">
      <c r="V697" s="81"/>
    </row>
    <row r="698" spans="22:22" ht="15.75" customHeight="1">
      <c r="V698" s="81"/>
    </row>
    <row r="699" spans="22:22" ht="15.75" customHeight="1">
      <c r="V699" s="81"/>
    </row>
    <row r="700" spans="22:22" ht="15.75" customHeight="1">
      <c r="V700" s="81"/>
    </row>
    <row r="701" spans="22:22" ht="15.75" customHeight="1">
      <c r="V701" s="81"/>
    </row>
    <row r="702" spans="22:22" ht="15.75" customHeight="1">
      <c r="V702" s="81"/>
    </row>
    <row r="703" spans="22:22" ht="15.75" customHeight="1">
      <c r="V703" s="81"/>
    </row>
    <row r="704" spans="22:22" ht="15.75" customHeight="1">
      <c r="V704" s="81"/>
    </row>
    <row r="705" spans="22:22" ht="15.75" customHeight="1">
      <c r="V705" s="81"/>
    </row>
    <row r="706" spans="22:22" ht="15.75" customHeight="1">
      <c r="V706" s="81"/>
    </row>
    <row r="707" spans="22:22" ht="15.75" customHeight="1">
      <c r="V707" s="81"/>
    </row>
    <row r="708" spans="22:22" ht="15.75" customHeight="1">
      <c r="V708" s="81"/>
    </row>
    <row r="709" spans="22:22" ht="15.75" customHeight="1">
      <c r="V709" s="81"/>
    </row>
    <row r="710" spans="22:22" ht="15.75" customHeight="1">
      <c r="V710" s="81"/>
    </row>
    <row r="711" spans="22:22" ht="15.75" customHeight="1">
      <c r="V711" s="81"/>
    </row>
    <row r="712" spans="22:22" ht="15.75" customHeight="1">
      <c r="V712" s="81"/>
    </row>
    <row r="713" spans="22:22" ht="15.75" customHeight="1">
      <c r="V713" s="81"/>
    </row>
    <row r="714" spans="22:22" ht="15.75" customHeight="1">
      <c r="V714" s="81"/>
    </row>
    <row r="715" spans="22:22" ht="15.75" customHeight="1">
      <c r="V715" s="81"/>
    </row>
    <row r="716" spans="22:22" ht="15.75" customHeight="1">
      <c r="V716" s="81"/>
    </row>
    <row r="717" spans="22:22" ht="15.75" customHeight="1">
      <c r="V717" s="81"/>
    </row>
    <row r="718" spans="22:22" ht="15.75" customHeight="1">
      <c r="V718" s="81"/>
    </row>
    <row r="719" spans="22:22" ht="15.75" customHeight="1">
      <c r="V719" s="81"/>
    </row>
    <row r="720" spans="22:22" ht="15.75" customHeight="1">
      <c r="V720" s="81"/>
    </row>
    <row r="721" spans="22:22" ht="15.75" customHeight="1">
      <c r="V721" s="81"/>
    </row>
    <row r="722" spans="22:22" ht="15.75" customHeight="1">
      <c r="V722" s="81"/>
    </row>
    <row r="723" spans="22:22" ht="15.75" customHeight="1">
      <c r="V723" s="81"/>
    </row>
    <row r="724" spans="22:22" ht="15.75" customHeight="1">
      <c r="V724" s="81"/>
    </row>
    <row r="725" spans="22:22" ht="15.75" customHeight="1">
      <c r="V725" s="81"/>
    </row>
    <row r="726" spans="22:22" ht="15.75" customHeight="1">
      <c r="V726" s="81"/>
    </row>
    <row r="727" spans="22:22" ht="15.75" customHeight="1">
      <c r="V727" s="81"/>
    </row>
    <row r="728" spans="22:22" ht="15.75" customHeight="1">
      <c r="V728" s="81"/>
    </row>
    <row r="729" spans="22:22" ht="15.75" customHeight="1">
      <c r="V729" s="81"/>
    </row>
    <row r="730" spans="22:22" ht="15.75" customHeight="1">
      <c r="V730" s="81"/>
    </row>
    <row r="731" spans="22:22" ht="15.75" customHeight="1">
      <c r="V731" s="81"/>
    </row>
    <row r="732" spans="22:22" ht="15.75" customHeight="1">
      <c r="V732" s="81"/>
    </row>
    <row r="733" spans="22:22" ht="15.75" customHeight="1">
      <c r="V733" s="81"/>
    </row>
    <row r="734" spans="22:22" ht="15.75" customHeight="1">
      <c r="V734" s="81"/>
    </row>
    <row r="735" spans="22:22" ht="15.75" customHeight="1">
      <c r="V735" s="81"/>
    </row>
    <row r="736" spans="22:22" ht="15.75" customHeight="1">
      <c r="V736" s="81"/>
    </row>
    <row r="737" spans="22:22" ht="15.75" customHeight="1">
      <c r="V737" s="81"/>
    </row>
    <row r="738" spans="22:22" ht="15.75" customHeight="1">
      <c r="V738" s="81"/>
    </row>
    <row r="739" spans="22:22" ht="15.75" customHeight="1">
      <c r="V739" s="81"/>
    </row>
    <row r="740" spans="22:22" ht="15.75" customHeight="1">
      <c r="V740" s="81"/>
    </row>
    <row r="741" spans="22:22" ht="15.75" customHeight="1">
      <c r="V741" s="81"/>
    </row>
    <row r="742" spans="22:22" ht="15.75" customHeight="1">
      <c r="V742" s="81"/>
    </row>
    <row r="743" spans="22:22" ht="15.75" customHeight="1">
      <c r="V743" s="81"/>
    </row>
    <row r="744" spans="22:22" ht="15.75" customHeight="1">
      <c r="V744" s="81"/>
    </row>
    <row r="745" spans="22:22" ht="15.75" customHeight="1">
      <c r="V745" s="81"/>
    </row>
    <row r="746" spans="22:22" ht="15.75" customHeight="1">
      <c r="V746" s="81"/>
    </row>
    <row r="747" spans="22:22" ht="15.75" customHeight="1">
      <c r="V747" s="81"/>
    </row>
    <row r="748" spans="22:22" ht="15.75" customHeight="1">
      <c r="V748" s="81"/>
    </row>
    <row r="749" spans="22:22" ht="15.75" customHeight="1">
      <c r="V749" s="81"/>
    </row>
    <row r="750" spans="22:22" ht="15.75" customHeight="1">
      <c r="V750" s="81"/>
    </row>
    <row r="751" spans="22:22" ht="15.75" customHeight="1">
      <c r="V751" s="81"/>
    </row>
    <row r="752" spans="22:22" ht="15.75" customHeight="1">
      <c r="V752" s="81"/>
    </row>
    <row r="753" spans="22:22" ht="15.75" customHeight="1">
      <c r="V753" s="81"/>
    </row>
    <row r="754" spans="22:22" ht="15.75" customHeight="1">
      <c r="V754" s="81"/>
    </row>
    <row r="755" spans="22:22" ht="15.75" customHeight="1">
      <c r="V755" s="81"/>
    </row>
    <row r="756" spans="22:22" ht="15.75" customHeight="1">
      <c r="V756" s="81"/>
    </row>
    <row r="757" spans="22:22" ht="15.75" customHeight="1">
      <c r="V757" s="81"/>
    </row>
    <row r="758" spans="22:22" ht="15.75" customHeight="1">
      <c r="V758" s="81"/>
    </row>
    <row r="759" spans="22:22" ht="15.75" customHeight="1">
      <c r="V759" s="81"/>
    </row>
    <row r="760" spans="22:22" ht="15.75" customHeight="1">
      <c r="V760" s="81"/>
    </row>
    <row r="761" spans="22:22" ht="15.75" customHeight="1">
      <c r="V761" s="81"/>
    </row>
    <row r="762" spans="22:22" ht="15.75" customHeight="1">
      <c r="V762" s="81"/>
    </row>
    <row r="763" spans="22:22" ht="15.75" customHeight="1">
      <c r="V763" s="81"/>
    </row>
    <row r="764" spans="22:22" ht="15.75" customHeight="1">
      <c r="V764" s="81"/>
    </row>
    <row r="765" spans="22:22" ht="15.75" customHeight="1">
      <c r="V765" s="81"/>
    </row>
    <row r="766" spans="22:22" ht="15.75" customHeight="1">
      <c r="V766" s="81"/>
    </row>
    <row r="767" spans="22:22" ht="15.75" customHeight="1">
      <c r="V767" s="81"/>
    </row>
    <row r="768" spans="22:22" ht="15.75" customHeight="1">
      <c r="V768" s="81"/>
    </row>
    <row r="769" spans="22:22" ht="15.75" customHeight="1">
      <c r="V769" s="81"/>
    </row>
    <row r="770" spans="22:22" ht="15.75" customHeight="1">
      <c r="V770" s="81"/>
    </row>
    <row r="771" spans="22:22" ht="15.75" customHeight="1">
      <c r="V771" s="81"/>
    </row>
    <row r="772" spans="22:22" ht="15.75" customHeight="1">
      <c r="V772" s="81"/>
    </row>
    <row r="773" spans="22:22" ht="15.75" customHeight="1">
      <c r="V773" s="81"/>
    </row>
    <row r="774" spans="22:22" ht="15.75" customHeight="1">
      <c r="V774" s="81"/>
    </row>
    <row r="775" spans="22:22" ht="15.75" customHeight="1">
      <c r="V775" s="81"/>
    </row>
    <row r="776" spans="22:22" ht="15.75" customHeight="1">
      <c r="V776" s="81"/>
    </row>
    <row r="777" spans="22:22" ht="15.75" customHeight="1">
      <c r="V777" s="81"/>
    </row>
    <row r="778" spans="22:22" ht="15.75" customHeight="1">
      <c r="V778" s="81"/>
    </row>
    <row r="779" spans="22:22" ht="15.75" customHeight="1">
      <c r="V779" s="81"/>
    </row>
    <row r="780" spans="22:22" ht="15.75" customHeight="1">
      <c r="V780" s="81"/>
    </row>
    <row r="781" spans="22:22" ht="15.75" customHeight="1">
      <c r="V781" s="81"/>
    </row>
    <row r="782" spans="22:22" ht="15.75" customHeight="1">
      <c r="V782" s="81"/>
    </row>
    <row r="783" spans="22:22" ht="15.75" customHeight="1">
      <c r="V783" s="81"/>
    </row>
    <row r="784" spans="22:22" ht="15.75" customHeight="1">
      <c r="V784" s="81"/>
    </row>
    <row r="785" spans="22:22" ht="15.75" customHeight="1">
      <c r="V785" s="81"/>
    </row>
    <row r="786" spans="22:22" ht="15.75" customHeight="1">
      <c r="V786" s="81"/>
    </row>
    <row r="787" spans="22:22" ht="15.75" customHeight="1">
      <c r="V787" s="81"/>
    </row>
    <row r="788" spans="22:22" ht="15.75" customHeight="1">
      <c r="V788" s="81"/>
    </row>
    <row r="789" spans="22:22" ht="15.75" customHeight="1">
      <c r="V789" s="81"/>
    </row>
    <row r="790" spans="22:22" ht="15.75" customHeight="1">
      <c r="V790" s="81"/>
    </row>
    <row r="791" spans="22:22" ht="15.75" customHeight="1">
      <c r="V791" s="81"/>
    </row>
    <row r="792" spans="22:22" ht="15.75" customHeight="1">
      <c r="V792" s="81"/>
    </row>
    <row r="793" spans="22:22" ht="15.75" customHeight="1">
      <c r="V793" s="81"/>
    </row>
    <row r="794" spans="22:22" ht="15.75" customHeight="1">
      <c r="V794" s="81"/>
    </row>
    <row r="795" spans="22:22" ht="15.75" customHeight="1">
      <c r="V795" s="81"/>
    </row>
    <row r="796" spans="22:22" ht="15.75" customHeight="1">
      <c r="V796" s="81"/>
    </row>
    <row r="797" spans="22:22" ht="15.75" customHeight="1">
      <c r="V797" s="81"/>
    </row>
    <row r="798" spans="22:22" ht="15.75" customHeight="1">
      <c r="V798" s="81"/>
    </row>
    <row r="799" spans="22:22" ht="15.75" customHeight="1">
      <c r="V799" s="81"/>
    </row>
    <row r="800" spans="22:22" ht="15.75" customHeight="1">
      <c r="V800" s="81"/>
    </row>
    <row r="801" spans="22:22" ht="15.75" customHeight="1">
      <c r="V801" s="81"/>
    </row>
    <row r="802" spans="22:22" ht="15.75" customHeight="1">
      <c r="V802" s="81"/>
    </row>
    <row r="803" spans="22:22" ht="15.75" customHeight="1">
      <c r="V803" s="81"/>
    </row>
    <row r="804" spans="22:22" ht="15.75" customHeight="1">
      <c r="V804" s="81"/>
    </row>
    <row r="805" spans="22:22" ht="15.75" customHeight="1">
      <c r="V805" s="81"/>
    </row>
    <row r="806" spans="22:22" ht="15.75" customHeight="1">
      <c r="V806" s="81"/>
    </row>
    <row r="807" spans="22:22" ht="15.75" customHeight="1">
      <c r="V807" s="81"/>
    </row>
    <row r="808" spans="22:22" ht="15.75" customHeight="1">
      <c r="V808" s="81"/>
    </row>
    <row r="809" spans="22:22" ht="15.75" customHeight="1">
      <c r="V809" s="81"/>
    </row>
    <row r="810" spans="22:22" ht="15.75" customHeight="1">
      <c r="V810" s="81"/>
    </row>
    <row r="811" spans="22:22" ht="15.75" customHeight="1">
      <c r="V811" s="81"/>
    </row>
    <row r="812" spans="22:22" ht="15.75" customHeight="1">
      <c r="V812" s="81"/>
    </row>
    <row r="813" spans="22:22" ht="15.75" customHeight="1">
      <c r="V813" s="81"/>
    </row>
    <row r="814" spans="22:22" ht="15.75" customHeight="1">
      <c r="V814" s="81"/>
    </row>
    <row r="815" spans="22:22" ht="15.75" customHeight="1">
      <c r="V815" s="81"/>
    </row>
    <row r="816" spans="22:22" ht="15.75" customHeight="1">
      <c r="V816" s="81"/>
    </row>
    <row r="817" spans="22:22" ht="15.75" customHeight="1">
      <c r="V817" s="81"/>
    </row>
    <row r="818" spans="22:22" ht="15.75" customHeight="1">
      <c r="V818" s="81"/>
    </row>
    <row r="819" spans="22:22" ht="15.75" customHeight="1">
      <c r="V819" s="81"/>
    </row>
    <row r="820" spans="22:22" ht="15.75" customHeight="1">
      <c r="V820" s="81"/>
    </row>
    <row r="821" spans="22:22" ht="15.75" customHeight="1">
      <c r="V821" s="81"/>
    </row>
    <row r="822" spans="22:22" ht="15.75" customHeight="1">
      <c r="V822" s="81"/>
    </row>
    <row r="823" spans="22:22" ht="15.75" customHeight="1">
      <c r="V823" s="81"/>
    </row>
    <row r="824" spans="22:22" ht="15.75" customHeight="1">
      <c r="V824" s="81"/>
    </row>
    <row r="825" spans="22:22" ht="15.75" customHeight="1">
      <c r="V825" s="81"/>
    </row>
    <row r="826" spans="22:22" ht="15.75" customHeight="1">
      <c r="V826" s="81"/>
    </row>
    <row r="827" spans="22:22" ht="15.75" customHeight="1">
      <c r="V827" s="81"/>
    </row>
    <row r="828" spans="22:22" ht="15.75" customHeight="1">
      <c r="V828" s="81"/>
    </row>
    <row r="829" spans="22:22" ht="15.75" customHeight="1">
      <c r="V829" s="81"/>
    </row>
    <row r="830" spans="22:22" ht="15.75" customHeight="1">
      <c r="V830" s="81"/>
    </row>
    <row r="831" spans="22:22" ht="15.75" customHeight="1">
      <c r="V831" s="81"/>
    </row>
    <row r="832" spans="22:22" ht="15.75" customHeight="1">
      <c r="V832" s="81"/>
    </row>
    <row r="833" spans="22:22" ht="15.75" customHeight="1">
      <c r="V833" s="81"/>
    </row>
    <row r="834" spans="22:22" ht="15.75" customHeight="1">
      <c r="V834" s="81"/>
    </row>
    <row r="835" spans="22:22" ht="15.75" customHeight="1">
      <c r="V835" s="81"/>
    </row>
    <row r="836" spans="22:22" ht="15.75" customHeight="1">
      <c r="V836" s="81"/>
    </row>
    <row r="837" spans="22:22" ht="15.75" customHeight="1">
      <c r="V837" s="81"/>
    </row>
    <row r="838" spans="22:22" ht="15.75" customHeight="1">
      <c r="V838" s="81"/>
    </row>
    <row r="839" spans="22:22" ht="15.75" customHeight="1">
      <c r="V839" s="81"/>
    </row>
    <row r="840" spans="22:22" ht="15.75" customHeight="1">
      <c r="V840" s="81"/>
    </row>
    <row r="841" spans="22:22" ht="15.75" customHeight="1">
      <c r="V841" s="81"/>
    </row>
    <row r="842" spans="22:22" ht="15.75" customHeight="1">
      <c r="V842" s="81"/>
    </row>
    <row r="843" spans="22:22" ht="15.75" customHeight="1">
      <c r="V843" s="81"/>
    </row>
    <row r="844" spans="22:22" ht="15.75" customHeight="1">
      <c r="V844" s="81"/>
    </row>
    <row r="845" spans="22:22" ht="15.75" customHeight="1">
      <c r="V845" s="81"/>
    </row>
    <row r="846" spans="22:22" ht="15.75" customHeight="1">
      <c r="V846" s="81"/>
    </row>
    <row r="847" spans="22:22" ht="15.75" customHeight="1">
      <c r="V847" s="81"/>
    </row>
    <row r="848" spans="22:22" ht="15.75" customHeight="1">
      <c r="V848" s="81"/>
    </row>
    <row r="849" spans="22:22" ht="15.75" customHeight="1">
      <c r="V849" s="81"/>
    </row>
    <row r="850" spans="22:22" ht="15.75" customHeight="1">
      <c r="V850" s="81"/>
    </row>
    <row r="851" spans="22:22" ht="15.75" customHeight="1">
      <c r="V851" s="81"/>
    </row>
    <row r="852" spans="22:22" ht="15.75" customHeight="1">
      <c r="V852" s="81"/>
    </row>
    <row r="853" spans="22:22" ht="15.75" customHeight="1">
      <c r="V853" s="81"/>
    </row>
    <row r="854" spans="22:22" ht="15.75" customHeight="1">
      <c r="V854" s="81"/>
    </row>
    <row r="855" spans="22:22" ht="15.75" customHeight="1">
      <c r="V855" s="81"/>
    </row>
    <row r="856" spans="22:22" ht="15.75" customHeight="1">
      <c r="V856" s="81"/>
    </row>
    <row r="857" spans="22:22" ht="15.75" customHeight="1">
      <c r="V857" s="81"/>
    </row>
    <row r="858" spans="22:22" ht="15.75" customHeight="1">
      <c r="V858" s="81"/>
    </row>
    <row r="859" spans="22:22" ht="15.75" customHeight="1">
      <c r="V859" s="81"/>
    </row>
    <row r="860" spans="22:22" ht="15.75" customHeight="1">
      <c r="V860" s="81"/>
    </row>
    <row r="861" spans="22:22" ht="15.75" customHeight="1">
      <c r="V861" s="81"/>
    </row>
    <row r="862" spans="22:22" ht="15.75" customHeight="1">
      <c r="V862" s="81"/>
    </row>
    <row r="863" spans="22:22" ht="15.75" customHeight="1">
      <c r="V863" s="81"/>
    </row>
    <row r="864" spans="22:22" ht="15.75" customHeight="1">
      <c r="V864" s="81"/>
    </row>
    <row r="865" spans="22:22" ht="15.75" customHeight="1">
      <c r="V865" s="81"/>
    </row>
    <row r="866" spans="22:22" ht="15.75" customHeight="1">
      <c r="V866" s="81"/>
    </row>
    <row r="867" spans="22:22" ht="15.75" customHeight="1">
      <c r="V867" s="81"/>
    </row>
    <row r="868" spans="22:22" ht="15.75" customHeight="1">
      <c r="V868" s="81"/>
    </row>
    <row r="869" spans="22:22" ht="15.75" customHeight="1">
      <c r="V869" s="81"/>
    </row>
    <row r="870" spans="22:22" ht="15.75" customHeight="1">
      <c r="V870" s="81"/>
    </row>
    <row r="871" spans="22:22" ht="15.75" customHeight="1">
      <c r="V871" s="81"/>
    </row>
    <row r="872" spans="22:22" ht="15.75" customHeight="1">
      <c r="V872" s="81"/>
    </row>
    <row r="873" spans="22:22" ht="15.75" customHeight="1">
      <c r="V873" s="81"/>
    </row>
    <row r="874" spans="22:22" ht="15.75" customHeight="1">
      <c r="V874" s="81"/>
    </row>
    <row r="875" spans="22:22" ht="15.75" customHeight="1">
      <c r="V875" s="81"/>
    </row>
    <row r="876" spans="22:22" ht="15.75" customHeight="1">
      <c r="V876" s="81"/>
    </row>
    <row r="877" spans="22:22" ht="15.75" customHeight="1">
      <c r="V877" s="81"/>
    </row>
    <row r="878" spans="22:22" ht="15.75" customHeight="1">
      <c r="V878" s="81"/>
    </row>
    <row r="879" spans="22:22" ht="15.75" customHeight="1">
      <c r="V879" s="81"/>
    </row>
    <row r="880" spans="22:22" ht="15.75" customHeight="1">
      <c r="V880" s="81"/>
    </row>
    <row r="881" spans="22:22" ht="15.75" customHeight="1">
      <c r="V881" s="81"/>
    </row>
    <row r="882" spans="22:22" ht="15.75" customHeight="1">
      <c r="V882" s="81"/>
    </row>
    <row r="883" spans="22:22" ht="15.75" customHeight="1">
      <c r="V883" s="81"/>
    </row>
    <row r="884" spans="22:22" ht="15.75" customHeight="1">
      <c r="V884" s="81"/>
    </row>
    <row r="885" spans="22:22" ht="15.75" customHeight="1">
      <c r="V885" s="81"/>
    </row>
    <row r="886" spans="22:22" ht="15.75" customHeight="1">
      <c r="V886" s="81"/>
    </row>
    <row r="887" spans="22:22" ht="15.75" customHeight="1">
      <c r="V887" s="81"/>
    </row>
    <row r="888" spans="22:22" ht="15.75" customHeight="1">
      <c r="V888" s="81"/>
    </row>
    <row r="889" spans="22:22" ht="15.75" customHeight="1">
      <c r="V889" s="81"/>
    </row>
    <row r="890" spans="22:22" ht="15.75" customHeight="1">
      <c r="V890" s="81"/>
    </row>
    <row r="891" spans="22:22" ht="15.75" customHeight="1">
      <c r="V891" s="81"/>
    </row>
    <row r="892" spans="22:22" ht="15.75" customHeight="1">
      <c r="V892" s="81"/>
    </row>
    <row r="893" spans="22:22" ht="15.75" customHeight="1">
      <c r="V893" s="81"/>
    </row>
    <row r="894" spans="22:22" ht="15.75" customHeight="1">
      <c r="V894" s="81"/>
    </row>
    <row r="895" spans="22:22" ht="15.75" customHeight="1">
      <c r="V895" s="81"/>
    </row>
    <row r="896" spans="22:22" ht="15.75" customHeight="1">
      <c r="V896" s="81"/>
    </row>
    <row r="897" spans="22:22" ht="15.75" customHeight="1">
      <c r="V897" s="81"/>
    </row>
    <row r="898" spans="22:22" ht="15.75" customHeight="1">
      <c r="V898" s="81"/>
    </row>
    <row r="899" spans="22:22" ht="15.75" customHeight="1">
      <c r="V899" s="81"/>
    </row>
    <row r="900" spans="22:22" ht="15.75" customHeight="1">
      <c r="V900" s="81"/>
    </row>
    <row r="901" spans="22:22" ht="15.75" customHeight="1">
      <c r="V901" s="81"/>
    </row>
    <row r="902" spans="22:22" ht="15.75" customHeight="1">
      <c r="V902" s="81"/>
    </row>
    <row r="903" spans="22:22" ht="15.75" customHeight="1">
      <c r="V903" s="81"/>
    </row>
    <row r="904" spans="22:22" ht="15.75" customHeight="1">
      <c r="V904" s="81"/>
    </row>
    <row r="905" spans="22:22" ht="15.75" customHeight="1">
      <c r="V905" s="81"/>
    </row>
    <row r="906" spans="22:22" ht="15.75" customHeight="1">
      <c r="V906" s="81"/>
    </row>
    <row r="907" spans="22:22" ht="15.75" customHeight="1">
      <c r="V907" s="81"/>
    </row>
    <row r="908" spans="22:22" ht="15.75" customHeight="1">
      <c r="V908" s="81"/>
    </row>
    <row r="909" spans="22:22" ht="15.75" customHeight="1">
      <c r="V909" s="81"/>
    </row>
    <row r="910" spans="22:22" ht="15.75" customHeight="1">
      <c r="V910" s="81"/>
    </row>
    <row r="911" spans="22:22" ht="15.75" customHeight="1">
      <c r="V911" s="81"/>
    </row>
    <row r="912" spans="22:22" ht="15.75" customHeight="1">
      <c r="V912" s="81"/>
    </row>
    <row r="913" spans="22:22" ht="15.75" customHeight="1">
      <c r="V913" s="81"/>
    </row>
    <row r="914" spans="22:22" ht="15.75" customHeight="1">
      <c r="V914" s="81"/>
    </row>
    <row r="915" spans="22:22" ht="15.75" customHeight="1">
      <c r="V915" s="81"/>
    </row>
    <row r="916" spans="22:22" ht="15.75" customHeight="1">
      <c r="V916" s="81"/>
    </row>
    <row r="917" spans="22:22" ht="15.75" customHeight="1">
      <c r="V917" s="81"/>
    </row>
    <row r="918" spans="22:22" ht="15.75" customHeight="1">
      <c r="V918" s="81"/>
    </row>
    <row r="919" spans="22:22" ht="15.75" customHeight="1">
      <c r="V919" s="81"/>
    </row>
    <row r="920" spans="22:22" ht="15.75" customHeight="1">
      <c r="V920" s="81"/>
    </row>
    <row r="921" spans="22:22" ht="15.75" customHeight="1">
      <c r="V921" s="81"/>
    </row>
    <row r="922" spans="22:22" ht="15.75" customHeight="1">
      <c r="V922" s="81"/>
    </row>
    <row r="923" spans="22:22" ht="15.75" customHeight="1">
      <c r="V923" s="81"/>
    </row>
    <row r="924" spans="22:22" ht="15.75" customHeight="1">
      <c r="V924" s="81"/>
    </row>
    <row r="925" spans="22:22" ht="15.75" customHeight="1">
      <c r="V925" s="81"/>
    </row>
    <row r="926" spans="22:22" ht="15.75" customHeight="1">
      <c r="V926" s="81"/>
    </row>
    <row r="927" spans="22:22" ht="15.75" customHeight="1">
      <c r="V927" s="81"/>
    </row>
    <row r="928" spans="22:22" ht="15.75" customHeight="1">
      <c r="V928" s="81"/>
    </row>
    <row r="929" spans="22:22" ht="15.75" customHeight="1">
      <c r="V929" s="81"/>
    </row>
    <row r="930" spans="22:22" ht="15.75" customHeight="1">
      <c r="V930" s="81"/>
    </row>
    <row r="931" spans="22:22" ht="15.75" customHeight="1">
      <c r="V931" s="81"/>
    </row>
    <row r="932" spans="22:22" ht="15.75" customHeight="1">
      <c r="V932" s="81"/>
    </row>
    <row r="933" spans="22:22" ht="15.75" customHeight="1">
      <c r="V933" s="81"/>
    </row>
    <row r="934" spans="22:22" ht="15.75" customHeight="1">
      <c r="V934" s="81"/>
    </row>
    <row r="935" spans="22:22" ht="15.75" customHeight="1">
      <c r="V935" s="81"/>
    </row>
    <row r="936" spans="22:22" ht="15.75" customHeight="1">
      <c r="V936" s="81"/>
    </row>
    <row r="937" spans="22:22" ht="15.75" customHeight="1">
      <c r="V937" s="81"/>
    </row>
    <row r="938" spans="22:22" ht="15.75" customHeight="1">
      <c r="V938" s="81"/>
    </row>
    <row r="939" spans="22:22" ht="15.75" customHeight="1">
      <c r="V939" s="81"/>
    </row>
    <row r="940" spans="22:22" ht="15.75" customHeight="1">
      <c r="V940" s="81"/>
    </row>
    <row r="941" spans="22:22" ht="15.75" customHeight="1">
      <c r="V941" s="81"/>
    </row>
    <row r="942" spans="22:22" ht="15.75" customHeight="1">
      <c r="V942" s="81"/>
    </row>
    <row r="943" spans="22:22" ht="15.75" customHeight="1">
      <c r="V943" s="81"/>
    </row>
    <row r="944" spans="22:22" ht="15.75" customHeight="1">
      <c r="V944" s="81"/>
    </row>
    <row r="945" spans="22:22" ht="15.75" customHeight="1">
      <c r="V945" s="81"/>
    </row>
    <row r="946" spans="22:22" ht="15.75" customHeight="1">
      <c r="V946" s="81"/>
    </row>
    <row r="947" spans="22:22" ht="15.75" customHeight="1">
      <c r="V947" s="81"/>
    </row>
    <row r="948" spans="22:22" ht="15.75" customHeight="1">
      <c r="V948" s="81"/>
    </row>
    <row r="949" spans="22:22" ht="15.75" customHeight="1">
      <c r="V949" s="81"/>
    </row>
    <row r="950" spans="22:22" ht="15.75" customHeight="1">
      <c r="V950" s="81"/>
    </row>
    <row r="951" spans="22:22" ht="15.75" customHeight="1">
      <c r="V951" s="81"/>
    </row>
    <row r="952" spans="22:22" ht="15.75" customHeight="1">
      <c r="V952" s="81"/>
    </row>
    <row r="953" spans="22:22" ht="15.75" customHeight="1">
      <c r="V953" s="81"/>
    </row>
    <row r="954" spans="22:22" ht="15.75" customHeight="1">
      <c r="V954" s="81"/>
    </row>
    <row r="955" spans="22:22" ht="15.75" customHeight="1">
      <c r="V955" s="81"/>
    </row>
    <row r="956" spans="22:22" ht="15.75" customHeight="1">
      <c r="V956" s="81"/>
    </row>
    <row r="957" spans="22:22" ht="15.75" customHeight="1">
      <c r="V957" s="81"/>
    </row>
    <row r="958" spans="22:22" ht="15.75" customHeight="1">
      <c r="V958" s="81"/>
    </row>
    <row r="959" spans="22:22" ht="15.75" customHeight="1">
      <c r="V959" s="81"/>
    </row>
    <row r="960" spans="22:22" ht="15.75" customHeight="1">
      <c r="V960" s="81"/>
    </row>
    <row r="961" spans="22:22" ht="15.75" customHeight="1">
      <c r="V961" s="81"/>
    </row>
    <row r="962" spans="22:22" ht="15.75" customHeight="1">
      <c r="V962" s="81"/>
    </row>
    <row r="963" spans="22:22" ht="15.75" customHeight="1">
      <c r="V963" s="81"/>
    </row>
    <row r="964" spans="22:22" ht="15.75" customHeight="1">
      <c r="V964" s="81"/>
    </row>
    <row r="965" spans="22:22" ht="15.75" customHeight="1">
      <c r="V965" s="81"/>
    </row>
    <row r="966" spans="22:22" ht="15.75" customHeight="1">
      <c r="V966" s="81"/>
    </row>
    <row r="967" spans="22:22" ht="15.75" customHeight="1">
      <c r="V967" s="81"/>
    </row>
    <row r="968" spans="22:22" ht="15.75" customHeight="1">
      <c r="V968" s="81"/>
    </row>
    <row r="969" spans="22:22" ht="15.75" customHeight="1">
      <c r="V969" s="81"/>
    </row>
    <row r="970" spans="22:22" ht="15.75" customHeight="1">
      <c r="V970" s="81"/>
    </row>
    <row r="971" spans="22:22" ht="15.75" customHeight="1">
      <c r="V971" s="81"/>
    </row>
    <row r="972" spans="22:22" ht="15.75" customHeight="1">
      <c r="V972" s="81"/>
    </row>
    <row r="973" spans="22:22" ht="15.75" customHeight="1">
      <c r="V973" s="81"/>
    </row>
    <row r="974" spans="22:22" ht="15.75" customHeight="1">
      <c r="V974" s="81"/>
    </row>
    <row r="975" spans="22:22" ht="15.75" customHeight="1">
      <c r="V975" s="81"/>
    </row>
    <row r="976" spans="22:22" ht="15.75" customHeight="1">
      <c r="V976" s="81"/>
    </row>
    <row r="977" spans="22:22" ht="15.75" customHeight="1">
      <c r="V977" s="81"/>
    </row>
    <row r="978" spans="22:22" ht="15.75" customHeight="1">
      <c r="V978" s="81"/>
    </row>
    <row r="979" spans="22:22" ht="15.75" customHeight="1">
      <c r="V979" s="81"/>
    </row>
    <row r="980" spans="22:22" ht="15.75" customHeight="1">
      <c r="V980" s="81"/>
    </row>
    <row r="981" spans="22:22" ht="15.75" customHeight="1">
      <c r="V981" s="81"/>
    </row>
    <row r="982" spans="22:22" ht="15.75" customHeight="1">
      <c r="V982" s="81"/>
    </row>
    <row r="983" spans="22:22" ht="15.75" customHeight="1">
      <c r="V983" s="81"/>
    </row>
    <row r="984" spans="22:22" ht="15.75" customHeight="1">
      <c r="V984" s="81"/>
    </row>
    <row r="985" spans="22:22" ht="15.75" customHeight="1">
      <c r="V985" s="81"/>
    </row>
    <row r="986" spans="22:22" ht="15.75" customHeight="1">
      <c r="V986" s="81"/>
    </row>
    <row r="987" spans="22:22" ht="15.75" customHeight="1">
      <c r="V987" s="81"/>
    </row>
    <row r="988" spans="22:22" ht="15.75" customHeight="1">
      <c r="V988" s="81"/>
    </row>
    <row r="989" spans="22:22" ht="15.75" customHeight="1">
      <c r="V989" s="81"/>
    </row>
    <row r="990" spans="22:22" ht="15.75" customHeight="1">
      <c r="V990" s="81"/>
    </row>
    <row r="991" spans="22:22" ht="15.75" customHeight="1">
      <c r="V991" s="81"/>
    </row>
    <row r="992" spans="22:22" ht="15.75" customHeight="1">
      <c r="V992" s="81"/>
    </row>
    <row r="993" spans="22:22" ht="15.75" customHeight="1">
      <c r="V993" s="81"/>
    </row>
    <row r="994" spans="22:22" ht="15.75" customHeight="1">
      <c r="V994" s="81"/>
    </row>
    <row r="995" spans="22:22" ht="15.75" customHeight="1">
      <c r="V995" s="81"/>
    </row>
    <row r="996" spans="22:22" ht="15.75" customHeight="1">
      <c r="V996" s="81"/>
    </row>
    <row r="997" spans="22:22" ht="15.75" customHeight="1">
      <c r="V997" s="81"/>
    </row>
    <row r="998" spans="22:22" ht="15.75" customHeight="1">
      <c r="V998" s="81"/>
    </row>
  </sheetData>
  <mergeCells count="234">
    <mergeCell ref="A1:C3"/>
    <mergeCell ref="B9:B10"/>
    <mergeCell ref="B11:B12"/>
    <mergeCell ref="I2:T3"/>
    <mergeCell ref="D1:AH1"/>
    <mergeCell ref="AI1:AJ1"/>
    <mergeCell ref="AI2:AJ2"/>
    <mergeCell ref="AI3:AJ3"/>
    <mergeCell ref="D2:H3"/>
    <mergeCell ref="W5:W6"/>
    <mergeCell ref="H6:I6"/>
    <mergeCell ref="F5:F6"/>
    <mergeCell ref="G5:G6"/>
    <mergeCell ref="E5:E6"/>
    <mergeCell ref="D5:D6"/>
    <mergeCell ref="B7:AJ7"/>
    <mergeCell ref="AH5:AJ6"/>
    <mergeCell ref="H9:H10"/>
    <mergeCell ref="C9:G10"/>
    <mergeCell ref="H5:I5"/>
    <mergeCell ref="H4:I4"/>
    <mergeCell ref="C8:G8"/>
    <mergeCell ref="H11:H12"/>
    <mergeCell ref="C11:G12"/>
    <mergeCell ref="AE5:AG6"/>
    <mergeCell ref="AB4:AD4"/>
    <mergeCell ref="Y4:AA4"/>
    <mergeCell ref="W11:W12"/>
    <mergeCell ref="AB11:AD12"/>
    <mergeCell ref="W2:AH3"/>
    <mergeCell ref="AE9:AG10"/>
    <mergeCell ref="AE11:AG12"/>
    <mergeCell ref="AE13:AG14"/>
    <mergeCell ref="AH9:AJ10"/>
    <mergeCell ref="AH13:AJ14"/>
    <mergeCell ref="AH11:AJ12"/>
    <mergeCell ref="AE4:AG4"/>
    <mergeCell ref="AH4:AJ4"/>
    <mergeCell ref="A7:A46"/>
    <mergeCell ref="Y9:AA10"/>
    <mergeCell ref="Y13:AA14"/>
    <mergeCell ref="Y11:AA12"/>
    <mergeCell ref="AB13:AD14"/>
    <mergeCell ref="W13:W14"/>
    <mergeCell ref="W9:W10"/>
    <mergeCell ref="AB5:AD6"/>
    <mergeCell ref="Y5:AA6"/>
    <mergeCell ref="AB9:AD10"/>
    <mergeCell ref="C5:C6"/>
    <mergeCell ref="A4:B6"/>
    <mergeCell ref="C13:G14"/>
    <mergeCell ref="H13:H14"/>
    <mergeCell ref="Y45:AA46"/>
    <mergeCell ref="B13:B14"/>
    <mergeCell ref="C15:G15"/>
    <mergeCell ref="C34:G35"/>
    <mergeCell ref="C36:G37"/>
    <mergeCell ref="AB20:AD21"/>
    <mergeCell ref="AB16:AD17"/>
    <mergeCell ref="Y16:AA17"/>
    <mergeCell ref="AB18:AD19"/>
    <mergeCell ref="W29:W30"/>
    <mergeCell ref="AH57:AJ58"/>
    <mergeCell ref="AE57:AG58"/>
    <mergeCell ref="AH55:AJ56"/>
    <mergeCell ref="AE55:AG56"/>
    <mergeCell ref="AE43:AG44"/>
    <mergeCell ref="AE22:AG23"/>
    <mergeCell ref="AB22:AD23"/>
    <mergeCell ref="AE29:AG30"/>
    <mergeCell ref="AB29:AD30"/>
    <mergeCell ref="AB43:AD44"/>
    <mergeCell ref="AB45:AD46"/>
    <mergeCell ref="AB34:AD35"/>
    <mergeCell ref="AB31:AD32"/>
    <mergeCell ref="AB48:AD49"/>
    <mergeCell ref="AB57:AD58"/>
    <mergeCell ref="AB53:AD54"/>
    <mergeCell ref="AB51:AD52"/>
    <mergeCell ref="AB55:AD56"/>
    <mergeCell ref="AB41:AD42"/>
    <mergeCell ref="AE41:AG42"/>
    <mergeCell ref="AE24:AG25"/>
    <mergeCell ref="AH22:AJ23"/>
    <mergeCell ref="AE39:AG40"/>
    <mergeCell ref="AH34:AJ35"/>
    <mergeCell ref="AH53:AJ54"/>
    <mergeCell ref="AH41:AJ42"/>
    <mergeCell ref="AH51:AJ52"/>
    <mergeCell ref="AH45:AJ46"/>
    <mergeCell ref="AH47:AJ47"/>
    <mergeCell ref="AH48:AJ49"/>
    <mergeCell ref="AE51:AG52"/>
    <mergeCell ref="AE48:AG49"/>
    <mergeCell ref="AE45:AG46"/>
    <mergeCell ref="AE47:AG47"/>
    <mergeCell ref="AH43:AJ44"/>
    <mergeCell ref="AE53:AG54"/>
    <mergeCell ref="B45:G46"/>
    <mergeCell ref="H45:H46"/>
    <mergeCell ref="W43:W44"/>
    <mergeCell ref="W45:W46"/>
    <mergeCell ref="B34:B35"/>
    <mergeCell ref="C38:G38"/>
    <mergeCell ref="W34:W35"/>
    <mergeCell ref="W36:W37"/>
    <mergeCell ref="B36:B37"/>
    <mergeCell ref="AB39:AD40"/>
    <mergeCell ref="C43:G44"/>
    <mergeCell ref="B43:B44"/>
    <mergeCell ref="Y41:AA42"/>
    <mergeCell ref="Y43:AA44"/>
    <mergeCell ref="W41:W42"/>
    <mergeCell ref="H43:H44"/>
    <mergeCell ref="H41:H42"/>
    <mergeCell ref="B41:B42"/>
    <mergeCell ref="H63:I63"/>
    <mergeCell ref="H65:I65"/>
    <mergeCell ref="C48:C49"/>
    <mergeCell ref="A50:A58"/>
    <mergeCell ref="B53:B54"/>
    <mergeCell ref="B55:B56"/>
    <mergeCell ref="B51:B52"/>
    <mergeCell ref="D48:D49"/>
    <mergeCell ref="A47:B49"/>
    <mergeCell ref="H53:H54"/>
    <mergeCell ref="C53:G54"/>
    <mergeCell ref="C55:G56"/>
    <mergeCell ref="B57:G58"/>
    <mergeCell ref="C51:G52"/>
    <mergeCell ref="H57:H58"/>
    <mergeCell ref="M65:X65"/>
    <mergeCell ref="M64:X64"/>
    <mergeCell ref="G48:G49"/>
    <mergeCell ref="F48:F49"/>
    <mergeCell ref="H47:I47"/>
    <mergeCell ref="H49:I49"/>
    <mergeCell ref="H48:I48"/>
    <mergeCell ref="B50:AJ50"/>
    <mergeCell ref="AB47:AD47"/>
    <mergeCell ref="E48:E49"/>
    <mergeCell ref="H55:H56"/>
    <mergeCell ref="M63:X63"/>
    <mergeCell ref="F65:G65"/>
    <mergeCell ref="H51:H52"/>
    <mergeCell ref="W51:W52"/>
    <mergeCell ref="H64:I64"/>
    <mergeCell ref="M62:X62"/>
    <mergeCell ref="A61:X61"/>
    <mergeCell ref="H62:I62"/>
    <mergeCell ref="B62:D62"/>
    <mergeCell ref="B64:D64"/>
    <mergeCell ref="B63:D63"/>
    <mergeCell ref="B65:D65"/>
    <mergeCell ref="A63:A65"/>
    <mergeCell ref="W57:W58"/>
    <mergeCell ref="Y57:AA58"/>
    <mergeCell ref="W55:W56"/>
    <mergeCell ref="W53:W54"/>
    <mergeCell ref="Y53:AA54"/>
    <mergeCell ref="Y51:AA52"/>
    <mergeCell ref="Y55:AA56"/>
    <mergeCell ref="Y47:AA47"/>
    <mergeCell ref="Y48:AA49"/>
    <mergeCell ref="W48:W49"/>
    <mergeCell ref="AH18:AJ19"/>
    <mergeCell ref="AH20:AJ21"/>
    <mergeCell ref="AE16:AG17"/>
    <mergeCell ref="AE18:AG19"/>
    <mergeCell ref="AE20:AG21"/>
    <mergeCell ref="AE27:AG28"/>
    <mergeCell ref="AH16:AJ17"/>
    <mergeCell ref="AH24:AJ25"/>
    <mergeCell ref="AH29:AJ30"/>
    <mergeCell ref="AH27:AJ28"/>
    <mergeCell ref="AH31:AJ32"/>
    <mergeCell ref="AH36:AJ37"/>
    <mergeCell ref="AH39:AJ40"/>
    <mergeCell ref="H34:H35"/>
    <mergeCell ref="H36:H37"/>
    <mergeCell ref="AB36:AD37"/>
    <mergeCell ref="Y22:AA23"/>
    <mergeCell ref="Y27:AA28"/>
    <mergeCell ref="Y24:AA25"/>
    <mergeCell ref="Y29:AA30"/>
    <mergeCell ref="Y34:AA35"/>
    <mergeCell ref="Y36:AA37"/>
    <mergeCell ref="Y39:AA40"/>
    <mergeCell ref="W39:W40"/>
    <mergeCell ref="H39:H40"/>
    <mergeCell ref="AE31:AG32"/>
    <mergeCell ref="AE36:AG37"/>
    <mergeCell ref="AE34:AG35"/>
    <mergeCell ref="B31:B32"/>
    <mergeCell ref="C41:G42"/>
    <mergeCell ref="B16:B17"/>
    <mergeCell ref="B20:B21"/>
    <mergeCell ref="C20:G21"/>
    <mergeCell ref="H20:H21"/>
    <mergeCell ref="H22:H23"/>
    <mergeCell ref="B18:B19"/>
    <mergeCell ref="C33:G33"/>
    <mergeCell ref="H24:H25"/>
    <mergeCell ref="C24:G25"/>
    <mergeCell ref="B22:B23"/>
    <mergeCell ref="B24:B25"/>
    <mergeCell ref="B39:B40"/>
    <mergeCell ref="C39:G40"/>
    <mergeCell ref="B27:B28"/>
    <mergeCell ref="B29:B30"/>
    <mergeCell ref="AB24:AD25"/>
    <mergeCell ref="AB27:AD28"/>
    <mergeCell ref="C16:G17"/>
    <mergeCell ref="C18:G19"/>
    <mergeCell ref="C26:G26"/>
    <mergeCell ref="C22:G23"/>
    <mergeCell ref="C27:G28"/>
    <mergeCell ref="C29:G30"/>
    <mergeCell ref="C31:G32"/>
    <mergeCell ref="H18:H19"/>
    <mergeCell ref="H16:H17"/>
    <mergeCell ref="H29:H30"/>
    <mergeCell ref="H31:H32"/>
    <mergeCell ref="H27:H28"/>
    <mergeCell ref="Y18:AA19"/>
    <mergeCell ref="Y20:AA21"/>
    <mergeCell ref="Y31:AA32"/>
    <mergeCell ref="W31:W32"/>
    <mergeCell ref="W16:W17"/>
    <mergeCell ref="W20:W21"/>
    <mergeCell ref="W18:W19"/>
    <mergeCell ref="W24:W25"/>
    <mergeCell ref="W22:W23"/>
    <mergeCell ref="W27:W28"/>
  </mergeCells>
  <pageMargins left="0.25" right="0.25" top="0.44" bottom="0.44" header="0" footer="0"/>
  <pageSetup scale="35" orientation="landscape"/>
  <drawing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outlinePr summaryBelow="0" summaryRight="0"/>
  </sheetPr>
  <dimension ref="A1:AS1001"/>
  <sheetViews>
    <sheetView workbookViewId="0">
      <selection sqref="A1:AS47"/>
    </sheetView>
  </sheetViews>
  <sheetFormatPr baseColWidth="10" defaultColWidth="14.42578125" defaultRowHeight="15" customHeight="1"/>
  <cols>
    <col min="1" max="1" width="15.5703125" customWidth="1"/>
    <col min="2" max="2" width="11.42578125" customWidth="1"/>
    <col min="3" max="3" width="16.140625" customWidth="1"/>
    <col min="4" max="4" width="10.5703125" customWidth="1"/>
    <col min="5" max="5" width="9.7109375" customWidth="1"/>
    <col min="6" max="6" width="18.42578125" customWidth="1"/>
    <col min="7" max="7" width="12.5703125" customWidth="1"/>
    <col min="8" max="9" width="5.7109375" customWidth="1"/>
    <col min="10" max="21" width="9.85546875" customWidth="1"/>
    <col min="22" max="22" width="14.85546875" customWidth="1"/>
    <col min="23" max="23" width="9.42578125" customWidth="1"/>
    <col min="24" max="24" width="14.42578125" customWidth="1"/>
    <col min="25" max="26" width="17.28515625" customWidth="1"/>
    <col min="27" max="27" width="8.85546875" customWidth="1"/>
    <col min="28" max="30" width="16.42578125" customWidth="1"/>
    <col min="31" max="31" width="20.5703125" customWidth="1"/>
    <col min="32" max="32" width="19.85546875" customWidth="1"/>
    <col min="33" max="33" width="15.5703125" customWidth="1"/>
    <col min="34" max="34" width="16" customWidth="1"/>
    <col min="35" max="35" width="24.7109375" customWidth="1"/>
    <col min="36" max="36" width="17.5703125" customWidth="1"/>
    <col min="37"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237" t="s">
        <v>18</v>
      </c>
      <c r="AJ1" s="1864"/>
      <c r="AK1" s="255"/>
      <c r="AL1" s="255"/>
      <c r="AM1" s="255"/>
      <c r="AN1" s="255"/>
      <c r="AO1" s="255"/>
      <c r="AP1" s="255"/>
      <c r="AQ1" s="255"/>
      <c r="AR1" s="255"/>
      <c r="AS1" s="255"/>
    </row>
    <row r="2" spans="1:45" ht="21" customHeight="1">
      <c r="A2" s="1796"/>
      <c r="B2" s="1715"/>
      <c r="C2" s="1713"/>
      <c r="D2" s="2044" t="s">
        <v>23</v>
      </c>
      <c r="E2" s="1720"/>
      <c r="F2" s="1720"/>
      <c r="G2" s="1720"/>
      <c r="H2" s="1721"/>
      <c r="I2" s="2044" t="s">
        <v>1609</v>
      </c>
      <c r="J2" s="1720"/>
      <c r="K2" s="1720"/>
      <c r="L2" s="1720"/>
      <c r="M2" s="1720"/>
      <c r="N2" s="1720"/>
      <c r="O2" s="1720"/>
      <c r="P2" s="1720"/>
      <c r="Q2" s="1720"/>
      <c r="R2" s="1720"/>
      <c r="S2" s="1720"/>
      <c r="T2" s="1721"/>
      <c r="U2" s="256" t="s">
        <v>47</v>
      </c>
      <c r="V2" s="651">
        <f t="shared" ref="V2:V3" si="0">+X5+X7+X31</f>
        <v>1</v>
      </c>
      <c r="W2" s="2040"/>
      <c r="X2" s="1720"/>
      <c r="Y2" s="1720"/>
      <c r="Z2" s="1720"/>
      <c r="AA2" s="1720"/>
      <c r="AB2" s="1720"/>
      <c r="AC2" s="1720"/>
      <c r="AD2" s="1720"/>
      <c r="AE2" s="1720"/>
      <c r="AF2" s="1720"/>
      <c r="AG2" s="1720"/>
      <c r="AH2" s="1721"/>
      <c r="AI2" s="2226" t="s">
        <v>1557</v>
      </c>
      <c r="AJ2" s="1874"/>
      <c r="AK2" s="255"/>
      <c r="AL2" s="255"/>
      <c r="AM2" s="255"/>
      <c r="AN2" s="255"/>
      <c r="AO2" s="255"/>
      <c r="AP2" s="255"/>
      <c r="AQ2" s="255"/>
      <c r="AR2" s="255"/>
      <c r="AS2" s="255"/>
    </row>
    <row r="3" spans="1:45" ht="21"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961">
        <f t="shared" si="0"/>
        <v>0.91900000000000004</v>
      </c>
      <c r="W3" s="1696"/>
      <c r="X3" s="1666"/>
      <c r="Y3" s="1666"/>
      <c r="Z3" s="1666"/>
      <c r="AA3" s="1666"/>
      <c r="AB3" s="1666"/>
      <c r="AC3" s="1666"/>
      <c r="AD3" s="1666"/>
      <c r="AE3" s="1666"/>
      <c r="AF3" s="1666"/>
      <c r="AG3" s="1666"/>
      <c r="AH3" s="1651"/>
      <c r="AI3" s="2225">
        <v>43159</v>
      </c>
      <c r="AJ3" s="2055"/>
      <c r="AK3" s="255"/>
      <c r="AL3" s="255"/>
      <c r="AM3" s="255"/>
      <c r="AN3" s="255"/>
      <c r="AO3" s="255"/>
      <c r="AP3" s="255"/>
      <c r="AQ3" s="255"/>
      <c r="AR3" s="255"/>
      <c r="AS3" s="255"/>
    </row>
    <row r="4" spans="1:45" ht="45" customHeight="1">
      <c r="A4" s="2048" t="s">
        <v>107</v>
      </c>
      <c r="B4" s="2276"/>
      <c r="C4" s="261" t="s">
        <v>108</v>
      </c>
      <c r="D4" s="261" t="s">
        <v>109</v>
      </c>
      <c r="E4" s="261" t="s">
        <v>28</v>
      </c>
      <c r="F4" s="261" t="s">
        <v>110</v>
      </c>
      <c r="G4" s="340" t="s">
        <v>111</v>
      </c>
      <c r="H4" s="2080" t="s">
        <v>112</v>
      </c>
      <c r="I4" s="1866"/>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2080" t="s">
        <v>113</v>
      </c>
      <c r="Z4" s="1863"/>
      <c r="AA4" s="1866"/>
      <c r="AB4" s="2080" t="s">
        <v>117</v>
      </c>
      <c r="AC4" s="1863"/>
      <c r="AD4" s="1866"/>
      <c r="AE4" s="2080" t="s">
        <v>427</v>
      </c>
      <c r="AF4" s="1863"/>
      <c r="AG4" s="1866"/>
      <c r="AH4" s="2080" t="s">
        <v>125</v>
      </c>
      <c r="AI4" s="1863"/>
      <c r="AJ4" s="1864"/>
      <c r="AK4" s="267"/>
      <c r="AL4" s="267"/>
      <c r="AM4" s="267"/>
      <c r="AN4" s="267"/>
      <c r="AO4" s="267"/>
      <c r="AP4" s="267"/>
      <c r="AQ4" s="267"/>
      <c r="AR4" s="267"/>
      <c r="AS4" s="267"/>
    </row>
    <row r="5" spans="1:45" ht="101.25" customHeight="1">
      <c r="A5" s="1796"/>
      <c r="B5" s="1816"/>
      <c r="C5" s="2293" t="s">
        <v>2606</v>
      </c>
      <c r="D5" s="2156" t="s">
        <v>298</v>
      </c>
      <c r="E5" s="2231">
        <v>0.82</v>
      </c>
      <c r="F5" s="2156" t="s">
        <v>2607</v>
      </c>
      <c r="G5" s="2167" t="s">
        <v>300</v>
      </c>
      <c r="H5" s="2228" t="s">
        <v>47</v>
      </c>
      <c r="I5" s="2170"/>
      <c r="J5" s="881"/>
      <c r="K5" s="881"/>
      <c r="L5" s="881"/>
      <c r="M5" s="881"/>
      <c r="N5" s="881"/>
      <c r="O5" s="881"/>
      <c r="P5" s="881">
        <v>0.82</v>
      </c>
      <c r="Q5" s="881"/>
      <c r="R5" s="881"/>
      <c r="S5" s="881"/>
      <c r="T5" s="881"/>
      <c r="U5" s="881">
        <v>0.82</v>
      </c>
      <c r="V5" s="730">
        <f>(SUM(J5:U5)*100%/SUM(J5:U5))</f>
        <v>1</v>
      </c>
      <c r="W5" s="2039">
        <v>0.3</v>
      </c>
      <c r="X5" s="730">
        <f>+(V5/V5)*W5</f>
        <v>0.3</v>
      </c>
      <c r="Y5" s="2026" t="s">
        <v>2608</v>
      </c>
      <c r="Z5" s="1720"/>
      <c r="AA5" s="1721"/>
      <c r="AB5" s="2073" t="s">
        <v>2609</v>
      </c>
      <c r="AC5" s="1720"/>
      <c r="AD5" s="1721"/>
      <c r="AE5" s="2073" t="s">
        <v>2610</v>
      </c>
      <c r="AF5" s="1720"/>
      <c r="AG5" s="1721"/>
      <c r="AH5" s="2073" t="s">
        <v>2611</v>
      </c>
      <c r="AI5" s="1720"/>
      <c r="AJ5" s="1872"/>
      <c r="AK5" s="267"/>
      <c r="AL5" s="267"/>
      <c r="AM5" s="267"/>
      <c r="AN5" s="267"/>
      <c r="AO5" s="267"/>
      <c r="AP5" s="267"/>
      <c r="AQ5" s="267"/>
      <c r="AR5" s="267"/>
      <c r="AS5" s="267"/>
    </row>
    <row r="6" spans="1:45" ht="101.25" customHeight="1">
      <c r="A6" s="1796"/>
      <c r="B6" s="1816"/>
      <c r="C6" s="1715"/>
      <c r="D6" s="2219"/>
      <c r="E6" s="1715"/>
      <c r="F6" s="2219"/>
      <c r="G6" s="2232"/>
      <c r="H6" s="2233" t="s">
        <v>78</v>
      </c>
      <c r="I6" s="2234"/>
      <c r="J6" s="986"/>
      <c r="K6" s="986"/>
      <c r="L6" s="986"/>
      <c r="M6" s="986"/>
      <c r="N6" s="986"/>
      <c r="O6" s="986"/>
      <c r="P6" s="669">
        <v>0.75</v>
      </c>
      <c r="Q6" s="986"/>
      <c r="R6" s="986"/>
      <c r="S6" s="986"/>
      <c r="T6" s="986"/>
      <c r="U6" s="732">
        <v>0.71</v>
      </c>
      <c r="V6" s="733">
        <f>IF(COUNTA(J6:U6)&gt;1,SUM(J6:U6)/2,LOOKUP(200%,J6:U6))</f>
        <v>0.73</v>
      </c>
      <c r="W6" s="1619"/>
      <c r="X6" s="730">
        <f>+V6/V5*W5</f>
        <v>0.219</v>
      </c>
      <c r="Y6" s="1678"/>
      <c r="Z6" s="1715"/>
      <c r="AA6" s="1713"/>
      <c r="AB6" s="1678"/>
      <c r="AC6" s="1715"/>
      <c r="AD6" s="1713"/>
      <c r="AE6" s="1678"/>
      <c r="AF6" s="1715"/>
      <c r="AG6" s="1713"/>
      <c r="AH6" s="1678"/>
      <c r="AI6" s="1715"/>
      <c r="AJ6" s="1840"/>
      <c r="AK6" s="267"/>
      <c r="AL6" s="267"/>
      <c r="AM6" s="267"/>
      <c r="AN6" s="267"/>
      <c r="AO6" s="267"/>
      <c r="AP6" s="267"/>
      <c r="AQ6" s="267"/>
      <c r="AR6" s="267"/>
      <c r="AS6" s="267"/>
    </row>
    <row r="7" spans="1:45" ht="54" customHeight="1">
      <c r="A7" s="1796"/>
      <c r="B7" s="1816"/>
      <c r="C7" s="1715"/>
      <c r="D7" s="2156" t="s">
        <v>298</v>
      </c>
      <c r="E7" s="2231">
        <v>1</v>
      </c>
      <c r="F7" s="2156" t="s">
        <v>2612</v>
      </c>
      <c r="G7" s="2167" t="s">
        <v>300</v>
      </c>
      <c r="H7" s="2228" t="s">
        <v>47</v>
      </c>
      <c r="I7" s="2170"/>
      <c r="J7" s="664"/>
      <c r="K7" s="987">
        <v>1.15E-2</v>
      </c>
      <c r="L7" s="987">
        <v>9.7999999999999997E-3</v>
      </c>
      <c r="M7" s="988">
        <v>0.1308</v>
      </c>
      <c r="N7" s="988">
        <v>6.2199999999999998E-2</v>
      </c>
      <c r="O7" s="988">
        <v>3.4000000000000002E-2</v>
      </c>
      <c r="P7" s="988">
        <v>0.12470000000000001</v>
      </c>
      <c r="Q7" s="988">
        <v>0.2767</v>
      </c>
      <c r="R7" s="988">
        <v>2.7300000000000001E-2</v>
      </c>
      <c r="S7" s="988">
        <v>0.15920000000000001</v>
      </c>
      <c r="T7" s="988">
        <v>3.5400000000000001E-2</v>
      </c>
      <c r="U7" s="988">
        <v>0.12839999999999999</v>
      </c>
      <c r="V7" s="730">
        <f t="shared" ref="V7:V8" si="1">SUM(J7:U7)</f>
        <v>0.99999999999999989</v>
      </c>
      <c r="W7" s="2039">
        <v>0.3</v>
      </c>
      <c r="X7" s="730">
        <f>+(V7/V7)*W7</f>
        <v>0.3</v>
      </c>
      <c r="Y7" s="2026" t="s">
        <v>2613</v>
      </c>
      <c r="Z7" s="1720"/>
      <c r="AA7" s="1721"/>
      <c r="AB7" s="2073" t="s">
        <v>2614</v>
      </c>
      <c r="AC7" s="1720"/>
      <c r="AD7" s="1721"/>
      <c r="AE7" s="2073" t="s">
        <v>2616</v>
      </c>
      <c r="AF7" s="1720"/>
      <c r="AG7" s="1721"/>
      <c r="AH7" s="2073" t="s">
        <v>2617</v>
      </c>
      <c r="AI7" s="1720"/>
      <c r="AJ7" s="1872"/>
      <c r="AK7" s="267"/>
      <c r="AL7" s="267"/>
      <c r="AM7" s="267"/>
      <c r="AN7" s="267"/>
      <c r="AO7" s="267"/>
      <c r="AP7" s="267"/>
      <c r="AQ7" s="267"/>
      <c r="AR7" s="267"/>
      <c r="AS7" s="267"/>
    </row>
    <row r="8" spans="1:45" ht="23.25" customHeight="1">
      <c r="A8" s="1665"/>
      <c r="B8" s="1817"/>
      <c r="C8" s="1666"/>
      <c r="D8" s="2219"/>
      <c r="E8" s="1715"/>
      <c r="F8" s="2219"/>
      <c r="G8" s="2232"/>
      <c r="H8" s="2233" t="s">
        <v>78</v>
      </c>
      <c r="I8" s="2234"/>
      <c r="J8" s="989"/>
      <c r="K8" s="990">
        <v>1.15E-2</v>
      </c>
      <c r="L8" s="990">
        <v>9.7999999999999997E-3</v>
      </c>
      <c r="M8" s="990">
        <v>0.1308</v>
      </c>
      <c r="N8" s="990">
        <v>6.2199999999999998E-2</v>
      </c>
      <c r="O8" s="990">
        <v>3.4000000000000002E-2</v>
      </c>
      <c r="P8" s="990">
        <v>0.12470000000000001</v>
      </c>
      <c r="Q8" s="990">
        <v>0.2767</v>
      </c>
      <c r="R8" s="990">
        <v>2.7300000000000001E-2</v>
      </c>
      <c r="S8" s="990">
        <v>0.15920000000000001</v>
      </c>
      <c r="T8" s="990">
        <v>3.5400000000000001E-2</v>
      </c>
      <c r="U8" s="990">
        <v>0.12839999999999999</v>
      </c>
      <c r="V8" s="733">
        <f t="shared" si="1"/>
        <v>0.99999999999999989</v>
      </c>
      <c r="W8" s="1619"/>
      <c r="X8" s="730">
        <f>+V8/V7*W7</f>
        <v>0.3</v>
      </c>
      <c r="Y8" s="1678"/>
      <c r="Z8" s="1715"/>
      <c r="AA8" s="1713"/>
      <c r="AB8" s="1678"/>
      <c r="AC8" s="1715"/>
      <c r="AD8" s="1713"/>
      <c r="AE8" s="1678"/>
      <c r="AF8" s="1715"/>
      <c r="AG8" s="1713"/>
      <c r="AH8" s="1678"/>
      <c r="AI8" s="1715"/>
      <c r="AJ8" s="1840"/>
      <c r="AK8" s="267"/>
      <c r="AL8" s="267"/>
      <c r="AM8" s="267"/>
      <c r="AN8" s="267"/>
      <c r="AO8" s="267"/>
      <c r="AP8" s="267"/>
      <c r="AQ8" s="267"/>
      <c r="AR8" s="267"/>
      <c r="AS8" s="267"/>
    </row>
    <row r="9" spans="1:45" ht="17.25" customHeight="1">
      <c r="A9" s="2061" t="s">
        <v>2620</v>
      </c>
      <c r="B9" s="2218" t="s">
        <v>34</v>
      </c>
      <c r="C9" s="1863"/>
      <c r="D9" s="1863"/>
      <c r="E9" s="1863"/>
      <c r="F9" s="1863"/>
      <c r="G9" s="1863"/>
      <c r="H9" s="1863"/>
      <c r="I9" s="1863"/>
      <c r="J9" s="1863"/>
      <c r="K9" s="1863"/>
      <c r="L9" s="1863"/>
      <c r="M9" s="1863"/>
      <c r="N9" s="1863"/>
      <c r="O9" s="1863"/>
      <c r="P9" s="1863"/>
      <c r="Q9" s="1863"/>
      <c r="R9" s="1863"/>
      <c r="S9" s="1863"/>
      <c r="T9" s="1863"/>
      <c r="U9" s="1863"/>
      <c r="V9" s="1863"/>
      <c r="W9" s="1863"/>
      <c r="X9" s="1863"/>
      <c r="Y9" s="1863"/>
      <c r="Z9" s="1863"/>
      <c r="AA9" s="1863"/>
      <c r="AB9" s="1863"/>
      <c r="AC9" s="1863"/>
      <c r="AD9" s="1863"/>
      <c r="AE9" s="1863"/>
      <c r="AF9" s="1863"/>
      <c r="AG9" s="1863"/>
      <c r="AH9" s="1863"/>
      <c r="AI9" s="1863"/>
      <c r="AJ9" s="1864"/>
      <c r="AK9" s="267"/>
      <c r="AL9" s="267"/>
      <c r="AM9" s="267"/>
      <c r="AN9" s="267"/>
      <c r="AO9" s="267"/>
      <c r="AP9" s="267"/>
      <c r="AQ9" s="267"/>
      <c r="AR9" s="267"/>
      <c r="AS9" s="267"/>
    </row>
    <row r="10" spans="1:45" ht="172.5" customHeight="1">
      <c r="A10" s="1653"/>
      <c r="B10" s="2029">
        <v>1</v>
      </c>
      <c r="C10" s="2057" t="s">
        <v>2621</v>
      </c>
      <c r="D10" s="1720"/>
      <c r="E10" s="1720"/>
      <c r="F10" s="1720"/>
      <c r="G10" s="1721"/>
      <c r="H10" s="2042" t="s">
        <v>79</v>
      </c>
      <c r="I10" s="654" t="s">
        <v>47</v>
      </c>
      <c r="J10" s="676"/>
      <c r="K10" s="676">
        <v>6.8750000000000006E-2</v>
      </c>
      <c r="L10" s="676">
        <v>1.8749999999999999E-2</v>
      </c>
      <c r="M10" s="676">
        <v>0.125</v>
      </c>
      <c r="N10" s="676">
        <v>9.375E-2</v>
      </c>
      <c r="O10" s="676">
        <v>0.14374999999999999</v>
      </c>
      <c r="P10" s="676">
        <v>0.11875000000000001</v>
      </c>
      <c r="Q10" s="676">
        <v>0.125</v>
      </c>
      <c r="R10" s="676">
        <v>4.3749999999999997E-2</v>
      </c>
      <c r="S10" s="676">
        <v>0.05</v>
      </c>
      <c r="T10" s="676">
        <v>1.2500000000000001E-2</v>
      </c>
      <c r="U10" s="676">
        <v>0.2</v>
      </c>
      <c r="V10" s="672">
        <f t="shared" ref="V10:V29" si="2">SUM(J10:U10)</f>
        <v>1</v>
      </c>
      <c r="W10" s="2140">
        <v>0.1</v>
      </c>
      <c r="X10" s="290">
        <f>V10*W10</f>
        <v>0.1</v>
      </c>
      <c r="Y10" s="2026" t="s">
        <v>2622</v>
      </c>
      <c r="Z10" s="1720"/>
      <c r="AA10" s="1721"/>
      <c r="AB10" s="2026" t="s">
        <v>2624</v>
      </c>
      <c r="AC10" s="1720"/>
      <c r="AD10" s="1721"/>
      <c r="AE10" s="2026" t="s">
        <v>2625</v>
      </c>
      <c r="AF10" s="1720"/>
      <c r="AG10" s="1721"/>
      <c r="AH10" s="2026" t="s">
        <v>2626</v>
      </c>
      <c r="AI10" s="1720"/>
      <c r="AJ10" s="1721"/>
      <c r="AK10" s="267"/>
      <c r="AL10" s="267"/>
      <c r="AM10" s="267"/>
      <c r="AN10" s="267"/>
      <c r="AO10" s="267"/>
      <c r="AP10" s="267"/>
      <c r="AQ10" s="267"/>
      <c r="AR10" s="267"/>
      <c r="AS10" s="267"/>
    </row>
    <row r="11" spans="1:45" ht="172.5" customHeight="1">
      <c r="A11" s="1653"/>
      <c r="B11" s="1619"/>
      <c r="C11" s="1679"/>
      <c r="D11" s="1722"/>
      <c r="E11" s="1722"/>
      <c r="F11" s="1722"/>
      <c r="G11" s="1648"/>
      <c r="H11" s="2043"/>
      <c r="I11" s="666" t="s">
        <v>48</v>
      </c>
      <c r="J11" s="668"/>
      <c r="K11" s="668">
        <v>6.8750000000000006E-2</v>
      </c>
      <c r="L11" s="668">
        <v>1.8749999999999999E-2</v>
      </c>
      <c r="M11" s="669">
        <v>0.125</v>
      </c>
      <c r="N11" s="669">
        <v>9.375E-2</v>
      </c>
      <c r="O11" s="669">
        <v>0.14374999999999999</v>
      </c>
      <c r="P11" s="669">
        <v>0.11875000000000001</v>
      </c>
      <c r="Q11" s="669">
        <v>0.125</v>
      </c>
      <c r="R11" s="669">
        <v>4.3749999999999997E-2</v>
      </c>
      <c r="S11" s="669">
        <v>0.05</v>
      </c>
      <c r="T11" s="669">
        <v>1.2500000000000001E-2</v>
      </c>
      <c r="U11" s="669">
        <v>0.2</v>
      </c>
      <c r="V11" s="670">
        <f t="shared" si="2"/>
        <v>1</v>
      </c>
      <c r="W11" s="2141"/>
      <c r="X11" s="297">
        <f>+V11*W10</f>
        <v>0.1</v>
      </c>
      <c r="Y11" s="1679"/>
      <c r="Z11" s="1722"/>
      <c r="AA11" s="1648"/>
      <c r="AB11" s="1679"/>
      <c r="AC11" s="1722"/>
      <c r="AD11" s="1648"/>
      <c r="AE11" s="1679"/>
      <c r="AF11" s="1722"/>
      <c r="AG11" s="1648"/>
      <c r="AH11" s="1679"/>
      <c r="AI11" s="1722"/>
      <c r="AJ11" s="1648"/>
      <c r="AK11" s="267"/>
      <c r="AL11" s="267"/>
      <c r="AM11" s="267"/>
      <c r="AN11" s="267"/>
      <c r="AO11" s="267"/>
      <c r="AP11" s="267"/>
      <c r="AQ11" s="267"/>
      <c r="AR11" s="267"/>
      <c r="AS11" s="267"/>
    </row>
    <row r="12" spans="1:45" ht="74.25" customHeight="1">
      <c r="A12" s="1653"/>
      <c r="B12" s="2029">
        <v>2</v>
      </c>
      <c r="C12" s="2057" t="s">
        <v>2628</v>
      </c>
      <c r="D12" s="1720"/>
      <c r="E12" s="1720"/>
      <c r="F12" s="1720"/>
      <c r="G12" s="1721"/>
      <c r="H12" s="2042" t="s">
        <v>79</v>
      </c>
      <c r="I12" s="654" t="s">
        <v>47</v>
      </c>
      <c r="J12" s="734">
        <v>0</v>
      </c>
      <c r="K12" s="676">
        <v>0</v>
      </c>
      <c r="L12" s="676">
        <v>0</v>
      </c>
      <c r="M12" s="676">
        <v>0</v>
      </c>
      <c r="N12" s="676">
        <v>0</v>
      </c>
      <c r="O12" s="676">
        <v>0</v>
      </c>
      <c r="P12" s="676">
        <v>0</v>
      </c>
      <c r="Q12" s="676">
        <v>0.46499999999999997</v>
      </c>
      <c r="R12" s="676">
        <v>0</v>
      </c>
      <c r="S12" s="676">
        <v>0.16500000000000001</v>
      </c>
      <c r="T12" s="676">
        <v>0.2</v>
      </c>
      <c r="U12" s="676">
        <v>0.17</v>
      </c>
      <c r="V12" s="672">
        <f t="shared" si="2"/>
        <v>1</v>
      </c>
      <c r="W12" s="2140">
        <v>0.1</v>
      </c>
      <c r="X12" s="290">
        <f>V12*W12</f>
        <v>0.1</v>
      </c>
      <c r="Y12" s="2026" t="s">
        <v>2454</v>
      </c>
      <c r="Z12" s="1720"/>
      <c r="AA12" s="1721"/>
      <c r="AB12" s="2026" t="s">
        <v>2454</v>
      </c>
      <c r="AC12" s="1720"/>
      <c r="AD12" s="1721"/>
      <c r="AE12" s="2026" t="s">
        <v>2630</v>
      </c>
      <c r="AF12" s="1720"/>
      <c r="AG12" s="1721"/>
      <c r="AH12" s="2026" t="s">
        <v>2632</v>
      </c>
      <c r="AI12" s="1720"/>
      <c r="AJ12" s="1721"/>
      <c r="AK12" s="267"/>
      <c r="AL12" s="267"/>
      <c r="AM12" s="267"/>
      <c r="AN12" s="267"/>
      <c r="AO12" s="267"/>
      <c r="AP12" s="267"/>
      <c r="AQ12" s="267"/>
      <c r="AR12" s="267"/>
      <c r="AS12" s="267"/>
    </row>
    <row r="13" spans="1:45" ht="74.25" customHeight="1">
      <c r="A13" s="1653"/>
      <c r="B13" s="1619"/>
      <c r="C13" s="1679"/>
      <c r="D13" s="1722"/>
      <c r="E13" s="1722"/>
      <c r="F13" s="1722"/>
      <c r="G13" s="1648"/>
      <c r="H13" s="2043"/>
      <c r="I13" s="666" t="s">
        <v>48</v>
      </c>
      <c r="J13" s="667"/>
      <c r="K13" s="668"/>
      <c r="L13" s="668"/>
      <c r="M13" s="668"/>
      <c r="N13" s="668"/>
      <c r="O13" s="668"/>
      <c r="P13" s="668"/>
      <c r="Q13" s="669">
        <v>0.46500000000000002</v>
      </c>
      <c r="R13" s="668"/>
      <c r="S13" s="669">
        <v>0.16500000000000001</v>
      </c>
      <c r="T13" s="669">
        <v>0.2</v>
      </c>
      <c r="U13" s="669">
        <v>0.17</v>
      </c>
      <c r="V13" s="670">
        <f t="shared" si="2"/>
        <v>1</v>
      </c>
      <c r="W13" s="2141"/>
      <c r="X13" s="297">
        <f>+V13*W12</f>
        <v>0.1</v>
      </c>
      <c r="Y13" s="1679"/>
      <c r="Z13" s="1722"/>
      <c r="AA13" s="1648"/>
      <c r="AB13" s="1679"/>
      <c r="AC13" s="1722"/>
      <c r="AD13" s="1648"/>
      <c r="AE13" s="1679"/>
      <c r="AF13" s="1722"/>
      <c r="AG13" s="1648"/>
      <c r="AH13" s="1679"/>
      <c r="AI13" s="1722"/>
      <c r="AJ13" s="1648"/>
      <c r="AK13" s="267"/>
      <c r="AL13" s="267"/>
      <c r="AM13" s="267"/>
      <c r="AN13" s="267"/>
      <c r="AO13" s="267"/>
      <c r="AP13" s="267"/>
      <c r="AQ13" s="267"/>
      <c r="AR13" s="267"/>
      <c r="AS13" s="267"/>
    </row>
    <row r="14" spans="1:45" ht="67.5" customHeight="1">
      <c r="A14" s="1653"/>
      <c r="B14" s="2029">
        <v>3</v>
      </c>
      <c r="C14" s="2057" t="s">
        <v>2634</v>
      </c>
      <c r="D14" s="1720"/>
      <c r="E14" s="1720"/>
      <c r="F14" s="1720"/>
      <c r="G14" s="1721"/>
      <c r="H14" s="2042" t="s">
        <v>79</v>
      </c>
      <c r="I14" s="654" t="s">
        <v>47</v>
      </c>
      <c r="J14" s="734"/>
      <c r="K14" s="676"/>
      <c r="L14" s="676"/>
      <c r="M14" s="676">
        <v>0.33</v>
      </c>
      <c r="N14" s="676"/>
      <c r="O14" s="676"/>
      <c r="P14" s="676">
        <v>0.33</v>
      </c>
      <c r="Q14" s="676"/>
      <c r="R14" s="676"/>
      <c r="S14" s="676">
        <v>0.34</v>
      </c>
      <c r="T14" s="676"/>
      <c r="U14" s="676"/>
      <c r="V14" s="672">
        <f t="shared" si="2"/>
        <v>1</v>
      </c>
      <c r="W14" s="2140">
        <v>0.1</v>
      </c>
      <c r="X14" s="290">
        <f>V14*W14</f>
        <v>0.1</v>
      </c>
      <c r="Y14" s="2026" t="s">
        <v>2635</v>
      </c>
      <c r="Z14" s="1720"/>
      <c r="AA14" s="1721"/>
      <c r="AB14" s="2026" t="s">
        <v>2636</v>
      </c>
      <c r="AC14" s="1720"/>
      <c r="AD14" s="1721"/>
      <c r="AE14" s="2142"/>
      <c r="AF14" s="1720"/>
      <c r="AG14" s="1721"/>
      <c r="AH14" s="2026" t="s">
        <v>2637</v>
      </c>
      <c r="AI14" s="1720"/>
      <c r="AJ14" s="1721"/>
      <c r="AK14" s="267"/>
      <c r="AL14" s="267"/>
      <c r="AM14" s="267"/>
      <c r="AN14" s="267"/>
      <c r="AO14" s="267"/>
      <c r="AP14" s="267"/>
      <c r="AQ14" s="267"/>
      <c r="AR14" s="267"/>
      <c r="AS14" s="267"/>
    </row>
    <row r="15" spans="1:45" ht="48" customHeight="1">
      <c r="A15" s="1653"/>
      <c r="B15" s="1619"/>
      <c r="C15" s="1679"/>
      <c r="D15" s="1722"/>
      <c r="E15" s="1722"/>
      <c r="F15" s="1722"/>
      <c r="G15" s="1648"/>
      <c r="H15" s="2043"/>
      <c r="I15" s="666" t="s">
        <v>48</v>
      </c>
      <c r="J15" s="667"/>
      <c r="K15" s="668"/>
      <c r="L15" s="668"/>
      <c r="M15" s="669">
        <v>0.33</v>
      </c>
      <c r="N15" s="668"/>
      <c r="O15" s="668"/>
      <c r="P15" s="669">
        <v>0.33</v>
      </c>
      <c r="Q15" s="668"/>
      <c r="R15" s="668"/>
      <c r="S15" s="669">
        <v>0.34</v>
      </c>
      <c r="T15" s="668"/>
      <c r="U15" s="668"/>
      <c r="V15" s="670">
        <f t="shared" si="2"/>
        <v>1</v>
      </c>
      <c r="W15" s="2141"/>
      <c r="X15" s="297">
        <f>+V15*W14</f>
        <v>0.1</v>
      </c>
      <c r="Y15" s="1679"/>
      <c r="Z15" s="1722"/>
      <c r="AA15" s="1648"/>
      <c r="AB15" s="1679"/>
      <c r="AC15" s="1722"/>
      <c r="AD15" s="1648"/>
      <c r="AE15" s="1679"/>
      <c r="AF15" s="1722"/>
      <c r="AG15" s="1648"/>
      <c r="AH15" s="1679"/>
      <c r="AI15" s="1722"/>
      <c r="AJ15" s="1648"/>
      <c r="AK15" s="267"/>
      <c r="AL15" s="267"/>
      <c r="AM15" s="267"/>
      <c r="AN15" s="267"/>
      <c r="AO15" s="267"/>
      <c r="AP15" s="267"/>
      <c r="AQ15" s="267"/>
      <c r="AR15" s="267"/>
      <c r="AS15" s="267"/>
    </row>
    <row r="16" spans="1:45" ht="85.5" customHeight="1">
      <c r="A16" s="1653"/>
      <c r="B16" s="2029">
        <v>4</v>
      </c>
      <c r="C16" s="2289" t="s">
        <v>2638</v>
      </c>
      <c r="D16" s="1720"/>
      <c r="E16" s="1720"/>
      <c r="F16" s="1720"/>
      <c r="G16" s="1721"/>
      <c r="H16" s="2042" t="s">
        <v>79</v>
      </c>
      <c r="I16" s="654" t="s">
        <v>47</v>
      </c>
      <c r="J16" s="734"/>
      <c r="K16" s="676"/>
      <c r="L16" s="676"/>
      <c r="M16" s="676">
        <v>0.33</v>
      </c>
      <c r="N16" s="676"/>
      <c r="O16" s="676"/>
      <c r="P16" s="676"/>
      <c r="Q16" s="676">
        <v>0.33</v>
      </c>
      <c r="R16" s="676"/>
      <c r="S16" s="676">
        <v>0.34</v>
      </c>
      <c r="T16" s="676"/>
      <c r="U16" s="676"/>
      <c r="V16" s="672">
        <f t="shared" si="2"/>
        <v>1</v>
      </c>
      <c r="W16" s="2140">
        <v>0.05</v>
      </c>
      <c r="X16" s="290">
        <f>V16*W16</f>
        <v>0.05</v>
      </c>
      <c r="Y16" s="2026" t="s">
        <v>2639</v>
      </c>
      <c r="Z16" s="1720"/>
      <c r="AA16" s="1721"/>
      <c r="AB16" s="2026" t="s">
        <v>2640</v>
      </c>
      <c r="AC16" s="1720"/>
      <c r="AD16" s="1721"/>
      <c r="AE16" s="2026" t="s">
        <v>2641</v>
      </c>
      <c r="AF16" s="1720"/>
      <c r="AG16" s="1721"/>
      <c r="AH16" s="2026" t="s">
        <v>2642</v>
      </c>
      <c r="AI16" s="1720"/>
      <c r="AJ16" s="1721"/>
      <c r="AK16" s="267"/>
      <c r="AL16" s="267"/>
      <c r="AM16" s="267"/>
      <c r="AN16" s="267"/>
      <c r="AO16" s="267"/>
      <c r="AP16" s="267"/>
      <c r="AQ16" s="267"/>
      <c r="AR16" s="267"/>
      <c r="AS16" s="267"/>
    </row>
    <row r="17" spans="1:45" ht="69.75" customHeight="1">
      <c r="A17" s="1653"/>
      <c r="B17" s="1619"/>
      <c r="C17" s="1679"/>
      <c r="D17" s="1722"/>
      <c r="E17" s="1722"/>
      <c r="F17" s="1722"/>
      <c r="G17" s="1648"/>
      <c r="H17" s="2043"/>
      <c r="I17" s="666" t="s">
        <v>48</v>
      </c>
      <c r="J17" s="667"/>
      <c r="K17" s="668"/>
      <c r="L17" s="668"/>
      <c r="M17" s="669">
        <v>0.33</v>
      </c>
      <c r="N17" s="668"/>
      <c r="O17" s="668"/>
      <c r="P17" s="668"/>
      <c r="Q17" s="669">
        <v>0.33</v>
      </c>
      <c r="R17" s="668"/>
      <c r="S17" s="669">
        <v>0.34</v>
      </c>
      <c r="T17" s="668"/>
      <c r="U17" s="668"/>
      <c r="V17" s="670">
        <f t="shared" si="2"/>
        <v>1</v>
      </c>
      <c r="W17" s="2141"/>
      <c r="X17" s="297">
        <f>+V17*W16</f>
        <v>0.05</v>
      </c>
      <c r="Y17" s="1679"/>
      <c r="Z17" s="1722"/>
      <c r="AA17" s="1648"/>
      <c r="AB17" s="1679"/>
      <c r="AC17" s="1722"/>
      <c r="AD17" s="1648"/>
      <c r="AE17" s="1679"/>
      <c r="AF17" s="1722"/>
      <c r="AG17" s="1648"/>
      <c r="AH17" s="1679"/>
      <c r="AI17" s="1722"/>
      <c r="AJ17" s="1648"/>
      <c r="AK17" s="267"/>
      <c r="AL17" s="267"/>
      <c r="AM17" s="267"/>
      <c r="AN17" s="267"/>
      <c r="AO17" s="267"/>
      <c r="AP17" s="267"/>
      <c r="AQ17" s="267"/>
      <c r="AR17" s="267"/>
      <c r="AS17" s="267"/>
    </row>
    <row r="18" spans="1:45" ht="137.25" customHeight="1">
      <c r="A18" s="1653"/>
      <c r="B18" s="2029">
        <v>5</v>
      </c>
      <c r="C18" s="2290" t="s">
        <v>2643</v>
      </c>
      <c r="D18" s="1720"/>
      <c r="E18" s="1720"/>
      <c r="F18" s="1720"/>
      <c r="G18" s="1721"/>
      <c r="H18" s="2042" t="s">
        <v>79</v>
      </c>
      <c r="I18" s="654" t="s">
        <v>47</v>
      </c>
      <c r="J18" s="734">
        <v>0</v>
      </c>
      <c r="K18" s="676">
        <v>0</v>
      </c>
      <c r="L18" s="676">
        <v>0.04</v>
      </c>
      <c r="M18" s="676">
        <v>0</v>
      </c>
      <c r="N18" s="676">
        <v>0.27999999999999997</v>
      </c>
      <c r="O18" s="676">
        <v>0.06</v>
      </c>
      <c r="P18" s="676">
        <v>0.3</v>
      </c>
      <c r="Q18" s="676">
        <v>0.04</v>
      </c>
      <c r="R18" s="676">
        <v>0.12</v>
      </c>
      <c r="S18" s="676">
        <v>0.06</v>
      </c>
      <c r="T18" s="676">
        <v>0</v>
      </c>
      <c r="U18" s="676">
        <v>0.1</v>
      </c>
      <c r="V18" s="672">
        <f t="shared" si="2"/>
        <v>0.99999999999999989</v>
      </c>
      <c r="W18" s="2140">
        <v>0.1</v>
      </c>
      <c r="X18" s="290">
        <f>V18*W18</f>
        <v>9.9999999999999992E-2</v>
      </c>
      <c r="Y18" s="2026" t="s">
        <v>2644</v>
      </c>
      <c r="Z18" s="1720"/>
      <c r="AA18" s="1721"/>
      <c r="AB18" s="2026" t="s">
        <v>2645</v>
      </c>
      <c r="AC18" s="1720"/>
      <c r="AD18" s="1721"/>
      <c r="AE18" s="2291" t="s">
        <v>2646</v>
      </c>
      <c r="AF18" s="1720"/>
      <c r="AG18" s="1721"/>
      <c r="AH18" s="2291" t="s">
        <v>2647</v>
      </c>
      <c r="AI18" s="1720"/>
      <c r="AJ18" s="1721"/>
      <c r="AK18" s="267"/>
      <c r="AL18" s="267"/>
      <c r="AM18" s="267"/>
      <c r="AN18" s="267"/>
      <c r="AO18" s="267"/>
      <c r="AP18" s="267"/>
      <c r="AQ18" s="267"/>
      <c r="AR18" s="267"/>
      <c r="AS18" s="267"/>
    </row>
    <row r="19" spans="1:45" ht="105" customHeight="1">
      <c r="A19" s="1653"/>
      <c r="B19" s="1619"/>
      <c r="C19" s="1679"/>
      <c r="D19" s="1722"/>
      <c r="E19" s="1722"/>
      <c r="F19" s="1722"/>
      <c r="G19" s="1648"/>
      <c r="H19" s="2043"/>
      <c r="I19" s="666" t="s">
        <v>48</v>
      </c>
      <c r="J19" s="667"/>
      <c r="K19" s="668"/>
      <c r="L19" s="669">
        <v>0.04</v>
      </c>
      <c r="M19" s="668"/>
      <c r="N19" s="669">
        <v>0.28000000000000003</v>
      </c>
      <c r="O19" s="669">
        <v>0.06</v>
      </c>
      <c r="P19" s="669">
        <v>0.3</v>
      </c>
      <c r="Q19" s="669">
        <v>0.04</v>
      </c>
      <c r="R19" s="669">
        <v>0.12</v>
      </c>
      <c r="S19" s="669">
        <v>0.06</v>
      </c>
      <c r="T19" s="669">
        <v>0</v>
      </c>
      <c r="U19" s="669">
        <v>0.1</v>
      </c>
      <c r="V19" s="670">
        <f t="shared" si="2"/>
        <v>0.99999999999999989</v>
      </c>
      <c r="W19" s="2141"/>
      <c r="X19" s="297">
        <f>+V19*W18</f>
        <v>9.9999999999999992E-2</v>
      </c>
      <c r="Y19" s="1679"/>
      <c r="Z19" s="1722"/>
      <c r="AA19" s="1648"/>
      <c r="AB19" s="1679"/>
      <c r="AC19" s="1722"/>
      <c r="AD19" s="1648"/>
      <c r="AE19" s="1679"/>
      <c r="AF19" s="1722"/>
      <c r="AG19" s="1648"/>
      <c r="AH19" s="1679"/>
      <c r="AI19" s="1722"/>
      <c r="AJ19" s="1648"/>
      <c r="AK19" s="267"/>
      <c r="AL19" s="267"/>
      <c r="AM19" s="267"/>
      <c r="AN19" s="267"/>
      <c r="AO19" s="267"/>
      <c r="AP19" s="267"/>
      <c r="AQ19" s="267"/>
      <c r="AR19" s="267"/>
      <c r="AS19" s="267"/>
    </row>
    <row r="20" spans="1:45" ht="112.5" customHeight="1">
      <c r="A20" s="1653"/>
      <c r="B20" s="2029">
        <v>6</v>
      </c>
      <c r="C20" s="2057" t="s">
        <v>2648</v>
      </c>
      <c r="D20" s="1720"/>
      <c r="E20" s="1720"/>
      <c r="F20" s="1720"/>
      <c r="G20" s="1721"/>
      <c r="H20" s="2042" t="s">
        <v>79</v>
      </c>
      <c r="I20" s="654" t="s">
        <v>47</v>
      </c>
      <c r="J20" s="734">
        <v>0</v>
      </c>
      <c r="K20" s="676"/>
      <c r="L20" s="676">
        <v>0</v>
      </c>
      <c r="M20" s="676">
        <v>0</v>
      </c>
      <c r="N20" s="676">
        <v>0</v>
      </c>
      <c r="O20" s="676"/>
      <c r="P20" s="676">
        <v>0</v>
      </c>
      <c r="Q20" s="676">
        <v>0.7</v>
      </c>
      <c r="R20" s="676">
        <v>0</v>
      </c>
      <c r="S20" s="676">
        <v>0</v>
      </c>
      <c r="T20" s="676">
        <v>0</v>
      </c>
      <c r="U20" s="676">
        <v>0.3</v>
      </c>
      <c r="V20" s="672">
        <f t="shared" si="2"/>
        <v>1</v>
      </c>
      <c r="W20" s="2140">
        <v>0.1</v>
      </c>
      <c r="X20" s="290">
        <f>V20*W20</f>
        <v>0.1</v>
      </c>
      <c r="Y20" s="2189" t="s">
        <v>2639</v>
      </c>
      <c r="Z20" s="1720"/>
      <c r="AA20" s="1721"/>
      <c r="AB20" s="2026" t="s">
        <v>2649</v>
      </c>
      <c r="AC20" s="1720"/>
      <c r="AD20" s="1721"/>
      <c r="AE20" s="2026" t="s">
        <v>2650</v>
      </c>
      <c r="AF20" s="1720"/>
      <c r="AG20" s="1721"/>
      <c r="AH20" s="2026" t="s">
        <v>2651</v>
      </c>
      <c r="AI20" s="1720"/>
      <c r="AJ20" s="1721"/>
      <c r="AK20" s="267"/>
      <c r="AL20" s="267"/>
      <c r="AM20" s="267"/>
      <c r="AN20" s="267"/>
      <c r="AO20" s="267"/>
      <c r="AP20" s="267"/>
      <c r="AQ20" s="267"/>
      <c r="AR20" s="267"/>
      <c r="AS20" s="267"/>
    </row>
    <row r="21" spans="1:45" ht="112.5" customHeight="1">
      <c r="A21" s="1653"/>
      <c r="B21" s="1619"/>
      <c r="C21" s="1679"/>
      <c r="D21" s="1722"/>
      <c r="E21" s="1722"/>
      <c r="F21" s="1722"/>
      <c r="G21" s="1648"/>
      <c r="H21" s="2043"/>
      <c r="I21" s="666" t="s">
        <v>48</v>
      </c>
      <c r="J21" s="667"/>
      <c r="K21" s="668"/>
      <c r="L21" s="668"/>
      <c r="M21" s="668"/>
      <c r="N21" s="669">
        <v>1</v>
      </c>
      <c r="O21" s="669"/>
      <c r="P21" s="668"/>
      <c r="Q21" s="669"/>
      <c r="R21" s="668"/>
      <c r="S21" s="668"/>
      <c r="T21" s="668"/>
      <c r="U21" s="668"/>
      <c r="V21" s="670">
        <f t="shared" si="2"/>
        <v>1</v>
      </c>
      <c r="W21" s="2141"/>
      <c r="X21" s="297">
        <f>+V21*W20</f>
        <v>0.1</v>
      </c>
      <c r="Y21" s="1679"/>
      <c r="Z21" s="1722"/>
      <c r="AA21" s="1648"/>
      <c r="AB21" s="1679"/>
      <c r="AC21" s="1722"/>
      <c r="AD21" s="1648"/>
      <c r="AE21" s="1679"/>
      <c r="AF21" s="1722"/>
      <c r="AG21" s="1648"/>
      <c r="AH21" s="1679"/>
      <c r="AI21" s="1722"/>
      <c r="AJ21" s="1648"/>
      <c r="AK21" s="267"/>
      <c r="AL21" s="267"/>
      <c r="AM21" s="267"/>
      <c r="AN21" s="267"/>
      <c r="AO21" s="267"/>
      <c r="AP21" s="267"/>
      <c r="AQ21" s="267"/>
      <c r="AR21" s="267"/>
      <c r="AS21" s="267"/>
    </row>
    <row r="22" spans="1:45" ht="56.25" customHeight="1">
      <c r="A22" s="1653"/>
      <c r="B22" s="2029">
        <v>7</v>
      </c>
      <c r="C22" s="2057" t="s">
        <v>2652</v>
      </c>
      <c r="D22" s="1720"/>
      <c r="E22" s="1720"/>
      <c r="F22" s="1720"/>
      <c r="G22" s="1721"/>
      <c r="H22" s="2042" t="s">
        <v>79</v>
      </c>
      <c r="I22" s="654" t="s">
        <v>47</v>
      </c>
      <c r="J22" s="734"/>
      <c r="K22" s="676"/>
      <c r="L22" s="676"/>
      <c r="M22" s="676"/>
      <c r="N22" s="676"/>
      <c r="O22" s="676">
        <v>0.5</v>
      </c>
      <c r="P22" s="676"/>
      <c r="Q22" s="676"/>
      <c r="R22" s="676"/>
      <c r="S22" s="676"/>
      <c r="T22" s="676">
        <v>0.5</v>
      </c>
      <c r="U22" s="676"/>
      <c r="V22" s="672">
        <f t="shared" si="2"/>
        <v>1</v>
      </c>
      <c r="W22" s="2140">
        <v>0.1</v>
      </c>
      <c r="X22" s="290">
        <f>V22*W22</f>
        <v>0.1</v>
      </c>
      <c r="Y22" s="2189" t="s">
        <v>2639</v>
      </c>
      <c r="Z22" s="1720"/>
      <c r="AA22" s="1721"/>
      <c r="AB22" s="2026" t="s">
        <v>2653</v>
      </c>
      <c r="AC22" s="1720"/>
      <c r="AD22" s="1721"/>
      <c r="AE22" s="2026" t="s">
        <v>2654</v>
      </c>
      <c r="AF22" s="1720"/>
      <c r="AG22" s="1721"/>
      <c r="AH22" s="2291" t="s">
        <v>2655</v>
      </c>
      <c r="AI22" s="1720"/>
      <c r="AJ22" s="1721"/>
      <c r="AK22" s="267"/>
      <c r="AL22" s="267"/>
      <c r="AM22" s="267"/>
      <c r="AN22" s="267"/>
      <c r="AO22" s="267"/>
      <c r="AP22" s="267"/>
      <c r="AQ22" s="267"/>
      <c r="AR22" s="267"/>
      <c r="AS22" s="267"/>
    </row>
    <row r="23" spans="1:45" ht="42.75" customHeight="1">
      <c r="A23" s="1653"/>
      <c r="B23" s="1619"/>
      <c r="C23" s="1679"/>
      <c r="D23" s="1722"/>
      <c r="E23" s="1722"/>
      <c r="F23" s="1722"/>
      <c r="G23" s="1648"/>
      <c r="H23" s="2043"/>
      <c r="I23" s="666" t="s">
        <v>48</v>
      </c>
      <c r="J23" s="667"/>
      <c r="K23" s="668"/>
      <c r="L23" s="668"/>
      <c r="M23" s="668"/>
      <c r="N23" s="668"/>
      <c r="O23" s="669">
        <v>0.5</v>
      </c>
      <c r="P23" s="668"/>
      <c r="Q23" s="668"/>
      <c r="R23" s="668"/>
      <c r="S23" s="668"/>
      <c r="T23" s="669">
        <v>0.5</v>
      </c>
      <c r="U23" s="668"/>
      <c r="V23" s="670">
        <f t="shared" si="2"/>
        <v>1</v>
      </c>
      <c r="W23" s="2141"/>
      <c r="X23" s="297">
        <f>+V23*W22</f>
        <v>0.1</v>
      </c>
      <c r="Y23" s="1679"/>
      <c r="Z23" s="1722"/>
      <c r="AA23" s="1648"/>
      <c r="AB23" s="1679"/>
      <c r="AC23" s="1722"/>
      <c r="AD23" s="1648"/>
      <c r="AE23" s="1679"/>
      <c r="AF23" s="1722"/>
      <c r="AG23" s="1648"/>
      <c r="AH23" s="1679"/>
      <c r="AI23" s="1722"/>
      <c r="AJ23" s="1648"/>
      <c r="AK23" s="267"/>
      <c r="AL23" s="267"/>
      <c r="AM23" s="267"/>
      <c r="AN23" s="267"/>
      <c r="AO23" s="267"/>
      <c r="AP23" s="267"/>
      <c r="AQ23" s="267"/>
      <c r="AR23" s="267"/>
      <c r="AS23" s="267"/>
    </row>
    <row r="24" spans="1:45" ht="69" customHeight="1">
      <c r="A24" s="1653"/>
      <c r="B24" s="2029">
        <v>8</v>
      </c>
      <c r="C24" s="2057" t="s">
        <v>2656</v>
      </c>
      <c r="D24" s="1720"/>
      <c r="E24" s="1720"/>
      <c r="F24" s="1720"/>
      <c r="G24" s="1721"/>
      <c r="H24" s="2042" t="s">
        <v>79</v>
      </c>
      <c r="I24" s="654" t="s">
        <v>47</v>
      </c>
      <c r="J24" s="734"/>
      <c r="K24" s="676">
        <v>0.2</v>
      </c>
      <c r="L24" s="676"/>
      <c r="M24" s="676"/>
      <c r="N24" s="676"/>
      <c r="O24" s="676"/>
      <c r="P24" s="676">
        <v>0.4</v>
      </c>
      <c r="Q24" s="676"/>
      <c r="R24" s="676"/>
      <c r="S24" s="676"/>
      <c r="T24" s="676"/>
      <c r="U24" s="676">
        <v>0.4</v>
      </c>
      <c r="V24" s="672">
        <f t="shared" si="2"/>
        <v>1</v>
      </c>
      <c r="W24" s="2140">
        <v>0.2</v>
      </c>
      <c r="X24" s="290">
        <f>V24*W24</f>
        <v>0.2</v>
      </c>
      <c r="Y24" s="2026" t="s">
        <v>2657</v>
      </c>
      <c r="Z24" s="1720"/>
      <c r="AA24" s="1721"/>
      <c r="AB24" s="2026" t="s">
        <v>2658</v>
      </c>
      <c r="AC24" s="1720"/>
      <c r="AD24" s="1721"/>
      <c r="AE24" s="2026" t="s">
        <v>2659</v>
      </c>
      <c r="AF24" s="1720"/>
      <c r="AG24" s="1721"/>
      <c r="AH24" s="2026" t="s">
        <v>2660</v>
      </c>
      <c r="AI24" s="1720"/>
      <c r="AJ24" s="1721"/>
      <c r="AK24" s="267"/>
      <c r="AL24" s="267"/>
      <c r="AM24" s="267"/>
      <c r="AN24" s="267"/>
      <c r="AO24" s="267"/>
      <c r="AP24" s="267"/>
      <c r="AQ24" s="267"/>
      <c r="AR24" s="267"/>
      <c r="AS24" s="267"/>
    </row>
    <row r="25" spans="1:45" ht="63.75" customHeight="1">
      <c r="A25" s="1653"/>
      <c r="B25" s="1619"/>
      <c r="C25" s="1679"/>
      <c r="D25" s="1722"/>
      <c r="E25" s="1722"/>
      <c r="F25" s="1722"/>
      <c r="G25" s="1648"/>
      <c r="H25" s="2043"/>
      <c r="I25" s="666" t="s">
        <v>48</v>
      </c>
      <c r="J25" s="667"/>
      <c r="K25" s="669">
        <v>0.2</v>
      </c>
      <c r="L25" s="668"/>
      <c r="M25" s="668"/>
      <c r="N25" s="668"/>
      <c r="O25" s="668"/>
      <c r="P25" s="669">
        <v>0.4</v>
      </c>
      <c r="Q25" s="668"/>
      <c r="R25" s="668"/>
      <c r="S25" s="668"/>
      <c r="T25" s="668"/>
      <c r="U25" s="669">
        <v>0.4</v>
      </c>
      <c r="V25" s="670">
        <f t="shared" si="2"/>
        <v>1</v>
      </c>
      <c r="W25" s="2141"/>
      <c r="X25" s="297">
        <f>+V25*W24</f>
        <v>0.2</v>
      </c>
      <c r="Y25" s="1679"/>
      <c r="Z25" s="1722"/>
      <c r="AA25" s="1648"/>
      <c r="AB25" s="1679"/>
      <c r="AC25" s="1722"/>
      <c r="AD25" s="1648"/>
      <c r="AE25" s="1679"/>
      <c r="AF25" s="1722"/>
      <c r="AG25" s="1648"/>
      <c r="AH25" s="1679"/>
      <c r="AI25" s="1722"/>
      <c r="AJ25" s="1648"/>
      <c r="AK25" s="267"/>
      <c r="AL25" s="267"/>
      <c r="AM25" s="267"/>
      <c r="AN25" s="267"/>
      <c r="AO25" s="267"/>
      <c r="AP25" s="267"/>
      <c r="AQ25" s="267"/>
      <c r="AR25" s="267"/>
      <c r="AS25" s="267"/>
    </row>
    <row r="26" spans="1:45" ht="67.5" customHeight="1">
      <c r="A26" s="1653"/>
      <c r="B26" s="2029">
        <v>9</v>
      </c>
      <c r="C26" s="2292" t="s">
        <v>2661</v>
      </c>
      <c r="D26" s="1720"/>
      <c r="E26" s="1720"/>
      <c r="F26" s="1720"/>
      <c r="G26" s="1721"/>
      <c r="H26" s="2042" t="s">
        <v>79</v>
      </c>
      <c r="I26" s="654" t="s">
        <v>47</v>
      </c>
      <c r="J26" s="734"/>
      <c r="K26" s="676"/>
      <c r="L26" s="676"/>
      <c r="M26" s="676"/>
      <c r="N26" s="676"/>
      <c r="O26" s="995">
        <v>0.05</v>
      </c>
      <c r="P26" s="995">
        <v>0.05</v>
      </c>
      <c r="Q26" s="995">
        <v>0.05</v>
      </c>
      <c r="R26" s="995">
        <v>0.05</v>
      </c>
      <c r="S26" s="995">
        <v>0.25</v>
      </c>
      <c r="T26" s="995">
        <v>0.25</v>
      </c>
      <c r="U26" s="676">
        <v>0.3</v>
      </c>
      <c r="V26" s="672">
        <f t="shared" si="2"/>
        <v>1</v>
      </c>
      <c r="W26" s="2140">
        <v>0.15</v>
      </c>
      <c r="X26" s="290">
        <f>V26*W26</f>
        <v>0.15</v>
      </c>
      <c r="Y26" s="2026" t="s">
        <v>2639</v>
      </c>
      <c r="Z26" s="1720"/>
      <c r="AA26" s="1721"/>
      <c r="AB26" s="2026" t="s">
        <v>2662</v>
      </c>
      <c r="AC26" s="1720"/>
      <c r="AD26" s="1721"/>
      <c r="AE26" s="2026" t="s">
        <v>2663</v>
      </c>
      <c r="AF26" s="1720"/>
      <c r="AG26" s="1721"/>
      <c r="AH26" s="2026" t="s">
        <v>2664</v>
      </c>
      <c r="AI26" s="1720"/>
      <c r="AJ26" s="1721"/>
      <c r="AK26" s="267"/>
      <c r="AL26" s="267"/>
      <c r="AM26" s="267"/>
      <c r="AN26" s="267"/>
      <c r="AO26" s="267"/>
      <c r="AP26" s="267"/>
      <c r="AQ26" s="267"/>
      <c r="AR26" s="267"/>
      <c r="AS26" s="267"/>
    </row>
    <row r="27" spans="1:45" ht="58.5" customHeight="1">
      <c r="A27" s="1653"/>
      <c r="B27" s="1619"/>
      <c r="C27" s="1679"/>
      <c r="D27" s="1722"/>
      <c r="E27" s="1722"/>
      <c r="F27" s="1722"/>
      <c r="G27" s="1648"/>
      <c r="H27" s="2043"/>
      <c r="I27" s="666" t="s">
        <v>48</v>
      </c>
      <c r="J27" s="667"/>
      <c r="K27" s="668"/>
      <c r="L27" s="668"/>
      <c r="M27" s="668"/>
      <c r="N27" s="668"/>
      <c r="O27" s="669">
        <v>0.05</v>
      </c>
      <c r="P27" s="669">
        <v>0.05</v>
      </c>
      <c r="Q27" s="669">
        <v>0.05</v>
      </c>
      <c r="R27" s="669">
        <v>0.05</v>
      </c>
      <c r="S27" s="669">
        <v>0.25</v>
      </c>
      <c r="T27" s="669">
        <v>0.25</v>
      </c>
      <c r="U27" s="669">
        <v>0.3</v>
      </c>
      <c r="V27" s="670">
        <f t="shared" si="2"/>
        <v>1</v>
      </c>
      <c r="W27" s="2141"/>
      <c r="X27" s="297">
        <f>+V27*W26</f>
        <v>0.15</v>
      </c>
      <c r="Y27" s="1679"/>
      <c r="Z27" s="1722"/>
      <c r="AA27" s="1648"/>
      <c r="AB27" s="1679"/>
      <c r="AC27" s="1722"/>
      <c r="AD27" s="1648"/>
      <c r="AE27" s="1679"/>
      <c r="AF27" s="1722"/>
      <c r="AG27" s="1648"/>
      <c r="AH27" s="1679"/>
      <c r="AI27" s="1722"/>
      <c r="AJ27" s="1648"/>
      <c r="AK27" s="267"/>
      <c r="AL27" s="267"/>
      <c r="AM27" s="267"/>
      <c r="AN27" s="267"/>
      <c r="AO27" s="267"/>
      <c r="AP27" s="267"/>
      <c r="AQ27" s="267"/>
      <c r="AR27" s="267"/>
      <c r="AS27" s="267"/>
    </row>
    <row r="28" spans="1:45" ht="21.75" customHeight="1">
      <c r="A28" s="1653"/>
      <c r="B28" s="2060" t="s">
        <v>103</v>
      </c>
      <c r="C28" s="1720"/>
      <c r="D28" s="1720"/>
      <c r="E28" s="1720"/>
      <c r="F28" s="1720"/>
      <c r="G28" s="1721"/>
      <c r="H28" s="2286" t="s">
        <v>79</v>
      </c>
      <c r="I28" s="677" t="s">
        <v>47</v>
      </c>
      <c r="J28" s="678">
        <f t="shared" ref="J28:U28" si="3">+J10*$W$10+J12*$W$12+J14*$W$14+J16*$W$16+J18*$W$18+J20*$W$20+J22*$W$22+J24*$W$24+J26*$W$26</f>
        <v>0</v>
      </c>
      <c r="K28" s="678">
        <f t="shared" si="3"/>
        <v>4.6875000000000007E-2</v>
      </c>
      <c r="L28" s="678">
        <f t="shared" si="3"/>
        <v>5.875E-3</v>
      </c>
      <c r="M28" s="678">
        <f t="shared" si="3"/>
        <v>6.2E-2</v>
      </c>
      <c r="N28" s="678">
        <f t="shared" si="3"/>
        <v>3.7374999999999999E-2</v>
      </c>
      <c r="O28" s="678">
        <f t="shared" si="3"/>
        <v>7.7875E-2</v>
      </c>
      <c r="P28" s="678">
        <f t="shared" si="3"/>
        <v>0.16237500000000002</v>
      </c>
      <c r="Q28" s="678">
        <f t="shared" si="3"/>
        <v>0.157</v>
      </c>
      <c r="R28" s="678">
        <f t="shared" si="3"/>
        <v>2.3875E-2</v>
      </c>
      <c r="S28" s="678">
        <f t="shared" si="3"/>
        <v>0.11600000000000002</v>
      </c>
      <c r="T28" s="678">
        <f t="shared" si="3"/>
        <v>0.10875000000000001</v>
      </c>
      <c r="U28" s="678">
        <f t="shared" si="3"/>
        <v>0.20200000000000001</v>
      </c>
      <c r="V28" s="672">
        <f t="shared" si="2"/>
        <v>1</v>
      </c>
      <c r="W28" s="2144">
        <f>SUM(W10:W27)</f>
        <v>1</v>
      </c>
      <c r="X28" s="290">
        <f>V28*W28</f>
        <v>1</v>
      </c>
      <c r="Y28" s="2034"/>
      <c r="Z28" s="1720"/>
      <c r="AA28" s="1721"/>
      <c r="AB28" s="2034"/>
      <c r="AC28" s="1720"/>
      <c r="AD28" s="1721"/>
      <c r="AE28" s="2034"/>
      <c r="AF28" s="1720"/>
      <c r="AG28" s="1721"/>
      <c r="AH28" s="2034"/>
      <c r="AI28" s="1720"/>
      <c r="AJ28" s="1872"/>
      <c r="AK28" s="267"/>
      <c r="AL28" s="267"/>
      <c r="AM28" s="267"/>
      <c r="AN28" s="267"/>
      <c r="AO28" s="267"/>
      <c r="AP28" s="267"/>
      <c r="AQ28" s="267"/>
      <c r="AR28" s="267"/>
      <c r="AS28" s="267"/>
    </row>
    <row r="29" spans="1:45" ht="21.75" customHeight="1">
      <c r="A29" s="1654"/>
      <c r="B29" s="1696"/>
      <c r="C29" s="1666"/>
      <c r="D29" s="1666"/>
      <c r="E29" s="1666"/>
      <c r="F29" s="1666"/>
      <c r="G29" s="1651"/>
      <c r="H29" s="2246"/>
      <c r="I29" s="741" t="s">
        <v>48</v>
      </c>
      <c r="J29" s="982">
        <f t="shared" ref="J29:U29" si="4">+J11*$W$10+J13*$W$12+J15*$W$14+J17*$W$16+J19*$W$18+J21*$W$20+J23*$W$22+J25*$W$24+J27*$W$26</f>
        <v>0</v>
      </c>
      <c r="K29" s="982">
        <f t="shared" si="4"/>
        <v>4.6875000000000007E-2</v>
      </c>
      <c r="L29" s="982">
        <f t="shared" si="4"/>
        <v>5.875E-3</v>
      </c>
      <c r="M29" s="982">
        <f t="shared" si="4"/>
        <v>6.2E-2</v>
      </c>
      <c r="N29" s="982">
        <f t="shared" si="4"/>
        <v>0.13737500000000002</v>
      </c>
      <c r="O29" s="982">
        <f t="shared" si="4"/>
        <v>7.7875E-2</v>
      </c>
      <c r="P29" s="982">
        <f t="shared" si="4"/>
        <v>0.16237500000000002</v>
      </c>
      <c r="Q29" s="982">
        <f t="shared" si="4"/>
        <v>8.7000000000000022E-2</v>
      </c>
      <c r="R29" s="982">
        <f t="shared" si="4"/>
        <v>2.3875E-2</v>
      </c>
      <c r="S29" s="982">
        <f t="shared" si="4"/>
        <v>0.11600000000000002</v>
      </c>
      <c r="T29" s="982">
        <f t="shared" si="4"/>
        <v>0.10875000000000001</v>
      </c>
      <c r="U29" s="982">
        <f t="shared" si="4"/>
        <v>0.17200000000000004</v>
      </c>
      <c r="V29" s="996">
        <f t="shared" si="2"/>
        <v>1.0000000000000002</v>
      </c>
      <c r="W29" s="2173"/>
      <c r="X29" s="745">
        <f>+V29*W28</f>
        <v>1.0000000000000002</v>
      </c>
      <c r="Y29" s="1696"/>
      <c r="Z29" s="1666"/>
      <c r="AA29" s="1651"/>
      <c r="AB29" s="1696"/>
      <c r="AC29" s="1666"/>
      <c r="AD29" s="1651"/>
      <c r="AE29" s="1696"/>
      <c r="AF29" s="1666"/>
      <c r="AG29" s="1651"/>
      <c r="AH29" s="1696"/>
      <c r="AI29" s="1666"/>
      <c r="AJ29" s="1841"/>
      <c r="AK29" s="267"/>
      <c r="AL29" s="267"/>
      <c r="AM29" s="267"/>
      <c r="AN29" s="267"/>
      <c r="AO29" s="267"/>
      <c r="AP29" s="267"/>
      <c r="AQ29" s="267"/>
      <c r="AR29" s="267"/>
      <c r="AS29" s="267"/>
    </row>
    <row r="30" spans="1:45" ht="30.75" customHeight="1">
      <c r="A30" s="2048" t="s">
        <v>107</v>
      </c>
      <c r="B30" s="1664"/>
      <c r="C30" s="261" t="s">
        <v>108</v>
      </c>
      <c r="D30" s="261" t="s">
        <v>109</v>
      </c>
      <c r="E30" s="261" t="s">
        <v>28</v>
      </c>
      <c r="F30" s="261" t="s">
        <v>110</v>
      </c>
      <c r="G30" s="340" t="s">
        <v>111</v>
      </c>
      <c r="H30" s="2080" t="s">
        <v>112</v>
      </c>
      <c r="I30" s="1866"/>
      <c r="J30" s="261" t="s">
        <v>63</v>
      </c>
      <c r="K30" s="261" t="s">
        <v>64</v>
      </c>
      <c r="L30" s="261" t="s">
        <v>65</v>
      </c>
      <c r="M30" s="261" t="s">
        <v>66</v>
      </c>
      <c r="N30" s="261" t="s">
        <v>67</v>
      </c>
      <c r="O30" s="261" t="s">
        <v>68</v>
      </c>
      <c r="P30" s="261" t="s">
        <v>69</v>
      </c>
      <c r="Q30" s="261" t="s">
        <v>70</v>
      </c>
      <c r="R30" s="261" t="s">
        <v>71</v>
      </c>
      <c r="S30" s="261" t="s">
        <v>72</v>
      </c>
      <c r="T30" s="261" t="s">
        <v>73</v>
      </c>
      <c r="U30" s="261" t="s">
        <v>74</v>
      </c>
      <c r="V30" s="261" t="s">
        <v>75</v>
      </c>
      <c r="W30" s="261" t="s">
        <v>76</v>
      </c>
      <c r="X30" s="261" t="s">
        <v>77</v>
      </c>
      <c r="Y30" s="2080" t="s">
        <v>113</v>
      </c>
      <c r="Z30" s="1863"/>
      <c r="AA30" s="1866"/>
      <c r="AB30" s="2080" t="s">
        <v>117</v>
      </c>
      <c r="AC30" s="1863"/>
      <c r="AD30" s="1866"/>
      <c r="AE30" s="2080" t="s">
        <v>427</v>
      </c>
      <c r="AF30" s="1863"/>
      <c r="AG30" s="1866"/>
      <c r="AH30" s="2080" t="s">
        <v>125</v>
      </c>
      <c r="AI30" s="1863"/>
      <c r="AJ30" s="1864"/>
      <c r="AK30" s="267"/>
      <c r="AL30" s="267"/>
      <c r="AM30" s="267"/>
      <c r="AN30" s="267"/>
      <c r="AO30" s="267"/>
      <c r="AP30" s="267"/>
      <c r="AQ30" s="267"/>
      <c r="AR30" s="267"/>
      <c r="AS30" s="267"/>
    </row>
    <row r="31" spans="1:45" ht="52.5" customHeight="1">
      <c r="A31" s="1796"/>
      <c r="B31" s="1713"/>
      <c r="C31" s="2157" t="s">
        <v>2606</v>
      </c>
      <c r="D31" s="2156" t="s">
        <v>298</v>
      </c>
      <c r="E31" s="2231">
        <v>1</v>
      </c>
      <c r="F31" s="2156" t="s">
        <v>2670</v>
      </c>
      <c r="G31" s="2167" t="s">
        <v>300</v>
      </c>
      <c r="H31" s="2228" t="s">
        <v>47</v>
      </c>
      <c r="I31" s="2170"/>
      <c r="J31" s="794">
        <f t="shared" ref="J31:U31" si="5">J44</f>
        <v>2.2499999999999998E-3</v>
      </c>
      <c r="K31" s="794">
        <f t="shared" si="5"/>
        <v>5.0899999999999994E-2</v>
      </c>
      <c r="L31" s="794">
        <f t="shared" si="5"/>
        <v>5.8979999999999998E-2</v>
      </c>
      <c r="M31" s="794">
        <f t="shared" si="5"/>
        <v>9.6329999999999999E-2</v>
      </c>
      <c r="N31" s="794">
        <f t="shared" si="5"/>
        <v>8.1279999999999991E-2</v>
      </c>
      <c r="O31" s="794">
        <f t="shared" si="5"/>
        <v>6.318E-2</v>
      </c>
      <c r="P31" s="794">
        <f t="shared" si="5"/>
        <v>0.10278</v>
      </c>
      <c r="Q31" s="794">
        <f t="shared" si="5"/>
        <v>0.12857999999999997</v>
      </c>
      <c r="R31" s="794">
        <f t="shared" si="5"/>
        <v>5.5679999999999993E-2</v>
      </c>
      <c r="S31" s="794">
        <f t="shared" si="5"/>
        <v>0.10213</v>
      </c>
      <c r="T31" s="794">
        <f t="shared" si="5"/>
        <v>6.3579999999999998E-2</v>
      </c>
      <c r="U31" s="794">
        <f t="shared" si="5"/>
        <v>0.19433</v>
      </c>
      <c r="V31" s="730">
        <f t="shared" ref="V31:V32" si="6">SUM(J31:U31)</f>
        <v>0.99999999999999989</v>
      </c>
      <c r="W31" s="2039">
        <v>0.4</v>
      </c>
      <c r="X31" s="730">
        <f>+(V31/V31)*W31</f>
        <v>0.4</v>
      </c>
      <c r="Y31" s="2138" t="s">
        <v>2672</v>
      </c>
      <c r="Z31" s="1720"/>
      <c r="AA31" s="1721"/>
      <c r="AB31" s="2035" t="s">
        <v>2673</v>
      </c>
      <c r="AC31" s="1720"/>
      <c r="AD31" s="1721"/>
      <c r="AE31" s="2073" t="s">
        <v>2674</v>
      </c>
      <c r="AF31" s="1720"/>
      <c r="AG31" s="1721"/>
      <c r="AH31" s="2073" t="s">
        <v>2675</v>
      </c>
      <c r="AI31" s="1720"/>
      <c r="AJ31" s="1872"/>
      <c r="AK31" s="267"/>
      <c r="AL31" s="267"/>
      <c r="AM31" s="267"/>
      <c r="AN31" s="267"/>
      <c r="AO31" s="267"/>
      <c r="AP31" s="267"/>
      <c r="AQ31" s="267"/>
      <c r="AR31" s="267"/>
      <c r="AS31" s="267"/>
    </row>
    <row r="32" spans="1:45" ht="52.5" customHeight="1">
      <c r="A32" s="2049"/>
      <c r="B32" s="2050"/>
      <c r="C32" s="2220"/>
      <c r="D32" s="2219"/>
      <c r="E32" s="1715"/>
      <c r="F32" s="2219"/>
      <c r="G32" s="2232"/>
      <c r="H32" s="2233" t="s">
        <v>78</v>
      </c>
      <c r="I32" s="2234"/>
      <c r="J32" s="797">
        <f t="shared" ref="J32:U32" si="7">J45</f>
        <v>2.2499999999999998E-3</v>
      </c>
      <c r="K32" s="797">
        <f t="shared" si="7"/>
        <v>5.0899999999999994E-2</v>
      </c>
      <c r="L32" s="797">
        <f t="shared" si="7"/>
        <v>5.8979999999999998E-2</v>
      </c>
      <c r="M32" s="797">
        <f t="shared" si="7"/>
        <v>9.6329999999999999E-2</v>
      </c>
      <c r="N32" s="797">
        <f t="shared" si="7"/>
        <v>8.1279999999999991E-2</v>
      </c>
      <c r="O32" s="797">
        <f t="shared" si="7"/>
        <v>6.318E-2</v>
      </c>
      <c r="P32" s="797">
        <f t="shared" si="7"/>
        <v>0.10278</v>
      </c>
      <c r="Q32" s="797">
        <f t="shared" si="7"/>
        <v>0.12857999999999997</v>
      </c>
      <c r="R32" s="797">
        <f t="shared" si="7"/>
        <v>5.5679999999999993E-2</v>
      </c>
      <c r="S32" s="797">
        <f t="shared" si="7"/>
        <v>0.10213</v>
      </c>
      <c r="T32" s="797">
        <f t="shared" si="7"/>
        <v>6.3579999999999998E-2</v>
      </c>
      <c r="U32" s="797">
        <f t="shared" si="7"/>
        <v>0.19433</v>
      </c>
      <c r="V32" s="733">
        <f t="shared" si="6"/>
        <v>0.99999999999999989</v>
      </c>
      <c r="W32" s="1619"/>
      <c r="X32" s="730">
        <f>+V32/V31*W31</f>
        <v>0.4</v>
      </c>
      <c r="Y32" s="1678"/>
      <c r="Z32" s="1715"/>
      <c r="AA32" s="1713"/>
      <c r="AB32" s="1678"/>
      <c r="AC32" s="1715"/>
      <c r="AD32" s="1713"/>
      <c r="AE32" s="1678"/>
      <c r="AF32" s="1715"/>
      <c r="AG32" s="1713"/>
      <c r="AH32" s="1678"/>
      <c r="AI32" s="1715"/>
      <c r="AJ32" s="1840"/>
      <c r="AK32" s="267"/>
      <c r="AL32" s="267"/>
      <c r="AM32" s="267"/>
      <c r="AN32" s="267"/>
      <c r="AO32" s="267"/>
      <c r="AP32" s="267"/>
      <c r="AQ32" s="267"/>
      <c r="AR32" s="267"/>
      <c r="AS32" s="267"/>
    </row>
    <row r="33" spans="1:45" ht="15.75" customHeight="1">
      <c r="A33" s="2061" t="s">
        <v>2557</v>
      </c>
      <c r="B33" s="2218" t="s">
        <v>34</v>
      </c>
      <c r="C33" s="1863"/>
      <c r="D33" s="1863"/>
      <c r="E33" s="1863"/>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4"/>
      <c r="AK33" s="267"/>
      <c r="AL33" s="267"/>
      <c r="AM33" s="267"/>
      <c r="AN33" s="267"/>
      <c r="AO33" s="267"/>
      <c r="AP33" s="267"/>
      <c r="AQ33" s="267"/>
      <c r="AR33" s="267"/>
      <c r="AS33" s="267"/>
    </row>
    <row r="34" spans="1:45" ht="105.75" customHeight="1">
      <c r="A34" s="1653"/>
      <c r="B34" s="2029">
        <v>1</v>
      </c>
      <c r="C34" s="2289" t="s">
        <v>2676</v>
      </c>
      <c r="D34" s="1720"/>
      <c r="E34" s="1720"/>
      <c r="F34" s="1720"/>
      <c r="G34" s="1721"/>
      <c r="H34" s="2042" t="s">
        <v>79</v>
      </c>
      <c r="I34" s="654" t="s">
        <v>47</v>
      </c>
      <c r="J34" s="734">
        <v>1.4999999999999999E-2</v>
      </c>
      <c r="K34" s="676">
        <v>0.106</v>
      </c>
      <c r="L34" s="676">
        <v>0.06</v>
      </c>
      <c r="M34" s="676">
        <v>8.8999999999999996E-2</v>
      </c>
      <c r="N34" s="676">
        <v>4.2000000000000003E-2</v>
      </c>
      <c r="O34" s="676">
        <v>8.7999999999999995E-2</v>
      </c>
      <c r="P34" s="676">
        <v>0.13200000000000001</v>
      </c>
      <c r="Q34" s="676">
        <v>0.224</v>
      </c>
      <c r="R34" s="676">
        <v>3.7999999999999999E-2</v>
      </c>
      <c r="S34" s="676">
        <v>0.121</v>
      </c>
      <c r="T34" s="676">
        <v>2.4E-2</v>
      </c>
      <c r="U34" s="676">
        <v>6.0999999999999999E-2</v>
      </c>
      <c r="V34" s="672">
        <f t="shared" ref="V34:V45" si="8">SUM(J34:U34)</f>
        <v>1</v>
      </c>
      <c r="W34" s="2140">
        <v>0.15</v>
      </c>
      <c r="X34" s="290">
        <f>V34*W34</f>
        <v>0.15</v>
      </c>
      <c r="Y34" s="2138" t="s">
        <v>2677</v>
      </c>
      <c r="Z34" s="1720"/>
      <c r="AA34" s="1721"/>
      <c r="AB34" s="2288" t="s">
        <v>2678</v>
      </c>
      <c r="AC34" s="1720"/>
      <c r="AD34" s="1721"/>
      <c r="AE34" s="2288" t="s">
        <v>2679</v>
      </c>
      <c r="AF34" s="1720"/>
      <c r="AG34" s="1721"/>
      <c r="AH34" s="2288" t="s">
        <v>2680</v>
      </c>
      <c r="AI34" s="1720"/>
      <c r="AJ34" s="1721"/>
      <c r="AK34" s="267"/>
      <c r="AL34" s="267"/>
      <c r="AM34" s="267"/>
      <c r="AN34" s="267"/>
      <c r="AO34" s="267"/>
      <c r="AP34" s="267"/>
      <c r="AQ34" s="267"/>
      <c r="AR34" s="267"/>
      <c r="AS34" s="267"/>
    </row>
    <row r="35" spans="1:45" ht="105.75" customHeight="1">
      <c r="A35" s="1653"/>
      <c r="B35" s="1619"/>
      <c r="C35" s="1679"/>
      <c r="D35" s="1722"/>
      <c r="E35" s="1722"/>
      <c r="F35" s="1722"/>
      <c r="G35" s="1648"/>
      <c r="H35" s="2043"/>
      <c r="I35" s="666" t="s">
        <v>48</v>
      </c>
      <c r="J35" s="749">
        <v>1.4999999999999999E-2</v>
      </c>
      <c r="K35" s="669">
        <v>0.106</v>
      </c>
      <c r="L35" s="669">
        <v>0.06</v>
      </c>
      <c r="M35" s="669">
        <v>8.8999999999999996E-2</v>
      </c>
      <c r="N35" s="669">
        <v>4.2000000000000003E-2</v>
      </c>
      <c r="O35" s="669">
        <v>8.7999999999999995E-2</v>
      </c>
      <c r="P35" s="669">
        <v>0.13200000000000001</v>
      </c>
      <c r="Q35" s="669">
        <v>0.224</v>
      </c>
      <c r="R35" s="669">
        <v>3.7999999999999999E-2</v>
      </c>
      <c r="S35" s="669">
        <v>0.121</v>
      </c>
      <c r="T35" s="669">
        <v>2.4E-2</v>
      </c>
      <c r="U35" s="669">
        <v>6.0999999999999999E-2</v>
      </c>
      <c r="V35" s="670">
        <f t="shared" si="8"/>
        <v>1</v>
      </c>
      <c r="W35" s="2141"/>
      <c r="X35" s="297">
        <f>+V35*W34</f>
        <v>0.15</v>
      </c>
      <c r="Y35" s="1679"/>
      <c r="Z35" s="1722"/>
      <c r="AA35" s="1648"/>
      <c r="AB35" s="1679"/>
      <c r="AC35" s="1722"/>
      <c r="AD35" s="1648"/>
      <c r="AE35" s="1679"/>
      <c r="AF35" s="1722"/>
      <c r="AG35" s="1648"/>
      <c r="AH35" s="1679"/>
      <c r="AI35" s="1722"/>
      <c r="AJ35" s="1648"/>
      <c r="AK35" s="267"/>
      <c r="AL35" s="267"/>
      <c r="AM35" s="267"/>
      <c r="AN35" s="267"/>
      <c r="AO35" s="267"/>
      <c r="AP35" s="267"/>
      <c r="AQ35" s="267"/>
      <c r="AR35" s="267"/>
      <c r="AS35" s="267"/>
    </row>
    <row r="36" spans="1:45" ht="63" customHeight="1">
      <c r="A36" s="1653"/>
      <c r="B36" s="2029">
        <v>2</v>
      </c>
      <c r="C36" s="2057" t="s">
        <v>2681</v>
      </c>
      <c r="D36" s="1720"/>
      <c r="E36" s="1720"/>
      <c r="F36" s="1720"/>
      <c r="G36" s="1721"/>
      <c r="H36" s="2042" t="s">
        <v>79</v>
      </c>
      <c r="I36" s="654" t="s">
        <v>47</v>
      </c>
      <c r="J36" s="734"/>
      <c r="K36" s="676">
        <v>0.35</v>
      </c>
      <c r="L36" s="676"/>
      <c r="M36" s="676"/>
      <c r="N36" s="676">
        <v>0.25</v>
      </c>
      <c r="O36" s="676"/>
      <c r="P36" s="676"/>
      <c r="Q36" s="676">
        <v>0.3</v>
      </c>
      <c r="R36" s="676"/>
      <c r="S36" s="676"/>
      <c r="T36" s="676">
        <v>0.1</v>
      </c>
      <c r="U36" s="676"/>
      <c r="V36" s="672">
        <f t="shared" si="8"/>
        <v>0.99999999999999989</v>
      </c>
      <c r="W36" s="2140">
        <v>0.1</v>
      </c>
      <c r="X36" s="290">
        <f>V36*W36</f>
        <v>9.9999999999999992E-2</v>
      </c>
      <c r="Y36" s="2138" t="s">
        <v>2683</v>
      </c>
      <c r="Z36" s="1720"/>
      <c r="AA36" s="1721"/>
      <c r="AB36" s="2288" t="s">
        <v>2684</v>
      </c>
      <c r="AC36" s="1720"/>
      <c r="AD36" s="1721"/>
      <c r="AE36" s="2288" t="s">
        <v>2686</v>
      </c>
      <c r="AF36" s="1720"/>
      <c r="AG36" s="1721"/>
      <c r="AH36" s="2288" t="s">
        <v>2687</v>
      </c>
      <c r="AI36" s="1720"/>
      <c r="AJ36" s="1721"/>
      <c r="AK36" s="267"/>
      <c r="AL36" s="267"/>
      <c r="AM36" s="267"/>
      <c r="AN36" s="267"/>
      <c r="AO36" s="267"/>
      <c r="AP36" s="267"/>
      <c r="AQ36" s="267"/>
      <c r="AR36" s="267"/>
      <c r="AS36" s="267"/>
    </row>
    <row r="37" spans="1:45" ht="63" customHeight="1">
      <c r="A37" s="1653"/>
      <c r="B37" s="1619"/>
      <c r="C37" s="1679"/>
      <c r="D37" s="1722"/>
      <c r="E37" s="1722"/>
      <c r="F37" s="1722"/>
      <c r="G37" s="1648"/>
      <c r="H37" s="2043"/>
      <c r="I37" s="666" t="s">
        <v>48</v>
      </c>
      <c r="J37" s="667"/>
      <c r="K37" s="669">
        <v>0.35</v>
      </c>
      <c r="L37" s="668"/>
      <c r="M37" s="668"/>
      <c r="N37" s="669">
        <v>0.25</v>
      </c>
      <c r="O37" s="668"/>
      <c r="P37" s="668"/>
      <c r="Q37" s="669">
        <v>0.3</v>
      </c>
      <c r="R37" s="668"/>
      <c r="S37" s="668"/>
      <c r="T37" s="669">
        <v>0.1</v>
      </c>
      <c r="U37" s="668"/>
      <c r="V37" s="670">
        <f t="shared" si="8"/>
        <v>0.99999999999999989</v>
      </c>
      <c r="W37" s="2141"/>
      <c r="X37" s="297">
        <f>+V37*W36</f>
        <v>9.9999999999999992E-2</v>
      </c>
      <c r="Y37" s="1679"/>
      <c r="Z37" s="1722"/>
      <c r="AA37" s="1648"/>
      <c r="AB37" s="1679"/>
      <c r="AC37" s="1722"/>
      <c r="AD37" s="1648"/>
      <c r="AE37" s="1679"/>
      <c r="AF37" s="1722"/>
      <c r="AG37" s="1648"/>
      <c r="AH37" s="1679"/>
      <c r="AI37" s="1722"/>
      <c r="AJ37" s="1648"/>
      <c r="AK37" s="267"/>
      <c r="AL37" s="267"/>
      <c r="AM37" s="267"/>
      <c r="AN37" s="267"/>
      <c r="AO37" s="267"/>
      <c r="AP37" s="267"/>
      <c r="AQ37" s="267"/>
      <c r="AR37" s="267"/>
      <c r="AS37" s="267"/>
    </row>
    <row r="38" spans="1:45" ht="42.75" customHeight="1">
      <c r="A38" s="1653"/>
      <c r="B38" s="2029">
        <v>3</v>
      </c>
      <c r="C38" s="2057" t="s">
        <v>2688</v>
      </c>
      <c r="D38" s="1720"/>
      <c r="E38" s="1720"/>
      <c r="F38" s="1720"/>
      <c r="G38" s="1721"/>
      <c r="H38" s="2042" t="s">
        <v>79</v>
      </c>
      <c r="I38" s="654" t="s">
        <v>47</v>
      </c>
      <c r="J38" s="734"/>
      <c r="K38" s="676"/>
      <c r="L38" s="676"/>
      <c r="M38" s="676"/>
      <c r="N38" s="676"/>
      <c r="O38" s="676"/>
      <c r="P38" s="676"/>
      <c r="Q38" s="676">
        <v>0.3</v>
      </c>
      <c r="R38" s="676"/>
      <c r="S38" s="676"/>
      <c r="T38" s="676"/>
      <c r="U38" s="676">
        <v>0.7</v>
      </c>
      <c r="V38" s="672">
        <f t="shared" si="8"/>
        <v>1</v>
      </c>
      <c r="W38" s="2140">
        <v>0.05</v>
      </c>
      <c r="X38" s="290">
        <f>V38*W38</f>
        <v>0.05</v>
      </c>
      <c r="Y38" s="2189" t="s">
        <v>2639</v>
      </c>
      <c r="Z38" s="1720"/>
      <c r="AA38" s="1721"/>
      <c r="AB38" s="2288" t="s">
        <v>2639</v>
      </c>
      <c r="AC38" s="1720"/>
      <c r="AD38" s="1721"/>
      <c r="AE38" s="2288" t="s">
        <v>2690</v>
      </c>
      <c r="AF38" s="1720"/>
      <c r="AG38" s="1721"/>
      <c r="AH38" s="2288" t="s">
        <v>2691</v>
      </c>
      <c r="AI38" s="1720"/>
      <c r="AJ38" s="1721"/>
      <c r="AK38" s="267"/>
      <c r="AL38" s="267"/>
      <c r="AM38" s="267"/>
      <c r="AN38" s="267"/>
      <c r="AO38" s="267"/>
      <c r="AP38" s="267"/>
      <c r="AQ38" s="267"/>
      <c r="AR38" s="267"/>
      <c r="AS38" s="267"/>
    </row>
    <row r="39" spans="1:45" ht="42.75" customHeight="1">
      <c r="A39" s="1653"/>
      <c r="B39" s="1619"/>
      <c r="C39" s="1679"/>
      <c r="D39" s="1722"/>
      <c r="E39" s="1722"/>
      <c r="F39" s="1722"/>
      <c r="G39" s="1648"/>
      <c r="H39" s="2043"/>
      <c r="I39" s="666" t="s">
        <v>48</v>
      </c>
      <c r="J39" s="667"/>
      <c r="K39" s="668"/>
      <c r="L39" s="668"/>
      <c r="M39" s="668"/>
      <c r="N39" s="668"/>
      <c r="O39" s="668"/>
      <c r="P39" s="668"/>
      <c r="Q39" s="669">
        <v>0.3</v>
      </c>
      <c r="R39" s="668"/>
      <c r="S39" s="668"/>
      <c r="T39" s="668"/>
      <c r="U39" s="669">
        <v>0.7</v>
      </c>
      <c r="V39" s="670">
        <f t="shared" si="8"/>
        <v>1</v>
      </c>
      <c r="W39" s="2141"/>
      <c r="X39" s="297">
        <f>+V39*W38</f>
        <v>0.05</v>
      </c>
      <c r="Y39" s="1679"/>
      <c r="Z39" s="1722"/>
      <c r="AA39" s="1648"/>
      <c r="AB39" s="1679"/>
      <c r="AC39" s="1722"/>
      <c r="AD39" s="1648"/>
      <c r="AE39" s="1679"/>
      <c r="AF39" s="1722"/>
      <c r="AG39" s="1648"/>
      <c r="AH39" s="1679"/>
      <c r="AI39" s="1722"/>
      <c r="AJ39" s="1648"/>
      <c r="AK39" s="267"/>
      <c r="AL39" s="267"/>
      <c r="AM39" s="267"/>
      <c r="AN39" s="267"/>
      <c r="AO39" s="267"/>
      <c r="AP39" s="267"/>
      <c r="AQ39" s="267"/>
      <c r="AR39" s="267"/>
      <c r="AS39" s="267"/>
    </row>
    <row r="40" spans="1:45" ht="47.25" customHeight="1">
      <c r="A40" s="1653"/>
      <c r="B40" s="2029">
        <v>4</v>
      </c>
      <c r="C40" s="2057" t="s">
        <v>2693</v>
      </c>
      <c r="D40" s="1720"/>
      <c r="E40" s="1720"/>
      <c r="F40" s="1720"/>
      <c r="G40" s="1721"/>
      <c r="H40" s="2042" t="s">
        <v>79</v>
      </c>
      <c r="I40" s="654" t="s">
        <v>47</v>
      </c>
      <c r="J40" s="734">
        <v>0</v>
      </c>
      <c r="K40" s="676">
        <v>0</v>
      </c>
      <c r="L40" s="728">
        <v>8.3299999999999999E-2</v>
      </c>
      <c r="M40" s="728">
        <v>8.3299999999999999E-2</v>
      </c>
      <c r="N40" s="728">
        <v>8.3299999999999999E-2</v>
      </c>
      <c r="O40" s="728">
        <v>8.3299999999999999E-2</v>
      </c>
      <c r="P40" s="728">
        <v>8.3299999999999999E-2</v>
      </c>
      <c r="Q40" s="728">
        <v>8.3299999999999999E-2</v>
      </c>
      <c r="R40" s="728">
        <v>8.3299999999999999E-2</v>
      </c>
      <c r="S40" s="728">
        <v>8.3299999999999999E-2</v>
      </c>
      <c r="T40" s="728">
        <v>8.3299999999999999E-2</v>
      </c>
      <c r="U40" s="728">
        <v>0.25030000000000002</v>
      </c>
      <c r="V40" s="672">
        <f t="shared" si="8"/>
        <v>1</v>
      </c>
      <c r="W40" s="2140">
        <v>0.6</v>
      </c>
      <c r="X40" s="290">
        <f>V40*W40</f>
        <v>0.6</v>
      </c>
      <c r="Y40" s="2288" t="s">
        <v>2695</v>
      </c>
      <c r="Z40" s="1720"/>
      <c r="AA40" s="1721"/>
      <c r="AB40" s="2288" t="s">
        <v>2696</v>
      </c>
      <c r="AC40" s="1720"/>
      <c r="AD40" s="1721"/>
      <c r="AE40" s="2288" t="s">
        <v>2697</v>
      </c>
      <c r="AF40" s="1720"/>
      <c r="AG40" s="1721"/>
      <c r="AH40" s="2288" t="s">
        <v>2698</v>
      </c>
      <c r="AI40" s="1720"/>
      <c r="AJ40" s="1721"/>
      <c r="AK40" s="267"/>
      <c r="AL40" s="267"/>
      <c r="AM40" s="267"/>
      <c r="AN40" s="267"/>
      <c r="AO40" s="267"/>
      <c r="AP40" s="267"/>
      <c r="AQ40" s="267"/>
      <c r="AR40" s="267"/>
      <c r="AS40" s="267"/>
    </row>
    <row r="41" spans="1:45" ht="15.75" customHeight="1">
      <c r="A41" s="1653"/>
      <c r="B41" s="1619"/>
      <c r="C41" s="1679"/>
      <c r="D41" s="1722"/>
      <c r="E41" s="1722"/>
      <c r="F41" s="1722"/>
      <c r="G41" s="1648"/>
      <c r="H41" s="2043"/>
      <c r="I41" s="666" t="s">
        <v>48</v>
      </c>
      <c r="J41" s="667"/>
      <c r="K41" s="668"/>
      <c r="L41" s="669">
        <v>8.3299999999999999E-2</v>
      </c>
      <c r="M41" s="669">
        <v>8.3299999999999999E-2</v>
      </c>
      <c r="N41" s="669">
        <v>8.3299999999999999E-2</v>
      </c>
      <c r="O41" s="669">
        <v>8.3299999999999999E-2</v>
      </c>
      <c r="P41" s="669">
        <v>8.3299999999999999E-2</v>
      </c>
      <c r="Q41" s="669">
        <v>8.3299999999999999E-2</v>
      </c>
      <c r="R41" s="669">
        <v>8.3299999999999999E-2</v>
      </c>
      <c r="S41" s="669">
        <v>8.3299999999999999E-2</v>
      </c>
      <c r="T41" s="669">
        <v>8.3299999999999999E-2</v>
      </c>
      <c r="U41" s="669">
        <v>0.25030000000000002</v>
      </c>
      <c r="V41" s="670">
        <f t="shared" si="8"/>
        <v>1</v>
      </c>
      <c r="W41" s="2141"/>
      <c r="X41" s="297">
        <f>+V41*W40</f>
        <v>0.6</v>
      </c>
      <c r="Y41" s="1679"/>
      <c r="Z41" s="1722"/>
      <c r="AA41" s="1648"/>
      <c r="AB41" s="1679"/>
      <c r="AC41" s="1722"/>
      <c r="AD41" s="1648"/>
      <c r="AE41" s="1679"/>
      <c r="AF41" s="1722"/>
      <c r="AG41" s="1648"/>
      <c r="AH41" s="1679"/>
      <c r="AI41" s="1722"/>
      <c r="AJ41" s="1648"/>
      <c r="AK41" s="267"/>
      <c r="AL41" s="267"/>
      <c r="AM41" s="267"/>
      <c r="AN41" s="267"/>
      <c r="AO41" s="267"/>
      <c r="AP41" s="267"/>
      <c r="AQ41" s="267"/>
      <c r="AR41" s="267"/>
      <c r="AS41" s="267"/>
    </row>
    <row r="42" spans="1:45" ht="28.5" customHeight="1">
      <c r="A42" s="1653"/>
      <c r="B42" s="2029">
        <v>5</v>
      </c>
      <c r="C42" s="2057" t="s">
        <v>2700</v>
      </c>
      <c r="D42" s="1720"/>
      <c r="E42" s="1720"/>
      <c r="F42" s="1720"/>
      <c r="G42" s="1721"/>
      <c r="H42" s="2042" t="s">
        <v>79</v>
      </c>
      <c r="I42" s="654" t="s">
        <v>47</v>
      </c>
      <c r="J42" s="734"/>
      <c r="K42" s="676"/>
      <c r="L42" s="676"/>
      <c r="M42" s="676">
        <v>0.33</v>
      </c>
      <c r="N42" s="676"/>
      <c r="O42" s="676"/>
      <c r="P42" s="676">
        <v>0.33</v>
      </c>
      <c r="Q42" s="676"/>
      <c r="R42" s="676"/>
      <c r="S42" s="676">
        <v>0.34</v>
      </c>
      <c r="T42" s="676"/>
      <c r="U42" s="676"/>
      <c r="V42" s="672">
        <f t="shared" si="8"/>
        <v>1</v>
      </c>
      <c r="W42" s="2140">
        <v>0.1</v>
      </c>
      <c r="X42" s="290">
        <f>V42*W42</f>
        <v>0.1</v>
      </c>
      <c r="Y42" s="2288" t="s">
        <v>2639</v>
      </c>
      <c r="Z42" s="1720"/>
      <c r="AA42" s="1721"/>
      <c r="AB42" s="2288" t="s">
        <v>2702</v>
      </c>
      <c r="AC42" s="1720"/>
      <c r="AD42" s="1721"/>
      <c r="AE42" s="2288" t="s">
        <v>2704</v>
      </c>
      <c r="AF42" s="1720"/>
      <c r="AG42" s="1721"/>
      <c r="AH42" s="2288" t="s">
        <v>2705</v>
      </c>
      <c r="AI42" s="1720"/>
      <c r="AJ42" s="1721"/>
      <c r="AK42" s="267"/>
      <c r="AL42" s="267"/>
      <c r="AM42" s="267"/>
      <c r="AN42" s="267"/>
      <c r="AO42" s="267"/>
      <c r="AP42" s="267"/>
      <c r="AQ42" s="267"/>
      <c r="AR42" s="267"/>
      <c r="AS42" s="267"/>
    </row>
    <row r="43" spans="1:45" ht="39" customHeight="1">
      <c r="A43" s="1653"/>
      <c r="B43" s="1619"/>
      <c r="C43" s="1679"/>
      <c r="D43" s="1722"/>
      <c r="E43" s="1722"/>
      <c r="F43" s="1722"/>
      <c r="G43" s="1648"/>
      <c r="H43" s="2043"/>
      <c r="I43" s="666" t="s">
        <v>48</v>
      </c>
      <c r="J43" s="667"/>
      <c r="K43" s="668"/>
      <c r="L43" s="668"/>
      <c r="M43" s="669">
        <v>0.33</v>
      </c>
      <c r="N43" s="668"/>
      <c r="O43" s="668"/>
      <c r="P43" s="669">
        <v>0.33</v>
      </c>
      <c r="Q43" s="668"/>
      <c r="R43" s="668"/>
      <c r="S43" s="669">
        <v>0.34</v>
      </c>
      <c r="T43" s="668"/>
      <c r="U43" s="668"/>
      <c r="V43" s="670">
        <f t="shared" si="8"/>
        <v>1</v>
      </c>
      <c r="W43" s="2141"/>
      <c r="X43" s="297">
        <f>+V43*W42</f>
        <v>0.1</v>
      </c>
      <c r="Y43" s="1679"/>
      <c r="Z43" s="1722"/>
      <c r="AA43" s="1648"/>
      <c r="AB43" s="1679"/>
      <c r="AC43" s="1722"/>
      <c r="AD43" s="1648"/>
      <c r="AE43" s="1679"/>
      <c r="AF43" s="1722"/>
      <c r="AG43" s="1648"/>
      <c r="AH43" s="1679"/>
      <c r="AI43" s="1722"/>
      <c r="AJ43" s="1648"/>
      <c r="AK43" s="267"/>
      <c r="AL43" s="267"/>
      <c r="AM43" s="267"/>
      <c r="AN43" s="267"/>
      <c r="AO43" s="267"/>
      <c r="AP43" s="267"/>
      <c r="AQ43" s="267"/>
      <c r="AR43" s="267"/>
      <c r="AS43" s="267"/>
    </row>
    <row r="44" spans="1:45" ht="17.25" customHeight="1">
      <c r="A44" s="1653"/>
      <c r="B44" s="2060" t="s">
        <v>103</v>
      </c>
      <c r="C44" s="1720"/>
      <c r="D44" s="1720"/>
      <c r="E44" s="1720"/>
      <c r="F44" s="1720"/>
      <c r="G44" s="1721"/>
      <c r="H44" s="2286" t="s">
        <v>79</v>
      </c>
      <c r="I44" s="677" t="s">
        <v>47</v>
      </c>
      <c r="J44" s="678">
        <f t="shared" ref="J44:U44" si="9">+J34*$W$34+J36*$W$36+J38*$W$38+J40*$W$40+J42*$W$42</f>
        <v>2.2499999999999998E-3</v>
      </c>
      <c r="K44" s="678">
        <f t="shared" si="9"/>
        <v>5.0899999999999994E-2</v>
      </c>
      <c r="L44" s="678">
        <f t="shared" si="9"/>
        <v>5.8979999999999998E-2</v>
      </c>
      <c r="M44" s="678">
        <f t="shared" si="9"/>
        <v>9.6329999999999999E-2</v>
      </c>
      <c r="N44" s="678">
        <f t="shared" si="9"/>
        <v>8.1279999999999991E-2</v>
      </c>
      <c r="O44" s="678">
        <f t="shared" si="9"/>
        <v>6.318E-2</v>
      </c>
      <c r="P44" s="678">
        <f t="shared" si="9"/>
        <v>0.10278</v>
      </c>
      <c r="Q44" s="678">
        <f t="shared" si="9"/>
        <v>0.12857999999999997</v>
      </c>
      <c r="R44" s="678">
        <f t="shared" si="9"/>
        <v>5.5679999999999993E-2</v>
      </c>
      <c r="S44" s="678">
        <f t="shared" si="9"/>
        <v>0.10213</v>
      </c>
      <c r="T44" s="678">
        <f t="shared" si="9"/>
        <v>6.3579999999999998E-2</v>
      </c>
      <c r="U44" s="678">
        <f t="shared" si="9"/>
        <v>0.19433</v>
      </c>
      <c r="V44" s="672">
        <f t="shared" si="8"/>
        <v>0.99999999999999989</v>
      </c>
      <c r="W44" s="2144">
        <f>SUM(W34:W43)</f>
        <v>0.99999999999999989</v>
      </c>
      <c r="X44" s="290">
        <f>V44*W44</f>
        <v>0.99999999999999978</v>
      </c>
      <c r="Y44" s="2034"/>
      <c r="Z44" s="1720"/>
      <c r="AA44" s="1721"/>
      <c r="AB44" s="2034"/>
      <c r="AC44" s="1720"/>
      <c r="AD44" s="1721"/>
      <c r="AE44" s="2034"/>
      <c r="AF44" s="1720"/>
      <c r="AG44" s="1721"/>
      <c r="AH44" s="2034"/>
      <c r="AI44" s="1720"/>
      <c r="AJ44" s="1872"/>
      <c r="AK44" s="267"/>
      <c r="AL44" s="267"/>
      <c r="AM44" s="267"/>
      <c r="AN44" s="267"/>
      <c r="AO44" s="267"/>
      <c r="AP44" s="267"/>
      <c r="AQ44" s="267"/>
      <c r="AR44" s="267"/>
      <c r="AS44" s="267"/>
    </row>
    <row r="45" spans="1:45" ht="17.25" customHeight="1">
      <c r="A45" s="1654"/>
      <c r="B45" s="1696"/>
      <c r="C45" s="1666"/>
      <c r="D45" s="1666"/>
      <c r="E45" s="1666"/>
      <c r="F45" s="1666"/>
      <c r="G45" s="1651"/>
      <c r="H45" s="2246"/>
      <c r="I45" s="741" t="s">
        <v>48</v>
      </c>
      <c r="J45" s="982">
        <f t="shared" ref="J45:U45" si="10">+J35*$W$34+J37*$W$36+J39*$W$38+J41*$W$40+J43*$W$42</f>
        <v>2.2499999999999998E-3</v>
      </c>
      <c r="K45" s="982">
        <f t="shared" si="10"/>
        <v>5.0899999999999994E-2</v>
      </c>
      <c r="L45" s="982">
        <f t="shared" si="10"/>
        <v>5.8979999999999998E-2</v>
      </c>
      <c r="M45" s="982">
        <f t="shared" si="10"/>
        <v>9.6329999999999999E-2</v>
      </c>
      <c r="N45" s="982">
        <f t="shared" si="10"/>
        <v>8.1279999999999991E-2</v>
      </c>
      <c r="O45" s="982">
        <f t="shared" si="10"/>
        <v>6.318E-2</v>
      </c>
      <c r="P45" s="982">
        <f t="shared" si="10"/>
        <v>0.10278</v>
      </c>
      <c r="Q45" s="982">
        <f t="shared" si="10"/>
        <v>0.12857999999999997</v>
      </c>
      <c r="R45" s="982">
        <f t="shared" si="10"/>
        <v>5.5679999999999993E-2</v>
      </c>
      <c r="S45" s="982">
        <f t="shared" si="10"/>
        <v>0.10213</v>
      </c>
      <c r="T45" s="982">
        <f t="shared" si="10"/>
        <v>6.3579999999999998E-2</v>
      </c>
      <c r="U45" s="982">
        <f t="shared" si="10"/>
        <v>0.19433</v>
      </c>
      <c r="V45" s="744">
        <f t="shared" si="8"/>
        <v>0.99999999999999989</v>
      </c>
      <c r="W45" s="2173"/>
      <c r="X45" s="745">
        <f>+V45*W44</f>
        <v>0.99999999999999978</v>
      </c>
      <c r="Y45" s="1696"/>
      <c r="Z45" s="1666"/>
      <c r="AA45" s="1651"/>
      <c r="AB45" s="1696"/>
      <c r="AC45" s="1666"/>
      <c r="AD45" s="1651"/>
      <c r="AE45" s="1696"/>
      <c r="AF45" s="1666"/>
      <c r="AG45" s="1651"/>
      <c r="AH45" s="1696"/>
      <c r="AI45" s="1666"/>
      <c r="AJ45" s="1841"/>
      <c r="AK45" s="267"/>
      <c r="AL45" s="267"/>
      <c r="AM45" s="267"/>
      <c r="AN45" s="267"/>
      <c r="AO45" s="267"/>
      <c r="AP45" s="267"/>
      <c r="AQ45" s="267"/>
      <c r="AR45" s="267"/>
      <c r="AS45" s="267"/>
    </row>
    <row r="46" spans="1:45" ht="12.75" customHeight="1">
      <c r="A46" s="267"/>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row>
    <row r="47" spans="1:45" ht="15.7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row>
    <row r="48" spans="1:45" ht="15.75" customHeight="1">
      <c r="A48" s="1731" t="s">
        <v>415</v>
      </c>
      <c r="B48" s="1715"/>
      <c r="C48" s="1715"/>
      <c r="D48" s="1715"/>
      <c r="E48" s="1715"/>
      <c r="F48" s="1715"/>
      <c r="G48" s="1715"/>
      <c r="H48" s="1715"/>
      <c r="I48" s="1715"/>
      <c r="J48" s="1715"/>
      <c r="K48" s="1715"/>
      <c r="L48" s="1715"/>
      <c r="M48" s="1715"/>
      <c r="N48" s="1715"/>
      <c r="O48" s="1715"/>
      <c r="P48" s="1715"/>
      <c r="Q48" s="1715"/>
      <c r="R48" s="1715"/>
      <c r="S48" s="1715"/>
      <c r="T48" s="1715"/>
      <c r="U48" s="1715"/>
      <c r="V48" s="1715"/>
      <c r="W48" s="1715"/>
      <c r="X48" s="1715"/>
    </row>
    <row r="49" spans="1:24" ht="15.75" customHeight="1">
      <c r="A49" s="418" t="s">
        <v>23</v>
      </c>
      <c r="B49" s="1699" t="s">
        <v>107</v>
      </c>
      <c r="C49" s="1700"/>
      <c r="D49" s="1701"/>
      <c r="E49" s="419" t="s">
        <v>76</v>
      </c>
      <c r="F49" s="418" t="s">
        <v>109</v>
      </c>
      <c r="G49" s="418" t="s">
        <v>28</v>
      </c>
      <c r="H49" s="1699" t="s">
        <v>416</v>
      </c>
      <c r="I49" s="1701"/>
      <c r="J49" s="419" t="s">
        <v>417</v>
      </c>
      <c r="K49" s="418" t="s">
        <v>79</v>
      </c>
      <c r="L49" s="418" t="s">
        <v>418</v>
      </c>
      <c r="M49" s="1699" t="s">
        <v>419</v>
      </c>
      <c r="N49" s="1700"/>
      <c r="O49" s="1700"/>
      <c r="P49" s="1700"/>
      <c r="Q49" s="1700"/>
      <c r="R49" s="1700"/>
      <c r="S49" s="1700"/>
      <c r="T49" s="1700"/>
      <c r="U49" s="1700"/>
      <c r="V49" s="1700"/>
      <c r="W49" s="1700"/>
      <c r="X49" s="1701"/>
    </row>
    <row r="50" spans="1:24" ht="139.5" customHeight="1">
      <c r="A50" s="1698" t="str">
        <f>I2</f>
        <v>SERVICIO AL CIUDADANO</v>
      </c>
      <c r="B50" s="1707" t="str">
        <f>A9</f>
        <v>Modelo de Gestión Eficiente de Servicio al Ciudadano implementado.</v>
      </c>
      <c r="C50" s="1735" t="str">
        <f>F5</f>
        <v>Satisfacción y Percepción del Usuario.</v>
      </c>
      <c r="D50" s="1701"/>
      <c r="E50" s="56">
        <f>W5</f>
        <v>0.3</v>
      </c>
      <c r="F50" s="694" t="str">
        <f t="shared" ref="F50:G50" si="11">D5</f>
        <v>Porcentaje</v>
      </c>
      <c r="G50" s="428">
        <f t="shared" si="11"/>
        <v>0.82</v>
      </c>
      <c r="H50" s="1703">
        <f>V5</f>
        <v>1</v>
      </c>
      <c r="I50" s="1701"/>
      <c r="J50" s="642">
        <f>V6</f>
        <v>0.73</v>
      </c>
      <c r="K50" s="423">
        <f t="shared" ref="K50:K52" si="12">J50/H50</f>
        <v>0.73</v>
      </c>
      <c r="L50" s="424">
        <f t="shared" ref="L50:L52" si="13">K50*E50</f>
        <v>0.219</v>
      </c>
      <c r="M50" s="1724" t="s">
        <v>2712</v>
      </c>
      <c r="N50" s="1700"/>
      <c r="O50" s="1700"/>
      <c r="P50" s="1700"/>
      <c r="Q50" s="1700"/>
      <c r="R50" s="1700"/>
      <c r="S50" s="1700"/>
      <c r="T50" s="1700"/>
      <c r="U50" s="1700"/>
      <c r="V50" s="1700"/>
      <c r="W50" s="1700"/>
      <c r="X50" s="1701"/>
    </row>
    <row r="51" spans="1:24" ht="60" customHeight="1">
      <c r="A51" s="1616"/>
      <c r="B51" s="1619"/>
      <c r="C51" s="1735" t="str">
        <f>F7</f>
        <v>Socialización del modelo de gestión publica eficiente.</v>
      </c>
      <c r="D51" s="1701"/>
      <c r="E51" s="56">
        <f>W7</f>
        <v>0.3</v>
      </c>
      <c r="F51" s="694" t="str">
        <f t="shared" ref="F51:G51" si="14">D7</f>
        <v>Porcentaje</v>
      </c>
      <c r="G51" s="428">
        <f t="shared" si="14"/>
        <v>1</v>
      </c>
      <c r="H51" s="1703">
        <f>V7</f>
        <v>0.99999999999999989</v>
      </c>
      <c r="I51" s="1701"/>
      <c r="J51" s="642">
        <f>V8</f>
        <v>0.99999999999999989</v>
      </c>
      <c r="K51" s="423">
        <f t="shared" si="12"/>
        <v>1</v>
      </c>
      <c r="L51" s="424">
        <f t="shared" si="13"/>
        <v>0.3</v>
      </c>
      <c r="M51" s="1724" t="s">
        <v>2713</v>
      </c>
      <c r="N51" s="1700"/>
      <c r="O51" s="1700"/>
      <c r="P51" s="1700"/>
      <c r="Q51" s="1700"/>
      <c r="R51" s="1700"/>
      <c r="S51" s="1700"/>
      <c r="T51" s="1700"/>
      <c r="U51" s="1700"/>
      <c r="V51" s="1700"/>
      <c r="W51" s="1700"/>
      <c r="X51" s="1701"/>
    </row>
    <row r="52" spans="1:24" ht="121.5" customHeight="1">
      <c r="A52" s="1616"/>
      <c r="B52" s="1702" t="str">
        <f>A33</f>
        <v>Documentos de análisis para el fortalecimiento institucional elaborados.</v>
      </c>
      <c r="C52" s="1700"/>
      <c r="D52" s="1701"/>
      <c r="E52" s="56">
        <f>W31</f>
        <v>0.4</v>
      </c>
      <c r="F52" s="694" t="str">
        <f t="shared" ref="F52:G52" si="15">D31</f>
        <v>Porcentaje</v>
      </c>
      <c r="G52" s="428">
        <f t="shared" si="15"/>
        <v>1</v>
      </c>
      <c r="H52" s="1703">
        <f>V31</f>
        <v>0.99999999999999989</v>
      </c>
      <c r="I52" s="1701"/>
      <c r="J52" s="642">
        <f>V32</f>
        <v>0.99999999999999989</v>
      </c>
      <c r="K52" s="423">
        <f t="shared" si="12"/>
        <v>1</v>
      </c>
      <c r="L52" s="424">
        <f t="shared" si="13"/>
        <v>0.4</v>
      </c>
      <c r="M52" s="1724" t="s">
        <v>2714</v>
      </c>
      <c r="N52" s="1700"/>
      <c r="O52" s="1700"/>
      <c r="P52" s="1700"/>
      <c r="Q52" s="1700"/>
      <c r="R52" s="1700"/>
      <c r="S52" s="1700"/>
      <c r="T52" s="1700"/>
      <c r="U52" s="1700"/>
      <c r="V52" s="1700"/>
      <c r="W52" s="1700"/>
      <c r="X52" s="1701"/>
    </row>
    <row r="53" spans="1:24" ht="15.75" customHeight="1">
      <c r="A53" s="1619"/>
      <c r="B53" s="1704" t="s">
        <v>103</v>
      </c>
      <c r="C53" s="1700"/>
      <c r="D53" s="1701"/>
      <c r="E53" s="431">
        <f>SUM(E50:E52)</f>
        <v>1</v>
      </c>
      <c r="F53" s="1705" t="str">
        <f>A50</f>
        <v>SERVICIO AL CIUDADANO</v>
      </c>
      <c r="G53" s="1701"/>
      <c r="H53" s="1704"/>
      <c r="I53" s="1701"/>
      <c r="J53" s="432"/>
      <c r="K53" s="433"/>
      <c r="L53" s="431">
        <f>SUM(L50:L52)</f>
        <v>0.91900000000000004</v>
      </c>
      <c r="M53" s="2089"/>
      <c r="N53" s="1700"/>
      <c r="O53" s="1700"/>
      <c r="P53" s="1700"/>
      <c r="Q53" s="1700"/>
      <c r="R53" s="1700"/>
      <c r="S53" s="1700"/>
      <c r="T53" s="1700"/>
      <c r="U53" s="1700"/>
      <c r="V53" s="1700"/>
      <c r="W53" s="1700"/>
      <c r="X53" s="1701"/>
    </row>
    <row r="54" spans="1:24" ht="15.75" customHeight="1"/>
    <row r="55" spans="1:24" ht="15.75" customHeight="1"/>
    <row r="56" spans="1:24" ht="15.75" customHeight="1"/>
    <row r="57" spans="1:24" ht="15.75" customHeight="1"/>
    <row r="58" spans="1:24" ht="15.75" customHeight="1"/>
    <row r="59" spans="1:24" ht="15.75" customHeight="1"/>
    <row r="60" spans="1:24" ht="15.75" customHeight="1"/>
    <row r="61" spans="1:24" ht="15.75" customHeight="1"/>
    <row r="62" spans="1:24" ht="15.75" customHeight="1"/>
    <row r="63" spans="1:24" ht="15.75" customHeight="1"/>
    <row r="64" spans="1:2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04">
    <mergeCell ref="D1:AH1"/>
    <mergeCell ref="I2:T3"/>
    <mergeCell ref="W2:AH3"/>
    <mergeCell ref="AE5:AG6"/>
    <mergeCell ref="C5:C8"/>
    <mergeCell ref="W7:W8"/>
    <mergeCell ref="B10:B11"/>
    <mergeCell ref="A1:C3"/>
    <mergeCell ref="A4:B8"/>
    <mergeCell ref="AB4:AD4"/>
    <mergeCell ref="AH4:AJ4"/>
    <mergeCell ref="AE4:AG4"/>
    <mergeCell ref="AH5:AJ6"/>
    <mergeCell ref="AI3:AJ3"/>
    <mergeCell ref="AI2:AJ2"/>
    <mergeCell ref="AI1:AJ1"/>
    <mergeCell ref="AH7:AJ8"/>
    <mergeCell ref="D2:H3"/>
    <mergeCell ref="H4:I4"/>
    <mergeCell ref="H7:I7"/>
    <mergeCell ref="H8:I8"/>
    <mergeCell ref="B20:B21"/>
    <mergeCell ref="B18:B19"/>
    <mergeCell ref="H20:H21"/>
    <mergeCell ref="AH18:AJ19"/>
    <mergeCell ref="AE20:AG21"/>
    <mergeCell ref="AH20:AJ21"/>
    <mergeCell ref="AE18:AG19"/>
    <mergeCell ref="Y4:AA4"/>
    <mergeCell ref="Y5:AA6"/>
    <mergeCell ref="G7:G8"/>
    <mergeCell ref="D7:D8"/>
    <mergeCell ref="AE10:AG11"/>
    <mergeCell ref="Y10:AA11"/>
    <mergeCell ref="AB10:AD11"/>
    <mergeCell ref="AE7:AG8"/>
    <mergeCell ref="AB7:AD8"/>
    <mergeCell ref="AB5:AD6"/>
    <mergeCell ref="Y7:AA8"/>
    <mergeCell ref="H10:H11"/>
    <mergeCell ref="C10:G11"/>
    <mergeCell ref="F5:F6"/>
    <mergeCell ref="H6:I6"/>
    <mergeCell ref="H5:I5"/>
    <mergeCell ref="W10:W11"/>
    <mergeCell ref="W5:W6"/>
    <mergeCell ref="E7:E8"/>
    <mergeCell ref="F7:F8"/>
    <mergeCell ref="E5:E6"/>
    <mergeCell ref="D5:D6"/>
    <mergeCell ref="G5:G6"/>
    <mergeCell ref="AH36:AJ37"/>
    <mergeCell ref="AE36:AG37"/>
    <mergeCell ref="AB30:AD30"/>
    <mergeCell ref="Y34:AA35"/>
    <mergeCell ref="AH31:AJ32"/>
    <mergeCell ref="AE30:AG30"/>
    <mergeCell ref="AH30:AJ30"/>
    <mergeCell ref="AE31:AG32"/>
    <mergeCell ref="AE40:AG41"/>
    <mergeCell ref="AH40:AJ41"/>
    <mergeCell ref="Y40:AA41"/>
    <mergeCell ref="AB40:AD41"/>
    <mergeCell ref="AB38:AD39"/>
    <mergeCell ref="AE38:AG39"/>
    <mergeCell ref="AH38:AJ39"/>
    <mergeCell ref="AB31:AD32"/>
    <mergeCell ref="B22:B23"/>
    <mergeCell ref="B24:B25"/>
    <mergeCell ref="AH26:AJ27"/>
    <mergeCell ref="AH28:AJ29"/>
    <mergeCell ref="C22:G23"/>
    <mergeCell ref="H22:H23"/>
    <mergeCell ref="W28:W29"/>
    <mergeCell ref="Y22:AA23"/>
    <mergeCell ref="AH34:AJ35"/>
    <mergeCell ref="AB34:AD35"/>
    <mergeCell ref="H32:I32"/>
    <mergeCell ref="H31:I31"/>
    <mergeCell ref="Y31:AA32"/>
    <mergeCell ref="Y30:AA30"/>
    <mergeCell ref="G31:G32"/>
    <mergeCell ref="H30:I30"/>
    <mergeCell ref="W31:W32"/>
    <mergeCell ref="A30:B32"/>
    <mergeCell ref="C31:C32"/>
    <mergeCell ref="C24:G25"/>
    <mergeCell ref="A9:A29"/>
    <mergeCell ref="B34:B35"/>
    <mergeCell ref="D31:D32"/>
    <mergeCell ref="B26:B27"/>
    <mergeCell ref="W26:W27"/>
    <mergeCell ref="W24:W25"/>
    <mergeCell ref="AE28:AG29"/>
    <mergeCell ref="AB28:AD29"/>
    <mergeCell ref="AB26:AD27"/>
    <mergeCell ref="AE26:AG27"/>
    <mergeCell ref="H26:H27"/>
    <mergeCell ref="C26:G27"/>
    <mergeCell ref="Y28:AA29"/>
    <mergeCell ref="Y26:AA27"/>
    <mergeCell ref="Y18:AA19"/>
    <mergeCell ref="AB18:AD19"/>
    <mergeCell ref="Y24:AA25"/>
    <mergeCell ref="C18:G19"/>
    <mergeCell ref="AH24:AJ25"/>
    <mergeCell ref="AB22:AD23"/>
    <mergeCell ref="AE22:AG23"/>
    <mergeCell ref="AH22:AJ23"/>
    <mergeCell ref="AB24:AD25"/>
    <mergeCell ref="AE24:AG25"/>
    <mergeCell ref="C20:G21"/>
    <mergeCell ref="AB20:AD21"/>
    <mergeCell ref="Y20:AA21"/>
    <mergeCell ref="AH44:AJ45"/>
    <mergeCell ref="AH42:AJ43"/>
    <mergeCell ref="AH10:AJ11"/>
    <mergeCell ref="AH14:AJ15"/>
    <mergeCell ref="AH12:AJ13"/>
    <mergeCell ref="H52:I52"/>
    <mergeCell ref="M52:X52"/>
    <mergeCell ref="M53:X53"/>
    <mergeCell ref="M51:X51"/>
    <mergeCell ref="M50:X50"/>
    <mergeCell ref="M49:X49"/>
    <mergeCell ref="A48:X48"/>
    <mergeCell ref="E31:E32"/>
    <mergeCell ref="F31:F32"/>
    <mergeCell ref="B33:AJ33"/>
    <mergeCell ref="H28:H29"/>
    <mergeCell ref="B28:G29"/>
    <mergeCell ref="W14:W15"/>
    <mergeCell ref="W12:W13"/>
    <mergeCell ref="H18:H19"/>
    <mergeCell ref="H24:H25"/>
    <mergeCell ref="W18:W19"/>
    <mergeCell ref="W20:W21"/>
    <mergeCell ref="W22:W23"/>
    <mergeCell ref="B50:B51"/>
    <mergeCell ref="A50:A53"/>
    <mergeCell ref="A33:A45"/>
    <mergeCell ref="C50:D50"/>
    <mergeCell ref="C51:D51"/>
    <mergeCell ref="H51:I51"/>
    <mergeCell ref="H50:I50"/>
    <mergeCell ref="F53:G53"/>
    <mergeCell ref="H53:I53"/>
    <mergeCell ref="H49:I49"/>
    <mergeCell ref="H44:H45"/>
    <mergeCell ref="H40:H41"/>
    <mergeCell ref="H38:H39"/>
    <mergeCell ref="C40:G41"/>
    <mergeCell ref="C38:G39"/>
    <mergeCell ref="B36:B37"/>
    <mergeCell ref="B38:B39"/>
    <mergeCell ref="B52:D52"/>
    <mergeCell ref="B53:D53"/>
    <mergeCell ref="B49:D49"/>
    <mergeCell ref="H34:H35"/>
    <mergeCell ref="H36:H37"/>
    <mergeCell ref="C34:G35"/>
    <mergeCell ref="C36:G37"/>
    <mergeCell ref="B14:B15"/>
    <mergeCell ref="B12:B13"/>
    <mergeCell ref="AH16:AJ17"/>
    <mergeCell ref="B9:AJ9"/>
    <mergeCell ref="Y12:AA13"/>
    <mergeCell ref="AB12:AD13"/>
    <mergeCell ref="AE12:AG13"/>
    <mergeCell ref="AB14:AD15"/>
    <mergeCell ref="W16:W17"/>
    <mergeCell ref="B16:B17"/>
    <mergeCell ref="AE14:AG15"/>
    <mergeCell ref="AE16:AG17"/>
    <mergeCell ref="AB16:AD17"/>
    <mergeCell ref="Y16:AA17"/>
    <mergeCell ref="Y14:AA15"/>
    <mergeCell ref="C14:G15"/>
    <mergeCell ref="H14:H15"/>
    <mergeCell ref="C16:G17"/>
    <mergeCell ref="H12:H13"/>
    <mergeCell ref="C12:G13"/>
    <mergeCell ref="H16:H17"/>
    <mergeCell ref="B40:B41"/>
    <mergeCell ref="AE34:AG35"/>
    <mergeCell ref="AB36:AD37"/>
    <mergeCell ref="Y38:AA39"/>
    <mergeCell ref="Y36:AA37"/>
    <mergeCell ref="W34:W35"/>
    <mergeCell ref="W40:W41"/>
    <mergeCell ref="W36:W37"/>
    <mergeCell ref="W38:W39"/>
    <mergeCell ref="Y44:AA45"/>
    <mergeCell ref="W44:W45"/>
    <mergeCell ref="AE44:AG45"/>
    <mergeCell ref="AB44:AD45"/>
    <mergeCell ref="Y42:AA43"/>
    <mergeCell ref="AB42:AD43"/>
    <mergeCell ref="B42:B43"/>
    <mergeCell ref="C42:G43"/>
    <mergeCell ref="B44:G45"/>
    <mergeCell ref="W42:W43"/>
    <mergeCell ref="AE42:AG43"/>
    <mergeCell ref="H42:H43"/>
  </mergeCells>
  <pageMargins left="0.25" right="0.25" top="0.75" bottom="0.75" header="0" footer="0"/>
  <pageSetup paperSize="5" scale="7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P972"/>
  <sheetViews>
    <sheetView workbookViewId="0">
      <pane ySplit="3" topLeftCell="A4" activePane="bottomLeft" state="frozen"/>
      <selection sqref="A1:AS43"/>
      <selection pane="bottomLeft" activeCell="A2" sqref="A2"/>
    </sheetView>
  </sheetViews>
  <sheetFormatPr baseColWidth="10" defaultColWidth="14.42578125" defaultRowHeight="15" customHeight="1"/>
  <cols>
    <col min="1" max="1" width="23" customWidth="1"/>
    <col min="2" max="2" width="12.140625" customWidth="1"/>
    <col min="3" max="3" width="10.7109375" customWidth="1"/>
    <col min="4" max="4" width="30.42578125" customWidth="1"/>
    <col min="5" max="5" width="30.85546875" customWidth="1"/>
    <col min="6" max="6" width="22" customWidth="1"/>
    <col min="7" max="7" width="28.140625" customWidth="1"/>
    <col min="8" max="8" width="13.28515625" bestFit="1" customWidth="1"/>
    <col min="9" max="9" width="29.28515625" customWidth="1"/>
    <col min="10" max="10" width="12.140625" customWidth="1"/>
    <col min="11" max="11" width="29.28515625" customWidth="1"/>
    <col min="12" max="13" width="14.7109375" customWidth="1"/>
    <col min="14" max="14" width="10.42578125" customWidth="1"/>
  </cols>
  <sheetData>
    <row r="1" spans="1:16">
      <c r="A1" s="1884" t="s">
        <v>0</v>
      </c>
      <c r="B1" s="1715"/>
      <c r="C1" s="1715"/>
      <c r="D1" s="1715"/>
      <c r="E1" s="1715"/>
      <c r="F1" s="1715"/>
      <c r="G1" s="1715"/>
      <c r="H1" s="1715"/>
      <c r="I1" s="1715"/>
      <c r="J1" s="1715"/>
      <c r="K1" s="1715"/>
      <c r="L1" s="1715"/>
      <c r="M1" s="1715"/>
      <c r="N1" s="1715"/>
      <c r="O1" s="1715"/>
      <c r="P1" s="1715"/>
    </row>
    <row r="2" spans="1:16" s="1068" customFormat="1">
      <c r="A2" s="1610">
        <f>+'RESUMEN GRAL'!F2</f>
        <v>43465</v>
      </c>
    </row>
    <row r="3" spans="1:16" ht="46.5" customHeight="1">
      <c r="A3" s="1" t="s">
        <v>1</v>
      </c>
      <c r="B3" s="2" t="s">
        <v>2</v>
      </c>
      <c r="C3" s="3" t="s">
        <v>3</v>
      </c>
      <c r="D3" s="3" t="s">
        <v>4</v>
      </c>
      <c r="E3" s="2" t="s">
        <v>5</v>
      </c>
      <c r="F3" s="3" t="s">
        <v>6</v>
      </c>
      <c r="G3" s="3" t="s">
        <v>7</v>
      </c>
      <c r="H3" s="4"/>
      <c r="I3" s="4" t="s">
        <v>8</v>
      </c>
      <c r="J3" s="2" t="s">
        <v>9</v>
      </c>
      <c r="K3" s="2" t="s">
        <v>10</v>
      </c>
      <c r="L3" s="2" t="s">
        <v>11</v>
      </c>
      <c r="M3" s="2" t="s">
        <v>12</v>
      </c>
      <c r="N3" s="2" t="s">
        <v>13</v>
      </c>
      <c r="O3" s="5" t="s">
        <v>14</v>
      </c>
      <c r="P3" s="6" t="s">
        <v>15</v>
      </c>
    </row>
    <row r="4" spans="1:16" ht="30">
      <c r="A4" s="1896" t="str">
        <f>'PAA 2018'!A7</f>
        <v>GESTIÓN CARTOGRÁFICA</v>
      </c>
      <c r="B4" s="1886">
        <f>'PAA 2018'!B7</f>
        <v>0.04</v>
      </c>
      <c r="C4" s="1883" t="s">
        <v>16</v>
      </c>
      <c r="D4" s="1883" t="str">
        <f>'PAA 2018'!C7</f>
        <v>Fortalecer al Instituto como ente rector, autoridad y ejecutor determinante de políticas, metodologías y el marco normativo en materia geográfica.</v>
      </c>
      <c r="E4" s="1883" t="str">
        <f>'PAA 2018'!D7</f>
        <v>Producir, actualizar y promover la información geográfica oficial y fomentar la estrategia de Investigación, Desarrollo e Innovación (I+D+i)</v>
      </c>
      <c r="F4" s="7" t="str">
        <f>'PAA 2018'!E7</f>
        <v>Gestión con valores para resultados</v>
      </c>
      <c r="G4" s="1883" t="str">
        <f>'PAA 2018'!F7</f>
        <v>Política Planeación institucional
Política Gestión presupuestal y eficiencia del gasto público
Política Seguimiento y evaluación del desempeño institucional
Participación ciudadana en la gestión pública</v>
      </c>
      <c r="H4" s="8">
        <v>1</v>
      </c>
      <c r="I4" s="9" t="str">
        <f>'PAA 2018'!G7</f>
        <v>Cartografía a escala 1:25.000</v>
      </c>
      <c r="J4" s="10">
        <f>'PAA 2018'!H7</f>
        <v>0.2</v>
      </c>
      <c r="K4" s="11" t="str">
        <f>'PAA 2018'!M7</f>
        <v>Hectareas de cartografia básica a escala 1:25.000 generadas</v>
      </c>
      <c r="L4" s="12">
        <f>'PAA 2018'!J7</f>
        <v>2500000</v>
      </c>
      <c r="M4" s="12">
        <f>'PAA 2018'!J12</f>
        <v>2500000</v>
      </c>
      <c r="N4" s="13">
        <f t="shared" ref="N4:N91" si="0">M4/L4</f>
        <v>1</v>
      </c>
      <c r="O4" s="1885">
        <f>N4*J4+N5*J5+N6*J6+N7*J7+N8*J8+N9*J9</f>
        <v>1.0899600886917959</v>
      </c>
      <c r="P4" s="1882">
        <f>O4*B4</f>
        <v>4.3598403547671839E-2</v>
      </c>
    </row>
    <row r="5" spans="1:16" ht="30">
      <c r="A5" s="1616"/>
      <c r="B5" s="1616"/>
      <c r="C5" s="1616"/>
      <c r="D5" s="1616"/>
      <c r="E5" s="1616"/>
      <c r="F5" s="7" t="str">
        <f>'PAA 2018'!E17</f>
        <v>Gestión con valores para el resultados</v>
      </c>
      <c r="G5" s="1616"/>
      <c r="H5" s="8">
        <v>2</v>
      </c>
      <c r="I5" s="9" t="str">
        <f>'PAA 2018'!G17</f>
        <v>Cartografía a escala 1:2.000</v>
      </c>
      <c r="J5" s="10">
        <f>'PAA 2018'!H17</f>
        <v>0.2</v>
      </c>
      <c r="K5" s="11" t="str">
        <f>'PAA 2018'!M17</f>
        <v>Hectáreas de cartografía básica a escala 1:2.000 generadas</v>
      </c>
      <c r="L5" s="12">
        <f>'PAA 2018'!J17</f>
        <v>451</v>
      </c>
      <c r="M5" s="12">
        <f>'PAA 2018'!J22</f>
        <v>653.86</v>
      </c>
      <c r="N5" s="13">
        <f t="shared" si="0"/>
        <v>1.4498004434589802</v>
      </c>
      <c r="O5" s="1616"/>
      <c r="P5" s="1616"/>
    </row>
    <row r="6" spans="1:16" ht="45">
      <c r="A6" s="1616"/>
      <c r="B6" s="1616"/>
      <c r="C6" s="1616"/>
      <c r="D6" s="1616"/>
      <c r="E6" s="1616"/>
      <c r="F6" s="7" t="str">
        <f>'PAA 2018'!E27</f>
        <v>Gestión con valores para resultados</v>
      </c>
      <c r="G6" s="1616"/>
      <c r="H6" s="8">
        <v>3</v>
      </c>
      <c r="I6" s="9" t="str">
        <f>'PAA 2018'!G27</f>
        <v xml:space="preserve"> Imágenes geográficas incorporadas al Banco Nacional de Imágenes - BNI</v>
      </c>
      <c r="J6" s="10">
        <f>'PAA 2018'!H27</f>
        <v>0.2</v>
      </c>
      <c r="K6" s="11" t="str">
        <f>'PAA 2018'!M27</f>
        <v xml:space="preserve">Imágenes geográficas incorporadas al BNI
</v>
      </c>
      <c r="L6" s="12">
        <f>'PAA 2018'!J27</f>
        <v>15000</v>
      </c>
      <c r="M6" s="12">
        <f>'PAA 2018'!J30</f>
        <v>15000</v>
      </c>
      <c r="N6" s="13">
        <f t="shared" si="0"/>
        <v>1</v>
      </c>
      <c r="O6" s="1616"/>
      <c r="P6" s="1616"/>
    </row>
    <row r="7" spans="1:16" ht="45">
      <c r="A7" s="1616"/>
      <c r="B7" s="1616"/>
      <c r="C7" s="1616"/>
      <c r="D7" s="1616"/>
      <c r="E7" s="1616"/>
      <c r="F7" s="7" t="str">
        <f>'PAA 2018'!E33</f>
        <v>Gestión con valores para resultados</v>
      </c>
      <c r="G7" s="1616"/>
      <c r="H7" s="8">
        <v>4</v>
      </c>
      <c r="I7" s="9" t="str">
        <f>'PAA 2018'!G33</f>
        <v>Levantamientos Topográficos o Planimetricos para restituciòn de tierras</v>
      </c>
      <c r="J7" s="10">
        <f>'PAA 2018'!H33</f>
        <v>0.2</v>
      </c>
      <c r="K7" s="11" t="str">
        <f>'PAA 2018'!M33</f>
        <v xml:space="preserve">Porcentaje de cumplimiento en la elaboración de levantamientos topográficos </v>
      </c>
      <c r="L7" s="13">
        <f>'PAA 2018'!J33</f>
        <v>1</v>
      </c>
      <c r="M7" s="13">
        <f>'PAA 2018'!J35</f>
        <v>1</v>
      </c>
      <c r="N7" s="13">
        <f t="shared" si="0"/>
        <v>1</v>
      </c>
      <c r="O7" s="1616"/>
      <c r="P7" s="1616"/>
    </row>
    <row r="8" spans="1:16" ht="30">
      <c r="A8" s="1616"/>
      <c r="B8" s="1616"/>
      <c r="C8" s="1616"/>
      <c r="D8" s="1616"/>
      <c r="E8" s="1616"/>
      <c r="F8" s="7" t="str">
        <f>'PAA 2018'!E37</f>
        <v>Gestión con valores para resultados</v>
      </c>
      <c r="G8" s="1616"/>
      <c r="H8" s="8">
        <v>5</v>
      </c>
      <c r="I8" s="9" t="str">
        <f>'PAA 2018'!G37</f>
        <v>Documentos técnicos de investigación e innovacción</v>
      </c>
      <c r="J8" s="10">
        <f>'PAA 2018'!H37</f>
        <v>0.1</v>
      </c>
      <c r="K8" s="14" t="str">
        <f>'PAA 2018'!M37</f>
        <v>Número de proyectos ejecutados</v>
      </c>
      <c r="L8" s="15">
        <f>'PAA 2018'!J37</f>
        <v>2</v>
      </c>
      <c r="M8" s="15">
        <f>'PAA 2018'!J39</f>
        <v>2</v>
      </c>
      <c r="N8" s="13">
        <f t="shared" si="0"/>
        <v>1</v>
      </c>
      <c r="O8" s="1616"/>
      <c r="P8" s="1616"/>
    </row>
    <row r="9" spans="1:16" ht="45">
      <c r="A9" s="1619"/>
      <c r="B9" s="1619"/>
      <c r="C9" s="1619"/>
      <c r="D9" s="1619"/>
      <c r="E9" s="1619"/>
      <c r="F9" s="7" t="str">
        <f>'PAA 2018'!E41</f>
        <v>Gestión con valores para resultados</v>
      </c>
      <c r="G9" s="1619"/>
      <c r="H9" s="8">
        <v>6</v>
      </c>
      <c r="I9" s="9" t="str">
        <f>'PAA 2018'!G41</f>
        <v>Plan Nacional de Cartografía actualizado</v>
      </c>
      <c r="J9" s="10">
        <f>'PAA 2018'!H41</f>
        <v>0.1</v>
      </c>
      <c r="K9" s="14" t="str">
        <f>'PAA 2018'!M41</f>
        <v>Porcentaje de cumplimiento actualización del Plan Nacional de Cartografía</v>
      </c>
      <c r="L9" s="13">
        <f>'PAA 2018'!J41</f>
        <v>1</v>
      </c>
      <c r="M9" s="13">
        <f>'PAA 2018'!J42</f>
        <v>1</v>
      </c>
      <c r="N9" s="13">
        <f t="shared" si="0"/>
        <v>1</v>
      </c>
      <c r="O9" s="1619"/>
      <c r="P9" s="1619"/>
    </row>
    <row r="10" spans="1:16" ht="45">
      <c r="A10" s="1887" t="str">
        <f>'PAA 2018'!A46</f>
        <v>GESTIÓN GEODÉSICA</v>
      </c>
      <c r="B10" s="1886">
        <f>'PAA 2018'!B46</f>
        <v>2.5000000000000001E-2</v>
      </c>
      <c r="C10" s="1883" t="s">
        <v>16</v>
      </c>
      <c r="D10" s="1883" t="str">
        <f>'PAA 2018'!C46</f>
        <v>Fortalecer al Instituto como ente rector, autoridad y ejecutor determinante de políticas, metodologías y el marco normativo en materia geográfica.</v>
      </c>
      <c r="E10" s="1883" t="str">
        <f>'PAA 2018'!D46</f>
        <v>Producir, actualizar y promover la información geográfica oficial y fomentar la estrategia de Investigación, Desarrollo e Innovación (I+D+i)</v>
      </c>
      <c r="F10" s="7" t="str">
        <f>'PAA 2018'!E46</f>
        <v>Gestión con valores para resultados</v>
      </c>
      <c r="G10" s="1883" t="str">
        <f>'PAA 2018'!F46</f>
        <v>Política Planeación institucional
Política Gestión presupuestal y eficiencia del gasto público
Política Seguimiento y evaluación del desempeño institucional
Participación ciudadana en la gestión pública</v>
      </c>
      <c r="H10" s="8">
        <v>7</v>
      </c>
      <c r="I10" s="9" t="str">
        <f>'PAA 2018'!G46</f>
        <v xml:space="preserve">DATOS ALTIMÉTRICOS DE LA RED GEODÉSICA VERTICAL  NACIONAL </v>
      </c>
      <c r="J10" s="10">
        <f>'PAA 2018'!H46</f>
        <v>0.2</v>
      </c>
      <c r="K10" s="11" t="str">
        <f>'PAA 2018'!M46</f>
        <v xml:space="preserve"> Datos altimétricos generados en kilometros</v>
      </c>
      <c r="L10" s="12">
        <f>'PAA 2018'!J46</f>
        <v>974</v>
      </c>
      <c r="M10" s="12">
        <f>'PAA 2018'!J49</f>
        <v>51.000000000000007</v>
      </c>
      <c r="N10" s="13">
        <f t="shared" si="0"/>
        <v>5.2361396303901443E-2</v>
      </c>
      <c r="O10" s="1885">
        <f>N10*J10+N11*J11+N12*J12+N13*J13+N14*J14+N15*J15+N16*J16</f>
        <v>0.93046012831241387</v>
      </c>
      <c r="P10" s="1882">
        <f>O10*B10</f>
        <v>2.3261503207810348E-2</v>
      </c>
    </row>
    <row r="11" spans="1:16" ht="30">
      <c r="A11" s="1616"/>
      <c r="B11" s="1616"/>
      <c r="C11" s="1616"/>
      <c r="D11" s="1616"/>
      <c r="E11" s="1616"/>
      <c r="F11" s="7" t="str">
        <f>'PAA 2018'!E52</f>
        <v>Gestión con valores para resultados</v>
      </c>
      <c r="G11" s="1616"/>
      <c r="H11" s="8">
        <v>8</v>
      </c>
      <c r="I11" s="9" t="str">
        <f>'PAA 2018'!G52</f>
        <v xml:space="preserve">Datos Rinex </v>
      </c>
      <c r="J11" s="10">
        <f>'PAA 2018'!H52</f>
        <v>0.2</v>
      </c>
      <c r="K11" s="11" t="str">
        <f>'PAA 2018'!M58</f>
        <v>Número Vertices generados</v>
      </c>
      <c r="L11" s="16">
        <f>'PAA 2018'!J52</f>
        <v>9490</v>
      </c>
      <c r="M11" s="16">
        <f>'PAA 2018'!J55</f>
        <v>9489.7200000000012</v>
      </c>
      <c r="N11" s="13">
        <f t="shared" si="0"/>
        <v>0.99997049525816661</v>
      </c>
      <c r="O11" s="1616"/>
      <c r="P11" s="1616"/>
    </row>
    <row r="12" spans="1:16" ht="45">
      <c r="A12" s="1616"/>
      <c r="B12" s="1616"/>
      <c r="C12" s="1616"/>
      <c r="D12" s="1616"/>
      <c r="E12" s="1616"/>
      <c r="F12" s="7" t="str">
        <f>'PAA 2018'!E58</f>
        <v>Gestión con valores para resultados</v>
      </c>
      <c r="G12" s="1616"/>
      <c r="H12" s="8">
        <v>9</v>
      </c>
      <c r="I12" s="9" t="str">
        <f>'PAA 2018'!G58</f>
        <v xml:space="preserve">PUNTOS GEODÉSICOS MATERIALIZADOS DE LA RED GEODÉSICA NACIONAL  </v>
      </c>
      <c r="J12" s="10">
        <f>'PAA 2018'!H58</f>
        <v>0.2</v>
      </c>
      <c r="K12" s="11" t="str">
        <f>'PAA 2018'!M58</f>
        <v>Número Vertices generados</v>
      </c>
      <c r="L12" s="12">
        <f>'PAA 2018'!J58</f>
        <v>51</v>
      </c>
      <c r="M12" s="12">
        <f>'PAA 2018'!J61</f>
        <v>51.000000000000007</v>
      </c>
      <c r="N12" s="13">
        <f t="shared" si="0"/>
        <v>1.0000000000000002</v>
      </c>
      <c r="O12" s="1616"/>
      <c r="P12" s="1616"/>
    </row>
    <row r="13" spans="1:16" ht="30">
      <c r="A13" s="1616"/>
      <c r="B13" s="1616"/>
      <c r="C13" s="1616"/>
      <c r="D13" s="1616"/>
      <c r="E13" s="1616"/>
      <c r="F13" s="7" t="str">
        <f>'PAA 2018'!E64</f>
        <v>Gestión con valores para resultados</v>
      </c>
      <c r="G13" s="1616"/>
      <c r="H13" s="8">
        <v>10</v>
      </c>
      <c r="I13" s="9" t="str">
        <f>'PAA 2018'!G64</f>
        <v xml:space="preserve">Valores geomagnéticos </v>
      </c>
      <c r="J13" s="10">
        <f>'PAA 2018'!H64</f>
        <v>0.05</v>
      </c>
      <c r="K13" s="11" t="str">
        <f>'PAA 2018'!M64</f>
        <v>Número de Datos geomagneticos generados</v>
      </c>
      <c r="L13" s="12">
        <f>'PAA 2018'!J64</f>
        <v>2400.0000000000005</v>
      </c>
      <c r="M13" s="12">
        <f>'PAA 2018'!J67</f>
        <v>2399.6999999999998</v>
      </c>
      <c r="N13" s="13">
        <f t="shared" si="0"/>
        <v>0.99987499999999974</v>
      </c>
      <c r="O13" s="1616"/>
      <c r="P13" s="1616"/>
    </row>
    <row r="14" spans="1:16" ht="30">
      <c r="A14" s="1616"/>
      <c r="B14" s="1616"/>
      <c r="C14" s="1616"/>
      <c r="D14" s="1616"/>
      <c r="E14" s="1616"/>
      <c r="F14" s="7" t="str">
        <f>'PAA 2018'!E70</f>
        <v>Gestión con valores para resultados</v>
      </c>
      <c r="G14" s="1616"/>
      <c r="H14" s="8">
        <v>11</v>
      </c>
      <c r="I14" s="9" t="str">
        <f>'PAA 2018'!G70</f>
        <v>Documentos técnicos de investigación e Innovación</v>
      </c>
      <c r="J14" s="10">
        <f>'PAA 2018'!H70</f>
        <v>0.2</v>
      </c>
      <c r="K14" s="14" t="str">
        <f>'PAA 2018'!M70</f>
        <v>Número de proyectos ejecutados</v>
      </c>
      <c r="L14" s="21">
        <f>'PAA 2018'!J70</f>
        <v>11.999999999999998</v>
      </c>
      <c r="M14" s="23">
        <f>'PAA 2018'!J82</f>
        <v>12</v>
      </c>
      <c r="N14" s="13">
        <f t="shared" si="0"/>
        <v>1.0000000000000002</v>
      </c>
      <c r="O14" s="1616"/>
      <c r="P14" s="1616"/>
    </row>
    <row r="15" spans="1:16" ht="30">
      <c r="A15" s="1619"/>
      <c r="B15" s="1619"/>
      <c r="C15" s="1619"/>
      <c r="D15" s="1619"/>
      <c r="E15" s="1619"/>
      <c r="F15" s="7" t="str">
        <f>'PAA 2018'!E94</f>
        <v>Gestión con valores para resultados</v>
      </c>
      <c r="G15" s="1619"/>
      <c r="H15" s="8">
        <v>12</v>
      </c>
      <c r="I15" s="9" t="str">
        <f>'PAA 2018'!G94</f>
        <v>Documentos de regulación de  información Geódesica</v>
      </c>
      <c r="J15" s="10">
        <f>'PAA 2018'!H94</f>
        <v>0.15</v>
      </c>
      <c r="K15" s="14" t="str">
        <f>'PAA 2018'!M94</f>
        <v>Número de documentos elaborados</v>
      </c>
      <c r="L15" s="21">
        <f>'PAA 2018'!J94</f>
        <v>2.9999999999999996</v>
      </c>
      <c r="M15" s="25">
        <f>'PAA 2018'!J97</f>
        <v>3.0000000000000004</v>
      </c>
      <c r="N15" s="13">
        <f t="shared" si="0"/>
        <v>1.0000000000000002</v>
      </c>
      <c r="O15" s="1619"/>
      <c r="P15" s="1619"/>
    </row>
    <row r="16" spans="1:16" ht="45">
      <c r="A16" s="1887" t="str">
        <f>'PAA 2018'!A103</f>
        <v>GESTION GEOGRAFICA</v>
      </c>
      <c r="B16" s="1886">
        <f>'PAA 2018'!B103</f>
        <v>0.03</v>
      </c>
      <c r="C16" s="1883" t="s">
        <v>16</v>
      </c>
      <c r="D16" s="1883" t="str">
        <f>'PAA 2018'!C103</f>
        <v>Fortalecer al Instituto como ente rector, autoridad y ejecutor determinante de políticas, metodologías y el marco normativo en materia geográfica.</v>
      </c>
      <c r="E16" s="1883" t="str">
        <f>'PAA 2018'!D103</f>
        <v>Producir, actualizar y promover la información geográfica oficial y fomentar la estrategia de Investigación, Desarrollo e Innovación (I+D+i)</v>
      </c>
      <c r="F16" s="7" t="str">
        <f>'PAA 2018'!E103</f>
        <v>Gestión con valores para resultados</v>
      </c>
      <c r="G16" s="1883" t="str">
        <f>'PAA 2018'!F103</f>
        <v>Política Planeación institucional
Política Gestión presupuestal y eficiencia del gasto público
Política Seguimiento y evaluación del desempeño institucional
Participación ciudadana en la gestión pública</v>
      </c>
      <c r="H16" s="8">
        <v>13</v>
      </c>
      <c r="I16" s="9" t="str">
        <f>'PAA 2018'!G103</f>
        <v>Geografias Temáticas y departamentales.</v>
      </c>
      <c r="J16" s="10">
        <f>'PAA 2018'!H103</f>
        <v>0.12</v>
      </c>
      <c r="K16" s="11" t="str">
        <f>'PAA 2018'!M103</f>
        <v xml:space="preserve">Documentos técnicos de estudios geográficos  elaborados </v>
      </c>
      <c r="L16" s="23">
        <f>'PAA 2018'!J103</f>
        <v>1</v>
      </c>
      <c r="M16" s="7">
        <f>'PAA 2018'!J109</f>
        <v>1</v>
      </c>
      <c r="N16" s="13">
        <f t="shared" si="0"/>
        <v>1</v>
      </c>
      <c r="O16" s="1885">
        <f>N16*J16+N17*J17+N18*J18+N19*J19+N20*J20+N21*J21+N22*J22+N23*J23+N24*J24</f>
        <v>0.99999999999999989</v>
      </c>
      <c r="P16" s="1882">
        <f>O16*B16</f>
        <v>2.9999999999999995E-2</v>
      </c>
    </row>
    <row r="17" spans="1:16" ht="75">
      <c r="A17" s="1616"/>
      <c r="B17" s="1616"/>
      <c r="C17" s="1616"/>
      <c r="D17" s="1616"/>
      <c r="E17" s="1616"/>
      <c r="F17" s="7" t="str">
        <f>'PAA 2018'!E115</f>
        <v>Gestión con valores para resultados</v>
      </c>
      <c r="G17" s="1616"/>
      <c r="H17" s="8">
        <v>14</v>
      </c>
      <c r="I17" s="9" t="str">
        <f>'PAA 2018'!G115</f>
        <v>Documentos técnicos metodológico
para revisión y ajuste de esquemas de ordenamiento territoriall</v>
      </c>
      <c r="J17" s="10">
        <f>'PAA 2018'!H115</f>
        <v>0.11</v>
      </c>
      <c r="K17" s="14" t="str">
        <f>'PAA 2018'!M115</f>
        <v>Documentos metodológicos de  ordenamiento territorial elaborados</v>
      </c>
      <c r="L17" s="7">
        <f>'PAA 2018'!J115</f>
        <v>1.0000000000000002</v>
      </c>
      <c r="M17" s="15">
        <f>'PAA 2018'!J120</f>
        <v>1.0000000000000002</v>
      </c>
      <c r="N17" s="13">
        <f t="shared" si="0"/>
        <v>1</v>
      </c>
      <c r="O17" s="1616"/>
      <c r="P17" s="1616"/>
    </row>
    <row r="18" spans="1:16" ht="60">
      <c r="A18" s="1616"/>
      <c r="B18" s="1616"/>
      <c r="C18" s="1616"/>
      <c r="D18" s="1616"/>
      <c r="E18" s="1616"/>
      <c r="F18" s="7" t="str">
        <f>'PAA 2018'!E125</f>
        <v>Gestión con valores para resultados</v>
      </c>
      <c r="G18" s="1616"/>
      <c r="H18" s="8">
        <v>15</v>
      </c>
      <c r="I18" s="9" t="str">
        <f>'PAA 2018'!G125</f>
        <v>Informacion Geográfica Dispuesta Para Apoyar Los Procesos De Ordenamiento Territorial</v>
      </c>
      <c r="J18" s="10">
        <f>'PAA 2018'!H125</f>
        <v>0.11</v>
      </c>
      <c r="K18" s="14" t="str">
        <f>'PAA 2018'!M125</f>
        <v>Número de  variables SIGOT actualizadas</v>
      </c>
      <c r="L18" s="12">
        <f>'PAA 2018'!J125</f>
        <v>50</v>
      </c>
      <c r="M18" s="12">
        <f>'PAA 2018'!J130</f>
        <v>50</v>
      </c>
      <c r="N18" s="13">
        <f t="shared" si="0"/>
        <v>1</v>
      </c>
      <c r="O18" s="1616"/>
      <c r="P18" s="1616"/>
    </row>
    <row r="19" spans="1:16" ht="45">
      <c r="A19" s="1616"/>
      <c r="B19" s="1616"/>
      <c r="C19" s="1616"/>
      <c r="D19" s="1616"/>
      <c r="E19" s="1616"/>
      <c r="F19" s="7" t="str">
        <f>'PAA 2018'!E135</f>
        <v>Gestión con valores para resultados</v>
      </c>
      <c r="G19" s="1616"/>
      <c r="H19" s="8">
        <v>16</v>
      </c>
      <c r="I19" s="9" t="str">
        <f>'PAA 2018'!G135</f>
        <v>Informes Técnicos de deslindes de entidades territoriales municipales y departamentales</v>
      </c>
      <c r="J19" s="10">
        <f>'PAA 2018'!H135</f>
        <v>0.11</v>
      </c>
      <c r="K19" s="14" t="str">
        <f>'PAA 2018'!M135</f>
        <v>Informes técnicos de deslindes de entidades territoriales elaborados</v>
      </c>
      <c r="L19" s="23">
        <f>'PAA 2018'!J135</f>
        <v>1.9999999999999998</v>
      </c>
      <c r="M19" s="15">
        <f>'PAA 2018'!J139</f>
        <v>1.9999999999999993</v>
      </c>
      <c r="N19" s="13">
        <f t="shared" si="0"/>
        <v>0.99999999999999978</v>
      </c>
      <c r="O19" s="1616"/>
      <c r="P19" s="1616"/>
    </row>
    <row r="20" spans="1:16" ht="45">
      <c r="A20" s="1616"/>
      <c r="B20" s="1616"/>
      <c r="C20" s="1616"/>
      <c r="D20" s="1616"/>
      <c r="E20" s="1616"/>
      <c r="F20" s="7" t="str">
        <f>'PAA 2018'!E143</f>
        <v>Gestión con valores para resultados</v>
      </c>
      <c r="G20" s="1616"/>
      <c r="H20" s="8">
        <v>17</v>
      </c>
      <c r="I20" s="9" t="str">
        <f>'PAA 2018'!G143</f>
        <v xml:space="preserve">Informes Tècnicos de solicitudes recibidas a través de la cancillería </v>
      </c>
      <c r="J20" s="10">
        <f>'PAA 2018'!H143</f>
        <v>0.11</v>
      </c>
      <c r="K20" s="14" t="str">
        <f>'PAA 2018'!M143</f>
        <v>Porcentaje de atención de las solicitudes recibidas a través de la cancillería</v>
      </c>
      <c r="L20" s="13">
        <f>'PAA 2018'!J143</f>
        <v>0.99999999999999989</v>
      </c>
      <c r="M20" s="13">
        <f>'PAA 2018'!J146</f>
        <v>0.99999999999999989</v>
      </c>
      <c r="N20" s="13">
        <f t="shared" si="0"/>
        <v>1</v>
      </c>
      <c r="O20" s="1616"/>
      <c r="P20" s="1616"/>
    </row>
    <row r="21" spans="1:16" ht="30">
      <c r="A21" s="1616"/>
      <c r="B21" s="1616"/>
      <c r="C21" s="1616"/>
      <c r="D21" s="1616"/>
      <c r="E21" s="1616"/>
      <c r="F21" s="7" t="str">
        <f>'PAA 2018'!E149</f>
        <v>Gestión con valores para resultados</v>
      </c>
      <c r="G21" s="1616"/>
      <c r="H21" s="8">
        <v>18</v>
      </c>
      <c r="I21" s="9" t="str">
        <f>'PAA 2018'!G149</f>
        <v>ESTUDIO GEOGRÁFICO DEL DESLINDE</v>
      </c>
      <c r="J21" s="10">
        <f>'PAA 2018'!H149</f>
        <v>0.11</v>
      </c>
      <c r="K21" s="14" t="str">
        <f>'PAA 2018'!M149</f>
        <v>Número de documentos del Deslinde elaborados</v>
      </c>
      <c r="L21" s="32">
        <f>'PAA 2018'!J149</f>
        <v>1</v>
      </c>
      <c r="M21" s="32">
        <f>'PAA 2018'!J156</f>
        <v>0.99999999999999978</v>
      </c>
      <c r="N21" s="13">
        <f t="shared" si="0"/>
        <v>0.99999999999999978</v>
      </c>
      <c r="O21" s="1616"/>
      <c r="P21" s="1616"/>
    </row>
    <row r="22" spans="1:16" ht="30">
      <c r="A22" s="1616"/>
      <c r="B22" s="1616"/>
      <c r="C22" s="1616"/>
      <c r="D22" s="1616"/>
      <c r="E22" s="1616"/>
      <c r="F22" s="7" t="str">
        <f>'PAA 2018'!E163</f>
        <v>Gestión con valores para resultados</v>
      </c>
      <c r="G22" s="1616"/>
      <c r="H22" s="8">
        <v>19</v>
      </c>
      <c r="I22" s="9" t="str">
        <f>'PAA 2018'!G163</f>
        <v>DICCIONARIO GEOGRÁFICO</v>
      </c>
      <c r="J22" s="10">
        <f>'PAA 2018'!H163</f>
        <v>0.11</v>
      </c>
      <c r="K22" s="14" t="str">
        <f>'PAA 2018'!M163</f>
        <v>Número de registros realizados</v>
      </c>
      <c r="L22" s="12">
        <f>'PAA 2018'!J163</f>
        <v>16000</v>
      </c>
      <c r="M22" s="12">
        <f>'PAA 2018'!J167</f>
        <v>16000</v>
      </c>
      <c r="N22" s="13">
        <f t="shared" si="0"/>
        <v>1</v>
      </c>
      <c r="O22" s="1616"/>
      <c r="P22" s="1616"/>
    </row>
    <row r="23" spans="1:16" ht="30">
      <c r="A23" s="1616"/>
      <c r="B23" s="1616"/>
      <c r="C23" s="1616"/>
      <c r="D23" s="1616"/>
      <c r="E23" s="1616"/>
      <c r="F23" s="7" t="str">
        <f>'PAA 2018'!E175</f>
        <v>Gestión con valores para resultados</v>
      </c>
      <c r="G23" s="1616"/>
      <c r="H23" s="8">
        <v>20</v>
      </c>
      <c r="I23" s="9" t="str">
        <f>'PAA 2018'!G171</f>
        <v>NOMBRES GEOGRÁFICOS</v>
      </c>
      <c r="J23" s="10">
        <f>'PAA 2018'!H171</f>
        <v>0.11</v>
      </c>
      <c r="K23" s="14" t="str">
        <f>'PAA 2018'!M171</f>
        <v>Número de documentos elaborados</v>
      </c>
      <c r="L23" s="32">
        <f>'PAA 2018'!J171</f>
        <v>1</v>
      </c>
      <c r="M23" s="32">
        <f>'PAA 2018'!J173</f>
        <v>1</v>
      </c>
      <c r="N23" s="13">
        <f t="shared" si="0"/>
        <v>1</v>
      </c>
      <c r="O23" s="1616"/>
      <c r="P23" s="1616"/>
    </row>
    <row r="24" spans="1:16" ht="30" customHeight="1">
      <c r="A24" s="1619"/>
      <c r="B24" s="1619"/>
      <c r="C24" s="1619"/>
      <c r="D24" s="1619"/>
      <c r="E24" s="1619"/>
      <c r="F24" s="7" t="str">
        <f>'PAA 2018'!E175</f>
        <v>Gestión con valores para resultados</v>
      </c>
      <c r="G24" s="1619"/>
      <c r="H24" s="8">
        <v>21</v>
      </c>
      <c r="I24" s="9" t="str">
        <f>'PAA 2018'!G175</f>
        <v>MAPAS TEMÁTICOS</v>
      </c>
      <c r="J24" s="10">
        <f>'PAA 2018'!H175</f>
        <v>0.11</v>
      </c>
      <c r="K24" s="14" t="str">
        <f>'PAA 2018'!M175</f>
        <v xml:space="preserve">Porcentaje de avance en la elaboración de mapas temáticos </v>
      </c>
      <c r="L24" s="13">
        <f>'PAA 2018'!J175</f>
        <v>1</v>
      </c>
      <c r="M24" s="13">
        <f>'PAA 2018'!J179</f>
        <v>0.99999999999999989</v>
      </c>
      <c r="N24" s="13">
        <f t="shared" si="0"/>
        <v>0.99999999999999989</v>
      </c>
      <c r="O24" s="1619"/>
      <c r="P24" s="1619"/>
    </row>
    <row r="25" spans="1:16" ht="45">
      <c r="A25" s="1887" t="str">
        <f>'PAA 2018'!A186</f>
        <v>GESTION AGROLOGICA</v>
      </c>
      <c r="B25" s="1886">
        <f>'PAA 2018'!B186</f>
        <v>4.4999999999999998E-2</v>
      </c>
      <c r="C25" s="1883" t="s">
        <v>16</v>
      </c>
      <c r="D25" s="1883" t="str">
        <f>'PAA 2018'!C186</f>
        <v>Fortalecer al Instituto como ente rector, autoridad y ejecutor determinante de políticas, metodologías y el marco normativo en materia geográfica.</v>
      </c>
      <c r="E25" s="1883" t="str">
        <f>'PAA 2018'!D186</f>
        <v>Generar los parámetros técnicos y científicos, orientados a la producción de información en materia geodésica, cartográfica,  agrológica, geográfica y catastral, en el marco de la Infraestructura Colombiana de Datos Espaciales (ICDE)</v>
      </c>
      <c r="F25" s="7" t="str">
        <f>'PAA 2018'!E186</f>
        <v>Gestión con valores para resultados</v>
      </c>
      <c r="G25" s="1883" t="str">
        <f>'PAA 2018'!F186</f>
        <v>Seguimiento y evaluación del desempeño institucional.</v>
      </c>
      <c r="H25" s="8">
        <v>22</v>
      </c>
      <c r="I25" s="9" t="str">
        <f>'PAA 2018'!G186</f>
        <v>0403001 - Servicio de levantamientos de suelos competitivos del país</v>
      </c>
      <c r="J25" s="10">
        <f>'PAA 2018'!H186</f>
        <v>0.4</v>
      </c>
      <c r="K25" s="33" t="str">
        <f>'PAA 2018'!M186</f>
        <v>Hectáreas levantamientos de suelos competitivos del país ejecutadas</v>
      </c>
      <c r="L25" s="12">
        <f>'PAA 2018'!J186</f>
        <v>1050000</v>
      </c>
      <c r="M25" s="12">
        <f>'PAA 2018'!J190</f>
        <v>1935449</v>
      </c>
      <c r="N25" s="13">
        <f t="shared" si="0"/>
        <v>1.8432847619047619</v>
      </c>
      <c r="O25" s="1885">
        <f>N25*J25+N26*J26+N27*J27+N28*J28+N29*J29</f>
        <v>1.3060667619047619</v>
      </c>
      <c r="P25" s="1882">
        <f>O25*B25</f>
        <v>5.8773004285714282E-2</v>
      </c>
    </row>
    <row r="26" spans="1:16" ht="45">
      <c r="A26" s="1616"/>
      <c r="B26" s="1616"/>
      <c r="C26" s="1616"/>
      <c r="D26" s="1616"/>
      <c r="E26" s="1616"/>
      <c r="F26" s="7" t="str">
        <f>'PAA 2018'!E194</f>
        <v>Gestión con valores para resultados</v>
      </c>
      <c r="G26" s="1616"/>
      <c r="H26" s="8">
        <v>23</v>
      </c>
      <c r="I26" s="9" t="str">
        <f>'PAA 2018'!G194</f>
        <v>Compromisos Institucionales nacionales e internacionales</v>
      </c>
      <c r="J26" s="10">
        <f>'PAA 2018'!H194</f>
        <v>0.1</v>
      </c>
      <c r="K26" s="33" t="str">
        <f>'PAA 2018'!M194</f>
        <v>Porcentaje de avance actividades de Compromisos Institucionales</v>
      </c>
      <c r="L26" s="13">
        <f>'PAA 2018'!J194</f>
        <v>1</v>
      </c>
      <c r="M26" s="13">
        <f>'PAA 2018'!J198</f>
        <v>1</v>
      </c>
      <c r="N26" s="13">
        <f t="shared" si="0"/>
        <v>1</v>
      </c>
      <c r="O26" s="1616"/>
      <c r="P26" s="1616"/>
    </row>
    <row r="27" spans="1:16" ht="45">
      <c r="A27" s="1616"/>
      <c r="B27" s="1616"/>
      <c r="C27" s="1616"/>
      <c r="D27" s="1616"/>
      <c r="E27" s="1616"/>
      <c r="F27" s="7" t="str">
        <f>'PAA 2018'!E202</f>
        <v>Gestión con valores para resultados</v>
      </c>
      <c r="G27" s="1616"/>
      <c r="H27" s="8">
        <v>24</v>
      </c>
      <c r="I27" s="9" t="str">
        <f>'PAA 2018'!G202</f>
        <v>0403003 - Servicio de identificación de áreas homogéneas de tierras</v>
      </c>
      <c r="J27" s="10">
        <f>'PAA 2018'!H202</f>
        <v>0.15</v>
      </c>
      <c r="K27" s="33" t="str">
        <f>'PAA 2018'!M202</f>
        <v>Municipios realizados</v>
      </c>
      <c r="L27" s="16">
        <f>'PAA 2018'!J202</f>
        <v>150</v>
      </c>
      <c r="M27" s="16">
        <f>'PAA 2018'!J207</f>
        <v>150.55000000000001</v>
      </c>
      <c r="N27" s="13">
        <f t="shared" si="0"/>
        <v>1.0036666666666667</v>
      </c>
      <c r="O27" s="1616"/>
      <c r="P27" s="1616"/>
    </row>
    <row r="28" spans="1:16" ht="60">
      <c r="A28" s="1616"/>
      <c r="B28" s="1616"/>
      <c r="C28" s="1616"/>
      <c r="D28" s="1616"/>
      <c r="E28" s="1616"/>
      <c r="F28" s="7" t="str">
        <f>'PAA 2018'!E212</f>
        <v>Gestión con valores para resultados</v>
      </c>
      <c r="G28" s="1616"/>
      <c r="H28" s="8">
        <v>25</v>
      </c>
      <c r="I28" s="9" t="str">
        <f>'PAA 2018'!G212</f>
        <v>0403002 - Servicio de análisis químicos, físicos, mineralógicos y biológicos de suelos</v>
      </c>
      <c r="J28" s="10">
        <f>'PAA 2018'!H212</f>
        <v>0.2</v>
      </c>
      <c r="K28" s="33" t="str">
        <f>'PAA 2018'!M212</f>
        <v>Análisis químicos, físicos, mineralógicos y biológicos de suelos realizados</v>
      </c>
      <c r="L28" s="16">
        <f>'PAA 2018'!J212</f>
        <v>84000.000000000015</v>
      </c>
      <c r="M28" s="16">
        <f>'PAA 2018'!J220</f>
        <v>72699</v>
      </c>
      <c r="N28" s="13">
        <f t="shared" si="0"/>
        <v>0.86546428571428557</v>
      </c>
      <c r="O28" s="1616"/>
      <c r="P28" s="1616"/>
    </row>
    <row r="29" spans="1:16" ht="60">
      <c r="A29" s="1619"/>
      <c r="B29" s="1619"/>
      <c r="C29" s="1619"/>
      <c r="D29" s="1619"/>
      <c r="E29" s="1619"/>
      <c r="F29" s="7" t="str">
        <f>'PAA 2018'!E228</f>
        <v>Gestión con valores para resultados</v>
      </c>
      <c r="G29" s="1619"/>
      <c r="H29" s="8">
        <v>26</v>
      </c>
      <c r="I29" s="9" t="str">
        <f>'PAA 2018'!G228</f>
        <v>0403004 - Documentos de estudios técnicos sobre cobertura, usos de la tierra y conflictos del territorio</v>
      </c>
      <c r="J29" s="10">
        <f>'PAA 2018'!H228</f>
        <v>0.15</v>
      </c>
      <c r="K29" s="33" t="str">
        <f>'PAA 2018'!M228</f>
        <v>Avance Documentos de estudios técnicos sobre cobertura, usos de la tierra y conflictos del territorio</v>
      </c>
      <c r="L29" s="13">
        <f>'PAA 2018'!J228</f>
        <v>1</v>
      </c>
      <c r="M29" s="13">
        <f>'PAA 2018'!J231</f>
        <v>0.96739999999999993</v>
      </c>
      <c r="N29" s="13">
        <f t="shared" si="0"/>
        <v>0.96739999999999993</v>
      </c>
      <c r="O29" s="1619"/>
      <c r="P29" s="1619"/>
    </row>
    <row r="30" spans="1:16" ht="60">
      <c r="A30" s="1887" t="str">
        <f>'PAA 2018'!A237</f>
        <v>GESTION CATASTRAL</v>
      </c>
      <c r="B30" s="1886">
        <f>'PAA 2018'!B237</f>
        <v>0.28999999999999998</v>
      </c>
      <c r="C30" s="1883" t="s">
        <v>16</v>
      </c>
      <c r="D30" s="1883" t="str">
        <f>'PAA 2018'!C237</f>
        <v>Fortalecer al Instituto como ente rector, autoridad y ejecutor determinante de políticas, metodologías y el marco normativo en materia geográfica.</v>
      </c>
      <c r="E30" s="1883" t="str">
        <f>'PAA 2018'!D237</f>
        <v>Generar los parámetros técnicos y científicos, orientados a la producción de información en materia geodésica, cartográfica,  agrológica, geográfica y catastral, en el marco de la Infraestructura Colombiana de Datos Espaciales (ICDE), 
Regular los procesos y procedimientos en materia Ctastral</v>
      </c>
      <c r="F30" s="7" t="str">
        <f>'PAA 2018'!E237</f>
        <v>Gestión con valores para resultados</v>
      </c>
      <c r="G30" s="1883" t="str">
        <f>'PAA 2018'!F237</f>
        <v>Política Planeación institucional
Política Gestión presupuestal y eficiencia del gasto público
Política Seguimiento y evaluación del desempeño institucional
Participación ciudadana en la gestión pública</v>
      </c>
      <c r="H30" s="8">
        <v>27</v>
      </c>
      <c r="I30" s="9" t="str">
        <f>'PAA 2018'!G237</f>
        <v>Modelo de gestión y operación de Catastro Multipropósito en el marco del posconflicto</v>
      </c>
      <c r="J30" s="10">
        <f>'PAA 2018'!H237</f>
        <v>0.11</v>
      </c>
      <c r="K30" s="14" t="str">
        <f>'PAA 2018'!M237</f>
        <v>Porcentaje de avance formulación del Modelo de gestión y operación de Catastro Multipropósito</v>
      </c>
      <c r="L30" s="13">
        <f>'PAA 2018'!J237</f>
        <v>1</v>
      </c>
      <c r="M30" s="13">
        <f>'PAA 2018'!J242</f>
        <v>1</v>
      </c>
      <c r="N30" s="13">
        <f t="shared" si="0"/>
        <v>1</v>
      </c>
      <c r="O30" s="1885">
        <f>N30*J30+N31*J31+N32*J32+N33*J33+N34*J34+N35*J35+N36*J36+N37*J37</f>
        <v>1.0163576348510472</v>
      </c>
      <c r="P30" s="1882">
        <f>O30*B30</f>
        <v>0.29474371410680367</v>
      </c>
    </row>
    <row r="31" spans="1:16" ht="90">
      <c r="A31" s="1616"/>
      <c r="B31" s="1616"/>
      <c r="C31" s="1616"/>
      <c r="D31" s="1616"/>
      <c r="E31" s="1616"/>
      <c r="F31" s="7" t="str">
        <f>'PAA 2018'!E247</f>
        <v>Gestión con valores para resultados</v>
      </c>
      <c r="G31" s="1616"/>
      <c r="H31" s="8">
        <v>28</v>
      </c>
      <c r="I31" s="9" t="str">
        <f>'PAA 2018'!G247</f>
        <v>Metodologias y aplicaciones que transformen los datos catastrales para la toma de decisiones, en los diferentes niveles de la organización y en el marco del posconflicto</v>
      </c>
      <c r="J31" s="10">
        <f>'PAA 2018'!H247</f>
        <v>0.11</v>
      </c>
      <c r="K31" s="33" t="str">
        <f>'PAA 2018'!M247</f>
        <v>Porcentaje de disponibilidad de la información catastral para consulta</v>
      </c>
      <c r="L31" s="13">
        <f>'PAA 2018'!J247</f>
        <v>1</v>
      </c>
      <c r="M31" s="13">
        <f>'PAA 2018'!J253</f>
        <v>1</v>
      </c>
      <c r="N31" s="13">
        <f t="shared" si="0"/>
        <v>1</v>
      </c>
      <c r="O31" s="1616"/>
      <c r="P31" s="1616"/>
    </row>
    <row r="32" spans="1:16" ht="30">
      <c r="A32" s="1616"/>
      <c r="B32" s="1616"/>
      <c r="C32" s="1616"/>
      <c r="D32" s="1616"/>
      <c r="E32" s="1616"/>
      <c r="F32" s="7" t="str">
        <f>'PAA 2018'!E259</f>
        <v>Gestión con valores para resultados</v>
      </c>
      <c r="G32" s="1616"/>
      <c r="H32" s="8">
        <v>29</v>
      </c>
      <c r="I32" s="9" t="str">
        <f>'PAA 2018'!G259</f>
        <v>Avalúos</v>
      </c>
      <c r="J32" s="10">
        <f>'PAA 2018'!H259</f>
        <v>0.11</v>
      </c>
      <c r="K32" s="33" t="str">
        <f>'PAA 2018'!M259</f>
        <v>Número de Avalúos elaborados en el periodo</v>
      </c>
      <c r="L32" s="16">
        <f>'PAA 2018'!J259</f>
        <v>6800</v>
      </c>
      <c r="M32" s="16">
        <f>'PAA 2018'!J261</f>
        <v>7593</v>
      </c>
      <c r="N32" s="13">
        <f t="shared" si="0"/>
        <v>1.1166176470588236</v>
      </c>
      <c r="O32" s="1616"/>
      <c r="P32" s="1616"/>
    </row>
    <row r="33" spans="1:16" ht="30">
      <c r="A33" s="1616"/>
      <c r="B33" s="1616"/>
      <c r="C33" s="1616"/>
      <c r="D33" s="1616"/>
      <c r="E33" s="1616"/>
      <c r="F33" s="7" t="str">
        <f>'PAA 2018'!E263</f>
        <v>Gestión con valores para resultados</v>
      </c>
      <c r="G33" s="1616"/>
      <c r="H33" s="8">
        <v>30</v>
      </c>
      <c r="I33" s="9" t="str">
        <f>'PAA 2018'!G263</f>
        <v>Predios actualizados catastralmente</v>
      </c>
      <c r="J33" s="10">
        <f>'PAA 2018'!H263</f>
        <v>0.2</v>
      </c>
      <c r="K33" s="11" t="str">
        <f>'PAA 2018'!M263</f>
        <v>Número de predios actualizados catastralmente</v>
      </c>
      <c r="L33" s="12">
        <f>'PAA 2018'!J263</f>
        <v>250779</v>
      </c>
      <c r="M33" s="12">
        <f>'PAA 2018'!J270</f>
        <v>265624</v>
      </c>
      <c r="N33" s="13">
        <f t="shared" si="0"/>
        <v>1.0591955466765559</v>
      </c>
      <c r="O33" s="1616"/>
      <c r="P33" s="1616"/>
    </row>
    <row r="34" spans="1:16" ht="30">
      <c r="A34" s="1616"/>
      <c r="B34" s="1616"/>
      <c r="C34" s="1616"/>
      <c r="D34" s="1616"/>
      <c r="E34" s="1616"/>
      <c r="F34" s="7" t="str">
        <f>'PAA 2018'!E277</f>
        <v>Gestión con valores para resultados</v>
      </c>
      <c r="G34" s="1616"/>
      <c r="H34" s="8">
        <v>31</v>
      </c>
      <c r="I34" s="9" t="str">
        <f>'PAA 2018'!G277</f>
        <v>Mutaciones catastrales</v>
      </c>
      <c r="J34" s="10">
        <f>'PAA 2018'!H277</f>
        <v>0.2</v>
      </c>
      <c r="K34" s="11" t="str">
        <f>'PAA 2018'!M277</f>
        <v>Número de mutaciones catastrales ejecutadas</v>
      </c>
      <c r="L34" s="16">
        <f>'PAA 2018'!J277</f>
        <v>924350</v>
      </c>
      <c r="M34" s="16">
        <f>'PAA 2018'!J285</f>
        <v>920962</v>
      </c>
      <c r="N34" s="13">
        <f t="shared" si="0"/>
        <v>0.9963347216963272</v>
      </c>
      <c r="O34" s="1616"/>
      <c r="P34" s="1616"/>
    </row>
    <row r="35" spans="1:16" ht="60">
      <c r="A35" s="1616"/>
      <c r="B35" s="1616"/>
      <c r="C35" s="1616"/>
      <c r="D35" s="1616"/>
      <c r="E35" s="1616"/>
      <c r="F35" s="7" t="str">
        <f>'PAA 2018'!E291</f>
        <v>Gestión con valores para resultados</v>
      </c>
      <c r="G35" s="1616"/>
      <c r="H35" s="8">
        <v>32</v>
      </c>
      <c r="I35" s="9" t="str">
        <f>'PAA 2018'!G291</f>
        <v>Modelo de gestión y operación del proceso de Delegación de funciones catastrales para el IGAC</v>
      </c>
      <c r="J35" s="10">
        <f>'PAA 2018'!H291</f>
        <v>0.11</v>
      </c>
      <c r="K35" s="33" t="str">
        <f>'PAA 2018'!M291</f>
        <v>Avance elaboración del modelo de gestión y operación del proceso de delegación</v>
      </c>
      <c r="L35" s="13">
        <f>'PAA 2018'!J291</f>
        <v>1</v>
      </c>
      <c r="M35" s="13">
        <f>'PAA 2018'!J296</f>
        <v>1</v>
      </c>
      <c r="N35" s="13">
        <f t="shared" si="0"/>
        <v>1</v>
      </c>
      <c r="O35" s="1616"/>
      <c r="P35" s="1616"/>
    </row>
    <row r="36" spans="1:16" ht="90">
      <c r="A36" s="1616"/>
      <c r="B36" s="1616"/>
      <c r="C36" s="1616"/>
      <c r="D36" s="1616"/>
      <c r="E36" s="1616"/>
      <c r="F36" s="7" t="str">
        <f>'PAA 2018'!E301</f>
        <v>Gestión con valores para resultados</v>
      </c>
      <c r="G36" s="1616"/>
      <c r="H36" s="8">
        <v>33</v>
      </c>
      <c r="I36" s="9" t="str">
        <f>'PAA 2018'!G301</f>
        <v>Solicitudes y requerimientos en el marco de la Política de Reparación Integral a Victimas y de sentencias de Restitución de Tierras atendidos</v>
      </c>
      <c r="J36" s="10">
        <f>'PAA 2018'!H301</f>
        <v>0.11</v>
      </c>
      <c r="K36" s="33" t="str">
        <f>'PAA 2018'!M301</f>
        <v>Porcentaje de solicitudes y requerimientos en el marco de la Política de Reparación Integral a Victimas y de sentencias de Restitución de Tierras atendidos</v>
      </c>
      <c r="L36" s="13">
        <f>'PAA 2018'!J301</f>
        <v>1</v>
      </c>
      <c r="M36" s="13">
        <f>'PAA 2018'!J307</f>
        <v>0.95264400000000005</v>
      </c>
      <c r="N36" s="13">
        <f t="shared" si="0"/>
        <v>0.95264400000000005</v>
      </c>
      <c r="O36" s="1616"/>
      <c r="P36" s="1616"/>
    </row>
    <row r="37" spans="1:16" ht="45">
      <c r="A37" s="1619"/>
      <c r="B37" s="1619"/>
      <c r="C37" s="1619"/>
      <c r="D37" s="1619"/>
      <c r="E37" s="1619"/>
      <c r="F37" s="7" t="str">
        <f>'PAA 2018'!E311</f>
        <v>Gestión con valores para resultados</v>
      </c>
      <c r="G37" s="1619"/>
      <c r="H37" s="8">
        <v>34</v>
      </c>
      <c r="I37" s="9" t="str">
        <f>'PAA 2018'!G311</f>
        <v>Requerimientos atendidos en el marco del posconflicto</v>
      </c>
      <c r="J37" s="10">
        <f>'PAA 2018'!H311</f>
        <v>0.05</v>
      </c>
      <c r="K37" s="33" t="str">
        <f>'PAA 2018'!M311</f>
        <v>Porcentaje de reqeurimientos atendidos en el marco del posconflicto</v>
      </c>
      <c r="L37" s="13">
        <f>'PAA 2018'!J311</f>
        <v>1.0000000000000002</v>
      </c>
      <c r="M37" s="13">
        <f>'PAA 2018'!J312</f>
        <v>0.95265600000000006</v>
      </c>
      <c r="N37" s="13">
        <f t="shared" si="0"/>
        <v>0.95265599999999984</v>
      </c>
      <c r="O37" s="1619"/>
      <c r="P37" s="1619"/>
    </row>
    <row r="38" spans="1:16" ht="90">
      <c r="A38" s="1887" t="str">
        <f>'PAA 2018'!A316</f>
        <v xml:space="preserve">GESTIÓN DEL CONOCIMIENTO </v>
      </c>
      <c r="B38" s="1895">
        <f>'PAA 2018'!B316</f>
        <v>3.5000000000000003E-2</v>
      </c>
      <c r="C38" s="1883" t="s">
        <v>16</v>
      </c>
      <c r="D38" s="1883" t="str">
        <f>'PAA 2018'!C316</f>
        <v>Fortalecer al Instituto como ente rector, autoridad y ejecutor determinante de políticas, metodologías y el marco normativo en materia geográfica</v>
      </c>
      <c r="E38" s="1883" t="str">
        <f>'PAA 2018'!D316</f>
        <v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v>
      </c>
      <c r="F38" s="7" t="str">
        <f>'PAA 2018'!E316</f>
        <v>Gestión con valores para resultados
Gestión del conocimiento y la innovación</v>
      </c>
      <c r="G38" s="1883" t="str">
        <f>'PAA 2018'!F316</f>
        <v>Gestión del conocimiento y la innovación</v>
      </c>
      <c r="H38" s="8">
        <v>35</v>
      </c>
      <c r="I38" s="9" t="str">
        <f>'PAA 2018'!G316</f>
        <v>Metodologías de procesamiento digital de imágenes para observación de la tierra</v>
      </c>
      <c r="J38" s="10">
        <f>'PAA 2018'!H316</f>
        <v>0.1</v>
      </c>
      <c r="K38" s="14" t="str">
        <f>'PAA 2018'!M316</f>
        <v>metodologías generadas / metodologías programadas</v>
      </c>
      <c r="L38" s="32">
        <f>'PAA 2018'!J316</f>
        <v>2</v>
      </c>
      <c r="M38" s="13">
        <f>'PAA 2018'!J328</f>
        <v>2</v>
      </c>
      <c r="N38" s="13">
        <f t="shared" si="0"/>
        <v>1</v>
      </c>
      <c r="O38" s="1888">
        <f>N38*J38+N39*J39+N40*J40+N41*J41+N42*J42+N43*J43+N44*J44+N45*J45+N46*J46+N47*J47</f>
        <v>0.99999999999999989</v>
      </c>
      <c r="P38" s="1889">
        <f>O38*B38</f>
        <v>3.4999999999999996E-2</v>
      </c>
    </row>
    <row r="39" spans="1:16" ht="90">
      <c r="A39" s="1616"/>
      <c r="B39" s="1616"/>
      <c r="C39" s="1616"/>
      <c r="D39" s="1616"/>
      <c r="E39" s="1616"/>
      <c r="F39" s="7" t="str">
        <f>'PAA 2018'!E344</f>
        <v>Gestión con valores para resultados
Gestión del conocimiento y la innovación</v>
      </c>
      <c r="G39" s="1616"/>
      <c r="H39" s="8">
        <v>36</v>
      </c>
      <c r="I39" s="9" t="str">
        <f>'PAA 2018'!G344</f>
        <v>Memorias técnicas de las jornadas técnico científicas realizadas en tmeas de uso y aplicación de las tecnologías de la información geográfica.</v>
      </c>
      <c r="J39" s="10">
        <f>'PAA 2018'!H344</f>
        <v>0.1</v>
      </c>
      <c r="K39" s="11" t="str">
        <f>'PAA 2018'!M344</f>
        <v>Jornadas técnico científicas realizadas</v>
      </c>
      <c r="L39" s="12">
        <f>'PAA 2018'!J344</f>
        <v>5</v>
      </c>
      <c r="M39" s="12">
        <f>'PAA 2018'!J348</f>
        <v>5</v>
      </c>
      <c r="N39" s="13">
        <f t="shared" si="0"/>
        <v>1</v>
      </c>
      <c r="O39" s="1616"/>
      <c r="P39" s="1616"/>
    </row>
    <row r="40" spans="1:16" ht="90">
      <c r="A40" s="1616"/>
      <c r="B40" s="1616"/>
      <c r="C40" s="1616"/>
      <c r="D40" s="1616"/>
      <c r="E40" s="1616"/>
      <c r="F40" s="7" t="str">
        <f>'PAA 2018'!E352</f>
        <v>Gestión con valores para resultados
Gestión del conocimiento y la innovación</v>
      </c>
      <c r="G40" s="1616"/>
      <c r="H40" s="8">
        <v>37</v>
      </c>
      <c r="I40" s="9" t="str">
        <f>'PAA 2018'!G352</f>
        <v>Procesos de transferencia presencial y virtual</v>
      </c>
      <c r="J40" s="10">
        <f>'PAA 2018'!H352</f>
        <v>0.1</v>
      </c>
      <c r="K40" s="14" t="str">
        <f>'PAA 2018'!M352</f>
        <v>Procesos de transferencia de conocimiento realizados</v>
      </c>
      <c r="L40" s="16">
        <f>'PAA 2018'!J352</f>
        <v>25</v>
      </c>
      <c r="M40" s="12">
        <f>'PAA 2018'!J355</f>
        <v>25</v>
      </c>
      <c r="N40" s="13">
        <f t="shared" si="0"/>
        <v>1</v>
      </c>
      <c r="O40" s="1616"/>
      <c r="P40" s="1616"/>
    </row>
    <row r="41" spans="1:16" ht="90">
      <c r="A41" s="1616"/>
      <c r="B41" s="1616"/>
      <c r="C41" s="1616"/>
      <c r="D41" s="1616"/>
      <c r="E41" s="1616"/>
      <c r="F41" s="7" t="str">
        <f>'PAA 2018'!E358</f>
        <v>Gestión con valores para resultados
Gestión del conocimiento y la innovación</v>
      </c>
      <c r="G41" s="1616"/>
      <c r="H41" s="8">
        <v>38</v>
      </c>
      <c r="I41" s="9" t="str">
        <f>'PAA 2018'!G358</f>
        <v>Metodologías y procedimientos innovadores en percepción remota para la generación de información geográfica, cartográfica, agrologica y catastral I+D+i</v>
      </c>
      <c r="J41" s="10">
        <f>'PAA 2018'!H358</f>
        <v>0.1</v>
      </c>
      <c r="K41" s="14" t="str">
        <f>'PAA 2018'!M358</f>
        <v>Metodologias generadas y Metodologías programadas</v>
      </c>
      <c r="L41" s="23">
        <f>'PAA 2018'!J358</f>
        <v>4</v>
      </c>
      <c r="M41" s="23">
        <f>'PAA 2018'!J380</f>
        <v>4</v>
      </c>
      <c r="N41" s="13">
        <f t="shared" si="0"/>
        <v>1</v>
      </c>
      <c r="O41" s="1616"/>
      <c r="P41" s="1616"/>
    </row>
    <row r="42" spans="1:16" ht="90">
      <c r="A42" s="1616"/>
      <c r="B42" s="1616"/>
      <c r="C42" s="1616"/>
      <c r="D42" s="1616"/>
      <c r="E42" s="1616"/>
      <c r="F42" s="7" t="str">
        <f>'PAA 2018'!E402</f>
        <v>Gestión con valores para resultados
Gestión del conocimiento y la innovación</v>
      </c>
      <c r="G42" s="1616"/>
      <c r="H42" s="8">
        <v>39</v>
      </c>
      <c r="I42" s="9" t="str">
        <f>'PAA 2018'!G402</f>
        <v>Artículos científicos enviados para evaluación de revistas indexadas</v>
      </c>
      <c r="J42" s="10">
        <f>'PAA 2018'!H402</f>
        <v>0.1</v>
      </c>
      <c r="K42" s="14" t="str">
        <f>'PAA 2018'!M402</f>
        <v>Porcentaje avance actividades para generación de artículos científicos</v>
      </c>
      <c r="L42" s="13">
        <f>'PAA 2018'!J402</f>
        <v>1.0000000000000002</v>
      </c>
      <c r="M42" s="13">
        <f>'PAA 2018'!J411</f>
        <v>1.0000000000000002</v>
      </c>
      <c r="N42" s="13">
        <f t="shared" si="0"/>
        <v>1</v>
      </c>
      <c r="O42" s="1616"/>
      <c r="P42" s="1616"/>
    </row>
    <row r="43" spans="1:16" ht="90">
      <c r="A43" s="1616"/>
      <c r="B43" s="1616"/>
      <c r="C43" s="1616"/>
      <c r="D43" s="1616"/>
      <c r="E43" s="1616"/>
      <c r="F43" s="7" t="str">
        <f>'PAA 2018'!E418</f>
        <v>Gestión con valores para resultados
Gestión del conocimiento y la innovación</v>
      </c>
      <c r="G43" s="1616"/>
      <c r="H43" s="8">
        <v>40</v>
      </c>
      <c r="I43" s="9" t="str">
        <f>'PAA 2018'!G418</f>
        <v>Nuevos geo-servicios de planchas historicas a escala 1:25,000 integrado en el SIG - NODO para el apoyo a la política de Tierras</v>
      </c>
      <c r="J43" s="10">
        <f>'PAA 2018'!H418</f>
        <v>0.1</v>
      </c>
      <c r="K43" s="14" t="str">
        <f>'PAA 2018'!M418</f>
        <v>Geo-servicios de planchas historicas a escala 1:25.000 creados</v>
      </c>
      <c r="L43" s="12">
        <f>'PAA 2018'!J418</f>
        <v>5</v>
      </c>
      <c r="M43" s="23">
        <f>'PAA 2018'!J423</f>
        <v>5</v>
      </c>
      <c r="N43" s="13">
        <f t="shared" si="0"/>
        <v>1</v>
      </c>
      <c r="O43" s="1616"/>
      <c r="P43" s="1616"/>
    </row>
    <row r="44" spans="1:16" ht="90">
      <c r="A44" s="1616"/>
      <c r="B44" s="1616"/>
      <c r="C44" s="1616"/>
      <c r="D44" s="1616"/>
      <c r="E44" s="1616"/>
      <c r="F44" s="7" t="str">
        <f>'PAA 2018'!E428</f>
        <v>Gestión con valores para resultados
Gestión del conocimiento y la innovación</v>
      </c>
      <c r="G44" s="1616"/>
      <c r="H44" s="8">
        <v>41</v>
      </c>
      <c r="I44" s="9" t="str">
        <f>'PAA 2018'!G428</f>
        <v>Nuevos geo-servicios disponibles dentro del portal geográfico nacional</v>
      </c>
      <c r="J44" s="10">
        <f>'PAA 2018'!H428</f>
        <v>0.1</v>
      </c>
      <c r="K44" s="14" t="str">
        <f>'PAA 2018'!M428</f>
        <v>Geo-servicios integrados al PGN</v>
      </c>
      <c r="L44" s="16">
        <f>'PAA 2018'!J428</f>
        <v>30</v>
      </c>
      <c r="M44" s="12">
        <f>'PAA 2018'!J432</f>
        <v>30</v>
      </c>
      <c r="N44" s="13">
        <f t="shared" si="0"/>
        <v>1</v>
      </c>
      <c r="O44" s="1616"/>
      <c r="P44" s="1616"/>
    </row>
    <row r="45" spans="1:16" ht="90">
      <c r="A45" s="1616"/>
      <c r="B45" s="1616"/>
      <c r="C45" s="1616"/>
      <c r="D45" s="1616"/>
      <c r="E45" s="1616"/>
      <c r="F45" s="7" t="str">
        <f>'PAA 2018'!E436</f>
        <v>Gestión con valores para resultados
Gestión del conocimiento y la innovación</v>
      </c>
      <c r="G45" s="1616"/>
      <c r="H45" s="8">
        <v>42</v>
      </c>
      <c r="I45" s="9" t="str">
        <f>'PAA 2018'!G436</f>
        <v>Entidades acompañadas en la difusión e implementación de Estándares y buenas practicas para la gestión de información geográfica</v>
      </c>
      <c r="J45" s="10">
        <f>'PAA 2018'!H436</f>
        <v>0.1</v>
      </c>
      <c r="K45" s="14" t="str">
        <f>'PAA 2018'!M436</f>
        <v>Entidades acompañadas en la difusión e implementación de Estándares y buenas practicas para la gestión de información geográfica</v>
      </c>
      <c r="L45" s="12">
        <f>'PAA 2018'!J436</f>
        <v>10</v>
      </c>
      <c r="M45" s="12">
        <f>'PAA 2018'!J440</f>
        <v>10</v>
      </c>
      <c r="N45" s="13">
        <f t="shared" si="0"/>
        <v>1</v>
      </c>
      <c r="O45" s="1616"/>
      <c r="P45" s="1616"/>
    </row>
    <row r="46" spans="1:16" ht="90">
      <c r="A46" s="1616"/>
      <c r="B46" s="1616"/>
      <c r="C46" s="1616"/>
      <c r="D46" s="1616"/>
      <c r="E46" s="1616"/>
      <c r="F46" s="7" t="str">
        <f>'PAA 2018'!E444</f>
        <v>Gestión con valores para resultados
Gestión del conocimiento y la innovación</v>
      </c>
      <c r="G46" s="1616"/>
      <c r="H46" s="8">
        <v>43</v>
      </c>
      <c r="I46" s="9" t="str">
        <f>'PAA 2018'!G444</f>
        <v>Documento con parámetros para el establecimiento y conformación de IDES temáticas o regionales o institucionales en diferentes etapas de desarrollo</v>
      </c>
      <c r="J46" s="10">
        <f>'PAA 2018'!H444</f>
        <v>0.1</v>
      </c>
      <c r="K46" s="14" t="str">
        <f>'PAA 2018'!M444</f>
        <v>Documentos con parámetros para el establecimiento y conformación de IDES temáticas generados</v>
      </c>
      <c r="L46" s="12">
        <f>'PAA 2018'!J444</f>
        <v>5</v>
      </c>
      <c r="M46" s="12">
        <f>'PAA 2018'!J447</f>
        <v>5</v>
      </c>
      <c r="N46" s="13">
        <f t="shared" si="0"/>
        <v>1</v>
      </c>
      <c r="O46" s="1616"/>
      <c r="P46" s="1616"/>
    </row>
    <row r="47" spans="1:16" ht="90">
      <c r="A47" s="1619"/>
      <c r="B47" s="1619"/>
      <c r="C47" s="1619"/>
      <c r="D47" s="1619"/>
      <c r="E47" s="1619"/>
      <c r="F47" s="7" t="str">
        <f>'PAA 2018'!E450</f>
        <v>Gestión con valores para resultados
Gestión del conocimiento y la innovación</v>
      </c>
      <c r="G47" s="1619"/>
      <c r="H47" s="8">
        <v>44</v>
      </c>
      <c r="I47" s="9" t="str">
        <f>'PAA 2018'!G450</f>
        <v>Guías de implementación de normas técnicas internacionales para la gestión de información geográfica.</v>
      </c>
      <c r="J47" s="10">
        <f>'PAA 2018'!H450</f>
        <v>0.1</v>
      </c>
      <c r="K47" s="14" t="str">
        <f>'PAA 2018'!M450</f>
        <v>Guias de implementación de normas técnicas internacionales actualizadas</v>
      </c>
      <c r="L47" s="12">
        <f>'PAA 2018'!J450</f>
        <v>4</v>
      </c>
      <c r="M47" s="12">
        <f>'PAA 2018'!J453</f>
        <v>4</v>
      </c>
      <c r="N47" s="13">
        <f t="shared" si="0"/>
        <v>1</v>
      </c>
      <c r="O47" s="1619"/>
      <c r="P47" s="1619"/>
    </row>
    <row r="48" spans="1:16" ht="75">
      <c r="A48" s="1887" t="str">
        <f>'PAA 2018'!A459</f>
        <v xml:space="preserve">DIFUSION Y COMERCIALIZACION </v>
      </c>
      <c r="B48" s="1895">
        <f>'PAA 2018'!B459</f>
        <v>0.05</v>
      </c>
      <c r="C48" s="1883" t="s">
        <v>16</v>
      </c>
      <c r="D48" s="1883" t="str">
        <f>'PAA 2018'!C459</f>
        <v>Facilitar y promover el acceso a los trámites, servicios e información geográfica que produce el instituto, racionalizando y optimizando el uso de recursos.</v>
      </c>
      <c r="E48" s="1883" t="str">
        <f>'PAA 2018'!D459</f>
        <v xml:space="preserve">Diversificar y dinamizar la oferta de productos y servicios del portafolio institucional </v>
      </c>
      <c r="F48" s="7" t="str">
        <f>'PAA 2018'!E459</f>
        <v>Gestión con valores para resultados
Información y comunicación</v>
      </c>
      <c r="G48" s="1883" t="str">
        <f>'PAA 2018'!F459</f>
        <v>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v>
      </c>
      <c r="H48" s="8">
        <v>45</v>
      </c>
      <c r="I48" s="9" t="str">
        <f>'PAA 2018'!G459</f>
        <v>Investigaciones de Mercado</v>
      </c>
      <c r="J48" s="47">
        <f>'PAA 2018'!H459</f>
        <v>0.2</v>
      </c>
      <c r="K48" s="33" t="str">
        <f>'PAA 2018'!M459</f>
        <v>Porcentaje avance Investigaciones de Mercado</v>
      </c>
      <c r="L48" s="13">
        <f>'PAA 2018'!J459</f>
        <v>1</v>
      </c>
      <c r="M48" s="13">
        <f>'PAA 2018'!J465</f>
        <v>1</v>
      </c>
      <c r="N48" s="13">
        <f t="shared" si="0"/>
        <v>1</v>
      </c>
      <c r="O48" s="1888">
        <f>N48*J48+N49*J49+N50*J50+N51*J51</f>
        <v>0.96716544035762619</v>
      </c>
      <c r="P48" s="1889">
        <f>O48*B48</f>
        <v>4.8358272017881315E-2</v>
      </c>
    </row>
    <row r="49" spans="1:16" ht="75">
      <c r="A49" s="1616"/>
      <c r="B49" s="1616"/>
      <c r="C49" s="1616"/>
      <c r="D49" s="1616"/>
      <c r="E49" s="1616"/>
      <c r="F49" s="7" t="str">
        <f>'PAA 2018'!E469</f>
        <v>Gestión con valores para resultados
Información y comunicación</v>
      </c>
      <c r="G49" s="1616"/>
      <c r="H49" s="8">
        <v>46</v>
      </c>
      <c r="I49" s="9" t="str">
        <f>'PAA 2018'!G469</f>
        <v>Difusión y promoción de los bienes y servicios Geográficos en el país</v>
      </c>
      <c r="J49" s="47">
        <f>'PAA 2018'!H469</f>
        <v>0.3</v>
      </c>
      <c r="K49" s="33" t="str">
        <f>'PAA 2018'!M469</f>
        <v>Porcentaje de avance Difusión y promoción de los bienes y servicios Geográficos en el país</v>
      </c>
      <c r="L49" s="32">
        <f>'PAA 2018'!J469</f>
        <v>1</v>
      </c>
      <c r="M49" s="13">
        <f>'PAA 2018'!J475</f>
        <v>1</v>
      </c>
      <c r="N49" s="13">
        <f t="shared" si="0"/>
        <v>1</v>
      </c>
      <c r="O49" s="1616"/>
      <c r="P49" s="1616"/>
    </row>
    <row r="50" spans="1:16" ht="75">
      <c r="A50" s="1616"/>
      <c r="B50" s="1616"/>
      <c r="C50" s="1616"/>
      <c r="D50" s="1616"/>
      <c r="E50" s="1616"/>
      <c r="F50" s="7" t="str">
        <f>'PAA 2018'!E481</f>
        <v>Gestión con valores para resultados
Información y comunicación</v>
      </c>
      <c r="G50" s="1616"/>
      <c r="H50" s="8">
        <v>47</v>
      </c>
      <c r="I50" s="9" t="str">
        <f>'PAA 2018'!G481</f>
        <v>Ingresos por venta de bienes y servicios Geográficos de la Entidad</v>
      </c>
      <c r="J50" s="47">
        <f>'PAA 2018'!H481</f>
        <v>0.3</v>
      </c>
      <c r="K50" s="33" t="str">
        <f>'PAA 2018'!M481</f>
        <v>Venta de bienes y servicios Geográficos</v>
      </c>
      <c r="L50" s="48">
        <f>'PAA 2018'!J481</f>
        <v>8903115208.0000019</v>
      </c>
      <c r="M50" s="48">
        <f>'PAA 2018'!J483</f>
        <v>7928682317</v>
      </c>
      <c r="N50" s="13">
        <f t="shared" si="0"/>
        <v>0.89055146785875428</v>
      </c>
      <c r="O50" s="1616"/>
      <c r="P50" s="1616"/>
    </row>
    <row r="51" spans="1:16" ht="75">
      <c r="A51" s="1619"/>
      <c r="B51" s="1619"/>
      <c r="C51" s="1619"/>
      <c r="D51" s="1619"/>
      <c r="E51" s="1619"/>
      <c r="F51" s="7" t="str">
        <f>'PAA 2018'!E485</f>
        <v>Gestión con valores para resultados
Información y comunicación</v>
      </c>
      <c r="G51" s="1619"/>
      <c r="H51" s="8">
        <v>48</v>
      </c>
      <c r="I51" s="9" t="str">
        <f>'PAA 2018'!G485</f>
        <v>Proyecto piloto de CRM (Customer Relationship Managment)</v>
      </c>
      <c r="J51" s="47">
        <f>'PAA 2018'!H485</f>
        <v>0.2</v>
      </c>
      <c r="K51" s="49" t="str">
        <f>'PAA 2018'!M485</f>
        <v>Porcentaje avance Proyecto piloto de CRM</v>
      </c>
      <c r="L51" s="32">
        <f>'PAA 2018'!J485</f>
        <v>1</v>
      </c>
      <c r="M51" s="32">
        <f>'PAA 2018'!J487</f>
        <v>1</v>
      </c>
      <c r="N51" s="13">
        <f t="shared" si="0"/>
        <v>1</v>
      </c>
      <c r="O51" s="1619"/>
      <c r="P51" s="1619"/>
    </row>
    <row r="52" spans="1:16" ht="38.25" customHeight="1">
      <c r="A52" s="1887" t="str">
        <f>'PAA 2018'!A492</f>
        <v>EVALUACION Y CONTROL DE LA GESTIÓN INTERNA</v>
      </c>
      <c r="B52" s="1886">
        <f>'PAA 2018'!B492</f>
        <v>0.05</v>
      </c>
      <c r="C52" s="1883" t="s">
        <v>52</v>
      </c>
      <c r="D52" s="1883" t="str">
        <f>'PAA 2018'!C492</f>
        <v xml:space="preserve">Facilitar y promover el acceso a los trámites, servicios e información geográfica que produce el Instituto, racionalizando y optimizando el uso de los recursos </v>
      </c>
      <c r="E52" s="1883" t="str">
        <f>'PAA 2018'!D492</f>
        <v>Implementar, mantener y mejorar Sistemas de Gestión y Control en el contexto del Sistema de Gestión.
Aportar en la lucha contra la corrupción.</v>
      </c>
      <c r="F52" s="7" t="str">
        <f>'PAA 2018'!E492</f>
        <v>Control interno</v>
      </c>
      <c r="G52" s="1883" t="str">
        <f>'PAA 2018'!F492</f>
        <v xml:space="preserve">Política Control Interno
Polìtica  Transparencia, acceso a la información pública y lucha contra la corrupción
</v>
      </c>
      <c r="H52" s="8">
        <v>49</v>
      </c>
      <c r="I52" s="9" t="str">
        <f>'PAA 2018'!G492</f>
        <v>Informes de auditorias</v>
      </c>
      <c r="J52" s="47">
        <f>'PAA 2018'!H492</f>
        <v>0.97499999999999998</v>
      </c>
      <c r="K52" s="14" t="str">
        <f>'PAA 2018'!M492</f>
        <v>Porcentaje avance cumplimiento del plan auditorías</v>
      </c>
      <c r="L52" s="13">
        <f>'PAA 2018'!J492</f>
        <v>1.0000000000000002</v>
      </c>
      <c r="M52" s="13">
        <f>'PAA 2018'!J498</f>
        <v>0.89127999999999996</v>
      </c>
      <c r="N52" s="13">
        <f t="shared" si="0"/>
        <v>0.89127999999999974</v>
      </c>
      <c r="O52" s="1885">
        <f>N52*J52+N53*J53</f>
        <v>0.89399799999999974</v>
      </c>
      <c r="P52" s="1882">
        <f>O52*B52</f>
        <v>4.4699899999999987E-2</v>
      </c>
    </row>
    <row r="53" spans="1:16" ht="45">
      <c r="A53" s="1619"/>
      <c r="B53" s="1619"/>
      <c r="C53" s="1619"/>
      <c r="D53" s="1619"/>
      <c r="E53" s="1619"/>
      <c r="F53" s="7" t="str">
        <f>'PAA 2018'!E502</f>
        <v>Control interno</v>
      </c>
      <c r="G53" s="1619"/>
      <c r="H53" s="8">
        <v>50</v>
      </c>
      <c r="I53" s="9" t="str">
        <f>'PAA 2018'!G502</f>
        <v xml:space="preserve"> Fomento de la cultura de autocontrol y  autoevaluación</v>
      </c>
      <c r="J53" s="47">
        <f>'PAA 2018'!H502</f>
        <v>2.5000000000000001E-2</v>
      </c>
      <c r="K53" s="52" t="str">
        <f>'PAA 2018'!M502</f>
        <v>Cumplimiento actividades de fomento de la cultura de autocontrol y  autoevaluación</v>
      </c>
      <c r="L53" s="13">
        <f>'PAA 2018'!J502</f>
        <v>1</v>
      </c>
      <c r="M53" s="13">
        <f>'PAA 2018'!J503</f>
        <v>1</v>
      </c>
      <c r="N53" s="13">
        <f t="shared" si="0"/>
        <v>1</v>
      </c>
      <c r="O53" s="1619"/>
      <c r="P53" s="1619"/>
    </row>
    <row r="54" spans="1:16" ht="30">
      <c r="A54" s="1887" t="str">
        <f>'PAA 2018'!A507</f>
        <v>GESTIÓN INFORMÁTICA</v>
      </c>
      <c r="B54" s="1895">
        <f>'PAA 2018'!B507</f>
        <v>0.03</v>
      </c>
      <c r="C54" s="1897" t="s">
        <v>53</v>
      </c>
      <c r="D54" s="1890" t="str">
        <f>'PAA 2018'!C507</f>
        <v xml:space="preserve">Facilitar y promover el acceso a los trámites, servicios e información geográfica que produce el Instituto, racionalizando y optimizando el uso de los recursos </v>
      </c>
      <c r="E54" s="1890" t="str">
        <f>'PAA 2018'!D507</f>
        <v xml:space="preserve">Gestionar el desarrollo de plataformas tecnológicas, así
como adecuar y dar mantenimiento a la infraestructura
física.
</v>
      </c>
      <c r="F54" s="7" t="str">
        <f>'PAA 2018'!E507</f>
        <v>Gestión con valores para resultados</v>
      </c>
      <c r="G54" s="1883" t="str">
        <f>'PAA 2018'!F507</f>
        <v xml:space="preserve">Gobierno Digital, antes Gobierno en Línea
Fortalecimiento organizacional y simplificación de procesos
Fortalecimiento organizacional y simplificación de procesos
Racionalización de trámites
</v>
      </c>
      <c r="H54" s="8">
        <v>51</v>
      </c>
      <c r="I54" s="9" t="str">
        <f>'PAA 2018'!G507</f>
        <v>Estrategia y gobierno de TI adoptada</v>
      </c>
      <c r="J54" s="47">
        <f>'PAA 2018'!H507</f>
        <v>0.1</v>
      </c>
      <c r="K54" s="14" t="str">
        <f>'PAA 2018'!M507</f>
        <v xml:space="preserve">Porcentaje avance Estrategia y Gobierno de TI </v>
      </c>
      <c r="L54" s="13">
        <f>'PAA 2018'!J507</f>
        <v>0.99999999999999989</v>
      </c>
      <c r="M54" s="13">
        <f>'PAA 2018'!J515</f>
        <v>0.8</v>
      </c>
      <c r="N54" s="13">
        <f t="shared" si="0"/>
        <v>0.80000000000000016</v>
      </c>
      <c r="O54" s="1888">
        <f>N54*J54+N55*J55+N56*J56+N57*J57+N58*J58+N59*J59</f>
        <v>0.99500000000000011</v>
      </c>
      <c r="P54" s="1889">
        <f>O54*B54</f>
        <v>2.9850000000000002E-2</v>
      </c>
    </row>
    <row r="55" spans="1:16" ht="45">
      <c r="A55" s="1616"/>
      <c r="B55" s="1616"/>
      <c r="C55" s="1616"/>
      <c r="D55" s="1616"/>
      <c r="E55" s="1616"/>
      <c r="F55" s="7" t="str">
        <f>'PAA 2018'!E521</f>
        <v>Gestión con valores para resultados</v>
      </c>
      <c r="G55" s="1616"/>
      <c r="H55" s="8">
        <v>52</v>
      </c>
      <c r="I55" s="9" t="str">
        <f>'PAA 2018'!G521</f>
        <v>Plataformas de TI implementadas y soportadas</v>
      </c>
      <c r="J55" s="47">
        <f>'PAA 2018'!H521</f>
        <v>0.2</v>
      </c>
      <c r="K55" s="14" t="str">
        <f>'PAA 2018'!M521</f>
        <v>Porcentaje avance actividades de mantenimiento y actualización de IT</v>
      </c>
      <c r="L55" s="13">
        <f>'PAA 2018'!J521</f>
        <v>1</v>
      </c>
      <c r="M55" s="13">
        <f>'PAA 2018'!J530</f>
        <v>0.8</v>
      </c>
      <c r="N55" s="13">
        <f t="shared" si="0"/>
        <v>0.8</v>
      </c>
      <c r="O55" s="1616"/>
      <c r="P55" s="1616"/>
    </row>
    <row r="56" spans="1:16" ht="60">
      <c r="A56" s="1616"/>
      <c r="B56" s="1616"/>
      <c r="C56" s="1616"/>
      <c r="D56" s="1616"/>
      <c r="E56" s="1616"/>
      <c r="F56" s="7" t="str">
        <f>'PAA 2018'!E539</f>
        <v>Gestión con valores para resultados</v>
      </c>
      <c r="G56" s="1616"/>
      <c r="H56" s="8">
        <v>53</v>
      </c>
      <c r="I56" s="9" t="str">
        <f>'PAA 2018'!G539</f>
        <v>Sistemas de información, portales y  aplicaciones  implementados y soportados</v>
      </c>
      <c r="J56" s="47">
        <f>'PAA 2018'!H539</f>
        <v>0.2</v>
      </c>
      <c r="K56" s="14" t="str">
        <f>'PAA 2018'!M539</f>
        <v>Porcentaje avance Sistemas de información, aplicaciones y portales implementados y soportados</v>
      </c>
      <c r="L56" s="13">
        <f>'PAA 2018'!J539</f>
        <v>1</v>
      </c>
      <c r="M56" s="13">
        <f>'PAA 2018'!J555</f>
        <v>0.8</v>
      </c>
      <c r="N56" s="13">
        <f t="shared" si="0"/>
        <v>0.8</v>
      </c>
      <c r="O56" s="1616"/>
      <c r="P56" s="1616"/>
    </row>
    <row r="57" spans="1:16" ht="30">
      <c r="A57" s="1616"/>
      <c r="B57" s="1616"/>
      <c r="C57" s="1616"/>
      <c r="D57" s="1616"/>
      <c r="E57" s="1616"/>
      <c r="F57" s="7" t="str">
        <f>'PAA 2018'!E571</f>
        <v>Gestión con valores para resultados</v>
      </c>
      <c r="G57" s="1616"/>
      <c r="H57" s="8">
        <v>54</v>
      </c>
      <c r="I57" s="9" t="str">
        <f>'PAA 2018'!G571</f>
        <v>Inventario de activos por proceso</v>
      </c>
      <c r="J57" s="47">
        <f>'PAA 2018'!H571</f>
        <v>0.2</v>
      </c>
      <c r="K57" s="14" t="str">
        <f>'PAA 2018'!M571</f>
        <v>N° de procesos con activos identificados</v>
      </c>
      <c r="L57" s="12">
        <f>'PAA 2018'!J571</f>
        <v>15</v>
      </c>
      <c r="M57" s="12">
        <f>'PAA 2018'!J572</f>
        <v>15</v>
      </c>
      <c r="N57" s="13">
        <f t="shared" si="0"/>
        <v>1</v>
      </c>
      <c r="O57" s="1616"/>
      <c r="P57" s="1616"/>
    </row>
    <row r="58" spans="1:16" ht="60">
      <c r="A58" s="1616"/>
      <c r="B58" s="1616"/>
      <c r="C58" s="1616"/>
      <c r="D58" s="1616"/>
      <c r="E58" s="1616"/>
      <c r="F58" s="7" t="str">
        <f>'PAA 2018'!E573</f>
        <v>Gestión con valores para resultados</v>
      </c>
      <c r="G58" s="1616"/>
      <c r="H58" s="8">
        <v>55</v>
      </c>
      <c r="I58" s="9" t="str">
        <f>'PAA 2018'!G573</f>
        <v>Riesgos de seguridad de la información identificados, evaluados y tratados por procesos</v>
      </c>
      <c r="J58" s="47">
        <f>'PAA 2018'!H573</f>
        <v>0.2</v>
      </c>
      <c r="K58" s="14" t="str">
        <f>'PAA 2018'!M573</f>
        <v>Procesos con riesgos identificados y evaluados</v>
      </c>
      <c r="L58" s="12">
        <f>'PAA 2018'!J573</f>
        <v>15</v>
      </c>
      <c r="M58" s="12">
        <f>'PAA 2018'!J574</f>
        <v>15</v>
      </c>
      <c r="N58" s="13">
        <f t="shared" si="0"/>
        <v>1</v>
      </c>
      <c r="O58" s="1616"/>
      <c r="P58" s="1616"/>
    </row>
    <row r="59" spans="1:16" ht="45">
      <c r="A59" s="1619"/>
      <c r="B59" s="1619"/>
      <c r="C59" s="1619"/>
      <c r="D59" s="1619"/>
      <c r="E59" s="1619"/>
      <c r="F59" s="7" t="str">
        <f>'PAA 2018'!E575</f>
        <v>Gestión con valores para resultados</v>
      </c>
      <c r="G59" s="1619"/>
      <c r="H59" s="8">
        <v>56</v>
      </c>
      <c r="I59" s="9" t="str">
        <f>'PAA 2018'!G575</f>
        <v>Jornadas de socialización y divulgación en seguridad de la información</v>
      </c>
      <c r="J59" s="47">
        <f>'PAA 2018'!H575</f>
        <v>0.1</v>
      </c>
      <c r="K59" s="14" t="str">
        <f>'PAA 2018'!M575</f>
        <v>Jornadas de socializacion y divulgación en seguridad de la información realizadas</v>
      </c>
      <c r="L59" s="12">
        <f>'PAA 2018'!J575</f>
        <v>20</v>
      </c>
      <c r="M59" s="12">
        <f>'PAA 2018'!J576</f>
        <v>39</v>
      </c>
      <c r="N59" s="13">
        <f t="shared" si="0"/>
        <v>1.95</v>
      </c>
      <c r="O59" s="1619"/>
      <c r="P59" s="1619"/>
    </row>
    <row r="60" spans="1:16" ht="123.75" customHeight="1">
      <c r="A60" s="54" t="str">
        <f>'PAA 2018'!A580</f>
        <v>COMUNICACIONES</v>
      </c>
      <c r="B60" s="56">
        <f>'PAA 2018'!B580</f>
        <v>3.5000000000000003E-2</v>
      </c>
      <c r="C60" s="57" t="s">
        <v>54</v>
      </c>
      <c r="D60" s="14" t="str">
        <f>'PAA 2018'!C580</f>
        <v>Brindar atención al ciudadano fomentando los mecanismos de participación y transparencia</v>
      </c>
      <c r="E60" s="14" t="str">
        <f>'PAA 2018'!D580</f>
        <v>Dar cumplimiento a las Políticas de: Transparencia, acceso a la información pública y lucha contra. 
Prticipación Ciudadana en la gestión pública.
Aportar en la lucha contra la corrupción.</v>
      </c>
      <c r="F60" s="7" t="str">
        <f>'PAA 2018'!E580</f>
        <v>Información y Comunicación</v>
      </c>
      <c r="G60" s="7" t="str">
        <f>'PAA 2018'!F580</f>
        <v>Dar cumplimiento a las Políticas de Gobierno en Línea y de Servicio al Ciudadano.</v>
      </c>
      <c r="H60" s="8">
        <v>57</v>
      </c>
      <c r="I60" s="9" t="str">
        <f>'PAA 2018'!G580</f>
        <v xml:space="preserve">Plan de Comunicaciones del IGAC 2018 implementado </v>
      </c>
      <c r="J60" s="47">
        <f>'PAA 2018'!H580</f>
        <v>1</v>
      </c>
      <c r="K60" s="33" t="str">
        <f>'PAA 2018'!M580</f>
        <v>Porcentaje avance Implementación Estrategía de comunicación</v>
      </c>
      <c r="L60" s="13">
        <f>'PAA 2018'!J580</f>
        <v>1.0000000000000002</v>
      </c>
      <c r="M60" s="13">
        <f>'PAA 2018'!J583</f>
        <v>1.0765699999999998</v>
      </c>
      <c r="N60" s="13">
        <f t="shared" si="0"/>
        <v>1.0765699999999996</v>
      </c>
      <c r="O60" s="58">
        <f>N60*J60</f>
        <v>1.0765699999999996</v>
      </c>
      <c r="P60" s="59">
        <f t="shared" ref="P60:P61" si="1">O60*B60</f>
        <v>3.767994999999999E-2</v>
      </c>
    </row>
    <row r="61" spans="1:16" ht="30">
      <c r="A61" s="1904" t="str">
        <f>'PAA 2018'!A589</f>
        <v>GESTION JURIDICA</v>
      </c>
      <c r="B61" s="1886">
        <f>'PAA 2018'!B589</f>
        <v>2.5000000000000001E-2</v>
      </c>
      <c r="C61" s="1883" t="s">
        <v>53</v>
      </c>
      <c r="D61" s="1890" t="str">
        <f>'PAA 2018'!C589</f>
        <v xml:space="preserve">Brindar atención al ciudadano fomentando los mecanismos de participación y transparencia
</v>
      </c>
      <c r="E61" s="1890">
        <f>'PAA 2018'!D589</f>
        <v>0</v>
      </c>
      <c r="F61" s="1890" t="str">
        <f>'PAA 2018'!E589</f>
        <v>Gestión con valores para resultados</v>
      </c>
      <c r="G61" s="1897" t="str">
        <f>'PAA 2018'!F589</f>
        <v>Defensa jurídica</v>
      </c>
      <c r="H61" s="1893">
        <v>58</v>
      </c>
      <c r="I61" s="1891" t="str">
        <f>'PAA 2018'!G589</f>
        <v xml:space="preserve">Servicio de defensa jurídica del IGAC </v>
      </c>
      <c r="J61" s="47">
        <f>'PAA 2018'!H589</f>
        <v>0.4</v>
      </c>
      <c r="K61" s="11" t="str">
        <f>'PAA 2018'!M589</f>
        <v xml:space="preserve">Cumplimiento terminos legales defensa judicial </v>
      </c>
      <c r="L61" s="32">
        <f>'PAA 2018'!J589</f>
        <v>1</v>
      </c>
      <c r="M61" s="32">
        <f>'PAA 2018'!J591</f>
        <v>1</v>
      </c>
      <c r="N61" s="13">
        <f t="shared" si="0"/>
        <v>1</v>
      </c>
      <c r="O61" s="1885">
        <f>N61*J61+N62*J62+N63*J63</f>
        <v>1</v>
      </c>
      <c r="P61" s="1882">
        <f t="shared" si="1"/>
        <v>2.5000000000000001E-2</v>
      </c>
    </row>
    <row r="62" spans="1:16" ht="30">
      <c r="A62" s="1616"/>
      <c r="B62" s="1616"/>
      <c r="C62" s="1616"/>
      <c r="D62" s="1616"/>
      <c r="E62" s="1616"/>
      <c r="F62" s="1616"/>
      <c r="G62" s="1616"/>
      <c r="H62" s="1619"/>
      <c r="I62" s="1619"/>
      <c r="J62" s="52">
        <f>'PAA 2018'!H593</f>
        <v>0.4</v>
      </c>
      <c r="K62" s="11" t="str">
        <f>'PAA 2018'!M593</f>
        <v xml:space="preserve">Cumplimiento del servicio de defensa jurídica del IGAC </v>
      </c>
      <c r="L62" s="32">
        <f>'PAA 2018'!J593</f>
        <v>1</v>
      </c>
      <c r="M62" s="32">
        <f>'PAA 2018'!J594</f>
        <v>1</v>
      </c>
      <c r="N62" s="13">
        <f t="shared" si="0"/>
        <v>1</v>
      </c>
      <c r="O62" s="1616"/>
      <c r="P62" s="1616"/>
    </row>
    <row r="63" spans="1:16" ht="45">
      <c r="A63" s="1619"/>
      <c r="B63" s="1619"/>
      <c r="C63" s="1619"/>
      <c r="D63" s="1619"/>
      <c r="E63" s="1619"/>
      <c r="F63" s="1619"/>
      <c r="G63" s="1619"/>
      <c r="H63" s="8">
        <v>59</v>
      </c>
      <c r="I63" s="9" t="str">
        <f>'PAA 2018'!G595</f>
        <v>Servicio de apoyo jurídico a las áreas técnicas del Instituto</v>
      </c>
      <c r="J63" s="47">
        <f>'PAA 2018'!H595</f>
        <v>0.2</v>
      </c>
      <c r="K63" s="11" t="str">
        <f>'PAA 2018'!M595</f>
        <v>Cumplimiento servicio de apoyo jurídico a las áreas técnicas del Instituto</v>
      </c>
      <c r="L63" s="32">
        <f>'PAA 2018'!J595</f>
        <v>1</v>
      </c>
      <c r="M63" s="32">
        <f>'PAA 2018'!J598</f>
        <v>1.0000000000000002</v>
      </c>
      <c r="N63" s="13">
        <f t="shared" si="0"/>
        <v>1.0000000000000002</v>
      </c>
      <c r="O63" s="1619"/>
      <c r="P63" s="1619"/>
    </row>
    <row r="64" spans="1:16" ht="72.75" customHeight="1">
      <c r="A64" s="1887" t="str">
        <f>'PAA 2018'!A604</f>
        <v>DIRECCIONAMIENTO ESTRATÉGICO</v>
      </c>
      <c r="B64" s="1886">
        <f>'PAA 2018'!B604</f>
        <v>3.5000000000000003E-2</v>
      </c>
      <c r="C64" s="1883" t="s">
        <v>54</v>
      </c>
      <c r="D64" s="1890" t="str">
        <f>'PAA 2018'!C604</f>
        <v xml:space="preserve">Facilitar y promover el acceso a los trámites, servicios e información geográfica que produce el Instituto, racionalizando y optimizando el uso de los recursos </v>
      </c>
      <c r="E64" s="1890" t="str">
        <f>'PAA 2018'!D604</f>
        <v xml:space="preserve"> Gestionar el desarrollo de plataformas tecnológicas, así como adecuar y dar mantenimiento a la infraestructura física.</v>
      </c>
      <c r="F64" s="7" t="str">
        <f>'PAA 2018'!E604</f>
        <v>Direccionamiento estratégico y Planeación</v>
      </c>
      <c r="G64" s="1883" t="str">
        <f>'PAA 2018'!F604</f>
        <v>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v>
      </c>
      <c r="H64" s="8">
        <v>60</v>
      </c>
      <c r="I64" s="9" t="str">
        <f>'PAA 2018'!G604</f>
        <v>Seguimiento y evaluación a los procesos institucionales en el cumplimiento de la programación y la gestión de la planeación de la entidad.</v>
      </c>
      <c r="J64" s="66">
        <f>'PAA 2018'!H604</f>
        <v>0.8</v>
      </c>
      <c r="K64" s="33" t="str">
        <f>'PAA 2018'!M604</f>
        <v>Porcentaje de seguimiento y evaluación a los procesos institucionales</v>
      </c>
      <c r="L64" s="13">
        <f>'PAA 2018'!J604</f>
        <v>1.0000000000000002</v>
      </c>
      <c r="M64" s="13">
        <f>'PAA 2018'!J611</f>
        <v>0.94419999999999993</v>
      </c>
      <c r="N64" s="13">
        <f t="shared" si="0"/>
        <v>0.94419999999999971</v>
      </c>
      <c r="O64" s="1885">
        <f>N64*J64+N65*J65</f>
        <v>0.95535999999999976</v>
      </c>
      <c r="P64" s="1882">
        <f>O64*B64</f>
        <v>3.3437599999999998E-2</v>
      </c>
    </row>
    <row r="65" spans="1:16" ht="72.75" customHeight="1">
      <c r="A65" s="1619"/>
      <c r="B65" s="1619"/>
      <c r="C65" s="1619"/>
      <c r="D65" s="1619"/>
      <c r="E65" s="1619"/>
      <c r="F65" s="7" t="str">
        <f>'PAA 2018'!E618</f>
        <v>Direccionamiento estratégico y Planeación</v>
      </c>
      <c r="G65" s="1619"/>
      <c r="H65" s="8">
        <v>51</v>
      </c>
      <c r="I65" s="9" t="str">
        <f>'PAA 2018'!G618</f>
        <v>Iniciativas identificadas por el IGAC que se enmarcan en los ODS de la Hoja de ruta de la Cooperación Internacional del IGAC</v>
      </c>
      <c r="J65" s="47">
        <f>'PAA 2018'!H618</f>
        <v>0.2</v>
      </c>
      <c r="K65" s="14" t="str">
        <f>'PAA 2018'!M618</f>
        <v>Porcentaje avance de iniciativas identificadas por el IGAC que se enmarcan en los ODS de la Hoja de ruta de la Cooperación Internacional</v>
      </c>
      <c r="L65" s="13">
        <f>'PAA 2018'!J618</f>
        <v>1</v>
      </c>
      <c r="M65" s="13">
        <f>'PAA 2018'!J625</f>
        <v>1</v>
      </c>
      <c r="N65" s="13">
        <f t="shared" si="0"/>
        <v>1</v>
      </c>
      <c r="O65" s="1619"/>
      <c r="P65" s="1619"/>
    </row>
    <row r="66" spans="1:16" ht="180">
      <c r="A66" s="69" t="str">
        <f>'PAA 2018'!A635</f>
        <v>MEJORA CONTINUA</v>
      </c>
      <c r="B66" s="13">
        <f>'PAA 2018'!B635</f>
        <v>2.5000000000000001E-2</v>
      </c>
      <c r="C66" s="71" t="s">
        <v>52</v>
      </c>
      <c r="D66" s="14" t="str">
        <f>'PAA 2018'!C635</f>
        <v>Facilitar y promover el acceso a los trámites, servicios e información geográfica que produce el Instituto, racionalizando y optimizando el uso de los recursos</v>
      </c>
      <c r="E66" s="14" t="str">
        <f>'PAA 2018'!D635</f>
        <v>Gestionar el desarrollo de plataformas tecnológicas, así como adecuar y dar mantenimiento a la infraestructura física.</v>
      </c>
      <c r="F66" s="7" t="str">
        <f>'PAA 2018'!E635</f>
        <v>Direccionamiento estratégico y Planeación</v>
      </c>
      <c r="G66" s="7" t="str">
        <f>'PAA 2018'!F635</f>
        <v xml:space="preserve"> Transparencia, acceso a la información pública y lucha contra la corrupción
Fortalecimiento organizacional y simplificación de procesos
Racionalización de trámites
 Control interno
</v>
      </c>
      <c r="H66" s="8">
        <v>62</v>
      </c>
      <c r="I66" s="9" t="str">
        <f>'PAA 2018'!G635</f>
        <v>Sistema de Gestión de Calidad  implementado y mejorado cumpliendo los requisitos de la norma ISO 9001:2015</v>
      </c>
      <c r="J66" s="52">
        <f>'PAA 2018'!H635</f>
        <v>1</v>
      </c>
      <c r="K66" s="33" t="str">
        <f>'PAA 2018'!M635</f>
        <v>Cumplimiento de los requisitos del Sistema de Gestión de Calidad, de acuerdo con la norma ISO 9001- 2015</v>
      </c>
      <c r="L66" s="13">
        <f>'PAA 2018'!J635</f>
        <v>1</v>
      </c>
      <c r="M66" s="13">
        <f>'PAA 2018'!J642</f>
        <v>1</v>
      </c>
      <c r="N66" s="13">
        <f t="shared" si="0"/>
        <v>1</v>
      </c>
      <c r="O66" s="74">
        <f>N66*J66</f>
        <v>1</v>
      </c>
      <c r="P66" s="75">
        <f t="shared" ref="P66:P67" si="2">O66*B66</f>
        <v>2.5000000000000001E-2</v>
      </c>
    </row>
    <row r="67" spans="1:16" ht="198.75" customHeight="1">
      <c r="A67" s="1887" t="str">
        <f>'PAA 2018'!A652</f>
        <v>GESTIÓN HUMANA</v>
      </c>
      <c r="B67" s="1886">
        <f>'PAA 2018'!B652</f>
        <v>0.05</v>
      </c>
      <c r="C67" s="1883" t="s">
        <v>53</v>
      </c>
      <c r="D67" s="1890" t="str">
        <f>'PAA 2018'!C652</f>
        <v>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v>
      </c>
      <c r="E67" s="1890" t="str">
        <f>'PAA 2018'!D652</f>
        <v>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v>
      </c>
      <c r="F67" s="7" t="str">
        <f>'PAA 2018'!E652</f>
        <v>Talento Humano</v>
      </c>
      <c r="G67" s="1883" t="str">
        <f>'PAA 2018'!F652</f>
        <v xml:space="preserve">Política de Talento Humano
Política de  Integridad.
Política de Gestión del conocimiento y la innovación.
</v>
      </c>
      <c r="H67" s="8">
        <v>63</v>
      </c>
      <c r="I67" s="9" t="str">
        <f>'PAA 2018'!G652</f>
        <v>Plan de Gestión Estratégica del Talento Humano Ejecutado.</v>
      </c>
      <c r="J67" s="77">
        <f>'PAA 2018'!H652</f>
        <v>0.7</v>
      </c>
      <c r="K67" s="33">
        <f>'PAA 2018'!M652</f>
        <v>0</v>
      </c>
      <c r="L67" s="32">
        <f>'PAA 2018'!J652</f>
        <v>1.0000000000000002</v>
      </c>
      <c r="M67" s="13">
        <f>'PAA 2018'!J670</f>
        <v>0.88680000000000014</v>
      </c>
      <c r="N67" s="13">
        <f t="shared" si="0"/>
        <v>0.88679999999999992</v>
      </c>
      <c r="O67" s="1885">
        <f>N67*J67+N68*J68</f>
        <v>0.9207599999999998</v>
      </c>
      <c r="P67" s="1882">
        <f t="shared" si="2"/>
        <v>4.6037999999999996E-2</v>
      </c>
    </row>
    <row r="68" spans="1:16" ht="45">
      <c r="A68" s="1619"/>
      <c r="B68" s="1619"/>
      <c r="C68" s="1619"/>
      <c r="D68" s="1619"/>
      <c r="E68" s="1619"/>
      <c r="F68" s="7" t="str">
        <f>'PAA 2018'!E689</f>
        <v>Talento Humano</v>
      </c>
      <c r="G68" s="1619"/>
      <c r="H68" s="8">
        <v>64</v>
      </c>
      <c r="I68" s="9" t="str">
        <f>'PAA 2018'!G689</f>
        <v>Documento de análisis para el fortalecimiento institucional elaborado</v>
      </c>
      <c r="J68" s="52">
        <f>'PAA 2018'!H689</f>
        <v>0.3</v>
      </c>
      <c r="K68" s="33" t="str">
        <f>'PAA 2018'!M689</f>
        <v>Avance elaboración de los Documentos de análisis para el fortalecimiento institucional.</v>
      </c>
      <c r="L68" s="13">
        <f>'PAA 2018'!J689</f>
        <v>1</v>
      </c>
      <c r="M68" s="13">
        <f>'PAA 2018'!J692</f>
        <v>1</v>
      </c>
      <c r="N68" s="13">
        <f t="shared" si="0"/>
        <v>1</v>
      </c>
      <c r="O68" s="1619"/>
      <c r="P68" s="1619"/>
    </row>
    <row r="69" spans="1:16" ht="30">
      <c r="A69" s="1887" t="str">
        <f>'PAA 2018'!A698</f>
        <v>SERVICIO AL CIUDADANO</v>
      </c>
      <c r="B69" s="1886">
        <f>'PAA 2018'!B698</f>
        <v>0.04</v>
      </c>
      <c r="C69" s="1883" t="s">
        <v>53</v>
      </c>
      <c r="D69" s="1890" t="str">
        <f>'PAA 2018'!C698</f>
        <v>Brindar atención al ciudadano fomentando los mecanismos de participación y transparencia</v>
      </c>
      <c r="E69" s="1890" t="str">
        <f>'PAA 2018'!D698</f>
        <v>Dar cumplimiento a las Políticas de Gobierno en Línea y de Servicio al Ciudadano.</v>
      </c>
      <c r="F69" s="1883" t="str">
        <f>'PAA 2018'!E698</f>
        <v>Gestión para el resultado con valores</v>
      </c>
      <c r="G69" s="1883" t="str">
        <f>'PAA 2018'!F698</f>
        <v>Politica de Servicio al Ciudadano
Participación ciudadana en la gestión pública
Transparencia, acceso a la información pública y lucha contra la corrupción</v>
      </c>
      <c r="H69" s="1893">
        <v>65</v>
      </c>
      <c r="I69" s="1891" t="str">
        <f>'PAA 2018'!G698</f>
        <v>Modelo de Gestión Eficiente de Servicio al Ciudadano implementado.</v>
      </c>
      <c r="J69" s="52">
        <f>'PAA 2018'!H698</f>
        <v>0.3</v>
      </c>
      <c r="K69" s="33" t="str">
        <f>'PAA 2018'!M698</f>
        <v>Satisfacción y Percepción del Usuario.</v>
      </c>
      <c r="L69" s="13">
        <f>'PAA 2018'!J698</f>
        <v>1</v>
      </c>
      <c r="M69" s="13">
        <f>'PAA 2018'!J703</f>
        <v>0.73</v>
      </c>
      <c r="N69" s="13">
        <f t="shared" si="0"/>
        <v>0.73</v>
      </c>
      <c r="O69" s="1885">
        <f>N69*J69+N70*J70+N71*J71</f>
        <v>0.91900000000000004</v>
      </c>
      <c r="P69" s="1882">
        <f>O69*B69</f>
        <v>3.6760000000000001E-2</v>
      </c>
    </row>
    <row r="70" spans="1:16" ht="30">
      <c r="A70" s="1616"/>
      <c r="B70" s="1616"/>
      <c r="C70" s="1616"/>
      <c r="D70" s="1616"/>
      <c r="E70" s="1616"/>
      <c r="F70" s="1619"/>
      <c r="G70" s="1616"/>
      <c r="H70" s="1619"/>
      <c r="I70" s="1619"/>
      <c r="J70" s="52">
        <f>'PAA 2018'!H708</f>
        <v>0.3</v>
      </c>
      <c r="K70" s="33" t="str">
        <f>'PAA 2018'!M708</f>
        <v>Socialización del modelo de gestión publica eficiente.</v>
      </c>
      <c r="L70" s="13">
        <f>'PAA 2018'!J708</f>
        <v>0.99999999999999989</v>
      </c>
      <c r="M70" s="13">
        <f>'PAA 2018'!J712</f>
        <v>0.99999999999999989</v>
      </c>
      <c r="N70" s="13">
        <f t="shared" si="0"/>
        <v>1</v>
      </c>
      <c r="O70" s="1616"/>
      <c r="P70" s="1616"/>
    </row>
    <row r="71" spans="1:16" ht="45">
      <c r="A71" s="1619"/>
      <c r="B71" s="1619"/>
      <c r="C71" s="1619"/>
      <c r="D71" s="1619"/>
      <c r="E71" s="1619"/>
      <c r="F71" s="7" t="str">
        <f>'PAA 2018'!E716</f>
        <v>Gestión para el resultado con valores</v>
      </c>
      <c r="G71" s="1619"/>
      <c r="H71" s="8">
        <v>66</v>
      </c>
      <c r="I71" s="9" t="str">
        <f>'PAA 2018'!G716</f>
        <v>Documentos de análisis para el fortalecimiento institucional elaborados.</v>
      </c>
      <c r="J71" s="52">
        <f>'PAA 2018'!H716</f>
        <v>0.4</v>
      </c>
      <c r="K71" s="33" t="str">
        <f>'PAA 2018'!M716</f>
        <v>Seguimiento y control de las PQRD</v>
      </c>
      <c r="L71" s="13">
        <f>'PAA 2018'!J716</f>
        <v>0.99999999999999989</v>
      </c>
      <c r="M71" s="13">
        <f>'PAA 2018'!J722</f>
        <v>0.99999999999999989</v>
      </c>
      <c r="N71" s="13">
        <f t="shared" si="0"/>
        <v>1</v>
      </c>
      <c r="O71" s="1619"/>
      <c r="P71" s="1619"/>
    </row>
    <row r="72" spans="1:16" ht="45">
      <c r="A72" s="1887" t="str">
        <f>'PAA 2018'!A729</f>
        <v>GESTIÓN FINANCIERA</v>
      </c>
      <c r="B72" s="1886">
        <f>'PAA 2018'!B729</f>
        <v>0.1</v>
      </c>
      <c r="C72" s="1883" t="s">
        <v>53</v>
      </c>
      <c r="D72" s="1892" t="str">
        <f>'PAA 2018'!C729</f>
        <v xml:space="preserve">
Optimizar la gestión financiera de recursos.</v>
      </c>
      <c r="E72" s="1894">
        <f>'PAA 2018'!D729</f>
        <v>0</v>
      </c>
      <c r="F72" s="7" t="str">
        <f>'PAA 2018'!E729</f>
        <v>Direccionamiento estratégico y Planeación</v>
      </c>
      <c r="G72" s="1883" t="str">
        <f>'PAA 2018'!F729</f>
        <v>Gestión presupuestal y eficiencia del gasto público.</v>
      </c>
      <c r="H72" s="8">
        <v>67</v>
      </c>
      <c r="I72" s="9" t="str">
        <f>'PAA 2018'!G729</f>
        <v>Nuevo Marco Normativo NICSP implementado</v>
      </c>
      <c r="J72" s="52">
        <f>'PAA 2018'!H729</f>
        <v>0.35</v>
      </c>
      <c r="K72" s="33" t="str">
        <f>'PAA 2018'!M729</f>
        <v>Avance de implementación del Nuevo Marco Normativo</v>
      </c>
      <c r="L72" s="13">
        <f>'PAA 2018'!J729</f>
        <v>1.0000000000000002</v>
      </c>
      <c r="M72" s="13">
        <f>'PAA 2018'!J732</f>
        <v>0.96100000000000019</v>
      </c>
      <c r="N72" s="13">
        <f t="shared" si="0"/>
        <v>0.96099999999999997</v>
      </c>
      <c r="O72" s="1885">
        <f>N72*J72+N73*J73+N74*J74+N75*J75</f>
        <v>0.88384036323722981</v>
      </c>
      <c r="P72" s="1882">
        <f>O72*B72</f>
        <v>8.8384036323722992E-2</v>
      </c>
    </row>
    <row r="73" spans="1:16" ht="30">
      <c r="A73" s="1616"/>
      <c r="B73" s="1616"/>
      <c r="C73" s="1616"/>
      <c r="D73" s="1616"/>
      <c r="E73" s="1616"/>
      <c r="F73" s="1883" t="str">
        <f>'PAA 2018'!E735</f>
        <v>Direccionamiento estratégico y Planeación</v>
      </c>
      <c r="G73" s="1616"/>
      <c r="H73" s="1893">
        <v>68</v>
      </c>
      <c r="I73" s="1891" t="str">
        <f>'PAA 2018'!G735</f>
        <v>Seguimiento al Presupuesto de Gastos en compromisos y obligaciones.</v>
      </c>
      <c r="J73" s="52">
        <f>'PAA 2018'!H735</f>
        <v>0.22500000000000001</v>
      </c>
      <c r="K73" s="33" t="str">
        <f>'PAA 2018'!M735</f>
        <v>Porcentaje avance ejecución presupuestal en compromisos</v>
      </c>
      <c r="L73" s="13">
        <f>'PAA 2018'!J735</f>
        <v>0.97638099999999994</v>
      </c>
      <c r="M73" s="13">
        <f>'PAA 2018'!J737</f>
        <v>0.86119999999999997</v>
      </c>
      <c r="N73" s="13">
        <f t="shared" si="0"/>
        <v>0.8820327310752667</v>
      </c>
      <c r="O73" s="1616"/>
      <c r="P73" s="1616"/>
    </row>
    <row r="74" spans="1:16" ht="30">
      <c r="A74" s="1616"/>
      <c r="B74" s="1616"/>
      <c r="C74" s="1616"/>
      <c r="D74" s="1616"/>
      <c r="E74" s="1616"/>
      <c r="F74" s="1619"/>
      <c r="G74" s="1616"/>
      <c r="H74" s="1619"/>
      <c r="I74" s="1619"/>
      <c r="J74" s="52">
        <f>'PAA 2018'!H738</f>
        <v>0.22500000000000001</v>
      </c>
      <c r="K74" s="33" t="str">
        <f>'PAA 2018'!M738</f>
        <v>Porcentaje avance ejecución presupuestal en obligaciones</v>
      </c>
      <c r="L74" s="13">
        <f>'PAA 2018'!J738</f>
        <v>0.95640000000000014</v>
      </c>
      <c r="M74" s="13">
        <f>'PAA 2018'!J739</f>
        <v>0.69979999999999998</v>
      </c>
      <c r="N74" s="13">
        <f t="shared" si="0"/>
        <v>0.73170221664575474</v>
      </c>
      <c r="O74" s="1616"/>
      <c r="P74" s="1616"/>
    </row>
    <row r="75" spans="1:16" ht="45">
      <c r="A75" s="1619"/>
      <c r="B75" s="1619"/>
      <c r="C75" s="1619"/>
      <c r="D75" s="1619"/>
      <c r="E75" s="1619"/>
      <c r="F75" s="7" t="str">
        <f>'PAA 2018'!E741</f>
        <v>Direccionamiento estratégico y Planeación</v>
      </c>
      <c r="G75" s="1619"/>
      <c r="H75" s="8">
        <v>69</v>
      </c>
      <c r="I75" s="9" t="str">
        <f>'PAA 2018'!G741</f>
        <v>PAC con Seguimiento.</v>
      </c>
      <c r="J75" s="52">
        <f>'PAA 2018'!H741</f>
        <v>0.2</v>
      </c>
      <c r="K75" s="33" t="str">
        <f>'PAA 2018'!M741</f>
        <v>Porcentaje de Seguimiento PAC</v>
      </c>
      <c r="L75" s="13">
        <f>'PAA 2018'!J741</f>
        <v>1.0000000000000002</v>
      </c>
      <c r="M75" s="13">
        <f>'PAA 2018'!J744</f>
        <v>0.92200000000000015</v>
      </c>
      <c r="N75" s="13">
        <f t="shared" si="0"/>
        <v>0.92199999999999993</v>
      </c>
      <c r="O75" s="1619"/>
      <c r="P75" s="1619"/>
    </row>
    <row r="76" spans="1:16" ht="45">
      <c r="A76" s="1887" t="str">
        <f>'PAA 2018'!A750</f>
        <v>ADQUISICIONES</v>
      </c>
      <c r="B76" s="1895">
        <f>'PAA 2018'!B750</f>
        <v>2.5000000000000001E-2</v>
      </c>
      <c r="C76" s="1883" t="s">
        <v>53</v>
      </c>
      <c r="D76" s="1890" t="str">
        <f>'PAA 2018'!C750</f>
        <v xml:space="preserve">
Optimizar la gestión financiera de recursos.</v>
      </c>
      <c r="E76" s="1890" t="str">
        <f>'PAA 2018'!D750</f>
        <v xml:space="preserve"> Gestionar el desarrollo de plataformas tecnológicas, así como adecuar y dar mantenimiento a la infraestructura física.</v>
      </c>
      <c r="F76" s="7" t="str">
        <f>'PAA 2018'!E750</f>
        <v>Gestión con valores para resultado</v>
      </c>
      <c r="G76" s="1890" t="str">
        <f>'PAA 2018'!F750</f>
        <v>Gestión presupuestal y eficiencia del gasto público.
Fortalecimiento organizacional y simplificación de procesos.</v>
      </c>
      <c r="H76" s="8">
        <v>70</v>
      </c>
      <c r="I76" s="9" t="str">
        <f>'PAA 2018'!G750</f>
        <v>Procesos adelantados en Secop II</v>
      </c>
      <c r="J76" s="52">
        <f>'PAA 2018'!H750</f>
        <v>0.6</v>
      </c>
      <c r="K76" s="33" t="str">
        <f>'PAA 2018'!M750</f>
        <v>Porcentaje de avance de los Procesos adelantados en Secop II.</v>
      </c>
      <c r="L76" s="13">
        <f>'PAA 2018'!J750</f>
        <v>1</v>
      </c>
      <c r="M76" s="13">
        <f>'PAA 2018'!J755</f>
        <v>1.0000000000000002</v>
      </c>
      <c r="N76" s="13">
        <f t="shared" si="0"/>
        <v>1.0000000000000002</v>
      </c>
      <c r="O76" s="1888">
        <f>N76*J76+N77*J77+N78*J78</f>
        <v>0.93880000000000008</v>
      </c>
      <c r="P76" s="1889">
        <f>O76*B76</f>
        <v>2.3470000000000005E-2</v>
      </c>
    </row>
    <row r="77" spans="1:16" ht="45">
      <c r="A77" s="1616"/>
      <c r="B77" s="1616"/>
      <c r="C77" s="1616"/>
      <c r="D77" s="1616"/>
      <c r="E77" s="1616"/>
      <c r="F77" s="7" t="str">
        <f>'PAA 2018'!E758</f>
        <v>Gestión con valores para resultado</v>
      </c>
      <c r="G77" s="1616"/>
      <c r="H77" s="8">
        <v>71</v>
      </c>
      <c r="I77" s="9" t="str">
        <f>'PAA 2018'!G758</f>
        <v xml:space="preserve">Automatizar el manejo de bienes de consumo y devolutivos. </v>
      </c>
      <c r="J77" s="52">
        <f>'PAA 2018'!H758</f>
        <v>0.3</v>
      </c>
      <c r="K77" s="33" t="str">
        <f>'PAA 2018'!M758</f>
        <v>Porcentaje de avance de los Procesos adelantados en Secop II.</v>
      </c>
      <c r="L77" s="13">
        <f>'PAA 2018'!J758</f>
        <v>1</v>
      </c>
      <c r="M77" s="13">
        <f>'PAA 2018'!J761</f>
        <v>0.79600000000000015</v>
      </c>
      <c r="N77" s="13">
        <f t="shared" si="0"/>
        <v>0.79600000000000015</v>
      </c>
      <c r="O77" s="1616"/>
      <c r="P77" s="1616"/>
    </row>
    <row r="78" spans="1:16" ht="45">
      <c r="A78" s="1619"/>
      <c r="B78" s="1619"/>
      <c r="C78" s="1619"/>
      <c r="D78" s="1619"/>
      <c r="E78" s="1619"/>
      <c r="F78" s="7" t="str">
        <f>'PAA 2018'!E764</f>
        <v>Gestión con valores para resultado</v>
      </c>
      <c r="G78" s="1619"/>
      <c r="H78" s="8">
        <v>72</v>
      </c>
      <c r="I78" s="9" t="str">
        <f>'PAA 2018'!G764</f>
        <v>Actualizar los manuales de Contratacion y supervisión.</v>
      </c>
      <c r="J78" s="52">
        <f>'PAA 2018'!H764</f>
        <v>0.1</v>
      </c>
      <c r="K78" s="33" t="str">
        <f>'PAA 2018'!M764</f>
        <v>Porcentaje avance actualización manuales de Contratacion y supervisión.</v>
      </c>
      <c r="L78" s="13">
        <f>'PAA 2018'!J764</f>
        <v>1</v>
      </c>
      <c r="M78" s="13">
        <f>'PAA 2018'!J767</f>
        <v>1</v>
      </c>
      <c r="N78" s="13">
        <f t="shared" si="0"/>
        <v>1</v>
      </c>
      <c r="O78" s="1619"/>
      <c r="P78" s="1619"/>
    </row>
    <row r="79" spans="1:16" ht="60">
      <c r="A79" s="1887" t="str">
        <f>'PAA 2018'!A773</f>
        <v>SERVICIOS ADMINISTRATIVOS</v>
      </c>
      <c r="B79" s="1886">
        <f>'PAA 2018'!B773</f>
        <v>2.5000000000000001E-2</v>
      </c>
      <c r="C79" s="1883" t="s">
        <v>53</v>
      </c>
      <c r="D79" s="1892" t="str">
        <f>'PAA 2018'!C773</f>
        <v xml:space="preserve">
Facilitar y promover el acceso a los trámites, servicios e información geográfica que produce el Instituto, racionalizando y optimizando el uso de los recursos.</v>
      </c>
      <c r="E79" s="1892" t="str">
        <f>'PAA 2018'!D773</f>
        <v>Implementar, mantener y mejorar Sistemas de Gestión y Control en el contexto del Sistema de Gestión.</v>
      </c>
      <c r="F79" s="1883" t="str">
        <f>'PAA 2018'!E773</f>
        <v>Gestión con valores para resultado</v>
      </c>
      <c r="G79" s="1890" t="str">
        <f>'PAA 2018'!F773</f>
        <v xml:space="preserve">
Política Planeación institucional
Política Gestión presupuestal y eficiencia del gasto público
Fortalecimiento organizacional y simplificación de procesos</v>
      </c>
      <c r="H79" s="1893">
        <v>73</v>
      </c>
      <c r="I79" s="1891" t="str">
        <f>'PAA 2018'!G773</f>
        <v>Sistema de Gestión Ambiental mantenido bajo la NTC ISO 14001, versión 2015.</v>
      </c>
      <c r="J79" s="52">
        <f>'PAA 2018'!H773</f>
        <v>0.37</v>
      </c>
      <c r="K79" s="33" t="str">
        <f>'PAA 2018'!M773</f>
        <v>Avance de las actividades para el mantenimiento del Sistema de Gestión Ambiental bajo la NTC ISO 14001 - 2015.</v>
      </c>
      <c r="L79" s="13">
        <f>'PAA 2018'!J773</f>
        <v>1.0000000000000002</v>
      </c>
      <c r="M79" s="13">
        <f>'PAA 2018'!J774</f>
        <v>0.89240000000000008</v>
      </c>
      <c r="N79" s="13">
        <f t="shared" si="0"/>
        <v>0.89239999999999986</v>
      </c>
      <c r="O79" s="1885">
        <f>N79*J79+N80*J80+N81*J81+N82*J82+N83*J83+N84*J84+N85*J85+N86*J86+N87*J87</f>
        <v>0.87592186201611111</v>
      </c>
      <c r="P79" s="1882">
        <f>O79*B79</f>
        <v>2.189804655040278E-2</v>
      </c>
    </row>
    <row r="80" spans="1:16" ht="30">
      <c r="A80" s="1616"/>
      <c r="B80" s="1616"/>
      <c r="C80" s="1616"/>
      <c r="D80" s="1616"/>
      <c r="E80" s="1616"/>
      <c r="F80" s="1616"/>
      <c r="G80" s="1616"/>
      <c r="H80" s="1616"/>
      <c r="I80" s="1616"/>
      <c r="J80" s="13">
        <f>'PAA 2018'!H775</f>
        <v>5.0000000000000001E-3</v>
      </c>
      <c r="K80" s="33" t="str">
        <f>'PAA 2018'!M775</f>
        <v>Consumo de energia (Kwh) Sede Central</v>
      </c>
      <c r="L80" s="23">
        <f>'PAA 2018'!J775</f>
        <v>155.97</v>
      </c>
      <c r="M80" s="23">
        <f>'PAA 2018'!J776</f>
        <v>449.71000000000004</v>
      </c>
      <c r="N80" s="13">
        <f t="shared" si="0"/>
        <v>2.8833108931204721</v>
      </c>
      <c r="O80" s="1616"/>
      <c r="P80" s="1616"/>
    </row>
    <row r="81" spans="1:16" ht="30">
      <c r="A81" s="1616"/>
      <c r="B81" s="1616"/>
      <c r="C81" s="1616"/>
      <c r="D81" s="1616"/>
      <c r="E81" s="1616"/>
      <c r="F81" s="1616"/>
      <c r="G81" s="1616"/>
      <c r="H81" s="1616"/>
      <c r="I81" s="1616"/>
      <c r="J81" s="13">
        <f>'PAA 2018'!H777</f>
        <v>5.0000000000000001E-3</v>
      </c>
      <c r="K81" s="33" t="str">
        <f>'PAA 2018'!M777</f>
        <v>Evaluaciones de apropiación del SGA</v>
      </c>
      <c r="L81" s="13">
        <f>'PAA 2018'!J777</f>
        <v>1</v>
      </c>
      <c r="M81" s="13">
        <f>'PAA 2018'!J778</f>
        <v>1</v>
      </c>
      <c r="N81" s="13">
        <f t="shared" si="0"/>
        <v>1</v>
      </c>
      <c r="O81" s="1616"/>
      <c r="P81" s="1616"/>
    </row>
    <row r="82" spans="1:16" ht="30">
      <c r="A82" s="1616"/>
      <c r="B82" s="1616"/>
      <c r="C82" s="1616"/>
      <c r="D82" s="1616"/>
      <c r="E82" s="1616"/>
      <c r="F82" s="1616"/>
      <c r="G82" s="1616"/>
      <c r="H82" s="1616"/>
      <c r="I82" s="1616"/>
      <c r="J82" s="13">
        <f>'PAA 2018'!H779</f>
        <v>5.0000000000000001E-3</v>
      </c>
      <c r="K82" s="33" t="str">
        <f>'PAA 2018'!M779</f>
        <v>Responsabilidad ambiental contractual</v>
      </c>
      <c r="L82" s="13">
        <f>'PAA 2018'!J779</f>
        <v>1</v>
      </c>
      <c r="M82" s="13">
        <f>'PAA 2018'!J780</f>
        <v>1</v>
      </c>
      <c r="N82" s="13">
        <f t="shared" si="0"/>
        <v>1</v>
      </c>
      <c r="O82" s="1616"/>
      <c r="P82" s="1616"/>
    </row>
    <row r="83" spans="1:16" ht="30">
      <c r="A83" s="1616"/>
      <c r="B83" s="1616"/>
      <c r="C83" s="1616"/>
      <c r="D83" s="1616"/>
      <c r="E83" s="1616"/>
      <c r="F83" s="1616"/>
      <c r="G83" s="1616"/>
      <c r="H83" s="1616"/>
      <c r="I83" s="1616"/>
      <c r="J83" s="13">
        <f>'PAA 2018'!H781</f>
        <v>5.0000000000000001E-3</v>
      </c>
      <c r="K83" s="33" t="str">
        <f>'PAA 2018'!M781</f>
        <v>Consumo de agua (m3) Sede Central</v>
      </c>
      <c r="L83" s="23">
        <f>'PAA 2018'!J781</f>
        <v>1356.2</v>
      </c>
      <c r="M83" s="23">
        <f>'PAA 2018'!J782</f>
        <v>2822.2</v>
      </c>
      <c r="N83" s="13">
        <f t="shared" si="0"/>
        <v>2.0809615101017549</v>
      </c>
      <c r="O83" s="1616"/>
      <c r="P83" s="1616"/>
    </row>
    <row r="84" spans="1:16" ht="30">
      <c r="A84" s="1616"/>
      <c r="B84" s="1616"/>
      <c r="C84" s="1616"/>
      <c r="D84" s="1616"/>
      <c r="E84" s="1616"/>
      <c r="F84" s="1616"/>
      <c r="G84" s="1616"/>
      <c r="H84" s="1616"/>
      <c r="I84" s="1616"/>
      <c r="J84" s="13">
        <f>'PAA 2018'!H783</f>
        <v>5.0000000000000001E-3</v>
      </c>
      <c r="K84" s="33" t="str">
        <f>'PAA 2018'!M783</f>
        <v>Equivalente de árboles dejados de talar</v>
      </c>
      <c r="L84" s="23">
        <f>'PAA 2018'!J783</f>
        <v>50</v>
      </c>
      <c r="M84" s="23">
        <f>'PAA 2018'!J784</f>
        <v>40</v>
      </c>
      <c r="N84" s="13">
        <f t="shared" si="0"/>
        <v>0.8</v>
      </c>
      <c r="O84" s="1616"/>
      <c r="P84" s="1616"/>
    </row>
    <row r="85" spans="1:16" ht="45">
      <c r="A85" s="1616"/>
      <c r="B85" s="1616"/>
      <c r="C85" s="1616"/>
      <c r="D85" s="1616"/>
      <c r="E85" s="1616"/>
      <c r="F85" s="1619"/>
      <c r="G85" s="1616"/>
      <c r="H85" s="1619"/>
      <c r="I85" s="1619"/>
      <c r="J85" s="13">
        <f>'PAA 2018'!H785</f>
        <v>5.0000000000000001E-3</v>
      </c>
      <c r="K85" s="33" t="str">
        <f>'PAA 2018'!M785</f>
        <v>Gestión de Residuos Peligrosos RESPEL con gestores autorizados</v>
      </c>
      <c r="L85" s="13">
        <f>'PAA 2018'!J785</f>
        <v>1</v>
      </c>
      <c r="M85" s="13">
        <f>'PAA 2018'!J787</f>
        <v>2</v>
      </c>
      <c r="N85" s="13">
        <f t="shared" si="0"/>
        <v>2</v>
      </c>
      <c r="O85" s="1616"/>
      <c r="P85" s="1616"/>
    </row>
    <row r="86" spans="1:16" ht="30">
      <c r="A86" s="1616"/>
      <c r="B86" s="1616"/>
      <c r="C86" s="1616"/>
      <c r="D86" s="1616"/>
      <c r="E86" s="1616"/>
      <c r="F86" s="7" t="str">
        <f>'PAA 2018'!E789</f>
        <v>Gestión con valores para resultado</v>
      </c>
      <c r="G86" s="1616"/>
      <c r="H86" s="8">
        <v>74</v>
      </c>
      <c r="I86" s="9" t="str">
        <f>'PAA 2018'!G789</f>
        <v xml:space="preserve">Infraestructura  física mantenida y adecuada </v>
      </c>
      <c r="J86" s="13">
        <f>'PAA 2018'!H789</f>
        <v>0.45</v>
      </c>
      <c r="K86" s="33" t="str">
        <f>'PAA 2018'!M789</f>
        <v>% de avance del  Plan de Infraestructura física</v>
      </c>
      <c r="L86" s="13">
        <f>'PAA 2018'!J789</f>
        <v>1</v>
      </c>
      <c r="M86" s="13">
        <f>'PAA 2018'!J792</f>
        <v>0.83400000000000007</v>
      </c>
      <c r="N86" s="13">
        <f t="shared" si="0"/>
        <v>0.83400000000000007</v>
      </c>
      <c r="O86" s="1616"/>
      <c r="P86" s="1616"/>
    </row>
    <row r="87" spans="1:16" ht="30">
      <c r="A87" s="1619"/>
      <c r="B87" s="1619"/>
      <c r="C87" s="1619"/>
      <c r="D87" s="1619"/>
      <c r="E87" s="1619"/>
      <c r="F87" s="7" t="str">
        <f>'PAA 2018'!E795</f>
        <v>Gestión con valores para resultado</v>
      </c>
      <c r="G87" s="1619"/>
      <c r="H87" s="8">
        <v>75</v>
      </c>
      <c r="I87" s="9" t="str">
        <f>'PAA 2018'!G795</f>
        <v>Plan de recursos físicos con seguimiento</v>
      </c>
      <c r="J87" s="13">
        <f>'PAA 2018'!H795</f>
        <v>0.15</v>
      </c>
      <c r="K87" s="33" t="str">
        <f>'PAA 2018'!M795</f>
        <v>Avance del Plan de Recursos Físicos</v>
      </c>
      <c r="L87" s="13">
        <f>'PAA 2018'!J795</f>
        <v>1</v>
      </c>
      <c r="M87" s="13">
        <f>'PAA 2018'!J797</f>
        <v>0.81074999999999997</v>
      </c>
      <c r="N87" s="13">
        <f t="shared" si="0"/>
        <v>0.81074999999999997</v>
      </c>
      <c r="O87" s="1619"/>
      <c r="P87" s="1619"/>
    </row>
    <row r="88" spans="1:16" ht="60">
      <c r="A88" s="1887" t="str">
        <f>'PAA 2018'!A802</f>
        <v>GESTION DOCUMENTAL</v>
      </c>
      <c r="B88" s="1886">
        <f>'PAA 2018'!B802</f>
        <v>2.5000000000000001E-2</v>
      </c>
      <c r="C88" s="1883" t="s">
        <v>53</v>
      </c>
      <c r="D88" s="1890" t="str">
        <f>'PAA 2018'!C802</f>
        <v>Brindar atención al ciudadano fomentando los mecanismos de participación y transparencia</v>
      </c>
      <c r="E88" s="1890" t="str">
        <f>'PAA 2018'!D802</f>
        <v>Dar cumplimiento a las Políticas de Gobierno en Línea y de Servicio al Ciudadano.</v>
      </c>
      <c r="F88" s="7" t="str">
        <f>'PAA 2018'!E802</f>
        <v>Información y comunicación</v>
      </c>
      <c r="G88" s="1890" t="str">
        <f>'PAA 2018'!F802</f>
        <v>Gestion documental
Politica de Servicio al Ciudadano
Participación ciudadana en la gestión pública
Transparencia, acceso a la información pública y lucha contra la corrupción</v>
      </c>
      <c r="H88" s="8">
        <v>76</v>
      </c>
      <c r="I88" s="9" t="str">
        <f>'PAA 2018'!G802</f>
        <v>Automatización de los Procedimientos de correspondencia.</v>
      </c>
      <c r="J88" s="52">
        <f>'PAA 2018'!H802</f>
        <v>0.4</v>
      </c>
      <c r="K88" s="14" t="str">
        <f>'PAA 2018'!M802</f>
        <v>Porcentaje de avance Automatización de los Procedimientos de correspondencia</v>
      </c>
      <c r="L88" s="32">
        <f>'PAA 2018'!J802</f>
        <v>1.0000000000000002</v>
      </c>
      <c r="M88" s="32">
        <f>'PAA 2018'!J810</f>
        <v>0.57900000000000007</v>
      </c>
      <c r="N88" s="13">
        <f t="shared" si="0"/>
        <v>0.57899999999999996</v>
      </c>
      <c r="O88" s="1885">
        <f>N88*J88+N89*J89+N90*J90</f>
        <v>0.80160000000000009</v>
      </c>
      <c r="P88" s="1882">
        <f>O88*B88</f>
        <v>2.0040000000000002E-2</v>
      </c>
    </row>
    <row r="89" spans="1:16" ht="60">
      <c r="A89" s="1616"/>
      <c r="B89" s="1616"/>
      <c r="C89" s="1616"/>
      <c r="D89" s="1616"/>
      <c r="E89" s="1616"/>
      <c r="F89" s="7" t="str">
        <f>'PAA 2018'!E816</f>
        <v>Información y comunicación</v>
      </c>
      <c r="G89" s="1616"/>
      <c r="H89" s="8">
        <v>77</v>
      </c>
      <c r="I89" s="9" t="str">
        <f>'PAA 2018'!G816</f>
        <v>Instrumentos Archivísticos y de Gestión de la Información actualizados.</v>
      </c>
      <c r="J89" s="52">
        <f>'PAA 2018'!H816</f>
        <v>0.3</v>
      </c>
      <c r="K89" s="14" t="str">
        <f>'PAA 2018'!M816</f>
        <v xml:space="preserve">Porcentaje avance de actualización Instrumentos Archivísticos y de Gestión de la Información </v>
      </c>
      <c r="L89" s="32">
        <f>'PAA 2018'!J816</f>
        <v>1</v>
      </c>
      <c r="M89" s="13">
        <f>'PAA 2018'!J822</f>
        <v>0.90000000000000013</v>
      </c>
      <c r="N89" s="13">
        <f t="shared" si="0"/>
        <v>0.90000000000000013</v>
      </c>
      <c r="O89" s="1616"/>
      <c r="P89" s="1616"/>
    </row>
    <row r="90" spans="1:16" ht="45">
      <c r="A90" s="1619"/>
      <c r="B90" s="1619"/>
      <c r="C90" s="1619"/>
      <c r="D90" s="1619"/>
      <c r="E90" s="1619"/>
      <c r="F90" s="7" t="str">
        <f>'PAA 2018'!E828</f>
        <v>Información y comunicación</v>
      </c>
      <c r="G90" s="1619"/>
      <c r="H90" s="8">
        <v>78</v>
      </c>
      <c r="I90" s="9" t="str">
        <f>'PAA 2018'!G828</f>
        <v xml:space="preserve">Implementación del Programa de Gestión Documental.
</v>
      </c>
      <c r="J90" s="52">
        <f>'PAA 2018'!H828</f>
        <v>0.3</v>
      </c>
      <c r="K90" s="14" t="str">
        <f>'PAA 2018'!M828</f>
        <v>Porcentaje avance documentación con procesos archivísticos aplicados.</v>
      </c>
      <c r="L90" s="13">
        <f>'PAA 2018'!J828</f>
        <v>1.0000000000000002</v>
      </c>
      <c r="M90" s="13">
        <f>'PAA 2018'!J832</f>
        <v>1.0000000000000002</v>
      </c>
      <c r="N90" s="13">
        <f t="shared" si="0"/>
        <v>1</v>
      </c>
      <c r="O90" s="1619"/>
      <c r="P90" s="1619"/>
    </row>
    <row r="91" spans="1:16" ht="45">
      <c r="A91" s="54" t="str">
        <f>'PAA 2018'!A839</f>
        <v>CONTROL DISCIPLINARIO</v>
      </c>
      <c r="B91" s="56">
        <f>'PAA 2018'!B839</f>
        <v>0.02</v>
      </c>
      <c r="C91" s="71" t="s">
        <v>52</v>
      </c>
      <c r="D91" s="110" t="str">
        <f>'PAA 2018'!C839</f>
        <v>Brindar atención al ciudadano fomentando los mecanismos de participación y transparencia</v>
      </c>
      <c r="E91" s="14">
        <f>'PAA 2018'!D839</f>
        <v>0</v>
      </c>
      <c r="F91" s="7" t="str">
        <f>'PAA 2018'!E839</f>
        <v>Control Interno</v>
      </c>
      <c r="G91" s="14" t="str">
        <f>'PAA 2018'!F839</f>
        <v>Control Interno</v>
      </c>
      <c r="H91" s="8">
        <v>79</v>
      </c>
      <c r="I91" s="9" t="str">
        <f>'PAA 2018'!G839</f>
        <v>Procesos disciplinarios sustanciados.</v>
      </c>
      <c r="J91" s="52">
        <f>'PAA 2018'!H839</f>
        <v>1</v>
      </c>
      <c r="K91" s="14" t="str">
        <f>'PAA 2018'!M839</f>
        <v>Avance Procesos Disciplinarios sustanciados</v>
      </c>
      <c r="L91" s="32">
        <f>'PAA 2018'!J839</f>
        <v>1</v>
      </c>
      <c r="M91" s="32">
        <f>'PAA 2018'!J842</f>
        <v>0.84299999999999997</v>
      </c>
      <c r="N91" s="13">
        <f t="shared" si="0"/>
        <v>0.84299999999999997</v>
      </c>
      <c r="O91" s="58">
        <f>N91*J91</f>
        <v>0.84299999999999997</v>
      </c>
      <c r="P91" s="59">
        <f>O91*B91</f>
        <v>1.686E-2</v>
      </c>
    </row>
    <row r="92" spans="1:16" ht="18.75">
      <c r="A92" s="114"/>
      <c r="B92" s="115">
        <f>SUM(B4:B91)</f>
        <v>1.0000000000000002</v>
      </c>
      <c r="C92" s="116"/>
      <c r="D92" s="116"/>
      <c r="E92" s="116"/>
      <c r="F92" s="116"/>
      <c r="G92" s="116"/>
      <c r="H92" s="117"/>
      <c r="I92" s="118"/>
      <c r="J92" s="119"/>
      <c r="K92" s="119"/>
      <c r="L92" s="116"/>
      <c r="M92" s="116"/>
      <c r="N92" s="116"/>
      <c r="O92" s="120" t="s">
        <v>80</v>
      </c>
      <c r="P92" s="121">
        <f>SUM(P4:P91)</f>
        <v>0.98285243004000733</v>
      </c>
    </row>
    <row r="93" spans="1:16" ht="18.75">
      <c r="A93" s="1906" t="s">
        <v>81</v>
      </c>
      <c r="B93" s="1715"/>
      <c r="C93" s="1715"/>
      <c r="D93" s="1715"/>
      <c r="E93" s="1715"/>
      <c r="F93" s="1715"/>
      <c r="G93" s="1715"/>
      <c r="H93" s="1715"/>
      <c r="I93" s="1715"/>
      <c r="J93" s="1715"/>
      <c r="K93" s="119"/>
      <c r="L93" s="116"/>
      <c r="M93" s="116"/>
      <c r="N93" s="116"/>
      <c r="O93" s="123"/>
      <c r="P93" s="124"/>
    </row>
    <row r="94" spans="1:16" ht="31.5">
      <c r="A94" s="1" t="s">
        <v>1</v>
      </c>
      <c r="B94" s="2" t="s">
        <v>2</v>
      </c>
      <c r="C94" s="3" t="s">
        <v>3</v>
      </c>
      <c r="D94" s="3" t="s">
        <v>4</v>
      </c>
      <c r="E94" s="2" t="s">
        <v>5</v>
      </c>
      <c r="F94" s="3" t="s">
        <v>6</v>
      </c>
      <c r="G94" s="3" t="s">
        <v>7</v>
      </c>
      <c r="H94" s="126" t="s">
        <v>82</v>
      </c>
      <c r="I94" s="8" t="s">
        <v>83</v>
      </c>
      <c r="J94" s="128" t="s">
        <v>84</v>
      </c>
      <c r="K94" s="119"/>
      <c r="L94" s="116"/>
      <c r="M94" s="116"/>
      <c r="N94" s="116"/>
      <c r="O94" s="123"/>
      <c r="P94" s="124"/>
    </row>
    <row r="95" spans="1:16" ht="180">
      <c r="A95" s="69" t="str">
        <f t="shared" ref="A95:G95" si="3">A4</f>
        <v>GESTIÓN CARTOGRÁFICA</v>
      </c>
      <c r="B95" s="130">
        <f t="shared" si="3"/>
        <v>0.04</v>
      </c>
      <c r="C95" s="131" t="str">
        <f t="shared" si="3"/>
        <v>Misional</v>
      </c>
      <c r="D95" s="132" t="str">
        <f t="shared" si="3"/>
        <v>Fortalecer al Instituto como ente rector, autoridad y ejecutor determinante de políticas, metodologías y el marco normativo en materia geográfica.</v>
      </c>
      <c r="E95" s="132" t="str">
        <f t="shared" si="3"/>
        <v>Producir, actualizar y promover la información geográfica oficial y fomentar la estrategia de Investigación, Desarrollo e Innovación (I+D+i)</v>
      </c>
      <c r="F95" s="132" t="str">
        <f t="shared" si="3"/>
        <v>Gestión con valores para resultados</v>
      </c>
      <c r="G95" s="132" t="str">
        <f t="shared" si="3"/>
        <v>Política Planeación institucional
Política Gestión presupuestal y eficiencia del gasto público
Política Seguimiento y evaluación del desempeño institucional
Participación ciudadana en la gestión pública</v>
      </c>
      <c r="H95" s="134">
        <f>COUNTA(H4:H9)</f>
        <v>6</v>
      </c>
      <c r="I95" s="58">
        <f>O4</f>
        <v>1.0899600886917959</v>
      </c>
      <c r="J95" s="75">
        <f>I95*B95</f>
        <v>4.3598403547671839E-2</v>
      </c>
      <c r="K95" s="119"/>
      <c r="L95" s="116"/>
      <c r="M95" s="116"/>
      <c r="N95" s="116"/>
      <c r="O95" s="123"/>
      <c r="P95" s="124"/>
    </row>
    <row r="96" spans="1:16" ht="6" customHeight="1">
      <c r="A96" s="69"/>
      <c r="B96" s="131"/>
      <c r="C96" s="131"/>
      <c r="D96" s="132"/>
      <c r="E96" s="132"/>
      <c r="F96" s="132"/>
      <c r="G96" s="132"/>
      <c r="H96" s="134"/>
      <c r="I96" s="134"/>
      <c r="J96" s="75"/>
      <c r="K96" s="119"/>
      <c r="L96" s="116"/>
      <c r="M96" s="116"/>
      <c r="N96" s="116"/>
      <c r="O96" s="123"/>
      <c r="P96" s="124"/>
    </row>
    <row r="97" spans="1:16" ht="180">
      <c r="A97" s="69" t="str">
        <f t="shared" ref="A97:G97" si="4">A10</f>
        <v>GESTIÓN GEODÉSICA</v>
      </c>
      <c r="B97" s="130">
        <f t="shared" si="4"/>
        <v>2.5000000000000001E-2</v>
      </c>
      <c r="C97" s="131" t="str">
        <f t="shared" si="4"/>
        <v>Misional</v>
      </c>
      <c r="D97" s="132" t="str">
        <f t="shared" si="4"/>
        <v>Fortalecer al Instituto como ente rector, autoridad y ejecutor determinante de políticas, metodologías y el marco normativo en materia geográfica.</v>
      </c>
      <c r="E97" s="132" t="str">
        <f t="shared" si="4"/>
        <v>Producir, actualizar y promover la información geográfica oficial y fomentar la estrategia de Investigación, Desarrollo e Innovación (I+D+i)</v>
      </c>
      <c r="F97" s="132" t="str">
        <f t="shared" si="4"/>
        <v>Gestión con valores para resultados</v>
      </c>
      <c r="G97" s="132" t="str">
        <f t="shared" si="4"/>
        <v>Política Planeación institucional
Política Gestión presupuestal y eficiencia del gasto público
Política Seguimiento y evaluación del desempeño institucional
Participación ciudadana en la gestión pública</v>
      </c>
      <c r="H97" s="134">
        <f>COUNTA(H10:H15)</f>
        <v>6</v>
      </c>
      <c r="I97" s="58">
        <f>O10</f>
        <v>0.93046012831241387</v>
      </c>
      <c r="J97" s="75">
        <f t="shared" ref="J97:J99" si="5">I97*B97</f>
        <v>2.3261503207810348E-2</v>
      </c>
      <c r="K97" s="119"/>
      <c r="L97" s="116"/>
      <c r="M97" s="116"/>
      <c r="N97" s="116"/>
      <c r="O97" s="123"/>
      <c r="P97" s="124"/>
    </row>
    <row r="98" spans="1:16" ht="6" customHeight="1">
      <c r="A98" s="69"/>
      <c r="B98" s="131"/>
      <c r="C98" s="131"/>
      <c r="D98" s="132"/>
      <c r="E98" s="132"/>
      <c r="F98" s="132"/>
      <c r="G98" s="132"/>
      <c r="H98" s="134"/>
      <c r="I98" s="134"/>
      <c r="J98" s="75">
        <f t="shared" si="5"/>
        <v>0</v>
      </c>
      <c r="K98" s="119"/>
      <c r="L98" s="116"/>
      <c r="M98" s="116"/>
      <c r="N98" s="116"/>
      <c r="O98" s="123"/>
      <c r="P98" s="124"/>
    </row>
    <row r="99" spans="1:16" ht="180">
      <c r="A99" s="69" t="str">
        <f t="shared" ref="A99:G99" si="6">A16</f>
        <v>GESTION GEOGRAFICA</v>
      </c>
      <c r="B99" s="130">
        <f t="shared" si="6"/>
        <v>0.03</v>
      </c>
      <c r="C99" s="131" t="str">
        <f t="shared" si="6"/>
        <v>Misional</v>
      </c>
      <c r="D99" s="132" t="str">
        <f t="shared" si="6"/>
        <v>Fortalecer al Instituto como ente rector, autoridad y ejecutor determinante de políticas, metodologías y el marco normativo en materia geográfica.</v>
      </c>
      <c r="E99" s="132" t="str">
        <f t="shared" si="6"/>
        <v>Producir, actualizar y promover la información geográfica oficial y fomentar la estrategia de Investigación, Desarrollo e Innovación (I+D+i)</v>
      </c>
      <c r="F99" s="132" t="str">
        <f t="shared" si="6"/>
        <v>Gestión con valores para resultados</v>
      </c>
      <c r="G99" s="132" t="str">
        <f t="shared" si="6"/>
        <v>Política Planeación institucional
Política Gestión presupuestal y eficiencia del gasto público
Política Seguimiento y evaluación del desempeño institucional
Participación ciudadana en la gestión pública</v>
      </c>
      <c r="H99" s="134">
        <f>COUNTA(H16:H24)</f>
        <v>9</v>
      </c>
      <c r="I99" s="58">
        <f>O16</f>
        <v>0.99999999999999989</v>
      </c>
      <c r="J99" s="75">
        <f t="shared" si="5"/>
        <v>2.9999999999999995E-2</v>
      </c>
      <c r="K99" s="119"/>
      <c r="L99" s="116"/>
      <c r="M99" s="116"/>
      <c r="N99" s="116"/>
      <c r="O99" s="123"/>
      <c r="P99" s="124"/>
    </row>
    <row r="100" spans="1:16" ht="6.75" customHeight="1">
      <c r="A100" s="69"/>
      <c r="B100" s="131"/>
      <c r="C100" s="131"/>
      <c r="D100" s="132"/>
      <c r="E100" s="132"/>
      <c r="F100" s="132"/>
      <c r="G100" s="132"/>
      <c r="H100" s="134"/>
      <c r="I100" s="134"/>
      <c r="J100" s="75"/>
      <c r="K100" s="119"/>
      <c r="L100" s="116"/>
      <c r="M100" s="116"/>
      <c r="N100" s="116"/>
      <c r="O100" s="123"/>
      <c r="P100" s="124"/>
    </row>
    <row r="101" spans="1:16" ht="120">
      <c r="A101" s="69" t="str">
        <f t="shared" ref="A101:G101" si="7">A25</f>
        <v>GESTION AGROLOGICA</v>
      </c>
      <c r="B101" s="130">
        <f t="shared" si="7"/>
        <v>4.4999999999999998E-2</v>
      </c>
      <c r="C101" s="131" t="str">
        <f t="shared" si="7"/>
        <v>Misional</v>
      </c>
      <c r="D101" s="132" t="str">
        <f t="shared" si="7"/>
        <v>Fortalecer al Instituto como ente rector, autoridad y ejecutor determinante de políticas, metodologías y el marco normativo en materia geográfica.</v>
      </c>
      <c r="E101" s="132" t="str">
        <f t="shared" si="7"/>
        <v>Generar los parámetros técnicos y científicos, orientados a la producción de información en materia geodésica, cartográfica,  agrológica, geográfica y catastral, en el marco de la Infraestructura Colombiana de Datos Espaciales (ICDE)</v>
      </c>
      <c r="F101" s="132" t="str">
        <f t="shared" si="7"/>
        <v>Gestión con valores para resultados</v>
      </c>
      <c r="G101" s="132" t="str">
        <f t="shared" si="7"/>
        <v>Seguimiento y evaluación del desempeño institucional.</v>
      </c>
      <c r="H101" s="134">
        <f>COUNTA(H25:H29)</f>
        <v>5</v>
      </c>
      <c r="I101" s="58">
        <f>O25</f>
        <v>1.3060667619047619</v>
      </c>
      <c r="J101" s="75">
        <f>I101*B101</f>
        <v>5.8773004285714282E-2</v>
      </c>
      <c r="K101" s="119"/>
      <c r="L101" s="116"/>
      <c r="M101" s="116"/>
      <c r="N101" s="116"/>
      <c r="O101" s="123"/>
      <c r="P101" s="124"/>
    </row>
    <row r="102" spans="1:16" ht="6" customHeight="1">
      <c r="A102" s="69"/>
      <c r="B102" s="131"/>
      <c r="C102" s="131"/>
      <c r="D102" s="132"/>
      <c r="E102" s="132"/>
      <c r="F102" s="132"/>
      <c r="G102" s="132"/>
      <c r="H102" s="134"/>
      <c r="I102" s="134"/>
      <c r="J102" s="75"/>
      <c r="K102" s="119"/>
      <c r="L102" s="116"/>
      <c r="M102" s="116"/>
      <c r="N102" s="116"/>
      <c r="O102" s="123"/>
      <c r="P102" s="124"/>
    </row>
    <row r="103" spans="1:16" ht="180">
      <c r="A103" s="69" t="str">
        <f t="shared" ref="A103:G103" si="8">A30</f>
        <v>GESTION CATASTRAL</v>
      </c>
      <c r="B103" s="130">
        <f t="shared" si="8"/>
        <v>0.28999999999999998</v>
      </c>
      <c r="C103" s="131" t="str">
        <f t="shared" si="8"/>
        <v>Misional</v>
      </c>
      <c r="D103" s="132" t="str">
        <f t="shared" si="8"/>
        <v>Fortalecer al Instituto como ente rector, autoridad y ejecutor determinante de políticas, metodologías y el marco normativo en materia geográfica.</v>
      </c>
      <c r="E103" s="132" t="str">
        <f t="shared" si="8"/>
        <v>Generar los parámetros técnicos y científicos, orientados a la producción de información en materia geodésica, cartográfica,  agrológica, geográfica y catastral, en el marco de la Infraestructura Colombiana de Datos Espaciales (ICDE), 
Regular los procesos y procedimientos en materia Ctastral</v>
      </c>
      <c r="F103" s="132" t="str">
        <f t="shared" si="8"/>
        <v>Gestión con valores para resultados</v>
      </c>
      <c r="G103" s="132" t="str">
        <f t="shared" si="8"/>
        <v>Política Planeación institucional
Política Gestión presupuestal y eficiencia del gasto público
Política Seguimiento y evaluación del desempeño institucional
Participación ciudadana en la gestión pública</v>
      </c>
      <c r="H103" s="134">
        <f>COUNTA(H30:H37)</f>
        <v>8</v>
      </c>
      <c r="I103" s="58">
        <f>O30</f>
        <v>1.0163576348510472</v>
      </c>
      <c r="J103" s="75">
        <f>I103*B103</f>
        <v>0.29474371410680367</v>
      </c>
      <c r="K103" s="119"/>
      <c r="L103" s="116"/>
      <c r="M103" s="116"/>
      <c r="N103" s="116"/>
      <c r="O103" s="123"/>
      <c r="P103" s="124"/>
    </row>
    <row r="104" spans="1:16" ht="6.75" customHeight="1">
      <c r="A104" s="69"/>
      <c r="B104" s="131"/>
      <c r="C104" s="131"/>
      <c r="D104" s="132"/>
      <c r="E104" s="132"/>
      <c r="F104" s="132"/>
      <c r="G104" s="132"/>
      <c r="H104" s="134"/>
      <c r="I104" s="134"/>
      <c r="J104" s="75"/>
      <c r="K104" s="119"/>
      <c r="L104" s="116"/>
      <c r="M104" s="116"/>
      <c r="N104" s="116"/>
      <c r="O104" s="123"/>
      <c r="P104" s="124"/>
    </row>
    <row r="105" spans="1:16" ht="255">
      <c r="A105" s="69" t="str">
        <f t="shared" ref="A105:G105" si="9">A38</f>
        <v xml:space="preserve">GESTIÓN DEL CONOCIMIENTO </v>
      </c>
      <c r="B105" s="130">
        <f t="shared" si="9"/>
        <v>3.5000000000000003E-2</v>
      </c>
      <c r="C105" s="131" t="str">
        <f t="shared" si="9"/>
        <v>Misional</v>
      </c>
      <c r="D105" s="132" t="str">
        <f t="shared" si="9"/>
        <v>Fortalecer al Instituto como ente rector, autoridad y ejecutor determinante de políticas, metodologías y el marco normativo en materia geográfica</v>
      </c>
      <c r="E105" s="132" t="str">
        <f t="shared" si="9"/>
        <v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v>
      </c>
      <c r="F105" s="132" t="str">
        <f t="shared" si="9"/>
        <v>Gestión con valores para resultados
Gestión del conocimiento y la innovación</v>
      </c>
      <c r="G105" s="132" t="str">
        <f t="shared" si="9"/>
        <v>Gestión del conocimiento y la innovación</v>
      </c>
      <c r="H105" s="134">
        <f>COUNTA(H38:H47)</f>
        <v>10</v>
      </c>
      <c r="I105" s="58">
        <f>O38</f>
        <v>0.99999999999999989</v>
      </c>
      <c r="J105" s="75">
        <f>I105*B105</f>
        <v>3.4999999999999996E-2</v>
      </c>
      <c r="K105" s="119"/>
      <c r="L105" s="116"/>
      <c r="M105" s="116"/>
      <c r="N105" s="116"/>
      <c r="O105" s="123"/>
      <c r="P105" s="124"/>
    </row>
    <row r="106" spans="1:16" ht="6" customHeight="1">
      <c r="A106" s="69"/>
      <c r="B106" s="131"/>
      <c r="C106" s="131"/>
      <c r="D106" s="132"/>
      <c r="E106" s="132"/>
      <c r="F106" s="132"/>
      <c r="G106" s="132"/>
      <c r="H106" s="134"/>
      <c r="I106" s="134"/>
      <c r="J106" s="75"/>
      <c r="K106" s="119"/>
      <c r="L106" s="116"/>
      <c r="M106" s="116"/>
      <c r="N106" s="116"/>
      <c r="O106" s="123"/>
      <c r="P106" s="124"/>
    </row>
    <row r="107" spans="1:16" ht="285">
      <c r="A107" s="69" t="str">
        <f t="shared" ref="A107:G107" si="10">A48</f>
        <v xml:space="preserve">DIFUSION Y COMERCIALIZACION </v>
      </c>
      <c r="B107" s="130">
        <f t="shared" si="10"/>
        <v>0.05</v>
      </c>
      <c r="C107" s="131" t="str">
        <f t="shared" si="10"/>
        <v>Misional</v>
      </c>
      <c r="D107" s="132" t="str">
        <f t="shared" si="10"/>
        <v>Facilitar y promover el acceso a los trámites, servicios e información geográfica que produce el instituto, racionalizando y optimizando el uso de recursos.</v>
      </c>
      <c r="E107" s="132" t="str">
        <f t="shared" si="10"/>
        <v xml:space="preserve">Diversificar y dinamizar la oferta de productos y servicios del portafolio institucional </v>
      </c>
      <c r="F107" s="132" t="str">
        <f t="shared" si="10"/>
        <v>Gestión con valores para resultados
Información y comunicación</v>
      </c>
      <c r="G107" s="132" t="str">
        <f t="shared" si="10"/>
        <v>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v>
      </c>
      <c r="H107" s="134">
        <f>COUNTA(H48:H51)</f>
        <v>4</v>
      </c>
      <c r="I107" s="58">
        <f>O48</f>
        <v>0.96716544035762619</v>
      </c>
      <c r="J107" s="75">
        <f>I107*B107</f>
        <v>4.8358272017881315E-2</v>
      </c>
      <c r="K107" s="119"/>
      <c r="L107" s="116"/>
      <c r="M107" s="116"/>
      <c r="N107" s="116"/>
      <c r="O107" s="123"/>
      <c r="P107" s="124"/>
    </row>
    <row r="108" spans="1:16" ht="18.75">
      <c r="A108" s="114"/>
      <c r="B108" s="143">
        <f>SUM(B95:B107)</f>
        <v>0.51500000000000001</v>
      </c>
      <c r="C108" s="116"/>
      <c r="D108" s="116"/>
      <c r="E108" s="116"/>
      <c r="F108" s="116"/>
      <c r="G108" s="116"/>
      <c r="H108" s="144">
        <f>SUM(H95:H107)</f>
        <v>48</v>
      </c>
      <c r="I108" s="145"/>
      <c r="J108" s="145">
        <f>SUM(J95:J107)</f>
        <v>0.53373489716588141</v>
      </c>
      <c r="K108" s="119"/>
      <c r="L108" s="116"/>
      <c r="M108" s="116"/>
      <c r="N108" s="116"/>
      <c r="O108" s="123"/>
      <c r="P108" s="124"/>
    </row>
    <row r="109" spans="1:16" ht="18.75">
      <c r="A109" s="1906" t="s">
        <v>85</v>
      </c>
      <c r="B109" s="1715"/>
      <c r="C109" s="1715"/>
      <c r="D109" s="1715"/>
      <c r="E109" s="1715"/>
      <c r="F109" s="1715"/>
      <c r="G109" s="1715"/>
      <c r="H109" s="1715"/>
      <c r="I109" s="1715"/>
      <c r="J109" s="1715"/>
      <c r="K109" s="119"/>
      <c r="L109" s="116"/>
      <c r="M109" s="116"/>
      <c r="N109" s="116"/>
      <c r="O109" s="123"/>
      <c r="P109" s="124"/>
    </row>
    <row r="110" spans="1:16" ht="31.5">
      <c r="A110" s="1" t="s">
        <v>1</v>
      </c>
      <c r="B110" s="2" t="s">
        <v>2</v>
      </c>
      <c r="C110" s="3" t="s">
        <v>3</v>
      </c>
      <c r="D110" s="3" t="s">
        <v>4</v>
      </c>
      <c r="E110" s="2" t="s">
        <v>5</v>
      </c>
      <c r="F110" s="3" t="s">
        <v>6</v>
      </c>
      <c r="G110" s="3" t="s">
        <v>7</v>
      </c>
      <c r="H110" s="126" t="s">
        <v>82</v>
      </c>
      <c r="I110" s="8" t="s">
        <v>83</v>
      </c>
      <c r="J110" s="128" t="s">
        <v>84</v>
      </c>
      <c r="K110" s="119"/>
      <c r="L110" s="116"/>
      <c r="M110" s="116"/>
      <c r="N110" s="116"/>
      <c r="O110" s="123"/>
      <c r="P110" s="124"/>
    </row>
    <row r="111" spans="1:16" ht="135">
      <c r="A111" s="147" t="str">
        <f t="shared" ref="A111:G111" si="11">A60</f>
        <v>COMUNICACIONES</v>
      </c>
      <c r="B111" s="148">
        <f t="shared" si="11"/>
        <v>3.5000000000000003E-2</v>
      </c>
      <c r="C111" s="149" t="str">
        <f t="shared" si="11"/>
        <v>Estrategico</v>
      </c>
      <c r="D111" s="149" t="str">
        <f t="shared" si="11"/>
        <v>Brindar atención al ciudadano fomentando los mecanismos de participación y transparencia</v>
      </c>
      <c r="E111" s="149" t="str">
        <f t="shared" si="11"/>
        <v>Dar cumplimiento a las Políticas de: Transparencia, acceso a la información pública y lucha contra. 
Prticipación Ciudadana en la gestión pública.
Aportar en la lucha contra la corrupción.</v>
      </c>
      <c r="F111" s="149" t="str">
        <f t="shared" si="11"/>
        <v>Información y Comunicación</v>
      </c>
      <c r="G111" s="149" t="str">
        <f t="shared" si="11"/>
        <v>Dar cumplimiento a las Políticas de Gobierno en Línea y de Servicio al Ciudadano.</v>
      </c>
      <c r="H111" s="134">
        <f>COUNTA(H60)</f>
        <v>1</v>
      </c>
      <c r="I111" s="148">
        <f>O60</f>
        <v>1.0765699999999996</v>
      </c>
      <c r="J111" s="75">
        <f>I111*B111</f>
        <v>3.767994999999999E-2</v>
      </c>
      <c r="K111" s="119"/>
      <c r="L111" s="116"/>
      <c r="M111" s="116"/>
      <c r="N111" s="116"/>
      <c r="O111" s="123"/>
      <c r="P111" s="124"/>
    </row>
    <row r="112" spans="1:16" ht="6" customHeight="1">
      <c r="A112" s="147"/>
      <c r="B112" s="7"/>
      <c r="C112" s="7"/>
      <c r="D112" s="7"/>
      <c r="E112" s="7"/>
      <c r="F112" s="7"/>
      <c r="G112" s="7"/>
      <c r="H112" s="151"/>
      <c r="I112" s="151"/>
      <c r="J112" s="14"/>
      <c r="K112" s="119"/>
      <c r="L112" s="116"/>
      <c r="M112" s="116"/>
      <c r="N112" s="116"/>
      <c r="O112" s="123"/>
      <c r="P112" s="124"/>
    </row>
    <row r="113" spans="1:16" ht="285">
      <c r="A113" s="147" t="str">
        <f t="shared" ref="A113:G113" si="12">A64</f>
        <v>DIRECCIONAMIENTO ESTRATÉGICO</v>
      </c>
      <c r="B113" s="148">
        <f t="shared" si="12"/>
        <v>3.5000000000000003E-2</v>
      </c>
      <c r="C113" s="149" t="str">
        <f t="shared" si="12"/>
        <v>Estrategico</v>
      </c>
      <c r="D113" s="149" t="str">
        <f t="shared" si="12"/>
        <v xml:space="preserve">Facilitar y promover el acceso a los trámites, servicios e información geográfica que produce el Instituto, racionalizando y optimizando el uso de los recursos </v>
      </c>
      <c r="E113" s="149" t="str">
        <f t="shared" si="12"/>
        <v xml:space="preserve"> Gestionar el desarrollo de plataformas tecnológicas, así como adecuar y dar mantenimiento a la infraestructura física.</v>
      </c>
      <c r="F113" s="149" t="str">
        <f t="shared" si="12"/>
        <v>Direccionamiento estratégico y Planeación</v>
      </c>
      <c r="G113" s="149" t="str">
        <f t="shared" si="12"/>
        <v>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v>
      </c>
      <c r="H113" s="132">
        <f>COUNTA(H64:H65)</f>
        <v>2</v>
      </c>
      <c r="I113" s="148">
        <f>O64</f>
        <v>0.95535999999999976</v>
      </c>
      <c r="J113" s="75">
        <f>I113*B113</f>
        <v>3.3437599999999998E-2</v>
      </c>
      <c r="K113" s="119"/>
      <c r="L113" s="116"/>
      <c r="M113" s="116"/>
      <c r="N113" s="116"/>
      <c r="O113" s="123"/>
      <c r="P113" s="124"/>
    </row>
    <row r="114" spans="1:16" ht="18.75">
      <c r="A114" s="114"/>
      <c r="B114" s="152">
        <f>SUM(B111:B113)</f>
        <v>7.0000000000000007E-2</v>
      </c>
      <c r="C114" s="116"/>
      <c r="D114" s="116"/>
      <c r="E114" s="116"/>
      <c r="F114" s="116"/>
      <c r="G114" s="116"/>
      <c r="H114" s="153">
        <f>SUM(H111:H113)</f>
        <v>3</v>
      </c>
      <c r="I114" s="118"/>
      <c r="J114" s="154">
        <f>SUM(J111:J113)</f>
        <v>7.1117549999999988E-2</v>
      </c>
      <c r="K114" s="119"/>
      <c r="L114" s="116"/>
      <c r="M114" s="116"/>
      <c r="N114" s="116"/>
      <c r="O114" s="123"/>
      <c r="P114" s="124"/>
    </row>
    <row r="115" spans="1:16" ht="18.75">
      <c r="A115" s="1906" t="s">
        <v>86</v>
      </c>
      <c r="B115" s="1715"/>
      <c r="C115" s="1715"/>
      <c r="D115" s="1715"/>
      <c r="E115" s="1715"/>
      <c r="F115" s="1715"/>
      <c r="G115" s="1715"/>
      <c r="H115" s="1715"/>
      <c r="I115" s="1715"/>
      <c r="J115" s="1715"/>
      <c r="K115" s="119"/>
      <c r="L115" s="116"/>
      <c r="M115" s="116"/>
      <c r="N115" s="116"/>
      <c r="O115" s="123"/>
      <c r="P115" s="124"/>
    </row>
    <row r="116" spans="1:16" ht="31.5">
      <c r="A116" s="1" t="s">
        <v>1</v>
      </c>
      <c r="B116" s="2" t="s">
        <v>2</v>
      </c>
      <c r="C116" s="3" t="s">
        <v>3</v>
      </c>
      <c r="D116" s="3" t="s">
        <v>4</v>
      </c>
      <c r="E116" s="2" t="s">
        <v>5</v>
      </c>
      <c r="F116" s="3" t="s">
        <v>6</v>
      </c>
      <c r="G116" s="3" t="s">
        <v>7</v>
      </c>
      <c r="H116" s="126" t="s">
        <v>82</v>
      </c>
      <c r="I116" s="8" t="s">
        <v>83</v>
      </c>
      <c r="J116" s="128" t="s">
        <v>84</v>
      </c>
      <c r="K116" s="119"/>
      <c r="L116" s="116"/>
      <c r="M116" s="116"/>
      <c r="N116" s="116"/>
      <c r="O116" s="123"/>
      <c r="P116" s="124"/>
    </row>
    <row r="117" spans="1:16" ht="105">
      <c r="A117" s="69" t="str">
        <f t="shared" ref="A117:G117" si="13">A52</f>
        <v>EVALUACION Y CONTROL DE LA GESTIÓN INTERNA</v>
      </c>
      <c r="B117" s="148">
        <f t="shared" si="13"/>
        <v>0.05</v>
      </c>
      <c r="C117" s="132" t="str">
        <f t="shared" si="13"/>
        <v>Evaluacion y Control</v>
      </c>
      <c r="D117" s="132" t="str">
        <f t="shared" si="13"/>
        <v xml:space="preserve">Facilitar y promover el acceso a los trámites, servicios e información geográfica que produce el Instituto, racionalizando y optimizando el uso de los recursos </v>
      </c>
      <c r="E117" s="132" t="str">
        <f t="shared" si="13"/>
        <v>Implementar, mantener y mejorar Sistemas de Gestión y Control en el contexto del Sistema de Gestión.
Aportar en la lucha contra la corrupción.</v>
      </c>
      <c r="F117" s="132" t="str">
        <f t="shared" si="13"/>
        <v>Control interno</v>
      </c>
      <c r="G117" s="132" t="str">
        <f t="shared" si="13"/>
        <v xml:space="preserve">Política Control Interno
Polìtica  Transparencia, acceso a la información pública y lucha contra la corrupción
</v>
      </c>
      <c r="H117" s="132">
        <f>COUNTA(H52:H53)</f>
        <v>2</v>
      </c>
      <c r="I117" s="148">
        <f>O52</f>
        <v>0.89399799999999974</v>
      </c>
      <c r="J117" s="75">
        <f>I117*B117</f>
        <v>4.4699899999999987E-2</v>
      </c>
      <c r="K117" s="119"/>
      <c r="L117" s="116"/>
      <c r="M117" s="116"/>
      <c r="N117" s="116"/>
      <c r="O117" s="123"/>
      <c r="P117" s="124"/>
    </row>
    <row r="118" spans="1:16" ht="6.75" customHeight="1">
      <c r="A118" s="69"/>
      <c r="B118" s="132"/>
      <c r="C118" s="132"/>
      <c r="D118" s="132"/>
      <c r="E118" s="132"/>
      <c r="F118" s="132"/>
      <c r="G118" s="132"/>
      <c r="H118" s="132"/>
      <c r="I118" s="132"/>
      <c r="J118" s="75"/>
      <c r="K118" s="119"/>
      <c r="L118" s="116"/>
      <c r="M118" s="116"/>
      <c r="N118" s="116"/>
      <c r="O118" s="123"/>
      <c r="P118" s="124"/>
    </row>
    <row r="119" spans="1:16" ht="180">
      <c r="A119" s="69" t="str">
        <f t="shared" ref="A119:G119" si="14">A66</f>
        <v>MEJORA CONTINUA</v>
      </c>
      <c r="B119" s="148">
        <f t="shared" si="14"/>
        <v>2.5000000000000001E-2</v>
      </c>
      <c r="C119" s="132" t="str">
        <f t="shared" si="14"/>
        <v>Evaluacion y Control</v>
      </c>
      <c r="D119" s="132" t="str">
        <f t="shared" si="14"/>
        <v>Facilitar y promover el acceso a los trámites, servicios e información geográfica que produce el Instituto, racionalizando y optimizando el uso de los recursos</v>
      </c>
      <c r="E119" s="132" t="str">
        <f t="shared" si="14"/>
        <v>Gestionar el desarrollo de plataformas tecnológicas, así como adecuar y dar mantenimiento a la infraestructura física.</v>
      </c>
      <c r="F119" s="132" t="str">
        <f t="shared" si="14"/>
        <v>Direccionamiento estratégico y Planeación</v>
      </c>
      <c r="G119" s="132" t="str">
        <f t="shared" si="14"/>
        <v xml:space="preserve"> Transparencia, acceso a la información pública y lucha contra la corrupción
Fortalecimiento organizacional y simplificación de procesos
Racionalización de trámites
 Control interno
</v>
      </c>
      <c r="H119" s="132">
        <f>COUNTA(H66)</f>
        <v>1</v>
      </c>
      <c r="I119" s="148">
        <f>O66</f>
        <v>1</v>
      </c>
      <c r="J119" s="75">
        <f>I119*B119</f>
        <v>2.5000000000000001E-2</v>
      </c>
      <c r="K119" s="119"/>
      <c r="L119" s="116"/>
      <c r="M119" s="116"/>
      <c r="N119" s="116"/>
      <c r="O119" s="123"/>
      <c r="P119" s="124"/>
    </row>
    <row r="120" spans="1:16" ht="8.25" customHeight="1">
      <c r="A120" s="69"/>
      <c r="B120" s="132"/>
      <c r="C120" s="132"/>
      <c r="D120" s="132"/>
      <c r="E120" s="132"/>
      <c r="F120" s="132"/>
      <c r="G120" s="132"/>
      <c r="H120" s="132"/>
      <c r="I120" s="132"/>
      <c r="J120" s="7"/>
      <c r="K120" s="119"/>
      <c r="L120" s="116"/>
      <c r="M120" s="116"/>
      <c r="N120" s="116"/>
      <c r="O120" s="123"/>
      <c r="P120" s="124"/>
    </row>
    <row r="121" spans="1:16" ht="45">
      <c r="A121" s="69" t="str">
        <f t="shared" ref="A121:G121" si="15">A91</f>
        <v>CONTROL DISCIPLINARIO</v>
      </c>
      <c r="B121" s="148">
        <f t="shared" si="15"/>
        <v>0.02</v>
      </c>
      <c r="C121" s="132" t="str">
        <f t="shared" si="15"/>
        <v>Evaluacion y Control</v>
      </c>
      <c r="D121" s="132" t="str">
        <f t="shared" si="15"/>
        <v>Brindar atención al ciudadano fomentando los mecanismos de participación y transparencia</v>
      </c>
      <c r="E121" s="132">
        <f t="shared" si="15"/>
        <v>0</v>
      </c>
      <c r="F121" s="132" t="str">
        <f t="shared" si="15"/>
        <v>Control Interno</v>
      </c>
      <c r="G121" s="132" t="str">
        <f t="shared" si="15"/>
        <v>Control Interno</v>
      </c>
      <c r="H121" s="132">
        <f>COUNTA(H91)</f>
        <v>1</v>
      </c>
      <c r="I121" s="148">
        <f>O91</f>
        <v>0.84299999999999997</v>
      </c>
      <c r="J121" s="75">
        <f>I121*B121</f>
        <v>1.686E-2</v>
      </c>
      <c r="K121" s="119"/>
      <c r="L121" s="116"/>
      <c r="M121" s="116"/>
      <c r="N121" s="116"/>
      <c r="O121" s="123"/>
      <c r="P121" s="124"/>
    </row>
    <row r="122" spans="1:16" ht="18.75">
      <c r="A122" s="114"/>
      <c r="B122" s="152">
        <f>SUM(B117:B121)</f>
        <v>9.5000000000000015E-2</v>
      </c>
      <c r="C122" s="116"/>
      <c r="D122" s="116"/>
      <c r="E122" s="116"/>
      <c r="F122" s="116"/>
      <c r="G122" s="116"/>
      <c r="H122" s="153">
        <f>SUM(H117:H121)</f>
        <v>4</v>
      </c>
      <c r="I122" s="118"/>
      <c r="J122" s="154">
        <f>SUM(J117:J121)</f>
        <v>8.6559899999999981E-2</v>
      </c>
      <c r="K122" s="119"/>
      <c r="L122" s="116"/>
      <c r="M122" s="116"/>
      <c r="N122" s="116"/>
      <c r="O122" s="123"/>
      <c r="P122" s="124"/>
    </row>
    <row r="123" spans="1:16" ht="18.75">
      <c r="A123" s="1906" t="s">
        <v>87</v>
      </c>
      <c r="B123" s="1715"/>
      <c r="C123" s="1715"/>
      <c r="D123" s="1715"/>
      <c r="E123" s="1715"/>
      <c r="F123" s="1715"/>
      <c r="G123" s="1715"/>
      <c r="H123" s="1715"/>
      <c r="I123" s="1715"/>
      <c r="J123" s="1715"/>
      <c r="K123" s="119"/>
      <c r="L123" s="116"/>
      <c r="M123" s="116"/>
      <c r="N123" s="116"/>
      <c r="O123" s="123"/>
      <c r="P123" s="124"/>
    </row>
    <row r="124" spans="1:16" ht="31.5">
      <c r="A124" s="1" t="s">
        <v>1</v>
      </c>
      <c r="B124" s="2" t="s">
        <v>2</v>
      </c>
      <c r="C124" s="3" t="s">
        <v>3</v>
      </c>
      <c r="D124" s="3" t="s">
        <v>4</v>
      </c>
      <c r="E124" s="2" t="s">
        <v>5</v>
      </c>
      <c r="F124" s="3" t="s">
        <v>6</v>
      </c>
      <c r="G124" s="3" t="s">
        <v>7</v>
      </c>
      <c r="H124" s="126" t="s">
        <v>82</v>
      </c>
      <c r="I124" s="8" t="s">
        <v>83</v>
      </c>
      <c r="J124" s="128" t="s">
        <v>84</v>
      </c>
      <c r="K124" s="119"/>
      <c r="L124" s="116"/>
      <c r="M124" s="116"/>
      <c r="N124" s="116"/>
      <c r="O124" s="123"/>
      <c r="P124" s="124"/>
    </row>
    <row r="125" spans="1:16" ht="210">
      <c r="A125" s="69" t="str">
        <f t="shared" ref="A125:G125" si="16">A54</f>
        <v>GESTIÓN INFORMÁTICA</v>
      </c>
      <c r="B125" s="148">
        <f t="shared" si="16"/>
        <v>0.03</v>
      </c>
      <c r="C125" s="132" t="str">
        <f t="shared" si="16"/>
        <v>Apoyo</v>
      </c>
      <c r="D125" s="132" t="str">
        <f t="shared" si="16"/>
        <v xml:space="preserve">Facilitar y promover el acceso a los trámites, servicios e información geográfica que produce el Instituto, racionalizando y optimizando el uso de los recursos </v>
      </c>
      <c r="E125" s="132" t="str">
        <f t="shared" si="16"/>
        <v xml:space="preserve">Gestionar el desarrollo de plataformas tecnológicas, así
como adecuar y dar mantenimiento a la infraestructura
física.
</v>
      </c>
      <c r="F125" s="132" t="str">
        <f t="shared" si="16"/>
        <v>Gestión con valores para resultados</v>
      </c>
      <c r="G125" s="132" t="str">
        <f t="shared" si="16"/>
        <v xml:space="preserve">Gobierno Digital, antes Gobierno en Línea
Fortalecimiento organizacional y simplificación de procesos
Fortalecimiento organizacional y simplificación de procesos
Racionalización de trámites
</v>
      </c>
      <c r="H125" s="132">
        <f>COUNTA(H54:H59)</f>
        <v>6</v>
      </c>
      <c r="I125" s="148">
        <f>O54</f>
        <v>0.99500000000000011</v>
      </c>
      <c r="J125" s="75">
        <f>I125*B125</f>
        <v>2.9850000000000002E-2</v>
      </c>
      <c r="K125" s="119"/>
      <c r="L125" s="116"/>
      <c r="M125" s="116"/>
      <c r="N125" s="116"/>
      <c r="O125" s="123"/>
      <c r="P125" s="124"/>
    </row>
    <row r="126" spans="1:16" ht="6.75" customHeight="1">
      <c r="A126" s="69"/>
      <c r="B126" s="132"/>
      <c r="C126" s="132"/>
      <c r="D126" s="132"/>
      <c r="E126" s="132"/>
      <c r="F126" s="132"/>
      <c r="G126" s="132"/>
      <c r="H126" s="132"/>
      <c r="I126" s="132"/>
      <c r="J126" s="7"/>
      <c r="K126" s="119"/>
      <c r="L126" s="116"/>
      <c r="M126" s="116"/>
      <c r="N126" s="116"/>
      <c r="O126" s="123"/>
      <c r="P126" s="124"/>
    </row>
    <row r="127" spans="1:16" ht="45">
      <c r="A127" s="69" t="str">
        <f t="shared" ref="A127:C127" si="17">A61</f>
        <v>GESTION JURIDICA</v>
      </c>
      <c r="B127" s="148">
        <f t="shared" si="17"/>
        <v>2.5000000000000001E-2</v>
      </c>
      <c r="C127" s="132" t="str">
        <f t="shared" si="17"/>
        <v>Apoyo</v>
      </c>
      <c r="D127" s="132" t="str">
        <f>D60</f>
        <v>Brindar atención al ciudadano fomentando los mecanismos de participación y transparencia</v>
      </c>
      <c r="E127" s="132">
        <f t="shared" ref="E127:G127" si="18">E61</f>
        <v>0</v>
      </c>
      <c r="F127" s="132" t="str">
        <f t="shared" si="18"/>
        <v>Gestión con valores para resultados</v>
      </c>
      <c r="G127" s="132" t="str">
        <f t="shared" si="18"/>
        <v>Defensa jurídica</v>
      </c>
      <c r="H127" s="132">
        <f>COUNTA(H61:H63)</f>
        <v>2</v>
      </c>
      <c r="I127" s="148">
        <f>O61</f>
        <v>1</v>
      </c>
      <c r="J127" s="75">
        <f>I127*B127</f>
        <v>2.5000000000000001E-2</v>
      </c>
      <c r="K127" s="119"/>
      <c r="L127" s="116"/>
      <c r="M127" s="116"/>
      <c r="N127" s="116"/>
      <c r="O127" s="123"/>
      <c r="P127" s="124"/>
    </row>
    <row r="128" spans="1:16" ht="6" customHeight="1">
      <c r="A128" s="69"/>
      <c r="B128" s="132"/>
      <c r="C128" s="132"/>
      <c r="D128" s="132"/>
      <c r="E128" s="132"/>
      <c r="F128" s="132"/>
      <c r="G128" s="132"/>
      <c r="H128" s="132"/>
      <c r="I128" s="132"/>
      <c r="J128" s="7"/>
      <c r="K128" s="119"/>
      <c r="L128" s="116"/>
      <c r="M128" s="116"/>
      <c r="N128" s="116"/>
      <c r="O128" s="123"/>
      <c r="P128" s="124"/>
    </row>
    <row r="129" spans="1:16" ht="240">
      <c r="A129" s="69" t="str">
        <f t="shared" ref="A129:G129" si="19">A67</f>
        <v>GESTIÓN HUMANA</v>
      </c>
      <c r="B129" s="148">
        <f t="shared" si="19"/>
        <v>0.05</v>
      </c>
      <c r="C129" s="132" t="str">
        <f t="shared" si="19"/>
        <v>Apoyo</v>
      </c>
      <c r="D129" s="132" t="str">
        <f t="shared" si="19"/>
        <v>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v>
      </c>
      <c r="E129" s="132" t="str">
        <f t="shared" si="19"/>
        <v>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v>
      </c>
      <c r="F129" s="132" t="str">
        <f t="shared" si="19"/>
        <v>Talento Humano</v>
      </c>
      <c r="G129" s="132" t="str">
        <f t="shared" si="19"/>
        <v xml:space="preserve">Política de Talento Humano
Política de  Integridad.
Política de Gestión del conocimiento y la innovación.
</v>
      </c>
      <c r="H129" s="132">
        <f>COUNTA(H67:H68)</f>
        <v>2</v>
      </c>
      <c r="I129" s="148">
        <f>O67</f>
        <v>0.9207599999999998</v>
      </c>
      <c r="J129" s="75">
        <f>I129*B129</f>
        <v>4.6037999999999996E-2</v>
      </c>
      <c r="K129" s="119"/>
      <c r="L129" s="116"/>
      <c r="M129" s="116"/>
      <c r="N129" s="116"/>
      <c r="O129" s="123"/>
      <c r="P129" s="124"/>
    </row>
    <row r="130" spans="1:16" ht="8.25" customHeight="1">
      <c r="A130" s="69"/>
      <c r="B130" s="132"/>
      <c r="C130" s="132"/>
      <c r="D130" s="132"/>
      <c r="E130" s="132"/>
      <c r="F130" s="132"/>
      <c r="G130" s="132"/>
      <c r="H130" s="132"/>
      <c r="I130" s="132"/>
      <c r="J130" s="7"/>
      <c r="K130" s="119"/>
      <c r="L130" s="116"/>
      <c r="M130" s="116"/>
      <c r="N130" s="116"/>
      <c r="O130" s="123"/>
      <c r="P130" s="124"/>
    </row>
    <row r="131" spans="1:16" ht="135">
      <c r="A131" s="69" t="str">
        <f t="shared" ref="A131:G131" si="20">A69</f>
        <v>SERVICIO AL CIUDADANO</v>
      </c>
      <c r="B131" s="148">
        <f t="shared" si="20"/>
        <v>0.04</v>
      </c>
      <c r="C131" s="132" t="str">
        <f t="shared" si="20"/>
        <v>Apoyo</v>
      </c>
      <c r="D131" s="132" t="str">
        <f t="shared" si="20"/>
        <v>Brindar atención al ciudadano fomentando los mecanismos de participación y transparencia</v>
      </c>
      <c r="E131" s="132" t="str">
        <f t="shared" si="20"/>
        <v>Dar cumplimiento a las Políticas de Gobierno en Línea y de Servicio al Ciudadano.</v>
      </c>
      <c r="F131" s="132" t="str">
        <f t="shared" si="20"/>
        <v>Gestión para el resultado con valores</v>
      </c>
      <c r="G131" s="132" t="str">
        <f t="shared" si="20"/>
        <v>Politica de Servicio al Ciudadano
Participación ciudadana en la gestión pública
Transparencia, acceso a la información pública y lucha contra la corrupción</v>
      </c>
      <c r="H131" s="132">
        <f>COUNTA(H69:H71)</f>
        <v>2</v>
      </c>
      <c r="I131" s="148">
        <f>O69</f>
        <v>0.91900000000000004</v>
      </c>
      <c r="J131" s="75">
        <f>I131*B131</f>
        <v>3.6760000000000001E-2</v>
      </c>
      <c r="K131" s="119"/>
      <c r="L131" s="116"/>
      <c r="M131" s="116"/>
      <c r="N131" s="116"/>
      <c r="O131" s="123"/>
      <c r="P131" s="124"/>
    </row>
    <row r="132" spans="1:16" ht="8.25" customHeight="1">
      <c r="A132" s="69"/>
      <c r="B132" s="132"/>
      <c r="C132" s="132"/>
      <c r="D132" s="132"/>
      <c r="E132" s="132"/>
      <c r="F132" s="132"/>
      <c r="G132" s="132"/>
      <c r="H132" s="132"/>
      <c r="I132" s="132"/>
      <c r="J132" s="7"/>
      <c r="K132" s="119"/>
      <c r="L132" s="116"/>
      <c r="M132" s="116"/>
      <c r="N132" s="116"/>
      <c r="O132" s="123"/>
      <c r="P132" s="124"/>
    </row>
    <row r="133" spans="1:16" ht="45">
      <c r="A133" s="69" t="str">
        <f t="shared" ref="A133:G133" si="21">A72</f>
        <v>GESTIÓN FINANCIERA</v>
      </c>
      <c r="B133" s="148">
        <f t="shared" si="21"/>
        <v>0.1</v>
      </c>
      <c r="C133" s="132" t="str">
        <f t="shared" si="21"/>
        <v>Apoyo</v>
      </c>
      <c r="D133" s="132" t="str">
        <f t="shared" si="21"/>
        <v xml:space="preserve">
Optimizar la gestión financiera de recursos.</v>
      </c>
      <c r="E133" s="132">
        <f t="shared" si="21"/>
        <v>0</v>
      </c>
      <c r="F133" s="132" t="str">
        <f t="shared" si="21"/>
        <v>Direccionamiento estratégico y Planeación</v>
      </c>
      <c r="G133" s="132" t="str">
        <f t="shared" si="21"/>
        <v>Gestión presupuestal y eficiencia del gasto público.</v>
      </c>
      <c r="H133" s="132">
        <f>COUNTA(H76:H78)</f>
        <v>3</v>
      </c>
      <c r="I133" s="148">
        <f>O72</f>
        <v>0.88384036323722981</v>
      </c>
      <c r="J133" s="75">
        <f>I133*B133</f>
        <v>8.8384036323722992E-2</v>
      </c>
      <c r="K133" s="119"/>
      <c r="L133" s="116"/>
      <c r="M133" s="116"/>
      <c r="N133" s="116"/>
      <c r="O133" s="123"/>
      <c r="P133" s="124"/>
    </row>
    <row r="134" spans="1:16" ht="9" customHeight="1">
      <c r="A134" s="69"/>
      <c r="B134" s="132"/>
      <c r="C134" s="132"/>
      <c r="D134" s="132"/>
      <c r="E134" s="132"/>
      <c r="F134" s="132"/>
      <c r="G134" s="132"/>
      <c r="H134" s="132"/>
      <c r="I134" s="132"/>
      <c r="J134" s="7"/>
      <c r="K134" s="119"/>
      <c r="L134" s="116"/>
      <c r="M134" s="116"/>
      <c r="N134" s="116"/>
      <c r="O134" s="123"/>
      <c r="P134" s="124"/>
    </row>
    <row r="135" spans="1:16" ht="90">
      <c r="A135" s="69" t="str">
        <f t="shared" ref="A135:G135" si="22">A76</f>
        <v>ADQUISICIONES</v>
      </c>
      <c r="B135" s="148">
        <f t="shared" si="22"/>
        <v>2.5000000000000001E-2</v>
      </c>
      <c r="C135" s="132" t="str">
        <f t="shared" si="22"/>
        <v>Apoyo</v>
      </c>
      <c r="D135" s="132" t="str">
        <f t="shared" si="22"/>
        <v xml:space="preserve">
Optimizar la gestión financiera de recursos.</v>
      </c>
      <c r="E135" s="132" t="str">
        <f t="shared" si="22"/>
        <v xml:space="preserve"> Gestionar el desarrollo de plataformas tecnológicas, así como adecuar y dar mantenimiento a la infraestructura física.</v>
      </c>
      <c r="F135" s="132" t="str">
        <f t="shared" si="22"/>
        <v>Gestión con valores para resultado</v>
      </c>
      <c r="G135" s="132" t="str">
        <f t="shared" si="22"/>
        <v>Gestión presupuestal y eficiencia del gasto público.
Fortalecimiento organizacional y simplificación de procesos.</v>
      </c>
      <c r="H135" s="132">
        <f>COUNTA(H76:H78)</f>
        <v>3</v>
      </c>
      <c r="I135" s="148">
        <f>O76</f>
        <v>0.93880000000000008</v>
      </c>
      <c r="J135" s="75">
        <f>I135*B135</f>
        <v>2.3470000000000005E-2</v>
      </c>
      <c r="K135" s="119"/>
      <c r="L135" s="116"/>
      <c r="M135" s="116"/>
      <c r="N135" s="116"/>
      <c r="O135" s="123"/>
      <c r="P135" s="124"/>
    </row>
    <row r="136" spans="1:16" ht="9" customHeight="1">
      <c r="A136" s="69"/>
      <c r="B136" s="132"/>
      <c r="C136" s="132"/>
      <c r="D136" s="132"/>
      <c r="E136" s="132"/>
      <c r="F136" s="132"/>
      <c r="G136" s="132"/>
      <c r="H136" s="132"/>
      <c r="I136" s="132"/>
      <c r="J136" s="7"/>
      <c r="K136" s="119"/>
      <c r="L136" s="116"/>
      <c r="M136" s="116"/>
      <c r="N136" s="116"/>
      <c r="O136" s="123"/>
      <c r="P136" s="124"/>
    </row>
    <row r="137" spans="1:16" ht="150">
      <c r="A137" s="69" t="str">
        <f t="shared" ref="A137:G137" si="23">A79</f>
        <v>SERVICIOS ADMINISTRATIVOS</v>
      </c>
      <c r="B137" s="148">
        <f t="shared" si="23"/>
        <v>2.5000000000000001E-2</v>
      </c>
      <c r="C137" s="132" t="str">
        <f t="shared" si="23"/>
        <v>Apoyo</v>
      </c>
      <c r="D137" s="132" t="str">
        <f t="shared" si="23"/>
        <v xml:space="preserve">
Facilitar y promover el acceso a los trámites, servicios e información geográfica que produce el Instituto, racionalizando y optimizando el uso de los recursos.</v>
      </c>
      <c r="E137" s="132" t="str">
        <f t="shared" si="23"/>
        <v>Implementar, mantener y mejorar Sistemas de Gestión y Control en el contexto del Sistema de Gestión.</v>
      </c>
      <c r="F137" s="132" t="str">
        <f t="shared" si="23"/>
        <v>Gestión con valores para resultado</v>
      </c>
      <c r="G137" s="132" t="str">
        <f t="shared" si="23"/>
        <v xml:space="preserve">
Política Planeación institucional
Política Gestión presupuestal y eficiencia del gasto público
Fortalecimiento organizacional y simplificación de procesos</v>
      </c>
      <c r="H137" s="132">
        <f>COUNTA(H79:H87)</f>
        <v>3</v>
      </c>
      <c r="I137" s="148">
        <f>O79</f>
        <v>0.87592186201611111</v>
      </c>
      <c r="J137" s="75">
        <f>I137*B137</f>
        <v>2.189804655040278E-2</v>
      </c>
      <c r="K137" s="119"/>
      <c r="L137" s="116"/>
      <c r="M137" s="116"/>
      <c r="N137" s="116"/>
      <c r="O137" s="123"/>
      <c r="P137" s="124"/>
    </row>
    <row r="138" spans="1:16" ht="9" customHeight="1">
      <c r="A138" s="69"/>
      <c r="B138" s="132"/>
      <c r="C138" s="132"/>
      <c r="D138" s="132"/>
      <c r="E138" s="132"/>
      <c r="F138" s="132"/>
      <c r="G138" s="132"/>
      <c r="H138" s="132"/>
      <c r="I138" s="132"/>
      <c r="J138" s="7"/>
      <c r="K138" s="119"/>
      <c r="L138" s="116"/>
      <c r="M138" s="116"/>
      <c r="N138" s="116"/>
      <c r="O138" s="123"/>
      <c r="P138" s="124"/>
    </row>
    <row r="139" spans="1:16" ht="165">
      <c r="A139" s="69" t="str">
        <f t="shared" ref="A139:G139" si="24">A88</f>
        <v>GESTION DOCUMENTAL</v>
      </c>
      <c r="B139" s="148">
        <f t="shared" si="24"/>
        <v>2.5000000000000001E-2</v>
      </c>
      <c r="C139" s="132" t="str">
        <f t="shared" si="24"/>
        <v>Apoyo</v>
      </c>
      <c r="D139" s="132" t="str">
        <f t="shared" si="24"/>
        <v>Brindar atención al ciudadano fomentando los mecanismos de participación y transparencia</v>
      </c>
      <c r="E139" s="132" t="str">
        <f t="shared" si="24"/>
        <v>Dar cumplimiento a las Políticas de Gobierno en Línea y de Servicio al Ciudadano.</v>
      </c>
      <c r="F139" s="132" t="str">
        <f t="shared" si="24"/>
        <v>Información y comunicación</v>
      </c>
      <c r="G139" s="132" t="str">
        <f t="shared" si="24"/>
        <v>Gestion documental
Politica de Servicio al Ciudadano
Participación ciudadana en la gestión pública
Transparencia, acceso a la información pública y lucha contra la corrupción</v>
      </c>
      <c r="H139" s="132">
        <f>COUNTA(H88:H90)</f>
        <v>3</v>
      </c>
      <c r="I139" s="148">
        <f>O88</f>
        <v>0.80160000000000009</v>
      </c>
      <c r="J139" s="75">
        <f>I139*B139</f>
        <v>2.0040000000000002E-2</v>
      </c>
      <c r="K139" s="119"/>
      <c r="L139" s="116"/>
      <c r="M139" s="116"/>
      <c r="N139" s="116"/>
      <c r="O139" s="123"/>
      <c r="P139" s="124"/>
    </row>
    <row r="140" spans="1:16" ht="18.75">
      <c r="A140" s="159"/>
      <c r="B140" s="160">
        <f>SUM(B125:B139)</f>
        <v>0.32000000000000006</v>
      </c>
      <c r="C140" s="116"/>
      <c r="D140" s="116"/>
      <c r="E140" s="116"/>
      <c r="F140" s="116"/>
      <c r="G140" s="116"/>
      <c r="H140" s="153">
        <f>SUM(H125:H139)</f>
        <v>24</v>
      </c>
      <c r="I140" s="117"/>
      <c r="J140" s="154">
        <f>SUM(J125:J139)</f>
        <v>0.29144008287412576</v>
      </c>
      <c r="K140" s="119"/>
      <c r="L140" s="116"/>
      <c r="M140" s="116"/>
      <c r="N140" s="116"/>
      <c r="O140" s="123"/>
      <c r="P140" s="124"/>
    </row>
    <row r="141" spans="1:16">
      <c r="A141" s="161"/>
      <c r="B141" s="162"/>
      <c r="C141" s="162"/>
      <c r="D141" s="116"/>
      <c r="E141" s="116"/>
      <c r="F141" s="116"/>
      <c r="G141" s="116"/>
      <c r="H141" s="117"/>
      <c r="I141" s="117"/>
      <c r="J141" s="116"/>
      <c r="K141" s="119"/>
      <c r="L141" s="116"/>
      <c r="M141" s="116"/>
      <c r="N141" s="116"/>
      <c r="O141" s="123"/>
      <c r="P141" s="124"/>
    </row>
    <row r="142" spans="1:16">
      <c r="A142" s="1903" t="s">
        <v>88</v>
      </c>
      <c r="B142" s="1715"/>
      <c r="C142" s="1715"/>
      <c r="D142" s="1715"/>
      <c r="E142" s="1715"/>
      <c r="F142" s="116"/>
      <c r="G142" s="116"/>
      <c r="H142" s="117"/>
      <c r="I142" s="117"/>
      <c r="J142" s="116"/>
      <c r="K142" s="119"/>
      <c r="L142" s="116"/>
      <c r="M142" s="116"/>
      <c r="N142" s="116"/>
      <c r="O142" s="123"/>
      <c r="P142" s="124"/>
    </row>
    <row r="143" spans="1:16" ht="46.5" customHeight="1">
      <c r="A143" s="163" t="s">
        <v>89</v>
      </c>
      <c r="B143" s="164" t="s">
        <v>82</v>
      </c>
      <c r="C143" s="164" t="s">
        <v>9</v>
      </c>
      <c r="D143" s="164" t="s">
        <v>90</v>
      </c>
      <c r="E143" s="164" t="s">
        <v>91</v>
      </c>
      <c r="F143" s="116"/>
      <c r="G143" s="116"/>
      <c r="H143" s="117"/>
      <c r="I143" s="117"/>
      <c r="J143" s="116"/>
      <c r="K143" s="119"/>
      <c r="L143" s="116"/>
      <c r="M143" s="116"/>
      <c r="N143" s="116"/>
      <c r="O143" s="123"/>
      <c r="P143" s="124"/>
    </row>
    <row r="144" spans="1:16" ht="23.25" customHeight="1">
      <c r="A144" s="166" t="s">
        <v>92</v>
      </c>
      <c r="B144" s="167">
        <f>H108</f>
        <v>48</v>
      </c>
      <c r="C144" s="168">
        <f>B108</f>
        <v>0.51500000000000001</v>
      </c>
      <c r="D144" s="168">
        <f>J108</f>
        <v>0.53373489716588141</v>
      </c>
      <c r="E144" s="169">
        <f t="shared" ref="E144:E148" si="25">D144/C144</f>
        <v>1.0363784410987988</v>
      </c>
      <c r="F144" s="116"/>
      <c r="G144" s="116"/>
      <c r="H144" s="117"/>
      <c r="I144" s="117"/>
      <c r="J144" s="116"/>
      <c r="K144" s="119"/>
      <c r="L144" s="116"/>
      <c r="M144" s="116"/>
      <c r="N144" s="116"/>
      <c r="O144" s="123"/>
      <c r="P144" s="124"/>
    </row>
    <row r="145" spans="1:16" ht="23.25" customHeight="1">
      <c r="A145" s="166" t="s">
        <v>93</v>
      </c>
      <c r="B145" s="170">
        <f>H114</f>
        <v>3</v>
      </c>
      <c r="C145" s="168">
        <f>B114</f>
        <v>7.0000000000000007E-2</v>
      </c>
      <c r="D145" s="168">
        <f>J114</f>
        <v>7.1117549999999988E-2</v>
      </c>
      <c r="E145" s="169">
        <f t="shared" si="25"/>
        <v>1.0159649999999998</v>
      </c>
      <c r="F145" s="116"/>
      <c r="G145" s="116"/>
      <c r="H145" s="117"/>
      <c r="I145" s="117"/>
      <c r="J145" s="116"/>
      <c r="K145" s="119"/>
      <c r="L145" s="116"/>
      <c r="M145" s="116"/>
      <c r="N145" s="116"/>
      <c r="O145" s="123"/>
      <c r="P145" s="124"/>
    </row>
    <row r="146" spans="1:16" ht="23.25" customHeight="1">
      <c r="A146" s="166" t="s">
        <v>52</v>
      </c>
      <c r="B146" s="170">
        <f>H122</f>
        <v>4</v>
      </c>
      <c r="C146" s="168">
        <f>B122</f>
        <v>9.5000000000000015E-2</v>
      </c>
      <c r="D146" s="168">
        <f>J122</f>
        <v>8.6559899999999981E-2</v>
      </c>
      <c r="E146" s="169">
        <f t="shared" si="25"/>
        <v>0.91115684210526282</v>
      </c>
      <c r="F146" s="116"/>
      <c r="G146" s="116"/>
      <c r="H146" s="117"/>
      <c r="I146" s="117"/>
      <c r="J146" s="116"/>
      <c r="K146" s="119"/>
      <c r="L146" s="116"/>
      <c r="M146" s="116"/>
      <c r="N146" s="116"/>
      <c r="O146" s="123"/>
      <c r="P146" s="124"/>
    </row>
    <row r="147" spans="1:16" ht="23.25" customHeight="1">
      <c r="A147" s="166" t="s">
        <v>53</v>
      </c>
      <c r="B147" s="170">
        <f>H140</f>
        <v>24</v>
      </c>
      <c r="C147" s="168">
        <f>B140</f>
        <v>0.32000000000000006</v>
      </c>
      <c r="D147" s="168">
        <f>J140</f>
        <v>0.29144008287412576</v>
      </c>
      <c r="E147" s="169">
        <f t="shared" si="25"/>
        <v>0.91075025898164286</v>
      </c>
      <c r="F147" s="116"/>
      <c r="G147" s="116"/>
      <c r="H147" s="117"/>
      <c r="I147" s="117"/>
      <c r="J147" s="116"/>
      <c r="K147" s="119"/>
      <c r="L147" s="116"/>
      <c r="M147" s="116"/>
      <c r="N147" s="116"/>
      <c r="O147" s="123"/>
      <c r="P147" s="124"/>
    </row>
    <row r="148" spans="1:16" ht="23.25" customHeight="1">
      <c r="A148" s="163" t="s">
        <v>94</v>
      </c>
      <c r="B148" s="171">
        <f t="shared" ref="B148:D148" si="26">SUM(B144:B147)</f>
        <v>79</v>
      </c>
      <c r="C148" s="172">
        <f t="shared" si="26"/>
        <v>1</v>
      </c>
      <c r="D148" s="172">
        <f t="shared" si="26"/>
        <v>0.98285243004000722</v>
      </c>
      <c r="E148" s="169">
        <f t="shared" si="25"/>
        <v>0.98285243004000722</v>
      </c>
      <c r="F148" s="116"/>
      <c r="G148" s="116"/>
      <c r="H148" s="117"/>
      <c r="I148" s="117"/>
      <c r="J148" s="116"/>
      <c r="K148" s="119"/>
      <c r="L148" s="116"/>
      <c r="M148" s="116"/>
      <c r="N148" s="116"/>
      <c r="O148" s="123"/>
      <c r="P148" s="124"/>
    </row>
    <row r="149" spans="1:16">
      <c r="A149" s="159"/>
      <c r="B149" s="116"/>
      <c r="C149" s="116"/>
      <c r="D149" s="116"/>
      <c r="E149" s="116"/>
      <c r="F149" s="116"/>
      <c r="G149" s="116"/>
      <c r="H149" s="117"/>
      <c r="I149" s="117"/>
      <c r="J149" s="116"/>
      <c r="K149" s="119"/>
      <c r="L149" s="116"/>
      <c r="M149" s="116"/>
      <c r="N149" s="116"/>
      <c r="O149" s="123"/>
      <c r="P149" s="124"/>
    </row>
    <row r="150" spans="1:16">
      <c r="A150" s="173"/>
      <c r="B150" s="116"/>
      <c r="C150" s="116"/>
      <c r="D150" s="116"/>
      <c r="E150" s="116"/>
      <c r="F150" s="116"/>
      <c r="G150" s="116"/>
      <c r="H150" s="117"/>
      <c r="I150" s="117"/>
      <c r="J150" s="116"/>
      <c r="K150" s="119"/>
      <c r="L150" s="116"/>
      <c r="M150" s="116"/>
      <c r="N150" s="116"/>
      <c r="O150" s="123"/>
      <c r="P150" s="124"/>
    </row>
    <row r="151" spans="1:16">
      <c r="A151" s="1903" t="s">
        <v>95</v>
      </c>
      <c r="B151" s="1715"/>
      <c r="C151" s="1715"/>
      <c r="D151" s="1715"/>
      <c r="E151" s="1715"/>
      <c r="F151" s="1715"/>
      <c r="G151" s="1715"/>
      <c r="H151" s="1715"/>
      <c r="I151" s="117"/>
      <c r="J151" s="116"/>
      <c r="K151" s="119"/>
      <c r="L151" s="116"/>
      <c r="M151" s="116"/>
      <c r="N151" s="116"/>
      <c r="O151" s="123"/>
      <c r="P151" s="124"/>
    </row>
    <row r="152" spans="1:16" ht="69.75">
      <c r="A152" s="1901" t="s">
        <v>4</v>
      </c>
      <c r="B152" s="1700"/>
      <c r="C152" s="1700"/>
      <c r="D152" s="1701"/>
      <c r="E152" s="174" t="s">
        <v>96</v>
      </c>
      <c r="F152" s="174" t="s">
        <v>97</v>
      </c>
      <c r="G152" s="174" t="s">
        <v>12</v>
      </c>
      <c r="H152" s="174" t="s">
        <v>91</v>
      </c>
      <c r="I152" s="118"/>
      <c r="J152" s="119"/>
      <c r="K152" s="119"/>
      <c r="L152" s="116"/>
      <c r="M152" s="116"/>
      <c r="N152" s="116"/>
      <c r="O152" s="123"/>
      <c r="P152" s="124"/>
    </row>
    <row r="153" spans="1:16" ht="23.25">
      <c r="A153" s="1900" t="s">
        <v>98</v>
      </c>
      <c r="B153" s="1700"/>
      <c r="C153" s="1700"/>
      <c r="D153" s="1701"/>
      <c r="E153" s="177">
        <f>H95+H97+H99+H101+H103+H105</f>
        <v>44</v>
      </c>
      <c r="F153" s="179">
        <f>B95+B97+B99+B101+B103+B105</f>
        <v>0.46499999999999997</v>
      </c>
      <c r="G153" s="179">
        <f>J95+J97+J99+J101+J103+J105</f>
        <v>0.48537662514800012</v>
      </c>
      <c r="H153" s="180">
        <f t="shared" ref="H153:H158" si="27">G153/F153</f>
        <v>1.043820699243011</v>
      </c>
      <c r="I153" s="118"/>
      <c r="J153" s="119"/>
      <c r="K153" s="119"/>
      <c r="L153" s="116"/>
      <c r="M153" s="116"/>
      <c r="N153" s="116"/>
      <c r="O153" s="123"/>
      <c r="P153" s="124"/>
    </row>
    <row r="154" spans="1:16" ht="23.25">
      <c r="A154" s="1900" t="s">
        <v>99</v>
      </c>
      <c r="B154" s="1700"/>
      <c r="C154" s="1700"/>
      <c r="D154" s="1701"/>
      <c r="E154" s="177">
        <f>H111+H121+H131+H139+H127</f>
        <v>9</v>
      </c>
      <c r="F154" s="179">
        <f>B111+B121+B131+B139+B127</f>
        <v>0.14499999999999999</v>
      </c>
      <c r="G154" s="179">
        <f>J111+J121+J131+J139+J127</f>
        <v>0.13633994999999999</v>
      </c>
      <c r="H154" s="180">
        <f t="shared" si="27"/>
        <v>0.94027551724137926</v>
      </c>
      <c r="I154" s="118"/>
      <c r="J154" s="119"/>
      <c r="K154" s="119"/>
      <c r="L154" s="116"/>
      <c r="M154" s="116"/>
      <c r="N154" s="116"/>
      <c r="O154" s="123"/>
      <c r="P154" s="124"/>
    </row>
    <row r="155" spans="1:16" ht="23.25">
      <c r="A155" s="1900" t="s">
        <v>100</v>
      </c>
      <c r="B155" s="1700"/>
      <c r="C155" s="1700"/>
      <c r="D155" s="1701"/>
      <c r="E155" s="177">
        <f>H129</f>
        <v>2</v>
      </c>
      <c r="F155" s="179">
        <f>B129</f>
        <v>0.05</v>
      </c>
      <c r="G155" s="179">
        <f>J129</f>
        <v>4.6037999999999996E-2</v>
      </c>
      <c r="H155" s="180">
        <f t="shared" si="27"/>
        <v>0.92075999999999991</v>
      </c>
      <c r="I155" s="118"/>
      <c r="J155" s="119"/>
      <c r="K155" s="119"/>
      <c r="L155" s="116"/>
      <c r="M155" s="116"/>
      <c r="N155" s="116"/>
      <c r="O155" s="123"/>
      <c r="P155" s="124"/>
    </row>
    <row r="156" spans="1:16" ht="23.25">
      <c r="A156" s="1900" t="s">
        <v>101</v>
      </c>
      <c r="B156" s="1700"/>
      <c r="C156" s="1700"/>
      <c r="D156" s="1701"/>
      <c r="E156" s="177">
        <f>H113+H117+H119+H125+H137+H107</f>
        <v>18</v>
      </c>
      <c r="F156" s="179">
        <f>B113+B117+B119+B125+B137+B107</f>
        <v>0.21500000000000002</v>
      </c>
      <c r="G156" s="179">
        <f>J113+J117+J119+J125+J137+J107</f>
        <v>0.20324381856828408</v>
      </c>
      <c r="H156" s="180">
        <f t="shared" si="27"/>
        <v>0.94532008636411191</v>
      </c>
      <c r="I156" s="118"/>
      <c r="J156" s="119"/>
      <c r="K156" s="119"/>
      <c r="L156" s="116"/>
      <c r="M156" s="116"/>
      <c r="N156" s="116"/>
      <c r="O156" s="123"/>
      <c r="P156" s="124"/>
    </row>
    <row r="157" spans="1:16" ht="23.25">
      <c r="A157" s="1900" t="s">
        <v>102</v>
      </c>
      <c r="B157" s="1700"/>
      <c r="C157" s="1700"/>
      <c r="D157" s="1701"/>
      <c r="E157" s="177">
        <f>H133+H135</f>
        <v>6</v>
      </c>
      <c r="F157" s="179">
        <f>B133+B135</f>
        <v>0.125</v>
      </c>
      <c r="G157" s="179">
        <f>J133+J135</f>
        <v>0.111854036323723</v>
      </c>
      <c r="H157" s="180">
        <f t="shared" si="27"/>
        <v>0.89483229058978397</v>
      </c>
      <c r="I157" s="118"/>
      <c r="J157" s="119"/>
      <c r="K157" s="119"/>
      <c r="L157" s="116"/>
      <c r="M157" s="116"/>
      <c r="N157" s="116"/>
      <c r="O157" s="123"/>
      <c r="P157" s="124"/>
    </row>
    <row r="158" spans="1:16" ht="23.25">
      <c r="A158" s="1902" t="s">
        <v>103</v>
      </c>
      <c r="B158" s="1700"/>
      <c r="C158" s="1700"/>
      <c r="D158" s="1701"/>
      <c r="E158" s="177">
        <f t="shared" ref="E158:G158" si="28">SUM(E153:E157)</f>
        <v>79</v>
      </c>
      <c r="F158" s="179">
        <f t="shared" si="28"/>
        <v>1</v>
      </c>
      <c r="G158" s="179">
        <f t="shared" si="28"/>
        <v>0.98285243004000722</v>
      </c>
      <c r="H158" s="180">
        <f t="shared" si="27"/>
        <v>0.98285243004000722</v>
      </c>
      <c r="I158" s="118"/>
      <c r="J158" s="119"/>
      <c r="K158" s="119"/>
      <c r="L158" s="116"/>
      <c r="M158" s="116"/>
      <c r="N158" s="116"/>
      <c r="O158" s="123"/>
      <c r="P158" s="124"/>
    </row>
    <row r="159" spans="1:16">
      <c r="A159" s="114"/>
      <c r="C159" s="116"/>
      <c r="D159" s="116"/>
      <c r="E159" s="116"/>
      <c r="F159" s="116"/>
      <c r="G159" s="116"/>
      <c r="H159" s="117"/>
      <c r="I159" s="118"/>
      <c r="J159" s="119"/>
      <c r="K159" s="119"/>
      <c r="L159" s="116"/>
      <c r="M159" s="116"/>
      <c r="N159" s="116"/>
      <c r="O159" s="123"/>
      <c r="P159" s="124"/>
    </row>
    <row r="160" spans="1:16">
      <c r="A160" s="114"/>
      <c r="C160" s="116"/>
      <c r="D160" s="116"/>
      <c r="E160" s="116"/>
      <c r="F160" s="116"/>
      <c r="G160" s="116"/>
      <c r="H160" s="117"/>
      <c r="I160" s="118"/>
      <c r="J160" s="119"/>
      <c r="K160" s="119"/>
      <c r="L160" s="116"/>
      <c r="M160" s="116"/>
      <c r="N160" s="116"/>
      <c r="O160" s="123"/>
      <c r="P160" s="124"/>
    </row>
    <row r="161" spans="1:16">
      <c r="A161" s="114"/>
      <c r="C161" s="116"/>
      <c r="D161" s="116"/>
      <c r="E161" s="116"/>
      <c r="F161" s="116"/>
      <c r="G161" s="116"/>
      <c r="H161" s="117"/>
      <c r="I161" s="118"/>
      <c r="J161" s="119"/>
      <c r="K161" s="119"/>
      <c r="L161" s="116"/>
      <c r="M161" s="116"/>
      <c r="N161" s="116"/>
      <c r="O161" s="123"/>
      <c r="P161" s="124"/>
    </row>
    <row r="162" spans="1:16" ht="18.75">
      <c r="A162" s="1899" t="s">
        <v>1</v>
      </c>
      <c r="B162" s="1701"/>
      <c r="C162" s="184" t="s">
        <v>9</v>
      </c>
      <c r="D162" s="185" t="s">
        <v>104</v>
      </c>
      <c r="E162" s="116"/>
      <c r="F162" s="116"/>
      <c r="G162" s="116"/>
      <c r="H162" s="117"/>
      <c r="I162" s="118"/>
      <c r="J162" s="119"/>
      <c r="K162" s="119"/>
      <c r="L162" s="116"/>
      <c r="M162" s="116"/>
      <c r="N162" s="116"/>
      <c r="O162" s="123"/>
      <c r="P162" s="124"/>
    </row>
    <row r="163" spans="1:16">
      <c r="A163" s="1898" t="str">
        <f>A95</f>
        <v>GESTIÓN CARTOGRÁFICA</v>
      </c>
      <c r="B163" s="1701"/>
      <c r="C163" s="130">
        <f>B95</f>
        <v>0.04</v>
      </c>
      <c r="D163" s="188">
        <f>I95</f>
        <v>1.0899600886917959</v>
      </c>
      <c r="E163" s="189"/>
      <c r="F163" s="116"/>
      <c r="G163" s="116"/>
      <c r="H163" s="117"/>
      <c r="I163" s="118"/>
      <c r="J163" s="119"/>
      <c r="K163" s="119"/>
      <c r="L163" s="116"/>
      <c r="M163" s="116"/>
      <c r="N163" s="116"/>
      <c r="O163" s="123"/>
      <c r="P163" s="124"/>
    </row>
    <row r="164" spans="1:16">
      <c r="A164" s="1898" t="str">
        <f>A97</f>
        <v>GESTIÓN GEODÉSICA</v>
      </c>
      <c r="B164" s="1701"/>
      <c r="C164" s="130">
        <f>B97</f>
        <v>2.5000000000000001E-2</v>
      </c>
      <c r="D164" s="188">
        <f>I97</f>
        <v>0.93046012831241387</v>
      </c>
      <c r="E164" s="189"/>
      <c r="F164" s="116"/>
      <c r="G164" s="116"/>
      <c r="H164" s="117"/>
      <c r="I164" s="118"/>
      <c r="J164" s="119"/>
      <c r="K164" s="119"/>
      <c r="L164" s="116"/>
      <c r="M164" s="116"/>
      <c r="N164" s="116"/>
      <c r="O164" s="123"/>
      <c r="P164" s="124"/>
    </row>
    <row r="165" spans="1:16">
      <c r="A165" s="1898" t="str">
        <f>A99</f>
        <v>GESTION GEOGRAFICA</v>
      </c>
      <c r="B165" s="1701"/>
      <c r="C165" s="130">
        <f>B99</f>
        <v>0.03</v>
      </c>
      <c r="D165" s="188">
        <f>I99</f>
        <v>0.99999999999999989</v>
      </c>
      <c r="E165" s="189"/>
      <c r="F165" s="116"/>
      <c r="G165" s="116"/>
      <c r="H165" s="117"/>
      <c r="I165" s="118"/>
      <c r="J165" s="119"/>
      <c r="K165" s="119"/>
      <c r="L165" s="116"/>
      <c r="M165" s="116"/>
      <c r="N165" s="116"/>
      <c r="O165" s="123"/>
      <c r="P165" s="124"/>
    </row>
    <row r="166" spans="1:16">
      <c r="A166" s="1898" t="str">
        <f>A101</f>
        <v>GESTION AGROLOGICA</v>
      </c>
      <c r="B166" s="1701"/>
      <c r="C166" s="130">
        <f>B101</f>
        <v>4.4999999999999998E-2</v>
      </c>
      <c r="D166" s="188">
        <f>I101</f>
        <v>1.3060667619047619</v>
      </c>
      <c r="E166" s="189"/>
      <c r="F166" s="116"/>
      <c r="G166" s="116"/>
      <c r="H166" s="117"/>
      <c r="I166" s="118"/>
      <c r="J166" s="119"/>
      <c r="K166" s="119"/>
      <c r="L166" s="116"/>
      <c r="M166" s="116"/>
      <c r="N166" s="116"/>
      <c r="O166" s="123"/>
      <c r="P166" s="124"/>
    </row>
    <row r="167" spans="1:16">
      <c r="A167" s="1898" t="str">
        <f>A103</f>
        <v>GESTION CATASTRAL</v>
      </c>
      <c r="B167" s="1701"/>
      <c r="C167" s="130">
        <f>B103</f>
        <v>0.28999999999999998</v>
      </c>
      <c r="D167" s="188">
        <f>I103</f>
        <v>1.0163576348510472</v>
      </c>
      <c r="E167" s="189"/>
      <c r="F167" s="116"/>
      <c r="G167" s="116"/>
      <c r="H167" s="117"/>
      <c r="I167" s="118"/>
      <c r="J167" s="119"/>
      <c r="K167" s="119"/>
      <c r="L167" s="116"/>
      <c r="M167" s="116"/>
      <c r="N167" s="116"/>
      <c r="O167" s="123"/>
      <c r="P167" s="124"/>
    </row>
    <row r="168" spans="1:16">
      <c r="A168" s="1898" t="str">
        <f>A105</f>
        <v xml:space="preserve">GESTIÓN DEL CONOCIMIENTO </v>
      </c>
      <c r="B168" s="1701"/>
      <c r="C168" s="130">
        <f>B105</f>
        <v>3.5000000000000003E-2</v>
      </c>
      <c r="D168" s="188">
        <f>I105</f>
        <v>0.99999999999999989</v>
      </c>
      <c r="E168" s="189"/>
      <c r="F168" s="116"/>
      <c r="G168" s="116"/>
      <c r="H168" s="117"/>
      <c r="I168" s="118"/>
      <c r="J168" s="119"/>
      <c r="K168" s="119"/>
      <c r="L168" s="116"/>
      <c r="M168" s="116"/>
      <c r="N168" s="116"/>
      <c r="O168" s="123"/>
      <c r="P168" s="124"/>
    </row>
    <row r="169" spans="1:16">
      <c r="A169" s="1898" t="str">
        <f>A107</f>
        <v xml:space="preserve">DIFUSION Y COMERCIALIZACION </v>
      </c>
      <c r="B169" s="1701"/>
      <c r="C169" s="130">
        <f>B107</f>
        <v>0.05</v>
      </c>
      <c r="D169" s="188">
        <f>I107</f>
        <v>0.96716544035762619</v>
      </c>
      <c r="E169" s="189"/>
      <c r="F169" s="116"/>
      <c r="G169" s="116"/>
      <c r="H169" s="117"/>
      <c r="I169" s="118"/>
      <c r="J169" s="119"/>
      <c r="K169" s="119"/>
      <c r="L169" s="116"/>
      <c r="M169" s="116"/>
      <c r="N169" s="116"/>
      <c r="O169" s="123"/>
      <c r="P169" s="124"/>
    </row>
    <row r="170" spans="1:16">
      <c r="A170" s="1898" t="str">
        <f>A111</f>
        <v>COMUNICACIONES</v>
      </c>
      <c r="B170" s="1701"/>
      <c r="C170" s="130">
        <f>B111</f>
        <v>3.5000000000000003E-2</v>
      </c>
      <c r="D170" s="188">
        <f>I111</f>
        <v>1.0765699999999996</v>
      </c>
      <c r="E170" s="189"/>
      <c r="F170" s="116"/>
      <c r="G170" s="116"/>
      <c r="H170" s="117"/>
      <c r="I170" s="118"/>
      <c r="J170" s="119"/>
      <c r="K170" s="119"/>
      <c r="L170" s="116"/>
      <c r="M170" s="116"/>
      <c r="N170" s="116"/>
      <c r="O170" s="123"/>
      <c r="P170" s="124"/>
    </row>
    <row r="171" spans="1:16">
      <c r="A171" s="1898" t="str">
        <f>A113</f>
        <v>DIRECCIONAMIENTO ESTRATÉGICO</v>
      </c>
      <c r="B171" s="1701"/>
      <c r="C171" s="130">
        <f>B113</f>
        <v>3.5000000000000003E-2</v>
      </c>
      <c r="D171" s="188">
        <f>I113</f>
        <v>0.95535999999999976</v>
      </c>
      <c r="E171" s="189"/>
      <c r="F171" s="116"/>
      <c r="G171" s="116"/>
      <c r="H171" s="117"/>
      <c r="I171" s="118"/>
      <c r="J171" s="119"/>
      <c r="K171" s="119"/>
      <c r="L171" s="116"/>
      <c r="M171" s="116"/>
      <c r="N171" s="116"/>
      <c r="O171" s="123"/>
      <c r="P171" s="124"/>
    </row>
    <row r="172" spans="1:16">
      <c r="A172" s="1905" t="str">
        <f>A117</f>
        <v>EVALUACION Y CONTROL DE LA GESTIÓN INTERNA</v>
      </c>
      <c r="B172" s="1701"/>
      <c r="C172" s="130">
        <f>B117</f>
        <v>0.05</v>
      </c>
      <c r="D172" s="188">
        <f>I117</f>
        <v>0.89399799999999974</v>
      </c>
      <c r="E172" s="189"/>
      <c r="F172" s="116"/>
      <c r="G172" s="116"/>
      <c r="H172" s="117"/>
      <c r="I172" s="118"/>
      <c r="J172" s="119"/>
      <c r="K172" s="119"/>
      <c r="L172" s="116"/>
      <c r="M172" s="116"/>
      <c r="N172" s="116"/>
      <c r="O172" s="123"/>
      <c r="P172" s="124"/>
    </row>
    <row r="173" spans="1:16">
      <c r="A173" s="1898" t="str">
        <f>A119</f>
        <v>MEJORA CONTINUA</v>
      </c>
      <c r="B173" s="1701"/>
      <c r="C173" s="130">
        <f>B119</f>
        <v>2.5000000000000001E-2</v>
      </c>
      <c r="D173" s="188">
        <f>I119</f>
        <v>1</v>
      </c>
      <c r="E173" s="189"/>
      <c r="F173" s="116"/>
      <c r="G173" s="116"/>
      <c r="H173" s="117"/>
      <c r="I173" s="118"/>
      <c r="J173" s="119"/>
      <c r="K173" s="119"/>
      <c r="L173" s="116"/>
      <c r="M173" s="116"/>
      <c r="N173" s="116"/>
      <c r="O173" s="123"/>
      <c r="P173" s="124"/>
    </row>
    <row r="174" spans="1:16">
      <c r="A174" s="1898" t="str">
        <f>A121</f>
        <v>CONTROL DISCIPLINARIO</v>
      </c>
      <c r="B174" s="1701"/>
      <c r="C174" s="130">
        <f>B121</f>
        <v>0.02</v>
      </c>
      <c r="D174" s="188">
        <f>I121</f>
        <v>0.84299999999999997</v>
      </c>
      <c r="E174" s="189"/>
      <c r="F174" s="116"/>
      <c r="G174" s="116"/>
      <c r="H174" s="117"/>
      <c r="I174" s="118"/>
      <c r="J174" s="119"/>
      <c r="K174" s="119"/>
      <c r="L174" s="116"/>
      <c r="M174" s="116"/>
      <c r="N174" s="116"/>
      <c r="O174" s="123"/>
      <c r="P174" s="124"/>
    </row>
    <row r="175" spans="1:16">
      <c r="A175" s="1898" t="str">
        <f>A125</f>
        <v>GESTIÓN INFORMÁTICA</v>
      </c>
      <c r="B175" s="1701"/>
      <c r="C175" s="130">
        <f>B125</f>
        <v>0.03</v>
      </c>
      <c r="D175" s="188">
        <f>I125</f>
        <v>0.99500000000000011</v>
      </c>
      <c r="E175" s="189"/>
      <c r="F175" s="116"/>
      <c r="G175" s="116"/>
      <c r="H175" s="117"/>
      <c r="I175" s="118"/>
      <c r="J175" s="119"/>
      <c r="K175" s="119"/>
      <c r="L175" s="116"/>
      <c r="M175" s="116"/>
      <c r="N175" s="116"/>
      <c r="O175" s="123"/>
      <c r="P175" s="124"/>
    </row>
    <row r="176" spans="1:16">
      <c r="A176" s="1898" t="str">
        <f>A127</f>
        <v>GESTION JURIDICA</v>
      </c>
      <c r="B176" s="1701"/>
      <c r="C176" s="130">
        <f>B127</f>
        <v>2.5000000000000001E-2</v>
      </c>
      <c r="D176" s="188">
        <f>I127</f>
        <v>1</v>
      </c>
      <c r="E176" s="189"/>
      <c r="F176" s="116"/>
      <c r="G176" s="116"/>
      <c r="H176" s="117"/>
      <c r="I176" s="118"/>
      <c r="J176" s="119"/>
      <c r="K176" s="119"/>
      <c r="L176" s="116"/>
      <c r="M176" s="116"/>
      <c r="N176" s="116"/>
      <c r="O176" s="123"/>
      <c r="P176" s="124"/>
    </row>
    <row r="177" spans="1:16">
      <c r="A177" s="1898" t="str">
        <f>A129</f>
        <v>GESTIÓN HUMANA</v>
      </c>
      <c r="B177" s="1701"/>
      <c r="C177" s="130">
        <f>B129</f>
        <v>0.05</v>
      </c>
      <c r="D177" s="188">
        <f>I129</f>
        <v>0.9207599999999998</v>
      </c>
      <c r="E177" s="189"/>
      <c r="F177" s="116"/>
      <c r="G177" s="116"/>
      <c r="H177" s="117"/>
      <c r="I177" s="118"/>
      <c r="J177" s="119"/>
      <c r="K177" s="119"/>
      <c r="L177" s="116"/>
      <c r="M177" s="116"/>
      <c r="N177" s="116"/>
      <c r="O177" s="123"/>
      <c r="P177" s="124"/>
    </row>
    <row r="178" spans="1:16">
      <c r="A178" s="1898" t="str">
        <f>A131</f>
        <v>SERVICIO AL CIUDADANO</v>
      </c>
      <c r="B178" s="1701"/>
      <c r="C178" s="130">
        <f>B131</f>
        <v>0.04</v>
      </c>
      <c r="D178" s="188">
        <f>I131</f>
        <v>0.91900000000000004</v>
      </c>
      <c r="E178" s="189"/>
      <c r="F178" s="116"/>
      <c r="G178" s="116"/>
      <c r="H178" s="117"/>
      <c r="I178" s="118"/>
      <c r="J178" s="119"/>
      <c r="K178" s="119"/>
      <c r="L178" s="116"/>
      <c r="M178" s="116"/>
      <c r="N178" s="116"/>
      <c r="O178" s="123"/>
      <c r="P178" s="124"/>
    </row>
    <row r="179" spans="1:16">
      <c r="A179" s="1898" t="str">
        <f>A133</f>
        <v>GESTIÓN FINANCIERA</v>
      </c>
      <c r="B179" s="1701"/>
      <c r="C179" s="130">
        <f>B133</f>
        <v>0.1</v>
      </c>
      <c r="D179" s="188">
        <f>I133</f>
        <v>0.88384036323722981</v>
      </c>
      <c r="E179" s="189"/>
      <c r="F179" s="116"/>
      <c r="G179" s="116"/>
      <c r="H179" s="117"/>
      <c r="I179" s="118"/>
      <c r="J179" s="119"/>
      <c r="K179" s="119"/>
      <c r="L179" s="116"/>
      <c r="M179" s="116"/>
      <c r="N179" s="116"/>
      <c r="O179" s="123"/>
      <c r="P179" s="124"/>
    </row>
    <row r="180" spans="1:16">
      <c r="A180" s="1898" t="str">
        <f>A135</f>
        <v>ADQUISICIONES</v>
      </c>
      <c r="B180" s="1701"/>
      <c r="C180" s="130">
        <f>B135</f>
        <v>2.5000000000000001E-2</v>
      </c>
      <c r="D180" s="188">
        <f>I135</f>
        <v>0.93880000000000008</v>
      </c>
      <c r="E180" s="189"/>
      <c r="F180" s="116"/>
      <c r="G180" s="116"/>
      <c r="H180" s="117"/>
      <c r="I180" s="118"/>
      <c r="J180" s="119"/>
      <c r="K180" s="119"/>
      <c r="L180" s="116"/>
      <c r="M180" s="116"/>
      <c r="N180" s="116"/>
      <c r="O180" s="123"/>
      <c r="P180" s="124"/>
    </row>
    <row r="181" spans="1:16">
      <c r="A181" s="1898" t="str">
        <f>A137</f>
        <v>SERVICIOS ADMINISTRATIVOS</v>
      </c>
      <c r="B181" s="1701"/>
      <c r="C181" s="130">
        <f>B137</f>
        <v>2.5000000000000001E-2</v>
      </c>
      <c r="D181" s="188">
        <f>I137</f>
        <v>0.87592186201611111</v>
      </c>
      <c r="E181" s="189"/>
      <c r="F181" s="116"/>
      <c r="G181" s="116"/>
      <c r="H181" s="117"/>
      <c r="I181" s="118"/>
      <c r="J181" s="119"/>
      <c r="K181" s="119"/>
      <c r="L181" s="116"/>
      <c r="M181" s="116"/>
      <c r="N181" s="116"/>
      <c r="O181" s="123"/>
      <c r="P181" s="124"/>
    </row>
    <row r="182" spans="1:16">
      <c r="A182" s="1898" t="str">
        <f>A139</f>
        <v>GESTION DOCUMENTAL</v>
      </c>
      <c r="B182" s="1701"/>
      <c r="C182" s="130">
        <f>B139</f>
        <v>2.5000000000000001E-2</v>
      </c>
      <c r="D182" s="188">
        <f>I139</f>
        <v>0.80160000000000009</v>
      </c>
      <c r="E182" s="189"/>
      <c r="F182" s="116"/>
      <c r="G182" s="116"/>
      <c r="H182" s="117"/>
      <c r="I182" s="118"/>
      <c r="J182" s="119"/>
      <c r="K182" s="119"/>
      <c r="L182" s="116"/>
      <c r="M182" s="116"/>
      <c r="N182" s="116"/>
      <c r="O182" s="123"/>
      <c r="P182" s="124"/>
    </row>
    <row r="183" spans="1:16">
      <c r="A183" s="114"/>
      <c r="C183" s="116"/>
      <c r="D183" s="116"/>
      <c r="E183" s="116"/>
      <c r="F183" s="116"/>
      <c r="G183" s="116"/>
      <c r="H183" s="117"/>
      <c r="I183" s="118"/>
      <c r="J183" s="119"/>
      <c r="K183" s="119"/>
      <c r="L183" s="116"/>
      <c r="M183" s="116"/>
      <c r="N183" s="116"/>
      <c r="O183" s="123"/>
      <c r="P183" s="124"/>
    </row>
    <row r="184" spans="1:16">
      <c r="A184" s="114"/>
      <c r="C184" s="116"/>
      <c r="D184" s="116"/>
      <c r="E184" s="116"/>
      <c r="F184" s="116"/>
      <c r="G184" s="116"/>
      <c r="H184" s="117"/>
      <c r="I184" s="118"/>
      <c r="J184" s="119"/>
      <c r="K184" s="119"/>
      <c r="L184" s="116"/>
      <c r="M184" s="116"/>
      <c r="N184" s="116"/>
      <c r="O184" s="123"/>
      <c r="P184" s="124"/>
    </row>
    <row r="185" spans="1:16">
      <c r="A185" s="114"/>
      <c r="C185" s="116"/>
      <c r="D185" s="116"/>
      <c r="E185" s="116"/>
      <c r="F185" s="116"/>
      <c r="G185" s="116"/>
      <c r="H185" s="117"/>
      <c r="I185" s="118"/>
      <c r="J185" s="119"/>
      <c r="K185" s="119"/>
      <c r="L185" s="116"/>
      <c r="M185" s="116"/>
      <c r="N185" s="116"/>
      <c r="O185" s="123"/>
      <c r="P185" s="124"/>
    </row>
    <row r="186" spans="1:16">
      <c r="A186" s="114"/>
      <c r="C186" s="116"/>
      <c r="D186" s="116"/>
      <c r="E186" s="116"/>
      <c r="F186" s="116"/>
      <c r="G186" s="116"/>
      <c r="H186" s="117"/>
      <c r="I186" s="118"/>
      <c r="J186" s="119"/>
      <c r="K186" s="119"/>
      <c r="L186" s="116"/>
      <c r="M186" s="116"/>
      <c r="N186" s="116"/>
      <c r="O186" s="123"/>
      <c r="P186" s="124"/>
    </row>
    <row r="187" spans="1:16">
      <c r="A187" s="114"/>
      <c r="C187" s="116"/>
      <c r="D187" s="116"/>
      <c r="E187" s="116"/>
      <c r="F187" s="116"/>
      <c r="G187" s="116"/>
      <c r="H187" s="117"/>
      <c r="I187" s="118"/>
      <c r="J187" s="119"/>
      <c r="K187" s="119"/>
      <c r="L187" s="116"/>
      <c r="M187" s="116"/>
      <c r="N187" s="116"/>
      <c r="O187" s="123"/>
      <c r="P187" s="124"/>
    </row>
    <row r="188" spans="1:16">
      <c r="A188" s="114"/>
      <c r="C188" s="116"/>
      <c r="D188" s="116"/>
      <c r="E188" s="116"/>
      <c r="F188" s="116"/>
      <c r="G188" s="116"/>
      <c r="H188" s="117"/>
      <c r="I188" s="118"/>
      <c r="J188" s="119"/>
      <c r="K188" s="119"/>
      <c r="L188" s="116"/>
      <c r="M188" s="116"/>
      <c r="N188" s="116"/>
      <c r="O188" s="123"/>
      <c r="P188" s="124"/>
    </row>
    <row r="189" spans="1:16">
      <c r="A189" s="114"/>
      <c r="C189" s="116"/>
      <c r="D189" s="116"/>
      <c r="E189" s="116"/>
      <c r="F189" s="116"/>
      <c r="G189" s="116"/>
      <c r="H189" s="117"/>
      <c r="I189" s="118"/>
      <c r="J189" s="119"/>
      <c r="K189" s="119"/>
      <c r="L189" s="116"/>
      <c r="M189" s="116"/>
      <c r="N189" s="116"/>
      <c r="O189" s="123"/>
      <c r="P189" s="124"/>
    </row>
    <row r="190" spans="1:16">
      <c r="A190" s="114"/>
      <c r="C190" s="116"/>
      <c r="D190" s="116"/>
      <c r="E190" s="116"/>
      <c r="F190" s="116"/>
      <c r="G190" s="116"/>
      <c r="H190" s="117"/>
      <c r="I190" s="118"/>
      <c r="J190" s="119"/>
      <c r="K190" s="119"/>
      <c r="L190" s="116"/>
      <c r="M190" s="116"/>
      <c r="N190" s="116"/>
      <c r="O190" s="123"/>
      <c r="P190" s="124"/>
    </row>
    <row r="191" spans="1:16">
      <c r="A191" s="114"/>
      <c r="C191" s="116"/>
      <c r="D191" s="116"/>
      <c r="E191" s="116"/>
      <c r="F191" s="116"/>
      <c r="G191" s="116"/>
      <c r="H191" s="117"/>
      <c r="I191" s="118"/>
      <c r="J191" s="119"/>
      <c r="K191" s="119"/>
      <c r="L191" s="116"/>
      <c r="M191" s="116"/>
      <c r="N191" s="116"/>
      <c r="O191" s="123"/>
      <c r="P191" s="124"/>
    </row>
    <row r="192" spans="1:16">
      <c r="A192" s="114"/>
      <c r="C192" s="116"/>
      <c r="D192" s="116"/>
      <c r="E192" s="116"/>
      <c r="F192" s="116"/>
      <c r="G192" s="116"/>
      <c r="H192" s="117"/>
      <c r="I192" s="118"/>
      <c r="J192" s="119"/>
      <c r="K192" s="119"/>
      <c r="L192" s="116"/>
      <c r="M192" s="116"/>
      <c r="N192" s="116"/>
      <c r="O192" s="123"/>
      <c r="P192" s="124"/>
    </row>
    <row r="193" spans="1:16">
      <c r="A193" s="114"/>
      <c r="C193" s="116"/>
      <c r="D193" s="116"/>
      <c r="E193" s="116"/>
      <c r="F193" s="116"/>
      <c r="G193" s="116"/>
      <c r="H193" s="117"/>
      <c r="I193" s="118"/>
      <c r="J193" s="119"/>
      <c r="K193" s="119"/>
      <c r="L193" s="116"/>
      <c r="M193" s="116"/>
      <c r="N193" s="116"/>
      <c r="O193" s="123"/>
      <c r="P193" s="124"/>
    </row>
    <row r="194" spans="1:16">
      <c r="A194" s="114"/>
      <c r="C194" s="116"/>
      <c r="D194" s="116"/>
      <c r="E194" s="116"/>
      <c r="F194" s="116"/>
      <c r="G194" s="116"/>
      <c r="H194" s="117"/>
      <c r="I194" s="118"/>
      <c r="J194" s="119"/>
      <c r="K194" s="119"/>
      <c r="L194" s="116"/>
      <c r="M194" s="116"/>
      <c r="N194" s="116"/>
      <c r="O194" s="123"/>
      <c r="P194" s="124"/>
    </row>
    <row r="195" spans="1:16">
      <c r="A195" s="114"/>
      <c r="C195" s="116"/>
      <c r="D195" s="116"/>
      <c r="E195" s="116"/>
      <c r="F195" s="116"/>
      <c r="G195" s="116"/>
      <c r="H195" s="117"/>
      <c r="I195" s="118"/>
      <c r="J195" s="119"/>
      <c r="K195" s="119"/>
      <c r="L195" s="116"/>
      <c r="M195" s="116"/>
      <c r="N195" s="116"/>
      <c r="O195" s="123"/>
      <c r="P195" s="124"/>
    </row>
    <row r="196" spans="1:16">
      <c r="A196" s="114"/>
      <c r="C196" s="116"/>
      <c r="D196" s="116"/>
      <c r="E196" s="116"/>
      <c r="F196" s="116"/>
      <c r="G196" s="116"/>
      <c r="H196" s="117"/>
      <c r="I196" s="118"/>
      <c r="J196" s="119"/>
      <c r="K196" s="119"/>
      <c r="L196" s="116"/>
      <c r="M196" s="116"/>
      <c r="N196" s="116"/>
      <c r="O196" s="123"/>
      <c r="P196" s="124"/>
    </row>
    <row r="197" spans="1:16">
      <c r="A197" s="114"/>
      <c r="C197" s="116"/>
      <c r="D197" s="116"/>
      <c r="E197" s="116"/>
      <c r="F197" s="116"/>
      <c r="G197" s="116"/>
      <c r="H197" s="117"/>
      <c r="I197" s="118"/>
      <c r="J197" s="119"/>
      <c r="K197" s="119"/>
      <c r="L197" s="116"/>
      <c r="M197" s="116"/>
      <c r="N197" s="116"/>
      <c r="O197" s="123"/>
      <c r="P197" s="124"/>
    </row>
    <row r="198" spans="1:16">
      <c r="A198" s="114"/>
      <c r="C198" s="116"/>
      <c r="D198" s="116"/>
      <c r="E198" s="116"/>
      <c r="F198" s="116"/>
      <c r="G198" s="116"/>
      <c r="H198" s="117"/>
      <c r="I198" s="118"/>
      <c r="J198" s="119"/>
      <c r="K198" s="119"/>
      <c r="L198" s="116"/>
      <c r="M198" s="116"/>
      <c r="N198" s="116"/>
      <c r="O198" s="123"/>
      <c r="P198" s="124"/>
    </row>
    <row r="199" spans="1:16">
      <c r="A199" s="114"/>
      <c r="C199" s="116"/>
      <c r="D199" s="116"/>
      <c r="E199" s="116"/>
      <c r="F199" s="116"/>
      <c r="G199" s="116"/>
      <c r="H199" s="117"/>
      <c r="I199" s="118"/>
      <c r="J199" s="119"/>
      <c r="K199" s="119"/>
      <c r="L199" s="116"/>
      <c r="M199" s="116"/>
      <c r="N199" s="116"/>
      <c r="O199" s="123"/>
      <c r="P199" s="124"/>
    </row>
    <row r="200" spans="1:16">
      <c r="A200" s="114"/>
      <c r="C200" s="116"/>
      <c r="D200" s="116"/>
      <c r="E200" s="116"/>
      <c r="F200" s="116"/>
      <c r="G200" s="116"/>
      <c r="H200" s="117"/>
      <c r="I200" s="118"/>
      <c r="J200" s="119"/>
      <c r="K200" s="119"/>
      <c r="L200" s="116"/>
      <c r="M200" s="116"/>
      <c r="N200" s="116"/>
      <c r="O200" s="123"/>
      <c r="P200" s="124"/>
    </row>
    <row r="201" spans="1:16">
      <c r="A201" s="114"/>
      <c r="C201" s="116"/>
      <c r="D201" s="116"/>
      <c r="E201" s="116"/>
      <c r="F201" s="116"/>
      <c r="G201" s="116"/>
      <c r="H201" s="117"/>
      <c r="I201" s="118"/>
      <c r="J201" s="119"/>
      <c r="K201" s="119"/>
      <c r="L201" s="116"/>
      <c r="M201" s="116"/>
      <c r="N201" s="116"/>
      <c r="O201" s="123"/>
      <c r="P201" s="124"/>
    </row>
    <row r="202" spans="1:16">
      <c r="A202" s="114"/>
      <c r="C202" s="116"/>
      <c r="D202" s="116"/>
      <c r="E202" s="116"/>
      <c r="F202" s="116"/>
      <c r="G202" s="116"/>
      <c r="H202" s="117"/>
      <c r="I202" s="118"/>
      <c r="J202" s="119"/>
      <c r="K202" s="119"/>
      <c r="L202" s="116"/>
      <c r="M202" s="116"/>
      <c r="N202" s="116"/>
      <c r="O202" s="123"/>
      <c r="P202" s="124"/>
    </row>
    <row r="203" spans="1:16">
      <c r="A203" s="114"/>
      <c r="C203" s="116"/>
      <c r="D203" s="116"/>
      <c r="E203" s="116"/>
      <c r="F203" s="116"/>
      <c r="G203" s="116"/>
      <c r="H203" s="117"/>
      <c r="I203" s="118"/>
      <c r="J203" s="119"/>
      <c r="K203" s="119"/>
      <c r="L203" s="116"/>
      <c r="M203" s="116"/>
      <c r="N203" s="116"/>
      <c r="O203" s="123"/>
      <c r="P203" s="124"/>
    </row>
    <row r="204" spans="1:16">
      <c r="A204" s="114"/>
      <c r="C204" s="116"/>
      <c r="D204" s="116"/>
      <c r="E204" s="116"/>
      <c r="F204" s="116"/>
      <c r="G204" s="116"/>
      <c r="H204" s="117"/>
      <c r="I204" s="118"/>
      <c r="J204" s="119"/>
      <c r="K204" s="119"/>
      <c r="L204" s="116"/>
      <c r="M204" s="116"/>
      <c r="N204" s="116"/>
      <c r="O204" s="123"/>
      <c r="P204" s="124"/>
    </row>
    <row r="205" spans="1:16">
      <c r="A205" s="114"/>
      <c r="C205" s="116"/>
      <c r="D205" s="116"/>
      <c r="E205" s="116"/>
      <c r="F205" s="116"/>
      <c r="G205" s="116"/>
      <c r="H205" s="117"/>
      <c r="I205" s="118"/>
      <c r="J205" s="119"/>
      <c r="K205" s="119"/>
      <c r="L205" s="116"/>
      <c r="M205" s="116"/>
      <c r="N205" s="116"/>
      <c r="O205" s="123"/>
      <c r="P205" s="124"/>
    </row>
    <row r="206" spans="1:16">
      <c r="A206" s="114"/>
      <c r="C206" s="116"/>
      <c r="D206" s="116"/>
      <c r="E206" s="116"/>
      <c r="F206" s="116"/>
      <c r="G206" s="116"/>
      <c r="H206" s="117"/>
      <c r="I206" s="118"/>
      <c r="J206" s="119"/>
      <c r="K206" s="119"/>
      <c r="L206" s="116"/>
      <c r="M206" s="116"/>
      <c r="N206" s="116"/>
      <c r="O206" s="123"/>
      <c r="P206" s="124"/>
    </row>
    <row r="207" spans="1:16">
      <c r="A207" s="114"/>
      <c r="C207" s="116"/>
      <c r="D207" s="116"/>
      <c r="E207" s="116"/>
      <c r="F207" s="116"/>
      <c r="G207" s="116"/>
      <c r="H207" s="117"/>
      <c r="I207" s="118"/>
      <c r="J207" s="119"/>
      <c r="K207" s="119"/>
      <c r="L207" s="116"/>
      <c r="M207" s="116"/>
      <c r="N207" s="116"/>
      <c r="O207" s="123"/>
      <c r="P207" s="124"/>
    </row>
    <row r="208" spans="1:16">
      <c r="A208" s="114"/>
      <c r="C208" s="116"/>
      <c r="D208" s="116"/>
      <c r="E208" s="116"/>
      <c r="F208" s="116"/>
      <c r="G208" s="116"/>
      <c r="H208" s="117"/>
      <c r="I208" s="118"/>
      <c r="J208" s="119"/>
      <c r="K208" s="119"/>
      <c r="L208" s="116"/>
      <c r="M208" s="116"/>
      <c r="N208" s="116"/>
      <c r="O208" s="123"/>
      <c r="P208" s="124"/>
    </row>
    <row r="209" spans="1:16">
      <c r="A209" s="114"/>
      <c r="C209" s="116"/>
      <c r="D209" s="116"/>
      <c r="E209" s="116"/>
      <c r="F209" s="116"/>
      <c r="G209" s="116"/>
      <c r="H209" s="117"/>
      <c r="I209" s="118"/>
      <c r="J209" s="119"/>
      <c r="K209" s="119"/>
      <c r="L209" s="116"/>
      <c r="M209" s="116"/>
      <c r="N209" s="116"/>
      <c r="O209" s="123"/>
      <c r="P209" s="124"/>
    </row>
    <row r="210" spans="1:16">
      <c r="A210" s="114"/>
      <c r="C210" s="116"/>
      <c r="D210" s="116"/>
      <c r="E210" s="116"/>
      <c r="F210" s="116"/>
      <c r="G210" s="116"/>
      <c r="H210" s="117"/>
      <c r="I210" s="118"/>
      <c r="J210" s="119"/>
      <c r="K210" s="119"/>
      <c r="L210" s="116"/>
      <c r="M210" s="116"/>
      <c r="N210" s="116"/>
      <c r="O210" s="123"/>
      <c r="P210" s="124"/>
    </row>
    <row r="211" spans="1:16">
      <c r="A211" s="114"/>
      <c r="C211" s="116"/>
      <c r="D211" s="116"/>
      <c r="E211" s="116"/>
      <c r="F211" s="116"/>
      <c r="G211" s="116"/>
      <c r="H211" s="117"/>
      <c r="I211" s="118"/>
      <c r="J211" s="119"/>
      <c r="K211" s="119"/>
      <c r="L211" s="116"/>
      <c r="M211" s="116"/>
      <c r="N211" s="116"/>
      <c r="O211" s="123"/>
      <c r="P211" s="124"/>
    </row>
    <row r="212" spans="1:16">
      <c r="A212" s="114"/>
      <c r="C212" s="116"/>
      <c r="D212" s="116"/>
      <c r="E212" s="116"/>
      <c r="F212" s="116"/>
      <c r="G212" s="116"/>
      <c r="H212" s="117"/>
      <c r="I212" s="118"/>
      <c r="J212" s="119"/>
      <c r="K212" s="119"/>
      <c r="L212" s="116"/>
      <c r="M212" s="116"/>
      <c r="N212" s="116"/>
      <c r="O212" s="123"/>
      <c r="P212" s="124"/>
    </row>
    <row r="213" spans="1:16">
      <c r="A213" s="114"/>
      <c r="C213" s="116"/>
      <c r="D213" s="116"/>
      <c r="E213" s="116"/>
      <c r="F213" s="116"/>
      <c r="G213" s="116"/>
      <c r="H213" s="117"/>
      <c r="I213" s="118"/>
      <c r="J213" s="119"/>
      <c r="K213" s="119"/>
      <c r="L213" s="116"/>
      <c r="M213" s="116"/>
      <c r="N213" s="116"/>
      <c r="O213" s="123"/>
      <c r="P213" s="124"/>
    </row>
    <row r="214" spans="1:16">
      <c r="A214" s="114"/>
      <c r="C214" s="116"/>
      <c r="D214" s="116"/>
      <c r="E214" s="116"/>
      <c r="F214" s="116"/>
      <c r="G214" s="116"/>
      <c r="H214" s="117"/>
      <c r="I214" s="118"/>
      <c r="J214" s="119"/>
      <c r="K214" s="119"/>
      <c r="L214" s="116"/>
      <c r="M214" s="116"/>
      <c r="N214" s="116"/>
      <c r="O214" s="123"/>
      <c r="P214" s="124"/>
    </row>
    <row r="215" spans="1:16">
      <c r="A215" s="114"/>
      <c r="C215" s="116"/>
      <c r="D215" s="116"/>
      <c r="E215" s="116"/>
      <c r="F215" s="116"/>
      <c r="G215" s="116"/>
      <c r="H215" s="117"/>
      <c r="I215" s="118"/>
      <c r="J215" s="119"/>
      <c r="K215" s="119"/>
      <c r="L215" s="116"/>
      <c r="M215" s="116"/>
      <c r="N215" s="116"/>
      <c r="O215" s="123"/>
      <c r="P215" s="124"/>
    </row>
    <row r="216" spans="1:16">
      <c r="A216" s="114"/>
      <c r="C216" s="116"/>
      <c r="D216" s="116"/>
      <c r="E216" s="116"/>
      <c r="F216" s="116"/>
      <c r="G216" s="116"/>
      <c r="H216" s="117"/>
      <c r="I216" s="118"/>
      <c r="J216" s="119"/>
      <c r="K216" s="119"/>
      <c r="L216" s="116"/>
      <c r="M216" s="116"/>
      <c r="N216" s="116"/>
      <c r="O216" s="123"/>
      <c r="P216" s="124"/>
    </row>
    <row r="217" spans="1:16">
      <c r="A217" s="114"/>
      <c r="C217" s="116"/>
      <c r="D217" s="116"/>
      <c r="E217" s="116"/>
      <c r="F217" s="116"/>
      <c r="G217" s="116"/>
      <c r="H217" s="117"/>
      <c r="I217" s="118"/>
      <c r="J217" s="119"/>
      <c r="K217" s="119"/>
      <c r="L217" s="116"/>
      <c r="M217" s="116"/>
      <c r="N217" s="116"/>
      <c r="O217" s="123"/>
      <c r="P217" s="124"/>
    </row>
    <row r="218" spans="1:16">
      <c r="A218" s="114"/>
      <c r="C218" s="116"/>
      <c r="D218" s="116"/>
      <c r="E218" s="116"/>
      <c r="F218" s="116"/>
      <c r="G218" s="116"/>
      <c r="H218" s="117"/>
      <c r="I218" s="118"/>
      <c r="J218" s="119"/>
      <c r="K218" s="119"/>
      <c r="L218" s="116"/>
      <c r="M218" s="116"/>
      <c r="N218" s="116"/>
      <c r="O218" s="123"/>
      <c r="P218" s="124"/>
    </row>
    <row r="219" spans="1:16">
      <c r="A219" s="114"/>
      <c r="C219" s="116"/>
      <c r="D219" s="116"/>
      <c r="E219" s="116"/>
      <c r="F219" s="116"/>
      <c r="G219" s="116"/>
      <c r="H219" s="117"/>
      <c r="I219" s="118"/>
      <c r="J219" s="119"/>
      <c r="K219" s="119"/>
      <c r="L219" s="116"/>
      <c r="M219" s="116"/>
      <c r="N219" s="116"/>
      <c r="O219" s="123"/>
      <c r="P219" s="124"/>
    </row>
    <row r="220" spans="1:16">
      <c r="A220" s="114"/>
      <c r="C220" s="116"/>
      <c r="D220" s="116"/>
      <c r="E220" s="116"/>
      <c r="F220" s="116"/>
      <c r="G220" s="116"/>
      <c r="H220" s="117"/>
      <c r="I220" s="118"/>
      <c r="J220" s="119"/>
      <c r="K220" s="119"/>
      <c r="L220" s="116"/>
      <c r="M220" s="116"/>
      <c r="N220" s="116"/>
      <c r="O220" s="123"/>
      <c r="P220" s="124"/>
    </row>
    <row r="221" spans="1:16">
      <c r="A221" s="114"/>
      <c r="C221" s="116"/>
      <c r="D221" s="116"/>
      <c r="E221" s="116"/>
      <c r="F221" s="116"/>
      <c r="G221" s="116"/>
      <c r="H221" s="117"/>
      <c r="I221" s="118"/>
      <c r="J221" s="119"/>
      <c r="K221" s="119"/>
      <c r="L221" s="116"/>
      <c r="M221" s="116"/>
      <c r="N221" s="116"/>
      <c r="O221" s="123"/>
      <c r="P221" s="124"/>
    </row>
    <row r="222" spans="1:16">
      <c r="A222" s="114"/>
      <c r="C222" s="116"/>
      <c r="D222" s="116"/>
      <c r="E222" s="116"/>
      <c r="F222" s="116"/>
      <c r="G222" s="116"/>
      <c r="H222" s="117"/>
      <c r="I222" s="118"/>
      <c r="J222" s="119"/>
      <c r="K222" s="119"/>
      <c r="L222" s="116"/>
      <c r="M222" s="116"/>
      <c r="N222" s="116"/>
      <c r="O222" s="123"/>
      <c r="P222" s="124"/>
    </row>
    <row r="223" spans="1:16">
      <c r="A223" s="114"/>
      <c r="C223" s="116"/>
      <c r="D223" s="116"/>
      <c r="E223" s="116"/>
      <c r="F223" s="116"/>
      <c r="G223" s="116"/>
      <c r="H223" s="117"/>
      <c r="I223" s="118"/>
      <c r="J223" s="119"/>
      <c r="K223" s="119"/>
      <c r="L223" s="116"/>
      <c r="M223" s="116"/>
      <c r="N223" s="116"/>
      <c r="O223" s="123"/>
      <c r="P223" s="124"/>
    </row>
    <row r="224" spans="1:16">
      <c r="A224" s="114"/>
      <c r="C224" s="116"/>
      <c r="D224" s="116"/>
      <c r="E224" s="116"/>
      <c r="F224" s="116"/>
      <c r="G224" s="116"/>
      <c r="H224" s="117"/>
      <c r="I224" s="118"/>
      <c r="J224" s="119"/>
      <c r="K224" s="119"/>
      <c r="L224" s="116"/>
      <c r="M224" s="116"/>
      <c r="N224" s="116"/>
      <c r="O224" s="123"/>
      <c r="P224" s="124"/>
    </row>
    <row r="225" spans="1:16">
      <c r="A225" s="114"/>
      <c r="C225" s="116"/>
      <c r="D225" s="116"/>
      <c r="E225" s="116"/>
      <c r="F225" s="116"/>
      <c r="G225" s="116"/>
      <c r="H225" s="117"/>
      <c r="I225" s="118"/>
      <c r="J225" s="119"/>
      <c r="K225" s="119"/>
      <c r="L225" s="116"/>
      <c r="M225" s="116"/>
      <c r="N225" s="116"/>
      <c r="O225" s="123"/>
      <c r="P225" s="124"/>
    </row>
    <row r="226" spans="1:16">
      <c r="A226" s="114"/>
      <c r="C226" s="116"/>
      <c r="D226" s="116"/>
      <c r="E226" s="116"/>
      <c r="F226" s="116"/>
      <c r="G226" s="116"/>
      <c r="H226" s="117"/>
      <c r="I226" s="118"/>
      <c r="J226" s="119"/>
      <c r="K226" s="119"/>
      <c r="L226" s="116"/>
      <c r="M226" s="116"/>
      <c r="N226" s="116"/>
      <c r="O226" s="123"/>
      <c r="P226" s="124"/>
    </row>
    <row r="227" spans="1:16">
      <c r="A227" s="114"/>
      <c r="C227" s="116"/>
      <c r="D227" s="116"/>
      <c r="E227" s="116"/>
      <c r="F227" s="116"/>
      <c r="G227" s="116"/>
      <c r="H227" s="117"/>
      <c r="I227" s="118"/>
      <c r="J227" s="119"/>
      <c r="K227" s="119"/>
      <c r="L227" s="116"/>
      <c r="M227" s="116"/>
      <c r="N227" s="116"/>
      <c r="O227" s="123"/>
      <c r="P227" s="124"/>
    </row>
    <row r="228" spans="1:16">
      <c r="A228" s="114"/>
      <c r="C228" s="116"/>
      <c r="D228" s="116"/>
      <c r="E228" s="116"/>
      <c r="F228" s="116"/>
      <c r="G228" s="116"/>
      <c r="H228" s="117"/>
      <c r="I228" s="118"/>
      <c r="J228" s="119"/>
      <c r="K228" s="119"/>
      <c r="L228" s="116"/>
      <c r="M228" s="116"/>
      <c r="N228" s="116"/>
      <c r="O228" s="123"/>
      <c r="P228" s="124"/>
    </row>
    <row r="229" spans="1:16">
      <c r="A229" s="114"/>
      <c r="C229" s="116"/>
      <c r="D229" s="116"/>
      <c r="E229" s="116"/>
      <c r="F229" s="116"/>
      <c r="G229" s="116"/>
      <c r="H229" s="117"/>
      <c r="I229" s="118"/>
      <c r="J229" s="119"/>
      <c r="K229" s="119"/>
      <c r="L229" s="116"/>
      <c r="M229" s="116"/>
      <c r="N229" s="116"/>
      <c r="O229" s="123"/>
      <c r="P229" s="124"/>
    </row>
    <row r="230" spans="1:16">
      <c r="A230" s="114"/>
      <c r="C230" s="116"/>
      <c r="D230" s="116"/>
      <c r="E230" s="116"/>
      <c r="F230" s="116"/>
      <c r="G230" s="116"/>
      <c r="H230" s="117"/>
      <c r="I230" s="118"/>
      <c r="J230" s="119"/>
      <c r="K230" s="119"/>
      <c r="L230" s="116"/>
      <c r="M230" s="116"/>
      <c r="N230" s="116"/>
      <c r="O230" s="123"/>
      <c r="P230" s="124"/>
    </row>
    <row r="231" spans="1:16">
      <c r="A231" s="114"/>
      <c r="C231" s="116"/>
      <c r="D231" s="116"/>
      <c r="E231" s="116"/>
      <c r="F231" s="116"/>
      <c r="G231" s="116"/>
      <c r="H231" s="117"/>
      <c r="I231" s="118"/>
      <c r="J231" s="119"/>
      <c r="K231" s="119"/>
      <c r="L231" s="116"/>
      <c r="M231" s="116"/>
      <c r="N231" s="116"/>
      <c r="O231" s="123"/>
      <c r="P231" s="124"/>
    </row>
    <row r="232" spans="1:16">
      <c r="A232" s="114"/>
      <c r="C232" s="116"/>
      <c r="D232" s="116"/>
      <c r="E232" s="116"/>
      <c r="F232" s="116"/>
      <c r="G232" s="116"/>
      <c r="H232" s="117"/>
      <c r="I232" s="118"/>
      <c r="J232" s="119"/>
      <c r="K232" s="119"/>
      <c r="L232" s="116"/>
      <c r="M232" s="116"/>
      <c r="N232" s="116"/>
      <c r="O232" s="123"/>
      <c r="P232" s="124"/>
    </row>
    <row r="233" spans="1:16">
      <c r="A233" s="114"/>
      <c r="C233" s="116"/>
      <c r="D233" s="116"/>
      <c r="E233" s="116"/>
      <c r="F233" s="116"/>
      <c r="G233" s="116"/>
      <c r="H233" s="117"/>
      <c r="I233" s="118"/>
      <c r="J233" s="119"/>
      <c r="K233" s="119"/>
      <c r="L233" s="116"/>
      <c r="M233" s="116"/>
      <c r="N233" s="116"/>
      <c r="O233" s="123"/>
      <c r="P233" s="124"/>
    </row>
    <row r="234" spans="1:16">
      <c r="A234" s="114"/>
      <c r="C234" s="116"/>
      <c r="D234" s="116"/>
      <c r="E234" s="116"/>
      <c r="F234" s="116"/>
      <c r="G234" s="116"/>
      <c r="H234" s="117"/>
      <c r="I234" s="118"/>
      <c r="J234" s="119"/>
      <c r="K234" s="119"/>
      <c r="L234" s="116"/>
      <c r="M234" s="116"/>
      <c r="N234" s="116"/>
      <c r="O234" s="123"/>
      <c r="P234" s="124"/>
    </row>
    <row r="235" spans="1:16">
      <c r="A235" s="114"/>
      <c r="C235" s="116"/>
      <c r="D235" s="116"/>
      <c r="E235" s="116"/>
      <c r="F235" s="116"/>
      <c r="G235" s="116"/>
      <c r="H235" s="117"/>
      <c r="I235" s="118"/>
      <c r="J235" s="119"/>
      <c r="K235" s="119"/>
      <c r="L235" s="116"/>
      <c r="M235" s="116"/>
      <c r="N235" s="116"/>
      <c r="O235" s="123"/>
      <c r="P235" s="124"/>
    </row>
    <row r="236" spans="1:16">
      <c r="A236" s="114"/>
      <c r="C236" s="116"/>
      <c r="D236" s="116"/>
      <c r="E236" s="116"/>
      <c r="F236" s="116"/>
      <c r="G236" s="116"/>
      <c r="H236" s="117"/>
      <c r="I236" s="118"/>
      <c r="J236" s="119"/>
      <c r="K236" s="119"/>
      <c r="L236" s="116"/>
      <c r="M236" s="116"/>
      <c r="N236" s="116"/>
      <c r="O236" s="123"/>
      <c r="P236" s="124"/>
    </row>
    <row r="237" spans="1:16">
      <c r="A237" s="114"/>
      <c r="C237" s="116"/>
      <c r="D237" s="116"/>
      <c r="E237" s="116"/>
      <c r="F237" s="116"/>
      <c r="G237" s="116"/>
      <c r="H237" s="117"/>
      <c r="I237" s="118"/>
      <c r="J237" s="119"/>
      <c r="K237" s="119"/>
      <c r="L237" s="116"/>
      <c r="M237" s="116"/>
      <c r="N237" s="116"/>
      <c r="O237" s="123"/>
      <c r="P237" s="124"/>
    </row>
    <row r="238" spans="1:16">
      <c r="A238" s="114"/>
      <c r="C238" s="116"/>
      <c r="D238" s="116"/>
      <c r="E238" s="116"/>
      <c r="F238" s="116"/>
      <c r="G238" s="116"/>
      <c r="H238" s="117"/>
      <c r="I238" s="118"/>
      <c r="J238" s="119"/>
      <c r="K238" s="119"/>
      <c r="L238" s="116"/>
      <c r="M238" s="116"/>
      <c r="N238" s="116"/>
      <c r="O238" s="123"/>
      <c r="P238" s="124"/>
    </row>
    <row r="239" spans="1:16">
      <c r="A239" s="114"/>
      <c r="C239" s="116"/>
      <c r="D239" s="116"/>
      <c r="E239" s="116"/>
      <c r="F239" s="116"/>
      <c r="G239" s="116"/>
      <c r="H239" s="117"/>
      <c r="I239" s="118"/>
      <c r="J239" s="119"/>
      <c r="K239" s="119"/>
      <c r="L239" s="116"/>
      <c r="M239" s="116"/>
      <c r="N239" s="116"/>
      <c r="O239" s="123"/>
      <c r="P239" s="124"/>
    </row>
    <row r="240" spans="1:16">
      <c r="A240" s="114"/>
      <c r="C240" s="116"/>
      <c r="D240" s="116"/>
      <c r="E240" s="116"/>
      <c r="F240" s="116"/>
      <c r="G240" s="116"/>
      <c r="H240" s="117"/>
      <c r="I240" s="118"/>
      <c r="J240" s="119"/>
      <c r="K240" s="119"/>
      <c r="L240" s="116"/>
      <c r="M240" s="116"/>
      <c r="N240" s="116"/>
      <c r="O240" s="123"/>
      <c r="P240" s="124"/>
    </row>
    <row r="241" spans="1:16">
      <c r="A241" s="114"/>
      <c r="C241" s="116"/>
      <c r="D241" s="116"/>
      <c r="E241" s="116"/>
      <c r="F241" s="116"/>
      <c r="G241" s="116"/>
      <c r="H241" s="117"/>
      <c r="I241" s="118"/>
      <c r="J241" s="119"/>
      <c r="K241" s="119"/>
      <c r="L241" s="116"/>
      <c r="M241" s="116"/>
      <c r="N241" s="116"/>
      <c r="O241" s="123"/>
      <c r="P241" s="124"/>
    </row>
    <row r="242" spans="1:16">
      <c r="A242" s="114"/>
      <c r="C242" s="116"/>
      <c r="D242" s="116"/>
      <c r="E242" s="116"/>
      <c r="F242" s="116"/>
      <c r="G242" s="116"/>
      <c r="H242" s="117"/>
      <c r="I242" s="118"/>
      <c r="J242" s="119"/>
      <c r="K242" s="119"/>
      <c r="L242" s="116"/>
      <c r="M242" s="116"/>
      <c r="N242" s="116"/>
      <c r="O242" s="123"/>
      <c r="P242" s="124"/>
    </row>
    <row r="243" spans="1:16">
      <c r="A243" s="114"/>
      <c r="C243" s="116"/>
      <c r="D243" s="116"/>
      <c r="E243" s="116"/>
      <c r="F243" s="116"/>
      <c r="G243" s="116"/>
      <c r="H243" s="117"/>
      <c r="I243" s="118"/>
      <c r="J243" s="119"/>
      <c r="K243" s="119"/>
      <c r="L243" s="116"/>
      <c r="M243" s="116"/>
      <c r="N243" s="116"/>
      <c r="O243" s="123"/>
      <c r="P243" s="124"/>
    </row>
    <row r="244" spans="1:16">
      <c r="A244" s="114"/>
      <c r="C244" s="116"/>
      <c r="D244" s="116"/>
      <c r="E244" s="116"/>
      <c r="F244" s="116"/>
      <c r="G244" s="116"/>
      <c r="H244" s="117"/>
      <c r="I244" s="118"/>
      <c r="J244" s="119"/>
      <c r="K244" s="119"/>
      <c r="L244" s="116"/>
      <c r="M244" s="116"/>
      <c r="N244" s="116"/>
      <c r="O244" s="123"/>
      <c r="P244" s="124"/>
    </row>
    <row r="245" spans="1:16">
      <c r="A245" s="114"/>
      <c r="C245" s="116"/>
      <c r="D245" s="116"/>
      <c r="E245" s="116"/>
      <c r="F245" s="116"/>
      <c r="G245" s="116"/>
      <c r="H245" s="117"/>
      <c r="I245" s="118"/>
      <c r="J245" s="119"/>
      <c r="K245" s="119"/>
      <c r="L245" s="116"/>
      <c r="M245" s="116"/>
      <c r="N245" s="116"/>
      <c r="O245" s="123"/>
      <c r="P245" s="124"/>
    </row>
    <row r="246" spans="1:16">
      <c r="A246" s="114"/>
      <c r="C246" s="116"/>
      <c r="D246" s="116"/>
      <c r="E246" s="116"/>
      <c r="F246" s="116"/>
      <c r="G246" s="116"/>
      <c r="H246" s="117"/>
      <c r="I246" s="118"/>
      <c r="J246" s="119"/>
      <c r="K246" s="119"/>
      <c r="L246" s="116"/>
      <c r="M246" s="116"/>
      <c r="N246" s="116"/>
      <c r="O246" s="123"/>
      <c r="P246" s="124"/>
    </row>
    <row r="247" spans="1:16">
      <c r="A247" s="114"/>
      <c r="C247" s="116"/>
      <c r="D247" s="116"/>
      <c r="E247" s="116"/>
      <c r="F247" s="116"/>
      <c r="G247" s="116"/>
      <c r="H247" s="117"/>
      <c r="I247" s="118"/>
      <c r="J247" s="119"/>
      <c r="K247" s="119"/>
      <c r="L247" s="116"/>
      <c r="M247" s="116"/>
      <c r="N247" s="116"/>
      <c r="O247" s="123"/>
      <c r="P247" s="124"/>
    </row>
    <row r="248" spans="1:16">
      <c r="A248" s="114"/>
      <c r="C248" s="116"/>
      <c r="D248" s="116"/>
      <c r="E248" s="116"/>
      <c r="F248" s="116"/>
      <c r="G248" s="116"/>
      <c r="H248" s="117"/>
      <c r="I248" s="118"/>
      <c r="J248" s="119"/>
      <c r="K248" s="119"/>
      <c r="L248" s="116"/>
      <c r="M248" s="116"/>
      <c r="N248" s="116"/>
      <c r="O248" s="123"/>
      <c r="P248" s="124"/>
    </row>
    <row r="249" spans="1:16">
      <c r="A249" s="114"/>
      <c r="C249" s="116"/>
      <c r="D249" s="116"/>
      <c r="E249" s="116"/>
      <c r="F249" s="116"/>
      <c r="G249" s="116"/>
      <c r="H249" s="117"/>
      <c r="I249" s="118"/>
      <c r="J249" s="119"/>
      <c r="K249" s="119"/>
      <c r="L249" s="116"/>
      <c r="M249" s="116"/>
      <c r="N249" s="116"/>
      <c r="O249" s="123"/>
      <c r="P249" s="124"/>
    </row>
    <row r="250" spans="1:16">
      <c r="A250" s="114"/>
      <c r="C250" s="116"/>
      <c r="D250" s="116"/>
      <c r="E250" s="116"/>
      <c r="F250" s="116"/>
      <c r="G250" s="116"/>
      <c r="H250" s="117"/>
      <c r="I250" s="118"/>
      <c r="J250" s="119"/>
      <c r="K250" s="119"/>
      <c r="L250" s="116"/>
      <c r="M250" s="116"/>
      <c r="N250" s="116"/>
      <c r="O250" s="123"/>
      <c r="P250" s="124"/>
    </row>
    <row r="251" spans="1:16">
      <c r="A251" s="114"/>
      <c r="C251" s="116"/>
      <c r="D251" s="116"/>
      <c r="E251" s="116"/>
      <c r="F251" s="116"/>
      <c r="G251" s="116"/>
      <c r="H251" s="117"/>
      <c r="I251" s="118"/>
      <c r="J251" s="119"/>
      <c r="K251" s="119"/>
      <c r="L251" s="116"/>
      <c r="M251" s="116"/>
      <c r="N251" s="116"/>
      <c r="O251" s="123"/>
      <c r="P251" s="124"/>
    </row>
    <row r="252" spans="1:16">
      <c r="A252" s="114"/>
      <c r="C252" s="116"/>
      <c r="D252" s="116"/>
      <c r="E252" s="116"/>
      <c r="F252" s="116"/>
      <c r="G252" s="116"/>
      <c r="H252" s="117"/>
      <c r="I252" s="118"/>
      <c r="J252" s="119"/>
      <c r="K252" s="119"/>
      <c r="L252" s="116"/>
      <c r="M252" s="116"/>
      <c r="N252" s="116"/>
      <c r="O252" s="123"/>
      <c r="P252" s="124"/>
    </row>
    <row r="253" spans="1:16">
      <c r="A253" s="114"/>
      <c r="C253" s="116"/>
      <c r="D253" s="116"/>
      <c r="E253" s="116"/>
      <c r="F253" s="116"/>
      <c r="G253" s="116"/>
      <c r="H253" s="117"/>
      <c r="I253" s="118"/>
      <c r="J253" s="119"/>
      <c r="K253" s="119"/>
      <c r="L253" s="116"/>
      <c r="M253" s="116"/>
      <c r="N253" s="116"/>
      <c r="O253" s="123"/>
      <c r="P253" s="124"/>
    </row>
    <row r="254" spans="1:16">
      <c r="A254" s="114"/>
      <c r="C254" s="116"/>
      <c r="D254" s="116"/>
      <c r="E254" s="116"/>
      <c r="F254" s="116"/>
      <c r="G254" s="116"/>
      <c r="H254" s="117"/>
      <c r="I254" s="118"/>
      <c r="J254" s="119"/>
      <c r="K254" s="119"/>
      <c r="L254" s="116"/>
      <c r="M254" s="116"/>
      <c r="N254" s="116"/>
      <c r="O254" s="123"/>
      <c r="P254" s="124"/>
    </row>
    <row r="255" spans="1:16">
      <c r="A255" s="114"/>
      <c r="C255" s="116"/>
      <c r="D255" s="116"/>
      <c r="E255" s="116"/>
      <c r="F255" s="116"/>
      <c r="G255" s="116"/>
      <c r="H255" s="117"/>
      <c r="I255" s="118"/>
      <c r="J255" s="119"/>
      <c r="K255" s="119"/>
      <c r="L255" s="116"/>
      <c r="M255" s="116"/>
      <c r="N255" s="116"/>
      <c r="O255" s="123"/>
      <c r="P255" s="124"/>
    </row>
    <row r="256" spans="1:16">
      <c r="A256" s="114"/>
      <c r="C256" s="116"/>
      <c r="D256" s="116"/>
      <c r="E256" s="116"/>
      <c r="F256" s="116"/>
      <c r="G256" s="116"/>
      <c r="H256" s="117"/>
      <c r="I256" s="118"/>
      <c r="J256" s="119"/>
      <c r="K256" s="119"/>
      <c r="L256" s="116"/>
      <c r="M256" s="116"/>
      <c r="N256" s="116"/>
      <c r="O256" s="123"/>
      <c r="P256" s="124"/>
    </row>
    <row r="257" spans="1:16">
      <c r="A257" s="114"/>
      <c r="C257" s="116"/>
      <c r="D257" s="116"/>
      <c r="E257" s="116"/>
      <c r="F257" s="116"/>
      <c r="G257" s="116"/>
      <c r="H257" s="117"/>
      <c r="I257" s="118"/>
      <c r="J257" s="119"/>
      <c r="K257" s="119"/>
      <c r="L257" s="116"/>
      <c r="M257" s="116"/>
      <c r="N257" s="116"/>
      <c r="O257" s="123"/>
      <c r="P257" s="124"/>
    </row>
    <row r="258" spans="1:16">
      <c r="A258" s="114"/>
      <c r="C258" s="116"/>
      <c r="D258" s="116"/>
      <c r="E258" s="116"/>
      <c r="F258" s="116"/>
      <c r="G258" s="116"/>
      <c r="H258" s="117"/>
      <c r="I258" s="118"/>
      <c r="J258" s="119"/>
      <c r="K258" s="119"/>
      <c r="L258" s="116"/>
      <c r="M258" s="116"/>
      <c r="N258" s="116"/>
      <c r="O258" s="123"/>
      <c r="P258" s="124"/>
    </row>
    <row r="259" spans="1:16">
      <c r="A259" s="114"/>
      <c r="C259" s="116"/>
      <c r="D259" s="116"/>
      <c r="E259" s="116"/>
      <c r="F259" s="116"/>
      <c r="G259" s="116"/>
      <c r="H259" s="117"/>
      <c r="I259" s="118"/>
      <c r="J259" s="119"/>
      <c r="K259" s="119"/>
      <c r="L259" s="116"/>
      <c r="M259" s="116"/>
      <c r="N259" s="116"/>
      <c r="O259" s="123"/>
      <c r="P259" s="124"/>
    </row>
    <row r="260" spans="1:16">
      <c r="A260" s="114"/>
      <c r="C260" s="116"/>
      <c r="D260" s="116"/>
      <c r="E260" s="116"/>
      <c r="F260" s="116"/>
      <c r="G260" s="116"/>
      <c r="H260" s="117"/>
      <c r="I260" s="118"/>
      <c r="J260" s="119"/>
      <c r="K260" s="119"/>
      <c r="L260" s="116"/>
      <c r="M260" s="116"/>
      <c r="N260" s="116"/>
      <c r="O260" s="123"/>
      <c r="P260" s="124"/>
    </row>
    <row r="261" spans="1:16">
      <c r="A261" s="114"/>
      <c r="C261" s="116"/>
      <c r="D261" s="116"/>
      <c r="E261" s="116"/>
      <c r="F261" s="116"/>
      <c r="G261" s="116"/>
      <c r="H261" s="117"/>
      <c r="I261" s="118"/>
      <c r="J261" s="119"/>
      <c r="K261" s="119"/>
      <c r="L261" s="116"/>
      <c r="M261" s="116"/>
      <c r="N261" s="116"/>
      <c r="O261" s="123"/>
      <c r="P261" s="124"/>
    </row>
    <row r="262" spans="1:16">
      <c r="A262" s="114"/>
      <c r="C262" s="116"/>
      <c r="D262" s="116"/>
      <c r="E262" s="116"/>
      <c r="F262" s="116"/>
      <c r="G262" s="116"/>
      <c r="H262" s="117"/>
      <c r="I262" s="118"/>
      <c r="J262" s="119"/>
      <c r="K262" s="119"/>
      <c r="L262" s="116"/>
      <c r="M262" s="116"/>
      <c r="N262" s="116"/>
      <c r="O262" s="123"/>
      <c r="P262" s="124"/>
    </row>
    <row r="263" spans="1:16">
      <c r="A263" s="114"/>
      <c r="C263" s="116"/>
      <c r="D263" s="116"/>
      <c r="E263" s="116"/>
      <c r="F263" s="116"/>
      <c r="G263" s="116"/>
      <c r="H263" s="117"/>
      <c r="I263" s="118"/>
      <c r="J263" s="119"/>
      <c r="K263" s="119"/>
      <c r="L263" s="116"/>
      <c r="M263" s="116"/>
      <c r="N263" s="116"/>
      <c r="O263" s="123"/>
      <c r="P263" s="124"/>
    </row>
    <row r="264" spans="1:16">
      <c r="A264" s="114"/>
      <c r="C264" s="116"/>
      <c r="D264" s="116"/>
      <c r="E264" s="116"/>
      <c r="F264" s="116"/>
      <c r="G264" s="116"/>
      <c r="H264" s="117"/>
      <c r="I264" s="118"/>
      <c r="J264" s="119"/>
      <c r="K264" s="119"/>
      <c r="L264" s="116"/>
      <c r="M264" s="116"/>
      <c r="N264" s="116"/>
      <c r="O264" s="123"/>
      <c r="P264" s="124"/>
    </row>
    <row r="265" spans="1:16">
      <c r="A265" s="114"/>
      <c r="C265" s="116"/>
      <c r="D265" s="116"/>
      <c r="E265" s="116"/>
      <c r="F265" s="116"/>
      <c r="G265" s="116"/>
      <c r="H265" s="117"/>
      <c r="I265" s="118"/>
      <c r="J265" s="119"/>
      <c r="K265" s="119"/>
      <c r="L265" s="116"/>
      <c r="M265" s="116"/>
      <c r="N265" s="116"/>
      <c r="O265" s="123"/>
      <c r="P265" s="124"/>
    </row>
    <row r="266" spans="1:16">
      <c r="A266" s="114"/>
      <c r="C266" s="116"/>
      <c r="D266" s="116"/>
      <c r="E266" s="116"/>
      <c r="F266" s="116"/>
      <c r="G266" s="116"/>
      <c r="H266" s="117"/>
      <c r="I266" s="118"/>
      <c r="J266" s="119"/>
      <c r="K266" s="119"/>
      <c r="L266" s="116"/>
      <c r="M266" s="116"/>
      <c r="N266" s="116"/>
      <c r="O266" s="123"/>
      <c r="P266" s="124"/>
    </row>
    <row r="267" spans="1:16">
      <c r="A267" s="114"/>
      <c r="C267" s="116"/>
      <c r="D267" s="116"/>
      <c r="E267" s="116"/>
      <c r="F267" s="116"/>
      <c r="G267" s="116"/>
      <c r="H267" s="117"/>
      <c r="I267" s="118"/>
      <c r="J267" s="119"/>
      <c r="K267" s="119"/>
      <c r="L267" s="116"/>
      <c r="M267" s="116"/>
      <c r="N267" s="116"/>
      <c r="O267" s="123"/>
      <c r="P267" s="124"/>
    </row>
    <row r="268" spans="1:16">
      <c r="A268" s="114"/>
      <c r="C268" s="116"/>
      <c r="D268" s="116"/>
      <c r="E268" s="116"/>
      <c r="F268" s="116"/>
      <c r="G268" s="116"/>
      <c r="H268" s="117"/>
      <c r="I268" s="118"/>
      <c r="J268" s="119"/>
      <c r="K268" s="119"/>
      <c r="L268" s="116"/>
      <c r="M268" s="116"/>
      <c r="N268" s="116"/>
      <c r="O268" s="123"/>
      <c r="P268" s="124"/>
    </row>
    <row r="269" spans="1:16">
      <c r="A269" s="114"/>
      <c r="C269" s="116"/>
      <c r="D269" s="116"/>
      <c r="E269" s="116"/>
      <c r="F269" s="116"/>
      <c r="G269" s="116"/>
      <c r="H269" s="117"/>
      <c r="I269" s="118"/>
      <c r="J269" s="119"/>
      <c r="K269" s="119"/>
      <c r="L269" s="116"/>
      <c r="M269" s="116"/>
      <c r="N269" s="116"/>
      <c r="O269" s="123"/>
      <c r="P269" s="124"/>
    </row>
    <row r="270" spans="1:16">
      <c r="A270" s="114"/>
      <c r="C270" s="116"/>
      <c r="D270" s="116"/>
      <c r="E270" s="116"/>
      <c r="F270" s="116"/>
      <c r="G270" s="116"/>
      <c r="H270" s="117"/>
      <c r="I270" s="118"/>
      <c r="J270" s="119"/>
      <c r="K270" s="119"/>
      <c r="L270" s="116"/>
      <c r="M270" s="116"/>
      <c r="N270" s="116"/>
      <c r="O270" s="123"/>
      <c r="P270" s="124"/>
    </row>
    <row r="271" spans="1:16">
      <c r="A271" s="114"/>
      <c r="C271" s="116"/>
      <c r="D271" s="116"/>
      <c r="E271" s="116"/>
      <c r="F271" s="116"/>
      <c r="G271" s="116"/>
      <c r="H271" s="117"/>
      <c r="I271" s="118"/>
      <c r="J271" s="119"/>
      <c r="K271" s="119"/>
      <c r="L271" s="116"/>
      <c r="M271" s="116"/>
      <c r="N271" s="116"/>
      <c r="O271" s="123"/>
      <c r="P271" s="124"/>
    </row>
    <row r="272" spans="1:16">
      <c r="A272" s="114"/>
      <c r="C272" s="116"/>
      <c r="D272" s="116"/>
      <c r="E272" s="116"/>
      <c r="F272" s="116"/>
      <c r="G272" s="116"/>
      <c r="H272" s="117"/>
      <c r="I272" s="118"/>
      <c r="J272" s="119"/>
      <c r="K272" s="119"/>
      <c r="L272" s="116"/>
      <c r="M272" s="116"/>
      <c r="N272" s="116"/>
      <c r="O272" s="123"/>
      <c r="P272" s="124"/>
    </row>
    <row r="273" spans="1:16">
      <c r="A273" s="114"/>
      <c r="C273" s="116"/>
      <c r="D273" s="116"/>
      <c r="E273" s="116"/>
      <c r="F273" s="116"/>
      <c r="G273" s="116"/>
      <c r="H273" s="117"/>
      <c r="I273" s="118"/>
      <c r="J273" s="119"/>
      <c r="K273" s="119"/>
      <c r="L273" s="116"/>
      <c r="M273" s="116"/>
      <c r="N273" s="116"/>
      <c r="O273" s="123"/>
      <c r="P273" s="124"/>
    </row>
    <row r="274" spans="1:16">
      <c r="A274" s="114"/>
      <c r="C274" s="116"/>
      <c r="D274" s="116"/>
      <c r="E274" s="116"/>
      <c r="F274" s="116"/>
      <c r="G274" s="116"/>
      <c r="H274" s="117"/>
      <c r="I274" s="118"/>
      <c r="J274" s="119"/>
      <c r="K274" s="119"/>
      <c r="L274" s="116"/>
      <c r="M274" s="116"/>
      <c r="N274" s="116"/>
      <c r="O274" s="123"/>
      <c r="P274" s="124"/>
    </row>
    <row r="275" spans="1:16">
      <c r="A275" s="114"/>
      <c r="C275" s="116"/>
      <c r="D275" s="116"/>
      <c r="E275" s="116"/>
      <c r="F275" s="116"/>
      <c r="G275" s="116"/>
      <c r="H275" s="117"/>
      <c r="I275" s="118"/>
      <c r="J275" s="119"/>
      <c r="K275" s="119"/>
      <c r="L275" s="116"/>
      <c r="M275" s="116"/>
      <c r="N275" s="116"/>
      <c r="O275" s="123"/>
      <c r="P275" s="124"/>
    </row>
    <row r="276" spans="1:16">
      <c r="A276" s="114"/>
      <c r="C276" s="116"/>
      <c r="D276" s="116"/>
      <c r="E276" s="116"/>
      <c r="F276" s="116"/>
      <c r="G276" s="116"/>
      <c r="H276" s="117"/>
      <c r="I276" s="118"/>
      <c r="J276" s="119"/>
      <c r="K276" s="119"/>
      <c r="L276" s="116"/>
      <c r="M276" s="116"/>
      <c r="N276" s="116"/>
      <c r="O276" s="123"/>
      <c r="P276" s="124"/>
    </row>
    <row r="277" spans="1:16">
      <c r="A277" s="114"/>
      <c r="C277" s="116"/>
      <c r="D277" s="116"/>
      <c r="E277" s="116"/>
      <c r="F277" s="116"/>
      <c r="G277" s="116"/>
      <c r="H277" s="117"/>
      <c r="I277" s="118"/>
      <c r="J277" s="119"/>
      <c r="K277" s="119"/>
      <c r="L277" s="116"/>
      <c r="M277" s="116"/>
      <c r="N277" s="116"/>
      <c r="O277" s="123"/>
      <c r="P277" s="124"/>
    </row>
    <row r="278" spans="1:16">
      <c r="A278" s="114"/>
      <c r="C278" s="116"/>
      <c r="D278" s="116"/>
      <c r="E278" s="116"/>
      <c r="F278" s="116"/>
      <c r="G278" s="116"/>
      <c r="H278" s="117"/>
      <c r="I278" s="118"/>
      <c r="J278" s="119"/>
      <c r="K278" s="119"/>
      <c r="L278" s="116"/>
      <c r="M278" s="116"/>
      <c r="N278" s="116"/>
      <c r="O278" s="123"/>
      <c r="P278" s="124"/>
    </row>
    <row r="279" spans="1:16">
      <c r="A279" s="114"/>
      <c r="C279" s="116"/>
      <c r="D279" s="116"/>
      <c r="E279" s="116"/>
      <c r="F279" s="116"/>
      <c r="G279" s="116"/>
      <c r="H279" s="117"/>
      <c r="I279" s="118"/>
      <c r="J279" s="119"/>
      <c r="K279" s="119"/>
      <c r="L279" s="116"/>
      <c r="M279" s="116"/>
      <c r="N279" s="116"/>
      <c r="O279" s="123"/>
      <c r="P279" s="124"/>
    </row>
    <row r="280" spans="1:16">
      <c r="A280" s="114"/>
      <c r="C280" s="116"/>
      <c r="D280" s="116"/>
      <c r="E280" s="116"/>
      <c r="F280" s="116"/>
      <c r="G280" s="116"/>
      <c r="H280" s="117"/>
      <c r="I280" s="118"/>
      <c r="J280" s="119"/>
      <c r="K280" s="119"/>
      <c r="L280" s="116"/>
      <c r="M280" s="116"/>
      <c r="N280" s="116"/>
      <c r="O280" s="123"/>
      <c r="P280" s="124"/>
    </row>
    <row r="281" spans="1:16">
      <c r="A281" s="114"/>
      <c r="C281" s="116"/>
      <c r="D281" s="116"/>
      <c r="E281" s="116"/>
      <c r="F281" s="116"/>
      <c r="G281" s="116"/>
      <c r="H281" s="117"/>
      <c r="I281" s="118"/>
      <c r="J281" s="119"/>
      <c r="K281" s="119"/>
      <c r="L281" s="116"/>
      <c r="M281" s="116"/>
      <c r="N281" s="116"/>
      <c r="O281" s="123"/>
      <c r="P281" s="124"/>
    </row>
    <row r="282" spans="1:16">
      <c r="A282" s="114"/>
      <c r="C282" s="116"/>
      <c r="D282" s="116"/>
      <c r="E282" s="116"/>
      <c r="F282" s="116"/>
      <c r="G282" s="116"/>
      <c r="H282" s="117"/>
      <c r="I282" s="118"/>
      <c r="J282" s="119"/>
      <c r="K282" s="119"/>
      <c r="L282" s="116"/>
      <c r="M282" s="116"/>
      <c r="N282" s="116"/>
      <c r="O282" s="123"/>
      <c r="P282" s="124"/>
    </row>
    <row r="283" spans="1:16">
      <c r="A283" s="114"/>
      <c r="C283" s="116"/>
      <c r="D283" s="116"/>
      <c r="E283" s="116"/>
      <c r="F283" s="116"/>
      <c r="G283" s="116"/>
      <c r="H283" s="117"/>
      <c r="I283" s="118"/>
      <c r="J283" s="119"/>
      <c r="K283" s="119"/>
      <c r="L283" s="116"/>
      <c r="M283" s="116"/>
      <c r="N283" s="116"/>
      <c r="O283" s="123"/>
      <c r="P283" s="124"/>
    </row>
    <row r="284" spans="1:16">
      <c r="A284" s="114"/>
      <c r="C284" s="116"/>
      <c r="D284" s="116"/>
      <c r="E284" s="116"/>
      <c r="F284" s="116"/>
      <c r="G284" s="116"/>
      <c r="H284" s="117"/>
      <c r="I284" s="118"/>
      <c r="J284" s="119"/>
      <c r="K284" s="119"/>
      <c r="L284" s="116"/>
      <c r="M284" s="116"/>
      <c r="N284" s="116"/>
      <c r="O284" s="123"/>
      <c r="P284" s="124"/>
    </row>
    <row r="285" spans="1:16">
      <c r="A285" s="114"/>
      <c r="C285" s="116"/>
      <c r="D285" s="116"/>
      <c r="E285" s="116"/>
      <c r="F285" s="116"/>
      <c r="G285" s="116"/>
      <c r="H285" s="117"/>
      <c r="I285" s="118"/>
      <c r="J285" s="119"/>
      <c r="K285" s="119"/>
      <c r="L285" s="116"/>
      <c r="M285" s="116"/>
      <c r="N285" s="116"/>
      <c r="O285" s="123"/>
      <c r="P285" s="124"/>
    </row>
    <row r="286" spans="1:16">
      <c r="A286" s="114"/>
      <c r="C286" s="116"/>
      <c r="D286" s="116"/>
      <c r="E286" s="116"/>
      <c r="F286" s="116"/>
      <c r="G286" s="116"/>
      <c r="H286" s="117"/>
      <c r="I286" s="118"/>
      <c r="J286" s="119"/>
      <c r="K286" s="119"/>
      <c r="L286" s="116"/>
      <c r="M286" s="116"/>
      <c r="N286" s="116"/>
      <c r="O286" s="123"/>
      <c r="P286" s="124"/>
    </row>
    <row r="287" spans="1:16">
      <c r="A287" s="114"/>
      <c r="C287" s="116"/>
      <c r="D287" s="116"/>
      <c r="E287" s="116"/>
      <c r="F287" s="116"/>
      <c r="G287" s="116"/>
      <c r="H287" s="117"/>
      <c r="I287" s="118"/>
      <c r="J287" s="119"/>
      <c r="K287" s="119"/>
      <c r="L287" s="116"/>
      <c r="M287" s="116"/>
      <c r="N287" s="116"/>
      <c r="O287" s="123"/>
      <c r="P287" s="124"/>
    </row>
    <row r="288" spans="1:16">
      <c r="A288" s="114"/>
      <c r="C288" s="116"/>
      <c r="D288" s="116"/>
      <c r="E288" s="116"/>
      <c r="F288" s="116"/>
      <c r="G288" s="116"/>
      <c r="H288" s="117"/>
      <c r="I288" s="118"/>
      <c r="J288" s="119"/>
      <c r="K288" s="119"/>
      <c r="L288" s="116"/>
      <c r="M288" s="116"/>
      <c r="N288" s="116"/>
      <c r="O288" s="123"/>
      <c r="P288" s="124"/>
    </row>
    <row r="289" spans="1:16">
      <c r="A289" s="114"/>
      <c r="C289" s="116"/>
      <c r="D289" s="116"/>
      <c r="E289" s="116"/>
      <c r="F289" s="116"/>
      <c r="G289" s="116"/>
      <c r="H289" s="117"/>
      <c r="I289" s="118"/>
      <c r="J289" s="119"/>
      <c r="K289" s="119"/>
      <c r="L289" s="116"/>
      <c r="M289" s="116"/>
      <c r="N289" s="116"/>
      <c r="O289" s="123"/>
      <c r="P289" s="124"/>
    </row>
    <row r="290" spans="1:16">
      <c r="A290" s="114"/>
      <c r="C290" s="116"/>
      <c r="D290" s="116"/>
      <c r="E290" s="116"/>
      <c r="F290" s="116"/>
      <c r="G290" s="116"/>
      <c r="H290" s="117"/>
      <c r="I290" s="118"/>
      <c r="J290" s="119"/>
      <c r="K290" s="119"/>
      <c r="L290" s="116"/>
      <c r="M290" s="116"/>
      <c r="N290" s="116"/>
      <c r="O290" s="123"/>
      <c r="P290" s="124"/>
    </row>
    <row r="291" spans="1:16">
      <c r="A291" s="114"/>
      <c r="C291" s="116"/>
      <c r="D291" s="116"/>
      <c r="E291" s="116"/>
      <c r="F291" s="116"/>
      <c r="G291" s="116"/>
      <c r="H291" s="117"/>
      <c r="I291" s="118"/>
      <c r="J291" s="119"/>
      <c r="K291" s="119"/>
      <c r="L291" s="116"/>
      <c r="M291" s="116"/>
      <c r="N291" s="116"/>
      <c r="O291" s="123"/>
      <c r="P291" s="124"/>
    </row>
    <row r="292" spans="1:16">
      <c r="A292" s="114"/>
      <c r="C292" s="116"/>
      <c r="D292" s="116"/>
      <c r="E292" s="116"/>
      <c r="F292" s="116"/>
      <c r="G292" s="116"/>
      <c r="H292" s="117"/>
      <c r="I292" s="118"/>
      <c r="J292" s="119"/>
      <c r="K292" s="119"/>
      <c r="L292" s="116"/>
      <c r="M292" s="116"/>
      <c r="N292" s="116"/>
      <c r="O292" s="123"/>
      <c r="P292" s="124"/>
    </row>
    <row r="293" spans="1:16">
      <c r="A293" s="114"/>
      <c r="C293" s="116"/>
      <c r="D293" s="116"/>
      <c r="E293" s="116"/>
      <c r="F293" s="116"/>
      <c r="G293" s="116"/>
      <c r="H293" s="117"/>
      <c r="I293" s="118"/>
      <c r="J293" s="119"/>
      <c r="K293" s="119"/>
      <c r="L293" s="116"/>
      <c r="M293" s="116"/>
      <c r="N293" s="116"/>
      <c r="O293" s="123"/>
      <c r="P293" s="124"/>
    </row>
    <row r="294" spans="1:16">
      <c r="A294" s="114"/>
      <c r="C294" s="116"/>
      <c r="D294" s="116"/>
      <c r="E294" s="116"/>
      <c r="F294" s="116"/>
      <c r="G294" s="116"/>
      <c r="H294" s="117"/>
      <c r="I294" s="118"/>
      <c r="J294" s="119"/>
      <c r="K294" s="119"/>
      <c r="L294" s="116"/>
      <c r="M294" s="116"/>
      <c r="N294" s="116"/>
      <c r="O294" s="123"/>
      <c r="P294" s="124"/>
    </row>
    <row r="295" spans="1:16">
      <c r="A295" s="114"/>
      <c r="C295" s="116"/>
      <c r="D295" s="116"/>
      <c r="E295" s="116"/>
      <c r="F295" s="116"/>
      <c r="G295" s="116"/>
      <c r="H295" s="117"/>
      <c r="I295" s="118"/>
      <c r="J295" s="119"/>
      <c r="K295" s="119"/>
      <c r="L295" s="116"/>
      <c r="M295" s="116"/>
      <c r="N295" s="116"/>
      <c r="O295" s="123"/>
      <c r="P295" s="124"/>
    </row>
    <row r="296" spans="1:16">
      <c r="A296" s="114"/>
      <c r="C296" s="116"/>
      <c r="D296" s="116"/>
      <c r="E296" s="116"/>
      <c r="F296" s="116"/>
      <c r="G296" s="116"/>
      <c r="H296" s="117"/>
      <c r="I296" s="118"/>
      <c r="J296" s="119"/>
      <c r="K296" s="119"/>
      <c r="L296" s="116"/>
      <c r="M296" s="116"/>
      <c r="N296" s="116"/>
      <c r="O296" s="123"/>
      <c r="P296" s="124"/>
    </row>
    <row r="297" spans="1:16">
      <c r="A297" s="114"/>
      <c r="C297" s="116"/>
      <c r="D297" s="116"/>
      <c r="E297" s="116"/>
      <c r="F297" s="116"/>
      <c r="G297" s="116"/>
      <c r="H297" s="117"/>
      <c r="I297" s="118"/>
      <c r="J297" s="119"/>
      <c r="K297" s="119"/>
      <c r="L297" s="116"/>
      <c r="M297" s="116"/>
      <c r="N297" s="116"/>
      <c r="O297" s="123"/>
      <c r="P297" s="124"/>
    </row>
    <row r="298" spans="1:16">
      <c r="A298" s="114"/>
      <c r="C298" s="116"/>
      <c r="D298" s="116"/>
      <c r="E298" s="116"/>
      <c r="F298" s="116"/>
      <c r="G298" s="116"/>
      <c r="H298" s="117"/>
      <c r="I298" s="118"/>
      <c r="J298" s="119"/>
      <c r="K298" s="119"/>
      <c r="L298" s="116"/>
      <c r="M298" s="116"/>
      <c r="N298" s="116"/>
      <c r="O298" s="123"/>
      <c r="P298" s="124"/>
    </row>
    <row r="299" spans="1:16">
      <c r="A299" s="114"/>
      <c r="C299" s="116"/>
      <c r="D299" s="116"/>
      <c r="E299" s="116"/>
      <c r="F299" s="116"/>
      <c r="G299" s="116"/>
      <c r="H299" s="117"/>
      <c r="I299" s="118"/>
      <c r="J299" s="119"/>
      <c r="K299" s="119"/>
      <c r="L299" s="116"/>
      <c r="M299" s="116"/>
      <c r="N299" s="116"/>
      <c r="O299" s="123"/>
      <c r="P299" s="124"/>
    </row>
    <row r="300" spans="1:16">
      <c r="A300" s="114"/>
      <c r="C300" s="116"/>
      <c r="D300" s="116"/>
      <c r="E300" s="116"/>
      <c r="F300" s="116"/>
      <c r="G300" s="116"/>
      <c r="H300" s="117"/>
      <c r="I300" s="118"/>
      <c r="J300" s="119"/>
      <c r="K300" s="119"/>
      <c r="L300" s="116"/>
      <c r="M300" s="116"/>
      <c r="N300" s="116"/>
      <c r="O300" s="123"/>
      <c r="P300" s="124"/>
    </row>
    <row r="301" spans="1:16">
      <c r="A301" s="114"/>
      <c r="C301" s="116"/>
      <c r="D301" s="116"/>
      <c r="E301" s="116"/>
      <c r="F301" s="116"/>
      <c r="G301" s="116"/>
      <c r="H301" s="117"/>
      <c r="I301" s="118"/>
      <c r="J301" s="119"/>
      <c r="K301" s="119"/>
      <c r="L301" s="116"/>
      <c r="M301" s="116"/>
      <c r="N301" s="116"/>
      <c r="O301" s="123"/>
      <c r="P301" s="124"/>
    </row>
    <row r="302" spans="1:16">
      <c r="A302" s="114"/>
      <c r="C302" s="116"/>
      <c r="D302" s="116"/>
      <c r="E302" s="116"/>
      <c r="F302" s="116"/>
      <c r="G302" s="116"/>
      <c r="H302" s="117"/>
      <c r="I302" s="118"/>
      <c r="J302" s="119"/>
      <c r="K302" s="119"/>
      <c r="L302" s="116"/>
      <c r="M302" s="116"/>
      <c r="N302" s="116"/>
      <c r="O302" s="123"/>
      <c r="P302" s="124"/>
    </row>
    <row r="303" spans="1:16">
      <c r="A303" s="114"/>
      <c r="C303" s="116"/>
      <c r="D303" s="116"/>
      <c r="E303" s="116"/>
      <c r="F303" s="116"/>
      <c r="G303" s="116"/>
      <c r="H303" s="117"/>
      <c r="I303" s="118"/>
      <c r="J303" s="119"/>
      <c r="K303" s="119"/>
      <c r="L303" s="116"/>
      <c r="M303" s="116"/>
      <c r="N303" s="116"/>
      <c r="O303" s="123"/>
      <c r="P303" s="124"/>
    </row>
    <row r="304" spans="1:16">
      <c r="A304" s="114"/>
      <c r="C304" s="116"/>
      <c r="D304" s="116"/>
      <c r="E304" s="116"/>
      <c r="F304" s="116"/>
      <c r="G304" s="116"/>
      <c r="H304" s="117"/>
      <c r="I304" s="118"/>
      <c r="J304" s="119"/>
      <c r="K304" s="119"/>
      <c r="L304" s="116"/>
      <c r="M304" s="116"/>
      <c r="N304" s="116"/>
      <c r="O304" s="123"/>
      <c r="P304" s="124"/>
    </row>
    <row r="305" spans="1:16">
      <c r="A305" s="114"/>
      <c r="C305" s="116"/>
      <c r="D305" s="116"/>
      <c r="E305" s="116"/>
      <c r="F305" s="116"/>
      <c r="G305" s="116"/>
      <c r="H305" s="117"/>
      <c r="I305" s="118"/>
      <c r="J305" s="119"/>
      <c r="K305" s="119"/>
      <c r="L305" s="116"/>
      <c r="M305" s="116"/>
      <c r="N305" s="116"/>
      <c r="O305" s="123"/>
      <c r="P305" s="124"/>
    </row>
    <row r="306" spans="1:16">
      <c r="A306" s="114"/>
      <c r="C306" s="116"/>
      <c r="D306" s="116"/>
      <c r="E306" s="116"/>
      <c r="F306" s="116"/>
      <c r="G306" s="116"/>
      <c r="H306" s="117"/>
      <c r="I306" s="118"/>
      <c r="J306" s="119"/>
      <c r="K306" s="119"/>
      <c r="L306" s="116"/>
      <c r="M306" s="116"/>
      <c r="N306" s="116"/>
      <c r="O306" s="123"/>
      <c r="P306" s="124"/>
    </row>
    <row r="307" spans="1:16">
      <c r="A307" s="114"/>
      <c r="C307" s="116"/>
      <c r="D307" s="116"/>
      <c r="E307" s="116"/>
      <c r="F307" s="116"/>
      <c r="G307" s="116"/>
      <c r="H307" s="117"/>
      <c r="I307" s="118"/>
      <c r="J307" s="119"/>
      <c r="K307" s="119"/>
      <c r="L307" s="116"/>
      <c r="M307" s="116"/>
      <c r="N307" s="116"/>
      <c r="O307" s="123"/>
      <c r="P307" s="124"/>
    </row>
    <row r="308" spans="1:16">
      <c r="A308" s="114"/>
      <c r="C308" s="116"/>
      <c r="D308" s="116"/>
      <c r="E308" s="116"/>
      <c r="F308" s="116"/>
      <c r="G308" s="116"/>
      <c r="H308" s="117"/>
      <c r="I308" s="118"/>
      <c r="J308" s="119"/>
      <c r="K308" s="119"/>
      <c r="L308" s="116"/>
      <c r="M308" s="116"/>
      <c r="N308" s="116"/>
      <c r="O308" s="123"/>
      <c r="P308" s="124"/>
    </row>
    <row r="309" spans="1:16">
      <c r="A309" s="114"/>
      <c r="C309" s="116"/>
      <c r="D309" s="116"/>
      <c r="E309" s="116"/>
      <c r="F309" s="116"/>
      <c r="G309" s="116"/>
      <c r="H309" s="117"/>
      <c r="I309" s="118"/>
      <c r="J309" s="119"/>
      <c r="K309" s="119"/>
      <c r="L309" s="116"/>
      <c r="M309" s="116"/>
      <c r="N309" s="116"/>
      <c r="O309" s="123"/>
      <c r="P309" s="124"/>
    </row>
    <row r="310" spans="1:16">
      <c r="A310" s="114"/>
      <c r="C310" s="116"/>
      <c r="D310" s="116"/>
      <c r="E310" s="116"/>
      <c r="F310" s="116"/>
      <c r="G310" s="116"/>
      <c r="H310" s="117"/>
      <c r="I310" s="118"/>
      <c r="J310" s="119"/>
      <c r="K310" s="119"/>
      <c r="L310" s="116"/>
      <c r="M310" s="116"/>
      <c r="N310" s="116"/>
      <c r="O310" s="123"/>
      <c r="P310" s="124"/>
    </row>
    <row r="311" spans="1:16">
      <c r="A311" s="114"/>
      <c r="C311" s="116"/>
      <c r="D311" s="116"/>
      <c r="E311" s="116"/>
      <c r="F311" s="116"/>
      <c r="G311" s="116"/>
      <c r="H311" s="117"/>
      <c r="I311" s="118"/>
      <c r="J311" s="119"/>
      <c r="K311" s="119"/>
      <c r="L311" s="116"/>
      <c r="M311" s="116"/>
      <c r="N311" s="116"/>
      <c r="O311" s="123"/>
      <c r="P311" s="124"/>
    </row>
    <row r="312" spans="1:16">
      <c r="A312" s="114"/>
      <c r="C312" s="116"/>
      <c r="D312" s="116"/>
      <c r="E312" s="116"/>
      <c r="F312" s="116"/>
      <c r="G312" s="116"/>
      <c r="H312" s="117"/>
      <c r="I312" s="118"/>
      <c r="J312" s="119"/>
      <c r="K312" s="119"/>
      <c r="L312" s="116"/>
      <c r="M312" s="116"/>
      <c r="N312" s="116"/>
      <c r="O312" s="123"/>
      <c r="P312" s="124"/>
    </row>
    <row r="313" spans="1:16">
      <c r="A313" s="114"/>
      <c r="C313" s="116"/>
      <c r="D313" s="116"/>
      <c r="E313" s="116"/>
      <c r="F313" s="116"/>
      <c r="G313" s="116"/>
      <c r="H313" s="117"/>
      <c r="I313" s="118"/>
      <c r="J313" s="119"/>
      <c r="K313" s="119"/>
      <c r="L313" s="116"/>
      <c r="M313" s="116"/>
      <c r="N313" s="116"/>
      <c r="O313" s="123"/>
      <c r="P313" s="124"/>
    </row>
    <row r="314" spans="1:16">
      <c r="A314" s="114"/>
      <c r="C314" s="116"/>
      <c r="D314" s="116"/>
      <c r="E314" s="116"/>
      <c r="F314" s="116"/>
      <c r="G314" s="116"/>
      <c r="H314" s="117"/>
      <c r="I314" s="118"/>
      <c r="J314" s="119"/>
      <c r="K314" s="119"/>
      <c r="L314" s="116"/>
      <c r="M314" s="116"/>
      <c r="N314" s="116"/>
      <c r="O314" s="123"/>
      <c r="P314" s="124"/>
    </row>
    <row r="315" spans="1:16">
      <c r="A315" s="114"/>
      <c r="C315" s="116"/>
      <c r="D315" s="116"/>
      <c r="E315" s="116"/>
      <c r="F315" s="116"/>
      <c r="G315" s="116"/>
      <c r="H315" s="117"/>
      <c r="I315" s="118"/>
      <c r="J315" s="119"/>
      <c r="K315" s="119"/>
      <c r="L315" s="116"/>
      <c r="M315" s="116"/>
      <c r="N315" s="116"/>
      <c r="O315" s="123"/>
      <c r="P315" s="124"/>
    </row>
    <row r="316" spans="1:16">
      <c r="A316" s="114"/>
      <c r="C316" s="116"/>
      <c r="D316" s="116"/>
      <c r="E316" s="116"/>
      <c r="F316" s="116"/>
      <c r="G316" s="116"/>
      <c r="H316" s="117"/>
      <c r="I316" s="118"/>
      <c r="J316" s="119"/>
      <c r="K316" s="119"/>
      <c r="L316" s="116"/>
      <c r="M316" s="116"/>
      <c r="N316" s="116"/>
      <c r="O316" s="123"/>
      <c r="P316" s="124"/>
    </row>
    <row r="317" spans="1:16">
      <c r="A317" s="114"/>
      <c r="C317" s="116"/>
      <c r="D317" s="116"/>
      <c r="E317" s="116"/>
      <c r="F317" s="116"/>
      <c r="G317" s="116"/>
      <c r="H317" s="117"/>
      <c r="I317" s="118"/>
      <c r="J317" s="119"/>
      <c r="K317" s="119"/>
      <c r="L317" s="116"/>
      <c r="M317" s="116"/>
      <c r="N317" s="116"/>
      <c r="O317" s="123"/>
      <c r="P317" s="124"/>
    </row>
    <row r="318" spans="1:16">
      <c r="A318" s="114"/>
      <c r="C318" s="116"/>
      <c r="D318" s="116"/>
      <c r="E318" s="116"/>
      <c r="F318" s="116"/>
      <c r="G318" s="116"/>
      <c r="H318" s="117"/>
      <c r="I318" s="118"/>
      <c r="J318" s="119"/>
      <c r="K318" s="119"/>
      <c r="L318" s="116"/>
      <c r="M318" s="116"/>
      <c r="N318" s="116"/>
      <c r="O318" s="123"/>
      <c r="P318" s="124"/>
    </row>
    <row r="319" spans="1:16">
      <c r="A319" s="114"/>
      <c r="C319" s="116"/>
      <c r="D319" s="116"/>
      <c r="E319" s="116"/>
      <c r="F319" s="116"/>
      <c r="G319" s="116"/>
      <c r="H319" s="117"/>
      <c r="I319" s="118"/>
      <c r="J319" s="119"/>
      <c r="K319" s="119"/>
      <c r="L319" s="116"/>
      <c r="M319" s="116"/>
      <c r="N319" s="116"/>
      <c r="O319" s="123"/>
      <c r="P319" s="124"/>
    </row>
    <row r="320" spans="1:16">
      <c r="A320" s="114"/>
      <c r="C320" s="116"/>
      <c r="D320" s="116"/>
      <c r="E320" s="116"/>
      <c r="F320" s="116"/>
      <c r="G320" s="116"/>
      <c r="H320" s="117"/>
      <c r="I320" s="118"/>
      <c r="J320" s="119"/>
      <c r="K320" s="119"/>
      <c r="L320" s="116"/>
      <c r="M320" s="116"/>
      <c r="N320" s="116"/>
      <c r="O320" s="123"/>
      <c r="P320" s="124"/>
    </row>
    <row r="321" spans="1:16">
      <c r="A321" s="114"/>
      <c r="C321" s="116"/>
      <c r="D321" s="116"/>
      <c r="E321" s="116"/>
      <c r="F321" s="116"/>
      <c r="G321" s="116"/>
      <c r="H321" s="117"/>
      <c r="I321" s="118"/>
      <c r="J321" s="119"/>
      <c r="K321" s="119"/>
      <c r="L321" s="116"/>
      <c r="M321" s="116"/>
      <c r="N321" s="116"/>
      <c r="O321" s="123"/>
      <c r="P321" s="124"/>
    </row>
    <row r="322" spans="1:16">
      <c r="A322" s="114"/>
      <c r="C322" s="116"/>
      <c r="D322" s="116"/>
      <c r="E322" s="116"/>
      <c r="F322" s="116"/>
      <c r="G322" s="116"/>
      <c r="H322" s="117"/>
      <c r="I322" s="118"/>
      <c r="J322" s="119"/>
      <c r="K322" s="119"/>
      <c r="L322" s="116"/>
      <c r="M322" s="116"/>
      <c r="N322" s="116"/>
      <c r="O322" s="123"/>
      <c r="P322" s="124"/>
    </row>
    <row r="323" spans="1:16">
      <c r="A323" s="114"/>
      <c r="C323" s="116"/>
      <c r="D323" s="116"/>
      <c r="E323" s="116"/>
      <c r="F323" s="116"/>
      <c r="G323" s="116"/>
      <c r="H323" s="117"/>
      <c r="I323" s="118"/>
      <c r="J323" s="119"/>
      <c r="K323" s="119"/>
      <c r="L323" s="116"/>
      <c r="M323" s="116"/>
      <c r="N323" s="116"/>
      <c r="O323" s="123"/>
      <c r="P323" s="124"/>
    </row>
    <row r="324" spans="1:16">
      <c r="A324" s="114"/>
      <c r="C324" s="116"/>
      <c r="D324" s="116"/>
      <c r="E324" s="116"/>
      <c r="F324" s="116"/>
      <c r="G324" s="116"/>
      <c r="H324" s="117"/>
      <c r="I324" s="118"/>
      <c r="J324" s="119"/>
      <c r="K324" s="119"/>
      <c r="L324" s="116"/>
      <c r="M324" s="116"/>
      <c r="N324" s="116"/>
      <c r="O324" s="123"/>
      <c r="P324" s="124"/>
    </row>
    <row r="325" spans="1:16">
      <c r="A325" s="114"/>
      <c r="C325" s="116"/>
      <c r="D325" s="116"/>
      <c r="E325" s="116"/>
      <c r="F325" s="116"/>
      <c r="G325" s="116"/>
      <c r="H325" s="117"/>
      <c r="I325" s="118"/>
      <c r="J325" s="119"/>
      <c r="K325" s="119"/>
      <c r="L325" s="116"/>
      <c r="M325" s="116"/>
      <c r="N325" s="116"/>
      <c r="O325" s="123"/>
      <c r="P325" s="124"/>
    </row>
    <row r="326" spans="1:16">
      <c r="A326" s="114"/>
      <c r="C326" s="116"/>
      <c r="D326" s="116"/>
      <c r="E326" s="116"/>
      <c r="F326" s="116"/>
      <c r="G326" s="116"/>
      <c r="H326" s="117"/>
      <c r="I326" s="118"/>
      <c r="J326" s="119"/>
      <c r="K326" s="119"/>
      <c r="L326" s="116"/>
      <c r="M326" s="116"/>
      <c r="N326" s="116"/>
      <c r="O326" s="123"/>
      <c r="P326" s="124"/>
    </row>
    <row r="327" spans="1:16">
      <c r="A327" s="114"/>
      <c r="C327" s="116"/>
      <c r="D327" s="116"/>
      <c r="E327" s="116"/>
      <c r="F327" s="116"/>
      <c r="G327" s="116"/>
      <c r="H327" s="117"/>
      <c r="I327" s="118"/>
      <c r="J327" s="119"/>
      <c r="K327" s="119"/>
      <c r="L327" s="116"/>
      <c r="M327" s="116"/>
      <c r="N327" s="116"/>
      <c r="O327" s="123"/>
      <c r="P327" s="124"/>
    </row>
    <row r="328" spans="1:16">
      <c r="A328" s="114"/>
      <c r="C328" s="116"/>
      <c r="D328" s="116"/>
      <c r="E328" s="116"/>
      <c r="F328" s="116"/>
      <c r="G328" s="116"/>
      <c r="H328" s="117"/>
      <c r="I328" s="118"/>
      <c r="J328" s="119"/>
      <c r="K328" s="119"/>
      <c r="L328" s="116"/>
      <c r="M328" s="116"/>
      <c r="N328" s="116"/>
      <c r="O328" s="123"/>
      <c r="P328" s="124"/>
    </row>
    <row r="329" spans="1:16">
      <c r="A329" s="114"/>
      <c r="C329" s="116"/>
      <c r="D329" s="116"/>
      <c r="E329" s="116"/>
      <c r="F329" s="116"/>
      <c r="G329" s="116"/>
      <c r="H329" s="117"/>
      <c r="I329" s="118"/>
      <c r="J329" s="119"/>
      <c r="K329" s="119"/>
      <c r="L329" s="116"/>
      <c r="M329" s="116"/>
      <c r="N329" s="116"/>
      <c r="O329" s="123"/>
      <c r="P329" s="124"/>
    </row>
    <row r="330" spans="1:16">
      <c r="A330" s="114"/>
      <c r="C330" s="116"/>
      <c r="D330" s="116"/>
      <c r="E330" s="116"/>
      <c r="F330" s="116"/>
      <c r="G330" s="116"/>
      <c r="H330" s="117"/>
      <c r="I330" s="118"/>
      <c r="J330" s="119"/>
      <c r="K330" s="119"/>
      <c r="L330" s="116"/>
      <c r="M330" s="116"/>
      <c r="N330" s="116"/>
      <c r="O330" s="123"/>
      <c r="P330" s="124"/>
    </row>
    <row r="331" spans="1:16">
      <c r="A331" s="114"/>
      <c r="C331" s="116"/>
      <c r="D331" s="116"/>
      <c r="E331" s="116"/>
      <c r="F331" s="116"/>
      <c r="G331" s="116"/>
      <c r="H331" s="117"/>
      <c r="I331" s="118"/>
      <c r="J331" s="119"/>
      <c r="K331" s="119"/>
      <c r="L331" s="116"/>
      <c r="M331" s="116"/>
      <c r="N331" s="116"/>
      <c r="O331" s="123"/>
      <c r="P331" s="124"/>
    </row>
    <row r="332" spans="1:16">
      <c r="A332" s="114"/>
      <c r="C332" s="116"/>
      <c r="D332" s="116"/>
      <c r="E332" s="116"/>
      <c r="F332" s="116"/>
      <c r="G332" s="116"/>
      <c r="H332" s="117"/>
      <c r="I332" s="118"/>
      <c r="J332" s="119"/>
      <c r="K332" s="119"/>
      <c r="L332" s="116"/>
      <c r="M332" s="116"/>
      <c r="N332" s="116"/>
      <c r="O332" s="123"/>
      <c r="P332" s="124"/>
    </row>
    <row r="333" spans="1:16">
      <c r="A333" s="114"/>
      <c r="C333" s="116"/>
      <c r="D333" s="116"/>
      <c r="E333" s="116"/>
      <c r="F333" s="116"/>
      <c r="G333" s="116"/>
      <c r="H333" s="117"/>
      <c r="I333" s="118"/>
      <c r="J333" s="119"/>
      <c r="K333" s="119"/>
      <c r="L333" s="116"/>
      <c r="M333" s="116"/>
      <c r="N333" s="116"/>
      <c r="O333" s="123"/>
      <c r="P333" s="124"/>
    </row>
    <row r="334" spans="1:16">
      <c r="A334" s="114"/>
      <c r="C334" s="116"/>
      <c r="D334" s="116"/>
      <c r="E334" s="116"/>
      <c r="F334" s="116"/>
      <c r="G334" s="116"/>
      <c r="H334" s="117"/>
      <c r="I334" s="118"/>
      <c r="J334" s="119"/>
      <c r="K334" s="119"/>
      <c r="L334" s="116"/>
      <c r="M334" s="116"/>
      <c r="N334" s="116"/>
      <c r="O334" s="123"/>
      <c r="P334" s="124"/>
    </row>
    <row r="335" spans="1:16">
      <c r="A335" s="114"/>
      <c r="C335" s="116"/>
      <c r="D335" s="116"/>
      <c r="E335" s="116"/>
      <c r="F335" s="116"/>
      <c r="G335" s="116"/>
      <c r="H335" s="117"/>
      <c r="I335" s="118"/>
      <c r="J335" s="119"/>
      <c r="K335" s="119"/>
      <c r="L335" s="116"/>
      <c r="M335" s="116"/>
      <c r="N335" s="116"/>
      <c r="O335" s="123"/>
      <c r="P335" s="124"/>
    </row>
    <row r="336" spans="1:16">
      <c r="A336" s="114"/>
      <c r="C336" s="116"/>
      <c r="D336" s="116"/>
      <c r="E336" s="116"/>
      <c r="F336" s="116"/>
      <c r="G336" s="116"/>
      <c r="H336" s="117"/>
      <c r="I336" s="118"/>
      <c r="J336" s="119"/>
      <c r="K336" s="119"/>
      <c r="L336" s="116"/>
      <c r="M336" s="116"/>
      <c r="N336" s="116"/>
      <c r="O336" s="123"/>
      <c r="P336" s="124"/>
    </row>
    <row r="337" spans="1:16">
      <c r="A337" s="114"/>
      <c r="C337" s="116"/>
      <c r="D337" s="116"/>
      <c r="E337" s="116"/>
      <c r="F337" s="116"/>
      <c r="G337" s="116"/>
      <c r="H337" s="117"/>
      <c r="I337" s="118"/>
      <c r="J337" s="119"/>
      <c r="K337" s="119"/>
      <c r="L337" s="116"/>
      <c r="M337" s="116"/>
      <c r="N337" s="116"/>
      <c r="O337" s="123"/>
      <c r="P337" s="124"/>
    </row>
    <row r="338" spans="1:16">
      <c r="A338" s="114"/>
      <c r="C338" s="116"/>
      <c r="D338" s="116"/>
      <c r="E338" s="116"/>
      <c r="F338" s="116"/>
      <c r="G338" s="116"/>
      <c r="H338" s="117"/>
      <c r="I338" s="118"/>
      <c r="J338" s="119"/>
      <c r="K338" s="119"/>
      <c r="L338" s="116"/>
      <c r="M338" s="116"/>
      <c r="N338" s="116"/>
      <c r="O338" s="123"/>
      <c r="P338" s="124"/>
    </row>
    <row r="339" spans="1:16">
      <c r="A339" s="114"/>
      <c r="C339" s="116"/>
      <c r="D339" s="116"/>
      <c r="E339" s="116"/>
      <c r="F339" s="116"/>
      <c r="G339" s="116"/>
      <c r="H339" s="117"/>
      <c r="I339" s="118"/>
      <c r="J339" s="119"/>
      <c r="K339" s="119"/>
      <c r="L339" s="116"/>
      <c r="M339" s="116"/>
      <c r="N339" s="116"/>
      <c r="O339" s="123"/>
      <c r="P339" s="124"/>
    </row>
    <row r="340" spans="1:16">
      <c r="A340" s="114"/>
      <c r="C340" s="116"/>
      <c r="D340" s="116"/>
      <c r="E340" s="116"/>
      <c r="F340" s="116"/>
      <c r="G340" s="116"/>
      <c r="H340" s="117"/>
      <c r="I340" s="118"/>
      <c r="J340" s="119"/>
      <c r="K340" s="119"/>
      <c r="L340" s="116"/>
      <c r="M340" s="116"/>
      <c r="N340" s="116"/>
      <c r="O340" s="123"/>
      <c r="P340" s="124"/>
    </row>
    <row r="341" spans="1:16">
      <c r="A341" s="114"/>
      <c r="C341" s="116"/>
      <c r="D341" s="116"/>
      <c r="E341" s="116"/>
      <c r="F341" s="116"/>
      <c r="G341" s="116"/>
      <c r="H341" s="117"/>
      <c r="I341" s="118"/>
      <c r="J341" s="119"/>
      <c r="K341" s="119"/>
      <c r="L341" s="116"/>
      <c r="M341" s="116"/>
      <c r="N341" s="116"/>
      <c r="O341" s="123"/>
      <c r="P341" s="124"/>
    </row>
    <row r="342" spans="1:16">
      <c r="A342" s="114"/>
      <c r="C342" s="116"/>
      <c r="D342" s="116"/>
      <c r="E342" s="116"/>
      <c r="F342" s="116"/>
      <c r="G342" s="116"/>
      <c r="H342" s="117"/>
      <c r="I342" s="118"/>
      <c r="J342" s="119"/>
      <c r="K342" s="119"/>
      <c r="L342" s="116"/>
      <c r="M342" s="116"/>
      <c r="N342" s="116"/>
      <c r="O342" s="123"/>
      <c r="P342" s="124"/>
    </row>
    <row r="343" spans="1:16">
      <c r="A343" s="114"/>
      <c r="C343" s="116"/>
      <c r="D343" s="116"/>
      <c r="E343" s="116"/>
      <c r="F343" s="116"/>
      <c r="G343" s="116"/>
      <c r="H343" s="117"/>
      <c r="I343" s="118"/>
      <c r="J343" s="119"/>
      <c r="K343" s="119"/>
      <c r="L343" s="116"/>
      <c r="M343" s="116"/>
      <c r="N343" s="116"/>
      <c r="O343" s="123"/>
      <c r="P343" s="124"/>
    </row>
    <row r="344" spans="1:16">
      <c r="A344" s="114"/>
      <c r="C344" s="116"/>
      <c r="D344" s="116"/>
      <c r="E344" s="116"/>
      <c r="F344" s="116"/>
      <c r="G344" s="116"/>
      <c r="H344" s="117"/>
      <c r="I344" s="118"/>
      <c r="J344" s="119"/>
      <c r="K344" s="119"/>
      <c r="L344" s="116"/>
      <c r="M344" s="116"/>
      <c r="N344" s="116"/>
      <c r="O344" s="123"/>
      <c r="P344" s="124"/>
    </row>
    <row r="345" spans="1:16">
      <c r="A345" s="114"/>
      <c r="C345" s="116"/>
      <c r="D345" s="116"/>
      <c r="E345" s="116"/>
      <c r="F345" s="116"/>
      <c r="G345" s="116"/>
      <c r="H345" s="117"/>
      <c r="I345" s="118"/>
      <c r="J345" s="119"/>
      <c r="K345" s="119"/>
      <c r="L345" s="116"/>
      <c r="M345" s="116"/>
      <c r="N345" s="116"/>
      <c r="O345" s="123"/>
      <c r="P345" s="124"/>
    </row>
    <row r="346" spans="1:16">
      <c r="A346" s="114"/>
      <c r="C346" s="116"/>
      <c r="D346" s="116"/>
      <c r="E346" s="116"/>
      <c r="F346" s="116"/>
      <c r="G346" s="116"/>
      <c r="H346" s="117"/>
      <c r="I346" s="118"/>
      <c r="J346" s="119"/>
      <c r="K346" s="119"/>
      <c r="L346" s="116"/>
      <c r="M346" s="116"/>
      <c r="N346" s="116"/>
      <c r="O346" s="123"/>
      <c r="P346" s="124"/>
    </row>
    <row r="347" spans="1:16">
      <c r="A347" s="114"/>
      <c r="C347" s="116"/>
      <c r="D347" s="116"/>
      <c r="E347" s="116"/>
      <c r="F347" s="116"/>
      <c r="G347" s="116"/>
      <c r="H347" s="117"/>
      <c r="I347" s="118"/>
      <c r="J347" s="119"/>
      <c r="K347" s="119"/>
      <c r="L347" s="116"/>
      <c r="M347" s="116"/>
      <c r="N347" s="116"/>
      <c r="O347" s="123"/>
      <c r="P347" s="124"/>
    </row>
    <row r="348" spans="1:16">
      <c r="A348" s="114"/>
      <c r="C348" s="116"/>
      <c r="D348" s="116"/>
      <c r="E348" s="116"/>
      <c r="F348" s="116"/>
      <c r="G348" s="116"/>
      <c r="H348" s="117"/>
      <c r="I348" s="118"/>
      <c r="J348" s="119"/>
      <c r="K348" s="119"/>
      <c r="L348" s="116"/>
      <c r="M348" s="116"/>
      <c r="N348" s="116"/>
      <c r="O348" s="123"/>
      <c r="P348" s="124"/>
    </row>
    <row r="349" spans="1:16">
      <c r="A349" s="114"/>
      <c r="C349" s="116"/>
      <c r="D349" s="116"/>
      <c r="E349" s="116"/>
      <c r="F349" s="116"/>
      <c r="G349" s="116"/>
      <c r="H349" s="117"/>
      <c r="I349" s="118"/>
      <c r="J349" s="119"/>
      <c r="K349" s="119"/>
      <c r="L349" s="116"/>
      <c r="M349" s="116"/>
      <c r="N349" s="116"/>
      <c r="O349" s="123"/>
      <c r="P349" s="124"/>
    </row>
    <row r="350" spans="1:16">
      <c r="A350" s="114"/>
      <c r="C350" s="116"/>
      <c r="D350" s="116"/>
      <c r="E350" s="116"/>
      <c r="F350" s="116"/>
      <c r="G350" s="116"/>
      <c r="H350" s="117"/>
      <c r="I350" s="118"/>
      <c r="J350" s="119"/>
      <c r="K350" s="119"/>
      <c r="L350" s="116"/>
      <c r="M350" s="116"/>
      <c r="N350" s="116"/>
      <c r="O350" s="123"/>
      <c r="P350" s="124"/>
    </row>
    <row r="351" spans="1:16">
      <c r="A351" s="114"/>
      <c r="C351" s="116"/>
      <c r="D351" s="116"/>
      <c r="E351" s="116"/>
      <c r="F351" s="116"/>
      <c r="G351" s="116"/>
      <c r="H351" s="117"/>
      <c r="I351" s="118"/>
      <c r="J351" s="119"/>
      <c r="K351" s="119"/>
      <c r="L351" s="116"/>
      <c r="M351" s="116"/>
      <c r="N351" s="116"/>
      <c r="O351" s="123"/>
      <c r="P351" s="124"/>
    </row>
    <row r="352" spans="1:16">
      <c r="A352" s="114"/>
      <c r="C352" s="116"/>
      <c r="D352" s="116"/>
      <c r="E352" s="116"/>
      <c r="F352" s="116"/>
      <c r="G352" s="116"/>
      <c r="H352" s="117"/>
      <c r="I352" s="118"/>
      <c r="J352" s="119"/>
      <c r="K352" s="119"/>
      <c r="L352" s="116"/>
      <c r="M352" s="116"/>
      <c r="N352" s="116"/>
      <c r="O352" s="123"/>
      <c r="P352" s="124"/>
    </row>
    <row r="353" spans="1:16">
      <c r="A353" s="114"/>
      <c r="C353" s="116"/>
      <c r="D353" s="116"/>
      <c r="E353" s="116"/>
      <c r="F353" s="116"/>
      <c r="G353" s="116"/>
      <c r="H353" s="117"/>
      <c r="I353" s="118"/>
      <c r="J353" s="119"/>
      <c r="K353" s="119"/>
      <c r="L353" s="116"/>
      <c r="M353" s="116"/>
      <c r="N353" s="116"/>
      <c r="O353" s="123"/>
      <c r="P353" s="124"/>
    </row>
    <row r="354" spans="1:16">
      <c r="A354" s="114"/>
      <c r="C354" s="116"/>
      <c r="D354" s="116"/>
      <c r="E354" s="116"/>
      <c r="F354" s="116"/>
      <c r="G354" s="116"/>
      <c r="H354" s="117"/>
      <c r="I354" s="118"/>
      <c r="J354" s="119"/>
      <c r="K354" s="119"/>
      <c r="L354" s="116"/>
      <c r="M354" s="116"/>
      <c r="N354" s="116"/>
      <c r="O354" s="123"/>
      <c r="P354" s="124"/>
    </row>
    <row r="355" spans="1:16">
      <c r="A355" s="114"/>
      <c r="C355" s="116"/>
      <c r="D355" s="116"/>
      <c r="E355" s="116"/>
      <c r="F355" s="116"/>
      <c r="G355" s="116"/>
      <c r="H355" s="117"/>
      <c r="I355" s="118"/>
      <c r="J355" s="119"/>
      <c r="K355" s="119"/>
      <c r="L355" s="116"/>
      <c r="M355" s="116"/>
      <c r="N355" s="116"/>
      <c r="O355" s="123"/>
      <c r="P355" s="124"/>
    </row>
    <row r="356" spans="1:16">
      <c r="A356" s="114"/>
      <c r="C356" s="116"/>
      <c r="D356" s="116"/>
      <c r="E356" s="116"/>
      <c r="F356" s="116"/>
      <c r="G356" s="116"/>
      <c r="H356" s="117"/>
      <c r="I356" s="118"/>
      <c r="J356" s="119"/>
      <c r="K356" s="119"/>
      <c r="L356" s="116"/>
      <c r="M356" s="116"/>
      <c r="N356" s="116"/>
      <c r="O356" s="123"/>
      <c r="P356" s="124"/>
    </row>
    <row r="357" spans="1:16">
      <c r="A357" s="114"/>
      <c r="C357" s="116"/>
      <c r="D357" s="116"/>
      <c r="E357" s="116"/>
      <c r="F357" s="116"/>
      <c r="G357" s="116"/>
      <c r="H357" s="117"/>
      <c r="I357" s="118"/>
      <c r="J357" s="119"/>
      <c r="K357" s="119"/>
      <c r="L357" s="116"/>
      <c r="M357" s="116"/>
      <c r="N357" s="116"/>
      <c r="O357" s="123"/>
      <c r="P357" s="124"/>
    </row>
    <row r="358" spans="1:16">
      <c r="A358" s="114"/>
      <c r="C358" s="116"/>
      <c r="D358" s="116"/>
      <c r="E358" s="116"/>
      <c r="F358" s="116"/>
      <c r="G358" s="116"/>
      <c r="H358" s="117"/>
      <c r="I358" s="118"/>
      <c r="J358" s="119"/>
      <c r="K358" s="119"/>
      <c r="L358" s="116"/>
      <c r="M358" s="116"/>
      <c r="N358" s="116"/>
      <c r="O358" s="123"/>
      <c r="P358" s="124"/>
    </row>
    <row r="359" spans="1:16">
      <c r="A359" s="114"/>
      <c r="C359" s="116"/>
      <c r="D359" s="116"/>
      <c r="E359" s="116"/>
      <c r="F359" s="116"/>
      <c r="G359" s="116"/>
      <c r="H359" s="117"/>
      <c r="I359" s="118"/>
      <c r="J359" s="119"/>
      <c r="K359" s="119"/>
      <c r="L359" s="116"/>
      <c r="M359" s="116"/>
      <c r="N359" s="116"/>
      <c r="O359" s="123"/>
      <c r="P359" s="124"/>
    </row>
    <row r="360" spans="1:16">
      <c r="A360" s="114"/>
      <c r="C360" s="116"/>
      <c r="D360" s="116"/>
      <c r="E360" s="116"/>
      <c r="F360" s="116"/>
      <c r="G360" s="116"/>
      <c r="H360" s="117"/>
      <c r="I360" s="118"/>
      <c r="J360" s="119"/>
      <c r="K360" s="119"/>
      <c r="L360" s="116"/>
      <c r="M360" s="116"/>
      <c r="N360" s="116"/>
      <c r="O360" s="123"/>
      <c r="P360" s="124"/>
    </row>
    <row r="361" spans="1:16">
      <c r="A361" s="114"/>
      <c r="C361" s="116"/>
      <c r="D361" s="116"/>
      <c r="E361" s="116"/>
      <c r="F361" s="116"/>
      <c r="G361" s="116"/>
      <c r="H361" s="117"/>
      <c r="I361" s="118"/>
      <c r="J361" s="119"/>
      <c r="K361" s="119"/>
      <c r="L361" s="116"/>
      <c r="M361" s="116"/>
      <c r="N361" s="116"/>
      <c r="O361" s="123"/>
      <c r="P361" s="124"/>
    </row>
    <row r="362" spans="1:16">
      <c r="A362" s="114"/>
      <c r="C362" s="116"/>
      <c r="D362" s="116"/>
      <c r="E362" s="116"/>
      <c r="F362" s="116"/>
      <c r="G362" s="116"/>
      <c r="H362" s="117"/>
      <c r="I362" s="118"/>
      <c r="J362" s="119"/>
      <c r="K362" s="119"/>
      <c r="L362" s="116"/>
      <c r="M362" s="116"/>
      <c r="N362" s="116"/>
      <c r="O362" s="123"/>
      <c r="P362" s="124"/>
    </row>
    <row r="363" spans="1:16">
      <c r="A363" s="114"/>
      <c r="C363" s="116"/>
      <c r="D363" s="116"/>
      <c r="E363" s="116"/>
      <c r="F363" s="116"/>
      <c r="G363" s="116"/>
      <c r="H363" s="117"/>
      <c r="I363" s="118"/>
      <c r="J363" s="119"/>
      <c r="K363" s="119"/>
      <c r="L363" s="116"/>
      <c r="M363" s="116"/>
      <c r="N363" s="116"/>
      <c r="O363" s="123"/>
      <c r="P363" s="124"/>
    </row>
    <row r="364" spans="1:16">
      <c r="A364" s="114"/>
      <c r="C364" s="116"/>
      <c r="D364" s="116"/>
      <c r="E364" s="116"/>
      <c r="F364" s="116"/>
      <c r="G364" s="116"/>
      <c r="H364" s="117"/>
      <c r="I364" s="118"/>
      <c r="J364" s="119"/>
      <c r="K364" s="119"/>
      <c r="L364" s="116"/>
      <c r="M364" s="116"/>
      <c r="N364" s="116"/>
      <c r="O364" s="123"/>
      <c r="P364" s="124"/>
    </row>
    <row r="365" spans="1:16">
      <c r="A365" s="114"/>
      <c r="C365" s="116"/>
      <c r="D365" s="116"/>
      <c r="E365" s="116"/>
      <c r="F365" s="116"/>
      <c r="G365" s="116"/>
      <c r="H365" s="117"/>
      <c r="I365" s="118"/>
      <c r="J365" s="119"/>
      <c r="K365" s="119"/>
      <c r="L365" s="116"/>
      <c r="M365" s="116"/>
      <c r="N365" s="116"/>
      <c r="O365" s="123"/>
      <c r="P365" s="124"/>
    </row>
    <row r="366" spans="1:16">
      <c r="A366" s="114"/>
      <c r="C366" s="116"/>
      <c r="D366" s="116"/>
      <c r="E366" s="116"/>
      <c r="F366" s="116"/>
      <c r="G366" s="116"/>
      <c r="H366" s="117"/>
      <c r="I366" s="118"/>
      <c r="J366" s="119"/>
      <c r="K366" s="119"/>
      <c r="L366" s="116"/>
      <c r="M366" s="116"/>
      <c r="N366" s="116"/>
      <c r="O366" s="123"/>
      <c r="P366" s="124"/>
    </row>
    <row r="367" spans="1:16">
      <c r="A367" s="114"/>
      <c r="C367" s="116"/>
      <c r="D367" s="116"/>
      <c r="E367" s="116"/>
      <c r="F367" s="116"/>
      <c r="G367" s="116"/>
      <c r="H367" s="117"/>
      <c r="I367" s="118"/>
      <c r="J367" s="119"/>
      <c r="K367" s="119"/>
      <c r="L367" s="116"/>
      <c r="M367" s="116"/>
      <c r="N367" s="116"/>
      <c r="O367" s="123"/>
      <c r="P367" s="124"/>
    </row>
    <row r="368" spans="1:16">
      <c r="A368" s="114"/>
      <c r="C368" s="116"/>
      <c r="D368" s="116"/>
      <c r="E368" s="116"/>
      <c r="F368" s="116"/>
      <c r="G368" s="116"/>
      <c r="H368" s="117"/>
      <c r="I368" s="118"/>
      <c r="J368" s="119"/>
      <c r="K368" s="119"/>
      <c r="L368" s="116"/>
      <c r="M368" s="116"/>
      <c r="N368" s="116"/>
      <c r="O368" s="123"/>
      <c r="P368" s="124"/>
    </row>
    <row r="369" spans="1:16">
      <c r="A369" s="114"/>
      <c r="C369" s="116"/>
      <c r="D369" s="116"/>
      <c r="E369" s="116"/>
      <c r="F369" s="116"/>
      <c r="G369" s="116"/>
      <c r="H369" s="117"/>
      <c r="I369" s="118"/>
      <c r="J369" s="119"/>
      <c r="K369" s="119"/>
      <c r="L369" s="116"/>
      <c r="M369" s="116"/>
      <c r="N369" s="116"/>
      <c r="O369" s="123"/>
      <c r="P369" s="124"/>
    </row>
    <row r="370" spans="1:16">
      <c r="A370" s="114"/>
      <c r="C370" s="116"/>
      <c r="D370" s="116"/>
      <c r="E370" s="116"/>
      <c r="F370" s="116"/>
      <c r="G370" s="116"/>
      <c r="H370" s="117"/>
      <c r="I370" s="118"/>
      <c r="J370" s="119"/>
      <c r="K370" s="119"/>
      <c r="L370" s="116"/>
      <c r="M370" s="116"/>
      <c r="N370" s="116"/>
      <c r="O370" s="123"/>
      <c r="P370" s="124"/>
    </row>
    <row r="371" spans="1:16">
      <c r="A371" s="114"/>
      <c r="C371" s="116"/>
      <c r="D371" s="116"/>
      <c r="E371" s="116"/>
      <c r="F371" s="116"/>
      <c r="G371" s="116"/>
      <c r="H371" s="117"/>
      <c r="I371" s="118"/>
      <c r="J371" s="119"/>
      <c r="K371" s="119"/>
      <c r="L371" s="116"/>
      <c r="M371" s="116"/>
      <c r="N371" s="116"/>
      <c r="O371" s="123"/>
      <c r="P371" s="124"/>
    </row>
    <row r="372" spans="1:16">
      <c r="A372" s="114"/>
      <c r="C372" s="116"/>
      <c r="D372" s="116"/>
      <c r="E372" s="116"/>
      <c r="F372" s="116"/>
      <c r="G372" s="116"/>
      <c r="H372" s="117"/>
      <c r="I372" s="118"/>
      <c r="J372" s="119"/>
      <c r="K372" s="119"/>
      <c r="L372" s="116"/>
      <c r="M372" s="116"/>
      <c r="N372" s="116"/>
      <c r="O372" s="123"/>
      <c r="P372" s="124"/>
    </row>
    <row r="373" spans="1:16">
      <c r="A373" s="114"/>
      <c r="C373" s="116"/>
      <c r="D373" s="116"/>
      <c r="E373" s="116"/>
      <c r="F373" s="116"/>
      <c r="G373" s="116"/>
      <c r="H373" s="117"/>
      <c r="I373" s="118"/>
      <c r="J373" s="119"/>
      <c r="K373" s="119"/>
      <c r="L373" s="116"/>
      <c r="M373" s="116"/>
      <c r="N373" s="116"/>
      <c r="O373" s="123"/>
      <c r="P373" s="124"/>
    </row>
    <row r="374" spans="1:16">
      <c r="A374" s="114"/>
      <c r="C374" s="116"/>
      <c r="D374" s="116"/>
      <c r="E374" s="116"/>
      <c r="F374" s="116"/>
      <c r="G374" s="116"/>
      <c r="H374" s="117"/>
      <c r="I374" s="118"/>
      <c r="J374" s="119"/>
      <c r="K374" s="119"/>
      <c r="L374" s="116"/>
      <c r="M374" s="116"/>
      <c r="N374" s="116"/>
      <c r="O374" s="123"/>
      <c r="P374" s="124"/>
    </row>
    <row r="375" spans="1:16">
      <c r="A375" s="114"/>
      <c r="C375" s="116"/>
      <c r="D375" s="116"/>
      <c r="E375" s="116"/>
      <c r="F375" s="116"/>
      <c r="G375" s="116"/>
      <c r="H375" s="117"/>
      <c r="I375" s="118"/>
      <c r="J375" s="119"/>
      <c r="K375" s="119"/>
      <c r="L375" s="116"/>
      <c r="M375" s="116"/>
      <c r="N375" s="116"/>
      <c r="O375" s="123"/>
      <c r="P375" s="124"/>
    </row>
    <row r="376" spans="1:16">
      <c r="A376" s="114"/>
      <c r="C376" s="116"/>
      <c r="D376" s="116"/>
      <c r="E376" s="116"/>
      <c r="F376" s="116"/>
      <c r="G376" s="116"/>
      <c r="H376" s="117"/>
      <c r="I376" s="118"/>
      <c r="J376" s="119"/>
      <c r="K376" s="119"/>
      <c r="L376" s="116"/>
      <c r="M376" s="116"/>
      <c r="N376" s="116"/>
      <c r="O376" s="123"/>
      <c r="P376" s="124"/>
    </row>
    <row r="377" spans="1:16">
      <c r="A377" s="114"/>
      <c r="C377" s="116"/>
      <c r="D377" s="116"/>
      <c r="E377" s="116"/>
      <c r="F377" s="116"/>
      <c r="G377" s="116"/>
      <c r="H377" s="117"/>
      <c r="I377" s="118"/>
      <c r="J377" s="119"/>
      <c r="K377" s="119"/>
      <c r="L377" s="116"/>
      <c r="M377" s="116"/>
      <c r="N377" s="116"/>
      <c r="O377" s="123"/>
      <c r="P377" s="124"/>
    </row>
    <row r="378" spans="1:16">
      <c r="A378" s="114"/>
      <c r="C378" s="116"/>
      <c r="D378" s="116"/>
      <c r="E378" s="116"/>
      <c r="F378" s="116"/>
      <c r="G378" s="116"/>
      <c r="H378" s="117"/>
      <c r="I378" s="118"/>
      <c r="J378" s="119"/>
      <c r="K378" s="119"/>
      <c r="L378" s="116"/>
      <c r="M378" s="116"/>
      <c r="N378" s="116"/>
      <c r="O378" s="123"/>
      <c r="P378" s="124"/>
    </row>
    <row r="379" spans="1:16">
      <c r="A379" s="114"/>
      <c r="C379" s="116"/>
      <c r="D379" s="116"/>
      <c r="E379" s="116"/>
      <c r="F379" s="116"/>
      <c r="G379" s="116"/>
      <c r="H379" s="117"/>
      <c r="I379" s="118"/>
      <c r="J379" s="119"/>
      <c r="K379" s="119"/>
      <c r="L379" s="116"/>
      <c r="M379" s="116"/>
      <c r="N379" s="116"/>
      <c r="O379" s="123"/>
      <c r="P379" s="124"/>
    </row>
    <row r="380" spans="1:16">
      <c r="A380" s="114"/>
      <c r="C380" s="116"/>
      <c r="D380" s="116"/>
      <c r="E380" s="116"/>
      <c r="F380" s="116"/>
      <c r="G380" s="116"/>
      <c r="H380" s="117"/>
      <c r="I380" s="118"/>
      <c r="J380" s="119"/>
      <c r="K380" s="119"/>
      <c r="L380" s="116"/>
      <c r="M380" s="116"/>
      <c r="N380" s="116"/>
      <c r="O380" s="123"/>
      <c r="P380" s="124"/>
    </row>
    <row r="381" spans="1:16">
      <c r="A381" s="114"/>
      <c r="C381" s="116"/>
      <c r="D381" s="116"/>
      <c r="E381" s="116"/>
      <c r="F381" s="116"/>
      <c r="G381" s="116"/>
      <c r="H381" s="117"/>
      <c r="I381" s="118"/>
      <c r="J381" s="119"/>
      <c r="K381" s="119"/>
      <c r="L381" s="116"/>
      <c r="M381" s="116"/>
      <c r="N381" s="116"/>
      <c r="O381" s="123"/>
      <c r="P381" s="124"/>
    </row>
    <row r="382" spans="1:16">
      <c r="A382" s="114"/>
      <c r="C382" s="116"/>
      <c r="D382" s="116"/>
      <c r="E382" s="116"/>
      <c r="F382" s="116"/>
      <c r="G382" s="116"/>
      <c r="H382" s="117"/>
      <c r="I382" s="118"/>
      <c r="J382" s="119"/>
      <c r="K382" s="119"/>
      <c r="L382" s="116"/>
      <c r="M382" s="116"/>
      <c r="N382" s="116"/>
      <c r="O382" s="123"/>
      <c r="P382" s="124"/>
    </row>
    <row r="383" spans="1:16">
      <c r="A383" s="114"/>
      <c r="C383" s="116"/>
      <c r="D383" s="116"/>
      <c r="E383" s="116"/>
      <c r="F383" s="116"/>
      <c r="G383" s="116"/>
      <c r="H383" s="117"/>
      <c r="I383" s="118"/>
      <c r="J383" s="119"/>
      <c r="K383" s="119"/>
      <c r="L383" s="116"/>
      <c r="M383" s="116"/>
      <c r="N383" s="116"/>
      <c r="O383" s="123"/>
      <c r="P383" s="124"/>
    </row>
    <row r="384" spans="1:16">
      <c r="A384" s="114"/>
      <c r="C384" s="116"/>
      <c r="D384" s="116"/>
      <c r="E384" s="116"/>
      <c r="F384" s="116"/>
      <c r="G384" s="116"/>
      <c r="H384" s="117"/>
      <c r="I384" s="118"/>
      <c r="J384" s="119"/>
      <c r="K384" s="119"/>
      <c r="L384" s="116"/>
      <c r="M384" s="116"/>
      <c r="N384" s="116"/>
      <c r="O384" s="123"/>
      <c r="P384" s="124"/>
    </row>
    <row r="385" spans="1:16">
      <c r="A385" s="114"/>
      <c r="C385" s="116"/>
      <c r="D385" s="116"/>
      <c r="E385" s="116"/>
      <c r="F385" s="116"/>
      <c r="G385" s="116"/>
      <c r="H385" s="117"/>
      <c r="I385" s="118"/>
      <c r="J385" s="119"/>
      <c r="K385" s="119"/>
      <c r="L385" s="116"/>
      <c r="M385" s="116"/>
      <c r="N385" s="116"/>
      <c r="O385" s="123"/>
      <c r="P385" s="124"/>
    </row>
    <row r="386" spans="1:16">
      <c r="A386" s="114"/>
      <c r="C386" s="116"/>
      <c r="D386" s="116"/>
      <c r="E386" s="116"/>
      <c r="F386" s="116"/>
      <c r="G386" s="116"/>
      <c r="H386" s="117"/>
      <c r="I386" s="118"/>
      <c r="J386" s="119"/>
      <c r="K386" s="119"/>
      <c r="L386" s="116"/>
      <c r="M386" s="116"/>
      <c r="N386" s="116"/>
      <c r="O386" s="123"/>
      <c r="P386" s="124"/>
    </row>
    <row r="387" spans="1:16">
      <c r="A387" s="114"/>
      <c r="C387" s="116"/>
      <c r="D387" s="116"/>
      <c r="E387" s="116"/>
      <c r="F387" s="116"/>
      <c r="G387" s="116"/>
      <c r="H387" s="117"/>
      <c r="I387" s="118"/>
      <c r="J387" s="119"/>
      <c r="K387" s="119"/>
      <c r="L387" s="116"/>
      <c r="M387" s="116"/>
      <c r="N387" s="116"/>
      <c r="O387" s="123"/>
      <c r="P387" s="124"/>
    </row>
    <row r="388" spans="1:16">
      <c r="A388" s="114"/>
      <c r="C388" s="116"/>
      <c r="D388" s="116"/>
      <c r="E388" s="116"/>
      <c r="F388" s="116"/>
      <c r="G388" s="116"/>
      <c r="H388" s="117"/>
      <c r="I388" s="118"/>
      <c r="J388" s="119"/>
      <c r="K388" s="119"/>
      <c r="L388" s="116"/>
      <c r="M388" s="116"/>
      <c r="N388" s="116"/>
      <c r="O388" s="123"/>
      <c r="P388" s="124"/>
    </row>
    <row r="389" spans="1:16">
      <c r="A389" s="114"/>
      <c r="C389" s="116"/>
      <c r="D389" s="116"/>
      <c r="E389" s="116"/>
      <c r="F389" s="116"/>
      <c r="G389" s="116"/>
      <c r="H389" s="117"/>
      <c r="I389" s="118"/>
      <c r="J389" s="119"/>
      <c r="K389" s="119"/>
      <c r="L389" s="116"/>
      <c r="M389" s="116"/>
      <c r="N389" s="116"/>
      <c r="O389" s="123"/>
      <c r="P389" s="124"/>
    </row>
    <row r="390" spans="1:16">
      <c r="A390" s="114"/>
      <c r="C390" s="116"/>
      <c r="D390" s="116"/>
      <c r="E390" s="116"/>
      <c r="F390" s="116"/>
      <c r="G390" s="116"/>
      <c r="H390" s="117"/>
      <c r="I390" s="118"/>
      <c r="J390" s="119"/>
      <c r="K390" s="119"/>
      <c r="L390" s="116"/>
      <c r="M390" s="116"/>
      <c r="N390" s="116"/>
      <c r="O390" s="123"/>
      <c r="P390" s="124"/>
    </row>
    <row r="391" spans="1:16">
      <c r="A391" s="114"/>
      <c r="C391" s="116"/>
      <c r="D391" s="116"/>
      <c r="E391" s="116"/>
      <c r="F391" s="116"/>
      <c r="G391" s="116"/>
      <c r="H391" s="117"/>
      <c r="I391" s="118"/>
      <c r="J391" s="119"/>
      <c r="K391" s="119"/>
      <c r="L391" s="116"/>
      <c r="M391" s="116"/>
      <c r="N391" s="116"/>
      <c r="O391" s="123"/>
      <c r="P391" s="124"/>
    </row>
    <row r="392" spans="1:16">
      <c r="A392" s="114"/>
      <c r="C392" s="116"/>
      <c r="D392" s="116"/>
      <c r="E392" s="116"/>
      <c r="F392" s="116"/>
      <c r="G392" s="116"/>
      <c r="H392" s="117"/>
      <c r="I392" s="118"/>
      <c r="J392" s="119"/>
      <c r="K392" s="119"/>
      <c r="L392" s="116"/>
      <c r="M392" s="116"/>
      <c r="N392" s="116"/>
      <c r="O392" s="123"/>
      <c r="P392" s="124"/>
    </row>
    <row r="393" spans="1:16">
      <c r="A393" s="114"/>
      <c r="C393" s="116"/>
      <c r="D393" s="116"/>
      <c r="E393" s="116"/>
      <c r="F393" s="116"/>
      <c r="G393" s="116"/>
      <c r="H393" s="117"/>
      <c r="I393" s="118"/>
      <c r="J393" s="119"/>
      <c r="K393" s="119"/>
      <c r="L393" s="116"/>
      <c r="M393" s="116"/>
      <c r="N393" s="116"/>
      <c r="O393" s="123"/>
      <c r="P393" s="124"/>
    </row>
    <row r="394" spans="1:16">
      <c r="A394" s="114"/>
      <c r="C394" s="116"/>
      <c r="D394" s="116"/>
      <c r="E394" s="116"/>
      <c r="F394" s="116"/>
      <c r="G394" s="116"/>
      <c r="H394" s="117"/>
      <c r="I394" s="118"/>
      <c r="J394" s="119"/>
      <c r="K394" s="119"/>
      <c r="L394" s="116"/>
      <c r="M394" s="116"/>
      <c r="N394" s="116"/>
      <c r="O394" s="123"/>
      <c r="P394" s="124"/>
    </row>
    <row r="395" spans="1:16">
      <c r="A395" s="114"/>
      <c r="C395" s="116"/>
      <c r="D395" s="116"/>
      <c r="E395" s="116"/>
      <c r="F395" s="116"/>
      <c r="G395" s="116"/>
      <c r="H395" s="117"/>
      <c r="I395" s="118"/>
      <c r="J395" s="119"/>
      <c r="K395" s="119"/>
      <c r="L395" s="116"/>
      <c r="M395" s="116"/>
      <c r="N395" s="116"/>
      <c r="O395" s="123"/>
      <c r="P395" s="124"/>
    </row>
    <row r="396" spans="1:16">
      <c r="A396" s="114"/>
      <c r="C396" s="116"/>
      <c r="D396" s="116"/>
      <c r="E396" s="116"/>
      <c r="F396" s="116"/>
      <c r="G396" s="116"/>
      <c r="H396" s="117"/>
      <c r="I396" s="118"/>
      <c r="J396" s="119"/>
      <c r="K396" s="119"/>
      <c r="L396" s="116"/>
      <c r="M396" s="116"/>
      <c r="N396" s="116"/>
      <c r="O396" s="123"/>
      <c r="P396" s="124"/>
    </row>
    <row r="397" spans="1:16">
      <c r="A397" s="114"/>
      <c r="C397" s="116"/>
      <c r="D397" s="116"/>
      <c r="E397" s="116"/>
      <c r="F397" s="116"/>
      <c r="G397" s="116"/>
      <c r="H397" s="117"/>
      <c r="I397" s="118"/>
      <c r="J397" s="119"/>
      <c r="K397" s="119"/>
      <c r="L397" s="116"/>
      <c r="M397" s="116"/>
      <c r="N397" s="116"/>
      <c r="O397" s="123"/>
      <c r="P397" s="124"/>
    </row>
    <row r="398" spans="1:16">
      <c r="A398" s="114"/>
      <c r="C398" s="116"/>
      <c r="D398" s="116"/>
      <c r="E398" s="116"/>
      <c r="F398" s="116"/>
      <c r="G398" s="116"/>
      <c r="H398" s="117"/>
      <c r="I398" s="118"/>
      <c r="J398" s="119"/>
      <c r="K398" s="119"/>
      <c r="L398" s="116"/>
      <c r="M398" s="116"/>
      <c r="N398" s="116"/>
      <c r="O398" s="123"/>
      <c r="P398" s="124"/>
    </row>
    <row r="399" spans="1:16">
      <c r="A399" s="114"/>
      <c r="C399" s="116"/>
      <c r="D399" s="116"/>
      <c r="E399" s="116"/>
      <c r="F399" s="116"/>
      <c r="G399" s="116"/>
      <c r="H399" s="117"/>
      <c r="I399" s="118"/>
      <c r="J399" s="119"/>
      <c r="K399" s="119"/>
      <c r="L399" s="116"/>
      <c r="M399" s="116"/>
      <c r="N399" s="116"/>
      <c r="O399" s="123"/>
      <c r="P399" s="124"/>
    </row>
    <row r="400" spans="1:16">
      <c r="A400" s="114"/>
      <c r="C400" s="116"/>
      <c r="D400" s="116"/>
      <c r="E400" s="116"/>
      <c r="F400" s="116"/>
      <c r="G400" s="116"/>
      <c r="H400" s="117"/>
      <c r="I400" s="118"/>
      <c r="J400" s="119"/>
      <c r="K400" s="119"/>
      <c r="L400" s="116"/>
      <c r="M400" s="116"/>
      <c r="N400" s="116"/>
      <c r="O400" s="123"/>
      <c r="P400" s="124"/>
    </row>
    <row r="401" spans="1:16">
      <c r="A401" s="114"/>
      <c r="C401" s="116"/>
      <c r="D401" s="116"/>
      <c r="E401" s="116"/>
      <c r="F401" s="116"/>
      <c r="G401" s="116"/>
      <c r="H401" s="117"/>
      <c r="I401" s="118"/>
      <c r="J401" s="119"/>
      <c r="K401" s="119"/>
      <c r="L401" s="116"/>
      <c r="M401" s="116"/>
      <c r="N401" s="116"/>
      <c r="O401" s="123"/>
      <c r="P401" s="124"/>
    </row>
    <row r="402" spans="1:16">
      <c r="A402" s="114"/>
      <c r="C402" s="116"/>
      <c r="D402" s="116"/>
      <c r="E402" s="116"/>
      <c r="F402" s="116"/>
      <c r="G402" s="116"/>
      <c r="H402" s="117"/>
      <c r="I402" s="118"/>
      <c r="J402" s="119"/>
      <c r="K402" s="119"/>
      <c r="L402" s="116"/>
      <c r="M402" s="116"/>
      <c r="N402" s="116"/>
      <c r="O402" s="123"/>
      <c r="P402" s="124"/>
    </row>
    <row r="403" spans="1:16">
      <c r="A403" s="114"/>
      <c r="C403" s="116"/>
      <c r="D403" s="116"/>
      <c r="E403" s="116"/>
      <c r="F403" s="116"/>
      <c r="G403" s="116"/>
      <c r="H403" s="117"/>
      <c r="I403" s="118"/>
      <c r="J403" s="119"/>
      <c r="K403" s="119"/>
      <c r="L403" s="116"/>
      <c r="M403" s="116"/>
      <c r="N403" s="116"/>
      <c r="O403" s="123"/>
      <c r="P403" s="124"/>
    </row>
    <row r="404" spans="1:16">
      <c r="A404" s="114"/>
      <c r="C404" s="116"/>
      <c r="D404" s="116"/>
      <c r="E404" s="116"/>
      <c r="F404" s="116"/>
      <c r="G404" s="116"/>
      <c r="H404" s="117"/>
      <c r="I404" s="118"/>
      <c r="J404" s="119"/>
      <c r="K404" s="119"/>
      <c r="L404" s="116"/>
      <c r="M404" s="116"/>
      <c r="N404" s="116"/>
      <c r="O404" s="123"/>
      <c r="P404" s="124"/>
    </row>
    <row r="405" spans="1:16">
      <c r="A405" s="114"/>
      <c r="C405" s="116"/>
      <c r="D405" s="116"/>
      <c r="E405" s="116"/>
      <c r="F405" s="116"/>
      <c r="G405" s="116"/>
      <c r="H405" s="117"/>
      <c r="I405" s="118"/>
      <c r="J405" s="119"/>
      <c r="K405" s="119"/>
      <c r="L405" s="116"/>
      <c r="M405" s="116"/>
      <c r="N405" s="116"/>
      <c r="O405" s="123"/>
      <c r="P405" s="124"/>
    </row>
    <row r="406" spans="1:16">
      <c r="A406" s="114"/>
      <c r="C406" s="116"/>
      <c r="D406" s="116"/>
      <c r="E406" s="116"/>
      <c r="F406" s="116"/>
      <c r="G406" s="116"/>
      <c r="H406" s="117"/>
      <c r="I406" s="118"/>
      <c r="J406" s="119"/>
      <c r="K406" s="119"/>
      <c r="L406" s="116"/>
      <c r="M406" s="116"/>
      <c r="N406" s="116"/>
      <c r="O406" s="123"/>
      <c r="P406" s="124"/>
    </row>
    <row r="407" spans="1:16">
      <c r="A407" s="114"/>
      <c r="C407" s="116"/>
      <c r="D407" s="116"/>
      <c r="E407" s="116"/>
      <c r="F407" s="116"/>
      <c r="G407" s="116"/>
      <c r="H407" s="117"/>
      <c r="I407" s="118"/>
      <c r="J407" s="119"/>
      <c r="K407" s="119"/>
      <c r="L407" s="116"/>
      <c r="M407" s="116"/>
      <c r="N407" s="116"/>
      <c r="O407" s="123"/>
      <c r="P407" s="124"/>
    </row>
    <row r="408" spans="1:16">
      <c r="A408" s="114"/>
      <c r="C408" s="116"/>
      <c r="D408" s="116"/>
      <c r="E408" s="116"/>
      <c r="F408" s="116"/>
      <c r="G408" s="116"/>
      <c r="H408" s="117"/>
      <c r="I408" s="118"/>
      <c r="J408" s="119"/>
      <c r="K408" s="119"/>
      <c r="L408" s="116"/>
      <c r="M408" s="116"/>
      <c r="N408" s="116"/>
      <c r="O408" s="123"/>
      <c r="P408" s="124"/>
    </row>
    <row r="409" spans="1:16">
      <c r="A409" s="114"/>
      <c r="C409" s="116"/>
      <c r="D409" s="116"/>
      <c r="E409" s="116"/>
      <c r="F409" s="116"/>
      <c r="G409" s="116"/>
      <c r="H409" s="117"/>
      <c r="I409" s="118"/>
      <c r="J409" s="119"/>
      <c r="K409" s="119"/>
      <c r="L409" s="116"/>
      <c r="M409" s="116"/>
      <c r="N409" s="116"/>
      <c r="O409" s="123"/>
      <c r="P409" s="124"/>
    </row>
    <row r="410" spans="1:16">
      <c r="A410" s="114"/>
      <c r="C410" s="116"/>
      <c r="D410" s="116"/>
      <c r="E410" s="116"/>
      <c r="F410" s="116"/>
      <c r="G410" s="116"/>
      <c r="H410" s="117"/>
      <c r="I410" s="118"/>
      <c r="J410" s="119"/>
      <c r="K410" s="119"/>
      <c r="L410" s="116"/>
      <c r="M410" s="116"/>
      <c r="N410" s="116"/>
      <c r="O410" s="123"/>
      <c r="P410" s="124"/>
    </row>
    <row r="411" spans="1:16">
      <c r="A411" s="114"/>
      <c r="C411" s="116"/>
      <c r="D411" s="116"/>
      <c r="E411" s="116"/>
      <c r="F411" s="116"/>
      <c r="G411" s="116"/>
      <c r="H411" s="117"/>
      <c r="I411" s="118"/>
      <c r="J411" s="119"/>
      <c r="K411" s="119"/>
      <c r="L411" s="116"/>
      <c r="M411" s="116"/>
      <c r="N411" s="116"/>
      <c r="O411" s="123"/>
      <c r="P411" s="124"/>
    </row>
    <row r="412" spans="1:16">
      <c r="A412" s="114"/>
      <c r="C412" s="116"/>
      <c r="D412" s="116"/>
      <c r="E412" s="116"/>
      <c r="F412" s="116"/>
      <c r="G412" s="116"/>
      <c r="H412" s="117"/>
      <c r="I412" s="118"/>
      <c r="J412" s="119"/>
      <c r="K412" s="119"/>
      <c r="L412" s="116"/>
      <c r="M412" s="116"/>
      <c r="N412" s="116"/>
      <c r="O412" s="123"/>
      <c r="P412" s="124"/>
    </row>
    <row r="413" spans="1:16">
      <c r="A413" s="114"/>
      <c r="C413" s="116"/>
      <c r="D413" s="116"/>
      <c r="E413" s="116"/>
      <c r="F413" s="116"/>
      <c r="G413" s="116"/>
      <c r="H413" s="117"/>
      <c r="I413" s="118"/>
      <c r="J413" s="119"/>
      <c r="K413" s="119"/>
      <c r="L413" s="116"/>
      <c r="M413" s="116"/>
      <c r="N413" s="116"/>
      <c r="O413" s="123"/>
      <c r="P413" s="124"/>
    </row>
    <row r="414" spans="1:16">
      <c r="A414" s="114"/>
      <c r="C414" s="116"/>
      <c r="D414" s="116"/>
      <c r="E414" s="116"/>
      <c r="F414" s="116"/>
      <c r="G414" s="116"/>
      <c r="H414" s="117"/>
      <c r="I414" s="118"/>
      <c r="J414" s="119"/>
      <c r="K414" s="119"/>
      <c r="L414" s="116"/>
      <c r="M414" s="116"/>
      <c r="N414" s="116"/>
      <c r="O414" s="123"/>
      <c r="P414" s="124"/>
    </row>
    <row r="415" spans="1:16">
      <c r="A415" s="114"/>
      <c r="C415" s="116"/>
      <c r="D415" s="116"/>
      <c r="E415" s="116"/>
      <c r="F415" s="116"/>
      <c r="G415" s="116"/>
      <c r="H415" s="117"/>
      <c r="I415" s="118"/>
      <c r="J415" s="119"/>
      <c r="K415" s="119"/>
      <c r="L415" s="116"/>
      <c r="M415" s="116"/>
      <c r="N415" s="116"/>
      <c r="O415" s="123"/>
      <c r="P415" s="124"/>
    </row>
    <row r="416" spans="1:16">
      <c r="A416" s="114"/>
      <c r="C416" s="116"/>
      <c r="D416" s="116"/>
      <c r="E416" s="116"/>
      <c r="F416" s="116"/>
      <c r="G416" s="116"/>
      <c r="H416" s="117"/>
      <c r="I416" s="118"/>
      <c r="J416" s="119"/>
      <c r="K416" s="119"/>
      <c r="L416" s="116"/>
      <c r="M416" s="116"/>
      <c r="N416" s="116"/>
      <c r="O416" s="123"/>
      <c r="P416" s="124"/>
    </row>
    <row r="417" spans="1:16">
      <c r="A417" s="114"/>
      <c r="C417" s="116"/>
      <c r="D417" s="116"/>
      <c r="E417" s="116"/>
      <c r="F417" s="116"/>
      <c r="G417" s="116"/>
      <c r="H417" s="117"/>
      <c r="I417" s="118"/>
      <c r="J417" s="119"/>
      <c r="K417" s="119"/>
      <c r="L417" s="116"/>
      <c r="M417" s="116"/>
      <c r="N417" s="116"/>
      <c r="O417" s="123"/>
      <c r="P417" s="124"/>
    </row>
    <row r="418" spans="1:16">
      <c r="A418" s="114"/>
      <c r="C418" s="116"/>
      <c r="D418" s="116"/>
      <c r="E418" s="116"/>
      <c r="F418" s="116"/>
      <c r="G418" s="116"/>
      <c r="H418" s="117"/>
      <c r="I418" s="118"/>
      <c r="J418" s="119"/>
      <c r="K418" s="119"/>
      <c r="L418" s="116"/>
      <c r="M418" s="116"/>
      <c r="N418" s="116"/>
      <c r="O418" s="123"/>
      <c r="P418" s="124"/>
    </row>
    <row r="419" spans="1:16">
      <c r="A419" s="114"/>
      <c r="C419" s="116"/>
      <c r="D419" s="116"/>
      <c r="E419" s="116"/>
      <c r="F419" s="116"/>
      <c r="G419" s="116"/>
      <c r="H419" s="117"/>
      <c r="I419" s="118"/>
      <c r="J419" s="119"/>
      <c r="K419" s="119"/>
      <c r="L419" s="116"/>
      <c r="M419" s="116"/>
      <c r="N419" s="116"/>
      <c r="O419" s="123"/>
      <c r="P419" s="124"/>
    </row>
    <row r="420" spans="1:16">
      <c r="A420" s="114"/>
      <c r="C420" s="116"/>
      <c r="D420" s="116"/>
      <c r="E420" s="116"/>
      <c r="F420" s="116"/>
      <c r="G420" s="116"/>
      <c r="H420" s="117"/>
      <c r="I420" s="118"/>
      <c r="J420" s="119"/>
      <c r="K420" s="119"/>
      <c r="L420" s="116"/>
      <c r="M420" s="116"/>
      <c r="N420" s="116"/>
      <c r="O420" s="123"/>
      <c r="P420" s="124"/>
    </row>
    <row r="421" spans="1:16">
      <c r="A421" s="114"/>
      <c r="C421" s="116"/>
      <c r="D421" s="116"/>
      <c r="E421" s="116"/>
      <c r="F421" s="116"/>
      <c r="G421" s="116"/>
      <c r="H421" s="117"/>
      <c r="I421" s="118"/>
      <c r="J421" s="119"/>
      <c r="K421" s="119"/>
      <c r="L421" s="116"/>
      <c r="M421" s="116"/>
      <c r="N421" s="116"/>
      <c r="O421" s="123"/>
      <c r="P421" s="124"/>
    </row>
    <row r="422" spans="1:16">
      <c r="A422" s="114"/>
      <c r="C422" s="116"/>
      <c r="D422" s="116"/>
      <c r="E422" s="116"/>
      <c r="F422" s="116"/>
      <c r="G422" s="116"/>
      <c r="H422" s="117"/>
      <c r="I422" s="118"/>
      <c r="J422" s="119"/>
      <c r="K422" s="119"/>
      <c r="L422" s="116"/>
      <c r="M422" s="116"/>
      <c r="N422" s="116"/>
      <c r="O422" s="123"/>
      <c r="P422" s="124"/>
    </row>
    <row r="423" spans="1:16">
      <c r="A423" s="114"/>
      <c r="C423" s="116"/>
      <c r="D423" s="116"/>
      <c r="E423" s="116"/>
      <c r="F423" s="116"/>
      <c r="G423" s="116"/>
      <c r="H423" s="117"/>
      <c r="I423" s="118"/>
      <c r="J423" s="119"/>
      <c r="K423" s="119"/>
      <c r="L423" s="116"/>
      <c r="M423" s="116"/>
      <c r="N423" s="116"/>
      <c r="O423" s="123"/>
      <c r="P423" s="124"/>
    </row>
    <row r="424" spans="1:16">
      <c r="A424" s="114"/>
      <c r="C424" s="116"/>
      <c r="D424" s="116"/>
      <c r="E424" s="116"/>
      <c r="F424" s="116"/>
      <c r="G424" s="116"/>
      <c r="H424" s="117"/>
      <c r="I424" s="118"/>
      <c r="J424" s="119"/>
      <c r="K424" s="119"/>
      <c r="L424" s="116"/>
      <c r="M424" s="116"/>
      <c r="N424" s="116"/>
      <c r="O424" s="123"/>
      <c r="P424" s="124"/>
    </row>
    <row r="425" spans="1:16">
      <c r="A425" s="114"/>
      <c r="C425" s="116"/>
      <c r="D425" s="116"/>
      <c r="E425" s="116"/>
      <c r="F425" s="116"/>
      <c r="G425" s="116"/>
      <c r="H425" s="117"/>
      <c r="I425" s="118"/>
      <c r="J425" s="119"/>
      <c r="K425" s="119"/>
      <c r="L425" s="116"/>
      <c r="M425" s="116"/>
      <c r="N425" s="116"/>
      <c r="O425" s="123"/>
      <c r="P425" s="124"/>
    </row>
    <row r="426" spans="1:16">
      <c r="A426" s="114"/>
      <c r="C426" s="116"/>
      <c r="D426" s="116"/>
      <c r="E426" s="116"/>
      <c r="F426" s="116"/>
      <c r="G426" s="116"/>
      <c r="H426" s="117"/>
      <c r="I426" s="118"/>
      <c r="J426" s="119"/>
      <c r="K426" s="119"/>
      <c r="L426" s="116"/>
      <c r="M426" s="116"/>
      <c r="N426" s="116"/>
      <c r="O426" s="123"/>
      <c r="P426" s="124"/>
    </row>
    <row r="427" spans="1:16">
      <c r="A427" s="114"/>
      <c r="C427" s="116"/>
      <c r="D427" s="116"/>
      <c r="E427" s="116"/>
      <c r="F427" s="116"/>
      <c r="G427" s="116"/>
      <c r="H427" s="117"/>
      <c r="I427" s="118"/>
      <c r="J427" s="119"/>
      <c r="K427" s="119"/>
      <c r="L427" s="116"/>
      <c r="M427" s="116"/>
      <c r="N427" s="116"/>
      <c r="O427" s="123"/>
      <c r="P427" s="124"/>
    </row>
    <row r="428" spans="1:16">
      <c r="A428" s="114"/>
      <c r="C428" s="116"/>
      <c r="D428" s="116"/>
      <c r="E428" s="116"/>
      <c r="F428" s="116"/>
      <c r="G428" s="116"/>
      <c r="H428" s="117"/>
      <c r="I428" s="118"/>
      <c r="J428" s="119"/>
      <c r="K428" s="119"/>
      <c r="L428" s="116"/>
      <c r="M428" s="116"/>
      <c r="N428" s="116"/>
      <c r="O428" s="123"/>
      <c r="P428" s="124"/>
    </row>
    <row r="429" spans="1:16">
      <c r="A429" s="114"/>
      <c r="C429" s="116"/>
      <c r="D429" s="116"/>
      <c r="E429" s="116"/>
      <c r="F429" s="116"/>
      <c r="G429" s="116"/>
      <c r="H429" s="117"/>
      <c r="I429" s="118"/>
      <c r="J429" s="119"/>
      <c r="K429" s="119"/>
      <c r="L429" s="116"/>
      <c r="M429" s="116"/>
      <c r="N429" s="116"/>
      <c r="O429" s="123"/>
      <c r="P429" s="124"/>
    </row>
    <row r="430" spans="1:16">
      <c r="A430" s="114"/>
      <c r="C430" s="116"/>
      <c r="D430" s="116"/>
      <c r="E430" s="116"/>
      <c r="F430" s="116"/>
      <c r="G430" s="116"/>
      <c r="H430" s="117"/>
      <c r="I430" s="118"/>
      <c r="J430" s="119"/>
      <c r="K430" s="119"/>
      <c r="L430" s="116"/>
      <c r="M430" s="116"/>
      <c r="N430" s="116"/>
      <c r="O430" s="123"/>
      <c r="P430" s="124"/>
    </row>
    <row r="431" spans="1:16">
      <c r="A431" s="114"/>
      <c r="C431" s="116"/>
      <c r="D431" s="116"/>
      <c r="E431" s="116"/>
      <c r="F431" s="116"/>
      <c r="G431" s="116"/>
      <c r="H431" s="117"/>
      <c r="I431" s="118"/>
      <c r="J431" s="119"/>
      <c r="K431" s="119"/>
      <c r="L431" s="116"/>
      <c r="M431" s="116"/>
      <c r="N431" s="116"/>
      <c r="O431" s="123"/>
      <c r="P431" s="124"/>
    </row>
    <row r="432" spans="1:16">
      <c r="A432" s="114"/>
      <c r="C432" s="116"/>
      <c r="D432" s="116"/>
      <c r="E432" s="116"/>
      <c r="F432" s="116"/>
      <c r="G432" s="116"/>
      <c r="H432" s="117"/>
      <c r="I432" s="118"/>
      <c r="J432" s="119"/>
      <c r="K432" s="119"/>
      <c r="L432" s="116"/>
      <c r="M432" s="116"/>
      <c r="N432" s="116"/>
      <c r="O432" s="123"/>
      <c r="P432" s="124"/>
    </row>
    <row r="433" spans="1:16">
      <c r="A433" s="114"/>
      <c r="C433" s="116"/>
      <c r="D433" s="116"/>
      <c r="E433" s="116"/>
      <c r="F433" s="116"/>
      <c r="G433" s="116"/>
      <c r="H433" s="117"/>
      <c r="I433" s="118"/>
      <c r="J433" s="119"/>
      <c r="K433" s="119"/>
      <c r="L433" s="116"/>
      <c r="M433" s="116"/>
      <c r="N433" s="116"/>
      <c r="O433" s="123"/>
      <c r="P433" s="124"/>
    </row>
    <row r="434" spans="1:16">
      <c r="A434" s="114"/>
      <c r="C434" s="116"/>
      <c r="D434" s="116"/>
      <c r="E434" s="116"/>
      <c r="F434" s="116"/>
      <c r="G434" s="116"/>
      <c r="H434" s="117"/>
      <c r="I434" s="118"/>
      <c r="J434" s="119"/>
      <c r="K434" s="119"/>
      <c r="L434" s="116"/>
      <c r="M434" s="116"/>
      <c r="N434" s="116"/>
      <c r="O434" s="123"/>
      <c r="P434" s="124"/>
    </row>
    <row r="435" spans="1:16">
      <c r="A435" s="114"/>
      <c r="C435" s="116"/>
      <c r="D435" s="116"/>
      <c r="E435" s="116"/>
      <c r="F435" s="116"/>
      <c r="G435" s="116"/>
      <c r="H435" s="117"/>
      <c r="I435" s="118"/>
      <c r="J435" s="119"/>
      <c r="K435" s="119"/>
      <c r="L435" s="116"/>
      <c r="M435" s="116"/>
      <c r="N435" s="116"/>
      <c r="O435" s="123"/>
      <c r="P435" s="124"/>
    </row>
    <row r="436" spans="1:16">
      <c r="A436" s="114"/>
      <c r="C436" s="116"/>
      <c r="D436" s="116"/>
      <c r="E436" s="116"/>
      <c r="F436" s="116"/>
      <c r="G436" s="116"/>
      <c r="H436" s="117"/>
      <c r="I436" s="118"/>
      <c r="J436" s="119"/>
      <c r="K436" s="119"/>
      <c r="L436" s="116"/>
      <c r="M436" s="116"/>
      <c r="N436" s="116"/>
      <c r="O436" s="123"/>
      <c r="P436" s="124"/>
    </row>
    <row r="437" spans="1:16">
      <c r="A437" s="114"/>
      <c r="C437" s="116"/>
      <c r="D437" s="116"/>
      <c r="E437" s="116"/>
      <c r="F437" s="116"/>
      <c r="G437" s="116"/>
      <c r="H437" s="117"/>
      <c r="I437" s="118"/>
      <c r="J437" s="119"/>
      <c r="K437" s="119"/>
      <c r="L437" s="116"/>
      <c r="M437" s="116"/>
      <c r="N437" s="116"/>
      <c r="O437" s="123"/>
      <c r="P437" s="124"/>
    </row>
    <row r="438" spans="1:16">
      <c r="A438" s="114"/>
      <c r="C438" s="116"/>
      <c r="D438" s="116"/>
      <c r="E438" s="116"/>
      <c r="F438" s="116"/>
      <c r="G438" s="116"/>
      <c r="H438" s="117"/>
      <c r="I438" s="118"/>
      <c r="J438" s="119"/>
      <c r="K438" s="119"/>
      <c r="L438" s="116"/>
      <c r="M438" s="116"/>
      <c r="N438" s="116"/>
      <c r="O438" s="123"/>
      <c r="P438" s="124"/>
    </row>
    <row r="439" spans="1:16">
      <c r="A439" s="114"/>
      <c r="C439" s="116"/>
      <c r="D439" s="116"/>
      <c r="E439" s="116"/>
      <c r="F439" s="116"/>
      <c r="G439" s="116"/>
      <c r="H439" s="117"/>
      <c r="I439" s="118"/>
      <c r="J439" s="119"/>
      <c r="K439" s="119"/>
      <c r="L439" s="116"/>
      <c r="M439" s="116"/>
      <c r="N439" s="116"/>
      <c r="O439" s="123"/>
      <c r="P439" s="124"/>
    </row>
    <row r="440" spans="1:16">
      <c r="A440" s="114"/>
      <c r="C440" s="116"/>
      <c r="D440" s="116"/>
      <c r="E440" s="116"/>
      <c r="F440" s="116"/>
      <c r="G440" s="116"/>
      <c r="H440" s="117"/>
      <c r="I440" s="118"/>
      <c r="J440" s="119"/>
      <c r="K440" s="119"/>
      <c r="L440" s="116"/>
      <c r="M440" s="116"/>
      <c r="N440" s="116"/>
      <c r="O440" s="123"/>
      <c r="P440" s="124"/>
    </row>
    <row r="441" spans="1:16">
      <c r="A441" s="114"/>
      <c r="C441" s="116"/>
      <c r="D441" s="116"/>
      <c r="E441" s="116"/>
      <c r="F441" s="116"/>
      <c r="G441" s="116"/>
      <c r="H441" s="117"/>
      <c r="I441" s="118"/>
      <c r="J441" s="119"/>
      <c r="K441" s="119"/>
      <c r="L441" s="116"/>
      <c r="M441" s="116"/>
      <c r="N441" s="116"/>
      <c r="O441" s="123"/>
      <c r="P441" s="124"/>
    </row>
    <row r="442" spans="1:16">
      <c r="A442" s="114"/>
      <c r="C442" s="116"/>
      <c r="D442" s="116"/>
      <c r="E442" s="116"/>
      <c r="F442" s="116"/>
      <c r="G442" s="116"/>
      <c r="H442" s="117"/>
      <c r="I442" s="118"/>
      <c r="J442" s="119"/>
      <c r="K442" s="119"/>
      <c r="L442" s="116"/>
      <c r="M442" s="116"/>
      <c r="N442" s="116"/>
      <c r="O442" s="123"/>
      <c r="P442" s="124"/>
    </row>
    <row r="443" spans="1:16">
      <c r="A443" s="114"/>
      <c r="C443" s="116"/>
      <c r="D443" s="116"/>
      <c r="E443" s="116"/>
      <c r="F443" s="116"/>
      <c r="G443" s="116"/>
      <c r="H443" s="117"/>
      <c r="I443" s="118"/>
      <c r="J443" s="119"/>
      <c r="K443" s="119"/>
      <c r="L443" s="116"/>
      <c r="M443" s="116"/>
      <c r="N443" s="116"/>
      <c r="O443" s="123"/>
      <c r="P443" s="124"/>
    </row>
    <row r="444" spans="1:16">
      <c r="A444" s="114"/>
      <c r="C444" s="116"/>
      <c r="D444" s="116"/>
      <c r="E444" s="116"/>
      <c r="F444" s="116"/>
      <c r="G444" s="116"/>
      <c r="H444" s="117"/>
      <c r="I444" s="118"/>
      <c r="J444" s="119"/>
      <c r="K444" s="119"/>
      <c r="L444" s="116"/>
      <c r="M444" s="116"/>
      <c r="N444" s="116"/>
      <c r="O444" s="123"/>
      <c r="P444" s="124"/>
    </row>
    <row r="445" spans="1:16">
      <c r="A445" s="114"/>
      <c r="C445" s="116"/>
      <c r="D445" s="116"/>
      <c r="E445" s="116"/>
      <c r="F445" s="116"/>
      <c r="G445" s="116"/>
      <c r="H445" s="117"/>
      <c r="I445" s="118"/>
      <c r="J445" s="119"/>
      <c r="K445" s="119"/>
      <c r="L445" s="116"/>
      <c r="M445" s="116"/>
      <c r="N445" s="116"/>
      <c r="O445" s="123"/>
      <c r="P445" s="124"/>
    </row>
    <row r="446" spans="1:16">
      <c r="A446" s="114"/>
      <c r="C446" s="116"/>
      <c r="D446" s="116"/>
      <c r="E446" s="116"/>
      <c r="F446" s="116"/>
      <c r="G446" s="116"/>
      <c r="H446" s="117"/>
      <c r="I446" s="118"/>
      <c r="J446" s="119"/>
      <c r="K446" s="119"/>
      <c r="L446" s="116"/>
      <c r="M446" s="116"/>
      <c r="N446" s="116"/>
      <c r="O446" s="123"/>
      <c r="P446" s="124"/>
    </row>
    <row r="447" spans="1:16">
      <c r="A447" s="114"/>
      <c r="C447" s="116"/>
      <c r="D447" s="116"/>
      <c r="E447" s="116"/>
      <c r="F447" s="116"/>
      <c r="G447" s="116"/>
      <c r="H447" s="117"/>
      <c r="I447" s="118"/>
      <c r="J447" s="119"/>
      <c r="K447" s="119"/>
      <c r="L447" s="116"/>
      <c r="M447" s="116"/>
      <c r="N447" s="116"/>
      <c r="O447" s="123"/>
      <c r="P447" s="124"/>
    </row>
    <row r="448" spans="1:16">
      <c r="A448" s="114"/>
      <c r="C448" s="116"/>
      <c r="D448" s="116"/>
      <c r="E448" s="116"/>
      <c r="F448" s="116"/>
      <c r="G448" s="116"/>
      <c r="H448" s="117"/>
      <c r="I448" s="118"/>
      <c r="J448" s="119"/>
      <c r="K448" s="119"/>
      <c r="L448" s="116"/>
      <c r="M448" s="116"/>
      <c r="N448" s="116"/>
      <c r="O448" s="123"/>
      <c r="P448" s="124"/>
    </row>
    <row r="449" spans="1:16">
      <c r="A449" s="114"/>
      <c r="C449" s="116"/>
      <c r="D449" s="116"/>
      <c r="E449" s="116"/>
      <c r="F449" s="116"/>
      <c r="G449" s="116"/>
      <c r="H449" s="117"/>
      <c r="I449" s="118"/>
      <c r="J449" s="119"/>
      <c r="K449" s="119"/>
      <c r="L449" s="116"/>
      <c r="M449" s="116"/>
      <c r="N449" s="116"/>
      <c r="O449" s="123"/>
      <c r="P449" s="124"/>
    </row>
    <row r="450" spans="1:16">
      <c r="A450" s="114"/>
      <c r="C450" s="116"/>
      <c r="D450" s="116"/>
      <c r="E450" s="116"/>
      <c r="F450" s="116"/>
      <c r="G450" s="116"/>
      <c r="H450" s="117"/>
      <c r="I450" s="118"/>
      <c r="J450" s="119"/>
      <c r="K450" s="119"/>
      <c r="L450" s="116"/>
      <c r="M450" s="116"/>
      <c r="N450" s="116"/>
      <c r="O450" s="123"/>
      <c r="P450" s="124"/>
    </row>
    <row r="451" spans="1:16">
      <c r="A451" s="114"/>
      <c r="C451" s="116"/>
      <c r="D451" s="116"/>
      <c r="E451" s="116"/>
      <c r="F451" s="116"/>
      <c r="G451" s="116"/>
      <c r="H451" s="117"/>
      <c r="I451" s="118"/>
      <c r="J451" s="119"/>
      <c r="K451" s="119"/>
      <c r="L451" s="116"/>
      <c r="M451" s="116"/>
      <c r="N451" s="116"/>
      <c r="O451" s="123"/>
      <c r="P451" s="124"/>
    </row>
    <row r="452" spans="1:16">
      <c r="A452" s="114"/>
      <c r="C452" s="116"/>
      <c r="D452" s="116"/>
      <c r="E452" s="116"/>
      <c r="F452" s="116"/>
      <c r="G452" s="116"/>
      <c r="H452" s="117"/>
      <c r="I452" s="118"/>
      <c r="J452" s="119"/>
      <c r="K452" s="119"/>
      <c r="L452" s="116"/>
      <c r="M452" s="116"/>
      <c r="N452" s="116"/>
      <c r="O452" s="123"/>
      <c r="P452" s="124"/>
    </row>
    <row r="453" spans="1:16">
      <c r="A453" s="114"/>
      <c r="C453" s="116"/>
      <c r="D453" s="116"/>
      <c r="E453" s="116"/>
      <c r="F453" s="116"/>
      <c r="G453" s="116"/>
      <c r="H453" s="117"/>
      <c r="I453" s="118"/>
      <c r="J453" s="119"/>
      <c r="K453" s="119"/>
      <c r="L453" s="116"/>
      <c r="M453" s="116"/>
      <c r="N453" s="116"/>
      <c r="O453" s="123"/>
      <c r="P453" s="124"/>
    </row>
    <row r="454" spans="1:16">
      <c r="A454" s="114"/>
      <c r="C454" s="116"/>
      <c r="D454" s="116"/>
      <c r="E454" s="116"/>
      <c r="F454" s="116"/>
      <c r="G454" s="116"/>
      <c r="H454" s="117"/>
      <c r="I454" s="118"/>
      <c r="J454" s="119"/>
      <c r="K454" s="119"/>
      <c r="L454" s="116"/>
      <c r="M454" s="116"/>
      <c r="N454" s="116"/>
      <c r="O454" s="123"/>
      <c r="P454" s="124"/>
    </row>
    <row r="455" spans="1:16">
      <c r="A455" s="114"/>
      <c r="C455" s="116"/>
      <c r="D455" s="116"/>
      <c r="E455" s="116"/>
      <c r="F455" s="116"/>
      <c r="G455" s="116"/>
      <c r="H455" s="117"/>
      <c r="I455" s="118"/>
      <c r="J455" s="119"/>
      <c r="K455" s="119"/>
      <c r="L455" s="116"/>
      <c r="M455" s="116"/>
      <c r="N455" s="116"/>
      <c r="O455" s="123"/>
      <c r="P455" s="124"/>
    </row>
    <row r="456" spans="1:16">
      <c r="A456" s="114"/>
      <c r="C456" s="116"/>
      <c r="D456" s="116"/>
      <c r="E456" s="116"/>
      <c r="F456" s="116"/>
      <c r="G456" s="116"/>
      <c r="H456" s="117"/>
      <c r="I456" s="118"/>
      <c r="J456" s="119"/>
      <c r="K456" s="119"/>
      <c r="L456" s="116"/>
      <c r="M456" s="116"/>
      <c r="N456" s="116"/>
      <c r="O456" s="123"/>
      <c r="P456" s="124"/>
    </row>
    <row r="457" spans="1:16">
      <c r="A457" s="114"/>
      <c r="C457" s="116"/>
      <c r="D457" s="116"/>
      <c r="E457" s="116"/>
      <c r="F457" s="116"/>
      <c r="G457" s="116"/>
      <c r="H457" s="117"/>
      <c r="I457" s="118"/>
      <c r="J457" s="119"/>
      <c r="K457" s="119"/>
      <c r="L457" s="116"/>
      <c r="M457" s="116"/>
      <c r="N457" s="116"/>
      <c r="O457" s="123"/>
      <c r="P457" s="124"/>
    </row>
    <row r="458" spans="1:16">
      <c r="A458" s="114"/>
      <c r="C458" s="116"/>
      <c r="D458" s="116"/>
      <c r="E458" s="116"/>
      <c r="F458" s="116"/>
      <c r="G458" s="116"/>
      <c r="H458" s="117"/>
      <c r="I458" s="118"/>
      <c r="J458" s="119"/>
      <c r="K458" s="119"/>
      <c r="L458" s="116"/>
      <c r="M458" s="116"/>
      <c r="N458" s="116"/>
      <c r="O458" s="123"/>
      <c r="P458" s="124"/>
    </row>
    <row r="459" spans="1:16">
      <c r="A459" s="114"/>
      <c r="C459" s="116"/>
      <c r="D459" s="116"/>
      <c r="E459" s="116"/>
      <c r="F459" s="116"/>
      <c r="G459" s="116"/>
      <c r="H459" s="117"/>
      <c r="I459" s="118"/>
      <c r="J459" s="119"/>
      <c r="K459" s="119"/>
      <c r="L459" s="116"/>
      <c r="M459" s="116"/>
      <c r="N459" s="116"/>
      <c r="O459" s="123"/>
      <c r="P459" s="124"/>
    </row>
    <row r="460" spans="1:16">
      <c r="A460" s="114"/>
      <c r="C460" s="116"/>
      <c r="D460" s="116"/>
      <c r="E460" s="116"/>
      <c r="F460" s="116"/>
      <c r="G460" s="116"/>
      <c r="H460" s="117"/>
      <c r="I460" s="118"/>
      <c r="J460" s="119"/>
      <c r="K460" s="119"/>
      <c r="L460" s="116"/>
      <c r="M460" s="116"/>
      <c r="N460" s="116"/>
      <c r="O460" s="123"/>
      <c r="P460" s="124"/>
    </row>
    <row r="461" spans="1:16">
      <c r="A461" s="114"/>
      <c r="C461" s="116"/>
      <c r="D461" s="116"/>
      <c r="E461" s="116"/>
      <c r="F461" s="116"/>
      <c r="G461" s="116"/>
      <c r="H461" s="117"/>
      <c r="I461" s="118"/>
      <c r="J461" s="119"/>
      <c r="K461" s="119"/>
      <c r="L461" s="116"/>
      <c r="M461" s="116"/>
      <c r="N461" s="116"/>
      <c r="O461" s="123"/>
      <c r="P461" s="124"/>
    </row>
    <row r="462" spans="1:16">
      <c r="A462" s="114"/>
      <c r="C462" s="116"/>
      <c r="D462" s="116"/>
      <c r="E462" s="116"/>
      <c r="F462" s="116"/>
      <c r="G462" s="116"/>
      <c r="H462" s="117"/>
      <c r="I462" s="118"/>
      <c r="J462" s="119"/>
      <c r="K462" s="119"/>
      <c r="L462" s="116"/>
      <c r="M462" s="116"/>
      <c r="N462" s="116"/>
      <c r="O462" s="123"/>
      <c r="P462" s="124"/>
    </row>
    <row r="463" spans="1:16">
      <c r="A463" s="114"/>
      <c r="C463" s="116"/>
      <c r="D463" s="116"/>
      <c r="E463" s="116"/>
      <c r="F463" s="116"/>
      <c r="G463" s="116"/>
      <c r="H463" s="117"/>
      <c r="I463" s="118"/>
      <c r="J463" s="119"/>
      <c r="K463" s="119"/>
      <c r="L463" s="116"/>
      <c r="M463" s="116"/>
      <c r="N463" s="116"/>
      <c r="O463" s="123"/>
      <c r="P463" s="124"/>
    </row>
    <row r="464" spans="1:16">
      <c r="A464" s="114"/>
      <c r="C464" s="116"/>
      <c r="D464" s="116"/>
      <c r="E464" s="116"/>
      <c r="F464" s="116"/>
      <c r="G464" s="116"/>
      <c r="H464" s="117"/>
      <c r="I464" s="118"/>
      <c r="J464" s="119"/>
      <c r="K464" s="119"/>
      <c r="L464" s="116"/>
      <c r="M464" s="116"/>
      <c r="N464" s="116"/>
      <c r="O464" s="123"/>
      <c r="P464" s="124"/>
    </row>
    <row r="465" spans="1:16">
      <c r="A465" s="114"/>
      <c r="C465" s="116"/>
      <c r="D465" s="116"/>
      <c r="E465" s="116"/>
      <c r="F465" s="116"/>
      <c r="G465" s="116"/>
      <c r="H465" s="117"/>
      <c r="I465" s="118"/>
      <c r="J465" s="119"/>
      <c r="K465" s="119"/>
      <c r="L465" s="116"/>
      <c r="M465" s="116"/>
      <c r="N465" s="116"/>
      <c r="O465" s="123"/>
      <c r="P465" s="124"/>
    </row>
    <row r="466" spans="1:16">
      <c r="A466" s="114"/>
      <c r="C466" s="116"/>
      <c r="D466" s="116"/>
      <c r="E466" s="116"/>
      <c r="F466" s="116"/>
      <c r="G466" s="116"/>
      <c r="H466" s="117"/>
      <c r="I466" s="118"/>
      <c r="J466" s="119"/>
      <c r="K466" s="119"/>
      <c r="L466" s="116"/>
      <c r="M466" s="116"/>
      <c r="N466" s="116"/>
      <c r="O466" s="123"/>
      <c r="P466" s="124"/>
    </row>
    <row r="467" spans="1:16">
      <c r="A467" s="114"/>
      <c r="C467" s="116"/>
      <c r="D467" s="116"/>
      <c r="E467" s="116"/>
      <c r="F467" s="116"/>
      <c r="G467" s="116"/>
      <c r="H467" s="117"/>
      <c r="I467" s="118"/>
      <c r="J467" s="119"/>
      <c r="K467" s="119"/>
      <c r="L467" s="116"/>
      <c r="M467" s="116"/>
      <c r="N467" s="116"/>
      <c r="O467" s="123"/>
      <c r="P467" s="124"/>
    </row>
    <row r="468" spans="1:16">
      <c r="A468" s="114"/>
      <c r="C468" s="116"/>
      <c r="D468" s="116"/>
      <c r="E468" s="116"/>
      <c r="F468" s="116"/>
      <c r="G468" s="116"/>
      <c r="H468" s="117"/>
      <c r="I468" s="118"/>
      <c r="J468" s="119"/>
      <c r="K468" s="119"/>
      <c r="L468" s="116"/>
      <c r="M468" s="116"/>
      <c r="N468" s="116"/>
      <c r="O468" s="123"/>
      <c r="P468" s="124"/>
    </row>
    <row r="469" spans="1:16">
      <c r="A469" s="114"/>
      <c r="C469" s="116"/>
      <c r="D469" s="116"/>
      <c r="E469" s="116"/>
      <c r="F469" s="116"/>
      <c r="G469" s="116"/>
      <c r="H469" s="117"/>
      <c r="I469" s="118"/>
      <c r="J469" s="119"/>
      <c r="K469" s="119"/>
      <c r="L469" s="116"/>
      <c r="M469" s="116"/>
      <c r="N469" s="116"/>
      <c r="O469" s="123"/>
      <c r="P469" s="124"/>
    </row>
    <row r="470" spans="1:16">
      <c r="A470" s="114"/>
      <c r="C470" s="116"/>
      <c r="D470" s="116"/>
      <c r="E470" s="116"/>
      <c r="F470" s="116"/>
      <c r="G470" s="116"/>
      <c r="H470" s="117"/>
      <c r="I470" s="118"/>
      <c r="J470" s="119"/>
      <c r="K470" s="119"/>
      <c r="L470" s="116"/>
      <c r="M470" s="116"/>
      <c r="N470" s="116"/>
      <c r="O470" s="123"/>
      <c r="P470" s="124"/>
    </row>
    <row r="471" spans="1:16">
      <c r="A471" s="114"/>
      <c r="C471" s="116"/>
      <c r="D471" s="116"/>
      <c r="E471" s="116"/>
      <c r="F471" s="116"/>
      <c r="G471" s="116"/>
      <c r="H471" s="117"/>
      <c r="I471" s="118"/>
      <c r="J471" s="119"/>
      <c r="K471" s="119"/>
      <c r="L471" s="116"/>
      <c r="M471" s="116"/>
      <c r="N471" s="116"/>
      <c r="O471" s="123"/>
      <c r="P471" s="124"/>
    </row>
    <row r="472" spans="1:16">
      <c r="A472" s="114"/>
      <c r="C472" s="116"/>
      <c r="D472" s="116"/>
      <c r="E472" s="116"/>
      <c r="F472" s="116"/>
      <c r="G472" s="116"/>
      <c r="H472" s="117"/>
      <c r="I472" s="118"/>
      <c r="J472" s="119"/>
      <c r="K472" s="119"/>
      <c r="L472" s="116"/>
      <c r="M472" s="116"/>
      <c r="N472" s="116"/>
      <c r="O472" s="123"/>
      <c r="P472" s="124"/>
    </row>
    <row r="473" spans="1:16">
      <c r="A473" s="114"/>
      <c r="C473" s="116"/>
      <c r="D473" s="116"/>
      <c r="E473" s="116"/>
      <c r="F473" s="116"/>
      <c r="G473" s="116"/>
      <c r="H473" s="117"/>
      <c r="I473" s="118"/>
      <c r="J473" s="119"/>
      <c r="K473" s="119"/>
      <c r="L473" s="116"/>
      <c r="M473" s="116"/>
      <c r="N473" s="116"/>
      <c r="O473" s="123"/>
      <c r="P473" s="124"/>
    </row>
    <row r="474" spans="1:16">
      <c r="A474" s="114"/>
      <c r="C474" s="116"/>
      <c r="D474" s="116"/>
      <c r="E474" s="116"/>
      <c r="F474" s="116"/>
      <c r="G474" s="116"/>
      <c r="H474" s="117"/>
      <c r="I474" s="118"/>
      <c r="J474" s="119"/>
      <c r="K474" s="119"/>
      <c r="L474" s="116"/>
      <c r="M474" s="116"/>
      <c r="N474" s="116"/>
      <c r="O474" s="123"/>
      <c r="P474" s="124"/>
    </row>
    <row r="475" spans="1:16">
      <c r="A475" s="114"/>
      <c r="C475" s="116"/>
      <c r="D475" s="116"/>
      <c r="E475" s="116"/>
      <c r="F475" s="116"/>
      <c r="G475" s="116"/>
      <c r="H475" s="117"/>
      <c r="I475" s="118"/>
      <c r="J475" s="119"/>
      <c r="K475" s="119"/>
      <c r="L475" s="116"/>
      <c r="M475" s="116"/>
      <c r="N475" s="116"/>
      <c r="O475" s="123"/>
      <c r="P475" s="124"/>
    </row>
    <row r="476" spans="1:16">
      <c r="A476" s="114"/>
      <c r="C476" s="116"/>
      <c r="D476" s="116"/>
      <c r="E476" s="116"/>
      <c r="F476" s="116"/>
      <c r="G476" s="116"/>
      <c r="H476" s="117"/>
      <c r="I476" s="118"/>
      <c r="J476" s="119"/>
      <c r="K476" s="119"/>
      <c r="L476" s="116"/>
      <c r="M476" s="116"/>
      <c r="N476" s="116"/>
      <c r="O476" s="123"/>
      <c r="P476" s="124"/>
    </row>
    <row r="477" spans="1:16">
      <c r="A477" s="114"/>
      <c r="C477" s="116"/>
      <c r="D477" s="116"/>
      <c r="E477" s="116"/>
      <c r="F477" s="116"/>
      <c r="G477" s="116"/>
      <c r="H477" s="117"/>
      <c r="I477" s="118"/>
      <c r="J477" s="119"/>
      <c r="K477" s="119"/>
      <c r="L477" s="116"/>
      <c r="M477" s="116"/>
      <c r="N477" s="116"/>
      <c r="O477" s="123"/>
      <c r="P477" s="124"/>
    </row>
    <row r="478" spans="1:16">
      <c r="A478" s="114"/>
      <c r="C478" s="116"/>
      <c r="D478" s="116"/>
      <c r="E478" s="116"/>
      <c r="F478" s="116"/>
      <c r="G478" s="116"/>
      <c r="H478" s="117"/>
      <c r="I478" s="118"/>
      <c r="J478" s="119"/>
      <c r="K478" s="119"/>
      <c r="L478" s="116"/>
      <c r="M478" s="116"/>
      <c r="N478" s="116"/>
      <c r="O478" s="123"/>
      <c r="P478" s="124"/>
    </row>
    <row r="479" spans="1:16">
      <c r="A479" s="114"/>
      <c r="C479" s="116"/>
      <c r="D479" s="116"/>
      <c r="E479" s="116"/>
      <c r="F479" s="116"/>
      <c r="G479" s="116"/>
      <c r="H479" s="117"/>
      <c r="I479" s="118"/>
      <c r="J479" s="119"/>
      <c r="K479" s="119"/>
      <c r="L479" s="116"/>
      <c r="M479" s="116"/>
      <c r="N479" s="116"/>
      <c r="O479" s="123"/>
      <c r="P479" s="124"/>
    </row>
    <row r="480" spans="1:16">
      <c r="A480" s="114"/>
      <c r="C480" s="116"/>
      <c r="D480" s="116"/>
      <c r="E480" s="116"/>
      <c r="F480" s="116"/>
      <c r="G480" s="116"/>
      <c r="H480" s="117"/>
      <c r="I480" s="118"/>
      <c r="J480" s="119"/>
      <c r="K480" s="119"/>
      <c r="L480" s="116"/>
      <c r="M480" s="116"/>
      <c r="N480" s="116"/>
      <c r="O480" s="123"/>
      <c r="P480" s="124"/>
    </row>
    <row r="481" spans="1:16">
      <c r="A481" s="114"/>
      <c r="C481" s="116"/>
      <c r="D481" s="116"/>
      <c r="E481" s="116"/>
      <c r="F481" s="116"/>
      <c r="G481" s="116"/>
      <c r="H481" s="117"/>
      <c r="I481" s="118"/>
      <c r="J481" s="119"/>
      <c r="K481" s="119"/>
      <c r="L481" s="116"/>
      <c r="M481" s="116"/>
      <c r="N481" s="116"/>
      <c r="O481" s="123"/>
      <c r="P481" s="124"/>
    </row>
    <row r="482" spans="1:16">
      <c r="A482" s="114"/>
      <c r="C482" s="116"/>
      <c r="D482" s="116"/>
      <c r="E482" s="116"/>
      <c r="F482" s="116"/>
      <c r="G482" s="116"/>
      <c r="H482" s="117"/>
      <c r="I482" s="118"/>
      <c r="J482" s="119"/>
      <c r="K482" s="119"/>
      <c r="L482" s="116"/>
      <c r="M482" s="116"/>
      <c r="N482" s="116"/>
      <c r="O482" s="123"/>
      <c r="P482" s="124"/>
    </row>
    <row r="483" spans="1:16">
      <c r="A483" s="114"/>
      <c r="C483" s="116"/>
      <c r="D483" s="116"/>
      <c r="E483" s="116"/>
      <c r="F483" s="116"/>
      <c r="G483" s="116"/>
      <c r="H483" s="117"/>
      <c r="I483" s="118"/>
      <c r="J483" s="119"/>
      <c r="K483" s="119"/>
      <c r="L483" s="116"/>
      <c r="M483" s="116"/>
      <c r="N483" s="116"/>
      <c r="O483" s="123"/>
      <c r="P483" s="124"/>
    </row>
    <row r="484" spans="1:16">
      <c r="A484" s="114"/>
      <c r="C484" s="116"/>
      <c r="D484" s="116"/>
      <c r="E484" s="116"/>
      <c r="F484" s="116"/>
      <c r="G484" s="116"/>
      <c r="H484" s="117"/>
      <c r="I484" s="118"/>
      <c r="J484" s="119"/>
      <c r="K484" s="119"/>
      <c r="L484" s="116"/>
      <c r="M484" s="116"/>
      <c r="N484" s="116"/>
      <c r="O484" s="123"/>
      <c r="P484" s="124"/>
    </row>
    <row r="485" spans="1:16">
      <c r="A485" s="114"/>
      <c r="C485" s="116"/>
      <c r="D485" s="116"/>
      <c r="E485" s="116"/>
      <c r="F485" s="116"/>
      <c r="G485" s="116"/>
      <c r="H485" s="117"/>
      <c r="I485" s="118"/>
      <c r="J485" s="119"/>
      <c r="K485" s="119"/>
      <c r="L485" s="116"/>
      <c r="M485" s="116"/>
      <c r="N485" s="116"/>
      <c r="O485" s="123"/>
      <c r="P485" s="124"/>
    </row>
    <row r="486" spans="1:16">
      <c r="A486" s="114"/>
      <c r="C486" s="116"/>
      <c r="D486" s="116"/>
      <c r="E486" s="116"/>
      <c r="F486" s="116"/>
      <c r="G486" s="116"/>
      <c r="H486" s="117"/>
      <c r="I486" s="118"/>
      <c r="J486" s="119"/>
      <c r="K486" s="119"/>
      <c r="L486" s="116"/>
      <c r="M486" s="116"/>
      <c r="N486" s="116"/>
      <c r="O486" s="123"/>
      <c r="P486" s="124"/>
    </row>
    <row r="487" spans="1:16">
      <c r="A487" s="114"/>
      <c r="C487" s="116"/>
      <c r="D487" s="116"/>
      <c r="E487" s="116"/>
      <c r="F487" s="116"/>
      <c r="G487" s="116"/>
      <c r="H487" s="117"/>
      <c r="I487" s="118"/>
      <c r="J487" s="119"/>
      <c r="K487" s="119"/>
      <c r="L487" s="116"/>
      <c r="M487" s="116"/>
      <c r="N487" s="116"/>
      <c r="O487" s="123"/>
      <c r="P487" s="124"/>
    </row>
    <row r="488" spans="1:16">
      <c r="A488" s="114"/>
      <c r="C488" s="116"/>
      <c r="D488" s="116"/>
      <c r="E488" s="116"/>
      <c r="F488" s="116"/>
      <c r="G488" s="116"/>
      <c r="H488" s="117"/>
      <c r="I488" s="118"/>
      <c r="J488" s="119"/>
      <c r="K488" s="119"/>
      <c r="L488" s="116"/>
      <c r="M488" s="116"/>
      <c r="N488" s="116"/>
      <c r="O488" s="123"/>
      <c r="P488" s="124"/>
    </row>
    <row r="489" spans="1:16">
      <c r="A489" s="114"/>
      <c r="C489" s="116"/>
      <c r="D489" s="116"/>
      <c r="E489" s="116"/>
      <c r="F489" s="116"/>
      <c r="G489" s="116"/>
      <c r="H489" s="117"/>
      <c r="I489" s="118"/>
      <c r="J489" s="119"/>
      <c r="K489" s="119"/>
      <c r="L489" s="116"/>
      <c r="M489" s="116"/>
      <c r="N489" s="116"/>
      <c r="O489" s="123"/>
      <c r="P489" s="124"/>
    </row>
    <row r="490" spans="1:16">
      <c r="A490" s="114"/>
      <c r="C490" s="116"/>
      <c r="D490" s="116"/>
      <c r="E490" s="116"/>
      <c r="F490" s="116"/>
      <c r="G490" s="116"/>
      <c r="H490" s="117"/>
      <c r="I490" s="118"/>
      <c r="J490" s="119"/>
      <c r="K490" s="119"/>
      <c r="L490" s="116"/>
      <c r="M490" s="116"/>
      <c r="N490" s="116"/>
      <c r="O490" s="123"/>
      <c r="P490" s="124"/>
    </row>
    <row r="491" spans="1:16">
      <c r="A491" s="114"/>
      <c r="C491" s="116"/>
      <c r="D491" s="116"/>
      <c r="E491" s="116"/>
      <c r="F491" s="116"/>
      <c r="G491" s="116"/>
      <c r="H491" s="117"/>
      <c r="I491" s="118"/>
      <c r="J491" s="119"/>
      <c r="K491" s="119"/>
      <c r="L491" s="116"/>
      <c r="M491" s="116"/>
      <c r="N491" s="116"/>
      <c r="O491" s="123"/>
      <c r="P491" s="124"/>
    </row>
    <row r="492" spans="1:16">
      <c r="A492" s="114"/>
      <c r="C492" s="116"/>
      <c r="D492" s="116"/>
      <c r="E492" s="116"/>
      <c r="F492" s="116"/>
      <c r="G492" s="116"/>
      <c r="H492" s="117"/>
      <c r="I492" s="118"/>
      <c r="J492" s="119"/>
      <c r="K492" s="119"/>
      <c r="L492" s="116"/>
      <c r="M492" s="116"/>
      <c r="N492" s="116"/>
      <c r="O492" s="123"/>
      <c r="P492" s="124"/>
    </row>
    <row r="493" spans="1:16">
      <c r="A493" s="114"/>
      <c r="C493" s="116"/>
      <c r="D493" s="116"/>
      <c r="E493" s="116"/>
      <c r="F493" s="116"/>
      <c r="G493" s="116"/>
      <c r="H493" s="117"/>
      <c r="I493" s="118"/>
      <c r="J493" s="119"/>
      <c r="K493" s="119"/>
      <c r="L493" s="116"/>
      <c r="M493" s="116"/>
      <c r="N493" s="116"/>
      <c r="O493" s="123"/>
      <c r="P493" s="124"/>
    </row>
    <row r="494" spans="1:16">
      <c r="A494" s="114"/>
      <c r="C494" s="116"/>
      <c r="D494" s="116"/>
      <c r="E494" s="116"/>
      <c r="F494" s="116"/>
      <c r="G494" s="116"/>
      <c r="H494" s="117"/>
      <c r="I494" s="118"/>
      <c r="J494" s="119"/>
      <c r="K494" s="119"/>
      <c r="L494" s="116"/>
      <c r="M494" s="116"/>
      <c r="N494" s="116"/>
      <c r="O494" s="123"/>
      <c r="P494" s="124"/>
    </row>
    <row r="495" spans="1:16">
      <c r="A495" s="114"/>
      <c r="C495" s="116"/>
      <c r="D495" s="116"/>
      <c r="E495" s="116"/>
      <c r="F495" s="116"/>
      <c r="G495" s="116"/>
      <c r="H495" s="117"/>
      <c r="I495" s="118"/>
      <c r="J495" s="119"/>
      <c r="K495" s="119"/>
      <c r="L495" s="116"/>
      <c r="M495" s="116"/>
      <c r="N495" s="116"/>
      <c r="O495" s="123"/>
      <c r="P495" s="124"/>
    </row>
    <row r="496" spans="1:16">
      <c r="A496" s="114"/>
      <c r="C496" s="116"/>
      <c r="D496" s="116"/>
      <c r="E496" s="116"/>
      <c r="F496" s="116"/>
      <c r="G496" s="116"/>
      <c r="H496" s="117"/>
      <c r="I496" s="118"/>
      <c r="J496" s="119"/>
      <c r="K496" s="119"/>
      <c r="L496" s="116"/>
      <c r="M496" s="116"/>
      <c r="N496" s="116"/>
      <c r="O496" s="123"/>
      <c r="P496" s="124"/>
    </row>
    <row r="497" spans="1:16">
      <c r="A497" s="114"/>
      <c r="C497" s="116"/>
      <c r="D497" s="116"/>
      <c r="E497" s="116"/>
      <c r="F497" s="116"/>
      <c r="G497" s="116"/>
      <c r="H497" s="117"/>
      <c r="I497" s="118"/>
      <c r="J497" s="119"/>
      <c r="K497" s="119"/>
      <c r="L497" s="116"/>
      <c r="M497" s="116"/>
      <c r="N497" s="116"/>
      <c r="O497" s="123"/>
      <c r="P497" s="124"/>
    </row>
    <row r="498" spans="1:16">
      <c r="A498" s="114"/>
      <c r="C498" s="116"/>
      <c r="D498" s="116"/>
      <c r="E498" s="116"/>
      <c r="F498" s="116"/>
      <c r="G498" s="116"/>
      <c r="H498" s="117"/>
      <c r="I498" s="118"/>
      <c r="J498" s="119"/>
      <c r="K498" s="119"/>
      <c r="L498" s="116"/>
      <c r="M498" s="116"/>
      <c r="N498" s="116"/>
      <c r="O498" s="123"/>
      <c r="P498" s="124"/>
    </row>
    <row r="499" spans="1:16">
      <c r="A499" s="114"/>
      <c r="C499" s="116"/>
      <c r="D499" s="116"/>
      <c r="E499" s="116"/>
      <c r="F499" s="116"/>
      <c r="G499" s="116"/>
      <c r="H499" s="117"/>
      <c r="I499" s="118"/>
      <c r="J499" s="119"/>
      <c r="K499" s="119"/>
      <c r="L499" s="116"/>
      <c r="M499" s="116"/>
      <c r="N499" s="116"/>
      <c r="O499" s="123"/>
      <c r="P499" s="124"/>
    </row>
    <row r="500" spans="1:16">
      <c r="A500" s="114"/>
      <c r="C500" s="116"/>
      <c r="D500" s="116"/>
      <c r="E500" s="116"/>
      <c r="F500" s="116"/>
      <c r="G500" s="116"/>
      <c r="H500" s="117"/>
      <c r="I500" s="118"/>
      <c r="J500" s="119"/>
      <c r="K500" s="119"/>
      <c r="L500" s="116"/>
      <c r="M500" s="116"/>
      <c r="N500" s="116"/>
      <c r="O500" s="123"/>
      <c r="P500" s="124"/>
    </row>
    <row r="501" spans="1:16">
      <c r="A501" s="114"/>
      <c r="C501" s="116"/>
      <c r="D501" s="116"/>
      <c r="E501" s="116"/>
      <c r="F501" s="116"/>
      <c r="G501" s="116"/>
      <c r="H501" s="117"/>
      <c r="I501" s="118"/>
      <c r="J501" s="119"/>
      <c r="K501" s="119"/>
      <c r="L501" s="116"/>
      <c r="M501" s="116"/>
      <c r="N501" s="116"/>
      <c r="O501" s="123"/>
      <c r="P501" s="124"/>
    </row>
    <row r="502" spans="1:16">
      <c r="A502" s="114"/>
      <c r="C502" s="116"/>
      <c r="D502" s="116"/>
      <c r="E502" s="116"/>
      <c r="F502" s="116"/>
      <c r="G502" s="116"/>
      <c r="H502" s="117"/>
      <c r="I502" s="118"/>
      <c r="J502" s="119"/>
      <c r="K502" s="119"/>
      <c r="L502" s="116"/>
      <c r="M502" s="116"/>
      <c r="N502" s="116"/>
      <c r="O502" s="123"/>
      <c r="P502" s="124"/>
    </row>
    <row r="503" spans="1:16">
      <c r="A503" s="114"/>
      <c r="C503" s="116"/>
      <c r="D503" s="116"/>
      <c r="E503" s="116"/>
      <c r="F503" s="116"/>
      <c r="G503" s="116"/>
      <c r="H503" s="117"/>
      <c r="I503" s="118"/>
      <c r="J503" s="119"/>
      <c r="K503" s="119"/>
      <c r="L503" s="116"/>
      <c r="M503" s="116"/>
      <c r="N503" s="116"/>
      <c r="O503" s="123"/>
      <c r="P503" s="124"/>
    </row>
    <row r="504" spans="1:16">
      <c r="A504" s="114"/>
      <c r="C504" s="116"/>
      <c r="D504" s="116"/>
      <c r="E504" s="116"/>
      <c r="F504" s="116"/>
      <c r="G504" s="116"/>
      <c r="H504" s="117"/>
      <c r="I504" s="118"/>
      <c r="J504" s="119"/>
      <c r="K504" s="119"/>
      <c r="L504" s="116"/>
      <c r="M504" s="116"/>
      <c r="N504" s="116"/>
      <c r="O504" s="123"/>
      <c r="P504" s="124"/>
    </row>
    <row r="505" spans="1:16">
      <c r="A505" s="114"/>
      <c r="C505" s="116"/>
      <c r="D505" s="116"/>
      <c r="E505" s="116"/>
      <c r="F505" s="116"/>
      <c r="G505" s="116"/>
      <c r="H505" s="117"/>
      <c r="I505" s="118"/>
      <c r="J505" s="119"/>
      <c r="K505" s="119"/>
      <c r="L505" s="116"/>
      <c r="M505" s="116"/>
      <c r="N505" s="116"/>
      <c r="O505" s="123"/>
      <c r="P505" s="124"/>
    </row>
    <row r="506" spans="1:16">
      <c r="A506" s="114"/>
      <c r="C506" s="116"/>
      <c r="D506" s="116"/>
      <c r="E506" s="116"/>
      <c r="F506" s="116"/>
      <c r="G506" s="116"/>
      <c r="H506" s="117"/>
      <c r="I506" s="118"/>
      <c r="J506" s="119"/>
      <c r="K506" s="119"/>
      <c r="L506" s="116"/>
      <c r="M506" s="116"/>
      <c r="N506" s="116"/>
      <c r="O506" s="123"/>
      <c r="P506" s="124"/>
    </row>
    <row r="507" spans="1:16">
      <c r="A507" s="114"/>
      <c r="C507" s="116"/>
      <c r="D507" s="116"/>
      <c r="E507" s="116"/>
      <c r="F507" s="116"/>
      <c r="G507" s="116"/>
      <c r="H507" s="117"/>
      <c r="I507" s="118"/>
      <c r="J507" s="119"/>
      <c r="K507" s="119"/>
      <c r="L507" s="116"/>
      <c r="M507" s="116"/>
      <c r="N507" s="116"/>
      <c r="O507" s="123"/>
      <c r="P507" s="124"/>
    </row>
    <row r="508" spans="1:16">
      <c r="A508" s="114"/>
      <c r="C508" s="116"/>
      <c r="D508" s="116"/>
      <c r="E508" s="116"/>
      <c r="F508" s="116"/>
      <c r="G508" s="116"/>
      <c r="H508" s="117"/>
      <c r="I508" s="118"/>
      <c r="J508" s="119"/>
      <c r="K508" s="119"/>
      <c r="L508" s="116"/>
      <c r="M508" s="116"/>
      <c r="N508" s="116"/>
      <c r="O508" s="123"/>
      <c r="P508" s="124"/>
    </row>
    <row r="509" spans="1:16">
      <c r="A509" s="114"/>
      <c r="C509" s="116"/>
      <c r="D509" s="116"/>
      <c r="E509" s="116"/>
      <c r="F509" s="116"/>
      <c r="G509" s="116"/>
      <c r="H509" s="117"/>
      <c r="I509" s="118"/>
      <c r="J509" s="119"/>
      <c r="K509" s="119"/>
      <c r="L509" s="116"/>
      <c r="M509" s="116"/>
      <c r="N509" s="116"/>
      <c r="O509" s="123"/>
      <c r="P509" s="124"/>
    </row>
    <row r="510" spans="1:16">
      <c r="A510" s="114"/>
      <c r="C510" s="116"/>
      <c r="D510" s="116"/>
      <c r="E510" s="116"/>
      <c r="F510" s="116"/>
      <c r="G510" s="116"/>
      <c r="H510" s="117"/>
      <c r="I510" s="118"/>
      <c r="J510" s="119"/>
      <c r="K510" s="119"/>
      <c r="L510" s="116"/>
      <c r="M510" s="116"/>
      <c r="N510" s="116"/>
      <c r="O510" s="123"/>
      <c r="P510" s="124"/>
    </row>
    <row r="511" spans="1:16">
      <c r="A511" s="114"/>
      <c r="C511" s="116"/>
      <c r="D511" s="116"/>
      <c r="E511" s="116"/>
      <c r="F511" s="116"/>
      <c r="G511" s="116"/>
      <c r="H511" s="117"/>
      <c r="I511" s="118"/>
      <c r="J511" s="119"/>
      <c r="K511" s="119"/>
      <c r="L511" s="116"/>
      <c r="M511" s="116"/>
      <c r="N511" s="116"/>
      <c r="O511" s="123"/>
      <c r="P511" s="124"/>
    </row>
    <row r="512" spans="1:16">
      <c r="A512" s="114"/>
      <c r="C512" s="116"/>
      <c r="D512" s="116"/>
      <c r="E512" s="116"/>
      <c r="F512" s="116"/>
      <c r="G512" s="116"/>
      <c r="H512" s="117"/>
      <c r="I512" s="118"/>
      <c r="J512" s="119"/>
      <c r="K512" s="119"/>
      <c r="L512" s="116"/>
      <c r="M512" s="116"/>
      <c r="N512" s="116"/>
      <c r="O512" s="123"/>
      <c r="P512" s="124"/>
    </row>
    <row r="513" spans="1:16">
      <c r="A513" s="114"/>
      <c r="C513" s="116"/>
      <c r="D513" s="116"/>
      <c r="E513" s="116"/>
      <c r="F513" s="116"/>
      <c r="G513" s="116"/>
      <c r="H513" s="117"/>
      <c r="I513" s="118"/>
      <c r="J513" s="119"/>
      <c r="K513" s="119"/>
      <c r="L513" s="116"/>
      <c r="M513" s="116"/>
      <c r="N513" s="116"/>
      <c r="O513" s="123"/>
      <c r="P513" s="124"/>
    </row>
    <row r="514" spans="1:16">
      <c r="A514" s="114"/>
      <c r="C514" s="116"/>
      <c r="D514" s="116"/>
      <c r="E514" s="116"/>
      <c r="F514" s="116"/>
      <c r="G514" s="116"/>
      <c r="H514" s="117"/>
      <c r="I514" s="118"/>
      <c r="J514" s="119"/>
      <c r="K514" s="119"/>
      <c r="L514" s="116"/>
      <c r="M514" s="116"/>
      <c r="N514" s="116"/>
      <c r="O514" s="123"/>
      <c r="P514" s="124"/>
    </row>
    <row r="515" spans="1:16">
      <c r="A515" s="114"/>
      <c r="C515" s="116"/>
      <c r="D515" s="116"/>
      <c r="E515" s="116"/>
      <c r="F515" s="116"/>
      <c r="G515" s="116"/>
      <c r="H515" s="117"/>
      <c r="I515" s="118"/>
      <c r="J515" s="119"/>
      <c r="K515" s="119"/>
      <c r="L515" s="116"/>
      <c r="M515" s="116"/>
      <c r="N515" s="116"/>
      <c r="O515" s="123"/>
      <c r="P515" s="124"/>
    </row>
    <row r="516" spans="1:16">
      <c r="A516" s="114"/>
      <c r="C516" s="116"/>
      <c r="D516" s="116"/>
      <c r="E516" s="116"/>
      <c r="F516" s="116"/>
      <c r="G516" s="116"/>
      <c r="H516" s="117"/>
      <c r="I516" s="118"/>
      <c r="J516" s="119"/>
      <c r="K516" s="119"/>
      <c r="L516" s="116"/>
      <c r="M516" s="116"/>
      <c r="N516" s="116"/>
      <c r="O516" s="123"/>
      <c r="P516" s="124"/>
    </row>
    <row r="517" spans="1:16">
      <c r="A517" s="114"/>
      <c r="C517" s="116"/>
      <c r="D517" s="116"/>
      <c r="E517" s="116"/>
      <c r="F517" s="116"/>
      <c r="G517" s="116"/>
      <c r="H517" s="117"/>
      <c r="I517" s="118"/>
      <c r="J517" s="119"/>
      <c r="K517" s="119"/>
      <c r="L517" s="116"/>
      <c r="M517" s="116"/>
      <c r="N517" s="116"/>
      <c r="O517" s="123"/>
      <c r="P517" s="124"/>
    </row>
    <row r="518" spans="1:16">
      <c r="A518" s="114"/>
      <c r="C518" s="116"/>
      <c r="D518" s="116"/>
      <c r="E518" s="116"/>
      <c r="F518" s="116"/>
      <c r="G518" s="116"/>
      <c r="H518" s="117"/>
      <c r="I518" s="118"/>
      <c r="J518" s="119"/>
      <c r="K518" s="119"/>
      <c r="L518" s="116"/>
      <c r="M518" s="116"/>
      <c r="N518" s="116"/>
      <c r="O518" s="123"/>
      <c r="P518" s="124"/>
    </row>
    <row r="519" spans="1:16">
      <c r="A519" s="114"/>
      <c r="C519" s="116"/>
      <c r="D519" s="116"/>
      <c r="E519" s="116"/>
      <c r="F519" s="116"/>
      <c r="G519" s="116"/>
      <c r="H519" s="117"/>
      <c r="I519" s="118"/>
      <c r="J519" s="119"/>
      <c r="K519" s="119"/>
      <c r="L519" s="116"/>
      <c r="M519" s="116"/>
      <c r="N519" s="116"/>
      <c r="O519" s="123"/>
      <c r="P519" s="124"/>
    </row>
    <row r="520" spans="1:16">
      <c r="A520" s="114"/>
      <c r="C520" s="116"/>
      <c r="D520" s="116"/>
      <c r="E520" s="116"/>
      <c r="F520" s="116"/>
      <c r="G520" s="116"/>
      <c r="H520" s="117"/>
      <c r="I520" s="118"/>
      <c r="J520" s="119"/>
      <c r="K520" s="119"/>
      <c r="L520" s="116"/>
      <c r="M520" s="116"/>
      <c r="N520" s="116"/>
      <c r="O520" s="123"/>
      <c r="P520" s="124"/>
    </row>
    <row r="521" spans="1:16">
      <c r="A521" s="114"/>
      <c r="C521" s="116"/>
      <c r="D521" s="116"/>
      <c r="E521" s="116"/>
      <c r="F521" s="116"/>
      <c r="G521" s="116"/>
      <c r="H521" s="117"/>
      <c r="I521" s="118"/>
      <c r="J521" s="119"/>
      <c r="K521" s="119"/>
      <c r="L521" s="116"/>
      <c r="M521" s="116"/>
      <c r="N521" s="116"/>
      <c r="O521" s="123"/>
      <c r="P521" s="124"/>
    </row>
    <row r="522" spans="1:16">
      <c r="A522" s="114"/>
      <c r="C522" s="116"/>
      <c r="D522" s="116"/>
      <c r="E522" s="116"/>
      <c r="F522" s="116"/>
      <c r="G522" s="116"/>
      <c r="H522" s="117"/>
      <c r="I522" s="118"/>
      <c r="J522" s="119"/>
      <c r="K522" s="119"/>
      <c r="L522" s="116"/>
      <c r="M522" s="116"/>
      <c r="N522" s="116"/>
      <c r="O522" s="123"/>
      <c r="P522" s="124"/>
    </row>
    <row r="523" spans="1:16">
      <c r="A523" s="114"/>
      <c r="C523" s="116"/>
      <c r="D523" s="116"/>
      <c r="E523" s="116"/>
      <c r="F523" s="116"/>
      <c r="G523" s="116"/>
      <c r="H523" s="117"/>
      <c r="I523" s="118"/>
      <c r="J523" s="119"/>
      <c r="K523" s="119"/>
      <c r="L523" s="116"/>
      <c r="M523" s="116"/>
      <c r="N523" s="116"/>
      <c r="O523" s="123"/>
      <c r="P523" s="124"/>
    </row>
    <row r="524" spans="1:16">
      <c r="A524" s="114"/>
      <c r="C524" s="116"/>
      <c r="D524" s="116"/>
      <c r="E524" s="116"/>
      <c r="F524" s="116"/>
      <c r="G524" s="116"/>
      <c r="H524" s="117"/>
      <c r="I524" s="118"/>
      <c r="J524" s="119"/>
      <c r="K524" s="119"/>
      <c r="L524" s="116"/>
      <c r="M524" s="116"/>
      <c r="N524" s="116"/>
      <c r="O524" s="123"/>
      <c r="P524" s="124"/>
    </row>
    <row r="525" spans="1:16">
      <c r="A525" s="114"/>
      <c r="C525" s="116"/>
      <c r="D525" s="116"/>
      <c r="E525" s="116"/>
      <c r="F525" s="116"/>
      <c r="G525" s="116"/>
      <c r="H525" s="117"/>
      <c r="I525" s="118"/>
      <c r="J525" s="119"/>
      <c r="K525" s="119"/>
      <c r="L525" s="116"/>
      <c r="M525" s="116"/>
      <c r="N525" s="116"/>
      <c r="O525" s="123"/>
      <c r="P525" s="124"/>
    </row>
    <row r="526" spans="1:16">
      <c r="A526" s="114"/>
      <c r="C526" s="116"/>
      <c r="D526" s="116"/>
      <c r="E526" s="116"/>
      <c r="F526" s="116"/>
      <c r="G526" s="116"/>
      <c r="H526" s="117"/>
      <c r="I526" s="118"/>
      <c r="J526" s="119"/>
      <c r="K526" s="119"/>
      <c r="L526" s="116"/>
      <c r="M526" s="116"/>
      <c r="N526" s="116"/>
      <c r="O526" s="123"/>
      <c r="P526" s="124"/>
    </row>
    <row r="527" spans="1:16">
      <c r="A527" s="114"/>
      <c r="C527" s="116"/>
      <c r="D527" s="116"/>
      <c r="E527" s="116"/>
      <c r="F527" s="116"/>
      <c r="G527" s="116"/>
      <c r="H527" s="117"/>
      <c r="I527" s="118"/>
      <c r="J527" s="119"/>
      <c r="K527" s="119"/>
      <c r="L527" s="116"/>
      <c r="M527" s="116"/>
      <c r="N527" s="116"/>
      <c r="O527" s="123"/>
      <c r="P527" s="124"/>
    </row>
    <row r="528" spans="1:16">
      <c r="A528" s="114"/>
      <c r="C528" s="116"/>
      <c r="D528" s="116"/>
      <c r="E528" s="116"/>
      <c r="F528" s="116"/>
      <c r="G528" s="116"/>
      <c r="H528" s="117"/>
      <c r="I528" s="118"/>
      <c r="J528" s="119"/>
      <c r="K528" s="119"/>
      <c r="L528" s="116"/>
      <c r="M528" s="116"/>
      <c r="N528" s="116"/>
      <c r="O528" s="123"/>
      <c r="P528" s="124"/>
    </row>
    <row r="529" spans="1:16">
      <c r="A529" s="114"/>
      <c r="C529" s="116"/>
      <c r="D529" s="116"/>
      <c r="E529" s="116"/>
      <c r="F529" s="116"/>
      <c r="G529" s="116"/>
      <c r="H529" s="117"/>
      <c r="I529" s="118"/>
      <c r="J529" s="119"/>
      <c r="K529" s="119"/>
      <c r="L529" s="116"/>
      <c r="M529" s="116"/>
      <c r="N529" s="116"/>
      <c r="O529" s="123"/>
      <c r="P529" s="124"/>
    </row>
    <row r="530" spans="1:16">
      <c r="A530" s="114"/>
      <c r="C530" s="116"/>
      <c r="D530" s="116"/>
      <c r="E530" s="116"/>
      <c r="F530" s="116"/>
      <c r="G530" s="116"/>
      <c r="H530" s="117"/>
      <c r="I530" s="118"/>
      <c r="J530" s="119"/>
      <c r="K530" s="119"/>
      <c r="L530" s="116"/>
      <c r="M530" s="116"/>
      <c r="N530" s="116"/>
      <c r="O530" s="123"/>
      <c r="P530" s="124"/>
    </row>
    <row r="531" spans="1:16">
      <c r="A531" s="114"/>
      <c r="C531" s="116"/>
      <c r="D531" s="116"/>
      <c r="E531" s="116"/>
      <c r="F531" s="116"/>
      <c r="G531" s="116"/>
      <c r="H531" s="117"/>
      <c r="I531" s="118"/>
      <c r="J531" s="119"/>
      <c r="K531" s="119"/>
      <c r="L531" s="116"/>
      <c r="M531" s="116"/>
      <c r="N531" s="116"/>
      <c r="O531" s="123"/>
      <c r="P531" s="124"/>
    </row>
    <row r="532" spans="1:16">
      <c r="A532" s="114"/>
      <c r="C532" s="116"/>
      <c r="D532" s="116"/>
      <c r="E532" s="116"/>
      <c r="F532" s="116"/>
      <c r="G532" s="116"/>
      <c r="H532" s="117"/>
      <c r="I532" s="118"/>
      <c r="J532" s="119"/>
      <c r="K532" s="119"/>
      <c r="L532" s="116"/>
      <c r="M532" s="116"/>
      <c r="N532" s="116"/>
      <c r="O532" s="123"/>
      <c r="P532" s="124"/>
    </row>
    <row r="533" spans="1:16">
      <c r="A533" s="114"/>
      <c r="C533" s="116"/>
      <c r="D533" s="116"/>
      <c r="E533" s="116"/>
      <c r="F533" s="116"/>
      <c r="G533" s="116"/>
      <c r="H533" s="117"/>
      <c r="I533" s="118"/>
      <c r="J533" s="119"/>
      <c r="K533" s="119"/>
      <c r="L533" s="116"/>
      <c r="M533" s="116"/>
      <c r="N533" s="116"/>
      <c r="O533" s="123"/>
      <c r="P533" s="124"/>
    </row>
    <row r="534" spans="1:16">
      <c r="A534" s="114"/>
      <c r="C534" s="116"/>
      <c r="D534" s="116"/>
      <c r="E534" s="116"/>
      <c r="F534" s="116"/>
      <c r="G534" s="116"/>
      <c r="H534" s="117"/>
      <c r="I534" s="118"/>
      <c r="J534" s="119"/>
      <c r="K534" s="119"/>
      <c r="L534" s="116"/>
      <c r="M534" s="116"/>
      <c r="N534" s="116"/>
      <c r="O534" s="123"/>
      <c r="P534" s="124"/>
    </row>
    <row r="535" spans="1:16">
      <c r="A535" s="114"/>
      <c r="C535" s="116"/>
      <c r="D535" s="116"/>
      <c r="E535" s="116"/>
      <c r="F535" s="116"/>
      <c r="G535" s="116"/>
      <c r="H535" s="117"/>
      <c r="I535" s="118"/>
      <c r="J535" s="119"/>
      <c r="K535" s="119"/>
      <c r="L535" s="116"/>
      <c r="M535" s="116"/>
      <c r="N535" s="116"/>
      <c r="O535" s="123"/>
      <c r="P535" s="124"/>
    </row>
    <row r="536" spans="1:16">
      <c r="A536" s="114"/>
      <c r="C536" s="116"/>
      <c r="D536" s="116"/>
      <c r="E536" s="116"/>
      <c r="F536" s="116"/>
      <c r="G536" s="116"/>
      <c r="H536" s="117"/>
      <c r="I536" s="118"/>
      <c r="J536" s="119"/>
      <c r="K536" s="119"/>
      <c r="L536" s="116"/>
      <c r="M536" s="116"/>
      <c r="N536" s="116"/>
      <c r="O536" s="123"/>
      <c r="P536" s="124"/>
    </row>
    <row r="537" spans="1:16">
      <c r="A537" s="114"/>
      <c r="C537" s="116"/>
      <c r="D537" s="116"/>
      <c r="E537" s="116"/>
      <c r="F537" s="116"/>
      <c r="G537" s="116"/>
      <c r="H537" s="117"/>
      <c r="I537" s="118"/>
      <c r="J537" s="119"/>
      <c r="K537" s="119"/>
      <c r="L537" s="116"/>
      <c r="M537" s="116"/>
      <c r="N537" s="116"/>
      <c r="O537" s="123"/>
      <c r="P537" s="124"/>
    </row>
    <row r="538" spans="1:16">
      <c r="A538" s="114"/>
      <c r="C538" s="116"/>
      <c r="D538" s="116"/>
      <c r="E538" s="116"/>
      <c r="F538" s="116"/>
      <c r="G538" s="116"/>
      <c r="H538" s="117"/>
      <c r="I538" s="118"/>
      <c r="J538" s="119"/>
      <c r="K538" s="119"/>
      <c r="L538" s="116"/>
      <c r="M538" s="116"/>
      <c r="N538" s="116"/>
      <c r="O538" s="123"/>
      <c r="P538" s="124"/>
    </row>
    <row r="539" spans="1:16">
      <c r="A539" s="114"/>
      <c r="C539" s="116"/>
      <c r="D539" s="116"/>
      <c r="E539" s="116"/>
      <c r="F539" s="116"/>
      <c r="G539" s="116"/>
      <c r="H539" s="117"/>
      <c r="I539" s="118"/>
      <c r="J539" s="119"/>
      <c r="K539" s="119"/>
      <c r="L539" s="116"/>
      <c r="M539" s="116"/>
      <c r="N539" s="116"/>
      <c r="O539" s="123"/>
      <c r="P539" s="124"/>
    </row>
    <row r="540" spans="1:16">
      <c r="A540" s="114"/>
      <c r="C540" s="116"/>
      <c r="D540" s="116"/>
      <c r="E540" s="116"/>
      <c r="F540" s="116"/>
      <c r="G540" s="116"/>
      <c r="H540" s="117"/>
      <c r="I540" s="118"/>
      <c r="J540" s="119"/>
      <c r="K540" s="119"/>
      <c r="L540" s="116"/>
      <c r="M540" s="116"/>
      <c r="N540" s="116"/>
      <c r="O540" s="123"/>
      <c r="P540" s="124"/>
    </row>
    <row r="541" spans="1:16">
      <c r="A541" s="114"/>
      <c r="C541" s="116"/>
      <c r="D541" s="116"/>
      <c r="E541" s="116"/>
      <c r="F541" s="116"/>
      <c r="G541" s="116"/>
      <c r="H541" s="117"/>
      <c r="I541" s="118"/>
      <c r="J541" s="119"/>
      <c r="K541" s="119"/>
      <c r="L541" s="116"/>
      <c r="M541" s="116"/>
      <c r="N541" s="116"/>
      <c r="O541" s="123"/>
      <c r="P541" s="124"/>
    </row>
    <row r="542" spans="1:16">
      <c r="A542" s="114"/>
      <c r="C542" s="116"/>
      <c r="D542" s="116"/>
      <c r="E542" s="116"/>
      <c r="F542" s="116"/>
      <c r="G542" s="116"/>
      <c r="H542" s="117"/>
      <c r="I542" s="118"/>
      <c r="J542" s="119"/>
      <c r="K542" s="119"/>
      <c r="L542" s="116"/>
      <c r="M542" s="116"/>
      <c r="N542" s="116"/>
      <c r="O542" s="123"/>
      <c r="P542" s="124"/>
    </row>
    <row r="543" spans="1:16">
      <c r="A543" s="114"/>
      <c r="C543" s="116"/>
      <c r="D543" s="116"/>
      <c r="E543" s="116"/>
      <c r="F543" s="116"/>
      <c r="G543" s="116"/>
      <c r="H543" s="117"/>
      <c r="I543" s="118"/>
      <c r="J543" s="119"/>
      <c r="K543" s="119"/>
      <c r="L543" s="116"/>
      <c r="M543" s="116"/>
      <c r="N543" s="116"/>
      <c r="O543" s="123"/>
      <c r="P543" s="124"/>
    </row>
    <row r="544" spans="1:16">
      <c r="A544" s="114"/>
      <c r="C544" s="116"/>
      <c r="D544" s="116"/>
      <c r="E544" s="116"/>
      <c r="F544" s="116"/>
      <c r="G544" s="116"/>
      <c r="H544" s="117"/>
      <c r="I544" s="118"/>
      <c r="J544" s="119"/>
      <c r="K544" s="119"/>
      <c r="L544" s="116"/>
      <c r="M544" s="116"/>
      <c r="N544" s="116"/>
      <c r="O544" s="123"/>
      <c r="P544" s="124"/>
    </row>
    <row r="545" spans="1:16">
      <c r="A545" s="114"/>
      <c r="C545" s="116"/>
      <c r="D545" s="116"/>
      <c r="E545" s="116"/>
      <c r="F545" s="116"/>
      <c r="G545" s="116"/>
      <c r="H545" s="117"/>
      <c r="I545" s="118"/>
      <c r="J545" s="119"/>
      <c r="K545" s="119"/>
      <c r="L545" s="116"/>
      <c r="M545" s="116"/>
      <c r="N545" s="116"/>
      <c r="O545" s="123"/>
      <c r="P545" s="124"/>
    </row>
    <row r="546" spans="1:16">
      <c r="A546" s="114"/>
      <c r="C546" s="116"/>
      <c r="D546" s="116"/>
      <c r="E546" s="116"/>
      <c r="F546" s="116"/>
      <c r="G546" s="116"/>
      <c r="H546" s="117"/>
      <c r="I546" s="118"/>
      <c r="J546" s="119"/>
      <c r="K546" s="119"/>
      <c r="L546" s="116"/>
      <c r="M546" s="116"/>
      <c r="N546" s="116"/>
      <c r="O546" s="123"/>
      <c r="P546" s="124"/>
    </row>
    <row r="547" spans="1:16">
      <c r="A547" s="114"/>
      <c r="C547" s="116"/>
      <c r="D547" s="116"/>
      <c r="E547" s="116"/>
      <c r="F547" s="116"/>
      <c r="G547" s="116"/>
      <c r="H547" s="117"/>
      <c r="I547" s="118"/>
      <c r="J547" s="119"/>
      <c r="K547" s="119"/>
      <c r="L547" s="116"/>
      <c r="M547" s="116"/>
      <c r="N547" s="116"/>
      <c r="O547" s="123"/>
      <c r="P547" s="124"/>
    </row>
    <row r="548" spans="1:16">
      <c r="A548" s="114"/>
      <c r="C548" s="116"/>
      <c r="D548" s="116"/>
      <c r="E548" s="116"/>
      <c r="F548" s="116"/>
      <c r="G548" s="116"/>
      <c r="H548" s="117"/>
      <c r="I548" s="118"/>
      <c r="J548" s="119"/>
      <c r="K548" s="119"/>
      <c r="L548" s="116"/>
      <c r="M548" s="116"/>
      <c r="N548" s="116"/>
      <c r="O548" s="123"/>
      <c r="P548" s="124"/>
    </row>
    <row r="549" spans="1:16">
      <c r="A549" s="114"/>
      <c r="C549" s="116"/>
      <c r="D549" s="116"/>
      <c r="E549" s="116"/>
      <c r="F549" s="116"/>
      <c r="G549" s="116"/>
      <c r="H549" s="117"/>
      <c r="I549" s="118"/>
      <c r="J549" s="119"/>
      <c r="K549" s="119"/>
      <c r="L549" s="116"/>
      <c r="M549" s="116"/>
      <c r="N549" s="116"/>
      <c r="O549" s="123"/>
      <c r="P549" s="124"/>
    </row>
    <row r="550" spans="1:16">
      <c r="A550" s="114"/>
      <c r="C550" s="116"/>
      <c r="D550" s="116"/>
      <c r="E550" s="116"/>
      <c r="F550" s="116"/>
      <c r="G550" s="116"/>
      <c r="H550" s="117"/>
      <c r="I550" s="118"/>
      <c r="J550" s="119"/>
      <c r="K550" s="119"/>
      <c r="L550" s="116"/>
      <c r="M550" s="116"/>
      <c r="N550" s="116"/>
      <c r="O550" s="123"/>
      <c r="P550" s="124"/>
    </row>
    <row r="551" spans="1:16">
      <c r="A551" s="114"/>
      <c r="C551" s="116"/>
      <c r="D551" s="116"/>
      <c r="E551" s="116"/>
      <c r="F551" s="116"/>
      <c r="G551" s="116"/>
      <c r="H551" s="117"/>
      <c r="I551" s="118"/>
      <c r="J551" s="119"/>
      <c r="K551" s="119"/>
      <c r="L551" s="116"/>
      <c r="M551" s="116"/>
      <c r="N551" s="116"/>
      <c r="O551" s="123"/>
      <c r="P551" s="124"/>
    </row>
    <row r="552" spans="1:16">
      <c r="A552" s="114"/>
      <c r="C552" s="116"/>
      <c r="D552" s="116"/>
      <c r="E552" s="116"/>
      <c r="F552" s="116"/>
      <c r="G552" s="116"/>
      <c r="H552" s="117"/>
      <c r="I552" s="118"/>
      <c r="J552" s="119"/>
      <c r="K552" s="119"/>
      <c r="L552" s="116"/>
      <c r="M552" s="116"/>
      <c r="N552" s="116"/>
      <c r="O552" s="123"/>
      <c r="P552" s="124"/>
    </row>
    <row r="553" spans="1:16">
      <c r="A553" s="114"/>
      <c r="C553" s="116"/>
      <c r="D553" s="116"/>
      <c r="E553" s="116"/>
      <c r="F553" s="116"/>
      <c r="G553" s="116"/>
      <c r="H553" s="117"/>
      <c r="I553" s="118"/>
      <c r="J553" s="119"/>
      <c r="K553" s="119"/>
      <c r="L553" s="116"/>
      <c r="M553" s="116"/>
      <c r="N553" s="116"/>
      <c r="O553" s="123"/>
      <c r="P553" s="124"/>
    </row>
    <row r="554" spans="1:16">
      <c r="A554" s="114"/>
      <c r="C554" s="116"/>
      <c r="D554" s="116"/>
      <c r="E554" s="116"/>
      <c r="F554" s="116"/>
      <c r="G554" s="116"/>
      <c r="H554" s="117"/>
      <c r="I554" s="118"/>
      <c r="J554" s="119"/>
      <c r="K554" s="119"/>
      <c r="L554" s="116"/>
      <c r="M554" s="116"/>
      <c r="N554" s="116"/>
      <c r="O554" s="123"/>
      <c r="P554" s="124"/>
    </row>
    <row r="555" spans="1:16">
      <c r="A555" s="114"/>
      <c r="C555" s="116"/>
      <c r="D555" s="116"/>
      <c r="E555" s="116"/>
      <c r="F555" s="116"/>
      <c r="G555" s="116"/>
      <c r="H555" s="117"/>
      <c r="I555" s="118"/>
      <c r="J555" s="119"/>
      <c r="K555" s="119"/>
      <c r="L555" s="116"/>
      <c r="M555" s="116"/>
      <c r="N555" s="116"/>
      <c r="O555" s="123"/>
      <c r="P555" s="124"/>
    </row>
    <row r="556" spans="1:16">
      <c r="A556" s="114"/>
      <c r="C556" s="116"/>
      <c r="D556" s="116"/>
      <c r="E556" s="116"/>
      <c r="F556" s="116"/>
      <c r="G556" s="116"/>
      <c r="H556" s="117"/>
      <c r="I556" s="118"/>
      <c r="J556" s="119"/>
      <c r="K556" s="119"/>
      <c r="L556" s="116"/>
      <c r="M556" s="116"/>
      <c r="N556" s="116"/>
      <c r="O556" s="123"/>
      <c r="P556" s="124"/>
    </row>
    <row r="557" spans="1:16">
      <c r="A557" s="114"/>
      <c r="C557" s="116"/>
      <c r="D557" s="116"/>
      <c r="E557" s="116"/>
      <c r="F557" s="116"/>
      <c r="G557" s="116"/>
      <c r="H557" s="117"/>
      <c r="I557" s="118"/>
      <c r="J557" s="119"/>
      <c r="K557" s="119"/>
      <c r="L557" s="116"/>
      <c r="M557" s="116"/>
      <c r="N557" s="116"/>
      <c r="O557" s="123"/>
      <c r="P557" s="124"/>
    </row>
    <row r="558" spans="1:16">
      <c r="A558" s="114"/>
      <c r="C558" s="116"/>
      <c r="D558" s="116"/>
      <c r="E558" s="116"/>
      <c r="F558" s="116"/>
      <c r="G558" s="116"/>
      <c r="H558" s="117"/>
      <c r="I558" s="118"/>
      <c r="J558" s="119"/>
      <c r="K558" s="119"/>
      <c r="L558" s="116"/>
      <c r="M558" s="116"/>
      <c r="N558" s="116"/>
      <c r="O558" s="123"/>
      <c r="P558" s="124"/>
    </row>
    <row r="559" spans="1:16">
      <c r="A559" s="114"/>
      <c r="C559" s="116"/>
      <c r="D559" s="116"/>
      <c r="E559" s="116"/>
      <c r="F559" s="116"/>
      <c r="G559" s="116"/>
      <c r="H559" s="117"/>
      <c r="I559" s="118"/>
      <c r="J559" s="119"/>
      <c r="K559" s="119"/>
      <c r="L559" s="116"/>
      <c r="M559" s="116"/>
      <c r="N559" s="116"/>
      <c r="O559" s="123"/>
      <c r="P559" s="124"/>
    </row>
    <row r="560" spans="1:16">
      <c r="A560" s="114"/>
      <c r="C560" s="116"/>
      <c r="D560" s="116"/>
      <c r="E560" s="116"/>
      <c r="F560" s="116"/>
      <c r="G560" s="116"/>
      <c r="H560" s="117"/>
      <c r="I560" s="118"/>
      <c r="J560" s="119"/>
      <c r="K560" s="119"/>
      <c r="L560" s="116"/>
      <c r="M560" s="116"/>
      <c r="N560" s="116"/>
      <c r="O560" s="123"/>
      <c r="P560" s="124"/>
    </row>
    <row r="561" spans="1:16">
      <c r="A561" s="114"/>
      <c r="C561" s="116"/>
      <c r="D561" s="116"/>
      <c r="E561" s="116"/>
      <c r="F561" s="116"/>
      <c r="G561" s="116"/>
      <c r="H561" s="117"/>
      <c r="I561" s="118"/>
      <c r="J561" s="119"/>
      <c r="K561" s="119"/>
      <c r="L561" s="116"/>
      <c r="M561" s="116"/>
      <c r="N561" s="116"/>
      <c r="O561" s="123"/>
      <c r="P561" s="124"/>
    </row>
    <row r="562" spans="1:16">
      <c r="A562" s="114"/>
      <c r="C562" s="116"/>
      <c r="D562" s="116"/>
      <c r="E562" s="116"/>
      <c r="F562" s="116"/>
      <c r="G562" s="116"/>
      <c r="H562" s="117"/>
      <c r="I562" s="118"/>
      <c r="J562" s="119"/>
      <c r="K562" s="119"/>
      <c r="L562" s="116"/>
      <c r="M562" s="116"/>
      <c r="N562" s="116"/>
      <c r="O562" s="123"/>
      <c r="P562" s="124"/>
    </row>
    <row r="563" spans="1:16">
      <c r="A563" s="114"/>
      <c r="C563" s="116"/>
      <c r="D563" s="116"/>
      <c r="E563" s="116"/>
      <c r="F563" s="116"/>
      <c r="G563" s="116"/>
      <c r="H563" s="117"/>
      <c r="I563" s="118"/>
      <c r="J563" s="119"/>
      <c r="K563" s="119"/>
      <c r="L563" s="116"/>
      <c r="M563" s="116"/>
      <c r="N563" s="116"/>
      <c r="O563" s="123"/>
      <c r="P563" s="124"/>
    </row>
    <row r="564" spans="1:16">
      <c r="A564" s="114"/>
      <c r="C564" s="116"/>
      <c r="D564" s="116"/>
      <c r="E564" s="116"/>
      <c r="F564" s="116"/>
      <c r="G564" s="116"/>
      <c r="H564" s="117"/>
      <c r="I564" s="118"/>
      <c r="J564" s="119"/>
      <c r="K564" s="119"/>
      <c r="L564" s="116"/>
      <c r="M564" s="116"/>
      <c r="N564" s="116"/>
      <c r="O564" s="123"/>
      <c r="P564" s="124"/>
    </row>
    <row r="565" spans="1:16">
      <c r="A565" s="114"/>
      <c r="C565" s="116"/>
      <c r="D565" s="116"/>
      <c r="E565" s="116"/>
      <c r="F565" s="116"/>
      <c r="G565" s="116"/>
      <c r="H565" s="117"/>
      <c r="I565" s="118"/>
      <c r="J565" s="119"/>
      <c r="K565" s="119"/>
      <c r="L565" s="116"/>
      <c r="M565" s="116"/>
      <c r="N565" s="116"/>
      <c r="O565" s="123"/>
      <c r="P565" s="124"/>
    </row>
    <row r="566" spans="1:16">
      <c r="A566" s="114"/>
      <c r="C566" s="116"/>
      <c r="D566" s="116"/>
      <c r="E566" s="116"/>
      <c r="F566" s="116"/>
      <c r="G566" s="116"/>
      <c r="H566" s="117"/>
      <c r="I566" s="118"/>
      <c r="J566" s="119"/>
      <c r="K566" s="119"/>
      <c r="L566" s="116"/>
      <c r="M566" s="116"/>
      <c r="N566" s="116"/>
      <c r="O566" s="123"/>
      <c r="P566" s="124"/>
    </row>
    <row r="567" spans="1:16">
      <c r="A567" s="114"/>
      <c r="C567" s="116"/>
      <c r="D567" s="116"/>
      <c r="E567" s="116"/>
      <c r="F567" s="116"/>
      <c r="G567" s="116"/>
      <c r="H567" s="117"/>
      <c r="I567" s="118"/>
      <c r="J567" s="119"/>
      <c r="K567" s="119"/>
      <c r="L567" s="116"/>
      <c r="M567" s="116"/>
      <c r="N567" s="116"/>
      <c r="O567" s="123"/>
      <c r="P567" s="124"/>
    </row>
    <row r="568" spans="1:16">
      <c r="A568" s="114"/>
      <c r="C568" s="116"/>
      <c r="D568" s="116"/>
      <c r="E568" s="116"/>
      <c r="F568" s="116"/>
      <c r="G568" s="116"/>
      <c r="H568" s="117"/>
      <c r="I568" s="118"/>
      <c r="J568" s="119"/>
      <c r="K568" s="119"/>
      <c r="L568" s="116"/>
      <c r="M568" s="116"/>
      <c r="N568" s="116"/>
      <c r="O568" s="123"/>
      <c r="P568" s="124"/>
    </row>
    <row r="569" spans="1:16">
      <c r="A569" s="114"/>
      <c r="C569" s="116"/>
      <c r="D569" s="116"/>
      <c r="E569" s="116"/>
      <c r="F569" s="116"/>
      <c r="G569" s="116"/>
      <c r="H569" s="117"/>
      <c r="I569" s="118"/>
      <c r="J569" s="119"/>
      <c r="K569" s="119"/>
      <c r="L569" s="116"/>
      <c r="M569" s="116"/>
      <c r="N569" s="116"/>
      <c r="O569" s="123"/>
      <c r="P569" s="124"/>
    </row>
    <row r="570" spans="1:16">
      <c r="A570" s="114"/>
      <c r="C570" s="116"/>
      <c r="D570" s="116"/>
      <c r="E570" s="116"/>
      <c r="F570" s="116"/>
      <c r="G570" s="116"/>
      <c r="H570" s="117"/>
      <c r="I570" s="118"/>
      <c r="J570" s="119"/>
      <c r="K570" s="119"/>
      <c r="L570" s="116"/>
      <c r="M570" s="116"/>
      <c r="N570" s="116"/>
      <c r="O570" s="123"/>
      <c r="P570" s="124"/>
    </row>
    <row r="571" spans="1:16">
      <c r="A571" s="114"/>
      <c r="C571" s="116"/>
      <c r="D571" s="116"/>
      <c r="E571" s="116"/>
      <c r="F571" s="116"/>
      <c r="G571" s="116"/>
      <c r="H571" s="117"/>
      <c r="I571" s="118"/>
      <c r="J571" s="119"/>
      <c r="K571" s="119"/>
      <c r="L571" s="116"/>
      <c r="M571" s="116"/>
      <c r="N571" s="116"/>
      <c r="O571" s="123"/>
      <c r="P571" s="124"/>
    </row>
    <row r="572" spans="1:16">
      <c r="A572" s="114"/>
      <c r="C572" s="116"/>
      <c r="D572" s="116"/>
      <c r="E572" s="116"/>
      <c r="F572" s="116"/>
      <c r="G572" s="116"/>
      <c r="H572" s="117"/>
      <c r="I572" s="118"/>
      <c r="J572" s="119"/>
      <c r="K572" s="119"/>
      <c r="L572" s="116"/>
      <c r="M572" s="116"/>
      <c r="N572" s="116"/>
      <c r="O572" s="123"/>
      <c r="P572" s="124"/>
    </row>
    <row r="573" spans="1:16">
      <c r="A573" s="114"/>
      <c r="C573" s="116"/>
      <c r="D573" s="116"/>
      <c r="E573" s="116"/>
      <c r="F573" s="116"/>
      <c r="G573" s="116"/>
      <c r="H573" s="117"/>
      <c r="I573" s="118"/>
      <c r="J573" s="119"/>
      <c r="K573" s="119"/>
      <c r="L573" s="116"/>
      <c r="M573" s="116"/>
      <c r="N573" s="116"/>
      <c r="O573" s="123"/>
      <c r="P573" s="124"/>
    </row>
    <row r="574" spans="1:16">
      <c r="A574" s="114"/>
      <c r="C574" s="116"/>
      <c r="D574" s="116"/>
      <c r="E574" s="116"/>
      <c r="F574" s="116"/>
      <c r="G574" s="116"/>
      <c r="H574" s="117"/>
      <c r="I574" s="118"/>
      <c r="J574" s="119"/>
      <c r="K574" s="119"/>
      <c r="L574" s="116"/>
      <c r="M574" s="116"/>
      <c r="N574" s="116"/>
      <c r="O574" s="123"/>
      <c r="P574" s="124"/>
    </row>
    <row r="575" spans="1:16">
      <c r="A575" s="114"/>
      <c r="C575" s="116"/>
      <c r="D575" s="116"/>
      <c r="E575" s="116"/>
      <c r="F575" s="116"/>
      <c r="G575" s="116"/>
      <c r="H575" s="117"/>
      <c r="I575" s="118"/>
      <c r="J575" s="119"/>
      <c r="K575" s="119"/>
      <c r="L575" s="116"/>
      <c r="M575" s="116"/>
      <c r="N575" s="116"/>
      <c r="O575" s="123"/>
      <c r="P575" s="124"/>
    </row>
    <row r="576" spans="1:16">
      <c r="A576" s="114"/>
      <c r="C576" s="116"/>
      <c r="D576" s="116"/>
      <c r="E576" s="116"/>
      <c r="F576" s="116"/>
      <c r="G576" s="116"/>
      <c r="H576" s="117"/>
      <c r="I576" s="118"/>
      <c r="J576" s="119"/>
      <c r="K576" s="119"/>
      <c r="L576" s="116"/>
      <c r="M576" s="116"/>
      <c r="N576" s="116"/>
      <c r="O576" s="123"/>
      <c r="P576" s="124"/>
    </row>
    <row r="577" spans="1:16">
      <c r="A577" s="114"/>
      <c r="C577" s="116"/>
      <c r="D577" s="116"/>
      <c r="E577" s="116"/>
      <c r="F577" s="116"/>
      <c r="G577" s="116"/>
      <c r="H577" s="117"/>
      <c r="I577" s="118"/>
      <c r="J577" s="119"/>
      <c r="K577" s="119"/>
      <c r="L577" s="116"/>
      <c r="M577" s="116"/>
      <c r="N577" s="116"/>
      <c r="O577" s="123"/>
      <c r="P577" s="124"/>
    </row>
    <row r="578" spans="1:16">
      <c r="A578" s="114"/>
      <c r="C578" s="116"/>
      <c r="D578" s="116"/>
      <c r="E578" s="116"/>
      <c r="F578" s="116"/>
      <c r="G578" s="116"/>
      <c r="H578" s="117"/>
      <c r="I578" s="118"/>
      <c r="J578" s="119"/>
      <c r="K578" s="119"/>
      <c r="L578" s="116"/>
      <c r="M578" s="116"/>
      <c r="N578" s="116"/>
      <c r="O578" s="123"/>
      <c r="P578" s="124"/>
    </row>
    <row r="579" spans="1:16">
      <c r="A579" s="114"/>
      <c r="C579" s="116"/>
      <c r="D579" s="116"/>
      <c r="E579" s="116"/>
      <c r="F579" s="116"/>
      <c r="G579" s="116"/>
      <c r="H579" s="117"/>
      <c r="I579" s="118"/>
      <c r="J579" s="119"/>
      <c r="K579" s="119"/>
      <c r="L579" s="116"/>
      <c r="M579" s="116"/>
      <c r="N579" s="116"/>
      <c r="O579" s="123"/>
      <c r="P579" s="124"/>
    </row>
    <row r="580" spans="1:16">
      <c r="A580" s="114"/>
      <c r="C580" s="116"/>
      <c r="D580" s="116"/>
      <c r="E580" s="116"/>
      <c r="F580" s="116"/>
      <c r="G580" s="116"/>
      <c r="H580" s="117"/>
      <c r="I580" s="118"/>
      <c r="J580" s="119"/>
      <c r="K580" s="119"/>
      <c r="L580" s="116"/>
      <c r="M580" s="116"/>
      <c r="N580" s="116"/>
      <c r="O580" s="123"/>
      <c r="P580" s="124"/>
    </row>
    <row r="581" spans="1:16">
      <c r="A581" s="114"/>
      <c r="C581" s="116"/>
      <c r="D581" s="116"/>
      <c r="E581" s="116"/>
      <c r="F581" s="116"/>
      <c r="G581" s="116"/>
      <c r="H581" s="117"/>
      <c r="I581" s="118"/>
      <c r="J581" s="119"/>
      <c r="K581" s="119"/>
      <c r="L581" s="116"/>
      <c r="M581" s="116"/>
      <c r="N581" s="116"/>
      <c r="O581" s="123"/>
      <c r="P581" s="124"/>
    </row>
    <row r="582" spans="1:16">
      <c r="A582" s="114"/>
      <c r="C582" s="116"/>
      <c r="D582" s="116"/>
      <c r="E582" s="116"/>
      <c r="F582" s="116"/>
      <c r="G582" s="116"/>
      <c r="H582" s="117"/>
      <c r="I582" s="118"/>
      <c r="J582" s="119"/>
      <c r="K582" s="119"/>
      <c r="L582" s="116"/>
      <c r="M582" s="116"/>
      <c r="N582" s="116"/>
      <c r="O582" s="123"/>
      <c r="P582" s="124"/>
    </row>
    <row r="583" spans="1:16">
      <c r="A583" s="114"/>
      <c r="C583" s="116"/>
      <c r="D583" s="116"/>
      <c r="E583" s="116"/>
      <c r="F583" s="116"/>
      <c r="G583" s="116"/>
      <c r="H583" s="117"/>
      <c r="I583" s="118"/>
      <c r="J583" s="119"/>
      <c r="K583" s="119"/>
      <c r="L583" s="116"/>
      <c r="M583" s="116"/>
      <c r="N583" s="116"/>
      <c r="O583" s="123"/>
      <c r="P583" s="124"/>
    </row>
    <row r="584" spans="1:16">
      <c r="A584" s="114"/>
      <c r="C584" s="116"/>
      <c r="D584" s="116"/>
      <c r="E584" s="116"/>
      <c r="F584" s="116"/>
      <c r="G584" s="116"/>
      <c r="H584" s="117"/>
      <c r="I584" s="118"/>
      <c r="J584" s="119"/>
      <c r="K584" s="119"/>
      <c r="L584" s="116"/>
      <c r="M584" s="116"/>
      <c r="N584" s="116"/>
      <c r="O584" s="123"/>
      <c r="P584" s="124"/>
    </row>
    <row r="585" spans="1:16">
      <c r="A585" s="114"/>
      <c r="C585" s="116"/>
      <c r="D585" s="116"/>
      <c r="E585" s="116"/>
      <c r="F585" s="116"/>
      <c r="G585" s="116"/>
      <c r="H585" s="117"/>
      <c r="I585" s="118"/>
      <c r="J585" s="119"/>
      <c r="K585" s="119"/>
      <c r="L585" s="116"/>
      <c r="M585" s="116"/>
      <c r="N585" s="116"/>
      <c r="O585" s="123"/>
      <c r="P585" s="124"/>
    </row>
    <row r="586" spans="1:16">
      <c r="A586" s="114"/>
      <c r="C586" s="116"/>
      <c r="D586" s="116"/>
      <c r="E586" s="116"/>
      <c r="F586" s="116"/>
      <c r="G586" s="116"/>
      <c r="H586" s="117"/>
      <c r="I586" s="118"/>
      <c r="J586" s="119"/>
      <c r="K586" s="119"/>
      <c r="L586" s="116"/>
      <c r="M586" s="116"/>
      <c r="N586" s="116"/>
      <c r="O586" s="123"/>
      <c r="P586" s="124"/>
    </row>
    <row r="587" spans="1:16">
      <c r="A587" s="114"/>
      <c r="C587" s="116"/>
      <c r="D587" s="116"/>
      <c r="E587" s="116"/>
      <c r="F587" s="116"/>
      <c r="G587" s="116"/>
      <c r="H587" s="117"/>
      <c r="I587" s="118"/>
      <c r="J587" s="119"/>
      <c r="K587" s="119"/>
      <c r="L587" s="116"/>
      <c r="M587" s="116"/>
      <c r="N587" s="116"/>
      <c r="O587" s="123"/>
      <c r="P587" s="124"/>
    </row>
    <row r="588" spans="1:16">
      <c r="A588" s="114"/>
      <c r="C588" s="116"/>
      <c r="D588" s="116"/>
      <c r="E588" s="116"/>
      <c r="F588" s="116"/>
      <c r="G588" s="116"/>
      <c r="H588" s="117"/>
      <c r="I588" s="118"/>
      <c r="J588" s="119"/>
      <c r="K588" s="119"/>
      <c r="L588" s="116"/>
      <c r="M588" s="116"/>
      <c r="N588" s="116"/>
      <c r="O588" s="123"/>
      <c r="P588" s="124"/>
    </row>
    <row r="589" spans="1:16">
      <c r="A589" s="114"/>
      <c r="C589" s="116"/>
      <c r="D589" s="116"/>
      <c r="E589" s="116"/>
      <c r="F589" s="116"/>
      <c r="G589" s="116"/>
      <c r="H589" s="117"/>
      <c r="I589" s="118"/>
      <c r="J589" s="119"/>
      <c r="K589" s="119"/>
      <c r="L589" s="116"/>
      <c r="M589" s="116"/>
      <c r="N589" s="116"/>
      <c r="O589" s="123"/>
      <c r="P589" s="124"/>
    </row>
    <row r="590" spans="1:16">
      <c r="A590" s="114"/>
      <c r="C590" s="116"/>
      <c r="D590" s="116"/>
      <c r="E590" s="116"/>
      <c r="F590" s="116"/>
      <c r="G590" s="116"/>
      <c r="H590" s="117"/>
      <c r="I590" s="118"/>
      <c r="J590" s="119"/>
      <c r="K590" s="119"/>
      <c r="L590" s="116"/>
      <c r="M590" s="116"/>
      <c r="N590" s="116"/>
      <c r="O590" s="123"/>
      <c r="P590" s="124"/>
    </row>
    <row r="591" spans="1:16">
      <c r="A591" s="114"/>
      <c r="C591" s="116"/>
      <c r="D591" s="116"/>
      <c r="E591" s="116"/>
      <c r="F591" s="116"/>
      <c r="G591" s="116"/>
      <c r="H591" s="117"/>
      <c r="I591" s="118"/>
      <c r="J591" s="119"/>
      <c r="K591" s="119"/>
      <c r="L591" s="116"/>
      <c r="M591" s="116"/>
      <c r="N591" s="116"/>
      <c r="O591" s="123"/>
      <c r="P591" s="124"/>
    </row>
    <row r="592" spans="1:16">
      <c r="A592" s="114"/>
      <c r="C592" s="116"/>
      <c r="D592" s="116"/>
      <c r="E592" s="116"/>
      <c r="F592" s="116"/>
      <c r="G592" s="116"/>
      <c r="H592" s="117"/>
      <c r="I592" s="118"/>
      <c r="J592" s="119"/>
      <c r="K592" s="119"/>
      <c r="L592" s="116"/>
      <c r="M592" s="116"/>
      <c r="N592" s="116"/>
      <c r="O592" s="123"/>
      <c r="P592" s="124"/>
    </row>
    <row r="593" spans="1:16">
      <c r="A593" s="114"/>
      <c r="C593" s="116"/>
      <c r="D593" s="116"/>
      <c r="E593" s="116"/>
      <c r="F593" s="116"/>
      <c r="G593" s="116"/>
      <c r="H593" s="117"/>
      <c r="I593" s="118"/>
      <c r="J593" s="119"/>
      <c r="K593" s="119"/>
      <c r="L593" s="116"/>
      <c r="M593" s="116"/>
      <c r="N593" s="116"/>
      <c r="O593" s="123"/>
      <c r="P593" s="124"/>
    </row>
    <row r="594" spans="1:16">
      <c r="A594" s="114"/>
      <c r="C594" s="116"/>
      <c r="D594" s="116"/>
      <c r="E594" s="116"/>
      <c r="F594" s="116"/>
      <c r="G594" s="116"/>
      <c r="H594" s="117"/>
      <c r="I594" s="118"/>
      <c r="J594" s="119"/>
      <c r="K594" s="119"/>
      <c r="L594" s="116"/>
      <c r="M594" s="116"/>
      <c r="N594" s="116"/>
      <c r="O594" s="123"/>
      <c r="P594" s="124"/>
    </row>
    <row r="595" spans="1:16">
      <c r="A595" s="114"/>
      <c r="C595" s="116"/>
      <c r="D595" s="116"/>
      <c r="E595" s="116"/>
      <c r="F595" s="116"/>
      <c r="G595" s="116"/>
      <c r="H595" s="117"/>
      <c r="I595" s="118"/>
      <c r="J595" s="119"/>
      <c r="K595" s="119"/>
      <c r="L595" s="116"/>
      <c r="M595" s="116"/>
      <c r="N595" s="116"/>
      <c r="O595" s="123"/>
      <c r="P595" s="124"/>
    </row>
    <row r="596" spans="1:16">
      <c r="A596" s="114"/>
      <c r="C596" s="116"/>
      <c r="D596" s="116"/>
      <c r="E596" s="116"/>
      <c r="F596" s="116"/>
      <c r="G596" s="116"/>
      <c r="H596" s="117"/>
      <c r="I596" s="118"/>
      <c r="J596" s="119"/>
      <c r="K596" s="119"/>
      <c r="L596" s="116"/>
      <c r="M596" s="116"/>
      <c r="N596" s="116"/>
      <c r="O596" s="123"/>
      <c r="P596" s="124"/>
    </row>
    <row r="597" spans="1:16">
      <c r="A597" s="114"/>
      <c r="C597" s="116"/>
      <c r="D597" s="116"/>
      <c r="E597" s="116"/>
      <c r="F597" s="116"/>
      <c r="G597" s="116"/>
      <c r="H597" s="117"/>
      <c r="I597" s="118"/>
      <c r="J597" s="119"/>
      <c r="K597" s="119"/>
      <c r="L597" s="116"/>
      <c r="M597" s="116"/>
      <c r="N597" s="116"/>
      <c r="O597" s="123"/>
      <c r="P597" s="124"/>
    </row>
    <row r="598" spans="1:16">
      <c r="A598" s="114"/>
      <c r="C598" s="116"/>
      <c r="D598" s="116"/>
      <c r="E598" s="116"/>
      <c r="F598" s="116"/>
      <c r="G598" s="116"/>
      <c r="H598" s="117"/>
      <c r="I598" s="118"/>
      <c r="J598" s="119"/>
      <c r="K598" s="119"/>
      <c r="L598" s="116"/>
      <c r="M598" s="116"/>
      <c r="N598" s="116"/>
      <c r="O598" s="123"/>
      <c r="P598" s="124"/>
    </row>
    <row r="599" spans="1:16">
      <c r="A599" s="114"/>
      <c r="C599" s="116"/>
      <c r="D599" s="116"/>
      <c r="E599" s="116"/>
      <c r="F599" s="116"/>
      <c r="G599" s="116"/>
      <c r="H599" s="117"/>
      <c r="I599" s="118"/>
      <c r="J599" s="119"/>
      <c r="K599" s="119"/>
      <c r="L599" s="116"/>
      <c r="M599" s="116"/>
      <c r="N599" s="116"/>
      <c r="O599" s="123"/>
      <c r="P599" s="124"/>
    </row>
    <row r="600" spans="1:16">
      <c r="A600" s="114"/>
      <c r="C600" s="116"/>
      <c r="D600" s="116"/>
      <c r="E600" s="116"/>
      <c r="F600" s="116"/>
      <c r="G600" s="116"/>
      <c r="H600" s="117"/>
      <c r="I600" s="118"/>
      <c r="J600" s="119"/>
      <c r="K600" s="119"/>
      <c r="L600" s="116"/>
      <c r="M600" s="116"/>
      <c r="N600" s="116"/>
      <c r="O600" s="123"/>
      <c r="P600" s="124"/>
    </row>
    <row r="601" spans="1:16">
      <c r="A601" s="114"/>
      <c r="C601" s="116"/>
      <c r="D601" s="116"/>
      <c r="E601" s="116"/>
      <c r="F601" s="116"/>
      <c r="G601" s="116"/>
      <c r="H601" s="117"/>
      <c r="I601" s="118"/>
      <c r="J601" s="119"/>
      <c r="K601" s="119"/>
      <c r="L601" s="116"/>
      <c r="M601" s="116"/>
      <c r="N601" s="116"/>
      <c r="O601" s="123"/>
      <c r="P601" s="124"/>
    </row>
    <row r="602" spans="1:16">
      <c r="A602" s="114"/>
      <c r="C602" s="116"/>
      <c r="D602" s="116"/>
      <c r="E602" s="116"/>
      <c r="F602" s="116"/>
      <c r="G602" s="116"/>
      <c r="H602" s="117"/>
      <c r="I602" s="118"/>
      <c r="J602" s="119"/>
      <c r="K602" s="119"/>
      <c r="L602" s="116"/>
      <c r="M602" s="116"/>
      <c r="N602" s="116"/>
      <c r="O602" s="123"/>
      <c r="P602" s="124"/>
    </row>
    <row r="603" spans="1:16">
      <c r="A603" s="114"/>
      <c r="C603" s="116"/>
      <c r="D603" s="116"/>
      <c r="E603" s="116"/>
      <c r="F603" s="116"/>
      <c r="G603" s="116"/>
      <c r="H603" s="117"/>
      <c r="I603" s="118"/>
      <c r="J603" s="119"/>
      <c r="K603" s="119"/>
      <c r="L603" s="116"/>
      <c r="M603" s="116"/>
      <c r="N603" s="116"/>
      <c r="O603" s="123"/>
      <c r="P603" s="124"/>
    </row>
    <row r="604" spans="1:16">
      <c r="A604" s="114"/>
      <c r="C604" s="116"/>
      <c r="D604" s="116"/>
      <c r="E604" s="116"/>
      <c r="F604" s="116"/>
      <c r="G604" s="116"/>
      <c r="H604" s="117"/>
      <c r="I604" s="118"/>
      <c r="J604" s="119"/>
      <c r="K604" s="119"/>
      <c r="L604" s="116"/>
      <c r="M604" s="116"/>
      <c r="N604" s="116"/>
      <c r="O604" s="123"/>
      <c r="P604" s="124"/>
    </row>
    <row r="605" spans="1:16">
      <c r="A605" s="114"/>
      <c r="C605" s="116"/>
      <c r="D605" s="116"/>
      <c r="E605" s="116"/>
      <c r="F605" s="116"/>
      <c r="G605" s="116"/>
      <c r="H605" s="117"/>
      <c r="I605" s="118"/>
      <c r="J605" s="119"/>
      <c r="K605" s="119"/>
      <c r="L605" s="116"/>
      <c r="M605" s="116"/>
      <c r="N605" s="116"/>
      <c r="O605" s="123"/>
      <c r="P605" s="124"/>
    </row>
    <row r="606" spans="1:16">
      <c r="A606" s="114"/>
      <c r="C606" s="116"/>
      <c r="D606" s="116"/>
      <c r="E606" s="116"/>
      <c r="F606" s="116"/>
      <c r="G606" s="116"/>
      <c r="H606" s="117"/>
      <c r="I606" s="118"/>
      <c r="J606" s="119"/>
      <c r="K606" s="119"/>
      <c r="L606" s="116"/>
      <c r="M606" s="116"/>
      <c r="N606" s="116"/>
      <c r="O606" s="123"/>
      <c r="P606" s="124"/>
    </row>
    <row r="607" spans="1:16">
      <c r="A607" s="114"/>
      <c r="C607" s="116"/>
      <c r="D607" s="116"/>
      <c r="E607" s="116"/>
      <c r="F607" s="116"/>
      <c r="G607" s="116"/>
      <c r="H607" s="117"/>
      <c r="I607" s="118"/>
      <c r="J607" s="119"/>
      <c r="K607" s="119"/>
      <c r="L607" s="116"/>
      <c r="M607" s="116"/>
      <c r="N607" s="116"/>
      <c r="O607" s="123"/>
      <c r="P607" s="124"/>
    </row>
    <row r="608" spans="1:16">
      <c r="A608" s="114"/>
      <c r="C608" s="116"/>
      <c r="D608" s="116"/>
      <c r="E608" s="116"/>
      <c r="F608" s="116"/>
      <c r="G608" s="116"/>
      <c r="H608" s="117"/>
      <c r="I608" s="118"/>
      <c r="J608" s="119"/>
      <c r="K608" s="119"/>
      <c r="L608" s="116"/>
      <c r="M608" s="116"/>
      <c r="N608" s="116"/>
      <c r="O608" s="123"/>
      <c r="P608" s="124"/>
    </row>
    <row r="609" spans="1:16">
      <c r="A609" s="114"/>
      <c r="C609" s="116"/>
      <c r="D609" s="116"/>
      <c r="E609" s="116"/>
      <c r="F609" s="116"/>
      <c r="G609" s="116"/>
      <c r="H609" s="117"/>
      <c r="I609" s="118"/>
      <c r="J609" s="119"/>
      <c r="K609" s="119"/>
      <c r="L609" s="116"/>
      <c r="M609" s="116"/>
      <c r="N609" s="116"/>
      <c r="O609" s="123"/>
      <c r="P609" s="124"/>
    </row>
    <row r="610" spans="1:16">
      <c r="A610" s="114"/>
      <c r="C610" s="116"/>
      <c r="D610" s="116"/>
      <c r="E610" s="116"/>
      <c r="F610" s="116"/>
      <c r="G610" s="116"/>
      <c r="H610" s="117"/>
      <c r="I610" s="118"/>
      <c r="J610" s="119"/>
      <c r="K610" s="119"/>
      <c r="L610" s="116"/>
      <c r="M610" s="116"/>
      <c r="N610" s="116"/>
      <c r="O610" s="123"/>
      <c r="P610" s="124"/>
    </row>
    <row r="611" spans="1:16">
      <c r="A611" s="114"/>
      <c r="C611" s="116"/>
      <c r="D611" s="116"/>
      <c r="E611" s="116"/>
      <c r="F611" s="116"/>
      <c r="G611" s="116"/>
      <c r="H611" s="117"/>
      <c r="I611" s="118"/>
      <c r="J611" s="119"/>
      <c r="K611" s="119"/>
      <c r="L611" s="116"/>
      <c r="M611" s="116"/>
      <c r="N611" s="116"/>
      <c r="O611" s="123"/>
      <c r="P611" s="124"/>
    </row>
    <row r="612" spans="1:16">
      <c r="A612" s="114"/>
      <c r="C612" s="116"/>
      <c r="D612" s="116"/>
      <c r="E612" s="116"/>
      <c r="F612" s="116"/>
      <c r="G612" s="116"/>
      <c r="H612" s="117"/>
      <c r="I612" s="118"/>
      <c r="J612" s="119"/>
      <c r="K612" s="119"/>
      <c r="L612" s="116"/>
      <c r="M612" s="116"/>
      <c r="N612" s="116"/>
      <c r="O612" s="123"/>
      <c r="P612" s="124"/>
    </row>
    <row r="613" spans="1:16">
      <c r="A613" s="114"/>
      <c r="C613" s="116"/>
      <c r="D613" s="116"/>
      <c r="E613" s="116"/>
      <c r="F613" s="116"/>
      <c r="G613" s="116"/>
      <c r="H613" s="117"/>
      <c r="I613" s="118"/>
      <c r="J613" s="119"/>
      <c r="K613" s="119"/>
      <c r="L613" s="116"/>
      <c r="M613" s="116"/>
      <c r="N613" s="116"/>
      <c r="O613" s="123"/>
      <c r="P613" s="124"/>
    </row>
    <row r="614" spans="1:16">
      <c r="A614" s="114"/>
      <c r="C614" s="116"/>
      <c r="D614" s="116"/>
      <c r="E614" s="116"/>
      <c r="F614" s="116"/>
      <c r="G614" s="116"/>
      <c r="H614" s="117"/>
      <c r="I614" s="118"/>
      <c r="J614" s="119"/>
      <c r="K614" s="119"/>
      <c r="L614" s="116"/>
      <c r="M614" s="116"/>
      <c r="N614" s="116"/>
      <c r="O614" s="123"/>
      <c r="P614" s="124"/>
    </row>
    <row r="615" spans="1:16">
      <c r="A615" s="114"/>
      <c r="C615" s="116"/>
      <c r="D615" s="116"/>
      <c r="E615" s="116"/>
      <c r="F615" s="116"/>
      <c r="G615" s="116"/>
      <c r="H615" s="117"/>
      <c r="I615" s="118"/>
      <c r="J615" s="119"/>
      <c r="K615" s="119"/>
      <c r="L615" s="116"/>
      <c r="M615" s="116"/>
      <c r="N615" s="116"/>
      <c r="O615" s="123"/>
      <c r="P615" s="124"/>
    </row>
    <row r="616" spans="1:16">
      <c r="A616" s="114"/>
      <c r="C616" s="116"/>
      <c r="D616" s="116"/>
      <c r="E616" s="116"/>
      <c r="F616" s="116"/>
      <c r="G616" s="116"/>
      <c r="H616" s="117"/>
      <c r="I616" s="118"/>
      <c r="J616" s="119"/>
      <c r="K616" s="119"/>
      <c r="L616" s="116"/>
      <c r="M616" s="116"/>
      <c r="N616" s="116"/>
      <c r="O616" s="123"/>
      <c r="P616" s="124"/>
    </row>
    <row r="617" spans="1:16">
      <c r="A617" s="114"/>
      <c r="C617" s="116"/>
      <c r="D617" s="116"/>
      <c r="E617" s="116"/>
      <c r="F617" s="116"/>
      <c r="G617" s="116"/>
      <c r="H617" s="117"/>
      <c r="I617" s="118"/>
      <c r="J617" s="119"/>
      <c r="K617" s="119"/>
      <c r="L617" s="116"/>
      <c r="M617" s="116"/>
      <c r="N617" s="116"/>
      <c r="O617" s="123"/>
      <c r="P617" s="124"/>
    </row>
    <row r="618" spans="1:16">
      <c r="A618" s="114"/>
      <c r="C618" s="116"/>
      <c r="D618" s="116"/>
      <c r="E618" s="116"/>
      <c r="F618" s="116"/>
      <c r="G618" s="116"/>
      <c r="H618" s="117"/>
      <c r="I618" s="118"/>
      <c r="J618" s="119"/>
      <c r="K618" s="119"/>
      <c r="L618" s="116"/>
      <c r="M618" s="116"/>
      <c r="N618" s="116"/>
      <c r="O618" s="123"/>
      <c r="P618" s="124"/>
    </row>
    <row r="619" spans="1:16">
      <c r="A619" s="114"/>
      <c r="C619" s="116"/>
      <c r="D619" s="116"/>
      <c r="E619" s="116"/>
      <c r="F619" s="116"/>
      <c r="G619" s="116"/>
      <c r="H619" s="117"/>
      <c r="I619" s="118"/>
      <c r="J619" s="119"/>
      <c r="K619" s="119"/>
      <c r="L619" s="116"/>
      <c r="M619" s="116"/>
      <c r="N619" s="116"/>
      <c r="O619" s="123"/>
      <c r="P619" s="124"/>
    </row>
    <row r="620" spans="1:16">
      <c r="A620" s="114"/>
      <c r="C620" s="116"/>
      <c r="D620" s="116"/>
      <c r="E620" s="116"/>
      <c r="F620" s="116"/>
      <c r="G620" s="116"/>
      <c r="H620" s="117"/>
      <c r="I620" s="118"/>
      <c r="J620" s="119"/>
      <c r="K620" s="119"/>
      <c r="L620" s="116"/>
      <c r="M620" s="116"/>
      <c r="N620" s="116"/>
      <c r="O620" s="123"/>
      <c r="P620" s="124"/>
    </row>
    <row r="621" spans="1:16">
      <c r="A621" s="114"/>
      <c r="C621" s="116"/>
      <c r="D621" s="116"/>
      <c r="E621" s="116"/>
      <c r="F621" s="116"/>
      <c r="G621" s="116"/>
      <c r="H621" s="117"/>
      <c r="I621" s="118"/>
      <c r="J621" s="119"/>
      <c r="K621" s="119"/>
      <c r="L621" s="116"/>
      <c r="M621" s="116"/>
      <c r="N621" s="116"/>
      <c r="O621" s="123"/>
      <c r="P621" s="124"/>
    </row>
    <row r="622" spans="1:16">
      <c r="A622" s="114"/>
      <c r="C622" s="116"/>
      <c r="D622" s="116"/>
      <c r="E622" s="116"/>
      <c r="F622" s="116"/>
      <c r="G622" s="116"/>
      <c r="H622" s="117"/>
      <c r="I622" s="118"/>
      <c r="J622" s="119"/>
      <c r="K622" s="119"/>
      <c r="L622" s="116"/>
      <c r="M622" s="116"/>
      <c r="N622" s="116"/>
      <c r="O622" s="123"/>
      <c r="P622" s="124"/>
    </row>
    <row r="623" spans="1:16">
      <c r="A623" s="114"/>
      <c r="C623" s="116"/>
      <c r="D623" s="116"/>
      <c r="E623" s="116"/>
      <c r="F623" s="116"/>
      <c r="G623" s="116"/>
      <c r="H623" s="117"/>
      <c r="I623" s="118"/>
      <c r="J623" s="119"/>
      <c r="K623" s="119"/>
      <c r="L623" s="116"/>
      <c r="M623" s="116"/>
      <c r="N623" s="116"/>
      <c r="O623" s="123"/>
      <c r="P623" s="124"/>
    </row>
    <row r="624" spans="1:16">
      <c r="A624" s="114"/>
      <c r="C624" s="116"/>
      <c r="D624" s="116"/>
      <c r="E624" s="116"/>
      <c r="F624" s="116"/>
      <c r="G624" s="116"/>
      <c r="H624" s="117"/>
      <c r="I624" s="118"/>
      <c r="J624" s="119"/>
      <c r="K624" s="119"/>
      <c r="L624" s="116"/>
      <c r="M624" s="116"/>
      <c r="N624" s="116"/>
      <c r="O624" s="123"/>
      <c r="P624" s="124"/>
    </row>
    <row r="625" spans="1:16">
      <c r="A625" s="114"/>
      <c r="C625" s="116"/>
      <c r="D625" s="116"/>
      <c r="E625" s="116"/>
      <c r="F625" s="116"/>
      <c r="G625" s="116"/>
      <c r="H625" s="117"/>
      <c r="I625" s="118"/>
      <c r="J625" s="119"/>
      <c r="K625" s="119"/>
      <c r="L625" s="116"/>
      <c r="M625" s="116"/>
      <c r="N625" s="116"/>
      <c r="O625" s="123"/>
      <c r="P625" s="124"/>
    </row>
    <row r="626" spans="1:16">
      <c r="A626" s="114"/>
      <c r="C626" s="116"/>
      <c r="D626" s="116"/>
      <c r="E626" s="116"/>
      <c r="F626" s="116"/>
      <c r="G626" s="116"/>
      <c r="H626" s="117"/>
      <c r="I626" s="118"/>
      <c r="J626" s="119"/>
      <c r="K626" s="119"/>
      <c r="L626" s="116"/>
      <c r="M626" s="116"/>
      <c r="N626" s="116"/>
      <c r="O626" s="123"/>
      <c r="P626" s="124"/>
    </row>
    <row r="627" spans="1:16">
      <c r="A627" s="114"/>
      <c r="C627" s="116"/>
      <c r="D627" s="116"/>
      <c r="E627" s="116"/>
      <c r="F627" s="116"/>
      <c r="G627" s="116"/>
      <c r="H627" s="117"/>
      <c r="I627" s="118"/>
      <c r="J627" s="119"/>
      <c r="K627" s="119"/>
      <c r="L627" s="116"/>
      <c r="M627" s="116"/>
      <c r="N627" s="116"/>
      <c r="O627" s="123"/>
      <c r="P627" s="124"/>
    </row>
    <row r="628" spans="1:16">
      <c r="A628" s="114"/>
      <c r="C628" s="116"/>
      <c r="D628" s="116"/>
      <c r="E628" s="116"/>
      <c r="F628" s="116"/>
      <c r="G628" s="116"/>
      <c r="H628" s="117"/>
      <c r="I628" s="118"/>
      <c r="J628" s="119"/>
      <c r="K628" s="119"/>
      <c r="L628" s="116"/>
      <c r="M628" s="116"/>
      <c r="N628" s="116"/>
      <c r="O628" s="123"/>
      <c r="P628" s="124"/>
    </row>
    <row r="629" spans="1:16">
      <c r="A629" s="114"/>
      <c r="C629" s="116"/>
      <c r="D629" s="116"/>
      <c r="E629" s="116"/>
      <c r="F629" s="116"/>
      <c r="G629" s="116"/>
      <c r="H629" s="117"/>
      <c r="I629" s="118"/>
      <c r="J629" s="119"/>
      <c r="K629" s="119"/>
      <c r="L629" s="116"/>
      <c r="M629" s="116"/>
      <c r="N629" s="116"/>
      <c r="O629" s="123"/>
      <c r="P629" s="124"/>
    </row>
    <row r="630" spans="1:16">
      <c r="A630" s="114"/>
      <c r="C630" s="116"/>
      <c r="D630" s="116"/>
      <c r="E630" s="116"/>
      <c r="F630" s="116"/>
      <c r="G630" s="116"/>
      <c r="H630" s="117"/>
      <c r="I630" s="118"/>
      <c r="J630" s="119"/>
      <c r="K630" s="119"/>
      <c r="L630" s="116"/>
      <c r="M630" s="116"/>
      <c r="N630" s="116"/>
      <c r="O630" s="123"/>
      <c r="P630" s="124"/>
    </row>
    <row r="631" spans="1:16">
      <c r="A631" s="114"/>
      <c r="C631" s="116"/>
      <c r="D631" s="116"/>
      <c r="E631" s="116"/>
      <c r="F631" s="116"/>
      <c r="G631" s="116"/>
      <c r="H631" s="117"/>
      <c r="I631" s="118"/>
      <c r="J631" s="119"/>
      <c r="K631" s="119"/>
      <c r="L631" s="116"/>
      <c r="M631" s="116"/>
      <c r="N631" s="116"/>
      <c r="O631" s="123"/>
      <c r="P631" s="124"/>
    </row>
    <row r="632" spans="1:16">
      <c r="A632" s="114"/>
      <c r="C632" s="116"/>
      <c r="D632" s="116"/>
      <c r="E632" s="116"/>
      <c r="F632" s="116"/>
      <c r="G632" s="116"/>
      <c r="H632" s="117"/>
      <c r="I632" s="118"/>
      <c r="J632" s="119"/>
      <c r="K632" s="119"/>
      <c r="L632" s="116"/>
      <c r="M632" s="116"/>
      <c r="N632" s="116"/>
      <c r="O632" s="123"/>
      <c r="P632" s="124"/>
    </row>
    <row r="633" spans="1:16">
      <c r="A633" s="114"/>
      <c r="C633" s="116"/>
      <c r="D633" s="116"/>
      <c r="E633" s="116"/>
      <c r="F633" s="116"/>
      <c r="G633" s="116"/>
      <c r="H633" s="117"/>
      <c r="I633" s="118"/>
      <c r="J633" s="119"/>
      <c r="K633" s="119"/>
      <c r="L633" s="116"/>
      <c r="M633" s="116"/>
      <c r="N633" s="116"/>
      <c r="O633" s="123"/>
      <c r="P633" s="124"/>
    </row>
    <row r="634" spans="1:16">
      <c r="A634" s="114"/>
      <c r="C634" s="116"/>
      <c r="D634" s="116"/>
      <c r="E634" s="116"/>
      <c r="F634" s="116"/>
      <c r="G634" s="116"/>
      <c r="H634" s="117"/>
      <c r="I634" s="118"/>
      <c r="J634" s="119"/>
      <c r="K634" s="119"/>
      <c r="L634" s="116"/>
      <c r="M634" s="116"/>
      <c r="N634" s="116"/>
      <c r="O634" s="123"/>
      <c r="P634" s="124"/>
    </row>
    <row r="635" spans="1:16">
      <c r="A635" s="114"/>
      <c r="C635" s="116"/>
      <c r="D635" s="116"/>
      <c r="E635" s="116"/>
      <c r="F635" s="116"/>
      <c r="G635" s="116"/>
      <c r="H635" s="117"/>
      <c r="I635" s="118"/>
      <c r="J635" s="119"/>
      <c r="K635" s="119"/>
      <c r="L635" s="116"/>
      <c r="M635" s="116"/>
      <c r="N635" s="116"/>
      <c r="O635" s="123"/>
      <c r="P635" s="124"/>
    </row>
    <row r="636" spans="1:16">
      <c r="A636" s="114"/>
      <c r="C636" s="116"/>
      <c r="D636" s="116"/>
      <c r="E636" s="116"/>
      <c r="F636" s="116"/>
      <c r="G636" s="116"/>
      <c r="H636" s="117"/>
      <c r="I636" s="118"/>
      <c r="J636" s="119"/>
      <c r="K636" s="119"/>
      <c r="L636" s="116"/>
      <c r="M636" s="116"/>
      <c r="N636" s="116"/>
      <c r="O636" s="123"/>
      <c r="P636" s="124"/>
    </row>
    <row r="637" spans="1:16">
      <c r="A637" s="114"/>
      <c r="C637" s="116"/>
      <c r="D637" s="116"/>
      <c r="E637" s="116"/>
      <c r="F637" s="116"/>
      <c r="G637" s="116"/>
      <c r="H637" s="117"/>
      <c r="I637" s="118"/>
      <c r="J637" s="119"/>
      <c r="K637" s="119"/>
      <c r="L637" s="116"/>
      <c r="M637" s="116"/>
      <c r="N637" s="116"/>
      <c r="O637" s="123"/>
      <c r="P637" s="124"/>
    </row>
    <row r="638" spans="1:16">
      <c r="A638" s="114"/>
      <c r="C638" s="116"/>
      <c r="D638" s="116"/>
      <c r="E638" s="116"/>
      <c r="F638" s="116"/>
      <c r="G638" s="116"/>
      <c r="H638" s="117"/>
      <c r="I638" s="118"/>
      <c r="J638" s="119"/>
      <c r="K638" s="119"/>
      <c r="L638" s="116"/>
      <c r="M638" s="116"/>
      <c r="N638" s="116"/>
      <c r="O638" s="123"/>
      <c r="P638" s="124"/>
    </row>
    <row r="639" spans="1:16">
      <c r="A639" s="114"/>
      <c r="C639" s="116"/>
      <c r="D639" s="116"/>
      <c r="E639" s="116"/>
      <c r="F639" s="116"/>
      <c r="G639" s="116"/>
      <c r="H639" s="117"/>
      <c r="I639" s="118"/>
      <c r="J639" s="119"/>
      <c r="K639" s="119"/>
      <c r="L639" s="116"/>
      <c r="M639" s="116"/>
      <c r="N639" s="116"/>
      <c r="O639" s="123"/>
      <c r="P639" s="124"/>
    </row>
    <row r="640" spans="1:16">
      <c r="A640" s="114"/>
      <c r="C640" s="116"/>
      <c r="D640" s="116"/>
      <c r="E640" s="116"/>
      <c r="F640" s="116"/>
      <c r="G640" s="116"/>
      <c r="H640" s="117"/>
      <c r="I640" s="118"/>
      <c r="J640" s="119"/>
      <c r="K640" s="119"/>
      <c r="L640" s="116"/>
      <c r="M640" s="116"/>
      <c r="N640" s="116"/>
      <c r="O640" s="123"/>
      <c r="P640" s="124"/>
    </row>
    <row r="641" spans="1:16">
      <c r="A641" s="114"/>
      <c r="C641" s="116"/>
      <c r="D641" s="116"/>
      <c r="E641" s="116"/>
      <c r="F641" s="116"/>
      <c r="G641" s="116"/>
      <c r="H641" s="117"/>
      <c r="I641" s="118"/>
      <c r="J641" s="119"/>
      <c r="K641" s="119"/>
      <c r="L641" s="116"/>
      <c r="M641" s="116"/>
      <c r="N641" s="116"/>
      <c r="O641" s="123"/>
      <c r="P641" s="124"/>
    </row>
    <row r="642" spans="1:16">
      <c r="A642" s="114"/>
      <c r="C642" s="116"/>
      <c r="D642" s="116"/>
      <c r="E642" s="116"/>
      <c r="F642" s="116"/>
      <c r="G642" s="116"/>
      <c r="H642" s="117"/>
      <c r="I642" s="118"/>
      <c r="J642" s="119"/>
      <c r="K642" s="119"/>
      <c r="L642" s="116"/>
      <c r="M642" s="116"/>
      <c r="N642" s="116"/>
      <c r="O642" s="123"/>
      <c r="P642" s="124"/>
    </row>
    <row r="643" spans="1:16">
      <c r="A643" s="114"/>
      <c r="C643" s="116"/>
      <c r="D643" s="116"/>
      <c r="E643" s="116"/>
      <c r="F643" s="116"/>
      <c r="G643" s="116"/>
      <c r="H643" s="117"/>
      <c r="I643" s="118"/>
      <c r="J643" s="119"/>
      <c r="K643" s="119"/>
      <c r="L643" s="116"/>
      <c r="M643" s="116"/>
      <c r="N643" s="116"/>
      <c r="O643" s="123"/>
      <c r="P643" s="124"/>
    </row>
    <row r="644" spans="1:16">
      <c r="A644" s="114"/>
      <c r="C644" s="116"/>
      <c r="D644" s="116"/>
      <c r="E644" s="116"/>
      <c r="F644" s="116"/>
      <c r="G644" s="116"/>
      <c r="H644" s="117"/>
      <c r="I644" s="118"/>
      <c r="J644" s="119"/>
      <c r="K644" s="119"/>
      <c r="L644" s="116"/>
      <c r="M644" s="116"/>
      <c r="N644" s="116"/>
      <c r="O644" s="123"/>
      <c r="P644" s="124"/>
    </row>
    <row r="645" spans="1:16">
      <c r="A645" s="114"/>
      <c r="C645" s="116"/>
      <c r="D645" s="116"/>
      <c r="E645" s="116"/>
      <c r="F645" s="116"/>
      <c r="G645" s="116"/>
      <c r="H645" s="117"/>
      <c r="I645" s="118"/>
      <c r="J645" s="119"/>
      <c r="K645" s="119"/>
      <c r="L645" s="116"/>
      <c r="M645" s="116"/>
      <c r="N645" s="116"/>
      <c r="O645" s="123"/>
      <c r="P645" s="124"/>
    </row>
    <row r="646" spans="1:16">
      <c r="A646" s="114"/>
      <c r="C646" s="116"/>
      <c r="D646" s="116"/>
      <c r="E646" s="116"/>
      <c r="F646" s="116"/>
      <c r="G646" s="116"/>
      <c r="H646" s="117"/>
      <c r="I646" s="118"/>
      <c r="J646" s="119"/>
      <c r="K646" s="119"/>
      <c r="L646" s="116"/>
      <c r="M646" s="116"/>
      <c r="N646" s="116"/>
      <c r="O646" s="123"/>
      <c r="P646" s="124"/>
    </row>
    <row r="647" spans="1:16">
      <c r="A647" s="114"/>
      <c r="C647" s="116"/>
      <c r="D647" s="116"/>
      <c r="E647" s="116"/>
      <c r="F647" s="116"/>
      <c r="G647" s="116"/>
      <c r="H647" s="117"/>
      <c r="I647" s="118"/>
      <c r="J647" s="119"/>
      <c r="K647" s="119"/>
      <c r="L647" s="116"/>
      <c r="M647" s="116"/>
      <c r="N647" s="116"/>
      <c r="O647" s="123"/>
      <c r="P647" s="124"/>
    </row>
    <row r="648" spans="1:16">
      <c r="A648" s="114"/>
      <c r="C648" s="116"/>
      <c r="D648" s="116"/>
      <c r="E648" s="116"/>
      <c r="F648" s="116"/>
      <c r="G648" s="116"/>
      <c r="H648" s="117"/>
      <c r="I648" s="118"/>
      <c r="J648" s="119"/>
      <c r="K648" s="119"/>
      <c r="L648" s="116"/>
      <c r="M648" s="116"/>
      <c r="N648" s="116"/>
      <c r="O648" s="123"/>
      <c r="P648" s="124"/>
    </row>
    <row r="649" spans="1:16">
      <c r="A649" s="114"/>
      <c r="C649" s="116"/>
      <c r="D649" s="116"/>
      <c r="E649" s="116"/>
      <c r="F649" s="116"/>
      <c r="G649" s="116"/>
      <c r="H649" s="117"/>
      <c r="I649" s="118"/>
      <c r="J649" s="119"/>
      <c r="K649" s="119"/>
      <c r="L649" s="116"/>
      <c r="M649" s="116"/>
      <c r="N649" s="116"/>
      <c r="O649" s="123"/>
      <c r="P649" s="124"/>
    </row>
    <row r="650" spans="1:16">
      <c r="A650" s="114"/>
      <c r="C650" s="116"/>
      <c r="D650" s="116"/>
      <c r="E650" s="116"/>
      <c r="F650" s="116"/>
      <c r="G650" s="116"/>
      <c r="H650" s="117"/>
      <c r="I650" s="118"/>
      <c r="J650" s="119"/>
      <c r="K650" s="119"/>
      <c r="L650" s="116"/>
      <c r="M650" s="116"/>
      <c r="N650" s="116"/>
      <c r="O650" s="123"/>
      <c r="P650" s="124"/>
    </row>
    <row r="651" spans="1:16">
      <c r="A651" s="114"/>
      <c r="C651" s="116"/>
      <c r="D651" s="116"/>
      <c r="E651" s="116"/>
      <c r="F651" s="116"/>
      <c r="G651" s="116"/>
      <c r="H651" s="117"/>
      <c r="I651" s="118"/>
      <c r="J651" s="119"/>
      <c r="K651" s="119"/>
      <c r="L651" s="116"/>
      <c r="M651" s="116"/>
      <c r="N651" s="116"/>
      <c r="O651" s="123"/>
      <c r="P651" s="124"/>
    </row>
    <row r="652" spans="1:16">
      <c r="A652" s="114"/>
      <c r="C652" s="116"/>
      <c r="D652" s="116"/>
      <c r="E652" s="116"/>
      <c r="F652" s="116"/>
      <c r="G652" s="116"/>
      <c r="H652" s="117"/>
      <c r="I652" s="118"/>
      <c r="J652" s="119"/>
      <c r="K652" s="119"/>
      <c r="L652" s="116"/>
      <c r="M652" s="116"/>
      <c r="N652" s="116"/>
      <c r="O652" s="123"/>
      <c r="P652" s="124"/>
    </row>
    <row r="653" spans="1:16">
      <c r="A653" s="114"/>
      <c r="C653" s="116"/>
      <c r="D653" s="116"/>
      <c r="E653" s="116"/>
      <c r="F653" s="116"/>
      <c r="G653" s="116"/>
      <c r="H653" s="117"/>
      <c r="I653" s="118"/>
      <c r="J653" s="119"/>
      <c r="K653" s="119"/>
      <c r="L653" s="116"/>
      <c r="M653" s="116"/>
      <c r="N653" s="116"/>
      <c r="O653" s="123"/>
      <c r="P653" s="124"/>
    </row>
    <row r="654" spans="1:16">
      <c r="A654" s="114"/>
      <c r="C654" s="116"/>
      <c r="D654" s="116"/>
      <c r="E654" s="116"/>
      <c r="F654" s="116"/>
      <c r="G654" s="116"/>
      <c r="H654" s="117"/>
      <c r="I654" s="118"/>
      <c r="J654" s="119"/>
      <c r="K654" s="119"/>
      <c r="L654" s="116"/>
      <c r="M654" s="116"/>
      <c r="N654" s="116"/>
      <c r="O654" s="123"/>
      <c r="P654" s="124"/>
    </row>
    <row r="655" spans="1:16">
      <c r="A655" s="114"/>
      <c r="C655" s="116"/>
      <c r="D655" s="116"/>
      <c r="E655" s="116"/>
      <c r="F655" s="116"/>
      <c r="G655" s="116"/>
      <c r="H655" s="117"/>
      <c r="I655" s="118"/>
      <c r="J655" s="119"/>
      <c r="K655" s="119"/>
      <c r="L655" s="116"/>
      <c r="M655" s="116"/>
      <c r="N655" s="116"/>
      <c r="O655" s="123"/>
      <c r="P655" s="124"/>
    </row>
    <row r="656" spans="1:16">
      <c r="A656" s="114"/>
      <c r="C656" s="116"/>
      <c r="D656" s="116"/>
      <c r="E656" s="116"/>
      <c r="F656" s="116"/>
      <c r="G656" s="116"/>
      <c r="H656" s="117"/>
      <c r="I656" s="118"/>
      <c r="J656" s="119"/>
      <c r="K656" s="119"/>
      <c r="L656" s="116"/>
      <c r="M656" s="116"/>
      <c r="N656" s="116"/>
      <c r="O656" s="123"/>
      <c r="P656" s="124"/>
    </row>
    <row r="657" spans="1:16">
      <c r="A657" s="114"/>
      <c r="C657" s="116"/>
      <c r="D657" s="116"/>
      <c r="E657" s="116"/>
      <c r="F657" s="116"/>
      <c r="G657" s="116"/>
      <c r="H657" s="117"/>
      <c r="I657" s="118"/>
      <c r="J657" s="119"/>
      <c r="K657" s="119"/>
      <c r="L657" s="116"/>
      <c r="M657" s="116"/>
      <c r="N657" s="116"/>
      <c r="O657" s="123"/>
      <c r="P657" s="124"/>
    </row>
    <row r="658" spans="1:16">
      <c r="A658" s="114"/>
      <c r="C658" s="116"/>
      <c r="D658" s="116"/>
      <c r="E658" s="116"/>
      <c r="F658" s="116"/>
      <c r="G658" s="116"/>
      <c r="H658" s="117"/>
      <c r="I658" s="118"/>
      <c r="J658" s="119"/>
      <c r="K658" s="119"/>
      <c r="L658" s="116"/>
      <c r="M658" s="116"/>
      <c r="N658" s="116"/>
      <c r="O658" s="123"/>
      <c r="P658" s="124"/>
    </row>
    <row r="659" spans="1:16">
      <c r="A659" s="114"/>
      <c r="C659" s="116"/>
      <c r="D659" s="116"/>
      <c r="E659" s="116"/>
      <c r="F659" s="116"/>
      <c r="G659" s="116"/>
      <c r="H659" s="117"/>
      <c r="I659" s="118"/>
      <c r="J659" s="119"/>
      <c r="K659" s="119"/>
      <c r="L659" s="116"/>
      <c r="M659" s="116"/>
      <c r="N659" s="116"/>
      <c r="O659" s="123"/>
      <c r="P659" s="124"/>
    </row>
    <row r="660" spans="1:16">
      <c r="A660" s="114"/>
      <c r="C660" s="116"/>
      <c r="D660" s="116"/>
      <c r="E660" s="116"/>
      <c r="F660" s="116"/>
      <c r="G660" s="116"/>
      <c r="H660" s="117"/>
      <c r="I660" s="118"/>
      <c r="J660" s="119"/>
      <c r="K660" s="119"/>
      <c r="L660" s="116"/>
      <c r="M660" s="116"/>
      <c r="N660" s="116"/>
      <c r="O660" s="123"/>
      <c r="P660" s="124"/>
    </row>
    <row r="661" spans="1:16">
      <c r="A661" s="114"/>
      <c r="C661" s="116"/>
      <c r="D661" s="116"/>
      <c r="E661" s="116"/>
      <c r="F661" s="116"/>
      <c r="G661" s="116"/>
      <c r="H661" s="117"/>
      <c r="I661" s="118"/>
      <c r="J661" s="119"/>
      <c r="K661" s="119"/>
      <c r="L661" s="116"/>
      <c r="M661" s="116"/>
      <c r="N661" s="116"/>
      <c r="O661" s="123"/>
      <c r="P661" s="124"/>
    </row>
    <row r="662" spans="1:16">
      <c r="A662" s="114"/>
      <c r="C662" s="116"/>
      <c r="D662" s="116"/>
      <c r="E662" s="116"/>
      <c r="F662" s="116"/>
      <c r="G662" s="116"/>
      <c r="H662" s="117"/>
      <c r="I662" s="118"/>
      <c r="J662" s="119"/>
      <c r="K662" s="119"/>
      <c r="L662" s="116"/>
      <c r="M662" s="116"/>
      <c r="N662" s="116"/>
      <c r="O662" s="123"/>
      <c r="P662" s="124"/>
    </row>
    <row r="663" spans="1:16">
      <c r="A663" s="114"/>
      <c r="C663" s="116"/>
      <c r="D663" s="116"/>
      <c r="E663" s="116"/>
      <c r="F663" s="116"/>
      <c r="G663" s="116"/>
      <c r="H663" s="117"/>
      <c r="I663" s="118"/>
      <c r="J663" s="119"/>
      <c r="K663" s="119"/>
      <c r="L663" s="116"/>
      <c r="M663" s="116"/>
      <c r="N663" s="116"/>
      <c r="O663" s="123"/>
      <c r="P663" s="124"/>
    </row>
    <row r="664" spans="1:16">
      <c r="A664" s="114"/>
      <c r="C664" s="116"/>
      <c r="D664" s="116"/>
      <c r="E664" s="116"/>
      <c r="F664" s="116"/>
      <c r="G664" s="116"/>
      <c r="H664" s="117"/>
      <c r="I664" s="118"/>
      <c r="J664" s="119"/>
      <c r="K664" s="119"/>
      <c r="L664" s="116"/>
      <c r="M664" s="116"/>
      <c r="N664" s="116"/>
      <c r="O664" s="123"/>
      <c r="P664" s="124"/>
    </row>
    <row r="665" spans="1:16">
      <c r="A665" s="114"/>
      <c r="C665" s="116"/>
      <c r="D665" s="116"/>
      <c r="E665" s="116"/>
      <c r="F665" s="116"/>
      <c r="G665" s="116"/>
      <c r="H665" s="117"/>
      <c r="I665" s="118"/>
      <c r="J665" s="119"/>
      <c r="K665" s="119"/>
      <c r="L665" s="116"/>
      <c r="M665" s="116"/>
      <c r="N665" s="116"/>
      <c r="O665" s="123"/>
      <c r="P665" s="124"/>
    </row>
    <row r="666" spans="1:16">
      <c r="A666" s="114"/>
      <c r="C666" s="116"/>
      <c r="D666" s="116"/>
      <c r="E666" s="116"/>
      <c r="F666" s="116"/>
      <c r="G666" s="116"/>
      <c r="H666" s="117"/>
      <c r="I666" s="118"/>
      <c r="J666" s="119"/>
      <c r="K666" s="119"/>
      <c r="L666" s="116"/>
      <c r="M666" s="116"/>
      <c r="N666" s="116"/>
      <c r="O666" s="123"/>
      <c r="P666" s="124"/>
    </row>
    <row r="667" spans="1:16">
      <c r="A667" s="114"/>
      <c r="C667" s="116"/>
      <c r="D667" s="116"/>
      <c r="E667" s="116"/>
      <c r="F667" s="116"/>
      <c r="G667" s="116"/>
      <c r="H667" s="117"/>
      <c r="I667" s="118"/>
      <c r="J667" s="119"/>
      <c r="K667" s="119"/>
      <c r="L667" s="116"/>
      <c r="M667" s="116"/>
      <c r="N667" s="116"/>
      <c r="O667" s="123"/>
      <c r="P667" s="124"/>
    </row>
    <row r="668" spans="1:16">
      <c r="A668" s="114"/>
      <c r="C668" s="116"/>
      <c r="D668" s="116"/>
      <c r="E668" s="116"/>
      <c r="F668" s="116"/>
      <c r="G668" s="116"/>
      <c r="H668" s="117"/>
      <c r="I668" s="118"/>
      <c r="J668" s="119"/>
      <c r="K668" s="119"/>
      <c r="L668" s="116"/>
      <c r="M668" s="116"/>
      <c r="N668" s="116"/>
      <c r="O668" s="123"/>
      <c r="P668" s="124"/>
    </row>
    <row r="669" spans="1:16">
      <c r="A669" s="114"/>
      <c r="C669" s="116"/>
      <c r="D669" s="116"/>
      <c r="E669" s="116"/>
      <c r="F669" s="116"/>
      <c r="G669" s="116"/>
      <c r="H669" s="117"/>
      <c r="I669" s="118"/>
      <c r="J669" s="119"/>
      <c r="K669" s="119"/>
      <c r="L669" s="116"/>
      <c r="M669" s="116"/>
      <c r="N669" s="116"/>
      <c r="O669" s="123"/>
      <c r="P669" s="124"/>
    </row>
    <row r="670" spans="1:16">
      <c r="A670" s="114"/>
      <c r="C670" s="116"/>
      <c r="D670" s="116"/>
      <c r="E670" s="116"/>
      <c r="F670" s="116"/>
      <c r="G670" s="116"/>
      <c r="H670" s="117"/>
      <c r="I670" s="118"/>
      <c r="J670" s="119"/>
      <c r="K670" s="119"/>
      <c r="L670" s="116"/>
      <c r="M670" s="116"/>
      <c r="N670" s="116"/>
      <c r="O670" s="123"/>
      <c r="P670" s="124"/>
    </row>
    <row r="671" spans="1:16">
      <c r="A671" s="114"/>
      <c r="C671" s="116"/>
      <c r="D671" s="116"/>
      <c r="E671" s="116"/>
      <c r="F671" s="116"/>
      <c r="G671" s="116"/>
      <c r="H671" s="117"/>
      <c r="I671" s="118"/>
      <c r="J671" s="119"/>
      <c r="K671" s="119"/>
      <c r="L671" s="116"/>
      <c r="M671" s="116"/>
      <c r="N671" s="116"/>
      <c r="O671" s="123"/>
      <c r="P671" s="124"/>
    </row>
    <row r="672" spans="1:16">
      <c r="A672" s="114"/>
      <c r="C672" s="116"/>
      <c r="D672" s="116"/>
      <c r="E672" s="116"/>
      <c r="F672" s="116"/>
      <c r="G672" s="116"/>
      <c r="H672" s="117"/>
      <c r="I672" s="118"/>
      <c r="J672" s="119"/>
      <c r="K672" s="119"/>
      <c r="L672" s="116"/>
      <c r="M672" s="116"/>
      <c r="N672" s="116"/>
      <c r="O672" s="123"/>
      <c r="P672" s="124"/>
    </row>
    <row r="673" spans="1:16">
      <c r="A673" s="114"/>
      <c r="C673" s="116"/>
      <c r="D673" s="116"/>
      <c r="E673" s="116"/>
      <c r="F673" s="116"/>
      <c r="G673" s="116"/>
      <c r="H673" s="117"/>
      <c r="I673" s="118"/>
      <c r="J673" s="119"/>
      <c r="K673" s="119"/>
      <c r="L673" s="116"/>
      <c r="M673" s="116"/>
      <c r="N673" s="116"/>
      <c r="O673" s="123"/>
      <c r="P673" s="124"/>
    </row>
    <row r="674" spans="1:16">
      <c r="A674" s="114"/>
      <c r="C674" s="116"/>
      <c r="D674" s="116"/>
      <c r="E674" s="116"/>
      <c r="F674" s="116"/>
      <c r="G674" s="116"/>
      <c r="H674" s="117"/>
      <c r="I674" s="118"/>
      <c r="J674" s="119"/>
      <c r="K674" s="119"/>
      <c r="L674" s="116"/>
      <c r="M674" s="116"/>
      <c r="N674" s="116"/>
      <c r="O674" s="123"/>
      <c r="P674" s="124"/>
    </row>
    <row r="675" spans="1:16">
      <c r="A675" s="114"/>
      <c r="C675" s="116"/>
      <c r="D675" s="116"/>
      <c r="E675" s="116"/>
      <c r="F675" s="116"/>
      <c r="G675" s="116"/>
      <c r="H675" s="117"/>
      <c r="I675" s="118"/>
      <c r="J675" s="119"/>
      <c r="K675" s="119"/>
      <c r="L675" s="116"/>
      <c r="M675" s="116"/>
      <c r="N675" s="116"/>
      <c r="O675" s="123"/>
      <c r="P675" s="124"/>
    </row>
    <row r="676" spans="1:16">
      <c r="A676" s="114"/>
      <c r="C676" s="116"/>
      <c r="D676" s="116"/>
      <c r="E676" s="116"/>
      <c r="F676" s="116"/>
      <c r="G676" s="116"/>
      <c r="H676" s="117"/>
      <c r="I676" s="118"/>
      <c r="J676" s="119"/>
      <c r="K676" s="119"/>
      <c r="L676" s="116"/>
      <c r="M676" s="116"/>
      <c r="N676" s="116"/>
      <c r="O676" s="123"/>
      <c r="P676" s="124"/>
    </row>
    <row r="677" spans="1:16">
      <c r="A677" s="114"/>
      <c r="C677" s="116"/>
      <c r="D677" s="116"/>
      <c r="E677" s="116"/>
      <c r="F677" s="116"/>
      <c r="G677" s="116"/>
      <c r="H677" s="117"/>
      <c r="I677" s="118"/>
      <c r="J677" s="119"/>
      <c r="K677" s="119"/>
      <c r="L677" s="116"/>
      <c r="M677" s="116"/>
      <c r="N677" s="116"/>
      <c r="O677" s="123"/>
      <c r="P677" s="124"/>
    </row>
    <row r="678" spans="1:16">
      <c r="A678" s="114"/>
      <c r="C678" s="116"/>
      <c r="D678" s="116"/>
      <c r="E678" s="116"/>
      <c r="F678" s="116"/>
      <c r="G678" s="116"/>
      <c r="H678" s="117"/>
      <c r="I678" s="118"/>
      <c r="J678" s="119"/>
      <c r="K678" s="119"/>
      <c r="L678" s="116"/>
      <c r="M678" s="116"/>
      <c r="N678" s="116"/>
      <c r="O678" s="123"/>
      <c r="P678" s="124"/>
    </row>
    <row r="679" spans="1:16">
      <c r="A679" s="114"/>
      <c r="C679" s="116"/>
      <c r="D679" s="116"/>
      <c r="E679" s="116"/>
      <c r="F679" s="116"/>
      <c r="G679" s="116"/>
      <c r="H679" s="117"/>
      <c r="I679" s="118"/>
      <c r="J679" s="119"/>
      <c r="K679" s="119"/>
      <c r="L679" s="116"/>
      <c r="M679" s="116"/>
      <c r="N679" s="116"/>
      <c r="O679" s="123"/>
      <c r="P679" s="124"/>
    </row>
    <row r="680" spans="1:16">
      <c r="A680" s="114"/>
      <c r="C680" s="116"/>
      <c r="D680" s="116"/>
      <c r="E680" s="116"/>
      <c r="F680" s="116"/>
      <c r="G680" s="116"/>
      <c r="H680" s="117"/>
      <c r="I680" s="118"/>
      <c r="J680" s="119"/>
      <c r="K680" s="119"/>
      <c r="L680" s="116"/>
      <c r="M680" s="116"/>
      <c r="N680" s="116"/>
      <c r="O680" s="123"/>
      <c r="P680" s="124"/>
    </row>
    <row r="681" spans="1:16">
      <c r="A681" s="114"/>
      <c r="C681" s="116"/>
      <c r="D681" s="116"/>
      <c r="E681" s="116"/>
      <c r="F681" s="116"/>
      <c r="G681" s="116"/>
      <c r="H681" s="117"/>
      <c r="I681" s="118"/>
      <c r="J681" s="119"/>
      <c r="K681" s="119"/>
      <c r="L681" s="116"/>
      <c r="M681" s="116"/>
      <c r="N681" s="116"/>
      <c r="O681" s="123"/>
      <c r="P681" s="124"/>
    </row>
    <row r="682" spans="1:16">
      <c r="A682" s="114"/>
      <c r="C682" s="116"/>
      <c r="D682" s="116"/>
      <c r="E682" s="116"/>
      <c r="F682" s="116"/>
      <c r="G682" s="116"/>
      <c r="H682" s="117"/>
      <c r="I682" s="118"/>
      <c r="J682" s="119"/>
      <c r="K682" s="119"/>
      <c r="L682" s="116"/>
      <c r="M682" s="116"/>
      <c r="N682" s="116"/>
      <c r="O682" s="123"/>
      <c r="P682" s="124"/>
    </row>
    <row r="683" spans="1:16">
      <c r="A683" s="114"/>
      <c r="C683" s="116"/>
      <c r="D683" s="116"/>
      <c r="E683" s="116"/>
      <c r="F683" s="116"/>
      <c r="G683" s="116"/>
      <c r="H683" s="117"/>
      <c r="I683" s="118"/>
      <c r="J683" s="119"/>
      <c r="K683" s="119"/>
      <c r="L683" s="116"/>
      <c r="M683" s="116"/>
      <c r="N683" s="116"/>
      <c r="O683" s="123"/>
      <c r="P683" s="124"/>
    </row>
    <row r="684" spans="1:16">
      <c r="A684" s="114"/>
      <c r="C684" s="116"/>
      <c r="D684" s="116"/>
      <c r="E684" s="116"/>
      <c r="F684" s="116"/>
      <c r="G684" s="116"/>
      <c r="H684" s="117"/>
      <c r="I684" s="118"/>
      <c r="J684" s="119"/>
      <c r="K684" s="119"/>
      <c r="L684" s="116"/>
      <c r="M684" s="116"/>
      <c r="N684" s="116"/>
      <c r="O684" s="123"/>
      <c r="P684" s="124"/>
    </row>
    <row r="685" spans="1:16">
      <c r="A685" s="114"/>
      <c r="C685" s="116"/>
      <c r="D685" s="116"/>
      <c r="E685" s="116"/>
      <c r="F685" s="116"/>
      <c r="G685" s="116"/>
      <c r="H685" s="117"/>
      <c r="I685" s="118"/>
      <c r="J685" s="119"/>
      <c r="K685" s="119"/>
      <c r="L685" s="116"/>
      <c r="M685" s="116"/>
      <c r="N685" s="116"/>
      <c r="O685" s="123"/>
      <c r="P685" s="124"/>
    </row>
    <row r="686" spans="1:16">
      <c r="A686" s="114"/>
      <c r="C686" s="116"/>
      <c r="D686" s="116"/>
      <c r="E686" s="116"/>
      <c r="F686" s="116"/>
      <c r="G686" s="116"/>
      <c r="H686" s="117"/>
      <c r="I686" s="118"/>
      <c r="J686" s="119"/>
      <c r="K686" s="119"/>
      <c r="L686" s="116"/>
      <c r="M686" s="116"/>
      <c r="N686" s="116"/>
      <c r="O686" s="123"/>
      <c r="P686" s="124"/>
    </row>
    <row r="687" spans="1:16">
      <c r="A687" s="114"/>
      <c r="C687" s="116"/>
      <c r="D687" s="116"/>
      <c r="E687" s="116"/>
      <c r="F687" s="116"/>
      <c r="G687" s="116"/>
      <c r="H687" s="117"/>
      <c r="I687" s="118"/>
      <c r="J687" s="119"/>
      <c r="K687" s="119"/>
      <c r="L687" s="116"/>
      <c r="M687" s="116"/>
      <c r="N687" s="116"/>
      <c r="O687" s="123"/>
      <c r="P687" s="124"/>
    </row>
    <row r="688" spans="1:16">
      <c r="A688" s="114"/>
      <c r="C688" s="116"/>
      <c r="D688" s="116"/>
      <c r="E688" s="116"/>
      <c r="F688" s="116"/>
      <c r="G688" s="116"/>
      <c r="H688" s="117"/>
      <c r="I688" s="118"/>
      <c r="J688" s="119"/>
      <c r="K688" s="119"/>
      <c r="L688" s="116"/>
      <c r="M688" s="116"/>
      <c r="N688" s="116"/>
      <c r="O688" s="123"/>
      <c r="P688" s="124"/>
    </row>
    <row r="689" spans="1:16">
      <c r="A689" s="114"/>
      <c r="C689" s="116"/>
      <c r="D689" s="116"/>
      <c r="E689" s="116"/>
      <c r="F689" s="116"/>
      <c r="G689" s="116"/>
      <c r="H689" s="117"/>
      <c r="I689" s="118"/>
      <c r="J689" s="119"/>
      <c r="K689" s="119"/>
      <c r="L689" s="116"/>
      <c r="M689" s="116"/>
      <c r="N689" s="116"/>
      <c r="O689" s="123"/>
      <c r="P689" s="124"/>
    </row>
    <row r="690" spans="1:16">
      <c r="A690" s="114"/>
      <c r="C690" s="116"/>
      <c r="D690" s="116"/>
      <c r="E690" s="116"/>
      <c r="F690" s="116"/>
      <c r="G690" s="116"/>
      <c r="H690" s="117"/>
      <c r="I690" s="118"/>
      <c r="J690" s="119"/>
      <c r="K690" s="119"/>
      <c r="L690" s="116"/>
      <c r="M690" s="116"/>
      <c r="N690" s="116"/>
      <c r="O690" s="123"/>
      <c r="P690" s="124"/>
    </row>
    <row r="691" spans="1:16">
      <c r="A691" s="114"/>
      <c r="C691" s="116"/>
      <c r="D691" s="116"/>
      <c r="E691" s="116"/>
      <c r="F691" s="116"/>
      <c r="G691" s="116"/>
      <c r="H691" s="117"/>
      <c r="I691" s="118"/>
      <c r="J691" s="119"/>
      <c r="K691" s="119"/>
      <c r="L691" s="116"/>
      <c r="M691" s="116"/>
      <c r="N691" s="116"/>
      <c r="O691" s="123"/>
      <c r="P691" s="124"/>
    </row>
    <row r="692" spans="1:16">
      <c r="A692" s="114"/>
      <c r="C692" s="116"/>
      <c r="D692" s="116"/>
      <c r="E692" s="116"/>
      <c r="F692" s="116"/>
      <c r="G692" s="116"/>
      <c r="H692" s="117"/>
      <c r="I692" s="118"/>
      <c r="J692" s="119"/>
      <c r="K692" s="119"/>
      <c r="L692" s="116"/>
      <c r="M692" s="116"/>
      <c r="N692" s="116"/>
      <c r="O692" s="123"/>
      <c r="P692" s="124"/>
    </row>
    <row r="693" spans="1:16">
      <c r="A693" s="114"/>
      <c r="C693" s="116"/>
      <c r="D693" s="116"/>
      <c r="E693" s="116"/>
      <c r="F693" s="116"/>
      <c r="G693" s="116"/>
      <c r="H693" s="117"/>
      <c r="I693" s="118"/>
      <c r="J693" s="119"/>
      <c r="K693" s="119"/>
      <c r="L693" s="116"/>
      <c r="M693" s="116"/>
      <c r="N693" s="116"/>
      <c r="O693" s="123"/>
      <c r="P693" s="124"/>
    </row>
    <row r="694" spans="1:16">
      <c r="A694" s="114"/>
      <c r="C694" s="116"/>
      <c r="D694" s="116"/>
      <c r="E694" s="116"/>
      <c r="F694" s="116"/>
      <c r="G694" s="116"/>
      <c r="H694" s="117"/>
      <c r="I694" s="118"/>
      <c r="J694" s="119"/>
      <c r="K694" s="119"/>
      <c r="L694" s="116"/>
      <c r="M694" s="116"/>
      <c r="N694" s="116"/>
      <c r="O694" s="123"/>
      <c r="P694" s="124"/>
    </row>
    <row r="695" spans="1:16">
      <c r="A695" s="114"/>
      <c r="C695" s="116"/>
      <c r="D695" s="116"/>
      <c r="E695" s="116"/>
      <c r="F695" s="116"/>
      <c r="G695" s="116"/>
      <c r="H695" s="117"/>
      <c r="I695" s="118"/>
      <c r="J695" s="119"/>
      <c r="K695" s="119"/>
      <c r="L695" s="116"/>
      <c r="M695" s="116"/>
      <c r="N695" s="116"/>
      <c r="O695" s="123"/>
      <c r="P695" s="124"/>
    </row>
    <row r="696" spans="1:16">
      <c r="A696" s="114"/>
      <c r="C696" s="116"/>
      <c r="D696" s="116"/>
      <c r="E696" s="116"/>
      <c r="F696" s="116"/>
      <c r="G696" s="116"/>
      <c r="H696" s="117"/>
      <c r="I696" s="118"/>
      <c r="J696" s="119"/>
      <c r="K696" s="119"/>
      <c r="L696" s="116"/>
      <c r="M696" s="116"/>
      <c r="N696" s="116"/>
      <c r="O696" s="123"/>
      <c r="P696" s="124"/>
    </row>
    <row r="697" spans="1:16">
      <c r="A697" s="114"/>
      <c r="C697" s="116"/>
      <c r="D697" s="116"/>
      <c r="E697" s="116"/>
      <c r="F697" s="116"/>
      <c r="G697" s="116"/>
      <c r="H697" s="117"/>
      <c r="I697" s="118"/>
      <c r="J697" s="119"/>
      <c r="K697" s="119"/>
      <c r="L697" s="116"/>
      <c r="M697" s="116"/>
      <c r="N697" s="116"/>
      <c r="O697" s="123"/>
      <c r="P697" s="124"/>
    </row>
    <row r="698" spans="1:16">
      <c r="A698" s="114"/>
      <c r="C698" s="116"/>
      <c r="D698" s="116"/>
      <c r="E698" s="116"/>
      <c r="F698" s="116"/>
      <c r="G698" s="116"/>
      <c r="H698" s="117"/>
      <c r="I698" s="118"/>
      <c r="J698" s="119"/>
      <c r="K698" s="119"/>
      <c r="L698" s="116"/>
      <c r="M698" s="116"/>
      <c r="N698" s="116"/>
      <c r="O698" s="123"/>
      <c r="P698" s="124"/>
    </row>
    <row r="699" spans="1:16">
      <c r="A699" s="114"/>
      <c r="C699" s="116"/>
      <c r="D699" s="116"/>
      <c r="E699" s="116"/>
      <c r="F699" s="116"/>
      <c r="G699" s="116"/>
      <c r="H699" s="117"/>
      <c r="I699" s="118"/>
      <c r="J699" s="119"/>
      <c r="K699" s="119"/>
      <c r="L699" s="116"/>
      <c r="M699" s="116"/>
      <c r="N699" s="116"/>
      <c r="O699" s="123"/>
      <c r="P699" s="124"/>
    </row>
    <row r="700" spans="1:16">
      <c r="A700" s="114"/>
      <c r="C700" s="116"/>
      <c r="D700" s="116"/>
      <c r="E700" s="116"/>
      <c r="F700" s="116"/>
      <c r="G700" s="116"/>
      <c r="H700" s="117"/>
      <c r="I700" s="118"/>
      <c r="J700" s="119"/>
      <c r="K700" s="119"/>
      <c r="L700" s="116"/>
      <c r="M700" s="116"/>
      <c r="N700" s="116"/>
      <c r="O700" s="123"/>
      <c r="P700" s="124"/>
    </row>
    <row r="701" spans="1:16">
      <c r="A701" s="114"/>
      <c r="C701" s="116"/>
      <c r="D701" s="116"/>
      <c r="E701" s="116"/>
      <c r="F701" s="116"/>
      <c r="G701" s="116"/>
      <c r="H701" s="117"/>
      <c r="I701" s="118"/>
      <c r="J701" s="119"/>
      <c r="K701" s="119"/>
      <c r="L701" s="116"/>
      <c r="M701" s="116"/>
      <c r="N701" s="116"/>
      <c r="O701" s="123"/>
      <c r="P701" s="124"/>
    </row>
    <row r="702" spans="1:16">
      <c r="A702" s="114"/>
      <c r="C702" s="116"/>
      <c r="D702" s="116"/>
      <c r="E702" s="116"/>
      <c r="F702" s="116"/>
      <c r="G702" s="116"/>
      <c r="H702" s="117"/>
      <c r="I702" s="118"/>
      <c r="J702" s="119"/>
      <c r="K702" s="119"/>
      <c r="L702" s="116"/>
      <c r="M702" s="116"/>
      <c r="N702" s="116"/>
      <c r="O702" s="123"/>
      <c r="P702" s="124"/>
    </row>
    <row r="703" spans="1:16">
      <c r="A703" s="114"/>
      <c r="C703" s="116"/>
      <c r="D703" s="116"/>
      <c r="E703" s="116"/>
      <c r="F703" s="116"/>
      <c r="G703" s="116"/>
      <c r="H703" s="117"/>
      <c r="I703" s="118"/>
      <c r="J703" s="119"/>
      <c r="K703" s="119"/>
      <c r="L703" s="116"/>
      <c r="M703" s="116"/>
      <c r="N703" s="116"/>
      <c r="O703" s="123"/>
      <c r="P703" s="124"/>
    </row>
    <row r="704" spans="1:16">
      <c r="A704" s="114"/>
      <c r="C704" s="116"/>
      <c r="D704" s="116"/>
      <c r="E704" s="116"/>
      <c r="F704" s="116"/>
      <c r="G704" s="116"/>
      <c r="H704" s="117"/>
      <c r="I704" s="118"/>
      <c r="J704" s="119"/>
      <c r="K704" s="119"/>
      <c r="L704" s="116"/>
      <c r="M704" s="116"/>
      <c r="N704" s="116"/>
      <c r="O704" s="123"/>
      <c r="P704" s="124"/>
    </row>
    <row r="705" spans="1:16">
      <c r="A705" s="114"/>
      <c r="C705" s="116"/>
      <c r="D705" s="116"/>
      <c r="E705" s="116"/>
      <c r="F705" s="116"/>
      <c r="G705" s="116"/>
      <c r="H705" s="117"/>
      <c r="I705" s="118"/>
      <c r="J705" s="119"/>
      <c r="K705" s="119"/>
      <c r="L705" s="116"/>
      <c r="M705" s="116"/>
      <c r="N705" s="116"/>
      <c r="O705" s="123"/>
      <c r="P705" s="124"/>
    </row>
    <row r="706" spans="1:16">
      <c r="A706" s="114"/>
      <c r="C706" s="116"/>
      <c r="D706" s="116"/>
      <c r="E706" s="116"/>
      <c r="F706" s="116"/>
      <c r="G706" s="116"/>
      <c r="H706" s="117"/>
      <c r="I706" s="118"/>
      <c r="J706" s="119"/>
      <c r="K706" s="119"/>
      <c r="L706" s="116"/>
      <c r="M706" s="116"/>
      <c r="N706" s="116"/>
      <c r="O706" s="123"/>
      <c r="P706" s="124"/>
    </row>
    <row r="707" spans="1:16">
      <c r="A707" s="114"/>
      <c r="C707" s="116"/>
      <c r="D707" s="116"/>
      <c r="E707" s="116"/>
      <c r="F707" s="116"/>
      <c r="G707" s="116"/>
      <c r="H707" s="117"/>
      <c r="I707" s="118"/>
      <c r="J707" s="119"/>
      <c r="K707" s="119"/>
      <c r="L707" s="116"/>
      <c r="M707" s="116"/>
      <c r="N707" s="116"/>
      <c r="O707" s="123"/>
      <c r="P707" s="124"/>
    </row>
    <row r="708" spans="1:16">
      <c r="A708" s="114"/>
      <c r="C708" s="116"/>
      <c r="D708" s="116"/>
      <c r="E708" s="116"/>
      <c r="F708" s="116"/>
      <c r="G708" s="116"/>
      <c r="H708" s="117"/>
      <c r="I708" s="118"/>
      <c r="J708" s="119"/>
      <c r="K708" s="119"/>
      <c r="L708" s="116"/>
      <c r="M708" s="116"/>
      <c r="N708" s="116"/>
      <c r="O708" s="123"/>
      <c r="P708" s="124"/>
    </row>
    <row r="709" spans="1:16">
      <c r="A709" s="114"/>
      <c r="C709" s="116"/>
      <c r="D709" s="116"/>
      <c r="E709" s="116"/>
      <c r="F709" s="116"/>
      <c r="G709" s="116"/>
      <c r="H709" s="117"/>
      <c r="I709" s="118"/>
      <c r="J709" s="119"/>
      <c r="K709" s="119"/>
      <c r="L709" s="116"/>
      <c r="M709" s="116"/>
      <c r="N709" s="116"/>
      <c r="O709" s="123"/>
      <c r="P709" s="124"/>
    </row>
    <row r="710" spans="1:16">
      <c r="A710" s="114"/>
      <c r="C710" s="116"/>
      <c r="D710" s="116"/>
      <c r="E710" s="116"/>
      <c r="F710" s="116"/>
      <c r="G710" s="116"/>
      <c r="H710" s="117"/>
      <c r="I710" s="118"/>
      <c r="J710" s="119"/>
      <c r="K710" s="119"/>
      <c r="L710" s="116"/>
      <c r="M710" s="116"/>
      <c r="N710" s="116"/>
      <c r="O710" s="123"/>
      <c r="P710" s="124"/>
    </row>
    <row r="711" spans="1:16">
      <c r="A711" s="114"/>
      <c r="C711" s="116"/>
      <c r="D711" s="116"/>
      <c r="E711" s="116"/>
      <c r="F711" s="116"/>
      <c r="G711" s="116"/>
      <c r="H711" s="117"/>
      <c r="I711" s="118"/>
      <c r="J711" s="119"/>
      <c r="K711" s="119"/>
      <c r="L711" s="116"/>
      <c r="M711" s="116"/>
      <c r="N711" s="116"/>
      <c r="O711" s="123"/>
      <c r="P711" s="124"/>
    </row>
    <row r="712" spans="1:16">
      <c r="A712" s="114"/>
      <c r="C712" s="116"/>
      <c r="D712" s="116"/>
      <c r="E712" s="116"/>
      <c r="F712" s="116"/>
      <c r="G712" s="116"/>
      <c r="H712" s="117"/>
      <c r="I712" s="118"/>
      <c r="J712" s="119"/>
      <c r="K712" s="119"/>
      <c r="L712" s="116"/>
      <c r="M712" s="116"/>
      <c r="N712" s="116"/>
      <c r="O712" s="123"/>
      <c r="P712" s="124"/>
    </row>
    <row r="713" spans="1:16">
      <c r="A713" s="114"/>
      <c r="C713" s="116"/>
      <c r="D713" s="116"/>
      <c r="E713" s="116"/>
      <c r="F713" s="116"/>
      <c r="G713" s="116"/>
      <c r="H713" s="117"/>
      <c r="I713" s="118"/>
      <c r="J713" s="119"/>
      <c r="K713" s="119"/>
      <c r="L713" s="116"/>
      <c r="M713" s="116"/>
      <c r="N713" s="116"/>
      <c r="O713" s="123"/>
      <c r="P713" s="124"/>
    </row>
    <row r="714" spans="1:16">
      <c r="A714" s="114"/>
      <c r="C714" s="116"/>
      <c r="D714" s="116"/>
      <c r="E714" s="116"/>
      <c r="F714" s="116"/>
      <c r="G714" s="116"/>
      <c r="H714" s="117"/>
      <c r="I714" s="118"/>
      <c r="J714" s="119"/>
      <c r="K714" s="119"/>
      <c r="L714" s="116"/>
      <c r="M714" s="116"/>
      <c r="N714" s="116"/>
      <c r="O714" s="123"/>
      <c r="P714" s="124"/>
    </row>
    <row r="715" spans="1:16">
      <c r="A715" s="114"/>
      <c r="C715" s="116"/>
      <c r="D715" s="116"/>
      <c r="E715" s="116"/>
      <c r="F715" s="116"/>
      <c r="G715" s="116"/>
      <c r="H715" s="117"/>
      <c r="I715" s="118"/>
      <c r="J715" s="119"/>
      <c r="K715" s="119"/>
      <c r="L715" s="116"/>
      <c r="M715" s="116"/>
      <c r="N715" s="116"/>
      <c r="O715" s="123"/>
      <c r="P715" s="124"/>
    </row>
    <row r="716" spans="1:16">
      <c r="A716" s="114"/>
      <c r="C716" s="116"/>
      <c r="D716" s="116"/>
      <c r="E716" s="116"/>
      <c r="F716" s="116"/>
      <c r="G716" s="116"/>
      <c r="H716" s="117"/>
      <c r="I716" s="118"/>
      <c r="J716" s="119"/>
      <c r="K716" s="119"/>
      <c r="L716" s="116"/>
      <c r="M716" s="116"/>
      <c r="N716" s="116"/>
      <c r="O716" s="123"/>
      <c r="P716" s="124"/>
    </row>
    <row r="717" spans="1:16">
      <c r="A717" s="114"/>
      <c r="C717" s="116"/>
      <c r="D717" s="116"/>
      <c r="E717" s="116"/>
      <c r="F717" s="116"/>
      <c r="G717" s="116"/>
      <c r="H717" s="117"/>
      <c r="I717" s="118"/>
      <c r="J717" s="119"/>
      <c r="K717" s="119"/>
      <c r="L717" s="116"/>
      <c r="M717" s="116"/>
      <c r="N717" s="116"/>
      <c r="O717" s="123"/>
      <c r="P717" s="124"/>
    </row>
    <row r="718" spans="1:16">
      <c r="A718" s="114"/>
      <c r="C718" s="116"/>
      <c r="D718" s="116"/>
      <c r="E718" s="116"/>
      <c r="F718" s="116"/>
      <c r="G718" s="116"/>
      <c r="H718" s="117"/>
      <c r="I718" s="118"/>
      <c r="J718" s="119"/>
      <c r="K718" s="119"/>
      <c r="L718" s="116"/>
      <c r="M718" s="116"/>
      <c r="N718" s="116"/>
      <c r="O718" s="123"/>
      <c r="P718" s="124"/>
    </row>
    <row r="719" spans="1:16">
      <c r="A719" s="114"/>
      <c r="C719" s="116"/>
      <c r="D719" s="116"/>
      <c r="E719" s="116"/>
      <c r="F719" s="116"/>
      <c r="G719" s="116"/>
      <c r="H719" s="117"/>
      <c r="I719" s="118"/>
      <c r="J719" s="119"/>
      <c r="K719" s="119"/>
      <c r="L719" s="116"/>
      <c r="M719" s="116"/>
      <c r="N719" s="116"/>
      <c r="O719" s="123"/>
      <c r="P719" s="124"/>
    </row>
    <row r="720" spans="1:16">
      <c r="A720" s="114"/>
      <c r="C720" s="116"/>
      <c r="D720" s="116"/>
      <c r="E720" s="116"/>
      <c r="F720" s="116"/>
      <c r="G720" s="116"/>
      <c r="H720" s="117"/>
      <c r="I720" s="118"/>
      <c r="J720" s="119"/>
      <c r="K720" s="119"/>
      <c r="L720" s="116"/>
      <c r="M720" s="116"/>
      <c r="N720" s="116"/>
      <c r="O720" s="123"/>
      <c r="P720" s="124"/>
    </row>
    <row r="721" spans="1:16">
      <c r="A721" s="114"/>
      <c r="C721" s="116"/>
      <c r="D721" s="116"/>
      <c r="E721" s="116"/>
      <c r="F721" s="116"/>
      <c r="G721" s="116"/>
      <c r="H721" s="117"/>
      <c r="I721" s="118"/>
      <c r="J721" s="119"/>
      <c r="K721" s="119"/>
      <c r="L721" s="116"/>
      <c r="M721" s="116"/>
      <c r="N721" s="116"/>
      <c r="O721" s="123"/>
      <c r="P721" s="124"/>
    </row>
    <row r="722" spans="1:16">
      <c r="A722" s="114"/>
      <c r="C722" s="116"/>
      <c r="D722" s="116"/>
      <c r="E722" s="116"/>
      <c r="F722" s="116"/>
      <c r="G722" s="116"/>
      <c r="H722" s="117"/>
      <c r="I722" s="118"/>
      <c r="J722" s="119"/>
      <c r="K722" s="119"/>
      <c r="L722" s="116"/>
      <c r="M722" s="116"/>
      <c r="N722" s="116"/>
      <c r="O722" s="123"/>
      <c r="P722" s="124"/>
    </row>
    <row r="723" spans="1:16">
      <c r="A723" s="114"/>
      <c r="C723" s="116"/>
      <c r="D723" s="116"/>
      <c r="E723" s="116"/>
      <c r="F723" s="116"/>
      <c r="G723" s="116"/>
      <c r="H723" s="117"/>
      <c r="I723" s="118"/>
      <c r="J723" s="119"/>
      <c r="K723" s="119"/>
      <c r="L723" s="116"/>
      <c r="M723" s="116"/>
      <c r="N723" s="116"/>
      <c r="O723" s="123"/>
      <c r="P723" s="124"/>
    </row>
    <row r="724" spans="1:16">
      <c r="A724" s="114"/>
      <c r="C724" s="116"/>
      <c r="D724" s="116"/>
      <c r="E724" s="116"/>
      <c r="F724" s="116"/>
      <c r="G724" s="116"/>
      <c r="H724" s="117"/>
      <c r="I724" s="118"/>
      <c r="J724" s="119"/>
      <c r="K724" s="119"/>
      <c r="L724" s="116"/>
      <c r="M724" s="116"/>
      <c r="N724" s="116"/>
      <c r="O724" s="123"/>
      <c r="P724" s="124"/>
    </row>
    <row r="725" spans="1:16">
      <c r="A725" s="114"/>
      <c r="C725" s="116"/>
      <c r="D725" s="116"/>
      <c r="E725" s="116"/>
      <c r="F725" s="116"/>
      <c r="G725" s="116"/>
      <c r="H725" s="117"/>
      <c r="I725" s="118"/>
      <c r="J725" s="119"/>
      <c r="K725" s="119"/>
      <c r="L725" s="116"/>
      <c r="M725" s="116"/>
      <c r="N725" s="116"/>
      <c r="O725" s="123"/>
      <c r="P725" s="124"/>
    </row>
    <row r="726" spans="1:16">
      <c r="A726" s="114"/>
      <c r="C726" s="116"/>
      <c r="D726" s="116"/>
      <c r="E726" s="116"/>
      <c r="F726" s="116"/>
      <c r="G726" s="116"/>
      <c r="H726" s="117"/>
      <c r="I726" s="118"/>
      <c r="J726" s="119"/>
      <c r="K726" s="119"/>
      <c r="L726" s="116"/>
      <c r="M726" s="116"/>
      <c r="N726" s="116"/>
      <c r="O726" s="123"/>
      <c r="P726" s="124"/>
    </row>
    <row r="727" spans="1:16">
      <c r="A727" s="114"/>
      <c r="C727" s="116"/>
      <c r="D727" s="116"/>
      <c r="E727" s="116"/>
      <c r="F727" s="116"/>
      <c r="G727" s="116"/>
      <c r="H727" s="117"/>
      <c r="I727" s="118"/>
      <c r="J727" s="119"/>
      <c r="K727" s="119"/>
      <c r="L727" s="116"/>
      <c r="M727" s="116"/>
      <c r="N727" s="116"/>
      <c r="O727" s="123"/>
      <c r="P727" s="124"/>
    </row>
    <row r="728" spans="1:16">
      <c r="A728" s="114"/>
      <c r="C728" s="116"/>
      <c r="D728" s="116"/>
      <c r="E728" s="116"/>
      <c r="F728" s="116"/>
      <c r="G728" s="116"/>
      <c r="H728" s="117"/>
      <c r="I728" s="118"/>
      <c r="J728" s="119"/>
      <c r="K728" s="119"/>
      <c r="L728" s="116"/>
      <c r="M728" s="116"/>
      <c r="N728" s="116"/>
      <c r="O728" s="123"/>
      <c r="P728" s="124"/>
    </row>
    <row r="729" spans="1:16">
      <c r="A729" s="114"/>
      <c r="C729" s="116"/>
      <c r="D729" s="116"/>
      <c r="E729" s="116"/>
      <c r="F729" s="116"/>
      <c r="G729" s="116"/>
      <c r="H729" s="117"/>
      <c r="I729" s="118"/>
      <c r="J729" s="119"/>
      <c r="K729" s="119"/>
      <c r="L729" s="116"/>
      <c r="M729" s="116"/>
      <c r="N729" s="116"/>
      <c r="O729" s="123"/>
      <c r="P729" s="124"/>
    </row>
    <row r="730" spans="1:16">
      <c r="A730" s="114"/>
      <c r="C730" s="116"/>
      <c r="D730" s="116"/>
      <c r="E730" s="116"/>
      <c r="F730" s="116"/>
      <c r="G730" s="116"/>
      <c r="H730" s="117"/>
      <c r="I730" s="118"/>
      <c r="J730" s="119"/>
      <c r="K730" s="119"/>
      <c r="L730" s="116"/>
      <c r="M730" s="116"/>
      <c r="N730" s="116"/>
      <c r="O730" s="123"/>
      <c r="P730" s="124"/>
    </row>
    <row r="731" spans="1:16">
      <c r="A731" s="114"/>
      <c r="C731" s="116"/>
      <c r="D731" s="116"/>
      <c r="E731" s="116"/>
      <c r="F731" s="116"/>
      <c r="G731" s="116"/>
      <c r="H731" s="117"/>
      <c r="I731" s="118"/>
      <c r="J731" s="119"/>
      <c r="K731" s="119"/>
      <c r="L731" s="116"/>
      <c r="M731" s="116"/>
      <c r="N731" s="116"/>
      <c r="O731" s="123"/>
      <c r="P731" s="124"/>
    </row>
    <row r="732" spans="1:16">
      <c r="A732" s="114"/>
      <c r="C732" s="116"/>
      <c r="D732" s="116"/>
      <c r="E732" s="116"/>
      <c r="F732" s="116"/>
      <c r="G732" s="116"/>
      <c r="H732" s="117"/>
      <c r="I732" s="118"/>
      <c r="J732" s="119"/>
      <c r="K732" s="119"/>
      <c r="L732" s="116"/>
      <c r="M732" s="116"/>
      <c r="N732" s="116"/>
      <c r="O732" s="123"/>
      <c r="P732" s="124"/>
    </row>
    <row r="733" spans="1:16">
      <c r="A733" s="114"/>
      <c r="C733" s="116"/>
      <c r="D733" s="116"/>
      <c r="E733" s="116"/>
      <c r="F733" s="116"/>
      <c r="G733" s="116"/>
      <c r="H733" s="117"/>
      <c r="I733" s="118"/>
      <c r="J733" s="119"/>
      <c r="K733" s="119"/>
      <c r="L733" s="116"/>
      <c r="M733" s="116"/>
      <c r="N733" s="116"/>
      <c r="O733" s="123"/>
      <c r="P733" s="124"/>
    </row>
    <row r="734" spans="1:16">
      <c r="A734" s="114"/>
      <c r="C734" s="116"/>
      <c r="D734" s="116"/>
      <c r="E734" s="116"/>
      <c r="F734" s="116"/>
      <c r="G734" s="116"/>
      <c r="H734" s="117"/>
      <c r="I734" s="118"/>
      <c r="J734" s="119"/>
      <c r="K734" s="119"/>
      <c r="L734" s="116"/>
      <c r="M734" s="116"/>
      <c r="N734" s="116"/>
      <c r="O734" s="123"/>
      <c r="P734" s="124"/>
    </row>
    <row r="735" spans="1:16">
      <c r="A735" s="114"/>
      <c r="C735" s="116"/>
      <c r="D735" s="116"/>
      <c r="E735" s="116"/>
      <c r="F735" s="116"/>
      <c r="G735" s="116"/>
      <c r="H735" s="117"/>
      <c r="I735" s="118"/>
      <c r="J735" s="119"/>
      <c r="K735" s="119"/>
      <c r="L735" s="116"/>
      <c r="M735" s="116"/>
      <c r="N735" s="116"/>
      <c r="O735" s="123"/>
      <c r="P735" s="124"/>
    </row>
    <row r="736" spans="1:16">
      <c r="A736" s="114"/>
      <c r="C736" s="116"/>
      <c r="D736" s="116"/>
      <c r="E736" s="116"/>
      <c r="F736" s="116"/>
      <c r="G736" s="116"/>
      <c r="H736" s="117"/>
      <c r="I736" s="118"/>
      <c r="J736" s="119"/>
      <c r="K736" s="119"/>
      <c r="L736" s="116"/>
      <c r="M736" s="116"/>
      <c r="N736" s="116"/>
      <c r="O736" s="123"/>
      <c r="P736" s="124"/>
    </row>
    <row r="737" spans="1:16">
      <c r="A737" s="114"/>
      <c r="C737" s="116"/>
      <c r="D737" s="116"/>
      <c r="E737" s="116"/>
      <c r="F737" s="116"/>
      <c r="G737" s="116"/>
      <c r="H737" s="117"/>
      <c r="I737" s="118"/>
      <c r="J737" s="119"/>
      <c r="K737" s="119"/>
      <c r="L737" s="116"/>
      <c r="M737" s="116"/>
      <c r="N737" s="116"/>
      <c r="O737" s="123"/>
      <c r="P737" s="124"/>
    </row>
    <row r="738" spans="1:16">
      <c r="A738" s="114"/>
      <c r="C738" s="116"/>
      <c r="D738" s="116"/>
      <c r="E738" s="116"/>
      <c r="F738" s="116"/>
      <c r="G738" s="116"/>
      <c r="H738" s="117"/>
      <c r="I738" s="118"/>
      <c r="J738" s="119"/>
      <c r="K738" s="119"/>
      <c r="L738" s="116"/>
      <c r="M738" s="116"/>
      <c r="N738" s="116"/>
      <c r="O738" s="123"/>
      <c r="P738" s="124"/>
    </row>
    <row r="739" spans="1:16">
      <c r="A739" s="114"/>
      <c r="C739" s="116"/>
      <c r="D739" s="116"/>
      <c r="E739" s="116"/>
      <c r="F739" s="116"/>
      <c r="G739" s="116"/>
      <c r="H739" s="117"/>
      <c r="I739" s="118"/>
      <c r="J739" s="119"/>
      <c r="K739" s="119"/>
      <c r="L739" s="116"/>
      <c r="M739" s="116"/>
      <c r="N739" s="116"/>
      <c r="O739" s="123"/>
      <c r="P739" s="124"/>
    </row>
    <row r="740" spans="1:16">
      <c r="A740" s="114"/>
      <c r="C740" s="116"/>
      <c r="D740" s="116"/>
      <c r="E740" s="116"/>
      <c r="F740" s="116"/>
      <c r="G740" s="116"/>
      <c r="H740" s="117"/>
      <c r="I740" s="118"/>
      <c r="J740" s="119"/>
      <c r="K740" s="119"/>
      <c r="L740" s="116"/>
      <c r="M740" s="116"/>
      <c r="N740" s="116"/>
      <c r="O740" s="123"/>
      <c r="P740" s="124"/>
    </row>
    <row r="741" spans="1:16">
      <c r="A741" s="114"/>
      <c r="C741" s="116"/>
      <c r="D741" s="116"/>
      <c r="E741" s="116"/>
      <c r="F741" s="116"/>
      <c r="G741" s="116"/>
      <c r="H741" s="117"/>
      <c r="I741" s="118"/>
      <c r="J741" s="119"/>
      <c r="K741" s="119"/>
      <c r="L741" s="116"/>
      <c r="M741" s="116"/>
      <c r="N741" s="116"/>
      <c r="O741" s="123"/>
      <c r="P741" s="124"/>
    </row>
    <row r="742" spans="1:16">
      <c r="A742" s="114"/>
      <c r="C742" s="116"/>
      <c r="D742" s="116"/>
      <c r="E742" s="116"/>
      <c r="F742" s="116"/>
      <c r="G742" s="116"/>
      <c r="H742" s="117"/>
      <c r="I742" s="118"/>
      <c r="J742" s="119"/>
      <c r="K742" s="119"/>
      <c r="L742" s="116"/>
      <c r="M742" s="116"/>
      <c r="N742" s="116"/>
      <c r="O742" s="123"/>
      <c r="P742" s="124"/>
    </row>
    <row r="743" spans="1:16">
      <c r="A743" s="114"/>
      <c r="C743" s="116"/>
      <c r="D743" s="116"/>
      <c r="E743" s="116"/>
      <c r="F743" s="116"/>
      <c r="G743" s="116"/>
      <c r="H743" s="117"/>
      <c r="I743" s="118"/>
      <c r="J743" s="119"/>
      <c r="K743" s="119"/>
      <c r="L743" s="116"/>
      <c r="M743" s="116"/>
      <c r="N743" s="116"/>
      <c r="O743" s="123"/>
      <c r="P743" s="124"/>
    </row>
    <row r="744" spans="1:16">
      <c r="A744" s="114"/>
      <c r="C744" s="116"/>
      <c r="D744" s="116"/>
      <c r="E744" s="116"/>
      <c r="F744" s="116"/>
      <c r="G744" s="116"/>
      <c r="H744" s="117"/>
      <c r="I744" s="118"/>
      <c r="J744" s="119"/>
      <c r="K744" s="119"/>
      <c r="L744" s="116"/>
      <c r="M744" s="116"/>
      <c r="N744" s="116"/>
      <c r="O744" s="123"/>
      <c r="P744" s="124"/>
    </row>
    <row r="745" spans="1:16">
      <c r="A745" s="114"/>
      <c r="C745" s="116"/>
      <c r="D745" s="116"/>
      <c r="E745" s="116"/>
      <c r="F745" s="116"/>
      <c r="G745" s="116"/>
      <c r="H745" s="117"/>
      <c r="I745" s="118"/>
      <c r="J745" s="119"/>
      <c r="K745" s="119"/>
      <c r="L745" s="116"/>
      <c r="M745" s="116"/>
      <c r="N745" s="116"/>
      <c r="O745" s="123"/>
      <c r="P745" s="124"/>
    </row>
    <row r="746" spans="1:16">
      <c r="A746" s="114"/>
      <c r="C746" s="116"/>
      <c r="D746" s="116"/>
      <c r="E746" s="116"/>
      <c r="F746" s="116"/>
      <c r="G746" s="116"/>
      <c r="H746" s="117"/>
      <c r="I746" s="118"/>
      <c r="J746" s="119"/>
      <c r="K746" s="119"/>
      <c r="L746" s="116"/>
      <c r="M746" s="116"/>
      <c r="N746" s="116"/>
      <c r="O746" s="123"/>
      <c r="P746" s="124"/>
    </row>
    <row r="747" spans="1:16">
      <c r="A747" s="114"/>
      <c r="C747" s="116"/>
      <c r="D747" s="116"/>
      <c r="E747" s="116"/>
      <c r="F747" s="116"/>
      <c r="G747" s="116"/>
      <c r="H747" s="117"/>
      <c r="I747" s="118"/>
      <c r="J747" s="119"/>
      <c r="K747" s="119"/>
      <c r="L747" s="116"/>
      <c r="M747" s="116"/>
      <c r="N747" s="116"/>
      <c r="O747" s="123"/>
      <c r="P747" s="124"/>
    </row>
    <row r="748" spans="1:16">
      <c r="A748" s="114"/>
      <c r="C748" s="116"/>
      <c r="D748" s="116"/>
      <c r="E748" s="116"/>
      <c r="F748" s="116"/>
      <c r="G748" s="116"/>
      <c r="H748" s="117"/>
      <c r="I748" s="118"/>
      <c r="J748" s="119"/>
      <c r="K748" s="119"/>
      <c r="L748" s="116"/>
      <c r="M748" s="116"/>
      <c r="N748" s="116"/>
      <c r="O748" s="123"/>
      <c r="P748" s="124"/>
    </row>
    <row r="749" spans="1:16">
      <c r="A749" s="114"/>
      <c r="C749" s="116"/>
      <c r="D749" s="116"/>
      <c r="E749" s="116"/>
      <c r="F749" s="116"/>
      <c r="G749" s="116"/>
      <c r="H749" s="117"/>
      <c r="I749" s="118"/>
      <c r="J749" s="119"/>
      <c r="K749" s="119"/>
      <c r="L749" s="116"/>
      <c r="M749" s="116"/>
      <c r="N749" s="116"/>
      <c r="O749" s="123"/>
      <c r="P749" s="124"/>
    </row>
    <row r="750" spans="1:16">
      <c r="A750" s="114"/>
      <c r="C750" s="116"/>
      <c r="D750" s="116"/>
      <c r="E750" s="116"/>
      <c r="F750" s="116"/>
      <c r="G750" s="116"/>
      <c r="H750" s="117"/>
      <c r="I750" s="118"/>
      <c r="J750" s="119"/>
      <c r="K750" s="119"/>
      <c r="L750" s="116"/>
      <c r="M750" s="116"/>
      <c r="N750" s="116"/>
      <c r="O750" s="123"/>
      <c r="P750" s="124"/>
    </row>
    <row r="751" spans="1:16">
      <c r="A751" s="114"/>
      <c r="C751" s="116"/>
      <c r="D751" s="116"/>
      <c r="E751" s="116"/>
      <c r="F751" s="116"/>
      <c r="G751" s="116"/>
      <c r="H751" s="117"/>
      <c r="I751" s="118"/>
      <c r="J751" s="119"/>
      <c r="K751" s="119"/>
      <c r="L751" s="116"/>
      <c r="M751" s="116"/>
      <c r="N751" s="116"/>
      <c r="O751" s="123"/>
      <c r="P751" s="124"/>
    </row>
    <row r="752" spans="1:16">
      <c r="A752" s="114"/>
      <c r="C752" s="116"/>
      <c r="D752" s="116"/>
      <c r="E752" s="116"/>
      <c r="F752" s="116"/>
      <c r="G752" s="116"/>
      <c r="H752" s="117"/>
      <c r="I752" s="118"/>
      <c r="J752" s="119"/>
      <c r="K752" s="119"/>
      <c r="L752" s="116"/>
      <c r="M752" s="116"/>
      <c r="N752" s="116"/>
      <c r="O752" s="123"/>
      <c r="P752" s="124"/>
    </row>
    <row r="753" spans="1:16">
      <c r="A753" s="114"/>
      <c r="C753" s="116"/>
      <c r="D753" s="116"/>
      <c r="E753" s="116"/>
      <c r="F753" s="116"/>
      <c r="G753" s="116"/>
      <c r="H753" s="117"/>
      <c r="I753" s="118"/>
      <c r="J753" s="119"/>
      <c r="K753" s="119"/>
      <c r="L753" s="116"/>
      <c r="M753" s="116"/>
      <c r="N753" s="116"/>
      <c r="O753" s="123"/>
      <c r="P753" s="124"/>
    </row>
    <row r="754" spans="1:16">
      <c r="A754" s="114"/>
      <c r="C754" s="116"/>
      <c r="D754" s="116"/>
      <c r="E754" s="116"/>
      <c r="F754" s="116"/>
      <c r="G754" s="116"/>
      <c r="H754" s="117"/>
      <c r="I754" s="118"/>
      <c r="J754" s="119"/>
      <c r="K754" s="119"/>
      <c r="L754" s="116"/>
      <c r="M754" s="116"/>
      <c r="N754" s="116"/>
      <c r="O754" s="123"/>
      <c r="P754" s="124"/>
    </row>
    <row r="755" spans="1:16">
      <c r="A755" s="114"/>
      <c r="C755" s="116"/>
      <c r="D755" s="116"/>
      <c r="E755" s="116"/>
      <c r="F755" s="116"/>
      <c r="G755" s="116"/>
      <c r="H755" s="117"/>
      <c r="I755" s="118"/>
      <c r="J755" s="119"/>
      <c r="K755" s="119"/>
      <c r="L755" s="116"/>
      <c r="M755" s="116"/>
      <c r="N755" s="116"/>
      <c r="O755" s="123"/>
      <c r="P755" s="124"/>
    </row>
    <row r="756" spans="1:16">
      <c r="A756" s="114"/>
      <c r="C756" s="116"/>
      <c r="D756" s="116"/>
      <c r="E756" s="116"/>
      <c r="F756" s="116"/>
      <c r="G756" s="116"/>
      <c r="H756" s="117"/>
      <c r="I756" s="118"/>
      <c r="J756" s="119"/>
      <c r="K756" s="119"/>
      <c r="L756" s="116"/>
      <c r="M756" s="116"/>
      <c r="N756" s="116"/>
      <c r="O756" s="123"/>
      <c r="P756" s="124"/>
    </row>
    <row r="757" spans="1:16">
      <c r="A757" s="114"/>
      <c r="C757" s="116"/>
      <c r="D757" s="116"/>
      <c r="E757" s="116"/>
      <c r="F757" s="116"/>
      <c r="G757" s="116"/>
      <c r="H757" s="117"/>
      <c r="I757" s="118"/>
      <c r="J757" s="119"/>
      <c r="K757" s="119"/>
      <c r="L757" s="116"/>
      <c r="M757" s="116"/>
      <c r="N757" s="116"/>
      <c r="O757" s="123"/>
      <c r="P757" s="124"/>
    </row>
    <row r="758" spans="1:16">
      <c r="A758" s="114"/>
      <c r="C758" s="116"/>
      <c r="D758" s="116"/>
      <c r="E758" s="116"/>
      <c r="F758" s="116"/>
      <c r="G758" s="116"/>
      <c r="H758" s="117"/>
      <c r="I758" s="118"/>
      <c r="J758" s="119"/>
      <c r="K758" s="119"/>
      <c r="L758" s="116"/>
      <c r="M758" s="116"/>
      <c r="N758" s="116"/>
      <c r="O758" s="123"/>
      <c r="P758" s="124"/>
    </row>
    <row r="759" spans="1:16">
      <c r="A759" s="114"/>
      <c r="C759" s="116"/>
      <c r="D759" s="116"/>
      <c r="E759" s="116"/>
      <c r="F759" s="116"/>
      <c r="G759" s="116"/>
      <c r="H759" s="117"/>
      <c r="I759" s="118"/>
      <c r="J759" s="119"/>
      <c r="K759" s="119"/>
      <c r="L759" s="116"/>
      <c r="M759" s="116"/>
      <c r="N759" s="116"/>
      <c r="O759" s="123"/>
      <c r="P759" s="124"/>
    </row>
    <row r="760" spans="1:16">
      <c r="A760" s="114"/>
      <c r="C760" s="116"/>
      <c r="D760" s="116"/>
      <c r="E760" s="116"/>
      <c r="F760" s="116"/>
      <c r="G760" s="116"/>
      <c r="H760" s="117"/>
      <c r="I760" s="118"/>
      <c r="J760" s="119"/>
      <c r="K760" s="119"/>
      <c r="L760" s="116"/>
      <c r="M760" s="116"/>
      <c r="N760" s="116"/>
      <c r="O760" s="123"/>
      <c r="P760" s="124"/>
    </row>
    <row r="761" spans="1:16">
      <c r="A761" s="114"/>
      <c r="C761" s="116"/>
      <c r="D761" s="116"/>
      <c r="E761" s="116"/>
      <c r="F761" s="116"/>
      <c r="G761" s="116"/>
      <c r="H761" s="117"/>
      <c r="I761" s="118"/>
      <c r="J761" s="119"/>
      <c r="K761" s="119"/>
      <c r="L761" s="116"/>
      <c r="M761" s="116"/>
      <c r="N761" s="116"/>
      <c r="O761" s="123"/>
      <c r="P761" s="124"/>
    </row>
    <row r="762" spans="1:16">
      <c r="A762" s="114"/>
      <c r="C762" s="116"/>
      <c r="D762" s="116"/>
      <c r="E762" s="116"/>
      <c r="F762" s="116"/>
      <c r="G762" s="116"/>
      <c r="H762" s="117"/>
      <c r="I762" s="118"/>
      <c r="J762" s="119"/>
      <c r="K762" s="119"/>
      <c r="L762" s="116"/>
      <c r="M762" s="116"/>
      <c r="N762" s="116"/>
      <c r="O762" s="123"/>
      <c r="P762" s="124"/>
    </row>
    <row r="763" spans="1:16">
      <c r="A763" s="114"/>
      <c r="C763" s="116"/>
      <c r="D763" s="116"/>
      <c r="E763" s="116"/>
      <c r="F763" s="116"/>
      <c r="G763" s="116"/>
      <c r="H763" s="117"/>
      <c r="I763" s="118"/>
      <c r="J763" s="119"/>
      <c r="K763" s="119"/>
      <c r="L763" s="116"/>
      <c r="M763" s="116"/>
      <c r="N763" s="116"/>
      <c r="O763" s="123"/>
      <c r="P763" s="124"/>
    </row>
    <row r="764" spans="1:16">
      <c r="A764" s="114"/>
      <c r="C764" s="116"/>
      <c r="D764" s="116"/>
      <c r="E764" s="116"/>
      <c r="F764" s="116"/>
      <c r="G764" s="116"/>
      <c r="H764" s="117"/>
      <c r="I764" s="118"/>
      <c r="J764" s="119"/>
      <c r="K764" s="119"/>
      <c r="L764" s="116"/>
      <c r="M764" s="116"/>
      <c r="N764" s="116"/>
      <c r="O764" s="123"/>
      <c r="P764" s="124"/>
    </row>
    <row r="765" spans="1:16">
      <c r="A765" s="114"/>
      <c r="C765" s="116"/>
      <c r="D765" s="116"/>
      <c r="E765" s="116"/>
      <c r="F765" s="116"/>
      <c r="G765" s="116"/>
      <c r="H765" s="117"/>
      <c r="I765" s="118"/>
      <c r="J765" s="119"/>
      <c r="K765" s="119"/>
      <c r="L765" s="116"/>
      <c r="M765" s="116"/>
      <c r="N765" s="116"/>
      <c r="O765" s="123"/>
      <c r="P765" s="124"/>
    </row>
    <row r="766" spans="1:16">
      <c r="A766" s="114"/>
      <c r="C766" s="116"/>
      <c r="D766" s="116"/>
      <c r="E766" s="116"/>
      <c r="F766" s="116"/>
      <c r="G766" s="116"/>
      <c r="H766" s="117"/>
      <c r="I766" s="118"/>
      <c r="J766" s="119"/>
      <c r="K766" s="119"/>
      <c r="L766" s="116"/>
      <c r="M766" s="116"/>
      <c r="N766" s="116"/>
      <c r="O766" s="123"/>
      <c r="P766" s="124"/>
    </row>
    <row r="767" spans="1:16">
      <c r="A767" s="114"/>
      <c r="C767" s="116"/>
      <c r="D767" s="116"/>
      <c r="E767" s="116"/>
      <c r="F767" s="116"/>
      <c r="G767" s="116"/>
      <c r="H767" s="117"/>
      <c r="I767" s="118"/>
      <c r="J767" s="119"/>
      <c r="K767" s="119"/>
      <c r="L767" s="116"/>
      <c r="M767" s="116"/>
      <c r="N767" s="116"/>
      <c r="O767" s="123"/>
      <c r="P767" s="124"/>
    </row>
    <row r="768" spans="1:16">
      <c r="A768" s="114"/>
      <c r="C768" s="116"/>
      <c r="D768" s="116"/>
      <c r="E768" s="116"/>
      <c r="F768" s="116"/>
      <c r="G768" s="116"/>
      <c r="H768" s="117"/>
      <c r="I768" s="118"/>
      <c r="J768" s="119"/>
      <c r="K768" s="119"/>
      <c r="L768" s="116"/>
      <c r="M768" s="116"/>
      <c r="N768" s="116"/>
      <c r="O768" s="123"/>
      <c r="P768" s="124"/>
    </row>
    <row r="769" spans="1:16">
      <c r="A769" s="114"/>
      <c r="C769" s="116"/>
      <c r="D769" s="116"/>
      <c r="E769" s="116"/>
      <c r="F769" s="116"/>
      <c r="G769" s="116"/>
      <c r="H769" s="117"/>
      <c r="I769" s="118"/>
      <c r="J769" s="119"/>
      <c r="K769" s="119"/>
      <c r="L769" s="116"/>
      <c r="M769" s="116"/>
      <c r="N769" s="116"/>
      <c r="O769" s="123"/>
      <c r="P769" s="124"/>
    </row>
    <row r="770" spans="1:16">
      <c r="A770" s="114"/>
      <c r="C770" s="116"/>
      <c r="D770" s="116"/>
      <c r="E770" s="116"/>
      <c r="F770" s="116"/>
      <c r="G770" s="116"/>
      <c r="H770" s="117"/>
      <c r="I770" s="118"/>
      <c r="J770" s="119"/>
      <c r="K770" s="119"/>
      <c r="L770" s="116"/>
      <c r="M770" s="116"/>
      <c r="N770" s="116"/>
      <c r="O770" s="123"/>
      <c r="P770" s="124"/>
    </row>
    <row r="771" spans="1:16">
      <c r="A771" s="114"/>
      <c r="C771" s="116"/>
      <c r="D771" s="116"/>
      <c r="E771" s="116"/>
      <c r="F771" s="116"/>
      <c r="G771" s="116"/>
      <c r="H771" s="117"/>
      <c r="I771" s="118"/>
      <c r="J771" s="119"/>
      <c r="K771" s="119"/>
      <c r="L771" s="116"/>
      <c r="M771" s="116"/>
      <c r="N771" s="116"/>
      <c r="O771" s="123"/>
      <c r="P771" s="124"/>
    </row>
    <row r="772" spans="1:16">
      <c r="A772" s="114"/>
      <c r="C772" s="116"/>
      <c r="D772" s="116"/>
      <c r="E772" s="116"/>
      <c r="F772" s="116"/>
      <c r="G772" s="116"/>
      <c r="H772" s="117"/>
      <c r="I772" s="118"/>
      <c r="J772" s="119"/>
      <c r="K772" s="119"/>
      <c r="L772" s="116"/>
      <c r="M772" s="116"/>
      <c r="N772" s="116"/>
      <c r="O772" s="123"/>
      <c r="P772" s="124"/>
    </row>
    <row r="773" spans="1:16">
      <c r="A773" s="114"/>
      <c r="C773" s="116"/>
      <c r="D773" s="116"/>
      <c r="E773" s="116"/>
      <c r="F773" s="116"/>
      <c r="G773" s="116"/>
      <c r="H773" s="117"/>
      <c r="I773" s="118"/>
      <c r="J773" s="119"/>
      <c r="K773" s="119"/>
      <c r="L773" s="116"/>
      <c r="M773" s="116"/>
      <c r="N773" s="116"/>
      <c r="O773" s="123"/>
      <c r="P773" s="124"/>
    </row>
    <row r="774" spans="1:16">
      <c r="A774" s="114"/>
      <c r="C774" s="116"/>
      <c r="D774" s="116"/>
      <c r="E774" s="116"/>
      <c r="F774" s="116"/>
      <c r="G774" s="116"/>
      <c r="H774" s="117"/>
      <c r="I774" s="118"/>
      <c r="J774" s="119"/>
      <c r="K774" s="119"/>
      <c r="L774" s="116"/>
      <c r="M774" s="116"/>
      <c r="N774" s="116"/>
      <c r="O774" s="123"/>
      <c r="P774" s="124"/>
    </row>
    <row r="775" spans="1:16">
      <c r="A775" s="114"/>
      <c r="C775" s="116"/>
      <c r="D775" s="116"/>
      <c r="E775" s="116"/>
      <c r="F775" s="116"/>
      <c r="G775" s="116"/>
      <c r="H775" s="117"/>
      <c r="I775" s="118"/>
      <c r="J775" s="119"/>
      <c r="K775" s="119"/>
      <c r="L775" s="116"/>
      <c r="M775" s="116"/>
      <c r="N775" s="116"/>
      <c r="O775" s="123"/>
      <c r="P775" s="124"/>
    </row>
    <row r="776" spans="1:16">
      <c r="A776" s="114"/>
      <c r="C776" s="116"/>
      <c r="D776" s="116"/>
      <c r="E776" s="116"/>
      <c r="F776" s="116"/>
      <c r="G776" s="116"/>
      <c r="H776" s="117"/>
      <c r="I776" s="118"/>
      <c r="J776" s="119"/>
      <c r="K776" s="119"/>
      <c r="L776" s="116"/>
      <c r="M776" s="116"/>
      <c r="N776" s="116"/>
      <c r="O776" s="123"/>
      <c r="P776" s="124"/>
    </row>
    <row r="777" spans="1:16">
      <c r="A777" s="114"/>
      <c r="C777" s="116"/>
      <c r="D777" s="116"/>
      <c r="E777" s="116"/>
      <c r="F777" s="116"/>
      <c r="G777" s="116"/>
      <c r="H777" s="117"/>
      <c r="I777" s="118"/>
      <c r="J777" s="119"/>
      <c r="K777" s="119"/>
      <c r="L777" s="116"/>
      <c r="M777" s="116"/>
      <c r="N777" s="116"/>
      <c r="O777" s="123"/>
      <c r="P777" s="124"/>
    </row>
    <row r="778" spans="1:16">
      <c r="A778" s="114"/>
      <c r="C778" s="116"/>
      <c r="D778" s="116"/>
      <c r="E778" s="116"/>
      <c r="F778" s="116"/>
      <c r="G778" s="116"/>
      <c r="H778" s="117"/>
      <c r="I778" s="118"/>
      <c r="J778" s="119"/>
      <c r="K778" s="119"/>
      <c r="L778" s="116"/>
      <c r="M778" s="116"/>
      <c r="N778" s="116"/>
      <c r="O778" s="123"/>
      <c r="P778" s="124"/>
    </row>
    <row r="779" spans="1:16">
      <c r="A779" s="114"/>
      <c r="C779" s="116"/>
      <c r="D779" s="116"/>
      <c r="E779" s="116"/>
      <c r="F779" s="116"/>
      <c r="G779" s="116"/>
      <c r="H779" s="117"/>
      <c r="I779" s="118"/>
      <c r="J779" s="119"/>
      <c r="K779" s="119"/>
      <c r="L779" s="116"/>
      <c r="M779" s="116"/>
      <c r="N779" s="116"/>
      <c r="O779" s="123"/>
      <c r="P779" s="124"/>
    </row>
    <row r="780" spans="1:16">
      <c r="A780" s="114"/>
      <c r="C780" s="116"/>
      <c r="D780" s="116"/>
      <c r="E780" s="116"/>
      <c r="F780" s="116"/>
      <c r="G780" s="116"/>
      <c r="H780" s="117"/>
      <c r="I780" s="118"/>
      <c r="J780" s="119"/>
      <c r="K780" s="119"/>
      <c r="L780" s="116"/>
      <c r="M780" s="116"/>
      <c r="N780" s="116"/>
      <c r="O780" s="123"/>
      <c r="P780" s="124"/>
    </row>
    <row r="781" spans="1:16">
      <c r="A781" s="114"/>
      <c r="C781" s="116"/>
      <c r="D781" s="116"/>
      <c r="E781" s="116"/>
      <c r="F781" s="116"/>
      <c r="G781" s="116"/>
      <c r="H781" s="117"/>
      <c r="I781" s="118"/>
      <c r="J781" s="119"/>
      <c r="K781" s="119"/>
      <c r="L781" s="116"/>
      <c r="M781" s="116"/>
      <c r="N781" s="116"/>
      <c r="O781" s="123"/>
      <c r="P781" s="124"/>
    </row>
    <row r="782" spans="1:16">
      <c r="A782" s="114"/>
      <c r="C782" s="116"/>
      <c r="D782" s="116"/>
      <c r="E782" s="116"/>
      <c r="F782" s="116"/>
      <c r="G782" s="116"/>
      <c r="H782" s="117"/>
      <c r="I782" s="118"/>
      <c r="J782" s="119"/>
      <c r="K782" s="119"/>
      <c r="L782" s="116"/>
      <c r="M782" s="116"/>
      <c r="N782" s="116"/>
      <c r="O782" s="123"/>
      <c r="P782" s="124"/>
    </row>
    <row r="783" spans="1:16">
      <c r="A783" s="114"/>
      <c r="C783" s="116"/>
      <c r="D783" s="116"/>
      <c r="E783" s="116"/>
      <c r="F783" s="116"/>
      <c r="G783" s="116"/>
      <c r="H783" s="117"/>
      <c r="I783" s="118"/>
      <c r="J783" s="119"/>
      <c r="K783" s="119"/>
      <c r="L783" s="116"/>
      <c r="M783" s="116"/>
      <c r="N783" s="116"/>
      <c r="O783" s="123"/>
      <c r="P783" s="124"/>
    </row>
    <row r="784" spans="1:16">
      <c r="A784" s="114"/>
      <c r="C784" s="116"/>
      <c r="D784" s="116"/>
      <c r="E784" s="116"/>
      <c r="F784" s="116"/>
      <c r="G784" s="116"/>
      <c r="H784" s="117"/>
      <c r="I784" s="118"/>
      <c r="J784" s="119"/>
      <c r="K784" s="119"/>
      <c r="L784" s="116"/>
      <c r="M784" s="116"/>
      <c r="N784" s="116"/>
      <c r="O784" s="123"/>
      <c r="P784" s="124"/>
    </row>
    <row r="785" spans="1:16">
      <c r="A785" s="114"/>
      <c r="C785" s="116"/>
      <c r="D785" s="116"/>
      <c r="E785" s="116"/>
      <c r="F785" s="116"/>
      <c r="G785" s="116"/>
      <c r="H785" s="117"/>
      <c r="I785" s="118"/>
      <c r="J785" s="119"/>
      <c r="K785" s="119"/>
      <c r="L785" s="116"/>
      <c r="M785" s="116"/>
      <c r="N785" s="116"/>
      <c r="O785" s="123"/>
      <c r="P785" s="124"/>
    </row>
    <row r="786" spans="1:16">
      <c r="A786" s="114"/>
      <c r="C786" s="116"/>
      <c r="D786" s="116"/>
      <c r="E786" s="116"/>
      <c r="F786" s="116"/>
      <c r="G786" s="116"/>
      <c r="H786" s="117"/>
      <c r="I786" s="118"/>
      <c r="J786" s="119"/>
      <c r="K786" s="119"/>
      <c r="L786" s="116"/>
      <c r="M786" s="116"/>
      <c r="N786" s="116"/>
      <c r="O786" s="123"/>
      <c r="P786" s="124"/>
    </row>
    <row r="787" spans="1:16">
      <c r="A787" s="114"/>
      <c r="C787" s="116"/>
      <c r="D787" s="116"/>
      <c r="E787" s="116"/>
      <c r="F787" s="116"/>
      <c r="G787" s="116"/>
      <c r="H787" s="117"/>
      <c r="I787" s="118"/>
      <c r="J787" s="119"/>
      <c r="K787" s="119"/>
      <c r="L787" s="116"/>
      <c r="M787" s="116"/>
      <c r="N787" s="116"/>
      <c r="O787" s="123"/>
      <c r="P787" s="124"/>
    </row>
    <row r="788" spans="1:16">
      <c r="A788" s="114"/>
      <c r="C788" s="116"/>
      <c r="D788" s="116"/>
      <c r="E788" s="116"/>
      <c r="F788" s="116"/>
      <c r="G788" s="116"/>
      <c r="H788" s="117"/>
      <c r="I788" s="118"/>
      <c r="J788" s="119"/>
      <c r="K788" s="119"/>
      <c r="L788" s="116"/>
      <c r="M788" s="116"/>
      <c r="N788" s="116"/>
      <c r="O788" s="123"/>
      <c r="P788" s="124"/>
    </row>
    <row r="789" spans="1:16">
      <c r="A789" s="114"/>
      <c r="C789" s="116"/>
      <c r="D789" s="116"/>
      <c r="E789" s="116"/>
      <c r="F789" s="116"/>
      <c r="G789" s="116"/>
      <c r="H789" s="117"/>
      <c r="I789" s="118"/>
      <c r="J789" s="119"/>
      <c r="K789" s="119"/>
      <c r="L789" s="116"/>
      <c r="M789" s="116"/>
      <c r="N789" s="116"/>
      <c r="O789" s="123"/>
      <c r="P789" s="124"/>
    </row>
    <row r="790" spans="1:16">
      <c r="A790" s="114"/>
      <c r="C790" s="116"/>
      <c r="D790" s="116"/>
      <c r="E790" s="116"/>
      <c r="F790" s="116"/>
      <c r="G790" s="116"/>
      <c r="H790" s="117"/>
      <c r="I790" s="118"/>
      <c r="J790" s="119"/>
      <c r="K790" s="119"/>
      <c r="L790" s="116"/>
      <c r="M790" s="116"/>
      <c r="N790" s="116"/>
      <c r="O790" s="123"/>
      <c r="P790" s="124"/>
    </row>
    <row r="791" spans="1:16">
      <c r="A791" s="114"/>
      <c r="C791" s="116"/>
      <c r="D791" s="116"/>
      <c r="E791" s="116"/>
      <c r="F791" s="116"/>
      <c r="G791" s="116"/>
      <c r="H791" s="117"/>
      <c r="I791" s="118"/>
      <c r="J791" s="119"/>
      <c r="K791" s="119"/>
      <c r="L791" s="116"/>
      <c r="M791" s="116"/>
      <c r="N791" s="116"/>
      <c r="O791" s="123"/>
      <c r="P791" s="124"/>
    </row>
    <row r="792" spans="1:16">
      <c r="A792" s="114"/>
      <c r="C792" s="116"/>
      <c r="D792" s="116"/>
      <c r="E792" s="116"/>
      <c r="F792" s="116"/>
      <c r="G792" s="116"/>
      <c r="H792" s="117"/>
      <c r="I792" s="118"/>
      <c r="J792" s="119"/>
      <c r="K792" s="119"/>
      <c r="L792" s="116"/>
      <c r="M792" s="116"/>
      <c r="N792" s="116"/>
      <c r="O792" s="123"/>
      <c r="P792" s="124"/>
    </row>
    <row r="793" spans="1:16">
      <c r="A793" s="114"/>
      <c r="C793" s="116"/>
      <c r="D793" s="116"/>
      <c r="E793" s="116"/>
      <c r="F793" s="116"/>
      <c r="G793" s="116"/>
      <c r="H793" s="117"/>
      <c r="I793" s="118"/>
      <c r="J793" s="119"/>
      <c r="K793" s="119"/>
      <c r="L793" s="116"/>
      <c r="M793" s="116"/>
      <c r="N793" s="116"/>
      <c r="O793" s="123"/>
      <c r="P793" s="124"/>
    </row>
    <row r="794" spans="1:16">
      <c r="A794" s="114"/>
      <c r="C794" s="116"/>
      <c r="D794" s="116"/>
      <c r="E794" s="116"/>
      <c r="F794" s="116"/>
      <c r="G794" s="116"/>
      <c r="H794" s="117"/>
      <c r="I794" s="118"/>
      <c r="J794" s="119"/>
      <c r="K794" s="119"/>
      <c r="L794" s="116"/>
      <c r="M794" s="116"/>
      <c r="N794" s="116"/>
      <c r="O794" s="123"/>
      <c r="P794" s="124"/>
    </row>
    <row r="795" spans="1:16">
      <c r="A795" s="114"/>
      <c r="C795" s="116"/>
      <c r="D795" s="116"/>
      <c r="E795" s="116"/>
      <c r="F795" s="116"/>
      <c r="G795" s="116"/>
      <c r="H795" s="117"/>
      <c r="I795" s="118"/>
      <c r="J795" s="119"/>
      <c r="K795" s="119"/>
      <c r="L795" s="116"/>
      <c r="M795" s="116"/>
      <c r="N795" s="116"/>
      <c r="O795" s="123"/>
      <c r="P795" s="124"/>
    </row>
    <row r="796" spans="1:16">
      <c r="A796" s="114"/>
      <c r="C796" s="116"/>
      <c r="D796" s="116"/>
      <c r="E796" s="116"/>
      <c r="F796" s="116"/>
      <c r="G796" s="116"/>
      <c r="H796" s="117"/>
      <c r="I796" s="118"/>
      <c r="J796" s="119"/>
      <c r="K796" s="119"/>
      <c r="L796" s="116"/>
      <c r="M796" s="116"/>
      <c r="N796" s="116"/>
      <c r="O796" s="123"/>
      <c r="P796" s="124"/>
    </row>
    <row r="797" spans="1:16">
      <c r="A797" s="114"/>
      <c r="C797" s="116"/>
      <c r="D797" s="116"/>
      <c r="E797" s="116"/>
      <c r="F797" s="116"/>
      <c r="G797" s="116"/>
      <c r="H797" s="117"/>
      <c r="I797" s="118"/>
      <c r="J797" s="119"/>
      <c r="K797" s="119"/>
      <c r="L797" s="116"/>
      <c r="M797" s="116"/>
      <c r="N797" s="116"/>
      <c r="O797" s="123"/>
      <c r="P797" s="124"/>
    </row>
    <row r="798" spans="1:16">
      <c r="A798" s="114"/>
      <c r="C798" s="116"/>
      <c r="D798" s="116"/>
      <c r="E798" s="116"/>
      <c r="F798" s="116"/>
      <c r="G798" s="116"/>
      <c r="H798" s="117"/>
      <c r="I798" s="118"/>
      <c r="J798" s="119"/>
      <c r="K798" s="119"/>
      <c r="L798" s="116"/>
      <c r="M798" s="116"/>
      <c r="N798" s="116"/>
      <c r="O798" s="123"/>
      <c r="P798" s="124"/>
    </row>
    <row r="799" spans="1:16">
      <c r="A799" s="114"/>
      <c r="C799" s="116"/>
      <c r="D799" s="116"/>
      <c r="E799" s="116"/>
      <c r="F799" s="116"/>
      <c r="G799" s="116"/>
      <c r="H799" s="117"/>
      <c r="I799" s="118"/>
      <c r="J799" s="119"/>
      <c r="K799" s="119"/>
      <c r="L799" s="116"/>
      <c r="M799" s="116"/>
      <c r="N799" s="116"/>
      <c r="O799" s="123"/>
      <c r="P799" s="124"/>
    </row>
    <row r="800" spans="1:16">
      <c r="A800" s="114"/>
      <c r="C800" s="116"/>
      <c r="D800" s="116"/>
      <c r="E800" s="116"/>
      <c r="F800" s="116"/>
      <c r="G800" s="116"/>
      <c r="H800" s="117"/>
      <c r="I800" s="118"/>
      <c r="J800" s="119"/>
      <c r="K800" s="119"/>
      <c r="L800" s="116"/>
      <c r="M800" s="116"/>
      <c r="N800" s="116"/>
      <c r="O800" s="123"/>
      <c r="P800" s="124"/>
    </row>
    <row r="801" spans="1:16">
      <c r="A801" s="114"/>
      <c r="C801" s="116"/>
      <c r="D801" s="116"/>
      <c r="E801" s="116"/>
      <c r="F801" s="116"/>
      <c r="G801" s="116"/>
      <c r="H801" s="117"/>
      <c r="I801" s="118"/>
      <c r="J801" s="119"/>
      <c r="K801" s="119"/>
      <c r="L801" s="116"/>
      <c r="M801" s="116"/>
      <c r="N801" s="116"/>
      <c r="O801" s="123"/>
      <c r="P801" s="124"/>
    </row>
    <row r="802" spans="1:16">
      <c r="A802" s="114"/>
      <c r="C802" s="116"/>
      <c r="D802" s="116"/>
      <c r="E802" s="116"/>
      <c r="F802" s="116"/>
      <c r="G802" s="116"/>
      <c r="H802" s="117"/>
      <c r="I802" s="118"/>
      <c r="J802" s="119"/>
      <c r="K802" s="119"/>
      <c r="L802" s="116"/>
      <c r="M802" s="116"/>
      <c r="N802" s="116"/>
      <c r="O802" s="123"/>
      <c r="P802" s="124"/>
    </row>
    <row r="803" spans="1:16">
      <c r="A803" s="114"/>
      <c r="C803" s="116"/>
      <c r="D803" s="116"/>
      <c r="E803" s="116"/>
      <c r="F803" s="116"/>
      <c r="G803" s="116"/>
      <c r="H803" s="117"/>
      <c r="I803" s="118"/>
      <c r="J803" s="119"/>
      <c r="K803" s="119"/>
      <c r="L803" s="116"/>
      <c r="M803" s="116"/>
      <c r="N803" s="116"/>
      <c r="O803" s="123"/>
      <c r="P803" s="124"/>
    </row>
    <row r="804" spans="1:16">
      <c r="A804" s="114"/>
      <c r="C804" s="116"/>
      <c r="D804" s="116"/>
      <c r="E804" s="116"/>
      <c r="F804" s="116"/>
      <c r="G804" s="116"/>
      <c r="H804" s="117"/>
      <c r="I804" s="118"/>
      <c r="J804" s="119"/>
      <c r="K804" s="119"/>
      <c r="L804" s="116"/>
      <c r="M804" s="116"/>
      <c r="N804" s="116"/>
      <c r="O804" s="123"/>
      <c r="P804" s="124"/>
    </row>
    <row r="805" spans="1:16">
      <c r="A805" s="114"/>
      <c r="C805" s="116"/>
      <c r="D805" s="116"/>
      <c r="E805" s="116"/>
      <c r="F805" s="116"/>
      <c r="G805" s="116"/>
      <c r="H805" s="117"/>
      <c r="I805" s="118"/>
      <c r="J805" s="119"/>
      <c r="K805" s="119"/>
      <c r="L805" s="116"/>
      <c r="M805" s="116"/>
      <c r="N805" s="116"/>
      <c r="O805" s="123"/>
      <c r="P805" s="124"/>
    </row>
    <row r="806" spans="1:16">
      <c r="A806" s="114"/>
      <c r="C806" s="116"/>
      <c r="D806" s="116"/>
      <c r="E806" s="116"/>
      <c r="F806" s="116"/>
      <c r="G806" s="116"/>
      <c r="H806" s="117"/>
      <c r="I806" s="118"/>
      <c r="J806" s="119"/>
      <c r="K806" s="119"/>
      <c r="L806" s="116"/>
      <c r="M806" s="116"/>
      <c r="N806" s="116"/>
      <c r="O806" s="123"/>
      <c r="P806" s="124"/>
    </row>
    <row r="807" spans="1:16">
      <c r="A807" s="114"/>
      <c r="C807" s="116"/>
      <c r="D807" s="116"/>
      <c r="E807" s="116"/>
      <c r="F807" s="116"/>
      <c r="G807" s="116"/>
      <c r="H807" s="117"/>
      <c r="I807" s="118"/>
      <c r="J807" s="119"/>
      <c r="K807" s="119"/>
      <c r="L807" s="116"/>
      <c r="M807" s="116"/>
      <c r="N807" s="116"/>
      <c r="O807" s="123"/>
      <c r="P807" s="124"/>
    </row>
    <row r="808" spans="1:16">
      <c r="A808" s="114"/>
      <c r="C808" s="116"/>
      <c r="D808" s="116"/>
      <c r="E808" s="116"/>
      <c r="F808" s="116"/>
      <c r="G808" s="116"/>
      <c r="H808" s="117"/>
      <c r="I808" s="118"/>
      <c r="J808" s="119"/>
      <c r="K808" s="119"/>
      <c r="L808" s="116"/>
      <c r="M808" s="116"/>
      <c r="N808" s="116"/>
      <c r="O808" s="123"/>
      <c r="P808" s="124"/>
    </row>
    <row r="809" spans="1:16">
      <c r="A809" s="114"/>
      <c r="C809" s="116"/>
      <c r="D809" s="116"/>
      <c r="E809" s="116"/>
      <c r="F809" s="116"/>
      <c r="G809" s="116"/>
      <c r="H809" s="117"/>
      <c r="I809" s="118"/>
      <c r="J809" s="119"/>
      <c r="K809" s="119"/>
      <c r="L809" s="116"/>
      <c r="M809" s="116"/>
      <c r="N809" s="116"/>
      <c r="O809" s="123"/>
      <c r="P809" s="124"/>
    </row>
    <row r="810" spans="1:16">
      <c r="A810" s="114"/>
      <c r="C810" s="116"/>
      <c r="D810" s="116"/>
      <c r="E810" s="116"/>
      <c r="F810" s="116"/>
      <c r="G810" s="116"/>
      <c r="H810" s="117"/>
      <c r="I810" s="118"/>
      <c r="J810" s="119"/>
      <c r="K810" s="119"/>
      <c r="L810" s="116"/>
      <c r="M810" s="116"/>
      <c r="N810" s="116"/>
      <c r="O810" s="123"/>
      <c r="P810" s="124"/>
    </row>
    <row r="811" spans="1:16">
      <c r="A811" s="114"/>
      <c r="C811" s="116"/>
      <c r="D811" s="116"/>
      <c r="E811" s="116"/>
      <c r="F811" s="116"/>
      <c r="G811" s="116"/>
      <c r="H811" s="117"/>
      <c r="I811" s="118"/>
      <c r="J811" s="119"/>
      <c r="K811" s="119"/>
      <c r="L811" s="116"/>
      <c r="M811" s="116"/>
      <c r="N811" s="116"/>
      <c r="O811" s="123"/>
      <c r="P811" s="124"/>
    </row>
    <row r="812" spans="1:16">
      <c r="A812" s="114"/>
      <c r="C812" s="116"/>
      <c r="D812" s="116"/>
      <c r="E812" s="116"/>
      <c r="F812" s="116"/>
      <c r="G812" s="116"/>
      <c r="H812" s="117"/>
      <c r="I812" s="118"/>
      <c r="J812" s="119"/>
      <c r="K812" s="119"/>
      <c r="L812" s="116"/>
      <c r="M812" s="116"/>
      <c r="N812" s="116"/>
      <c r="O812" s="123"/>
      <c r="P812" s="124"/>
    </row>
    <row r="813" spans="1:16">
      <c r="A813" s="114"/>
      <c r="C813" s="116"/>
      <c r="D813" s="116"/>
      <c r="E813" s="116"/>
      <c r="F813" s="116"/>
      <c r="G813" s="116"/>
      <c r="H813" s="117"/>
      <c r="I813" s="118"/>
      <c r="J813" s="119"/>
      <c r="K813" s="119"/>
      <c r="L813" s="116"/>
      <c r="M813" s="116"/>
      <c r="N813" s="116"/>
      <c r="O813" s="123"/>
      <c r="P813" s="124"/>
    </row>
    <row r="814" spans="1:16">
      <c r="A814" s="114"/>
      <c r="C814" s="116"/>
      <c r="D814" s="116"/>
      <c r="E814" s="116"/>
      <c r="F814" s="116"/>
      <c r="G814" s="116"/>
      <c r="H814" s="117"/>
      <c r="I814" s="118"/>
      <c r="J814" s="119"/>
      <c r="K814" s="119"/>
      <c r="L814" s="116"/>
      <c r="M814" s="116"/>
      <c r="N814" s="116"/>
      <c r="O814" s="123"/>
      <c r="P814" s="124"/>
    </row>
    <row r="815" spans="1:16">
      <c r="A815" s="114"/>
      <c r="C815" s="116"/>
      <c r="D815" s="116"/>
      <c r="E815" s="116"/>
      <c r="F815" s="116"/>
      <c r="G815" s="116"/>
      <c r="H815" s="117"/>
      <c r="I815" s="118"/>
      <c r="J815" s="119"/>
      <c r="K815" s="119"/>
      <c r="L815" s="116"/>
      <c r="M815" s="116"/>
      <c r="N815" s="116"/>
      <c r="O815" s="123"/>
      <c r="P815" s="124"/>
    </row>
    <row r="816" spans="1:16">
      <c r="A816" s="114"/>
      <c r="C816" s="116"/>
      <c r="D816" s="116"/>
      <c r="E816" s="116"/>
      <c r="F816" s="116"/>
      <c r="G816" s="116"/>
      <c r="H816" s="117"/>
      <c r="I816" s="118"/>
      <c r="J816" s="119"/>
      <c r="K816" s="119"/>
      <c r="L816" s="116"/>
      <c r="M816" s="116"/>
      <c r="N816" s="116"/>
      <c r="O816" s="123"/>
      <c r="P816" s="124"/>
    </row>
    <row r="817" spans="1:16">
      <c r="A817" s="114"/>
      <c r="C817" s="116"/>
      <c r="D817" s="116"/>
      <c r="E817" s="116"/>
      <c r="F817" s="116"/>
      <c r="G817" s="116"/>
      <c r="H817" s="117"/>
      <c r="I817" s="118"/>
      <c r="J817" s="119"/>
      <c r="K817" s="119"/>
      <c r="L817" s="116"/>
      <c r="M817" s="116"/>
      <c r="N817" s="116"/>
      <c r="O817" s="123"/>
      <c r="P817" s="124"/>
    </row>
    <row r="818" spans="1:16">
      <c r="A818" s="114"/>
      <c r="C818" s="116"/>
      <c r="D818" s="116"/>
      <c r="E818" s="116"/>
      <c r="F818" s="116"/>
      <c r="G818" s="116"/>
      <c r="H818" s="117"/>
      <c r="I818" s="118"/>
      <c r="J818" s="119"/>
      <c r="K818" s="119"/>
      <c r="L818" s="116"/>
      <c r="M818" s="116"/>
      <c r="N818" s="116"/>
      <c r="O818" s="123"/>
      <c r="P818" s="124"/>
    </row>
    <row r="819" spans="1:16">
      <c r="A819" s="114"/>
      <c r="C819" s="116"/>
      <c r="D819" s="116"/>
      <c r="E819" s="116"/>
      <c r="F819" s="116"/>
      <c r="G819" s="116"/>
      <c r="H819" s="117"/>
      <c r="I819" s="118"/>
      <c r="J819" s="119"/>
      <c r="K819" s="119"/>
      <c r="L819" s="116"/>
      <c r="M819" s="116"/>
      <c r="N819" s="116"/>
      <c r="O819" s="123"/>
      <c r="P819" s="124"/>
    </row>
    <row r="820" spans="1:16">
      <c r="A820" s="114"/>
      <c r="C820" s="116"/>
      <c r="D820" s="116"/>
      <c r="E820" s="116"/>
      <c r="F820" s="116"/>
      <c r="G820" s="116"/>
      <c r="H820" s="117"/>
      <c r="I820" s="118"/>
      <c r="J820" s="119"/>
      <c r="K820" s="119"/>
      <c r="L820" s="116"/>
      <c r="M820" s="116"/>
      <c r="N820" s="116"/>
      <c r="O820" s="123"/>
      <c r="P820" s="124"/>
    </row>
    <row r="821" spans="1:16">
      <c r="A821" s="114"/>
      <c r="C821" s="116"/>
      <c r="D821" s="116"/>
      <c r="E821" s="116"/>
      <c r="F821" s="116"/>
      <c r="G821" s="116"/>
      <c r="H821" s="117"/>
      <c r="I821" s="118"/>
      <c r="J821" s="119"/>
      <c r="K821" s="119"/>
      <c r="L821" s="116"/>
      <c r="M821" s="116"/>
      <c r="N821" s="116"/>
      <c r="O821" s="123"/>
      <c r="P821" s="124"/>
    </row>
    <row r="822" spans="1:16">
      <c r="A822" s="114"/>
      <c r="C822" s="116"/>
      <c r="D822" s="116"/>
      <c r="E822" s="116"/>
      <c r="F822" s="116"/>
      <c r="G822" s="116"/>
      <c r="H822" s="117"/>
      <c r="I822" s="118"/>
      <c r="J822" s="119"/>
      <c r="K822" s="119"/>
      <c r="L822" s="116"/>
      <c r="M822" s="116"/>
      <c r="N822" s="116"/>
      <c r="O822" s="123"/>
      <c r="P822" s="124"/>
    </row>
    <row r="823" spans="1:16">
      <c r="A823" s="114"/>
      <c r="C823" s="116"/>
      <c r="D823" s="116"/>
      <c r="E823" s="116"/>
      <c r="F823" s="116"/>
      <c r="G823" s="116"/>
      <c r="H823" s="117"/>
      <c r="I823" s="118"/>
      <c r="J823" s="119"/>
      <c r="K823" s="119"/>
      <c r="L823" s="116"/>
      <c r="M823" s="116"/>
      <c r="N823" s="116"/>
      <c r="O823" s="123"/>
      <c r="P823" s="124"/>
    </row>
    <row r="824" spans="1:16">
      <c r="A824" s="114"/>
      <c r="C824" s="116"/>
      <c r="D824" s="116"/>
      <c r="E824" s="116"/>
      <c r="F824" s="116"/>
      <c r="G824" s="116"/>
      <c r="H824" s="117"/>
      <c r="I824" s="118"/>
      <c r="J824" s="119"/>
      <c r="K824" s="119"/>
      <c r="L824" s="116"/>
      <c r="M824" s="116"/>
      <c r="N824" s="116"/>
      <c r="O824" s="123"/>
      <c r="P824" s="124"/>
    </row>
    <row r="825" spans="1:16">
      <c r="A825" s="114"/>
      <c r="C825" s="116"/>
      <c r="D825" s="116"/>
      <c r="E825" s="116"/>
      <c r="F825" s="116"/>
      <c r="G825" s="116"/>
      <c r="H825" s="117"/>
      <c r="I825" s="118"/>
      <c r="J825" s="119"/>
      <c r="K825" s="119"/>
      <c r="L825" s="116"/>
      <c r="M825" s="116"/>
      <c r="N825" s="116"/>
      <c r="O825" s="123"/>
      <c r="P825" s="124"/>
    </row>
    <row r="826" spans="1:16">
      <c r="A826" s="114"/>
      <c r="C826" s="116"/>
      <c r="D826" s="116"/>
      <c r="E826" s="116"/>
      <c r="F826" s="116"/>
      <c r="G826" s="116"/>
      <c r="H826" s="117"/>
      <c r="I826" s="118"/>
      <c r="J826" s="119"/>
      <c r="K826" s="119"/>
      <c r="L826" s="116"/>
      <c r="M826" s="116"/>
      <c r="N826" s="116"/>
      <c r="O826" s="123"/>
      <c r="P826" s="124"/>
    </row>
    <row r="827" spans="1:16">
      <c r="A827" s="114"/>
      <c r="C827" s="116"/>
      <c r="D827" s="116"/>
      <c r="E827" s="116"/>
      <c r="F827" s="116"/>
      <c r="G827" s="116"/>
      <c r="H827" s="117"/>
      <c r="I827" s="118"/>
      <c r="J827" s="119"/>
      <c r="K827" s="119"/>
      <c r="L827" s="116"/>
      <c r="M827" s="116"/>
      <c r="N827" s="116"/>
      <c r="O827" s="123"/>
      <c r="P827" s="124"/>
    </row>
    <row r="828" spans="1:16">
      <c r="A828" s="114"/>
      <c r="C828" s="116"/>
      <c r="D828" s="116"/>
      <c r="E828" s="116"/>
      <c r="F828" s="116"/>
      <c r="G828" s="116"/>
      <c r="H828" s="117"/>
      <c r="I828" s="118"/>
      <c r="J828" s="119"/>
      <c r="K828" s="119"/>
      <c r="L828" s="116"/>
      <c r="M828" s="116"/>
      <c r="N828" s="116"/>
      <c r="O828" s="123"/>
      <c r="P828" s="124"/>
    </row>
    <row r="829" spans="1:16">
      <c r="A829" s="114"/>
      <c r="C829" s="116"/>
      <c r="D829" s="116"/>
      <c r="E829" s="116"/>
      <c r="F829" s="116"/>
      <c r="G829" s="116"/>
      <c r="H829" s="117"/>
      <c r="I829" s="118"/>
      <c r="J829" s="119"/>
      <c r="K829" s="119"/>
      <c r="L829" s="116"/>
      <c r="M829" s="116"/>
      <c r="N829" s="116"/>
      <c r="O829" s="123"/>
      <c r="P829" s="124"/>
    </row>
    <row r="830" spans="1:16">
      <c r="A830" s="114"/>
      <c r="C830" s="116"/>
      <c r="D830" s="116"/>
      <c r="E830" s="116"/>
      <c r="F830" s="116"/>
      <c r="G830" s="116"/>
      <c r="H830" s="117"/>
      <c r="I830" s="118"/>
      <c r="J830" s="119"/>
      <c r="K830" s="119"/>
      <c r="L830" s="116"/>
      <c r="M830" s="116"/>
      <c r="N830" s="116"/>
      <c r="O830" s="123"/>
      <c r="P830" s="124"/>
    </row>
    <row r="831" spans="1:16">
      <c r="A831" s="114"/>
      <c r="C831" s="116"/>
      <c r="D831" s="116"/>
      <c r="E831" s="116"/>
      <c r="F831" s="116"/>
      <c r="G831" s="116"/>
      <c r="H831" s="117"/>
      <c r="I831" s="118"/>
      <c r="J831" s="119"/>
      <c r="K831" s="119"/>
      <c r="L831" s="116"/>
      <c r="M831" s="116"/>
      <c r="N831" s="116"/>
      <c r="O831" s="123"/>
      <c r="P831" s="124"/>
    </row>
    <row r="832" spans="1:16">
      <c r="A832" s="114"/>
      <c r="C832" s="116"/>
      <c r="D832" s="116"/>
      <c r="E832" s="116"/>
      <c r="F832" s="116"/>
      <c r="G832" s="116"/>
      <c r="H832" s="117"/>
      <c r="I832" s="118"/>
      <c r="J832" s="119"/>
      <c r="K832" s="119"/>
      <c r="L832" s="116"/>
      <c r="M832" s="116"/>
      <c r="N832" s="116"/>
      <c r="O832" s="123"/>
      <c r="P832" s="124"/>
    </row>
    <row r="833" spans="1:16">
      <c r="A833" s="114"/>
      <c r="C833" s="116"/>
      <c r="D833" s="116"/>
      <c r="E833" s="116"/>
      <c r="F833" s="116"/>
      <c r="G833" s="116"/>
      <c r="H833" s="117"/>
      <c r="I833" s="118"/>
      <c r="J833" s="119"/>
      <c r="K833" s="119"/>
      <c r="L833" s="116"/>
      <c r="M833" s="116"/>
      <c r="N833" s="116"/>
      <c r="O833" s="123"/>
      <c r="P833" s="124"/>
    </row>
    <row r="834" spans="1:16">
      <c r="A834" s="114"/>
      <c r="C834" s="116"/>
      <c r="D834" s="116"/>
      <c r="E834" s="116"/>
      <c r="F834" s="116"/>
      <c r="G834" s="116"/>
      <c r="H834" s="117"/>
      <c r="I834" s="118"/>
      <c r="J834" s="119"/>
      <c r="K834" s="119"/>
      <c r="L834" s="116"/>
      <c r="M834" s="116"/>
      <c r="N834" s="116"/>
      <c r="O834" s="123"/>
      <c r="P834" s="124"/>
    </row>
    <row r="835" spans="1:16">
      <c r="A835" s="114"/>
      <c r="C835" s="116"/>
      <c r="D835" s="116"/>
      <c r="E835" s="116"/>
      <c r="F835" s="116"/>
      <c r="G835" s="116"/>
      <c r="H835" s="117"/>
      <c r="I835" s="118"/>
      <c r="J835" s="119"/>
      <c r="K835" s="119"/>
      <c r="L835" s="116"/>
      <c r="M835" s="116"/>
      <c r="N835" s="116"/>
      <c r="O835" s="123"/>
      <c r="P835" s="124"/>
    </row>
    <row r="836" spans="1:16">
      <c r="A836" s="114"/>
      <c r="C836" s="116"/>
      <c r="D836" s="116"/>
      <c r="E836" s="116"/>
      <c r="F836" s="116"/>
      <c r="G836" s="116"/>
      <c r="H836" s="117"/>
      <c r="I836" s="118"/>
      <c r="J836" s="119"/>
      <c r="K836" s="119"/>
      <c r="L836" s="116"/>
      <c r="M836" s="116"/>
      <c r="N836" s="116"/>
      <c r="O836" s="123"/>
      <c r="P836" s="124"/>
    </row>
    <row r="837" spans="1:16">
      <c r="A837" s="114"/>
      <c r="C837" s="116"/>
      <c r="D837" s="116"/>
      <c r="E837" s="116"/>
      <c r="F837" s="116"/>
      <c r="G837" s="116"/>
      <c r="H837" s="117"/>
      <c r="I837" s="118"/>
      <c r="J837" s="119"/>
      <c r="K837" s="119"/>
      <c r="L837" s="116"/>
      <c r="M837" s="116"/>
      <c r="N837" s="116"/>
      <c r="O837" s="123"/>
      <c r="P837" s="124"/>
    </row>
    <row r="838" spans="1:16">
      <c r="A838" s="114"/>
      <c r="C838" s="116"/>
      <c r="D838" s="116"/>
      <c r="E838" s="116"/>
      <c r="F838" s="116"/>
      <c r="G838" s="116"/>
      <c r="H838" s="117"/>
      <c r="I838" s="118"/>
      <c r="J838" s="119"/>
      <c r="K838" s="119"/>
      <c r="L838" s="116"/>
      <c r="M838" s="116"/>
      <c r="N838" s="116"/>
      <c r="O838" s="123"/>
      <c r="P838" s="124"/>
    </row>
    <row r="839" spans="1:16">
      <c r="A839" s="114"/>
      <c r="C839" s="116"/>
      <c r="D839" s="116"/>
      <c r="E839" s="116"/>
      <c r="F839" s="116"/>
      <c r="G839" s="116"/>
      <c r="H839" s="117"/>
      <c r="I839" s="118"/>
      <c r="J839" s="119"/>
      <c r="K839" s="119"/>
      <c r="L839" s="116"/>
      <c r="M839" s="116"/>
      <c r="N839" s="116"/>
      <c r="O839" s="123"/>
      <c r="P839" s="124"/>
    </row>
    <row r="840" spans="1:16">
      <c r="A840" s="114"/>
      <c r="C840" s="116"/>
      <c r="D840" s="116"/>
      <c r="E840" s="116"/>
      <c r="F840" s="116"/>
      <c r="G840" s="116"/>
      <c r="H840" s="117"/>
      <c r="I840" s="118"/>
      <c r="J840" s="119"/>
      <c r="K840" s="119"/>
      <c r="L840" s="116"/>
      <c r="M840" s="116"/>
      <c r="N840" s="116"/>
      <c r="O840" s="123"/>
      <c r="P840" s="124"/>
    </row>
    <row r="841" spans="1:16">
      <c r="A841" s="114"/>
      <c r="C841" s="116"/>
      <c r="D841" s="116"/>
      <c r="E841" s="116"/>
      <c r="F841" s="116"/>
      <c r="G841" s="116"/>
      <c r="H841" s="117"/>
      <c r="I841" s="118"/>
      <c r="J841" s="119"/>
      <c r="K841" s="119"/>
      <c r="L841" s="116"/>
      <c r="M841" s="116"/>
      <c r="N841" s="116"/>
      <c r="O841" s="123"/>
      <c r="P841" s="124"/>
    </row>
    <row r="842" spans="1:16">
      <c r="A842" s="114"/>
      <c r="C842" s="116"/>
      <c r="D842" s="116"/>
      <c r="E842" s="116"/>
      <c r="F842" s="116"/>
      <c r="G842" s="116"/>
      <c r="H842" s="117"/>
      <c r="I842" s="118"/>
      <c r="J842" s="119"/>
      <c r="K842" s="119"/>
      <c r="L842" s="116"/>
      <c r="M842" s="116"/>
      <c r="N842" s="116"/>
      <c r="O842" s="123"/>
      <c r="P842" s="124"/>
    </row>
    <row r="843" spans="1:16">
      <c r="A843" s="114"/>
      <c r="C843" s="116"/>
      <c r="D843" s="116"/>
      <c r="E843" s="116"/>
      <c r="F843" s="116"/>
      <c r="G843" s="116"/>
      <c r="H843" s="117"/>
      <c r="I843" s="118"/>
      <c r="J843" s="119"/>
      <c r="K843" s="119"/>
      <c r="L843" s="116"/>
      <c r="M843" s="116"/>
      <c r="N843" s="116"/>
      <c r="O843" s="123"/>
      <c r="P843" s="124"/>
    </row>
    <row r="844" spans="1:16">
      <c r="A844" s="114"/>
      <c r="C844" s="116"/>
      <c r="D844" s="116"/>
      <c r="E844" s="116"/>
      <c r="F844" s="116"/>
      <c r="G844" s="116"/>
      <c r="H844" s="117"/>
      <c r="I844" s="118"/>
      <c r="J844" s="119"/>
      <c r="K844" s="119"/>
      <c r="L844" s="116"/>
      <c r="M844" s="116"/>
      <c r="N844" s="116"/>
      <c r="O844" s="123"/>
      <c r="P844" s="124"/>
    </row>
    <row r="845" spans="1:16">
      <c r="A845" s="114"/>
      <c r="C845" s="116"/>
      <c r="D845" s="116"/>
      <c r="E845" s="116"/>
      <c r="F845" s="116"/>
      <c r="G845" s="116"/>
      <c r="H845" s="117"/>
      <c r="I845" s="118"/>
      <c r="J845" s="119"/>
      <c r="K845" s="119"/>
      <c r="L845" s="116"/>
      <c r="M845" s="116"/>
      <c r="N845" s="116"/>
      <c r="O845" s="123"/>
      <c r="P845" s="124"/>
    </row>
    <row r="846" spans="1:16">
      <c r="A846" s="114"/>
      <c r="C846" s="116"/>
      <c r="D846" s="116"/>
      <c r="E846" s="116"/>
      <c r="F846" s="116"/>
      <c r="G846" s="116"/>
      <c r="H846" s="117"/>
      <c r="I846" s="118"/>
      <c r="J846" s="119"/>
      <c r="K846" s="119"/>
      <c r="L846" s="116"/>
      <c r="M846" s="116"/>
      <c r="N846" s="116"/>
      <c r="O846" s="123"/>
      <c r="P846" s="124"/>
    </row>
    <row r="847" spans="1:16">
      <c r="A847" s="114"/>
      <c r="C847" s="116"/>
      <c r="D847" s="116"/>
      <c r="E847" s="116"/>
      <c r="F847" s="116"/>
      <c r="G847" s="116"/>
      <c r="H847" s="117"/>
      <c r="I847" s="118"/>
      <c r="J847" s="119"/>
      <c r="K847" s="119"/>
      <c r="L847" s="116"/>
      <c r="M847" s="116"/>
      <c r="N847" s="116"/>
      <c r="O847" s="123"/>
      <c r="P847" s="124"/>
    </row>
    <row r="848" spans="1:16">
      <c r="A848" s="114"/>
      <c r="C848" s="116"/>
      <c r="D848" s="116"/>
      <c r="E848" s="116"/>
      <c r="F848" s="116"/>
      <c r="G848" s="116"/>
      <c r="H848" s="117"/>
      <c r="I848" s="118"/>
      <c r="J848" s="119"/>
      <c r="K848" s="119"/>
      <c r="L848" s="116"/>
      <c r="M848" s="116"/>
      <c r="N848" s="116"/>
      <c r="O848" s="123"/>
      <c r="P848" s="124"/>
    </row>
    <row r="849" spans="1:16">
      <c r="A849" s="114"/>
      <c r="C849" s="116"/>
      <c r="D849" s="116"/>
      <c r="E849" s="116"/>
      <c r="F849" s="116"/>
      <c r="G849" s="116"/>
      <c r="H849" s="117"/>
      <c r="I849" s="118"/>
      <c r="J849" s="119"/>
      <c r="K849" s="119"/>
      <c r="L849" s="116"/>
      <c r="M849" s="116"/>
      <c r="N849" s="116"/>
      <c r="O849" s="123"/>
      <c r="P849" s="124"/>
    </row>
    <row r="850" spans="1:16">
      <c r="A850" s="114"/>
      <c r="C850" s="116"/>
      <c r="D850" s="116"/>
      <c r="E850" s="116"/>
      <c r="F850" s="116"/>
      <c r="G850" s="116"/>
      <c r="H850" s="117"/>
      <c r="I850" s="118"/>
      <c r="J850" s="119"/>
      <c r="K850" s="119"/>
      <c r="L850" s="116"/>
      <c r="M850" s="116"/>
      <c r="N850" s="116"/>
      <c r="O850" s="123"/>
      <c r="P850" s="124"/>
    </row>
    <row r="851" spans="1:16">
      <c r="A851" s="114"/>
      <c r="C851" s="116"/>
      <c r="D851" s="116"/>
      <c r="E851" s="116"/>
      <c r="F851" s="116"/>
      <c r="G851" s="116"/>
      <c r="H851" s="117"/>
      <c r="I851" s="118"/>
      <c r="J851" s="119"/>
      <c r="K851" s="119"/>
      <c r="L851" s="116"/>
      <c r="M851" s="116"/>
      <c r="N851" s="116"/>
      <c r="O851" s="123"/>
      <c r="P851" s="124"/>
    </row>
    <row r="852" spans="1:16">
      <c r="A852" s="114"/>
      <c r="C852" s="116"/>
      <c r="D852" s="116"/>
      <c r="E852" s="116"/>
      <c r="F852" s="116"/>
      <c r="G852" s="116"/>
      <c r="H852" s="117"/>
      <c r="I852" s="118"/>
      <c r="J852" s="119"/>
      <c r="K852" s="119"/>
      <c r="L852" s="116"/>
      <c r="M852" s="116"/>
      <c r="N852" s="116"/>
      <c r="O852" s="123"/>
      <c r="P852" s="124"/>
    </row>
    <row r="853" spans="1:16">
      <c r="A853" s="114"/>
      <c r="C853" s="116"/>
      <c r="D853" s="116"/>
      <c r="E853" s="116"/>
      <c r="F853" s="116"/>
      <c r="G853" s="116"/>
      <c r="H853" s="117"/>
      <c r="I853" s="118"/>
      <c r="J853" s="119"/>
      <c r="K853" s="119"/>
      <c r="L853" s="116"/>
      <c r="M853" s="116"/>
      <c r="N853" s="116"/>
      <c r="O853" s="123"/>
      <c r="P853" s="124"/>
    </row>
    <row r="854" spans="1:16">
      <c r="A854" s="114"/>
      <c r="C854" s="116"/>
      <c r="D854" s="116"/>
      <c r="E854" s="116"/>
      <c r="F854" s="116"/>
      <c r="G854" s="116"/>
      <c r="H854" s="117"/>
      <c r="I854" s="118"/>
      <c r="J854" s="119"/>
      <c r="K854" s="119"/>
      <c r="L854" s="116"/>
      <c r="M854" s="116"/>
      <c r="N854" s="116"/>
      <c r="O854" s="123"/>
      <c r="P854" s="124"/>
    </row>
    <row r="855" spans="1:16">
      <c r="A855" s="114"/>
      <c r="C855" s="116"/>
      <c r="D855" s="116"/>
      <c r="E855" s="116"/>
      <c r="F855" s="116"/>
      <c r="G855" s="116"/>
      <c r="H855" s="117"/>
      <c r="I855" s="118"/>
      <c r="J855" s="119"/>
      <c r="K855" s="119"/>
      <c r="L855" s="116"/>
      <c r="M855" s="116"/>
      <c r="N855" s="116"/>
      <c r="O855" s="123"/>
      <c r="P855" s="124"/>
    </row>
    <row r="856" spans="1:16">
      <c r="A856" s="114"/>
      <c r="C856" s="116"/>
      <c r="D856" s="116"/>
      <c r="E856" s="116"/>
      <c r="F856" s="116"/>
      <c r="G856" s="116"/>
      <c r="H856" s="117"/>
      <c r="I856" s="118"/>
      <c r="J856" s="119"/>
      <c r="K856" s="119"/>
      <c r="L856" s="116"/>
      <c r="M856" s="116"/>
      <c r="N856" s="116"/>
      <c r="O856" s="123"/>
      <c r="P856" s="124"/>
    </row>
    <row r="857" spans="1:16">
      <c r="A857" s="114"/>
      <c r="C857" s="116"/>
      <c r="D857" s="116"/>
      <c r="E857" s="116"/>
      <c r="F857" s="116"/>
      <c r="G857" s="116"/>
      <c r="H857" s="117"/>
      <c r="I857" s="118"/>
      <c r="J857" s="119"/>
      <c r="K857" s="119"/>
      <c r="L857" s="116"/>
      <c r="M857" s="116"/>
      <c r="N857" s="116"/>
      <c r="O857" s="123"/>
      <c r="P857" s="124"/>
    </row>
    <row r="858" spans="1:16">
      <c r="A858" s="114"/>
      <c r="C858" s="116"/>
      <c r="D858" s="116"/>
      <c r="E858" s="116"/>
      <c r="F858" s="116"/>
      <c r="G858" s="116"/>
      <c r="H858" s="117"/>
      <c r="I858" s="118"/>
      <c r="J858" s="119"/>
      <c r="K858" s="119"/>
      <c r="L858" s="116"/>
      <c r="M858" s="116"/>
      <c r="N858" s="116"/>
      <c r="O858" s="123"/>
      <c r="P858" s="124"/>
    </row>
    <row r="859" spans="1:16">
      <c r="A859" s="114"/>
      <c r="C859" s="116"/>
      <c r="D859" s="116"/>
      <c r="E859" s="116"/>
      <c r="F859" s="116"/>
      <c r="G859" s="116"/>
      <c r="H859" s="117"/>
      <c r="I859" s="118"/>
      <c r="J859" s="119"/>
      <c r="K859" s="119"/>
      <c r="L859" s="116"/>
      <c r="M859" s="116"/>
      <c r="N859" s="116"/>
      <c r="O859" s="123"/>
      <c r="P859" s="124"/>
    </row>
    <row r="860" spans="1:16">
      <c r="A860" s="114"/>
      <c r="C860" s="116"/>
      <c r="D860" s="116"/>
      <c r="E860" s="116"/>
      <c r="F860" s="116"/>
      <c r="G860" s="116"/>
      <c r="H860" s="117"/>
      <c r="I860" s="118"/>
      <c r="J860" s="119"/>
      <c r="K860" s="119"/>
      <c r="L860" s="116"/>
      <c r="M860" s="116"/>
      <c r="N860" s="116"/>
      <c r="O860" s="123"/>
      <c r="P860" s="124"/>
    </row>
    <row r="861" spans="1:16">
      <c r="A861" s="114"/>
      <c r="C861" s="116"/>
      <c r="D861" s="116"/>
      <c r="E861" s="116"/>
      <c r="F861" s="116"/>
      <c r="G861" s="116"/>
      <c r="H861" s="117"/>
      <c r="I861" s="118"/>
      <c r="J861" s="119"/>
      <c r="K861" s="119"/>
      <c r="L861" s="116"/>
      <c r="M861" s="116"/>
      <c r="N861" s="116"/>
      <c r="O861" s="123"/>
      <c r="P861" s="124"/>
    </row>
    <row r="862" spans="1:16">
      <c r="A862" s="114"/>
      <c r="C862" s="116"/>
      <c r="D862" s="116"/>
      <c r="E862" s="116"/>
      <c r="F862" s="116"/>
      <c r="G862" s="116"/>
      <c r="H862" s="117"/>
      <c r="I862" s="118"/>
      <c r="J862" s="119"/>
      <c r="K862" s="119"/>
      <c r="L862" s="116"/>
      <c r="M862" s="116"/>
      <c r="N862" s="116"/>
      <c r="O862" s="123"/>
      <c r="P862" s="124"/>
    </row>
    <row r="863" spans="1:16">
      <c r="A863" s="114"/>
      <c r="C863" s="116"/>
      <c r="D863" s="116"/>
      <c r="E863" s="116"/>
      <c r="F863" s="116"/>
      <c r="G863" s="116"/>
      <c r="H863" s="117"/>
      <c r="I863" s="118"/>
      <c r="J863" s="119"/>
      <c r="K863" s="119"/>
      <c r="L863" s="116"/>
      <c r="M863" s="116"/>
      <c r="N863" s="116"/>
      <c r="O863" s="123"/>
      <c r="P863" s="124"/>
    </row>
    <row r="864" spans="1:16">
      <c r="A864" s="114"/>
      <c r="C864" s="116"/>
      <c r="D864" s="116"/>
      <c r="E864" s="116"/>
      <c r="F864" s="116"/>
      <c r="G864" s="116"/>
      <c r="H864" s="117"/>
      <c r="I864" s="118"/>
      <c r="J864" s="119"/>
      <c r="K864" s="119"/>
      <c r="L864" s="116"/>
      <c r="M864" s="116"/>
      <c r="N864" s="116"/>
      <c r="O864" s="123"/>
      <c r="P864" s="124"/>
    </row>
    <row r="865" spans="1:16">
      <c r="A865" s="114"/>
      <c r="C865" s="116"/>
      <c r="D865" s="116"/>
      <c r="E865" s="116"/>
      <c r="F865" s="116"/>
      <c r="G865" s="116"/>
      <c r="H865" s="117"/>
      <c r="I865" s="118"/>
      <c r="J865" s="119"/>
      <c r="K865" s="119"/>
      <c r="L865" s="116"/>
      <c r="M865" s="116"/>
      <c r="N865" s="116"/>
      <c r="O865" s="123"/>
      <c r="P865" s="124"/>
    </row>
    <row r="866" spans="1:16">
      <c r="A866" s="114"/>
      <c r="C866" s="116"/>
      <c r="D866" s="116"/>
      <c r="E866" s="116"/>
      <c r="F866" s="116"/>
      <c r="G866" s="116"/>
      <c r="H866" s="117"/>
      <c r="I866" s="118"/>
      <c r="J866" s="119"/>
      <c r="K866" s="119"/>
      <c r="L866" s="116"/>
      <c r="M866" s="116"/>
      <c r="N866" s="116"/>
      <c r="O866" s="123"/>
      <c r="P866" s="124"/>
    </row>
    <row r="867" spans="1:16">
      <c r="A867" s="114"/>
      <c r="C867" s="116"/>
      <c r="D867" s="116"/>
      <c r="E867" s="116"/>
      <c r="F867" s="116"/>
      <c r="G867" s="116"/>
      <c r="H867" s="117"/>
      <c r="I867" s="118"/>
      <c r="J867" s="119"/>
      <c r="K867" s="119"/>
      <c r="L867" s="116"/>
      <c r="M867" s="116"/>
      <c r="N867" s="116"/>
      <c r="O867" s="123"/>
      <c r="P867" s="124"/>
    </row>
    <row r="868" spans="1:16">
      <c r="A868" s="114"/>
      <c r="C868" s="116"/>
      <c r="D868" s="116"/>
      <c r="E868" s="116"/>
      <c r="F868" s="116"/>
      <c r="G868" s="116"/>
      <c r="H868" s="117"/>
      <c r="I868" s="118"/>
      <c r="J868" s="119"/>
      <c r="K868" s="119"/>
      <c r="L868" s="116"/>
      <c r="M868" s="116"/>
      <c r="N868" s="116"/>
      <c r="O868" s="123"/>
      <c r="P868" s="124"/>
    </row>
    <row r="869" spans="1:16">
      <c r="A869" s="114"/>
      <c r="C869" s="116"/>
      <c r="D869" s="116"/>
      <c r="E869" s="116"/>
      <c r="F869" s="116"/>
      <c r="G869" s="116"/>
      <c r="H869" s="117"/>
      <c r="I869" s="118"/>
      <c r="J869" s="119"/>
      <c r="K869" s="119"/>
      <c r="L869" s="116"/>
      <c r="M869" s="116"/>
      <c r="N869" s="116"/>
      <c r="O869" s="123"/>
      <c r="P869" s="124"/>
    </row>
    <row r="870" spans="1:16">
      <c r="A870" s="114"/>
      <c r="C870" s="116"/>
      <c r="D870" s="116"/>
      <c r="E870" s="116"/>
      <c r="F870" s="116"/>
      <c r="G870" s="116"/>
      <c r="H870" s="117"/>
      <c r="I870" s="118"/>
      <c r="J870" s="119"/>
      <c r="K870" s="119"/>
      <c r="L870" s="116"/>
      <c r="M870" s="116"/>
      <c r="N870" s="116"/>
      <c r="O870" s="123"/>
      <c r="P870" s="124"/>
    </row>
    <row r="871" spans="1:16">
      <c r="A871" s="114"/>
      <c r="C871" s="116"/>
      <c r="D871" s="116"/>
      <c r="E871" s="116"/>
      <c r="F871" s="116"/>
      <c r="G871" s="116"/>
      <c r="H871" s="117"/>
      <c r="I871" s="118"/>
      <c r="J871" s="119"/>
      <c r="K871" s="119"/>
      <c r="L871" s="116"/>
      <c r="M871" s="116"/>
      <c r="N871" s="116"/>
      <c r="O871" s="123"/>
      <c r="P871" s="124"/>
    </row>
    <row r="872" spans="1:16">
      <c r="A872" s="114"/>
      <c r="C872" s="116"/>
      <c r="D872" s="116"/>
      <c r="E872" s="116"/>
      <c r="F872" s="116"/>
      <c r="G872" s="116"/>
      <c r="H872" s="117"/>
      <c r="I872" s="118"/>
      <c r="J872" s="119"/>
      <c r="K872" s="119"/>
      <c r="L872" s="116"/>
      <c r="M872" s="116"/>
      <c r="N872" s="116"/>
      <c r="O872" s="123"/>
      <c r="P872" s="124"/>
    </row>
    <row r="873" spans="1:16">
      <c r="A873" s="114"/>
      <c r="C873" s="116"/>
      <c r="D873" s="116"/>
      <c r="E873" s="116"/>
      <c r="F873" s="116"/>
      <c r="G873" s="116"/>
      <c r="H873" s="117"/>
      <c r="I873" s="118"/>
      <c r="J873" s="119"/>
      <c r="K873" s="119"/>
      <c r="L873" s="116"/>
      <c r="M873" s="116"/>
      <c r="N873" s="116"/>
      <c r="O873" s="123"/>
      <c r="P873" s="124"/>
    </row>
    <row r="874" spans="1:16">
      <c r="A874" s="114"/>
      <c r="C874" s="116"/>
      <c r="D874" s="116"/>
      <c r="E874" s="116"/>
      <c r="F874" s="116"/>
      <c r="G874" s="116"/>
      <c r="H874" s="117"/>
      <c r="I874" s="118"/>
      <c r="J874" s="119"/>
      <c r="K874" s="119"/>
      <c r="L874" s="116"/>
      <c r="M874" s="116"/>
      <c r="N874" s="116"/>
      <c r="O874" s="123"/>
      <c r="P874" s="124"/>
    </row>
    <row r="875" spans="1:16">
      <c r="A875" s="114"/>
      <c r="C875" s="116"/>
      <c r="D875" s="116"/>
      <c r="E875" s="116"/>
      <c r="F875" s="116"/>
      <c r="G875" s="116"/>
      <c r="H875" s="117"/>
      <c r="I875" s="118"/>
      <c r="J875" s="119"/>
      <c r="K875" s="119"/>
      <c r="L875" s="116"/>
      <c r="M875" s="116"/>
      <c r="N875" s="116"/>
      <c r="O875" s="123"/>
      <c r="P875" s="124"/>
    </row>
    <row r="876" spans="1:16">
      <c r="A876" s="114"/>
      <c r="C876" s="116"/>
      <c r="D876" s="116"/>
      <c r="E876" s="116"/>
      <c r="F876" s="116"/>
      <c r="G876" s="116"/>
      <c r="H876" s="117"/>
      <c r="I876" s="118"/>
      <c r="J876" s="119"/>
      <c r="K876" s="119"/>
      <c r="L876" s="116"/>
      <c r="M876" s="116"/>
      <c r="N876" s="116"/>
      <c r="O876" s="123"/>
      <c r="P876" s="124"/>
    </row>
    <row r="877" spans="1:16">
      <c r="A877" s="114"/>
      <c r="C877" s="116"/>
      <c r="D877" s="116"/>
      <c r="E877" s="116"/>
      <c r="F877" s="116"/>
      <c r="G877" s="116"/>
      <c r="H877" s="117"/>
      <c r="I877" s="118"/>
      <c r="J877" s="119"/>
      <c r="K877" s="119"/>
      <c r="L877" s="116"/>
      <c r="M877" s="116"/>
      <c r="N877" s="116"/>
      <c r="O877" s="123"/>
      <c r="P877" s="124"/>
    </row>
    <row r="878" spans="1:16">
      <c r="A878" s="114"/>
      <c r="C878" s="116"/>
      <c r="D878" s="116"/>
      <c r="E878" s="116"/>
      <c r="F878" s="116"/>
      <c r="G878" s="116"/>
      <c r="H878" s="117"/>
      <c r="I878" s="118"/>
      <c r="J878" s="119"/>
      <c r="K878" s="119"/>
      <c r="L878" s="116"/>
      <c r="M878" s="116"/>
      <c r="N878" s="116"/>
      <c r="O878" s="123"/>
      <c r="P878" s="124"/>
    </row>
    <row r="879" spans="1:16">
      <c r="A879" s="114"/>
      <c r="C879" s="116"/>
      <c r="D879" s="116"/>
      <c r="E879" s="116"/>
      <c r="F879" s="116"/>
      <c r="G879" s="116"/>
      <c r="H879" s="117"/>
      <c r="I879" s="118"/>
      <c r="J879" s="119"/>
      <c r="K879" s="119"/>
      <c r="L879" s="116"/>
      <c r="M879" s="116"/>
      <c r="N879" s="116"/>
      <c r="O879" s="123"/>
      <c r="P879" s="124"/>
    </row>
    <row r="880" spans="1:16">
      <c r="A880" s="114"/>
      <c r="C880" s="116"/>
      <c r="D880" s="116"/>
      <c r="E880" s="116"/>
      <c r="F880" s="116"/>
      <c r="G880" s="116"/>
      <c r="H880" s="117"/>
      <c r="I880" s="118"/>
      <c r="J880" s="119"/>
      <c r="K880" s="119"/>
      <c r="L880" s="116"/>
      <c r="M880" s="116"/>
      <c r="N880" s="116"/>
      <c r="O880" s="123"/>
      <c r="P880" s="124"/>
    </row>
    <row r="881" spans="1:16">
      <c r="A881" s="114"/>
      <c r="C881" s="116"/>
      <c r="D881" s="116"/>
      <c r="E881" s="116"/>
      <c r="F881" s="116"/>
      <c r="G881" s="116"/>
      <c r="H881" s="117"/>
      <c r="I881" s="118"/>
      <c r="J881" s="119"/>
      <c r="K881" s="119"/>
      <c r="L881" s="116"/>
      <c r="M881" s="116"/>
      <c r="N881" s="116"/>
      <c r="O881" s="123"/>
      <c r="P881" s="124"/>
    </row>
    <row r="882" spans="1:16">
      <c r="A882" s="114"/>
      <c r="C882" s="116"/>
      <c r="D882" s="116"/>
      <c r="E882" s="116"/>
      <c r="F882" s="116"/>
      <c r="G882" s="116"/>
      <c r="H882" s="117"/>
      <c r="I882" s="118"/>
      <c r="J882" s="119"/>
      <c r="K882" s="119"/>
      <c r="L882" s="116"/>
      <c r="M882" s="116"/>
      <c r="N882" s="116"/>
      <c r="O882" s="123"/>
      <c r="P882" s="124"/>
    </row>
    <row r="883" spans="1:16">
      <c r="A883" s="114"/>
      <c r="C883" s="116"/>
      <c r="D883" s="116"/>
      <c r="E883" s="116"/>
      <c r="F883" s="116"/>
      <c r="G883" s="116"/>
      <c r="H883" s="117"/>
      <c r="I883" s="118"/>
      <c r="J883" s="119"/>
      <c r="K883" s="119"/>
      <c r="L883" s="116"/>
      <c r="M883" s="116"/>
      <c r="N883" s="116"/>
      <c r="O883" s="123"/>
      <c r="P883" s="124"/>
    </row>
    <row r="884" spans="1:16">
      <c r="A884" s="114"/>
      <c r="C884" s="116"/>
      <c r="D884" s="116"/>
      <c r="E884" s="116"/>
      <c r="F884" s="116"/>
      <c r="G884" s="116"/>
      <c r="H884" s="117"/>
      <c r="I884" s="118"/>
      <c r="J884" s="119"/>
      <c r="K884" s="119"/>
      <c r="L884" s="116"/>
      <c r="M884" s="116"/>
      <c r="N884" s="116"/>
      <c r="O884" s="123"/>
      <c r="P884" s="124"/>
    </row>
    <row r="885" spans="1:16">
      <c r="A885" s="114"/>
      <c r="C885" s="116"/>
      <c r="D885" s="116"/>
      <c r="E885" s="116"/>
      <c r="F885" s="116"/>
      <c r="G885" s="116"/>
      <c r="H885" s="117"/>
      <c r="I885" s="118"/>
      <c r="J885" s="119"/>
      <c r="K885" s="119"/>
      <c r="L885" s="116"/>
      <c r="M885" s="116"/>
      <c r="N885" s="116"/>
      <c r="O885" s="123"/>
      <c r="P885" s="124"/>
    </row>
    <row r="886" spans="1:16">
      <c r="A886" s="114"/>
      <c r="C886" s="116"/>
      <c r="D886" s="116"/>
      <c r="E886" s="116"/>
      <c r="F886" s="116"/>
      <c r="G886" s="116"/>
      <c r="H886" s="117"/>
      <c r="I886" s="118"/>
      <c r="J886" s="119"/>
      <c r="K886" s="119"/>
      <c r="L886" s="116"/>
      <c r="M886" s="116"/>
      <c r="N886" s="116"/>
      <c r="O886" s="123"/>
      <c r="P886" s="124"/>
    </row>
    <row r="887" spans="1:16">
      <c r="A887" s="114"/>
      <c r="C887" s="116"/>
      <c r="D887" s="116"/>
      <c r="E887" s="116"/>
      <c r="F887" s="116"/>
      <c r="G887" s="116"/>
      <c r="H887" s="117"/>
      <c r="I887" s="118"/>
      <c r="J887" s="119"/>
      <c r="K887" s="119"/>
      <c r="L887" s="116"/>
      <c r="M887" s="116"/>
      <c r="N887" s="116"/>
      <c r="O887" s="123"/>
      <c r="P887" s="124"/>
    </row>
    <row r="888" spans="1:16">
      <c r="A888" s="114"/>
      <c r="C888" s="116"/>
      <c r="D888" s="116"/>
      <c r="E888" s="116"/>
      <c r="F888" s="116"/>
      <c r="G888" s="116"/>
      <c r="H888" s="117"/>
      <c r="I888" s="118"/>
      <c r="J888" s="119"/>
      <c r="K888" s="119"/>
      <c r="L888" s="116"/>
      <c r="M888" s="116"/>
      <c r="N888" s="116"/>
      <c r="O888" s="123"/>
      <c r="P888" s="124"/>
    </row>
    <row r="889" spans="1:16">
      <c r="A889" s="114"/>
      <c r="C889" s="116"/>
      <c r="D889" s="116"/>
      <c r="E889" s="116"/>
      <c r="F889" s="116"/>
      <c r="G889" s="116"/>
      <c r="H889" s="117"/>
      <c r="I889" s="118"/>
      <c r="J889" s="119"/>
      <c r="K889" s="119"/>
      <c r="L889" s="116"/>
      <c r="M889" s="116"/>
      <c r="N889" s="116"/>
      <c r="O889" s="123"/>
      <c r="P889" s="124"/>
    </row>
    <row r="890" spans="1:16">
      <c r="A890" s="114"/>
      <c r="C890" s="116"/>
      <c r="D890" s="116"/>
      <c r="E890" s="116"/>
      <c r="F890" s="116"/>
      <c r="G890" s="116"/>
      <c r="H890" s="117"/>
      <c r="I890" s="118"/>
      <c r="J890" s="119"/>
      <c r="K890" s="119"/>
      <c r="L890" s="116"/>
      <c r="M890" s="116"/>
      <c r="N890" s="116"/>
      <c r="O890" s="123"/>
      <c r="P890" s="124"/>
    </row>
    <row r="891" spans="1:16">
      <c r="A891" s="114"/>
      <c r="C891" s="116"/>
      <c r="D891" s="116"/>
      <c r="E891" s="116"/>
      <c r="F891" s="116"/>
      <c r="G891" s="116"/>
      <c r="H891" s="117"/>
      <c r="I891" s="118"/>
      <c r="J891" s="119"/>
      <c r="K891" s="119"/>
      <c r="L891" s="116"/>
      <c r="M891" s="116"/>
      <c r="N891" s="116"/>
      <c r="O891" s="123"/>
      <c r="P891" s="124"/>
    </row>
    <row r="892" spans="1:16">
      <c r="A892" s="114"/>
      <c r="C892" s="116"/>
      <c r="D892" s="116"/>
      <c r="E892" s="116"/>
      <c r="F892" s="116"/>
      <c r="G892" s="116"/>
      <c r="H892" s="117"/>
      <c r="I892" s="118"/>
      <c r="J892" s="119"/>
      <c r="K892" s="119"/>
      <c r="L892" s="116"/>
      <c r="M892" s="116"/>
      <c r="N892" s="116"/>
      <c r="O892" s="123"/>
      <c r="P892" s="124"/>
    </row>
    <row r="893" spans="1:16">
      <c r="A893" s="114"/>
      <c r="C893" s="116"/>
      <c r="D893" s="116"/>
      <c r="E893" s="116"/>
      <c r="F893" s="116"/>
      <c r="G893" s="116"/>
      <c r="H893" s="117"/>
      <c r="I893" s="118"/>
      <c r="J893" s="119"/>
      <c r="K893" s="119"/>
      <c r="L893" s="116"/>
      <c r="M893" s="116"/>
      <c r="N893" s="116"/>
      <c r="O893" s="123"/>
      <c r="P893" s="124"/>
    </row>
    <row r="894" spans="1:16">
      <c r="A894" s="114"/>
      <c r="C894" s="116"/>
      <c r="D894" s="116"/>
      <c r="E894" s="116"/>
      <c r="F894" s="116"/>
      <c r="G894" s="116"/>
      <c r="H894" s="117"/>
      <c r="I894" s="118"/>
      <c r="J894" s="119"/>
      <c r="K894" s="119"/>
      <c r="L894" s="116"/>
      <c r="M894" s="116"/>
      <c r="N894" s="116"/>
      <c r="O894" s="123"/>
      <c r="P894" s="124"/>
    </row>
    <row r="895" spans="1:16">
      <c r="A895" s="114"/>
      <c r="C895" s="116"/>
      <c r="D895" s="116"/>
      <c r="E895" s="116"/>
      <c r="F895" s="116"/>
      <c r="G895" s="116"/>
      <c r="H895" s="117"/>
      <c r="I895" s="118"/>
      <c r="J895" s="119"/>
      <c r="K895" s="119"/>
      <c r="L895" s="116"/>
      <c r="M895" s="116"/>
      <c r="N895" s="116"/>
      <c r="O895" s="123"/>
      <c r="P895" s="124"/>
    </row>
    <row r="896" spans="1:16">
      <c r="A896" s="114"/>
      <c r="C896" s="116"/>
      <c r="D896" s="116"/>
      <c r="E896" s="116"/>
      <c r="F896" s="116"/>
      <c r="G896" s="116"/>
      <c r="H896" s="117"/>
      <c r="I896" s="118"/>
      <c r="J896" s="119"/>
      <c r="K896" s="119"/>
      <c r="L896" s="116"/>
      <c r="M896" s="116"/>
      <c r="N896" s="116"/>
      <c r="O896" s="123"/>
      <c r="P896" s="124"/>
    </row>
    <row r="897" spans="1:16">
      <c r="A897" s="114"/>
      <c r="C897" s="116"/>
      <c r="D897" s="116"/>
      <c r="E897" s="116"/>
      <c r="F897" s="116"/>
      <c r="G897" s="116"/>
      <c r="H897" s="117"/>
      <c r="I897" s="118"/>
      <c r="J897" s="119"/>
      <c r="K897" s="119"/>
      <c r="L897" s="116"/>
      <c r="M897" s="116"/>
      <c r="N897" s="116"/>
      <c r="O897" s="123"/>
      <c r="P897" s="124"/>
    </row>
    <row r="898" spans="1:16">
      <c r="A898" s="114"/>
      <c r="C898" s="116"/>
      <c r="D898" s="116"/>
      <c r="E898" s="116"/>
      <c r="F898" s="116"/>
      <c r="G898" s="116"/>
      <c r="H898" s="117"/>
      <c r="I898" s="118"/>
      <c r="J898" s="119"/>
      <c r="K898" s="119"/>
      <c r="L898" s="116"/>
      <c r="M898" s="116"/>
      <c r="N898" s="116"/>
      <c r="O898" s="123"/>
      <c r="P898" s="124"/>
    </row>
    <row r="899" spans="1:16">
      <c r="A899" s="114"/>
      <c r="C899" s="116"/>
      <c r="D899" s="116"/>
      <c r="E899" s="116"/>
      <c r="F899" s="116"/>
      <c r="G899" s="116"/>
      <c r="H899" s="117"/>
      <c r="I899" s="118"/>
      <c r="J899" s="119"/>
      <c r="K899" s="119"/>
      <c r="L899" s="116"/>
      <c r="M899" s="116"/>
      <c r="N899" s="116"/>
      <c r="O899" s="123"/>
      <c r="P899" s="124"/>
    </row>
    <row r="900" spans="1:16">
      <c r="A900" s="114"/>
      <c r="C900" s="116"/>
      <c r="D900" s="116"/>
      <c r="E900" s="116"/>
      <c r="F900" s="116"/>
      <c r="G900" s="116"/>
      <c r="H900" s="117"/>
      <c r="I900" s="118"/>
      <c r="J900" s="119"/>
      <c r="K900" s="119"/>
      <c r="L900" s="116"/>
      <c r="M900" s="116"/>
      <c r="N900" s="116"/>
      <c r="O900" s="123"/>
      <c r="P900" s="124"/>
    </row>
    <row r="901" spans="1:16">
      <c r="A901" s="114"/>
      <c r="C901" s="116"/>
      <c r="D901" s="116"/>
      <c r="E901" s="116"/>
      <c r="F901" s="116"/>
      <c r="G901" s="116"/>
      <c r="H901" s="117"/>
      <c r="I901" s="118"/>
      <c r="J901" s="119"/>
      <c r="K901" s="119"/>
      <c r="L901" s="116"/>
      <c r="M901" s="116"/>
      <c r="N901" s="116"/>
      <c r="O901" s="123"/>
      <c r="P901" s="124"/>
    </row>
    <row r="902" spans="1:16">
      <c r="A902" s="114"/>
      <c r="C902" s="116"/>
      <c r="D902" s="116"/>
      <c r="E902" s="116"/>
      <c r="F902" s="116"/>
      <c r="G902" s="116"/>
      <c r="H902" s="117"/>
      <c r="I902" s="118"/>
      <c r="J902" s="119"/>
      <c r="K902" s="119"/>
      <c r="L902" s="116"/>
      <c r="M902" s="116"/>
      <c r="N902" s="116"/>
      <c r="O902" s="123"/>
      <c r="P902" s="124"/>
    </row>
    <row r="903" spans="1:16">
      <c r="A903" s="114"/>
      <c r="C903" s="116"/>
      <c r="D903" s="116"/>
      <c r="E903" s="116"/>
      <c r="F903" s="116"/>
      <c r="G903" s="116"/>
      <c r="H903" s="117"/>
      <c r="I903" s="118"/>
      <c r="J903" s="119"/>
      <c r="K903" s="119"/>
      <c r="L903" s="116"/>
      <c r="M903" s="116"/>
      <c r="N903" s="116"/>
      <c r="O903" s="123"/>
      <c r="P903" s="124"/>
    </row>
    <row r="904" spans="1:16">
      <c r="A904" s="114"/>
      <c r="C904" s="116"/>
      <c r="D904" s="116"/>
      <c r="E904" s="116"/>
      <c r="F904" s="116"/>
      <c r="G904" s="116"/>
      <c r="H904" s="117"/>
      <c r="I904" s="118"/>
      <c r="J904" s="119"/>
      <c r="K904" s="119"/>
      <c r="L904" s="116"/>
      <c r="M904" s="116"/>
      <c r="N904" s="116"/>
      <c r="O904" s="123"/>
      <c r="P904" s="124"/>
    </row>
    <row r="905" spans="1:16">
      <c r="A905" s="114"/>
      <c r="C905" s="116"/>
      <c r="D905" s="116"/>
      <c r="E905" s="116"/>
      <c r="F905" s="116"/>
      <c r="G905" s="116"/>
      <c r="H905" s="117"/>
      <c r="I905" s="118"/>
      <c r="J905" s="119"/>
      <c r="K905" s="119"/>
      <c r="L905" s="116"/>
      <c r="M905" s="116"/>
      <c r="N905" s="116"/>
      <c r="O905" s="123"/>
      <c r="P905" s="124"/>
    </row>
    <row r="906" spans="1:16">
      <c r="A906" s="114"/>
      <c r="C906" s="116"/>
      <c r="D906" s="116"/>
      <c r="E906" s="116"/>
      <c r="F906" s="116"/>
      <c r="G906" s="116"/>
      <c r="H906" s="117"/>
      <c r="I906" s="118"/>
      <c r="J906" s="119"/>
      <c r="K906" s="119"/>
      <c r="L906" s="116"/>
      <c r="M906" s="116"/>
      <c r="N906" s="116"/>
      <c r="O906" s="123"/>
      <c r="P906" s="124"/>
    </row>
    <row r="907" spans="1:16">
      <c r="A907" s="114"/>
      <c r="C907" s="116"/>
      <c r="D907" s="116"/>
      <c r="E907" s="116"/>
      <c r="F907" s="116"/>
      <c r="G907" s="116"/>
      <c r="H907" s="117"/>
      <c r="I907" s="118"/>
      <c r="J907" s="119"/>
      <c r="K907" s="119"/>
      <c r="L907" s="116"/>
      <c r="M907" s="116"/>
      <c r="N907" s="116"/>
      <c r="O907" s="123"/>
      <c r="P907" s="124"/>
    </row>
    <row r="908" spans="1:16">
      <c r="A908" s="114"/>
      <c r="C908" s="116"/>
      <c r="D908" s="116"/>
      <c r="E908" s="116"/>
      <c r="F908" s="116"/>
      <c r="G908" s="116"/>
      <c r="H908" s="117"/>
      <c r="I908" s="118"/>
      <c r="J908" s="119"/>
      <c r="K908" s="119"/>
      <c r="L908" s="116"/>
      <c r="M908" s="116"/>
      <c r="N908" s="116"/>
      <c r="O908" s="123"/>
      <c r="P908" s="124"/>
    </row>
    <row r="909" spans="1:16">
      <c r="A909" s="114"/>
      <c r="C909" s="116"/>
      <c r="D909" s="116"/>
      <c r="E909" s="116"/>
      <c r="F909" s="116"/>
      <c r="G909" s="116"/>
      <c r="H909" s="117"/>
      <c r="I909" s="118"/>
      <c r="J909" s="119"/>
      <c r="K909" s="119"/>
      <c r="L909" s="116"/>
      <c r="M909" s="116"/>
      <c r="N909" s="116"/>
      <c r="O909" s="123"/>
      <c r="P909" s="124"/>
    </row>
    <row r="910" spans="1:16">
      <c r="A910" s="114"/>
      <c r="C910" s="116"/>
      <c r="D910" s="116"/>
      <c r="E910" s="116"/>
      <c r="F910" s="116"/>
      <c r="G910" s="116"/>
      <c r="H910" s="117"/>
      <c r="I910" s="118"/>
      <c r="J910" s="119"/>
      <c r="K910" s="119"/>
      <c r="L910" s="116"/>
      <c r="M910" s="116"/>
      <c r="N910" s="116"/>
      <c r="O910" s="123"/>
      <c r="P910" s="124"/>
    </row>
    <row r="911" spans="1:16">
      <c r="A911" s="114"/>
      <c r="C911" s="116"/>
      <c r="D911" s="116"/>
      <c r="E911" s="116"/>
      <c r="F911" s="116"/>
      <c r="G911" s="116"/>
      <c r="H911" s="117"/>
      <c r="I911" s="118"/>
      <c r="J911" s="119"/>
      <c r="K911" s="119"/>
      <c r="L911" s="116"/>
      <c r="M911" s="116"/>
      <c r="N911" s="116"/>
      <c r="O911" s="123"/>
      <c r="P911" s="124"/>
    </row>
    <row r="912" spans="1:16">
      <c r="A912" s="114"/>
      <c r="C912" s="116"/>
      <c r="D912" s="116"/>
      <c r="E912" s="116"/>
      <c r="F912" s="116"/>
      <c r="G912" s="116"/>
      <c r="H912" s="117"/>
      <c r="I912" s="118"/>
      <c r="J912" s="119"/>
      <c r="K912" s="119"/>
      <c r="L912" s="116"/>
      <c r="M912" s="116"/>
      <c r="N912" s="116"/>
      <c r="O912" s="123"/>
      <c r="P912" s="124"/>
    </row>
    <row r="913" spans="1:16">
      <c r="A913" s="114"/>
      <c r="C913" s="116"/>
      <c r="D913" s="116"/>
      <c r="E913" s="116"/>
      <c r="F913" s="116"/>
      <c r="G913" s="116"/>
      <c r="H913" s="117"/>
      <c r="I913" s="118"/>
      <c r="J913" s="119"/>
      <c r="K913" s="119"/>
      <c r="L913" s="116"/>
      <c r="M913" s="116"/>
      <c r="N913" s="116"/>
      <c r="O913" s="123"/>
      <c r="P913" s="124"/>
    </row>
    <row r="914" spans="1:16">
      <c r="A914" s="114"/>
      <c r="C914" s="116"/>
      <c r="D914" s="116"/>
      <c r="E914" s="116"/>
      <c r="F914" s="116"/>
      <c r="G914" s="116"/>
      <c r="H914" s="117"/>
      <c r="I914" s="118"/>
      <c r="J914" s="119"/>
      <c r="K914" s="119"/>
      <c r="L914" s="116"/>
      <c r="M914" s="116"/>
      <c r="N914" s="116"/>
      <c r="O914" s="123"/>
      <c r="P914" s="124"/>
    </row>
    <row r="915" spans="1:16">
      <c r="A915" s="114"/>
      <c r="C915" s="116"/>
      <c r="D915" s="116"/>
      <c r="E915" s="116"/>
      <c r="F915" s="116"/>
      <c r="G915" s="116"/>
      <c r="H915" s="117"/>
      <c r="I915" s="118"/>
      <c r="J915" s="119"/>
      <c r="K915" s="119"/>
      <c r="L915" s="116"/>
      <c r="M915" s="116"/>
      <c r="N915" s="116"/>
      <c r="O915" s="123"/>
      <c r="P915" s="124"/>
    </row>
    <row r="916" spans="1:16">
      <c r="A916" s="114"/>
      <c r="C916" s="116"/>
      <c r="D916" s="116"/>
      <c r="E916" s="116"/>
      <c r="F916" s="116"/>
      <c r="G916" s="116"/>
      <c r="H916" s="117"/>
      <c r="I916" s="118"/>
      <c r="J916" s="119"/>
      <c r="K916" s="119"/>
      <c r="L916" s="116"/>
      <c r="M916" s="116"/>
      <c r="N916" s="116"/>
      <c r="O916" s="123"/>
      <c r="P916" s="124"/>
    </row>
    <row r="917" spans="1:16">
      <c r="A917" s="114"/>
      <c r="C917" s="116"/>
      <c r="D917" s="116"/>
      <c r="E917" s="116"/>
      <c r="F917" s="116"/>
      <c r="G917" s="116"/>
      <c r="H917" s="117"/>
      <c r="I917" s="118"/>
      <c r="J917" s="119"/>
      <c r="K917" s="119"/>
      <c r="L917" s="116"/>
      <c r="M917" s="116"/>
      <c r="N917" s="116"/>
      <c r="O917" s="123"/>
      <c r="P917" s="124"/>
    </row>
    <row r="918" spans="1:16">
      <c r="A918" s="114"/>
      <c r="C918" s="116"/>
      <c r="D918" s="116"/>
      <c r="E918" s="116"/>
      <c r="F918" s="116"/>
      <c r="G918" s="116"/>
      <c r="H918" s="117"/>
      <c r="I918" s="118"/>
      <c r="J918" s="119"/>
      <c r="K918" s="119"/>
      <c r="L918" s="116"/>
      <c r="M918" s="116"/>
      <c r="N918" s="116"/>
      <c r="O918" s="123"/>
      <c r="P918" s="124"/>
    </row>
    <row r="919" spans="1:16">
      <c r="A919" s="114"/>
      <c r="C919" s="116"/>
      <c r="D919" s="116"/>
      <c r="E919" s="116"/>
      <c r="F919" s="116"/>
      <c r="G919" s="116"/>
      <c r="H919" s="117"/>
      <c r="I919" s="118"/>
      <c r="J919" s="119"/>
      <c r="K919" s="119"/>
      <c r="L919" s="116"/>
      <c r="M919" s="116"/>
      <c r="N919" s="116"/>
      <c r="O919" s="123"/>
      <c r="P919" s="124"/>
    </row>
    <row r="920" spans="1:16">
      <c r="A920" s="114"/>
      <c r="C920" s="116"/>
      <c r="D920" s="116"/>
      <c r="E920" s="116"/>
      <c r="F920" s="116"/>
      <c r="G920" s="116"/>
      <c r="H920" s="117"/>
      <c r="I920" s="118"/>
      <c r="J920" s="119"/>
      <c r="K920" s="119"/>
      <c r="L920" s="116"/>
      <c r="M920" s="116"/>
      <c r="N920" s="116"/>
      <c r="O920" s="123"/>
      <c r="P920" s="124"/>
    </row>
    <row r="921" spans="1:16">
      <c r="A921" s="114"/>
      <c r="C921" s="116"/>
      <c r="D921" s="116"/>
      <c r="E921" s="116"/>
      <c r="F921" s="116"/>
      <c r="G921" s="116"/>
      <c r="H921" s="117"/>
      <c r="I921" s="118"/>
      <c r="J921" s="119"/>
      <c r="K921" s="119"/>
      <c r="L921" s="116"/>
      <c r="M921" s="116"/>
      <c r="N921" s="116"/>
      <c r="O921" s="123"/>
      <c r="P921" s="124"/>
    </row>
    <row r="922" spans="1:16">
      <c r="A922" s="114"/>
      <c r="C922" s="116"/>
      <c r="D922" s="116"/>
      <c r="E922" s="116"/>
      <c r="F922" s="116"/>
      <c r="G922" s="116"/>
      <c r="H922" s="117"/>
      <c r="I922" s="118"/>
      <c r="J922" s="119"/>
      <c r="K922" s="119"/>
      <c r="L922" s="116"/>
      <c r="M922" s="116"/>
      <c r="N922" s="116"/>
      <c r="O922" s="123"/>
      <c r="P922" s="124"/>
    </row>
    <row r="923" spans="1:16">
      <c r="A923" s="114"/>
      <c r="C923" s="116"/>
      <c r="D923" s="116"/>
      <c r="E923" s="116"/>
      <c r="F923" s="116"/>
      <c r="G923" s="116"/>
      <c r="H923" s="117"/>
      <c r="I923" s="118"/>
      <c r="J923" s="119"/>
      <c r="K923" s="119"/>
      <c r="L923" s="116"/>
      <c r="M923" s="116"/>
      <c r="N923" s="116"/>
      <c r="O923" s="123"/>
      <c r="P923" s="124"/>
    </row>
    <row r="924" spans="1:16">
      <c r="A924" s="114"/>
      <c r="C924" s="116"/>
      <c r="D924" s="116"/>
      <c r="E924" s="116"/>
      <c r="F924" s="116"/>
      <c r="G924" s="116"/>
      <c r="H924" s="117"/>
      <c r="I924" s="118"/>
      <c r="J924" s="119"/>
      <c r="K924" s="119"/>
      <c r="L924" s="116"/>
      <c r="M924" s="116"/>
      <c r="N924" s="116"/>
      <c r="O924" s="123"/>
      <c r="P924" s="124"/>
    </row>
    <row r="925" spans="1:16">
      <c r="A925" s="114"/>
      <c r="C925" s="116"/>
      <c r="D925" s="116"/>
      <c r="E925" s="116"/>
      <c r="F925" s="116"/>
      <c r="G925" s="116"/>
      <c r="H925" s="117"/>
      <c r="I925" s="118"/>
      <c r="J925" s="119"/>
      <c r="K925" s="119"/>
      <c r="L925" s="116"/>
      <c r="M925" s="116"/>
      <c r="N925" s="116"/>
      <c r="O925" s="123"/>
      <c r="P925" s="124"/>
    </row>
    <row r="926" spans="1:16">
      <c r="A926" s="114"/>
      <c r="C926" s="116"/>
      <c r="D926" s="116"/>
      <c r="E926" s="116"/>
      <c r="F926" s="116"/>
      <c r="G926" s="116"/>
      <c r="H926" s="117"/>
      <c r="I926" s="118"/>
      <c r="J926" s="119"/>
      <c r="K926" s="119"/>
      <c r="L926" s="116"/>
      <c r="M926" s="116"/>
      <c r="N926" s="116"/>
      <c r="O926" s="123"/>
      <c r="P926" s="124"/>
    </row>
    <row r="927" spans="1:16">
      <c r="A927" s="114"/>
      <c r="C927" s="116"/>
      <c r="D927" s="116"/>
      <c r="E927" s="116"/>
      <c r="F927" s="116"/>
      <c r="G927" s="116"/>
      <c r="H927" s="117"/>
      <c r="I927" s="118"/>
      <c r="J927" s="119"/>
      <c r="K927" s="119"/>
      <c r="L927" s="116"/>
      <c r="M927" s="116"/>
      <c r="N927" s="116"/>
      <c r="O927" s="123"/>
      <c r="P927" s="124"/>
    </row>
    <row r="928" spans="1:16">
      <c r="A928" s="114"/>
      <c r="C928" s="116"/>
      <c r="D928" s="116"/>
      <c r="E928" s="116"/>
      <c r="F928" s="116"/>
      <c r="G928" s="116"/>
      <c r="H928" s="117"/>
      <c r="I928" s="118"/>
      <c r="J928" s="119"/>
      <c r="K928" s="119"/>
      <c r="L928" s="116"/>
      <c r="M928" s="116"/>
      <c r="N928" s="116"/>
      <c r="O928" s="123"/>
      <c r="P928" s="124"/>
    </row>
    <row r="929" spans="1:16">
      <c r="A929" s="114"/>
      <c r="C929" s="116"/>
      <c r="D929" s="116"/>
      <c r="E929" s="116"/>
      <c r="F929" s="116"/>
      <c r="G929" s="116"/>
      <c r="H929" s="117"/>
      <c r="I929" s="118"/>
      <c r="J929" s="119"/>
      <c r="K929" s="119"/>
      <c r="L929" s="116"/>
      <c r="M929" s="116"/>
      <c r="N929" s="116"/>
      <c r="O929" s="123"/>
      <c r="P929" s="124"/>
    </row>
    <row r="930" spans="1:16">
      <c r="A930" s="114"/>
      <c r="C930" s="116"/>
      <c r="D930" s="116"/>
      <c r="E930" s="116"/>
      <c r="F930" s="116"/>
      <c r="G930" s="116"/>
      <c r="H930" s="117"/>
      <c r="I930" s="118"/>
      <c r="J930" s="119"/>
      <c r="K930" s="119"/>
      <c r="L930" s="116"/>
      <c r="M930" s="116"/>
      <c r="N930" s="116"/>
      <c r="O930" s="123"/>
      <c r="P930" s="124"/>
    </row>
    <row r="931" spans="1:16">
      <c r="A931" s="114"/>
      <c r="C931" s="116"/>
      <c r="D931" s="116"/>
      <c r="E931" s="116"/>
      <c r="F931" s="116"/>
      <c r="G931" s="116"/>
      <c r="H931" s="117"/>
      <c r="I931" s="118"/>
      <c r="J931" s="119"/>
      <c r="K931" s="119"/>
      <c r="L931" s="116"/>
      <c r="M931" s="116"/>
      <c r="N931" s="116"/>
      <c r="O931" s="123"/>
      <c r="P931" s="124"/>
    </row>
    <row r="932" spans="1:16">
      <c r="A932" s="114"/>
      <c r="C932" s="116"/>
      <c r="D932" s="116"/>
      <c r="E932" s="116"/>
      <c r="F932" s="116"/>
      <c r="G932" s="116"/>
      <c r="H932" s="117"/>
      <c r="I932" s="118"/>
      <c r="J932" s="119"/>
      <c r="K932" s="119"/>
      <c r="L932" s="116"/>
      <c r="M932" s="116"/>
      <c r="N932" s="116"/>
      <c r="O932" s="123"/>
      <c r="P932" s="124"/>
    </row>
    <row r="933" spans="1:16">
      <c r="A933" s="114"/>
      <c r="C933" s="116"/>
      <c r="D933" s="116"/>
      <c r="E933" s="116"/>
      <c r="F933" s="116"/>
      <c r="G933" s="116"/>
      <c r="H933" s="117"/>
      <c r="I933" s="118"/>
      <c r="J933" s="119"/>
      <c r="K933" s="119"/>
      <c r="L933" s="116"/>
      <c r="M933" s="116"/>
      <c r="N933" s="116"/>
      <c r="O933" s="123"/>
      <c r="P933" s="124"/>
    </row>
    <row r="934" spans="1:16">
      <c r="A934" s="114"/>
      <c r="C934" s="116"/>
      <c r="D934" s="116"/>
      <c r="E934" s="116"/>
      <c r="F934" s="116"/>
      <c r="G934" s="116"/>
      <c r="H934" s="117"/>
      <c r="I934" s="118"/>
      <c r="J934" s="119"/>
      <c r="K934" s="119"/>
      <c r="L934" s="116"/>
      <c r="M934" s="116"/>
      <c r="N934" s="116"/>
      <c r="O934" s="123"/>
      <c r="P934" s="124"/>
    </row>
    <row r="935" spans="1:16">
      <c r="A935" s="114"/>
      <c r="C935" s="116"/>
      <c r="D935" s="116"/>
      <c r="E935" s="116"/>
      <c r="F935" s="116"/>
      <c r="G935" s="116"/>
      <c r="H935" s="117"/>
      <c r="I935" s="118"/>
      <c r="J935" s="119"/>
      <c r="K935" s="119"/>
      <c r="L935" s="116"/>
      <c r="M935" s="116"/>
      <c r="N935" s="116"/>
      <c r="O935" s="123"/>
      <c r="P935" s="124"/>
    </row>
    <row r="936" spans="1:16">
      <c r="A936" s="114"/>
      <c r="C936" s="116"/>
      <c r="D936" s="116"/>
      <c r="E936" s="116"/>
      <c r="F936" s="116"/>
      <c r="G936" s="116"/>
      <c r="H936" s="117"/>
      <c r="I936" s="118"/>
      <c r="J936" s="119"/>
      <c r="K936" s="119"/>
      <c r="L936" s="116"/>
      <c r="M936" s="116"/>
      <c r="N936" s="116"/>
      <c r="O936" s="123"/>
      <c r="P936" s="124"/>
    </row>
    <row r="937" spans="1:16">
      <c r="A937" s="114"/>
      <c r="C937" s="116"/>
      <c r="D937" s="116"/>
      <c r="E937" s="116"/>
      <c r="F937" s="116"/>
      <c r="G937" s="116"/>
      <c r="H937" s="117"/>
      <c r="I937" s="118"/>
      <c r="J937" s="119"/>
      <c r="K937" s="119"/>
      <c r="L937" s="116"/>
      <c r="M937" s="116"/>
      <c r="N937" s="116"/>
      <c r="O937" s="123"/>
      <c r="P937" s="124"/>
    </row>
    <row r="938" spans="1:16">
      <c r="A938" s="114"/>
      <c r="C938" s="116"/>
      <c r="D938" s="116"/>
      <c r="E938" s="116"/>
      <c r="F938" s="116"/>
      <c r="G938" s="116"/>
      <c r="H938" s="117"/>
      <c r="I938" s="118"/>
      <c r="J938" s="119"/>
      <c r="K938" s="119"/>
      <c r="L938" s="116"/>
      <c r="M938" s="116"/>
      <c r="N938" s="116"/>
      <c r="O938" s="123"/>
      <c r="P938" s="124"/>
    </row>
    <row r="939" spans="1:16">
      <c r="A939" s="114"/>
      <c r="C939" s="116"/>
      <c r="D939" s="116"/>
      <c r="E939" s="116"/>
      <c r="F939" s="116"/>
      <c r="G939" s="116"/>
      <c r="H939" s="117"/>
      <c r="I939" s="118"/>
      <c r="J939" s="119"/>
      <c r="K939" s="119"/>
      <c r="L939" s="116"/>
      <c r="M939" s="116"/>
      <c r="N939" s="116"/>
      <c r="O939" s="123"/>
      <c r="P939" s="124"/>
    </row>
    <row r="940" spans="1:16">
      <c r="A940" s="114"/>
      <c r="C940" s="116"/>
      <c r="D940" s="116"/>
      <c r="E940" s="116"/>
      <c r="F940" s="116"/>
      <c r="G940" s="116"/>
      <c r="H940" s="117"/>
      <c r="I940" s="118"/>
      <c r="J940" s="119"/>
      <c r="K940" s="119"/>
      <c r="L940" s="116"/>
      <c r="M940" s="116"/>
      <c r="N940" s="116"/>
      <c r="O940" s="123"/>
      <c r="P940" s="124"/>
    </row>
    <row r="941" spans="1:16">
      <c r="A941" s="114"/>
      <c r="C941" s="116"/>
      <c r="D941" s="116"/>
      <c r="E941" s="116"/>
      <c r="F941" s="116"/>
      <c r="G941" s="116"/>
      <c r="H941" s="117"/>
      <c r="I941" s="118"/>
      <c r="J941" s="119"/>
      <c r="K941" s="119"/>
      <c r="L941" s="116"/>
      <c r="M941" s="116"/>
      <c r="N941" s="116"/>
      <c r="O941" s="123"/>
      <c r="P941" s="124"/>
    </row>
    <row r="942" spans="1:16">
      <c r="A942" s="114"/>
      <c r="C942" s="116"/>
      <c r="D942" s="116"/>
      <c r="E942" s="116"/>
      <c r="F942" s="116"/>
      <c r="G942" s="116"/>
      <c r="H942" s="117"/>
      <c r="I942" s="118"/>
      <c r="J942" s="119"/>
      <c r="K942" s="119"/>
      <c r="L942" s="116"/>
      <c r="M942" s="116"/>
      <c r="N942" s="116"/>
      <c r="O942" s="123"/>
      <c r="P942" s="124"/>
    </row>
    <row r="943" spans="1:16">
      <c r="A943" s="114"/>
      <c r="C943" s="116"/>
      <c r="D943" s="116"/>
      <c r="E943" s="116"/>
      <c r="F943" s="116"/>
      <c r="G943" s="116"/>
      <c r="H943" s="117"/>
      <c r="I943" s="118"/>
      <c r="J943" s="119"/>
      <c r="K943" s="119"/>
      <c r="L943" s="116"/>
      <c r="M943" s="116"/>
      <c r="N943" s="116"/>
      <c r="O943" s="123"/>
      <c r="P943" s="124"/>
    </row>
    <row r="944" spans="1:16">
      <c r="A944" s="114"/>
      <c r="C944" s="116"/>
      <c r="D944" s="116"/>
      <c r="E944" s="116"/>
      <c r="F944" s="116"/>
      <c r="G944" s="116"/>
      <c r="H944" s="117"/>
      <c r="I944" s="118"/>
      <c r="J944" s="119"/>
      <c r="K944" s="119"/>
      <c r="L944" s="116"/>
      <c r="M944" s="116"/>
      <c r="N944" s="116"/>
      <c r="O944" s="123"/>
      <c r="P944" s="124"/>
    </row>
    <row r="945" spans="1:16">
      <c r="A945" s="114"/>
      <c r="C945" s="116"/>
      <c r="D945" s="116"/>
      <c r="E945" s="116"/>
      <c r="F945" s="116"/>
      <c r="G945" s="116"/>
      <c r="H945" s="117"/>
      <c r="I945" s="118"/>
      <c r="J945" s="119"/>
      <c r="K945" s="119"/>
      <c r="L945" s="116"/>
      <c r="M945" s="116"/>
      <c r="N945" s="116"/>
      <c r="O945" s="123"/>
      <c r="P945" s="124"/>
    </row>
    <row r="946" spans="1:16">
      <c r="A946" s="114"/>
      <c r="C946" s="116"/>
      <c r="D946" s="116"/>
      <c r="E946" s="116"/>
      <c r="F946" s="116"/>
      <c r="G946" s="116"/>
      <c r="H946" s="117"/>
      <c r="I946" s="118"/>
      <c r="J946" s="119"/>
      <c r="K946" s="119"/>
      <c r="L946" s="116"/>
      <c r="M946" s="116"/>
      <c r="N946" s="116"/>
      <c r="O946" s="123"/>
      <c r="P946" s="124"/>
    </row>
    <row r="947" spans="1:16">
      <c r="A947" s="114"/>
      <c r="C947" s="116"/>
      <c r="D947" s="116"/>
      <c r="E947" s="116"/>
      <c r="F947" s="116"/>
      <c r="G947" s="116"/>
      <c r="H947" s="117"/>
      <c r="I947" s="118"/>
      <c r="J947" s="119"/>
      <c r="K947" s="119"/>
      <c r="L947" s="116"/>
      <c r="M947" s="116"/>
      <c r="N947" s="116"/>
      <c r="O947" s="123"/>
      <c r="P947" s="124"/>
    </row>
    <row r="948" spans="1:16">
      <c r="A948" s="114"/>
      <c r="C948" s="116"/>
      <c r="D948" s="116"/>
      <c r="E948" s="116"/>
      <c r="F948" s="116"/>
      <c r="G948" s="116"/>
      <c r="H948" s="117"/>
      <c r="I948" s="118"/>
      <c r="J948" s="119"/>
      <c r="K948" s="119"/>
      <c r="L948" s="116"/>
      <c r="M948" s="116"/>
      <c r="N948" s="116"/>
      <c r="O948" s="123"/>
      <c r="P948" s="124"/>
    </row>
    <row r="949" spans="1:16">
      <c r="A949" s="114"/>
      <c r="C949" s="116"/>
      <c r="D949" s="116"/>
      <c r="E949" s="116"/>
      <c r="F949" s="116"/>
      <c r="G949" s="116"/>
      <c r="H949" s="117"/>
      <c r="I949" s="118"/>
      <c r="J949" s="119"/>
      <c r="K949" s="119"/>
      <c r="L949" s="116"/>
      <c r="M949" s="116"/>
      <c r="N949" s="116"/>
      <c r="O949" s="123"/>
      <c r="P949" s="124"/>
    </row>
    <row r="950" spans="1:16">
      <c r="A950" s="114"/>
      <c r="C950" s="116"/>
      <c r="D950" s="116"/>
      <c r="E950" s="116"/>
      <c r="F950" s="116"/>
      <c r="G950" s="116"/>
      <c r="H950" s="117"/>
      <c r="I950" s="118"/>
      <c r="J950" s="119"/>
      <c r="K950" s="119"/>
      <c r="L950" s="116"/>
      <c r="M950" s="116"/>
      <c r="N950" s="116"/>
      <c r="O950" s="123"/>
      <c r="P950" s="124"/>
    </row>
    <row r="951" spans="1:16">
      <c r="A951" s="114"/>
      <c r="C951" s="116"/>
      <c r="D951" s="116"/>
      <c r="E951" s="116"/>
      <c r="F951" s="116"/>
      <c r="G951" s="116"/>
      <c r="H951" s="117"/>
      <c r="I951" s="118"/>
      <c r="J951" s="119"/>
      <c r="K951" s="119"/>
      <c r="L951" s="116"/>
      <c r="M951" s="116"/>
      <c r="N951" s="116"/>
      <c r="O951" s="123"/>
      <c r="P951" s="124"/>
    </row>
    <row r="952" spans="1:16">
      <c r="A952" s="114"/>
      <c r="C952" s="116"/>
      <c r="D952" s="116"/>
      <c r="E952" s="116"/>
      <c r="F952" s="116"/>
      <c r="G952" s="116"/>
      <c r="H952" s="117"/>
      <c r="I952" s="118"/>
      <c r="J952" s="119"/>
      <c r="K952" s="119"/>
      <c r="L952" s="116"/>
      <c r="M952" s="116"/>
      <c r="N952" s="116"/>
      <c r="O952" s="123"/>
      <c r="P952" s="124"/>
    </row>
    <row r="953" spans="1:16">
      <c r="A953" s="114"/>
      <c r="C953" s="116"/>
      <c r="D953" s="116"/>
      <c r="E953" s="116"/>
      <c r="F953" s="116"/>
      <c r="G953" s="116"/>
      <c r="H953" s="117"/>
      <c r="I953" s="118"/>
      <c r="J953" s="119"/>
      <c r="K953" s="119"/>
      <c r="L953" s="116"/>
      <c r="M953" s="116"/>
      <c r="N953" s="116"/>
      <c r="O953" s="123"/>
      <c r="P953" s="124"/>
    </row>
    <row r="954" spans="1:16">
      <c r="A954" s="114"/>
      <c r="C954" s="116"/>
      <c r="D954" s="116"/>
      <c r="E954" s="116"/>
      <c r="F954" s="116"/>
      <c r="G954" s="116"/>
      <c r="H954" s="117"/>
      <c r="I954" s="118"/>
      <c r="J954" s="119"/>
      <c r="K954" s="119"/>
      <c r="L954" s="116"/>
      <c r="M954" s="116"/>
      <c r="N954" s="116"/>
      <c r="O954" s="123"/>
      <c r="P954" s="124"/>
    </row>
    <row r="955" spans="1:16">
      <c r="A955" s="114"/>
      <c r="C955" s="116"/>
      <c r="D955" s="116"/>
      <c r="E955" s="116"/>
      <c r="F955" s="116"/>
      <c r="G955" s="116"/>
      <c r="H955" s="117"/>
      <c r="I955" s="118"/>
      <c r="J955" s="119"/>
      <c r="K955" s="119"/>
      <c r="L955" s="116"/>
      <c r="M955" s="116"/>
      <c r="N955" s="116"/>
      <c r="O955" s="123"/>
      <c r="P955" s="124"/>
    </row>
    <row r="956" spans="1:16">
      <c r="A956" s="114"/>
      <c r="C956" s="116"/>
      <c r="D956" s="116"/>
      <c r="E956" s="116"/>
      <c r="F956" s="116"/>
      <c r="G956" s="116"/>
      <c r="H956" s="117"/>
      <c r="I956" s="118"/>
      <c r="J956" s="119"/>
      <c r="K956" s="119"/>
      <c r="L956" s="116"/>
      <c r="M956" s="116"/>
      <c r="N956" s="116"/>
      <c r="O956" s="123"/>
      <c r="P956" s="124"/>
    </row>
    <row r="957" spans="1:16">
      <c r="A957" s="114"/>
      <c r="C957" s="116"/>
      <c r="D957" s="116"/>
      <c r="E957" s="116"/>
      <c r="F957" s="116"/>
      <c r="G957" s="116"/>
      <c r="H957" s="117"/>
      <c r="I957" s="118"/>
      <c r="J957" s="119"/>
      <c r="K957" s="119"/>
      <c r="L957" s="116"/>
      <c r="M957" s="116"/>
      <c r="N957" s="116"/>
      <c r="O957" s="123"/>
      <c r="P957" s="124"/>
    </row>
    <row r="958" spans="1:16">
      <c r="A958" s="114"/>
      <c r="C958" s="116"/>
      <c r="D958" s="116"/>
      <c r="E958" s="116"/>
      <c r="F958" s="116"/>
      <c r="G958" s="116"/>
      <c r="H958" s="117"/>
      <c r="I958" s="118"/>
      <c r="J958" s="119"/>
      <c r="K958" s="119"/>
      <c r="L958" s="116"/>
      <c r="M958" s="116"/>
      <c r="N958" s="116"/>
      <c r="O958" s="123"/>
      <c r="P958" s="124"/>
    </row>
    <row r="959" spans="1:16">
      <c r="A959" s="114"/>
      <c r="C959" s="116"/>
      <c r="D959" s="116"/>
      <c r="E959" s="116"/>
      <c r="F959" s="116"/>
      <c r="G959" s="116"/>
      <c r="H959" s="117"/>
      <c r="I959" s="118"/>
      <c r="J959" s="119"/>
      <c r="K959" s="119"/>
      <c r="L959" s="116"/>
      <c r="M959" s="116"/>
      <c r="N959" s="116"/>
      <c r="O959" s="123"/>
      <c r="P959" s="124"/>
    </row>
    <row r="960" spans="1:16">
      <c r="A960" s="114"/>
      <c r="C960" s="116"/>
      <c r="D960" s="116"/>
      <c r="E960" s="116"/>
      <c r="F960" s="116"/>
      <c r="G960" s="116"/>
      <c r="H960" s="117"/>
      <c r="I960" s="118"/>
      <c r="J960" s="119"/>
      <c r="K960" s="119"/>
      <c r="L960" s="116"/>
      <c r="M960" s="116"/>
      <c r="N960" s="116"/>
      <c r="O960" s="123"/>
      <c r="P960" s="124"/>
    </row>
    <row r="961" spans="1:16">
      <c r="A961" s="114"/>
      <c r="C961" s="116"/>
      <c r="D961" s="116"/>
      <c r="E961" s="116"/>
      <c r="F961" s="116"/>
      <c r="G961" s="116"/>
      <c r="H961" s="117"/>
      <c r="I961" s="118"/>
      <c r="J961" s="119"/>
      <c r="K961" s="119"/>
      <c r="L961" s="116"/>
      <c r="M961" s="116"/>
      <c r="N961" s="116"/>
      <c r="O961" s="123"/>
      <c r="P961" s="124"/>
    </row>
    <row r="962" spans="1:16">
      <c r="A962" s="114"/>
      <c r="C962" s="116"/>
      <c r="D962" s="116"/>
      <c r="E962" s="116"/>
      <c r="F962" s="116"/>
      <c r="G962" s="116"/>
      <c r="H962" s="117"/>
      <c r="I962" s="118"/>
      <c r="J962" s="119"/>
      <c r="K962" s="119"/>
      <c r="L962" s="116"/>
      <c r="M962" s="116"/>
      <c r="N962" s="116"/>
      <c r="O962" s="123"/>
      <c r="P962" s="124"/>
    </row>
    <row r="963" spans="1:16">
      <c r="A963" s="114"/>
      <c r="C963" s="116"/>
      <c r="D963" s="116"/>
      <c r="E963" s="116"/>
      <c r="F963" s="116"/>
      <c r="G963" s="116"/>
      <c r="H963" s="117"/>
      <c r="I963" s="118"/>
      <c r="J963" s="119"/>
      <c r="K963" s="119"/>
      <c r="L963" s="116"/>
      <c r="M963" s="116"/>
      <c r="N963" s="116"/>
      <c r="O963" s="123"/>
      <c r="P963" s="124"/>
    </row>
    <row r="964" spans="1:16">
      <c r="A964" s="114"/>
      <c r="C964" s="116"/>
      <c r="D964" s="116"/>
      <c r="E964" s="116"/>
      <c r="F964" s="116"/>
      <c r="G964" s="116"/>
      <c r="H964" s="117"/>
      <c r="I964" s="118"/>
      <c r="J964" s="119"/>
      <c r="K964" s="119"/>
      <c r="L964" s="116"/>
      <c r="M964" s="116"/>
      <c r="N964" s="116"/>
      <c r="O964" s="123"/>
      <c r="P964" s="124"/>
    </row>
    <row r="965" spans="1:16">
      <c r="A965" s="114"/>
      <c r="C965" s="116"/>
      <c r="D965" s="116"/>
      <c r="E965" s="116"/>
      <c r="F965" s="116"/>
      <c r="G965" s="116"/>
      <c r="H965" s="117"/>
      <c r="I965" s="118"/>
      <c r="J965" s="119"/>
      <c r="K965" s="119"/>
      <c r="L965" s="116"/>
      <c r="M965" s="116"/>
      <c r="N965" s="116"/>
      <c r="O965" s="123"/>
      <c r="P965" s="124"/>
    </row>
    <row r="966" spans="1:16">
      <c r="A966" s="114"/>
      <c r="C966" s="116"/>
      <c r="D966" s="116"/>
      <c r="E966" s="116"/>
      <c r="F966" s="116"/>
      <c r="G966" s="116"/>
      <c r="H966" s="117"/>
      <c r="I966" s="118"/>
      <c r="J966" s="119"/>
      <c r="K966" s="119"/>
      <c r="L966" s="116"/>
      <c r="M966" s="116"/>
      <c r="N966" s="116"/>
      <c r="O966" s="123"/>
      <c r="P966" s="124"/>
    </row>
    <row r="967" spans="1:16">
      <c r="A967" s="114"/>
      <c r="C967" s="116"/>
      <c r="D967" s="116"/>
      <c r="E967" s="116"/>
      <c r="F967" s="116"/>
      <c r="G967" s="116"/>
      <c r="H967" s="117"/>
      <c r="I967" s="118"/>
      <c r="J967" s="119"/>
      <c r="K967" s="119"/>
      <c r="L967" s="116"/>
      <c r="M967" s="116"/>
      <c r="N967" s="116"/>
      <c r="O967" s="123"/>
      <c r="P967" s="124"/>
    </row>
    <row r="968" spans="1:16">
      <c r="A968" s="114"/>
      <c r="C968" s="116"/>
      <c r="D968" s="116"/>
      <c r="E968" s="116"/>
      <c r="F968" s="116"/>
      <c r="G968" s="116"/>
      <c r="H968" s="117"/>
      <c r="I968" s="118"/>
      <c r="J968" s="119"/>
      <c r="K968" s="119"/>
      <c r="L968" s="116"/>
      <c r="M968" s="116"/>
      <c r="N968" s="116"/>
      <c r="O968" s="123"/>
      <c r="P968" s="124"/>
    </row>
    <row r="969" spans="1:16">
      <c r="A969" s="114"/>
      <c r="C969" s="116"/>
      <c r="D969" s="116"/>
      <c r="E969" s="116"/>
      <c r="F969" s="116"/>
      <c r="G969" s="116"/>
      <c r="H969" s="117"/>
      <c r="I969" s="118"/>
      <c r="J969" s="119"/>
      <c r="K969" s="119"/>
      <c r="L969" s="116"/>
      <c r="M969" s="116"/>
      <c r="N969" s="116"/>
      <c r="O969" s="123"/>
      <c r="P969" s="124"/>
    </row>
    <row r="970" spans="1:16">
      <c r="A970" s="114"/>
      <c r="C970" s="116"/>
      <c r="D970" s="116"/>
      <c r="E970" s="116"/>
      <c r="F970" s="116"/>
      <c r="G970" s="116"/>
      <c r="H970" s="117"/>
      <c r="I970" s="118"/>
      <c r="J970" s="119"/>
      <c r="K970" s="119"/>
      <c r="L970" s="116"/>
      <c r="M970" s="116"/>
      <c r="N970" s="116"/>
      <c r="O970" s="123"/>
      <c r="P970" s="124"/>
    </row>
    <row r="971" spans="1:16">
      <c r="A971" s="114"/>
      <c r="C971" s="116"/>
      <c r="D971" s="116"/>
      <c r="E971" s="116"/>
      <c r="F971" s="116"/>
      <c r="G971" s="116"/>
      <c r="H971" s="117"/>
      <c r="I971" s="118"/>
      <c r="J971" s="119"/>
      <c r="K971" s="119"/>
      <c r="L971" s="116"/>
      <c r="M971" s="116"/>
      <c r="N971" s="116"/>
      <c r="O971" s="123"/>
      <c r="P971" s="124"/>
    </row>
    <row r="972" spans="1:16">
      <c r="A972" s="114"/>
      <c r="C972" s="116"/>
      <c r="D972" s="116"/>
      <c r="E972" s="116"/>
      <c r="F972" s="116"/>
      <c r="G972" s="116"/>
      <c r="H972" s="117"/>
      <c r="I972" s="118"/>
      <c r="J972" s="119"/>
      <c r="K972" s="119"/>
      <c r="L972" s="116"/>
      <c r="M972" s="116"/>
      <c r="N972" s="116"/>
      <c r="O972" s="123"/>
      <c r="P972" s="124"/>
    </row>
  </sheetData>
  <mergeCells count="183">
    <mergeCell ref="D38:D47"/>
    <mergeCell ref="E38:E47"/>
    <mergeCell ref="D25:D29"/>
    <mergeCell ref="C25:C29"/>
    <mergeCell ref="G38:G47"/>
    <mergeCell ref="G48:G51"/>
    <mergeCell ref="G52:G53"/>
    <mergeCell ref="G54:G59"/>
    <mergeCell ref="D48:D51"/>
    <mergeCell ref="G30:G37"/>
    <mergeCell ref="G25:G29"/>
    <mergeCell ref="E30:E37"/>
    <mergeCell ref="D30:D37"/>
    <mergeCell ref="A177:B177"/>
    <mergeCell ref="A178:B178"/>
    <mergeCell ref="A181:B181"/>
    <mergeCell ref="A182:B182"/>
    <mergeCell ref="B48:B51"/>
    <mergeCell ref="B52:B53"/>
    <mergeCell ref="B30:B37"/>
    <mergeCell ref="B25:B29"/>
    <mergeCell ref="B61:B63"/>
    <mergeCell ref="B64:B65"/>
    <mergeCell ref="B79:B87"/>
    <mergeCell ref="B38:B47"/>
    <mergeCell ref="B72:B75"/>
    <mergeCell ref="A180:B180"/>
    <mergeCell ref="A176:B176"/>
    <mergeCell ref="A175:B175"/>
    <mergeCell ref="A179:B179"/>
    <mergeCell ref="A76:A78"/>
    <mergeCell ref="A88:A90"/>
    <mergeCell ref="B88:B90"/>
    <mergeCell ref="A173:B173"/>
    <mergeCell ref="A172:B172"/>
    <mergeCell ref="A167:B167"/>
    <mergeCell ref="A168:B168"/>
    <mergeCell ref="A166:B166"/>
    <mergeCell ref="A165:B165"/>
    <mergeCell ref="E61:E63"/>
    <mergeCell ref="B69:B71"/>
    <mergeCell ref="A72:A75"/>
    <mergeCell ref="D88:D90"/>
    <mergeCell ref="C88:C90"/>
    <mergeCell ref="A109:J109"/>
    <mergeCell ref="A115:J115"/>
    <mergeCell ref="A123:J123"/>
    <mergeCell ref="A157:D157"/>
    <mergeCell ref="A156:D156"/>
    <mergeCell ref="A151:H151"/>
    <mergeCell ref="A93:J93"/>
    <mergeCell ref="O54:O59"/>
    <mergeCell ref="O61:O63"/>
    <mergeCell ref="O64:O65"/>
    <mergeCell ref="O38:O47"/>
    <mergeCell ref="A174:B174"/>
    <mergeCell ref="A169:B169"/>
    <mergeCell ref="A170:B170"/>
    <mergeCell ref="A171:B171"/>
    <mergeCell ref="A163:B163"/>
    <mergeCell ref="A162:B162"/>
    <mergeCell ref="A154:D154"/>
    <mergeCell ref="A152:D152"/>
    <mergeCell ref="A153:D153"/>
    <mergeCell ref="A155:D155"/>
    <mergeCell ref="A164:B164"/>
    <mergeCell ref="A158:D158"/>
    <mergeCell ref="D72:D75"/>
    <mergeCell ref="A142:E142"/>
    <mergeCell ref="D76:D78"/>
    <mergeCell ref="E76:E78"/>
    <mergeCell ref="E64:E65"/>
    <mergeCell ref="F61:F63"/>
    <mergeCell ref="C64:C65"/>
    <mergeCell ref="C61:C63"/>
    <mergeCell ref="P54:P59"/>
    <mergeCell ref="P52:P53"/>
    <mergeCell ref="P48:P51"/>
    <mergeCell ref="P38:P47"/>
    <mergeCell ref="P61:P63"/>
    <mergeCell ref="C16:C24"/>
    <mergeCell ref="B4:B9"/>
    <mergeCell ref="E16:E24"/>
    <mergeCell ref="D16:D24"/>
    <mergeCell ref="E4:E9"/>
    <mergeCell ref="B16:B24"/>
    <mergeCell ref="E10:E15"/>
    <mergeCell ref="E48:E51"/>
    <mergeCell ref="E52:E53"/>
    <mergeCell ref="D52:D53"/>
    <mergeCell ref="C4:C9"/>
    <mergeCell ref="C10:C15"/>
    <mergeCell ref="C38:C47"/>
    <mergeCell ref="C48:C51"/>
    <mergeCell ref="C54:C59"/>
    <mergeCell ref="C52:C53"/>
    <mergeCell ref="O48:O51"/>
    <mergeCell ref="O52:O53"/>
    <mergeCell ref="O30:O37"/>
    <mergeCell ref="A79:A87"/>
    <mergeCell ref="A67:A68"/>
    <mergeCell ref="A48:A51"/>
    <mergeCell ref="A52:A53"/>
    <mergeCell ref="A38:A47"/>
    <mergeCell ref="A69:A71"/>
    <mergeCell ref="C67:C68"/>
    <mergeCell ref="A25:A29"/>
    <mergeCell ref="C30:C37"/>
    <mergeCell ref="A30:A37"/>
    <mergeCell ref="A64:A65"/>
    <mergeCell ref="A61:A63"/>
    <mergeCell ref="I61:I62"/>
    <mergeCell ref="G76:G78"/>
    <mergeCell ref="B76:B78"/>
    <mergeCell ref="H69:H70"/>
    <mergeCell ref="H61:H62"/>
    <mergeCell ref="A54:A59"/>
    <mergeCell ref="B54:B59"/>
    <mergeCell ref="B67:B68"/>
    <mergeCell ref="G67:G68"/>
    <mergeCell ref="G69:G71"/>
    <mergeCell ref="F69:F70"/>
    <mergeCell ref="D69:D71"/>
    <mergeCell ref="G61:G63"/>
    <mergeCell ref="G64:G65"/>
    <mergeCell ref="D61:D63"/>
    <mergeCell ref="E69:E71"/>
    <mergeCell ref="E67:E68"/>
    <mergeCell ref="D64:D65"/>
    <mergeCell ref="D67:D68"/>
    <mergeCell ref="E54:E59"/>
    <mergeCell ref="D54:D59"/>
    <mergeCell ref="G88:G90"/>
    <mergeCell ref="I69:I70"/>
    <mergeCell ref="F79:F85"/>
    <mergeCell ref="F73:F74"/>
    <mergeCell ref="C69:C71"/>
    <mergeCell ref="C79:C87"/>
    <mergeCell ref="D79:D87"/>
    <mergeCell ref="E79:E87"/>
    <mergeCell ref="E88:E90"/>
    <mergeCell ref="C72:C75"/>
    <mergeCell ref="C76:C78"/>
    <mergeCell ref="H79:H85"/>
    <mergeCell ref="I79:I85"/>
    <mergeCell ref="I73:I74"/>
    <mergeCell ref="H73:H74"/>
    <mergeCell ref="G72:G75"/>
    <mergeCell ref="G79:G87"/>
    <mergeCell ref="E72:E75"/>
    <mergeCell ref="P79:P87"/>
    <mergeCell ref="O79:O87"/>
    <mergeCell ref="P69:P71"/>
    <mergeCell ref="P67:P68"/>
    <mergeCell ref="O72:O75"/>
    <mergeCell ref="O76:O78"/>
    <mergeCell ref="P76:P78"/>
    <mergeCell ref="P64:P65"/>
    <mergeCell ref="P88:P90"/>
    <mergeCell ref="P72:P75"/>
    <mergeCell ref="O88:O90"/>
    <mergeCell ref="O67:O68"/>
    <mergeCell ref="O69:O71"/>
    <mergeCell ref="P30:P37"/>
    <mergeCell ref="P25:P29"/>
    <mergeCell ref="P16:P24"/>
    <mergeCell ref="E25:E29"/>
    <mergeCell ref="P4:P9"/>
    <mergeCell ref="P10:P15"/>
    <mergeCell ref="G16:G24"/>
    <mergeCell ref="G10:G15"/>
    <mergeCell ref="A1:P1"/>
    <mergeCell ref="D10:D15"/>
    <mergeCell ref="D4:D9"/>
    <mergeCell ref="O10:O15"/>
    <mergeCell ref="O16:O24"/>
    <mergeCell ref="O4:O9"/>
    <mergeCell ref="B10:B15"/>
    <mergeCell ref="G4:G9"/>
    <mergeCell ref="A16:A24"/>
    <mergeCell ref="A10:A15"/>
    <mergeCell ref="A4:A9"/>
    <mergeCell ref="O25:O29"/>
  </mergeCells>
  <conditionalFormatting sqref="E144:E148 H153:H158 D163:D182">
    <cfRule type="cellIs" dxfId="15" priority="1" operator="between">
      <formula>"0%"</formula>
      <formula>"60%"</formula>
    </cfRule>
  </conditionalFormatting>
  <conditionalFormatting sqref="E144:E148 H153:H158 D163:D182">
    <cfRule type="cellIs" dxfId="14" priority="2" operator="between">
      <formula>"61%"</formula>
      <formula>"80%"</formula>
    </cfRule>
  </conditionalFormatting>
  <conditionalFormatting sqref="E144:E148 H153:H158 D163:D182">
    <cfRule type="cellIs" dxfId="13" priority="3" operator="between">
      <formula>"81%"</formula>
      <formula>"150%"</formula>
    </cfRule>
  </conditionalFormatting>
  <conditionalFormatting sqref="O4:O91 H95:I107 H111:I111 H113:I113 H117:I121 H125:I139">
    <cfRule type="cellIs" dxfId="12" priority="4" operator="between">
      <formula>"0%"</formula>
      <formula>"60%"</formula>
    </cfRule>
  </conditionalFormatting>
  <conditionalFormatting sqref="O4:O91 H95:I107 H111:I111 H113:I113 H117:I121 H125:I139">
    <cfRule type="cellIs" dxfId="11" priority="5" operator="between">
      <formula>"61%"</formula>
      <formula>"80%"</formula>
    </cfRule>
  </conditionalFormatting>
  <conditionalFormatting sqref="O4:O91 H95:I107 H111:I111 H113:I113 H117:I121 H125:I139">
    <cfRule type="cellIs" dxfId="10" priority="6" operator="between">
      <formula>"81%"</formula>
      <formula>"150%"</formula>
    </cfRule>
  </conditionalFormatting>
  <printOptions horizontalCentered="1" gridLines="1"/>
  <pageMargins left="0.7" right="0.7" top="0.75" bottom="0.75" header="0" footer="0"/>
  <pageSetup paperSize="9" fitToHeight="0" pageOrder="overThenDown" orientation="landscape" cellComments="atEnd"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outlinePr summaryBelow="0" summaryRight="0"/>
  </sheetPr>
  <dimension ref="A1:AS593"/>
  <sheetViews>
    <sheetView workbookViewId="0">
      <selection sqref="A1:AS47"/>
    </sheetView>
  </sheetViews>
  <sheetFormatPr baseColWidth="10" defaultColWidth="14.42578125" defaultRowHeight="15" customHeight="1"/>
  <cols>
    <col min="1" max="1" width="18.28515625" customWidth="1"/>
    <col min="2" max="2" width="11" customWidth="1"/>
    <col min="3" max="3" width="19.140625" customWidth="1"/>
    <col min="4" max="4" width="10.5703125" customWidth="1"/>
    <col min="5" max="5" width="9.140625" customWidth="1"/>
    <col min="6" max="6" width="22.7109375" customWidth="1"/>
    <col min="7" max="7" width="12.140625" customWidth="1"/>
    <col min="8" max="9" width="5.85546875" customWidth="1"/>
    <col min="10" max="21" width="10.42578125" customWidth="1"/>
    <col min="22" max="22" width="15.85546875" customWidth="1"/>
    <col min="23" max="23" width="9.42578125" customWidth="1"/>
    <col min="24" max="24" width="14.42578125" customWidth="1"/>
    <col min="25" max="30" width="19" customWidth="1"/>
    <col min="31" max="33" width="13.28515625" customWidth="1"/>
    <col min="34" max="34" width="7" customWidth="1"/>
    <col min="35" max="35" width="16.5703125" customWidth="1"/>
    <col min="36" max="36" width="29.42578125" customWidth="1"/>
    <col min="37"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237" t="s">
        <v>18</v>
      </c>
      <c r="AJ1" s="1864"/>
      <c r="AK1" s="255"/>
      <c r="AL1" s="255"/>
      <c r="AM1" s="255"/>
      <c r="AN1" s="255"/>
      <c r="AO1" s="255"/>
      <c r="AP1" s="255"/>
      <c r="AQ1" s="255"/>
      <c r="AR1" s="255"/>
      <c r="AS1" s="255"/>
    </row>
    <row r="2" spans="1:45" ht="21" customHeight="1">
      <c r="A2" s="1796"/>
      <c r="B2" s="1715"/>
      <c r="C2" s="1713"/>
      <c r="D2" s="2044" t="s">
        <v>23</v>
      </c>
      <c r="E2" s="1720"/>
      <c r="F2" s="1720"/>
      <c r="G2" s="1720"/>
      <c r="H2" s="1721"/>
      <c r="I2" s="2044" t="s">
        <v>1610</v>
      </c>
      <c r="J2" s="1720"/>
      <c r="K2" s="1720"/>
      <c r="L2" s="1720"/>
      <c r="M2" s="1720"/>
      <c r="N2" s="1720"/>
      <c r="O2" s="1720"/>
      <c r="P2" s="1720"/>
      <c r="Q2" s="1720"/>
      <c r="R2" s="1720"/>
      <c r="S2" s="1720"/>
      <c r="T2" s="1721"/>
      <c r="U2" s="256" t="s">
        <v>47</v>
      </c>
      <c r="V2" s="651">
        <f t="shared" ref="V2:V3" si="0">+X5+X17+X19+X31</f>
        <v>1</v>
      </c>
      <c r="W2" s="2040"/>
      <c r="X2" s="1720"/>
      <c r="Y2" s="1720"/>
      <c r="Z2" s="1720"/>
      <c r="AA2" s="1720"/>
      <c r="AB2" s="1720"/>
      <c r="AC2" s="1720"/>
      <c r="AD2" s="1720"/>
      <c r="AE2" s="1720"/>
      <c r="AF2" s="1720"/>
      <c r="AG2" s="1720"/>
      <c r="AH2" s="1721"/>
      <c r="AI2" s="2226" t="s">
        <v>1557</v>
      </c>
      <c r="AJ2" s="1874"/>
      <c r="AK2" s="255"/>
      <c r="AL2" s="255"/>
      <c r="AM2" s="255"/>
      <c r="AN2" s="255"/>
      <c r="AO2" s="255"/>
      <c r="AP2" s="255"/>
      <c r="AQ2" s="255"/>
      <c r="AR2" s="255"/>
      <c r="AS2" s="255"/>
    </row>
    <row r="3" spans="1:45" ht="21"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961">
        <f t="shared" si="0"/>
        <v>0.88384036323722981</v>
      </c>
      <c r="W3" s="1696"/>
      <c r="X3" s="1666"/>
      <c r="Y3" s="1666"/>
      <c r="Z3" s="1666"/>
      <c r="AA3" s="1666"/>
      <c r="AB3" s="1666"/>
      <c r="AC3" s="1666"/>
      <c r="AD3" s="1666"/>
      <c r="AE3" s="1666"/>
      <c r="AF3" s="1666"/>
      <c r="AG3" s="1666"/>
      <c r="AH3" s="1651"/>
      <c r="AI3" s="2225">
        <v>43159</v>
      </c>
      <c r="AJ3" s="2055"/>
      <c r="AK3" s="255"/>
      <c r="AL3" s="255"/>
      <c r="AM3" s="255"/>
      <c r="AN3" s="255"/>
      <c r="AO3" s="255"/>
      <c r="AP3" s="255"/>
      <c r="AQ3" s="255"/>
      <c r="AR3" s="255"/>
      <c r="AS3" s="255"/>
    </row>
    <row r="4" spans="1:45" ht="21" customHeight="1">
      <c r="A4" s="2048" t="s">
        <v>107</v>
      </c>
      <c r="B4" s="1664"/>
      <c r="C4" s="261" t="s">
        <v>108</v>
      </c>
      <c r="D4" s="261" t="s">
        <v>109</v>
      </c>
      <c r="E4" s="261" t="s">
        <v>28</v>
      </c>
      <c r="F4" s="261" t="s">
        <v>110</v>
      </c>
      <c r="G4" s="340" t="s">
        <v>111</v>
      </c>
      <c r="H4" s="2080" t="s">
        <v>112</v>
      </c>
      <c r="I4" s="1866"/>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2080" t="s">
        <v>113</v>
      </c>
      <c r="Z4" s="1863"/>
      <c r="AA4" s="1866"/>
      <c r="AB4" s="2080" t="s">
        <v>117</v>
      </c>
      <c r="AC4" s="1863"/>
      <c r="AD4" s="1866"/>
      <c r="AE4" s="2080" t="s">
        <v>427</v>
      </c>
      <c r="AF4" s="1863"/>
      <c r="AG4" s="1866"/>
      <c r="AH4" s="2080" t="s">
        <v>125</v>
      </c>
      <c r="AI4" s="1863"/>
      <c r="AJ4" s="1864"/>
      <c r="AK4" s="267"/>
      <c r="AL4" s="267"/>
      <c r="AM4" s="267"/>
      <c r="AN4" s="267"/>
      <c r="AO4" s="267"/>
      <c r="AP4" s="267"/>
      <c r="AQ4" s="267"/>
      <c r="AR4" s="267"/>
      <c r="AS4" s="267"/>
    </row>
    <row r="5" spans="1:45" ht="19.5" customHeight="1">
      <c r="A5" s="1796"/>
      <c r="B5" s="1713"/>
      <c r="C5" s="2157" t="s">
        <v>2682</v>
      </c>
      <c r="D5" s="2156" t="s">
        <v>298</v>
      </c>
      <c r="E5" s="2231">
        <v>1</v>
      </c>
      <c r="F5" s="2156" t="s">
        <v>2685</v>
      </c>
      <c r="G5" s="2167" t="s">
        <v>300</v>
      </c>
      <c r="H5" s="2228" t="s">
        <v>47</v>
      </c>
      <c r="I5" s="2170"/>
      <c r="J5" s="794">
        <f t="shared" ref="J5:T5" si="1">J14</f>
        <v>1.4999999999999999E-2</v>
      </c>
      <c r="K5" s="794">
        <f t="shared" si="1"/>
        <v>1.4999999999999999E-2</v>
      </c>
      <c r="L5" s="794">
        <f t="shared" si="1"/>
        <v>0.18</v>
      </c>
      <c r="M5" s="794">
        <f t="shared" si="1"/>
        <v>0.26800000000000002</v>
      </c>
      <c r="N5" s="794">
        <f t="shared" si="1"/>
        <v>5.3999999999999999E-2</v>
      </c>
      <c r="O5" s="794">
        <f t="shared" si="1"/>
        <v>5.3999999999999999E-2</v>
      </c>
      <c r="P5" s="794">
        <f t="shared" si="1"/>
        <v>0.114</v>
      </c>
      <c r="Q5" s="794">
        <f t="shared" si="1"/>
        <v>5.3999999999999999E-2</v>
      </c>
      <c r="R5" s="794">
        <f t="shared" si="1"/>
        <v>5.3999999999999999E-2</v>
      </c>
      <c r="S5" s="794">
        <f t="shared" si="1"/>
        <v>0.114</v>
      </c>
      <c r="T5" s="794">
        <f t="shared" si="1"/>
        <v>3.9E-2</v>
      </c>
      <c r="U5" s="794">
        <v>3.9E-2</v>
      </c>
      <c r="V5" s="730">
        <f t="shared" ref="V5:V6" si="2">SUM(J5:U5)</f>
        <v>1.0000000000000002</v>
      </c>
      <c r="W5" s="2039">
        <v>0.35</v>
      </c>
      <c r="X5" s="730">
        <f>+(V5/V5)*W5</f>
        <v>0.35</v>
      </c>
      <c r="Y5" s="2073"/>
      <c r="Z5" s="1720"/>
      <c r="AA5" s="1721"/>
      <c r="AB5" s="2073" t="s">
        <v>2689</v>
      </c>
      <c r="AC5" s="1720"/>
      <c r="AD5" s="1721"/>
      <c r="AE5" s="2073"/>
      <c r="AF5" s="1720"/>
      <c r="AG5" s="1721"/>
      <c r="AH5" s="2073"/>
      <c r="AI5" s="1720"/>
      <c r="AJ5" s="1872"/>
      <c r="AK5" s="267"/>
      <c r="AL5" s="267"/>
      <c r="AM5" s="267"/>
      <c r="AN5" s="267"/>
      <c r="AO5" s="267"/>
      <c r="AP5" s="267"/>
      <c r="AQ5" s="267"/>
      <c r="AR5" s="267"/>
      <c r="AS5" s="267"/>
    </row>
    <row r="6" spans="1:45" ht="19.5" customHeight="1">
      <c r="A6" s="2049"/>
      <c r="B6" s="2050"/>
      <c r="C6" s="2220"/>
      <c r="D6" s="2219"/>
      <c r="E6" s="1715"/>
      <c r="F6" s="2219"/>
      <c r="G6" s="2232"/>
      <c r="H6" s="2233" t="s">
        <v>78</v>
      </c>
      <c r="I6" s="2234"/>
      <c r="J6" s="801">
        <f t="shared" ref="J6:T6" si="3">J15</f>
        <v>1.4999999999999999E-2</v>
      </c>
      <c r="K6" s="801">
        <f t="shared" si="3"/>
        <v>1.4999999999999999E-2</v>
      </c>
      <c r="L6" s="801">
        <f t="shared" si="3"/>
        <v>0.18</v>
      </c>
      <c r="M6" s="801">
        <f t="shared" si="3"/>
        <v>0.193</v>
      </c>
      <c r="N6" s="801">
        <f t="shared" si="3"/>
        <v>0.11399999999999999</v>
      </c>
      <c r="O6" s="801">
        <f t="shared" si="3"/>
        <v>6.9000000000000006E-2</v>
      </c>
      <c r="P6" s="801">
        <f t="shared" si="3"/>
        <v>0.114</v>
      </c>
      <c r="Q6" s="801">
        <f t="shared" si="3"/>
        <v>5.3999999999999999E-2</v>
      </c>
      <c r="R6" s="801">
        <f t="shared" si="3"/>
        <v>5.3999999999999999E-2</v>
      </c>
      <c r="S6" s="801">
        <f t="shared" si="3"/>
        <v>0.114</v>
      </c>
      <c r="T6" s="801">
        <f t="shared" si="3"/>
        <v>3.9E-2</v>
      </c>
      <c r="U6" s="997" t="s">
        <v>2692</v>
      </c>
      <c r="V6" s="733">
        <f t="shared" si="2"/>
        <v>0.96100000000000019</v>
      </c>
      <c r="W6" s="1619"/>
      <c r="X6" s="730">
        <f>+V6/V5*W5</f>
        <v>0.33634999999999998</v>
      </c>
      <c r="Y6" s="1678"/>
      <c r="Z6" s="1715"/>
      <c r="AA6" s="1713"/>
      <c r="AB6" s="1678"/>
      <c r="AC6" s="1715"/>
      <c r="AD6" s="1713"/>
      <c r="AE6" s="1678"/>
      <c r="AF6" s="1715"/>
      <c r="AG6" s="1713"/>
      <c r="AH6" s="1678"/>
      <c r="AI6" s="1715"/>
      <c r="AJ6" s="1840"/>
      <c r="AK6" s="267"/>
      <c r="AL6" s="267"/>
      <c r="AM6" s="267"/>
      <c r="AN6" s="267"/>
      <c r="AO6" s="267"/>
      <c r="AP6" s="267"/>
      <c r="AQ6" s="267"/>
      <c r="AR6" s="267"/>
      <c r="AS6" s="267"/>
    </row>
    <row r="7" spans="1:45" ht="21" customHeight="1">
      <c r="A7" s="2061" t="s">
        <v>2694</v>
      </c>
      <c r="B7" s="2218" t="s">
        <v>34</v>
      </c>
      <c r="C7" s="1863"/>
      <c r="D7" s="1863"/>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4"/>
      <c r="AK7" s="267"/>
      <c r="AL7" s="267"/>
      <c r="AM7" s="267"/>
      <c r="AN7" s="267"/>
      <c r="AO7" s="267"/>
      <c r="AP7" s="267"/>
      <c r="AQ7" s="267"/>
      <c r="AR7" s="267"/>
      <c r="AS7" s="267"/>
    </row>
    <row r="8" spans="1:45" ht="43.5" customHeight="1">
      <c r="A8" s="1653"/>
      <c r="B8" s="2296">
        <v>1</v>
      </c>
      <c r="C8" s="2057" t="s">
        <v>2699</v>
      </c>
      <c r="D8" s="1720"/>
      <c r="E8" s="1720"/>
      <c r="F8" s="1720"/>
      <c r="G8" s="1721"/>
      <c r="H8" s="2042" t="s">
        <v>79</v>
      </c>
      <c r="I8" s="654" t="s">
        <v>47</v>
      </c>
      <c r="J8" s="794"/>
      <c r="K8" s="803"/>
      <c r="L8" s="803">
        <v>0.5</v>
      </c>
      <c r="M8" s="803">
        <v>0.5</v>
      </c>
      <c r="N8" s="803"/>
      <c r="O8" s="803"/>
      <c r="P8" s="803"/>
      <c r="Q8" s="803"/>
      <c r="R8" s="803"/>
      <c r="S8" s="803"/>
      <c r="T8" s="803"/>
      <c r="U8" s="803"/>
      <c r="V8" s="678">
        <f t="shared" ref="V8:V15" si="4">SUM(J8:U8)</f>
        <v>1</v>
      </c>
      <c r="W8" s="2140">
        <v>0.3</v>
      </c>
      <c r="X8" s="290">
        <f>V8*W8</f>
        <v>0.3</v>
      </c>
      <c r="Y8" s="2295" t="s">
        <v>2701</v>
      </c>
      <c r="Z8" s="1720"/>
      <c r="AA8" s="1720"/>
      <c r="AB8" s="2295" t="s">
        <v>2703</v>
      </c>
      <c r="AC8" s="1720"/>
      <c r="AD8" s="1720"/>
      <c r="AE8" s="2297"/>
      <c r="AF8" s="1720"/>
      <c r="AG8" s="1721"/>
      <c r="AH8" s="2297"/>
      <c r="AI8" s="1720"/>
      <c r="AJ8" s="1872"/>
      <c r="AK8" s="267"/>
      <c r="AL8" s="267"/>
      <c r="AM8" s="267"/>
      <c r="AN8" s="267"/>
      <c r="AO8" s="267"/>
      <c r="AP8" s="267"/>
      <c r="AQ8" s="267"/>
      <c r="AR8" s="267"/>
      <c r="AS8" s="267"/>
    </row>
    <row r="9" spans="1:45" ht="43.5" customHeight="1">
      <c r="A9" s="1653"/>
      <c r="B9" s="1619"/>
      <c r="C9" s="1679"/>
      <c r="D9" s="1722"/>
      <c r="E9" s="1722"/>
      <c r="F9" s="1722"/>
      <c r="G9" s="1648"/>
      <c r="H9" s="2043"/>
      <c r="I9" s="666" t="s">
        <v>48</v>
      </c>
      <c r="J9" s="669"/>
      <c r="K9" s="804"/>
      <c r="L9" s="805">
        <v>0.5</v>
      </c>
      <c r="M9" s="805">
        <v>0.25</v>
      </c>
      <c r="N9" s="805">
        <v>0.2</v>
      </c>
      <c r="O9" s="805">
        <v>0.05</v>
      </c>
      <c r="P9" s="804"/>
      <c r="Q9" s="804"/>
      <c r="R9" s="804"/>
      <c r="S9" s="804"/>
      <c r="T9" s="804"/>
      <c r="U9" s="804"/>
      <c r="V9" s="998">
        <f t="shared" si="4"/>
        <v>1</v>
      </c>
      <c r="W9" s="2141"/>
      <c r="X9" s="297">
        <f>+V9*W8</f>
        <v>0.3</v>
      </c>
      <c r="Y9" s="1678"/>
      <c r="Z9" s="1715"/>
      <c r="AA9" s="1715"/>
      <c r="AB9" s="1678"/>
      <c r="AC9" s="1715"/>
      <c r="AD9" s="1715"/>
      <c r="AE9" s="1679"/>
      <c r="AF9" s="1722"/>
      <c r="AG9" s="1648"/>
      <c r="AH9" s="1679"/>
      <c r="AI9" s="1722"/>
      <c r="AJ9" s="2067"/>
      <c r="AK9" s="267"/>
      <c r="AL9" s="812"/>
      <c r="AM9" s="267"/>
      <c r="AN9" s="267"/>
      <c r="AO9" s="812"/>
      <c r="AP9" s="267"/>
      <c r="AQ9" s="267"/>
      <c r="AR9" s="267"/>
      <c r="AS9" s="267"/>
    </row>
    <row r="10" spans="1:45" ht="43.5" customHeight="1">
      <c r="A10" s="1653"/>
      <c r="B10" s="2296">
        <v>2</v>
      </c>
      <c r="C10" s="2057" t="s">
        <v>2706</v>
      </c>
      <c r="D10" s="1720"/>
      <c r="E10" s="1720"/>
      <c r="F10" s="1720"/>
      <c r="G10" s="1721"/>
      <c r="H10" s="2042" t="s">
        <v>79</v>
      </c>
      <c r="I10" s="654" t="s">
        <v>47</v>
      </c>
      <c r="J10" s="664">
        <v>0.05</v>
      </c>
      <c r="K10" s="803">
        <v>0.05</v>
      </c>
      <c r="L10" s="803">
        <v>0.1</v>
      </c>
      <c r="M10" s="803">
        <v>0.1</v>
      </c>
      <c r="N10" s="803">
        <v>0.1</v>
      </c>
      <c r="O10" s="803">
        <v>0.1</v>
      </c>
      <c r="P10" s="803">
        <v>0.1</v>
      </c>
      <c r="Q10" s="803">
        <v>0.1</v>
      </c>
      <c r="R10" s="803">
        <v>0.1</v>
      </c>
      <c r="S10" s="803">
        <v>0.1</v>
      </c>
      <c r="T10" s="803">
        <v>0.05</v>
      </c>
      <c r="U10" s="803">
        <v>0.05</v>
      </c>
      <c r="V10" s="678">
        <f t="shared" si="4"/>
        <v>1</v>
      </c>
      <c r="W10" s="2140">
        <v>0.3</v>
      </c>
      <c r="X10" s="290">
        <f>V10*W10</f>
        <v>0.3</v>
      </c>
      <c r="Y10" s="2295" t="s">
        <v>2707</v>
      </c>
      <c r="Z10" s="1720"/>
      <c r="AA10" s="1721"/>
      <c r="AB10" s="2295" t="s">
        <v>2708</v>
      </c>
      <c r="AC10" s="1720"/>
      <c r="AD10" s="1721"/>
      <c r="AE10" s="2297"/>
      <c r="AF10" s="1720"/>
      <c r="AG10" s="1721"/>
      <c r="AH10" s="2297"/>
      <c r="AI10" s="1720"/>
      <c r="AJ10" s="1872"/>
      <c r="AK10" s="267"/>
      <c r="AL10" s="812"/>
      <c r="AM10" s="267"/>
      <c r="AN10" s="267"/>
      <c r="AO10" s="267"/>
      <c r="AP10" s="267"/>
      <c r="AQ10" s="267"/>
      <c r="AR10" s="267"/>
      <c r="AS10" s="267"/>
    </row>
    <row r="11" spans="1:45" ht="43.5" customHeight="1">
      <c r="A11" s="1653"/>
      <c r="B11" s="1619"/>
      <c r="C11" s="1679"/>
      <c r="D11" s="1722"/>
      <c r="E11" s="1722"/>
      <c r="F11" s="1722"/>
      <c r="G11" s="1648"/>
      <c r="H11" s="2043"/>
      <c r="I11" s="666" t="s">
        <v>48</v>
      </c>
      <c r="J11" s="669">
        <v>0.05</v>
      </c>
      <c r="K11" s="805">
        <v>0.05</v>
      </c>
      <c r="L11" s="805">
        <v>0.1</v>
      </c>
      <c r="M11" s="805">
        <v>0.1</v>
      </c>
      <c r="N11" s="805">
        <v>0.1</v>
      </c>
      <c r="O11" s="805">
        <v>0.1</v>
      </c>
      <c r="P11" s="805">
        <v>0.1</v>
      </c>
      <c r="Q11" s="805">
        <v>0.1</v>
      </c>
      <c r="R11" s="805">
        <v>0.1</v>
      </c>
      <c r="S11" s="805">
        <v>0.1</v>
      </c>
      <c r="T11" s="805">
        <v>0.05</v>
      </c>
      <c r="U11" s="805">
        <v>0.05</v>
      </c>
      <c r="V11" s="998">
        <f t="shared" si="4"/>
        <v>1</v>
      </c>
      <c r="W11" s="2141"/>
      <c r="X11" s="297">
        <f>+V11*W10</f>
        <v>0.3</v>
      </c>
      <c r="Y11" s="1679"/>
      <c r="Z11" s="1722"/>
      <c r="AA11" s="1648"/>
      <c r="AB11" s="1679"/>
      <c r="AC11" s="1722"/>
      <c r="AD11" s="1648"/>
      <c r="AE11" s="1679"/>
      <c r="AF11" s="1722"/>
      <c r="AG11" s="1648"/>
      <c r="AH11" s="1679"/>
      <c r="AI11" s="1722"/>
      <c r="AJ11" s="2067"/>
      <c r="AK11" s="267"/>
      <c r="AL11" s="267"/>
      <c r="AM11" s="267"/>
      <c r="AN11" s="267"/>
      <c r="AO11" s="267"/>
      <c r="AP11" s="267"/>
      <c r="AQ11" s="267"/>
      <c r="AR11" s="267"/>
      <c r="AS11" s="267"/>
    </row>
    <row r="12" spans="1:45" ht="39" customHeight="1">
      <c r="A12" s="1653"/>
      <c r="B12" s="2296">
        <v>3</v>
      </c>
      <c r="C12" s="2057" t="s">
        <v>2709</v>
      </c>
      <c r="D12" s="1720"/>
      <c r="E12" s="1720"/>
      <c r="F12" s="1720"/>
      <c r="G12" s="1721"/>
      <c r="H12" s="2042" t="s">
        <v>79</v>
      </c>
      <c r="I12" s="654" t="s">
        <v>47</v>
      </c>
      <c r="J12" s="664"/>
      <c r="K12" s="803"/>
      <c r="L12" s="803"/>
      <c r="M12" s="803">
        <v>0.22</v>
      </c>
      <c r="N12" s="803">
        <v>0.06</v>
      </c>
      <c r="O12" s="803">
        <v>0.06</v>
      </c>
      <c r="P12" s="803">
        <v>0.21</v>
      </c>
      <c r="Q12" s="803">
        <v>0.06</v>
      </c>
      <c r="R12" s="803">
        <v>0.06</v>
      </c>
      <c r="S12" s="803">
        <v>0.21</v>
      </c>
      <c r="T12" s="803">
        <v>0.06</v>
      </c>
      <c r="U12" s="803">
        <v>0.06</v>
      </c>
      <c r="V12" s="678">
        <f t="shared" si="4"/>
        <v>1.0000000000000002</v>
      </c>
      <c r="W12" s="2140">
        <v>0.4</v>
      </c>
      <c r="X12" s="290">
        <f>V12*W12</f>
        <v>0.40000000000000013</v>
      </c>
      <c r="Y12" s="2300"/>
      <c r="Z12" s="1720"/>
      <c r="AA12" s="1721"/>
      <c r="AB12" s="2295" t="s">
        <v>2710</v>
      </c>
      <c r="AC12" s="1720"/>
      <c r="AD12" s="1721"/>
      <c r="AE12" s="2295" t="s">
        <v>2711</v>
      </c>
      <c r="AF12" s="1720"/>
      <c r="AG12" s="1721"/>
      <c r="AH12" s="2295" t="s">
        <v>2711</v>
      </c>
      <c r="AI12" s="1720"/>
      <c r="AJ12" s="1721"/>
      <c r="AK12" s="267"/>
      <c r="AL12" s="267"/>
      <c r="AM12" s="267"/>
      <c r="AN12" s="267"/>
      <c r="AO12" s="267"/>
      <c r="AP12" s="267"/>
      <c r="AQ12" s="267"/>
      <c r="AR12" s="267"/>
      <c r="AS12" s="267"/>
    </row>
    <row r="13" spans="1:45" ht="39" customHeight="1">
      <c r="A13" s="1653"/>
      <c r="B13" s="1619"/>
      <c r="C13" s="1679"/>
      <c r="D13" s="1722"/>
      <c r="E13" s="1722"/>
      <c r="F13" s="1722"/>
      <c r="G13" s="1648"/>
      <c r="H13" s="2043"/>
      <c r="I13" s="666" t="s">
        <v>48</v>
      </c>
      <c r="J13" s="669"/>
      <c r="K13" s="668"/>
      <c r="L13" s="668"/>
      <c r="M13" s="669">
        <v>0.22</v>
      </c>
      <c r="N13" s="669">
        <v>0.06</v>
      </c>
      <c r="O13" s="669">
        <v>0.06</v>
      </c>
      <c r="P13" s="669">
        <v>0.21</v>
      </c>
      <c r="Q13" s="669">
        <v>0.06</v>
      </c>
      <c r="R13" s="669">
        <v>0.06</v>
      </c>
      <c r="S13" s="669">
        <v>0.21</v>
      </c>
      <c r="T13" s="669">
        <v>0.06</v>
      </c>
      <c r="U13" s="669">
        <v>0.06</v>
      </c>
      <c r="V13" s="998">
        <f t="shared" si="4"/>
        <v>1.0000000000000002</v>
      </c>
      <c r="W13" s="2141"/>
      <c r="X13" s="297">
        <f>+V13*W12</f>
        <v>0.40000000000000013</v>
      </c>
      <c r="Y13" s="1679"/>
      <c r="Z13" s="1722"/>
      <c r="AA13" s="1648"/>
      <c r="AB13" s="1679"/>
      <c r="AC13" s="1722"/>
      <c r="AD13" s="1648"/>
      <c r="AE13" s="1679"/>
      <c r="AF13" s="1722"/>
      <c r="AG13" s="1648"/>
      <c r="AH13" s="1679"/>
      <c r="AI13" s="1722"/>
      <c r="AJ13" s="1648"/>
      <c r="AK13" s="267"/>
      <c r="AL13" s="267"/>
      <c r="AM13" s="267"/>
      <c r="AN13" s="267"/>
      <c r="AO13" s="267"/>
      <c r="AP13" s="267"/>
      <c r="AQ13" s="267"/>
      <c r="AR13" s="267"/>
      <c r="AS13" s="267"/>
    </row>
    <row r="14" spans="1:45" ht="21" customHeight="1">
      <c r="A14" s="1653"/>
      <c r="B14" s="2060" t="s">
        <v>103</v>
      </c>
      <c r="C14" s="1720"/>
      <c r="D14" s="1720"/>
      <c r="E14" s="1720"/>
      <c r="F14" s="1720"/>
      <c r="G14" s="1721"/>
      <c r="H14" s="2286" t="s">
        <v>79</v>
      </c>
      <c r="I14" s="677" t="s">
        <v>47</v>
      </c>
      <c r="J14" s="678">
        <f t="shared" ref="J14:U14" si="5">+J8*$W$8+J10*$W$10+J12*$W$12</f>
        <v>1.4999999999999999E-2</v>
      </c>
      <c r="K14" s="678">
        <f t="shared" si="5"/>
        <v>1.4999999999999999E-2</v>
      </c>
      <c r="L14" s="678">
        <f t="shared" si="5"/>
        <v>0.18</v>
      </c>
      <c r="M14" s="678">
        <f t="shared" si="5"/>
        <v>0.26800000000000002</v>
      </c>
      <c r="N14" s="678">
        <f t="shared" si="5"/>
        <v>5.3999999999999999E-2</v>
      </c>
      <c r="O14" s="678">
        <f t="shared" si="5"/>
        <v>5.3999999999999999E-2</v>
      </c>
      <c r="P14" s="678">
        <f t="shared" si="5"/>
        <v>0.114</v>
      </c>
      <c r="Q14" s="678">
        <f t="shared" si="5"/>
        <v>5.3999999999999999E-2</v>
      </c>
      <c r="R14" s="678">
        <f t="shared" si="5"/>
        <v>5.3999999999999999E-2</v>
      </c>
      <c r="S14" s="678">
        <f t="shared" si="5"/>
        <v>0.114</v>
      </c>
      <c r="T14" s="678">
        <f t="shared" si="5"/>
        <v>3.9E-2</v>
      </c>
      <c r="U14" s="678">
        <f t="shared" si="5"/>
        <v>3.9E-2</v>
      </c>
      <c r="V14" s="678">
        <f t="shared" si="4"/>
        <v>1.0000000000000002</v>
      </c>
      <c r="W14" s="2144">
        <f>SUM(W8:W13)</f>
        <v>1</v>
      </c>
      <c r="X14" s="290">
        <f>V14*W14</f>
        <v>1.0000000000000002</v>
      </c>
      <c r="Y14" s="2034"/>
      <c r="Z14" s="1720"/>
      <c r="AA14" s="1721"/>
      <c r="AB14" s="2034"/>
      <c r="AC14" s="1720"/>
      <c r="AD14" s="1721"/>
      <c r="AE14" s="2034"/>
      <c r="AF14" s="1720"/>
      <c r="AG14" s="1721"/>
      <c r="AH14" s="2034"/>
      <c r="AI14" s="1720"/>
      <c r="AJ14" s="1872"/>
      <c r="AK14" s="267"/>
      <c r="AL14" s="267"/>
      <c r="AM14" s="267"/>
      <c r="AN14" s="267"/>
      <c r="AO14" s="267"/>
      <c r="AP14" s="267"/>
      <c r="AQ14" s="267"/>
      <c r="AR14" s="267"/>
      <c r="AS14" s="267"/>
    </row>
    <row r="15" spans="1:45" ht="21" customHeight="1">
      <c r="A15" s="1654"/>
      <c r="B15" s="1696"/>
      <c r="C15" s="1666"/>
      <c r="D15" s="1666"/>
      <c r="E15" s="1666"/>
      <c r="F15" s="1666"/>
      <c r="G15" s="1651"/>
      <c r="H15" s="2246"/>
      <c r="I15" s="741" t="s">
        <v>48</v>
      </c>
      <c r="J15" s="742">
        <f t="shared" ref="J15:U15" si="6">+J9*$W$8+J11*$W$10+J13*$W$12</f>
        <v>1.4999999999999999E-2</v>
      </c>
      <c r="K15" s="742">
        <f t="shared" si="6"/>
        <v>1.4999999999999999E-2</v>
      </c>
      <c r="L15" s="742">
        <f t="shared" si="6"/>
        <v>0.18</v>
      </c>
      <c r="M15" s="742">
        <f t="shared" si="6"/>
        <v>0.193</v>
      </c>
      <c r="N15" s="742">
        <f t="shared" si="6"/>
        <v>0.11399999999999999</v>
      </c>
      <c r="O15" s="742">
        <f t="shared" si="6"/>
        <v>6.9000000000000006E-2</v>
      </c>
      <c r="P15" s="742">
        <f t="shared" si="6"/>
        <v>0.114</v>
      </c>
      <c r="Q15" s="742">
        <f t="shared" si="6"/>
        <v>5.3999999999999999E-2</v>
      </c>
      <c r="R15" s="742">
        <f t="shared" si="6"/>
        <v>5.3999999999999999E-2</v>
      </c>
      <c r="S15" s="742">
        <f t="shared" si="6"/>
        <v>0.114</v>
      </c>
      <c r="T15" s="742">
        <f t="shared" si="6"/>
        <v>3.9E-2</v>
      </c>
      <c r="U15" s="742">
        <f t="shared" si="6"/>
        <v>3.9E-2</v>
      </c>
      <c r="V15" s="742">
        <f t="shared" si="4"/>
        <v>1.0000000000000002</v>
      </c>
      <c r="W15" s="2173"/>
      <c r="X15" s="745">
        <f>+V15*W14</f>
        <v>1.0000000000000002</v>
      </c>
      <c r="Y15" s="1696"/>
      <c r="Z15" s="1666"/>
      <c r="AA15" s="1651"/>
      <c r="AB15" s="1696"/>
      <c r="AC15" s="1666"/>
      <c r="AD15" s="1651"/>
      <c r="AE15" s="1696"/>
      <c r="AF15" s="1666"/>
      <c r="AG15" s="1651"/>
      <c r="AH15" s="1696"/>
      <c r="AI15" s="1666"/>
      <c r="AJ15" s="1841"/>
      <c r="AK15" s="267"/>
      <c r="AL15" s="267"/>
      <c r="AM15" s="267"/>
      <c r="AN15" s="267"/>
      <c r="AO15" s="267"/>
      <c r="AP15" s="267"/>
      <c r="AQ15" s="267"/>
      <c r="AR15" s="267"/>
      <c r="AS15" s="267"/>
    </row>
    <row r="16" spans="1:45" ht="45" customHeight="1">
      <c r="A16" s="2048" t="s">
        <v>107</v>
      </c>
      <c r="B16" s="2276"/>
      <c r="C16" s="261" t="s">
        <v>108</v>
      </c>
      <c r="D16" s="261" t="s">
        <v>109</v>
      </c>
      <c r="E16" s="261" t="s">
        <v>28</v>
      </c>
      <c r="F16" s="261" t="s">
        <v>110</v>
      </c>
      <c r="G16" s="340" t="s">
        <v>111</v>
      </c>
      <c r="H16" s="2080" t="s">
        <v>112</v>
      </c>
      <c r="I16" s="1866"/>
      <c r="J16" s="261" t="s">
        <v>63</v>
      </c>
      <c r="K16" s="261" t="s">
        <v>64</v>
      </c>
      <c r="L16" s="261" t="s">
        <v>65</v>
      </c>
      <c r="M16" s="261" t="s">
        <v>66</v>
      </c>
      <c r="N16" s="261" t="s">
        <v>67</v>
      </c>
      <c r="O16" s="261" t="s">
        <v>68</v>
      </c>
      <c r="P16" s="261" t="s">
        <v>69</v>
      </c>
      <c r="Q16" s="261" t="s">
        <v>70</v>
      </c>
      <c r="R16" s="261" t="s">
        <v>71</v>
      </c>
      <c r="S16" s="261" t="s">
        <v>72</v>
      </c>
      <c r="T16" s="261" t="s">
        <v>73</v>
      </c>
      <c r="U16" s="261" t="s">
        <v>74</v>
      </c>
      <c r="V16" s="261" t="s">
        <v>75</v>
      </c>
      <c r="W16" s="261" t="s">
        <v>76</v>
      </c>
      <c r="X16" s="261" t="s">
        <v>77</v>
      </c>
      <c r="Y16" s="2080" t="s">
        <v>113</v>
      </c>
      <c r="Z16" s="1863"/>
      <c r="AA16" s="1866"/>
      <c r="AB16" s="2080" t="s">
        <v>117</v>
      </c>
      <c r="AC16" s="1863"/>
      <c r="AD16" s="1866"/>
      <c r="AE16" s="2080" t="s">
        <v>427</v>
      </c>
      <c r="AF16" s="1863"/>
      <c r="AG16" s="1866"/>
      <c r="AH16" s="2080" t="s">
        <v>125</v>
      </c>
      <c r="AI16" s="1863"/>
      <c r="AJ16" s="1864"/>
      <c r="AK16" s="267"/>
      <c r="AL16" s="267"/>
      <c r="AM16" s="267"/>
      <c r="AN16" s="267"/>
      <c r="AO16" s="267"/>
      <c r="AP16" s="267"/>
      <c r="AQ16" s="267"/>
      <c r="AR16" s="267"/>
      <c r="AS16" s="267"/>
    </row>
    <row r="17" spans="1:45" ht="18.75" customHeight="1">
      <c r="A17" s="1796"/>
      <c r="B17" s="1816"/>
      <c r="C17" s="2157" t="s">
        <v>2682</v>
      </c>
      <c r="D17" s="2156" t="s">
        <v>298</v>
      </c>
      <c r="E17" s="2294">
        <v>0.97640000000000005</v>
      </c>
      <c r="F17" s="2156" t="s">
        <v>2715</v>
      </c>
      <c r="G17" s="2167" t="s">
        <v>300</v>
      </c>
      <c r="H17" s="2228" t="s">
        <v>47</v>
      </c>
      <c r="I17" s="2170"/>
      <c r="J17" s="794">
        <f t="shared" ref="J17:U17" si="7">J22</f>
        <v>0.398781</v>
      </c>
      <c r="K17" s="794">
        <f t="shared" si="7"/>
        <v>0.42238100000000001</v>
      </c>
      <c r="L17" s="794">
        <f t="shared" si="7"/>
        <v>0.45598100000000003</v>
      </c>
      <c r="M17" s="794">
        <f t="shared" si="7"/>
        <v>0.49878100000000003</v>
      </c>
      <c r="N17" s="794">
        <f t="shared" si="7"/>
        <v>0.56328100000000003</v>
      </c>
      <c r="O17" s="794">
        <f t="shared" si="7"/>
        <v>0.614981</v>
      </c>
      <c r="P17" s="794">
        <f t="shared" si="7"/>
        <v>0.65668099999999996</v>
      </c>
      <c r="Q17" s="794">
        <f t="shared" si="7"/>
        <v>0.70118099999999994</v>
      </c>
      <c r="R17" s="794">
        <f t="shared" si="7"/>
        <v>0.76288099999999992</v>
      </c>
      <c r="S17" s="794">
        <f t="shared" si="7"/>
        <v>0.81098099999999995</v>
      </c>
      <c r="T17" s="794">
        <f t="shared" si="7"/>
        <v>0.89288099999999992</v>
      </c>
      <c r="U17" s="794">
        <f t="shared" si="7"/>
        <v>0.97638099999999994</v>
      </c>
      <c r="V17" s="678">
        <f t="shared" ref="V17:V20" si="8">LOOKUP(200%,J17:U17)</f>
        <v>0.97638099999999994</v>
      </c>
      <c r="W17" s="2039">
        <v>0.22500000000000001</v>
      </c>
      <c r="X17" s="290">
        <f>+(V17/V17)*W17</f>
        <v>0.22500000000000001</v>
      </c>
      <c r="Y17" s="2073"/>
      <c r="Z17" s="1720"/>
      <c r="AA17" s="1721"/>
      <c r="AB17" s="2073" t="s">
        <v>2716</v>
      </c>
      <c r="AC17" s="1720"/>
      <c r="AD17" s="1721"/>
      <c r="AE17" s="2073"/>
      <c r="AF17" s="1720"/>
      <c r="AG17" s="1721"/>
      <c r="AH17" s="2073"/>
      <c r="AI17" s="1720"/>
      <c r="AJ17" s="1872"/>
      <c r="AK17" s="267"/>
      <c r="AL17" s="267"/>
      <c r="AM17" s="267"/>
      <c r="AN17" s="267"/>
      <c r="AO17" s="267"/>
      <c r="AP17" s="267"/>
      <c r="AQ17" s="267"/>
      <c r="AR17" s="267"/>
      <c r="AS17" s="267"/>
    </row>
    <row r="18" spans="1:45" ht="18.75" customHeight="1">
      <c r="A18" s="1796"/>
      <c r="B18" s="1816"/>
      <c r="C18" s="2220"/>
      <c r="D18" s="2219"/>
      <c r="E18" s="1715"/>
      <c r="F18" s="2219"/>
      <c r="G18" s="2232"/>
      <c r="H18" s="2233" t="s">
        <v>78</v>
      </c>
      <c r="I18" s="2234"/>
      <c r="J18" s="668">
        <f t="shared" ref="J18:U18" si="9">J23</f>
        <v>0.43219999999999997</v>
      </c>
      <c r="K18" s="668">
        <f t="shared" si="9"/>
        <v>0.45649999999999996</v>
      </c>
      <c r="L18" s="668">
        <f t="shared" si="9"/>
        <v>0.48649999999999993</v>
      </c>
      <c r="M18" s="668">
        <f t="shared" si="9"/>
        <v>0.52259999999999995</v>
      </c>
      <c r="N18" s="668">
        <f t="shared" si="9"/>
        <v>0.58309999999999995</v>
      </c>
      <c r="O18" s="668">
        <f t="shared" si="9"/>
        <v>0.68120000000000003</v>
      </c>
      <c r="P18" s="668">
        <f t="shared" si="9"/>
        <v>0.73570000000000002</v>
      </c>
      <c r="Q18" s="668">
        <f t="shared" si="9"/>
        <v>0.79210000000000003</v>
      </c>
      <c r="R18" s="668">
        <f t="shared" si="9"/>
        <v>0.8306</v>
      </c>
      <c r="S18" s="668">
        <f t="shared" si="9"/>
        <v>0.86119999999999997</v>
      </c>
      <c r="T18" s="668" t="str">
        <f t="shared" si="9"/>
        <v>89.18%</v>
      </c>
      <c r="U18" s="668" t="str">
        <f t="shared" si="9"/>
        <v>93.94%</v>
      </c>
      <c r="V18" s="998">
        <f t="shared" si="8"/>
        <v>0.86119999999999997</v>
      </c>
      <c r="W18" s="1619"/>
      <c r="X18" s="297">
        <f>+V18/V17*W17</f>
        <v>0.19845736449193502</v>
      </c>
      <c r="Y18" s="1678"/>
      <c r="Z18" s="1715"/>
      <c r="AA18" s="1713"/>
      <c r="AB18" s="1678"/>
      <c r="AC18" s="1715"/>
      <c r="AD18" s="1713"/>
      <c r="AE18" s="1678"/>
      <c r="AF18" s="1715"/>
      <c r="AG18" s="1713"/>
      <c r="AH18" s="1678"/>
      <c r="AI18" s="1715"/>
      <c r="AJ18" s="1840"/>
      <c r="AK18" s="267"/>
      <c r="AL18" s="267"/>
      <c r="AM18" s="267"/>
      <c r="AN18" s="267"/>
      <c r="AO18" s="267"/>
      <c r="AP18" s="267"/>
      <c r="AQ18" s="267"/>
      <c r="AR18" s="267"/>
      <c r="AS18" s="267"/>
    </row>
    <row r="19" spans="1:45" ht="18.75" customHeight="1">
      <c r="A19" s="1796"/>
      <c r="B19" s="1816"/>
      <c r="C19" s="2220"/>
      <c r="D19" s="2156" t="s">
        <v>298</v>
      </c>
      <c r="E19" s="2294">
        <v>0.95640000000000003</v>
      </c>
      <c r="F19" s="2156" t="s">
        <v>2717</v>
      </c>
      <c r="G19" s="2167" t="s">
        <v>300</v>
      </c>
      <c r="H19" s="2228" t="s">
        <v>47</v>
      </c>
      <c r="I19" s="2170"/>
      <c r="J19" s="664">
        <f t="shared" ref="J19:U19" si="10">J24</f>
        <v>1.4500000000000001E-2</v>
      </c>
      <c r="K19" s="664">
        <f t="shared" si="10"/>
        <v>3.8100000000000002E-2</v>
      </c>
      <c r="L19" s="664">
        <f t="shared" si="10"/>
        <v>7.2599999999999998E-2</v>
      </c>
      <c r="M19" s="664">
        <f t="shared" si="10"/>
        <v>0.15620000000000001</v>
      </c>
      <c r="N19" s="664">
        <f t="shared" si="10"/>
        <v>0.25540000000000002</v>
      </c>
      <c r="O19" s="664">
        <f t="shared" si="10"/>
        <v>0.33430000000000004</v>
      </c>
      <c r="P19" s="664">
        <f t="shared" si="10"/>
        <v>0.40960000000000008</v>
      </c>
      <c r="Q19" s="664">
        <f t="shared" si="10"/>
        <v>0.4668000000000001</v>
      </c>
      <c r="R19" s="664">
        <f t="shared" si="10"/>
        <v>0.54760000000000009</v>
      </c>
      <c r="S19" s="664">
        <f t="shared" si="10"/>
        <v>0.67230000000000012</v>
      </c>
      <c r="T19" s="664">
        <f t="shared" si="10"/>
        <v>0.81170000000000009</v>
      </c>
      <c r="U19" s="664">
        <f t="shared" si="10"/>
        <v>0.95640000000000014</v>
      </c>
      <c r="V19" s="678">
        <f t="shared" si="8"/>
        <v>0.95640000000000014</v>
      </c>
      <c r="W19" s="2039">
        <v>0.22500000000000001</v>
      </c>
      <c r="X19" s="290">
        <f>+(V19/V19)*W19</f>
        <v>0.22500000000000001</v>
      </c>
      <c r="Y19" s="2073"/>
      <c r="Z19" s="1720"/>
      <c r="AA19" s="1721"/>
      <c r="AB19" s="2073" t="s">
        <v>2718</v>
      </c>
      <c r="AC19" s="1720"/>
      <c r="AD19" s="1721"/>
      <c r="AE19" s="2073"/>
      <c r="AF19" s="1720"/>
      <c r="AG19" s="1721"/>
      <c r="AH19" s="2073"/>
      <c r="AI19" s="1720"/>
      <c r="AJ19" s="1872"/>
      <c r="AK19" s="267"/>
      <c r="AL19" s="267"/>
      <c r="AM19" s="267"/>
      <c r="AN19" s="267"/>
      <c r="AO19" s="267"/>
      <c r="AP19" s="267"/>
      <c r="AQ19" s="267"/>
      <c r="AR19" s="267"/>
      <c r="AS19" s="267"/>
    </row>
    <row r="20" spans="1:45" ht="18.75" customHeight="1">
      <c r="A20" s="1665"/>
      <c r="B20" s="1817"/>
      <c r="C20" s="2220"/>
      <c r="D20" s="2219"/>
      <c r="E20" s="1715"/>
      <c r="F20" s="2219"/>
      <c r="G20" s="2232"/>
      <c r="H20" s="2233" t="s">
        <v>78</v>
      </c>
      <c r="I20" s="2234"/>
      <c r="J20" s="801">
        <f t="shared" ref="J20:U20" si="11">J25</f>
        <v>2.0299999999999999E-2</v>
      </c>
      <c r="K20" s="801">
        <f t="shared" si="11"/>
        <v>8.2699999999999996E-2</v>
      </c>
      <c r="L20" s="801">
        <f t="shared" si="11"/>
        <v>0.15739999999999998</v>
      </c>
      <c r="M20" s="801">
        <f t="shared" si="11"/>
        <v>0.2389</v>
      </c>
      <c r="N20" s="801">
        <f t="shared" si="11"/>
        <v>0.3105</v>
      </c>
      <c r="O20" s="801">
        <f t="shared" si="11"/>
        <v>0.40720000000000001</v>
      </c>
      <c r="P20" s="801">
        <f t="shared" si="11"/>
        <v>0.48359999999999997</v>
      </c>
      <c r="Q20" s="801">
        <f t="shared" si="11"/>
        <v>0.55230000000000001</v>
      </c>
      <c r="R20" s="801">
        <f t="shared" si="11"/>
        <v>0.62339999999999995</v>
      </c>
      <c r="S20" s="801">
        <f t="shared" si="11"/>
        <v>0.69979999999999998</v>
      </c>
      <c r="T20" s="801" t="str">
        <f t="shared" si="11"/>
        <v>76.25%</v>
      </c>
      <c r="U20" s="801" t="str">
        <f t="shared" si="11"/>
        <v>86.95%</v>
      </c>
      <c r="V20" s="797">
        <f t="shared" si="8"/>
        <v>0.69979999999999998</v>
      </c>
      <c r="W20" s="1619"/>
      <c r="X20" s="297">
        <f>+V20/V19*W19</f>
        <v>0.16463299874529483</v>
      </c>
      <c r="Y20" s="1678"/>
      <c r="Z20" s="1715"/>
      <c r="AA20" s="1713"/>
      <c r="AB20" s="1678"/>
      <c r="AC20" s="1715"/>
      <c r="AD20" s="1713"/>
      <c r="AE20" s="1678"/>
      <c r="AF20" s="1715"/>
      <c r="AG20" s="1713"/>
      <c r="AH20" s="1678"/>
      <c r="AI20" s="1715"/>
      <c r="AJ20" s="1840"/>
      <c r="AK20" s="267"/>
      <c r="AL20" s="267"/>
      <c r="AM20" s="267"/>
      <c r="AN20" s="267"/>
      <c r="AO20" s="267"/>
      <c r="AP20" s="267"/>
      <c r="AQ20" s="267"/>
      <c r="AR20" s="267"/>
      <c r="AS20" s="267"/>
    </row>
    <row r="21" spans="1:45" ht="18.75" customHeight="1">
      <c r="A21" s="2061" t="s">
        <v>2719</v>
      </c>
      <c r="B21" s="2218" t="s">
        <v>34</v>
      </c>
      <c r="C21" s="1863"/>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4"/>
      <c r="AK21" s="267"/>
      <c r="AL21" s="267"/>
      <c r="AM21" s="267"/>
      <c r="AN21" s="267"/>
      <c r="AO21" s="267"/>
      <c r="AP21" s="267"/>
      <c r="AQ21" s="267"/>
      <c r="AR21" s="267"/>
      <c r="AS21" s="267"/>
    </row>
    <row r="22" spans="1:45" ht="41.25" customHeight="1">
      <c r="A22" s="1653"/>
      <c r="B22" s="2296">
        <v>1</v>
      </c>
      <c r="C22" s="2057" t="s">
        <v>2720</v>
      </c>
      <c r="D22" s="1720"/>
      <c r="E22" s="1720"/>
      <c r="F22" s="1720"/>
      <c r="G22" s="1721"/>
      <c r="H22" s="2042" t="s">
        <v>79</v>
      </c>
      <c r="I22" s="654" t="s">
        <v>47</v>
      </c>
      <c r="J22" s="734">
        <v>0.398781</v>
      </c>
      <c r="K22" s="676">
        <v>0.42238100000000001</v>
      </c>
      <c r="L22" s="676">
        <v>0.45598100000000003</v>
      </c>
      <c r="M22" s="676">
        <v>0.49878100000000003</v>
      </c>
      <c r="N22" s="676">
        <v>0.56328100000000003</v>
      </c>
      <c r="O22" s="676">
        <v>0.614981</v>
      </c>
      <c r="P22" s="676">
        <v>0.65668099999999996</v>
      </c>
      <c r="Q22" s="676">
        <v>0.70118099999999994</v>
      </c>
      <c r="R22" s="676">
        <v>0.76288099999999992</v>
      </c>
      <c r="S22" s="676">
        <v>0.81098099999999995</v>
      </c>
      <c r="T22" s="676">
        <v>0.89288099999999992</v>
      </c>
      <c r="U22" s="676">
        <v>0.97638099999999994</v>
      </c>
      <c r="V22" s="678">
        <f>J22+K22-J22+L22-K22+M22-L22+N22-M22+O22-N22+P22-O22+Q22-P22+R22-Q22+S22-R22+T22-S22+U22-T22</f>
        <v>0.97638099999999961</v>
      </c>
      <c r="W22" s="2140">
        <v>0.33</v>
      </c>
      <c r="X22" s="290">
        <f>V22*W22</f>
        <v>0.32220572999999991</v>
      </c>
      <c r="Y22" s="2299" t="s">
        <v>2721</v>
      </c>
      <c r="Z22" s="1720"/>
      <c r="AA22" s="1721"/>
      <c r="AB22" s="2299" t="s">
        <v>2722</v>
      </c>
      <c r="AC22" s="1720"/>
      <c r="AD22" s="1721"/>
      <c r="AE22" s="2299" t="s">
        <v>2723</v>
      </c>
      <c r="AF22" s="1720"/>
      <c r="AG22" s="1721"/>
      <c r="AH22" s="2298" t="s">
        <v>2724</v>
      </c>
      <c r="AI22" s="1720"/>
      <c r="AJ22" s="1872"/>
      <c r="AK22" s="267"/>
      <c r="AL22" s="267"/>
      <c r="AM22" s="267"/>
      <c r="AN22" s="267"/>
      <c r="AO22" s="267"/>
      <c r="AP22" s="267"/>
      <c r="AQ22" s="267"/>
      <c r="AR22" s="267"/>
      <c r="AS22" s="267"/>
    </row>
    <row r="23" spans="1:45" ht="41.25" customHeight="1">
      <c r="A23" s="1653"/>
      <c r="B23" s="1619"/>
      <c r="C23" s="1679"/>
      <c r="D23" s="1722"/>
      <c r="E23" s="1722"/>
      <c r="F23" s="1722"/>
      <c r="G23" s="1648"/>
      <c r="H23" s="2043"/>
      <c r="I23" s="666" t="s">
        <v>48</v>
      </c>
      <c r="J23" s="749">
        <v>0.43219999999999997</v>
      </c>
      <c r="K23" s="668">
        <v>0.45649999999999996</v>
      </c>
      <c r="L23" s="668">
        <v>0.48649999999999993</v>
      </c>
      <c r="M23" s="668">
        <v>0.52259999999999995</v>
      </c>
      <c r="N23" s="668">
        <v>0.58309999999999995</v>
      </c>
      <c r="O23" s="668">
        <v>0.68120000000000003</v>
      </c>
      <c r="P23" s="668">
        <v>0.73570000000000002</v>
      </c>
      <c r="Q23" s="668">
        <v>0.79210000000000003</v>
      </c>
      <c r="R23" s="668">
        <v>0.8306</v>
      </c>
      <c r="S23" s="669">
        <v>0.86119999999999997</v>
      </c>
      <c r="T23" s="957" t="s">
        <v>2725</v>
      </c>
      <c r="U23" s="957" t="s">
        <v>2726</v>
      </c>
      <c r="V23" s="998">
        <f>LOOKUP(200%,J23:U23)</f>
        <v>0.86119999999999997</v>
      </c>
      <c r="W23" s="2141"/>
      <c r="X23" s="297">
        <f>+V23*W22</f>
        <v>0.284196</v>
      </c>
      <c r="Y23" s="1679"/>
      <c r="Z23" s="1722"/>
      <c r="AA23" s="1648"/>
      <c r="AB23" s="1679"/>
      <c r="AC23" s="1722"/>
      <c r="AD23" s="1648"/>
      <c r="AE23" s="1679"/>
      <c r="AF23" s="1722"/>
      <c r="AG23" s="1648"/>
      <c r="AH23" s="1679"/>
      <c r="AI23" s="1722"/>
      <c r="AJ23" s="2067"/>
      <c r="AK23" s="267"/>
      <c r="AL23" s="267"/>
      <c r="AM23" s="267"/>
      <c r="AN23" s="267"/>
      <c r="AO23" s="267"/>
      <c r="AP23" s="267"/>
      <c r="AQ23" s="267"/>
      <c r="AR23" s="267"/>
      <c r="AS23" s="267"/>
    </row>
    <row r="24" spans="1:45" ht="41.25" customHeight="1">
      <c r="A24" s="1653"/>
      <c r="B24" s="2296">
        <v>2</v>
      </c>
      <c r="C24" s="2057" t="s">
        <v>2727</v>
      </c>
      <c r="D24" s="1720"/>
      <c r="E24" s="1720"/>
      <c r="F24" s="1720"/>
      <c r="G24" s="1721"/>
      <c r="H24" s="2042" t="s">
        <v>79</v>
      </c>
      <c r="I24" s="654" t="s">
        <v>47</v>
      </c>
      <c r="J24" s="734">
        <v>1.4500000000000001E-2</v>
      </c>
      <c r="K24" s="676">
        <v>3.8100000000000002E-2</v>
      </c>
      <c r="L24" s="676">
        <v>7.2599999999999998E-2</v>
      </c>
      <c r="M24" s="676">
        <v>0.15620000000000001</v>
      </c>
      <c r="N24" s="676">
        <v>0.25540000000000002</v>
      </c>
      <c r="O24" s="676">
        <v>0.33430000000000004</v>
      </c>
      <c r="P24" s="676">
        <v>0.40960000000000008</v>
      </c>
      <c r="Q24" s="676">
        <v>0.4668000000000001</v>
      </c>
      <c r="R24" s="676">
        <v>0.54760000000000009</v>
      </c>
      <c r="S24" s="676">
        <v>0.67230000000000012</v>
      </c>
      <c r="T24" s="676">
        <v>0.81170000000000009</v>
      </c>
      <c r="U24" s="676">
        <v>0.95640000000000014</v>
      </c>
      <c r="V24" s="678">
        <f>J24+K24-J24+L24-K24+M24-L24+N24-M24+O24-N24+P24-O24+Q24-P24+R24-Q24+S24-R24+T24-S24+U24-T24</f>
        <v>0.95640000000000014</v>
      </c>
      <c r="W24" s="2140">
        <v>0.33</v>
      </c>
      <c r="X24" s="290">
        <f>V24*W24</f>
        <v>0.31561200000000006</v>
      </c>
      <c r="Y24" s="2299" t="s">
        <v>2728</v>
      </c>
      <c r="Z24" s="1720"/>
      <c r="AA24" s="1721"/>
      <c r="AB24" s="2299" t="s">
        <v>2718</v>
      </c>
      <c r="AC24" s="1720"/>
      <c r="AD24" s="1721"/>
      <c r="AE24" s="2299" t="s">
        <v>2729</v>
      </c>
      <c r="AF24" s="1720"/>
      <c r="AG24" s="1721"/>
      <c r="AH24" s="2301" t="s">
        <v>2730</v>
      </c>
      <c r="AI24" s="1720"/>
      <c r="AJ24" s="1872"/>
      <c r="AK24" s="267"/>
      <c r="AL24" s="267"/>
      <c r="AM24" s="267"/>
      <c r="AN24" s="267"/>
      <c r="AO24" s="267"/>
      <c r="AP24" s="267"/>
      <c r="AQ24" s="267"/>
      <c r="AR24" s="267"/>
      <c r="AS24" s="267"/>
    </row>
    <row r="25" spans="1:45" ht="41.25" customHeight="1">
      <c r="A25" s="1653"/>
      <c r="B25" s="1619"/>
      <c r="C25" s="1679"/>
      <c r="D25" s="1722"/>
      <c r="E25" s="1722"/>
      <c r="F25" s="1722"/>
      <c r="G25" s="1648"/>
      <c r="H25" s="2043"/>
      <c r="I25" s="666" t="s">
        <v>48</v>
      </c>
      <c r="J25" s="749">
        <v>2.0299999999999999E-2</v>
      </c>
      <c r="K25" s="668">
        <v>8.2699999999999996E-2</v>
      </c>
      <c r="L25" s="668">
        <v>0.15739999999999998</v>
      </c>
      <c r="M25" s="668">
        <v>0.2389</v>
      </c>
      <c r="N25" s="668">
        <v>0.3105</v>
      </c>
      <c r="O25" s="668">
        <v>0.40720000000000001</v>
      </c>
      <c r="P25" s="668">
        <v>0.48359999999999997</v>
      </c>
      <c r="Q25" s="668">
        <v>0.55230000000000001</v>
      </c>
      <c r="R25" s="668">
        <v>0.62339999999999995</v>
      </c>
      <c r="S25" s="669">
        <v>0.69979999999999998</v>
      </c>
      <c r="T25" s="957" t="s">
        <v>2731</v>
      </c>
      <c r="U25" s="957" t="s">
        <v>2732</v>
      </c>
      <c r="V25" s="998">
        <f>LOOKUP(200%,J25:U25)</f>
        <v>0.69979999999999998</v>
      </c>
      <c r="W25" s="2141"/>
      <c r="X25" s="297">
        <f>+V25*W24</f>
        <v>0.230934</v>
      </c>
      <c r="Y25" s="1679"/>
      <c r="Z25" s="1722"/>
      <c r="AA25" s="1648"/>
      <c r="AB25" s="1679"/>
      <c r="AC25" s="1722"/>
      <c r="AD25" s="1648"/>
      <c r="AE25" s="1679"/>
      <c r="AF25" s="1722"/>
      <c r="AG25" s="1648"/>
      <c r="AH25" s="1679"/>
      <c r="AI25" s="1722"/>
      <c r="AJ25" s="2067"/>
      <c r="AK25" s="267"/>
      <c r="AL25" s="267"/>
      <c r="AM25" s="267"/>
      <c r="AN25" s="267"/>
      <c r="AO25" s="267"/>
      <c r="AP25" s="267"/>
      <c r="AQ25" s="267"/>
      <c r="AR25" s="267"/>
      <c r="AS25" s="267"/>
    </row>
    <row r="26" spans="1:45" ht="41.25" customHeight="1">
      <c r="A26" s="1653"/>
      <c r="B26" s="2296">
        <v>3</v>
      </c>
      <c r="C26" s="2057" t="s">
        <v>2733</v>
      </c>
      <c r="D26" s="1720"/>
      <c r="E26" s="1720"/>
      <c r="F26" s="1720"/>
      <c r="G26" s="1721"/>
      <c r="H26" s="2042" t="s">
        <v>79</v>
      </c>
      <c r="I26" s="654" t="s">
        <v>47</v>
      </c>
      <c r="J26" s="676">
        <v>8.3299999999999999E-2</v>
      </c>
      <c r="K26" s="676">
        <v>8.3299999999999999E-2</v>
      </c>
      <c r="L26" s="676">
        <v>8.3299999999999999E-2</v>
      </c>
      <c r="M26" s="676">
        <v>8.3299999999999999E-2</v>
      </c>
      <c r="N26" s="676">
        <v>8.3299999999999999E-2</v>
      </c>
      <c r="O26" s="676">
        <v>8.3299999999999999E-2</v>
      </c>
      <c r="P26" s="676">
        <v>8.3299999999999999E-2</v>
      </c>
      <c r="Q26" s="676">
        <v>8.3299999999999999E-2</v>
      </c>
      <c r="R26" s="1001">
        <v>8.3400000000000002E-2</v>
      </c>
      <c r="S26" s="1001">
        <v>8.3400000000000002E-2</v>
      </c>
      <c r="T26" s="1001">
        <v>8.3400000000000002E-2</v>
      </c>
      <c r="U26" s="1001">
        <v>8.3400000000000002E-2</v>
      </c>
      <c r="V26" s="678">
        <f t="shared" ref="V26:V29" si="12">SUM(J26:U26)</f>
        <v>1</v>
      </c>
      <c r="W26" s="2140">
        <v>0.34</v>
      </c>
      <c r="X26" s="290">
        <f>V26*W26</f>
        <v>0.34</v>
      </c>
      <c r="Y26" s="2299" t="s">
        <v>2734</v>
      </c>
      <c r="Z26" s="1720"/>
      <c r="AA26" s="1721"/>
      <c r="AB26" s="2299" t="s">
        <v>2735</v>
      </c>
      <c r="AC26" s="1720"/>
      <c r="AD26" s="1721"/>
      <c r="AE26" s="2299" t="s">
        <v>2736</v>
      </c>
      <c r="AF26" s="1720"/>
      <c r="AG26" s="1721"/>
      <c r="AH26" s="2301" t="s">
        <v>2737</v>
      </c>
      <c r="AI26" s="1720"/>
      <c r="AJ26" s="1872"/>
      <c r="AK26" s="267"/>
      <c r="AL26" s="267"/>
      <c r="AM26" s="267"/>
      <c r="AN26" s="267"/>
      <c r="AO26" s="267"/>
      <c r="AP26" s="267"/>
      <c r="AQ26" s="267"/>
      <c r="AR26" s="267"/>
      <c r="AS26" s="267"/>
    </row>
    <row r="27" spans="1:45" ht="41.25" customHeight="1">
      <c r="A27" s="1653"/>
      <c r="B27" s="1619"/>
      <c r="C27" s="1679"/>
      <c r="D27" s="1722"/>
      <c r="E27" s="1722"/>
      <c r="F27" s="1722"/>
      <c r="G27" s="1648"/>
      <c r="H27" s="2043"/>
      <c r="I27" s="666" t="s">
        <v>48</v>
      </c>
      <c r="J27" s="749">
        <v>8.3299999999999999E-2</v>
      </c>
      <c r="K27" s="749">
        <v>8.3299999999999999E-2</v>
      </c>
      <c r="L27" s="749">
        <v>8.3299999999999999E-2</v>
      </c>
      <c r="M27" s="749">
        <v>8.3299999999999999E-2</v>
      </c>
      <c r="N27" s="749">
        <v>8.3299999999999999E-2</v>
      </c>
      <c r="O27" s="749">
        <v>8.3299999999999999E-2</v>
      </c>
      <c r="P27" s="749">
        <v>8.3299999999999999E-2</v>
      </c>
      <c r="Q27" s="749">
        <v>8.3299999999999999E-2</v>
      </c>
      <c r="R27" s="749">
        <v>8.3400000000000002E-2</v>
      </c>
      <c r="S27" s="669">
        <v>8.3400000000000002E-2</v>
      </c>
      <c r="T27" s="957" t="s">
        <v>2738</v>
      </c>
      <c r="U27" s="957" t="s">
        <v>2738</v>
      </c>
      <c r="V27" s="998">
        <f t="shared" si="12"/>
        <v>0.83320000000000005</v>
      </c>
      <c r="W27" s="2141"/>
      <c r="X27" s="297">
        <f>+V27*W26</f>
        <v>0.28328800000000004</v>
      </c>
      <c r="Y27" s="1679"/>
      <c r="Z27" s="1722"/>
      <c r="AA27" s="1648"/>
      <c r="AB27" s="1679"/>
      <c r="AC27" s="1722"/>
      <c r="AD27" s="1648"/>
      <c r="AE27" s="1679"/>
      <c r="AF27" s="1722"/>
      <c r="AG27" s="1648"/>
      <c r="AH27" s="1679"/>
      <c r="AI27" s="1722"/>
      <c r="AJ27" s="2067"/>
      <c r="AK27" s="267"/>
      <c r="AL27" s="267"/>
      <c r="AM27" s="267"/>
      <c r="AN27" s="267"/>
      <c r="AO27" s="267"/>
      <c r="AP27" s="267"/>
      <c r="AQ27" s="267"/>
      <c r="AR27" s="267"/>
      <c r="AS27" s="267"/>
    </row>
    <row r="28" spans="1:45" ht="24" customHeight="1">
      <c r="A28" s="1653"/>
      <c r="B28" s="2060" t="s">
        <v>103</v>
      </c>
      <c r="C28" s="1720"/>
      <c r="D28" s="1720"/>
      <c r="E28" s="1720"/>
      <c r="F28" s="1720"/>
      <c r="G28" s="1721"/>
      <c r="H28" s="2286" t="s">
        <v>79</v>
      </c>
      <c r="I28" s="1007" t="s">
        <v>47</v>
      </c>
      <c r="J28" s="678">
        <f t="shared" ref="J28:U28" si="13">+J22*$W$22+J24*$W$24+J26*$W$26</f>
        <v>0.16470473000000002</v>
      </c>
      <c r="K28" s="678">
        <f t="shared" si="13"/>
        <v>0.18028073000000003</v>
      </c>
      <c r="L28" s="678">
        <f t="shared" si="13"/>
        <v>0.20275373000000005</v>
      </c>
      <c r="M28" s="678">
        <f t="shared" si="13"/>
        <v>0.24446573000000005</v>
      </c>
      <c r="N28" s="678">
        <f t="shared" si="13"/>
        <v>0.29848673000000003</v>
      </c>
      <c r="O28" s="678">
        <f t="shared" si="13"/>
        <v>0.34158473000000006</v>
      </c>
      <c r="P28" s="678">
        <f t="shared" si="13"/>
        <v>0.38019473000000004</v>
      </c>
      <c r="Q28" s="678">
        <f t="shared" si="13"/>
        <v>0.41375573000000004</v>
      </c>
      <c r="R28" s="678">
        <f t="shared" si="13"/>
        <v>0.46081473000000001</v>
      </c>
      <c r="S28" s="678">
        <f t="shared" si="13"/>
        <v>0.51783873000000014</v>
      </c>
      <c r="T28" s="678">
        <f t="shared" si="13"/>
        <v>0.59086773000000004</v>
      </c>
      <c r="U28" s="678">
        <f t="shared" si="13"/>
        <v>0.66617373000000013</v>
      </c>
      <c r="V28" s="678">
        <f t="shared" si="12"/>
        <v>4.461921760000001</v>
      </c>
      <c r="W28" s="2144">
        <f>SUM(W22:W27)</f>
        <v>1</v>
      </c>
      <c r="X28" s="290">
        <f>V28*W28</f>
        <v>4.461921760000001</v>
      </c>
      <c r="Y28" s="1008">
        <f>IF(U295&lt;&gt;0,U29,IF(T295&lt;&gt;0,T29,IF(S29&lt;&gt;0,S29,IF(R29&lt;&gt;0,R29,IF(Q29&lt;&gt;0,Q29,IF(P29&lt;&gt;0,P29,IF(O29&lt;&gt;0,O29,IF(N29&lt;&gt;0,N29,IF(M29&lt;&gt;0,M29,IF(L29&lt;&gt;0,L29,IF(K29&lt;&gt;0,K29,IF(J29&lt;&gt;0,J29))))))))))))</f>
        <v>0.54348600000000002</v>
      </c>
      <c r="Z28" s="1009"/>
      <c r="AA28" s="1010"/>
      <c r="AB28" s="2034"/>
      <c r="AC28" s="1720"/>
      <c r="AD28" s="1721"/>
      <c r="AE28" s="2034"/>
      <c r="AF28" s="1720"/>
      <c r="AG28" s="1721"/>
      <c r="AH28" s="2034"/>
      <c r="AI28" s="1720"/>
      <c r="AJ28" s="1872"/>
      <c r="AK28" s="267"/>
      <c r="AL28" s="267"/>
      <c r="AM28" s="267"/>
      <c r="AN28" s="267"/>
      <c r="AO28" s="267"/>
      <c r="AP28" s="267"/>
      <c r="AQ28" s="267"/>
      <c r="AR28" s="267"/>
      <c r="AS28" s="267"/>
    </row>
    <row r="29" spans="1:45" ht="24" customHeight="1">
      <c r="A29" s="1654"/>
      <c r="B29" s="1696"/>
      <c r="C29" s="1666"/>
      <c r="D29" s="1666"/>
      <c r="E29" s="1666"/>
      <c r="F29" s="1666"/>
      <c r="G29" s="1651"/>
      <c r="H29" s="2246"/>
      <c r="I29" s="1011" t="s">
        <v>48</v>
      </c>
      <c r="J29" s="742">
        <f t="shared" ref="J29:U29" si="14">+J23*$W$22+J25*$W$24+J27*$W$26</f>
        <v>0.17764700000000003</v>
      </c>
      <c r="K29" s="742">
        <f t="shared" si="14"/>
        <v>0.20625800000000002</v>
      </c>
      <c r="L29" s="742">
        <f t="shared" si="14"/>
        <v>0.240809</v>
      </c>
      <c r="M29" s="742">
        <f t="shared" si="14"/>
        <v>0.279617</v>
      </c>
      <c r="N29" s="742">
        <f t="shared" si="14"/>
        <v>0.32321</v>
      </c>
      <c r="O29" s="742">
        <f t="shared" si="14"/>
        <v>0.38749400000000006</v>
      </c>
      <c r="P29" s="742">
        <f t="shared" si="14"/>
        <v>0.43069100000000005</v>
      </c>
      <c r="Q29" s="742">
        <f t="shared" si="14"/>
        <v>0.47197400000000006</v>
      </c>
      <c r="R29" s="742">
        <f t="shared" si="14"/>
        <v>0.50817600000000007</v>
      </c>
      <c r="S29" s="742">
        <f t="shared" si="14"/>
        <v>0.54348600000000002</v>
      </c>
      <c r="T29" s="742" t="e">
        <f t="shared" si="14"/>
        <v>#VALUE!</v>
      </c>
      <c r="U29" s="742" t="e">
        <f t="shared" si="14"/>
        <v>#VALUE!</v>
      </c>
      <c r="V29" s="742" t="e">
        <f t="shared" si="12"/>
        <v>#VALUE!</v>
      </c>
      <c r="W29" s="2173"/>
      <c r="X29" s="745" t="e">
        <f>+V29*W28</f>
        <v>#VALUE!</v>
      </c>
      <c r="Y29" s="1013"/>
      <c r="Z29" s="1014"/>
      <c r="AA29" s="1015"/>
      <c r="AB29" s="1696"/>
      <c r="AC29" s="1666"/>
      <c r="AD29" s="1651"/>
      <c r="AE29" s="1696"/>
      <c r="AF29" s="1666"/>
      <c r="AG29" s="1651"/>
      <c r="AH29" s="1696"/>
      <c r="AI29" s="1666"/>
      <c r="AJ29" s="1841"/>
      <c r="AK29" s="267"/>
      <c r="AL29" s="267"/>
      <c r="AM29" s="267"/>
      <c r="AN29" s="267"/>
      <c r="AO29" s="267"/>
      <c r="AP29" s="267"/>
      <c r="AQ29" s="267"/>
      <c r="AR29" s="267"/>
      <c r="AS29" s="267"/>
    </row>
    <row r="30" spans="1:45" ht="30" customHeight="1">
      <c r="A30" s="2048" t="s">
        <v>107</v>
      </c>
      <c r="B30" s="1664"/>
      <c r="C30" s="261" t="s">
        <v>108</v>
      </c>
      <c r="D30" s="261" t="s">
        <v>109</v>
      </c>
      <c r="E30" s="261" t="s">
        <v>28</v>
      </c>
      <c r="F30" s="261" t="s">
        <v>110</v>
      </c>
      <c r="G30" s="340" t="s">
        <v>111</v>
      </c>
      <c r="H30" s="2080" t="s">
        <v>112</v>
      </c>
      <c r="I30" s="1866"/>
      <c r="J30" s="261" t="s">
        <v>63</v>
      </c>
      <c r="K30" s="261" t="s">
        <v>64</v>
      </c>
      <c r="L30" s="261" t="s">
        <v>65</v>
      </c>
      <c r="M30" s="261" t="s">
        <v>66</v>
      </c>
      <c r="N30" s="261" t="s">
        <v>67</v>
      </c>
      <c r="O30" s="261" t="s">
        <v>68</v>
      </c>
      <c r="P30" s="261" t="s">
        <v>69</v>
      </c>
      <c r="Q30" s="261" t="s">
        <v>70</v>
      </c>
      <c r="R30" s="261" t="s">
        <v>71</v>
      </c>
      <c r="S30" s="261" t="s">
        <v>72</v>
      </c>
      <c r="T30" s="261" t="s">
        <v>73</v>
      </c>
      <c r="U30" s="261" t="s">
        <v>74</v>
      </c>
      <c r="V30" s="261" t="s">
        <v>75</v>
      </c>
      <c r="W30" s="261" t="s">
        <v>76</v>
      </c>
      <c r="X30" s="261" t="s">
        <v>77</v>
      </c>
      <c r="Y30" s="2080" t="s">
        <v>113</v>
      </c>
      <c r="Z30" s="1863"/>
      <c r="AA30" s="1866"/>
      <c r="AB30" s="2080" t="s">
        <v>117</v>
      </c>
      <c r="AC30" s="1863"/>
      <c r="AD30" s="1866"/>
      <c r="AE30" s="2080" t="s">
        <v>427</v>
      </c>
      <c r="AF30" s="1863"/>
      <c r="AG30" s="1866"/>
      <c r="AH30" s="2080" t="s">
        <v>125</v>
      </c>
      <c r="AI30" s="1863"/>
      <c r="AJ30" s="1864"/>
      <c r="AK30" s="267"/>
      <c r="AL30" s="267"/>
      <c r="AM30" s="267"/>
      <c r="AN30" s="267"/>
      <c r="AO30" s="267"/>
      <c r="AP30" s="267"/>
      <c r="AQ30" s="267"/>
      <c r="AR30" s="267"/>
      <c r="AS30" s="267"/>
    </row>
    <row r="31" spans="1:45" ht="21" customHeight="1">
      <c r="A31" s="1796"/>
      <c r="B31" s="1713"/>
      <c r="C31" s="2157" t="s">
        <v>2682</v>
      </c>
      <c r="D31" s="2156" t="s">
        <v>298</v>
      </c>
      <c r="E31" s="2231">
        <v>1</v>
      </c>
      <c r="F31" s="2156" t="s">
        <v>2754</v>
      </c>
      <c r="G31" s="2167" t="s">
        <v>300</v>
      </c>
      <c r="H31" s="2228" t="s">
        <v>47</v>
      </c>
      <c r="I31" s="2170"/>
      <c r="J31" s="794">
        <v>1.4999999999999999E-2</v>
      </c>
      <c r="K31" s="794">
        <v>1.4999999999999999E-2</v>
      </c>
      <c r="L31" s="794">
        <v>0.18</v>
      </c>
      <c r="M31" s="794">
        <v>0.26800000000000002</v>
      </c>
      <c r="N31" s="794">
        <v>5.3999999999999999E-2</v>
      </c>
      <c r="O31" s="794">
        <v>5.3999999999999999E-2</v>
      </c>
      <c r="P31" s="794">
        <v>0.114</v>
      </c>
      <c r="Q31" s="794">
        <v>5.3999999999999999E-2</v>
      </c>
      <c r="R31" s="794">
        <v>5.3999999999999999E-2</v>
      </c>
      <c r="S31" s="794">
        <v>0.114</v>
      </c>
      <c r="T31" s="794">
        <v>3.9E-2</v>
      </c>
      <c r="U31" s="794">
        <v>3.9E-2</v>
      </c>
      <c r="V31" s="730">
        <f t="shared" ref="V31:V32" si="15">SUM(J31:U31)</f>
        <v>1.0000000000000002</v>
      </c>
      <c r="W31" s="2039">
        <v>0.2</v>
      </c>
      <c r="X31" s="730">
        <f>+(V31/V31)*W31</f>
        <v>0.2</v>
      </c>
      <c r="Y31" s="2073"/>
      <c r="Z31" s="1720"/>
      <c r="AA31" s="1721"/>
      <c r="AB31" s="2073" t="s">
        <v>2760</v>
      </c>
      <c r="AC31" s="1720"/>
      <c r="AD31" s="1721"/>
      <c r="AE31" s="2073"/>
      <c r="AF31" s="1720"/>
      <c r="AG31" s="1721"/>
      <c r="AH31" s="2073"/>
      <c r="AI31" s="1720"/>
      <c r="AJ31" s="1872"/>
      <c r="AK31" s="267"/>
      <c r="AL31" s="267"/>
      <c r="AM31" s="267"/>
      <c r="AN31" s="267"/>
      <c r="AO31" s="267"/>
      <c r="AP31" s="267"/>
      <c r="AQ31" s="267"/>
      <c r="AR31" s="267"/>
      <c r="AS31" s="267"/>
    </row>
    <row r="32" spans="1:45" ht="21" customHeight="1">
      <c r="A32" s="2049"/>
      <c r="B32" s="2050"/>
      <c r="C32" s="2220"/>
      <c r="D32" s="2219"/>
      <c r="E32" s="1715"/>
      <c r="F32" s="2219"/>
      <c r="G32" s="2232"/>
      <c r="H32" s="2233" t="s">
        <v>78</v>
      </c>
      <c r="I32" s="2234"/>
      <c r="J32" s="899">
        <v>1.4999999999999999E-2</v>
      </c>
      <c r="K32" s="899">
        <v>1.4999999999999999E-2</v>
      </c>
      <c r="L32" s="899">
        <v>0.18</v>
      </c>
      <c r="M32" s="899">
        <v>0.26800000000000002</v>
      </c>
      <c r="N32" s="899">
        <v>5.3999999999999999E-2</v>
      </c>
      <c r="O32" s="899">
        <v>5.3999999999999999E-2</v>
      </c>
      <c r="P32" s="818">
        <v>0.114</v>
      </c>
      <c r="Q32" s="818">
        <v>5.3999999999999999E-2</v>
      </c>
      <c r="R32" s="818">
        <v>5.3999999999999999E-2</v>
      </c>
      <c r="S32" s="818">
        <v>0.114</v>
      </c>
      <c r="T32" s="1016" t="s">
        <v>2692</v>
      </c>
      <c r="U32" s="1016" t="s">
        <v>2692</v>
      </c>
      <c r="V32" s="733">
        <f t="shared" si="15"/>
        <v>0.92200000000000015</v>
      </c>
      <c r="W32" s="1619"/>
      <c r="X32" s="730">
        <f>+V32/V31*W31</f>
        <v>0.18440000000000001</v>
      </c>
      <c r="Y32" s="1678"/>
      <c r="Z32" s="1715"/>
      <c r="AA32" s="1713"/>
      <c r="AB32" s="1678"/>
      <c r="AC32" s="1715"/>
      <c r="AD32" s="1713"/>
      <c r="AE32" s="1678"/>
      <c r="AF32" s="1715"/>
      <c r="AG32" s="1713"/>
      <c r="AH32" s="1678"/>
      <c r="AI32" s="1715"/>
      <c r="AJ32" s="1840"/>
      <c r="AK32" s="267"/>
      <c r="AL32" s="267"/>
      <c r="AM32" s="267"/>
      <c r="AN32" s="267"/>
      <c r="AO32" s="267"/>
      <c r="AP32" s="267"/>
      <c r="AQ32" s="267"/>
      <c r="AR32" s="267"/>
      <c r="AS32" s="267"/>
    </row>
    <row r="33" spans="1:45" ht="12.75" customHeight="1">
      <c r="A33" s="2061" t="s">
        <v>2764</v>
      </c>
      <c r="B33" s="2218" t="s">
        <v>34</v>
      </c>
      <c r="C33" s="1863"/>
      <c r="D33" s="1863"/>
      <c r="E33" s="1863"/>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4"/>
      <c r="AK33" s="267"/>
      <c r="AL33" s="267"/>
      <c r="AM33" s="267"/>
      <c r="AN33" s="267"/>
      <c r="AO33" s="267"/>
      <c r="AP33" s="267"/>
      <c r="AQ33" s="267"/>
      <c r="AR33" s="267"/>
      <c r="AS33" s="267"/>
    </row>
    <row r="34" spans="1:45" ht="48" customHeight="1">
      <c r="A34" s="1653"/>
      <c r="B34" s="2296">
        <v>1</v>
      </c>
      <c r="C34" s="2057" t="s">
        <v>2767</v>
      </c>
      <c r="D34" s="1720"/>
      <c r="E34" s="1720"/>
      <c r="F34" s="1720"/>
      <c r="G34" s="1721"/>
      <c r="H34" s="2042" t="s">
        <v>79</v>
      </c>
      <c r="I34" s="654" t="s">
        <v>47</v>
      </c>
      <c r="J34" s="676">
        <v>8.3299999999999999E-2</v>
      </c>
      <c r="K34" s="676">
        <v>8.3299999999999999E-2</v>
      </c>
      <c r="L34" s="676">
        <v>8.3299999999999999E-2</v>
      </c>
      <c r="M34" s="676">
        <v>8.3299999999999999E-2</v>
      </c>
      <c r="N34" s="676">
        <v>8.3299999999999999E-2</v>
      </c>
      <c r="O34" s="676">
        <v>8.3299999999999999E-2</v>
      </c>
      <c r="P34" s="676">
        <v>8.3299999999999999E-2</v>
      </c>
      <c r="Q34" s="676">
        <v>8.3299999999999999E-2</v>
      </c>
      <c r="R34" s="676">
        <v>8.3299999999999999E-2</v>
      </c>
      <c r="S34" s="676">
        <v>8.3299999999999999E-2</v>
      </c>
      <c r="T34" s="676">
        <v>8.3299999999999999E-2</v>
      </c>
      <c r="U34" s="676">
        <v>8.3699999999999997E-2</v>
      </c>
      <c r="V34" s="678">
        <f t="shared" ref="V34:V41" si="16">SUM(J34:U34)</f>
        <v>1</v>
      </c>
      <c r="W34" s="2140">
        <v>0.33</v>
      </c>
      <c r="X34" s="290">
        <f>V34*W34</f>
        <v>0.33</v>
      </c>
      <c r="Y34" s="2302" t="s">
        <v>2769</v>
      </c>
      <c r="Z34" s="1720"/>
      <c r="AA34" s="1721"/>
      <c r="AB34" s="2302" t="s">
        <v>2772</v>
      </c>
      <c r="AC34" s="1720"/>
      <c r="AD34" s="1721"/>
      <c r="AE34" s="2302" t="s">
        <v>2773</v>
      </c>
      <c r="AF34" s="1720"/>
      <c r="AG34" s="1721"/>
      <c r="AH34" s="2303" t="s">
        <v>2774</v>
      </c>
      <c r="AI34" s="1720"/>
      <c r="AJ34" s="1872"/>
      <c r="AK34" s="267"/>
      <c r="AL34" s="267"/>
      <c r="AM34" s="267"/>
      <c r="AN34" s="267"/>
      <c r="AO34" s="267"/>
      <c r="AP34" s="267"/>
      <c r="AQ34" s="267"/>
      <c r="AR34" s="267"/>
      <c r="AS34" s="267"/>
    </row>
    <row r="35" spans="1:45" ht="48" customHeight="1">
      <c r="A35" s="1653"/>
      <c r="B35" s="1619"/>
      <c r="C35" s="1679"/>
      <c r="D35" s="1722"/>
      <c r="E35" s="1722"/>
      <c r="F35" s="1722"/>
      <c r="G35" s="1648"/>
      <c r="H35" s="2043"/>
      <c r="I35" s="666" t="s">
        <v>48</v>
      </c>
      <c r="J35" s="749">
        <v>8.3299999999999999E-2</v>
      </c>
      <c r="K35" s="669">
        <v>8.3299999999999999E-2</v>
      </c>
      <c r="L35" s="669">
        <v>8.3299999999999999E-2</v>
      </c>
      <c r="M35" s="669">
        <v>8.3299999999999999E-2</v>
      </c>
      <c r="N35" s="669">
        <v>8.3299999999999999E-2</v>
      </c>
      <c r="O35" s="669">
        <v>8.3299999999999999E-2</v>
      </c>
      <c r="P35" s="669">
        <v>8.3299999999999999E-2</v>
      </c>
      <c r="Q35" s="669">
        <v>8.3299999999999999E-2</v>
      </c>
      <c r="R35" s="669">
        <v>8.3299999999999999E-2</v>
      </c>
      <c r="S35" s="669">
        <v>8.3299999999999999E-2</v>
      </c>
      <c r="T35" s="957" t="s">
        <v>2775</v>
      </c>
      <c r="U35" s="957" t="s">
        <v>2776</v>
      </c>
      <c r="V35" s="998">
        <f t="shared" si="16"/>
        <v>0.83300000000000007</v>
      </c>
      <c r="W35" s="2141"/>
      <c r="X35" s="297">
        <f>+V35*W34</f>
        <v>0.27489000000000002</v>
      </c>
      <c r="Y35" s="1679"/>
      <c r="Z35" s="1722"/>
      <c r="AA35" s="1648"/>
      <c r="AB35" s="1679"/>
      <c r="AC35" s="1722"/>
      <c r="AD35" s="1648"/>
      <c r="AE35" s="1679"/>
      <c r="AF35" s="1722"/>
      <c r="AG35" s="1648"/>
      <c r="AH35" s="1679"/>
      <c r="AI35" s="1722"/>
      <c r="AJ35" s="2067"/>
      <c r="AK35" s="267"/>
      <c r="AL35" s="267"/>
      <c r="AM35" s="267"/>
      <c r="AN35" s="267"/>
      <c r="AO35" s="267"/>
      <c r="AP35" s="267"/>
      <c r="AQ35" s="267"/>
      <c r="AR35" s="267"/>
      <c r="AS35" s="267"/>
    </row>
    <row r="36" spans="1:45" ht="48" customHeight="1">
      <c r="A36" s="1653"/>
      <c r="B36" s="2296">
        <v>2</v>
      </c>
      <c r="C36" s="2057" t="s">
        <v>2777</v>
      </c>
      <c r="D36" s="1720"/>
      <c r="E36" s="1720"/>
      <c r="F36" s="1720"/>
      <c r="G36" s="1721"/>
      <c r="H36" s="2042" t="s">
        <v>79</v>
      </c>
      <c r="I36" s="654" t="s">
        <v>47</v>
      </c>
      <c r="J36" s="676">
        <v>8.3299999999999999E-2</v>
      </c>
      <c r="K36" s="676">
        <v>8.3299999999999999E-2</v>
      </c>
      <c r="L36" s="676">
        <v>8.3299999999999999E-2</v>
      </c>
      <c r="M36" s="676">
        <v>8.3299999999999999E-2</v>
      </c>
      <c r="N36" s="676">
        <v>8.3299999999999999E-2</v>
      </c>
      <c r="O36" s="676">
        <v>8.3299999999999999E-2</v>
      </c>
      <c r="P36" s="676">
        <v>8.3299999999999999E-2</v>
      </c>
      <c r="Q36" s="676">
        <v>8.3299999999999999E-2</v>
      </c>
      <c r="R36" s="676">
        <v>8.3299999999999999E-2</v>
      </c>
      <c r="S36" s="676">
        <v>8.3299999999999999E-2</v>
      </c>
      <c r="T36" s="676">
        <v>8.3299999999999999E-2</v>
      </c>
      <c r="U36" s="676">
        <v>8.3699999999999997E-2</v>
      </c>
      <c r="V36" s="678">
        <f t="shared" si="16"/>
        <v>1</v>
      </c>
      <c r="W36" s="2140">
        <v>0.33</v>
      </c>
      <c r="X36" s="290">
        <f>V36*W36</f>
        <v>0.33</v>
      </c>
      <c r="Y36" s="2302" t="s">
        <v>2778</v>
      </c>
      <c r="Z36" s="1720"/>
      <c r="AA36" s="1721"/>
      <c r="AB36" s="2302" t="s">
        <v>2778</v>
      </c>
      <c r="AC36" s="1720"/>
      <c r="AD36" s="1721"/>
      <c r="AE36" s="2302" t="s">
        <v>2778</v>
      </c>
      <c r="AF36" s="1720"/>
      <c r="AG36" s="1721"/>
      <c r="AH36" s="2303" t="s">
        <v>2779</v>
      </c>
      <c r="AI36" s="1720"/>
      <c r="AJ36" s="1872"/>
      <c r="AK36" s="267"/>
      <c r="AL36" s="267"/>
      <c r="AM36" s="267"/>
      <c r="AN36" s="267"/>
      <c r="AO36" s="267"/>
      <c r="AP36" s="267"/>
      <c r="AQ36" s="267"/>
      <c r="AR36" s="267"/>
      <c r="AS36" s="267"/>
    </row>
    <row r="37" spans="1:45" ht="48" customHeight="1">
      <c r="A37" s="1653"/>
      <c r="B37" s="1619"/>
      <c r="C37" s="1679"/>
      <c r="D37" s="1722"/>
      <c r="E37" s="1722"/>
      <c r="F37" s="1722"/>
      <c r="G37" s="1648"/>
      <c r="H37" s="2043"/>
      <c r="I37" s="666" t="s">
        <v>48</v>
      </c>
      <c r="J37" s="749">
        <v>8.3299999999999999E-2</v>
      </c>
      <c r="K37" s="669">
        <v>8.3299999999999999E-2</v>
      </c>
      <c r="L37" s="669">
        <v>8.3299999999999999E-2</v>
      </c>
      <c r="M37" s="669">
        <v>8.3299999999999999E-2</v>
      </c>
      <c r="N37" s="669">
        <v>8.3299999999999999E-2</v>
      </c>
      <c r="O37" s="669">
        <v>8.3299999999999999E-2</v>
      </c>
      <c r="P37" s="669">
        <v>8.3299999999999999E-2</v>
      </c>
      <c r="Q37" s="669">
        <v>8.3299999999999999E-2</v>
      </c>
      <c r="R37" s="669">
        <v>8.3299999999999999E-2</v>
      </c>
      <c r="S37" s="669">
        <v>8.3299999999999999E-2</v>
      </c>
      <c r="T37" s="957" t="s">
        <v>2775</v>
      </c>
      <c r="U37" s="957" t="s">
        <v>2776</v>
      </c>
      <c r="V37" s="998">
        <f t="shared" si="16"/>
        <v>0.83300000000000007</v>
      </c>
      <c r="W37" s="2141"/>
      <c r="X37" s="297">
        <f>+V37*W36</f>
        <v>0.27489000000000002</v>
      </c>
      <c r="Y37" s="1679"/>
      <c r="Z37" s="1722"/>
      <c r="AA37" s="1648"/>
      <c r="AB37" s="1679"/>
      <c r="AC37" s="1722"/>
      <c r="AD37" s="1648"/>
      <c r="AE37" s="1679"/>
      <c r="AF37" s="1722"/>
      <c r="AG37" s="1648"/>
      <c r="AH37" s="1679"/>
      <c r="AI37" s="1722"/>
      <c r="AJ37" s="2067"/>
      <c r="AK37" s="267"/>
      <c r="AL37" s="267"/>
      <c r="AM37" s="267"/>
      <c r="AN37" s="267"/>
      <c r="AO37" s="267"/>
      <c r="AP37" s="267"/>
      <c r="AQ37" s="267"/>
      <c r="AR37" s="267"/>
      <c r="AS37" s="267"/>
    </row>
    <row r="38" spans="1:45" ht="48" customHeight="1">
      <c r="A38" s="1653"/>
      <c r="B38" s="2296">
        <v>3</v>
      </c>
      <c r="C38" s="2057" t="s">
        <v>2780</v>
      </c>
      <c r="D38" s="1720"/>
      <c r="E38" s="1720"/>
      <c r="F38" s="1720"/>
      <c r="G38" s="1721"/>
      <c r="H38" s="2042" t="s">
        <v>79</v>
      </c>
      <c r="I38" s="654" t="s">
        <v>47</v>
      </c>
      <c r="J38" s="676"/>
      <c r="K38" s="676">
        <v>9.0899999999999995E-2</v>
      </c>
      <c r="L38" s="676">
        <v>9.0899999999999995E-2</v>
      </c>
      <c r="M38" s="676">
        <v>9.0899999999999995E-2</v>
      </c>
      <c r="N38" s="676">
        <v>9.0899999999999995E-2</v>
      </c>
      <c r="O38" s="676">
        <v>9.0899999999999995E-2</v>
      </c>
      <c r="P38" s="676">
        <v>9.0899999999999995E-2</v>
      </c>
      <c r="Q38" s="676">
        <v>9.0899999999999995E-2</v>
      </c>
      <c r="R38" s="676">
        <v>9.0899999999999995E-2</v>
      </c>
      <c r="S38" s="676">
        <v>9.0899999999999995E-2</v>
      </c>
      <c r="T38" s="676">
        <v>9.0899999999999995E-2</v>
      </c>
      <c r="U38" s="676">
        <v>9.0999999999999998E-2</v>
      </c>
      <c r="V38" s="678">
        <f t="shared" si="16"/>
        <v>0.99999999999999989</v>
      </c>
      <c r="W38" s="2140">
        <v>0.34</v>
      </c>
      <c r="X38" s="290">
        <f>V38*W38</f>
        <v>0.33999999999999997</v>
      </c>
      <c r="Y38" s="2302" t="s">
        <v>2781</v>
      </c>
      <c r="Z38" s="1720"/>
      <c r="AA38" s="1721"/>
      <c r="AB38" s="2302" t="s">
        <v>2782</v>
      </c>
      <c r="AC38" s="1720"/>
      <c r="AD38" s="1721"/>
      <c r="AE38" s="2302" t="s">
        <v>2782</v>
      </c>
      <c r="AF38" s="1720"/>
      <c r="AG38" s="1721"/>
      <c r="AH38" s="2303" t="s">
        <v>2782</v>
      </c>
      <c r="AI38" s="1720"/>
      <c r="AJ38" s="1872"/>
      <c r="AK38" s="267"/>
      <c r="AL38" s="267"/>
      <c r="AM38" s="267"/>
      <c r="AN38" s="267"/>
      <c r="AO38" s="267"/>
      <c r="AP38" s="267"/>
      <c r="AQ38" s="267"/>
      <c r="AR38" s="267"/>
      <c r="AS38" s="267"/>
    </row>
    <row r="39" spans="1:45" ht="48" customHeight="1">
      <c r="A39" s="1653"/>
      <c r="B39" s="1619"/>
      <c r="C39" s="1679"/>
      <c r="D39" s="1722"/>
      <c r="E39" s="1722"/>
      <c r="F39" s="1722"/>
      <c r="G39" s="1648"/>
      <c r="H39" s="2043"/>
      <c r="I39" s="666" t="s">
        <v>48</v>
      </c>
      <c r="J39" s="749"/>
      <c r="K39" s="669">
        <v>9.0899999999999995E-2</v>
      </c>
      <c r="L39" s="669">
        <v>9.0899999999999995E-2</v>
      </c>
      <c r="M39" s="669">
        <v>9.0899999999999995E-2</v>
      </c>
      <c r="N39" s="669">
        <v>9.0899999999999995E-2</v>
      </c>
      <c r="O39" s="669">
        <v>9.0899999999999995E-2</v>
      </c>
      <c r="P39" s="669">
        <v>9.0899999999999995E-2</v>
      </c>
      <c r="Q39" s="669">
        <v>9.0899999999999995E-2</v>
      </c>
      <c r="R39" s="669">
        <v>9.0899999999999995E-2</v>
      </c>
      <c r="S39" s="669">
        <v>9.0899999999999995E-2</v>
      </c>
      <c r="T39" s="957" t="s">
        <v>2783</v>
      </c>
      <c r="U39" s="957" t="s">
        <v>2784</v>
      </c>
      <c r="V39" s="998">
        <f t="shared" si="16"/>
        <v>0.81809999999999994</v>
      </c>
      <c r="W39" s="2141"/>
      <c r="X39" s="297">
        <f>+V39*W38</f>
        <v>0.27815400000000001</v>
      </c>
      <c r="Y39" s="1679"/>
      <c r="Z39" s="1722"/>
      <c r="AA39" s="1648"/>
      <c r="AB39" s="1679"/>
      <c r="AC39" s="1722"/>
      <c r="AD39" s="1648"/>
      <c r="AE39" s="1679"/>
      <c r="AF39" s="1722"/>
      <c r="AG39" s="1648"/>
      <c r="AH39" s="1679"/>
      <c r="AI39" s="1722"/>
      <c r="AJ39" s="2067"/>
      <c r="AK39" s="267"/>
      <c r="AL39" s="267"/>
      <c r="AM39" s="267"/>
      <c r="AN39" s="267"/>
      <c r="AO39" s="267"/>
      <c r="AP39" s="267"/>
      <c r="AQ39" s="267"/>
      <c r="AR39" s="267"/>
      <c r="AS39" s="267"/>
    </row>
    <row r="40" spans="1:45" ht="17.25" customHeight="1">
      <c r="A40" s="1653"/>
      <c r="B40" s="2060" t="s">
        <v>103</v>
      </c>
      <c r="C40" s="1720"/>
      <c r="D40" s="1720"/>
      <c r="E40" s="1720"/>
      <c r="F40" s="1720"/>
      <c r="G40" s="1721"/>
      <c r="H40" s="2286" t="s">
        <v>79</v>
      </c>
      <c r="I40" s="677" t="s">
        <v>47</v>
      </c>
      <c r="J40" s="678">
        <f t="shared" ref="J40:U40" si="17">+J34*$W$34+J36*$W$36+J38*$W$38</f>
        <v>5.4977999999999999E-2</v>
      </c>
      <c r="K40" s="678">
        <f t="shared" si="17"/>
        <v>8.5884000000000002E-2</v>
      </c>
      <c r="L40" s="678">
        <f t="shared" si="17"/>
        <v>8.5884000000000002E-2</v>
      </c>
      <c r="M40" s="678">
        <f t="shared" si="17"/>
        <v>8.5884000000000002E-2</v>
      </c>
      <c r="N40" s="678">
        <f t="shared" si="17"/>
        <v>8.5884000000000002E-2</v>
      </c>
      <c r="O40" s="678">
        <f t="shared" si="17"/>
        <v>8.5884000000000002E-2</v>
      </c>
      <c r="P40" s="678">
        <f t="shared" si="17"/>
        <v>8.5884000000000002E-2</v>
      </c>
      <c r="Q40" s="678">
        <f t="shared" si="17"/>
        <v>8.5884000000000002E-2</v>
      </c>
      <c r="R40" s="678">
        <f t="shared" si="17"/>
        <v>8.5884000000000002E-2</v>
      </c>
      <c r="S40" s="678">
        <f t="shared" si="17"/>
        <v>8.5884000000000002E-2</v>
      </c>
      <c r="T40" s="678">
        <f t="shared" si="17"/>
        <v>8.5884000000000002E-2</v>
      </c>
      <c r="U40" s="678">
        <f t="shared" si="17"/>
        <v>8.6182000000000009E-2</v>
      </c>
      <c r="V40" s="678">
        <f t="shared" si="16"/>
        <v>0.99999999999999989</v>
      </c>
      <c r="W40" s="2144">
        <f>SUM(W34:W39)</f>
        <v>1</v>
      </c>
      <c r="X40" s="290">
        <f>V40*W40</f>
        <v>0.99999999999999989</v>
      </c>
      <c r="Y40" s="2034"/>
      <c r="Z40" s="1720"/>
      <c r="AA40" s="1721"/>
      <c r="AB40" s="2034"/>
      <c r="AC40" s="1720"/>
      <c r="AD40" s="1721"/>
      <c r="AE40" s="2034"/>
      <c r="AF40" s="1720"/>
      <c r="AG40" s="1721"/>
      <c r="AH40" s="2034"/>
      <c r="AI40" s="1720"/>
      <c r="AJ40" s="1872"/>
      <c r="AK40" s="267"/>
      <c r="AL40" s="267"/>
      <c r="AM40" s="267"/>
      <c r="AN40" s="267"/>
      <c r="AO40" s="267"/>
      <c r="AP40" s="267"/>
      <c r="AQ40" s="267"/>
      <c r="AR40" s="267"/>
      <c r="AS40" s="267"/>
    </row>
    <row r="41" spans="1:45" ht="17.25" customHeight="1">
      <c r="A41" s="1654"/>
      <c r="B41" s="1696"/>
      <c r="C41" s="1666"/>
      <c r="D41" s="1666"/>
      <c r="E41" s="1666"/>
      <c r="F41" s="1666"/>
      <c r="G41" s="1651"/>
      <c r="H41" s="2246"/>
      <c r="I41" s="741" t="s">
        <v>48</v>
      </c>
      <c r="J41" s="742">
        <f t="shared" ref="J41:U41" si="18">+J35*$W$34+J37*$W$36+J39*$W$38</f>
        <v>5.4977999999999999E-2</v>
      </c>
      <c r="K41" s="742">
        <f t="shared" si="18"/>
        <v>8.5884000000000002E-2</v>
      </c>
      <c r="L41" s="742">
        <f t="shared" si="18"/>
        <v>8.5884000000000002E-2</v>
      </c>
      <c r="M41" s="742">
        <f t="shared" si="18"/>
        <v>8.5884000000000002E-2</v>
      </c>
      <c r="N41" s="742">
        <f t="shared" si="18"/>
        <v>8.5884000000000002E-2</v>
      </c>
      <c r="O41" s="742">
        <f t="shared" si="18"/>
        <v>8.5884000000000002E-2</v>
      </c>
      <c r="P41" s="742">
        <f t="shared" si="18"/>
        <v>8.5884000000000002E-2</v>
      </c>
      <c r="Q41" s="742">
        <f t="shared" si="18"/>
        <v>8.5884000000000002E-2</v>
      </c>
      <c r="R41" s="742">
        <f t="shared" si="18"/>
        <v>8.5884000000000002E-2</v>
      </c>
      <c r="S41" s="742">
        <f t="shared" si="18"/>
        <v>8.5884000000000002E-2</v>
      </c>
      <c r="T41" s="742" t="e">
        <f t="shared" si="18"/>
        <v>#VALUE!</v>
      </c>
      <c r="U41" s="742" t="e">
        <f t="shared" si="18"/>
        <v>#VALUE!</v>
      </c>
      <c r="V41" s="742" t="e">
        <f t="shared" si="16"/>
        <v>#VALUE!</v>
      </c>
      <c r="W41" s="2173"/>
      <c r="X41" s="745" t="e">
        <f>+V41*W40</f>
        <v>#VALUE!</v>
      </c>
      <c r="Y41" s="1696"/>
      <c r="Z41" s="1666"/>
      <c r="AA41" s="1651"/>
      <c r="AB41" s="1696"/>
      <c r="AC41" s="1666"/>
      <c r="AD41" s="1651"/>
      <c r="AE41" s="1696"/>
      <c r="AF41" s="1666"/>
      <c r="AG41" s="1651"/>
      <c r="AH41" s="1696"/>
      <c r="AI41" s="1666"/>
      <c r="AJ41" s="1841"/>
      <c r="AK41" s="267"/>
      <c r="AL41" s="267"/>
      <c r="AM41" s="267"/>
      <c r="AN41" s="267"/>
      <c r="AO41" s="267"/>
      <c r="AP41" s="267"/>
      <c r="AQ41" s="267"/>
      <c r="AR41" s="267"/>
      <c r="AS41" s="267"/>
    </row>
    <row r="42" spans="1:45" ht="12.75" customHeight="1">
      <c r="A42" s="267"/>
      <c r="B42" s="267"/>
      <c r="C42" s="267"/>
      <c r="D42" s="267"/>
      <c r="E42" s="267"/>
      <c r="F42" s="267"/>
      <c r="G42" s="267"/>
      <c r="H42" s="267"/>
      <c r="I42" s="267"/>
      <c r="J42" s="416"/>
      <c r="K42" s="416"/>
      <c r="L42" s="416"/>
      <c r="M42" s="267"/>
      <c r="N42" s="267"/>
      <c r="O42" s="267"/>
      <c r="P42" s="267"/>
      <c r="Q42" s="267"/>
      <c r="R42" s="267"/>
      <c r="S42" s="267"/>
      <c r="T42" s="267"/>
      <c r="U42" s="267"/>
      <c r="V42" s="416"/>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row>
    <row r="43" spans="1:45" ht="12.75" customHeight="1">
      <c r="A43" s="267"/>
      <c r="B43" s="267"/>
      <c r="C43" s="267"/>
      <c r="D43" s="267"/>
      <c r="E43" s="267"/>
      <c r="F43" s="267"/>
      <c r="G43" s="267"/>
      <c r="H43" s="267"/>
      <c r="I43" s="267"/>
      <c r="J43" s="416"/>
      <c r="K43" s="416"/>
      <c r="L43" s="416"/>
      <c r="M43" s="267"/>
      <c r="N43" s="267"/>
      <c r="O43" s="267"/>
      <c r="P43" s="267"/>
      <c r="Q43" s="267"/>
      <c r="R43" s="267"/>
      <c r="S43" s="267"/>
      <c r="T43" s="267"/>
      <c r="U43" s="267"/>
      <c r="V43" s="416"/>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row>
    <row r="44" spans="1:45" ht="12.75" customHeight="1">
      <c r="A44" s="1731" t="s">
        <v>415</v>
      </c>
      <c r="B44" s="1715"/>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267"/>
      <c r="Z44" s="267"/>
      <c r="AA44" s="267"/>
      <c r="AB44" s="267"/>
      <c r="AC44" s="267"/>
      <c r="AD44" s="267"/>
      <c r="AE44" s="267"/>
      <c r="AF44" s="267"/>
      <c r="AG44" s="267"/>
      <c r="AH44" s="267"/>
      <c r="AI44" s="267"/>
      <c r="AJ44" s="267"/>
      <c r="AK44" s="267"/>
      <c r="AL44" s="267"/>
      <c r="AM44" s="267"/>
      <c r="AN44" s="267"/>
      <c r="AO44" s="267"/>
      <c r="AP44" s="267"/>
      <c r="AQ44" s="267"/>
      <c r="AR44" s="267"/>
      <c r="AS44" s="267"/>
    </row>
    <row r="45" spans="1:45" ht="12.75" customHeight="1">
      <c r="A45" s="418" t="s">
        <v>23</v>
      </c>
      <c r="B45" s="1699" t="s">
        <v>107</v>
      </c>
      <c r="C45" s="1700"/>
      <c r="D45" s="1701"/>
      <c r="E45" s="419" t="s">
        <v>76</v>
      </c>
      <c r="F45" s="418" t="s">
        <v>109</v>
      </c>
      <c r="G45" s="418" t="s">
        <v>28</v>
      </c>
      <c r="H45" s="1699" t="s">
        <v>416</v>
      </c>
      <c r="I45" s="1701"/>
      <c r="J45" s="419" t="s">
        <v>417</v>
      </c>
      <c r="K45" s="418" t="s">
        <v>79</v>
      </c>
      <c r="L45" s="418" t="s">
        <v>418</v>
      </c>
      <c r="M45" s="1699" t="s">
        <v>419</v>
      </c>
      <c r="N45" s="1700"/>
      <c r="O45" s="1700"/>
      <c r="P45" s="1700"/>
      <c r="Q45" s="1700"/>
      <c r="R45" s="1700"/>
      <c r="S45" s="1700"/>
      <c r="T45" s="1700"/>
      <c r="U45" s="1700"/>
      <c r="V45" s="1700"/>
      <c r="W45" s="1700"/>
      <c r="X45" s="1701"/>
      <c r="Y45" s="267"/>
      <c r="Z45" s="267"/>
      <c r="AA45" s="267"/>
      <c r="AB45" s="267"/>
      <c r="AC45" s="267"/>
      <c r="AD45" s="267"/>
      <c r="AE45" s="267"/>
      <c r="AF45" s="267"/>
      <c r="AG45" s="267"/>
      <c r="AH45" s="267"/>
      <c r="AI45" s="267"/>
      <c r="AJ45" s="267"/>
      <c r="AK45" s="267"/>
      <c r="AL45" s="267"/>
      <c r="AM45" s="267"/>
      <c r="AN45" s="267"/>
      <c r="AO45" s="267"/>
      <c r="AP45" s="267"/>
      <c r="AQ45" s="267"/>
      <c r="AR45" s="267"/>
      <c r="AS45" s="267"/>
    </row>
    <row r="46" spans="1:45" ht="46.5" customHeight="1">
      <c r="A46" s="1698" t="str">
        <f>I2</f>
        <v>GESTIÓN FINANCIERA</v>
      </c>
      <c r="B46" s="1702" t="str">
        <f>A7</f>
        <v>Nuevo Marco Normativo NICSP implementado</v>
      </c>
      <c r="C46" s="1700"/>
      <c r="D46" s="1701"/>
      <c r="E46" s="56">
        <f>W5</f>
        <v>0.35</v>
      </c>
      <c r="F46" s="694" t="str">
        <f t="shared" ref="F46:G46" si="19">D5</f>
        <v>Porcentaje</v>
      </c>
      <c r="G46" s="428">
        <f t="shared" si="19"/>
        <v>1</v>
      </c>
      <c r="H46" s="1703">
        <f>V5</f>
        <v>1.0000000000000002</v>
      </c>
      <c r="I46" s="1701"/>
      <c r="J46" s="1017">
        <v>1</v>
      </c>
      <c r="K46" s="424">
        <f t="shared" ref="K46:K49" si="20">J46/H46</f>
        <v>0.99999999999999978</v>
      </c>
      <c r="L46" s="424">
        <f t="shared" ref="L46:L49" si="21">K46*E46</f>
        <v>0.34999999999999992</v>
      </c>
      <c r="M46" s="1724" t="s">
        <v>2785</v>
      </c>
      <c r="N46" s="1700"/>
      <c r="O46" s="1700"/>
      <c r="P46" s="1700"/>
      <c r="Q46" s="1700"/>
      <c r="R46" s="1700"/>
      <c r="S46" s="1700"/>
      <c r="T46" s="1700"/>
      <c r="U46" s="1700"/>
      <c r="V46" s="1700"/>
      <c r="W46" s="1700"/>
      <c r="X46" s="1701"/>
      <c r="Y46" s="267"/>
      <c r="Z46" s="267"/>
      <c r="AA46" s="267"/>
      <c r="AB46" s="267"/>
      <c r="AC46" s="267"/>
      <c r="AD46" s="267"/>
      <c r="AE46" s="267"/>
      <c r="AF46" s="267"/>
      <c r="AG46" s="267"/>
      <c r="AH46" s="267"/>
      <c r="AI46" s="267"/>
      <c r="AJ46" s="267"/>
      <c r="AK46" s="267"/>
      <c r="AL46" s="267"/>
      <c r="AM46" s="267"/>
      <c r="AN46" s="267"/>
      <c r="AO46" s="267"/>
      <c r="AP46" s="267"/>
      <c r="AQ46" s="267"/>
      <c r="AR46" s="267"/>
      <c r="AS46" s="267"/>
    </row>
    <row r="47" spans="1:45" ht="46.5" customHeight="1">
      <c r="A47" s="1616"/>
      <c r="B47" s="1707" t="str">
        <f>A21</f>
        <v>Seguimiento al Presupuesto de Gastos en compromisos y obligaciones.</v>
      </c>
      <c r="C47" s="1735" t="str">
        <f>F17</f>
        <v>Porcentaje avance ejecución presupuestal en compromisos</v>
      </c>
      <c r="D47" s="1701"/>
      <c r="E47" s="56">
        <f>W17</f>
        <v>0.22500000000000001</v>
      </c>
      <c r="F47" s="694" t="str">
        <f t="shared" ref="F47:G47" si="22">D17</f>
        <v>Porcentaje</v>
      </c>
      <c r="G47" s="424">
        <f t="shared" si="22"/>
        <v>0.97640000000000005</v>
      </c>
      <c r="H47" s="1703">
        <f>V17</f>
        <v>0.97638099999999994</v>
      </c>
      <c r="I47" s="1701"/>
      <c r="J47" s="1019">
        <v>93.94</v>
      </c>
      <c r="K47" s="424">
        <f t="shared" si="20"/>
        <v>96.212441659557086</v>
      </c>
      <c r="L47" s="424">
        <f t="shared" si="21"/>
        <v>21.647799373400346</v>
      </c>
      <c r="M47" s="1724" t="s">
        <v>2724</v>
      </c>
      <c r="N47" s="1700"/>
      <c r="O47" s="1700"/>
      <c r="P47" s="1700"/>
      <c r="Q47" s="1700"/>
      <c r="R47" s="1700"/>
      <c r="S47" s="1700"/>
      <c r="T47" s="1700"/>
      <c r="U47" s="1700"/>
      <c r="V47" s="1700"/>
      <c r="W47" s="1700"/>
      <c r="X47" s="1701"/>
      <c r="Y47" s="255"/>
      <c r="Z47" s="255"/>
      <c r="AA47" s="255"/>
      <c r="AB47" s="255"/>
      <c r="AC47" s="255"/>
      <c r="AD47" s="255"/>
      <c r="AE47" s="255"/>
      <c r="AF47" s="255"/>
      <c r="AG47" s="255"/>
      <c r="AH47" s="255"/>
      <c r="AI47" s="255"/>
      <c r="AJ47" s="255"/>
      <c r="AK47" s="255"/>
      <c r="AL47" s="255"/>
      <c r="AM47" s="255"/>
      <c r="AN47" s="255"/>
      <c r="AO47" s="255"/>
      <c r="AP47" s="255"/>
      <c r="AQ47" s="255"/>
      <c r="AR47" s="255"/>
      <c r="AS47" s="255"/>
    </row>
    <row r="48" spans="1:45" ht="46.5" customHeight="1">
      <c r="A48" s="1616"/>
      <c r="B48" s="1619"/>
      <c r="C48" s="1735" t="str">
        <f>F19</f>
        <v>Porcentaje avance ejecución presupuestal en obligaciones</v>
      </c>
      <c r="D48" s="1701"/>
      <c r="E48" s="56">
        <f>W19</f>
        <v>0.22500000000000001</v>
      </c>
      <c r="F48" s="694" t="str">
        <f t="shared" ref="F48:G48" si="23">D19</f>
        <v>Porcentaje</v>
      </c>
      <c r="G48" s="424">
        <f t="shared" si="23"/>
        <v>0.95640000000000003</v>
      </c>
      <c r="H48" s="1703">
        <f>V19</f>
        <v>0.95640000000000014</v>
      </c>
      <c r="I48" s="1701"/>
      <c r="J48" s="1020">
        <v>0.86950000000000005</v>
      </c>
      <c r="K48" s="424">
        <f t="shared" si="20"/>
        <v>0.90913843580092002</v>
      </c>
      <c r="L48" s="424">
        <f t="shared" si="21"/>
        <v>0.204556148055207</v>
      </c>
      <c r="M48" s="2304" t="s">
        <v>2730</v>
      </c>
      <c r="N48" s="1722"/>
      <c r="O48" s="1722"/>
      <c r="P48" s="1722"/>
      <c r="Q48" s="1722"/>
      <c r="R48" s="1722"/>
      <c r="S48" s="1722"/>
      <c r="T48" s="1722"/>
      <c r="U48" s="1722"/>
      <c r="V48" s="1722"/>
      <c r="W48" s="1722"/>
      <c r="X48" s="1648"/>
      <c r="Y48" s="255"/>
      <c r="Z48" s="255"/>
      <c r="AA48" s="255"/>
      <c r="AB48" s="255"/>
      <c r="AC48" s="255"/>
      <c r="AD48" s="255"/>
      <c r="AE48" s="255"/>
      <c r="AF48" s="255"/>
      <c r="AG48" s="255"/>
      <c r="AH48" s="255"/>
      <c r="AI48" s="255"/>
      <c r="AJ48" s="255"/>
      <c r="AK48" s="255"/>
      <c r="AL48" s="255"/>
      <c r="AM48" s="255"/>
      <c r="AN48" s="255"/>
      <c r="AO48" s="255"/>
      <c r="AP48" s="255"/>
      <c r="AQ48" s="255"/>
      <c r="AR48" s="255"/>
      <c r="AS48" s="255"/>
    </row>
    <row r="49" spans="1:45" ht="46.5" customHeight="1">
      <c r="A49" s="1616"/>
      <c r="B49" s="1702" t="str">
        <f>A33</f>
        <v>PAC con Seguimiento.</v>
      </c>
      <c r="C49" s="1700"/>
      <c r="D49" s="1701"/>
      <c r="E49" s="56">
        <f>W31</f>
        <v>0.2</v>
      </c>
      <c r="F49" s="694" t="str">
        <f t="shared" ref="F49:G49" si="24">D31</f>
        <v>Porcentaje</v>
      </c>
      <c r="G49" s="428">
        <f t="shared" si="24"/>
        <v>1</v>
      </c>
      <c r="H49" s="1703">
        <f>V31</f>
        <v>1.0000000000000002</v>
      </c>
      <c r="I49" s="1701"/>
      <c r="J49" s="1017">
        <v>1</v>
      </c>
      <c r="K49" s="424">
        <f t="shared" si="20"/>
        <v>0.99999999999999978</v>
      </c>
      <c r="L49" s="424">
        <f t="shared" si="21"/>
        <v>0.19999999999999996</v>
      </c>
      <c r="M49" s="1724" t="s">
        <v>2789</v>
      </c>
      <c r="N49" s="1700"/>
      <c r="O49" s="1700"/>
      <c r="P49" s="1700"/>
      <c r="Q49" s="1700"/>
      <c r="R49" s="1700"/>
      <c r="S49" s="1700"/>
      <c r="T49" s="1700"/>
      <c r="U49" s="1700"/>
      <c r="V49" s="1700"/>
      <c r="W49" s="1700"/>
      <c r="X49" s="1701"/>
      <c r="Y49" s="255"/>
      <c r="Z49" s="255"/>
      <c r="AA49" s="255"/>
      <c r="AB49" s="255"/>
      <c r="AC49" s="255"/>
      <c r="AD49" s="255"/>
      <c r="AE49" s="255"/>
      <c r="AF49" s="255"/>
      <c r="AG49" s="255"/>
      <c r="AH49" s="255"/>
      <c r="AI49" s="255"/>
      <c r="AJ49" s="255"/>
      <c r="AK49" s="255"/>
      <c r="AL49" s="255"/>
      <c r="AM49" s="255"/>
      <c r="AN49" s="255"/>
      <c r="AO49" s="255"/>
      <c r="AP49" s="255"/>
      <c r="AQ49" s="255"/>
      <c r="AR49" s="255"/>
      <c r="AS49" s="255"/>
    </row>
    <row r="50" spans="1:45" ht="12.75" customHeight="1">
      <c r="A50" s="1619"/>
      <c r="B50" s="1704" t="s">
        <v>103</v>
      </c>
      <c r="C50" s="1700"/>
      <c r="D50" s="1701"/>
      <c r="E50" s="431">
        <f>SUM(E46:E49)</f>
        <v>1</v>
      </c>
      <c r="F50" s="1709" t="str">
        <f>A46</f>
        <v>GESTIÓN FINANCIERA</v>
      </c>
      <c r="G50" s="1701"/>
      <c r="H50" s="1704"/>
      <c r="I50" s="1701"/>
      <c r="J50" s="432"/>
      <c r="K50" s="433"/>
      <c r="L50" s="431">
        <f>SUM(L46:L49)</f>
        <v>22.402355521455554</v>
      </c>
      <c r="M50" s="2089"/>
      <c r="N50" s="1700"/>
      <c r="O50" s="1700"/>
      <c r="P50" s="1700"/>
      <c r="Q50" s="1700"/>
      <c r="R50" s="1700"/>
      <c r="S50" s="1700"/>
      <c r="T50" s="1700"/>
      <c r="U50" s="1700"/>
      <c r="V50" s="1700"/>
      <c r="W50" s="1700"/>
      <c r="X50" s="1701"/>
      <c r="Y50" s="255"/>
      <c r="Z50" s="255"/>
      <c r="AA50" s="255"/>
      <c r="AB50" s="255"/>
      <c r="AC50" s="255"/>
      <c r="AD50" s="255"/>
      <c r="AE50" s="255"/>
      <c r="AF50" s="255"/>
      <c r="AG50" s="255"/>
      <c r="AH50" s="255"/>
      <c r="AI50" s="255"/>
      <c r="AJ50" s="255"/>
      <c r="AK50" s="255"/>
      <c r="AL50" s="255"/>
      <c r="AM50" s="255"/>
      <c r="AN50" s="255"/>
      <c r="AO50" s="255"/>
      <c r="AP50" s="255"/>
      <c r="AQ50" s="255"/>
      <c r="AR50" s="255"/>
      <c r="AS50" s="255"/>
    </row>
    <row r="51" spans="1:45" ht="12.75" customHeight="1">
      <c r="A51" s="255"/>
      <c r="B51" s="255"/>
      <c r="C51" s="255"/>
      <c r="D51" s="255"/>
      <c r="E51" s="255"/>
      <c r="F51" s="255"/>
      <c r="G51" s="255"/>
      <c r="H51" s="255"/>
      <c r="I51" s="255"/>
      <c r="J51" s="1022"/>
      <c r="K51" s="1022"/>
      <c r="L51" s="1022"/>
      <c r="M51" s="255"/>
      <c r="N51" s="255"/>
      <c r="O51" s="255"/>
      <c r="P51" s="255"/>
      <c r="Q51" s="255"/>
      <c r="R51" s="255"/>
      <c r="S51" s="255"/>
      <c r="T51" s="255"/>
      <c r="U51" s="255"/>
      <c r="V51" s="1022"/>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row>
    <row r="52" spans="1:45" ht="12.75" customHeight="1">
      <c r="A52" s="255"/>
      <c r="B52" s="255"/>
      <c r="C52" s="255"/>
      <c r="D52" s="255"/>
      <c r="E52" s="255"/>
      <c r="F52" s="255"/>
      <c r="G52" s="255"/>
      <c r="H52" s="255"/>
      <c r="I52" s="255"/>
      <c r="J52" s="1022"/>
      <c r="K52" s="1022"/>
      <c r="L52" s="1022"/>
      <c r="M52" s="255"/>
      <c r="N52" s="255"/>
      <c r="O52" s="255"/>
      <c r="P52" s="255"/>
      <c r="Q52" s="255"/>
      <c r="R52" s="255"/>
      <c r="S52" s="255"/>
      <c r="T52" s="255"/>
      <c r="U52" s="255"/>
      <c r="V52" s="1022"/>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row>
    <row r="53" spans="1:45" ht="12.75" customHeight="1">
      <c r="A53" s="255"/>
      <c r="B53" s="255"/>
      <c r="C53" s="255"/>
      <c r="D53" s="255"/>
      <c r="E53" s="255"/>
      <c r="F53" s="255"/>
      <c r="G53" s="255"/>
      <c r="H53" s="255"/>
      <c r="I53" s="255"/>
      <c r="J53" s="1022"/>
      <c r="K53" s="1022"/>
      <c r="L53" s="1022"/>
      <c r="M53" s="255"/>
      <c r="N53" s="255"/>
      <c r="O53" s="255"/>
      <c r="P53" s="255"/>
      <c r="Q53" s="255"/>
      <c r="R53" s="255"/>
      <c r="S53" s="255"/>
      <c r="T53" s="255"/>
      <c r="U53" s="255"/>
      <c r="V53" s="1022"/>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row>
    <row r="54" spans="1:45" ht="12.75" customHeight="1">
      <c r="A54" s="255"/>
      <c r="B54" s="255"/>
      <c r="C54" s="255"/>
      <c r="D54" s="255"/>
      <c r="E54" s="255"/>
      <c r="F54" s="255"/>
      <c r="G54" s="255"/>
      <c r="H54" s="255"/>
      <c r="I54" s="255"/>
      <c r="J54" s="1022"/>
      <c r="K54" s="1022"/>
      <c r="L54" s="1022"/>
      <c r="M54" s="255"/>
      <c r="N54" s="255"/>
      <c r="O54" s="255"/>
      <c r="P54" s="255"/>
      <c r="Q54" s="255"/>
      <c r="R54" s="255"/>
      <c r="S54" s="255"/>
      <c r="T54" s="255"/>
      <c r="U54" s="255"/>
      <c r="V54" s="1022"/>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row>
    <row r="55" spans="1:45" ht="12.75" customHeight="1">
      <c r="A55" s="255"/>
      <c r="B55" s="255"/>
      <c r="C55" s="255"/>
      <c r="D55" s="255"/>
      <c r="E55" s="255"/>
      <c r="F55" s="255"/>
      <c r="G55" s="255"/>
      <c r="H55" s="255"/>
      <c r="I55" s="255"/>
      <c r="J55" s="1022"/>
      <c r="K55" s="1022"/>
      <c r="L55" s="1022"/>
      <c r="M55" s="255"/>
      <c r="N55" s="255"/>
      <c r="O55" s="255"/>
      <c r="P55" s="255"/>
      <c r="Q55" s="255"/>
      <c r="R55" s="255"/>
      <c r="S55" s="255"/>
      <c r="T55" s="255"/>
      <c r="U55" s="255"/>
      <c r="V55" s="1022"/>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row>
    <row r="56" spans="1:45" ht="12.75" customHeight="1">
      <c r="A56" s="255"/>
      <c r="B56" s="255"/>
      <c r="C56" s="255"/>
      <c r="D56" s="255"/>
      <c r="E56" s="255"/>
      <c r="F56" s="255"/>
      <c r="G56" s="255"/>
      <c r="H56" s="255"/>
      <c r="I56" s="255"/>
      <c r="J56" s="1022"/>
      <c r="K56" s="1022"/>
      <c r="L56" s="1022"/>
      <c r="M56" s="255"/>
      <c r="N56" s="255"/>
      <c r="O56" s="255"/>
      <c r="P56" s="255"/>
      <c r="Q56" s="255"/>
      <c r="R56" s="255"/>
      <c r="S56" s="255"/>
      <c r="T56" s="255"/>
      <c r="U56" s="255"/>
      <c r="V56" s="1022"/>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row>
    <row r="57" spans="1:45" ht="12.75" customHeight="1">
      <c r="A57" s="255"/>
      <c r="B57" s="255"/>
      <c r="C57" s="255"/>
      <c r="D57" s="255"/>
      <c r="E57" s="255"/>
      <c r="F57" s="255"/>
      <c r="G57" s="255"/>
      <c r="H57" s="255"/>
      <c r="I57" s="255"/>
      <c r="J57" s="1022"/>
      <c r="K57" s="1022"/>
      <c r="L57" s="1022"/>
      <c r="M57" s="255"/>
      <c r="N57" s="255"/>
      <c r="O57" s="255"/>
      <c r="P57" s="255"/>
      <c r="Q57" s="255"/>
      <c r="R57" s="255"/>
      <c r="S57" s="255"/>
      <c r="T57" s="255"/>
      <c r="U57" s="255"/>
      <c r="V57" s="1022"/>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row>
    <row r="58" spans="1:45" ht="12.75" customHeight="1">
      <c r="A58" s="255"/>
      <c r="B58" s="255"/>
      <c r="C58" s="255"/>
      <c r="D58" s="255"/>
      <c r="E58" s="255"/>
      <c r="F58" s="255"/>
      <c r="G58" s="255"/>
      <c r="H58" s="255"/>
      <c r="I58" s="255"/>
      <c r="J58" s="1022"/>
      <c r="K58" s="1022"/>
      <c r="L58" s="1022"/>
      <c r="M58" s="255"/>
      <c r="N58" s="255"/>
      <c r="O58" s="255"/>
      <c r="P58" s="255"/>
      <c r="Q58" s="255"/>
      <c r="R58" s="255"/>
      <c r="S58" s="255"/>
      <c r="T58" s="255"/>
      <c r="U58" s="255"/>
      <c r="V58" s="1022"/>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row>
    <row r="59" spans="1:45" ht="12.75" customHeight="1">
      <c r="A59" s="255"/>
      <c r="B59" s="255"/>
      <c r="C59" s="255"/>
      <c r="D59" s="255"/>
      <c r="E59" s="255"/>
      <c r="F59" s="255"/>
      <c r="G59" s="255"/>
      <c r="H59" s="255"/>
      <c r="I59" s="255"/>
      <c r="J59" s="1022"/>
      <c r="K59" s="1022"/>
      <c r="L59" s="1022"/>
      <c r="M59" s="255"/>
      <c r="N59" s="255"/>
      <c r="O59" s="255"/>
      <c r="P59" s="255"/>
      <c r="Q59" s="255"/>
      <c r="R59" s="255"/>
      <c r="S59" s="255"/>
      <c r="T59" s="255"/>
      <c r="U59" s="255"/>
      <c r="V59" s="1022"/>
      <c r="W59" s="255"/>
      <c r="X59" s="255"/>
      <c r="Y59" s="255"/>
      <c r="Z59" s="255"/>
      <c r="AA59" s="255"/>
      <c r="AB59" s="255"/>
      <c r="AC59" s="255"/>
      <c r="AD59" s="255"/>
      <c r="AE59" s="255"/>
      <c r="AF59" s="255"/>
      <c r="AG59" s="255"/>
      <c r="AH59" s="255"/>
      <c r="AI59" s="255"/>
      <c r="AJ59" s="255"/>
      <c r="AK59" s="255"/>
      <c r="AL59" s="255"/>
      <c r="AM59" s="255"/>
      <c r="AN59" s="255"/>
      <c r="AO59" s="255"/>
      <c r="AP59" s="255"/>
      <c r="AQ59" s="255"/>
      <c r="AR59" s="255"/>
      <c r="AS59" s="255"/>
    </row>
    <row r="60" spans="1:45" ht="12.75" customHeight="1">
      <c r="A60" s="255"/>
      <c r="B60" s="255"/>
      <c r="C60" s="255"/>
      <c r="D60" s="255"/>
      <c r="E60" s="255"/>
      <c r="F60" s="255"/>
      <c r="G60" s="255"/>
      <c r="H60" s="255"/>
      <c r="I60" s="255"/>
      <c r="J60" s="1022"/>
      <c r="K60" s="1022"/>
      <c r="L60" s="1022"/>
      <c r="M60" s="255"/>
      <c r="N60" s="255"/>
      <c r="O60" s="255"/>
      <c r="P60" s="255"/>
      <c r="Q60" s="255"/>
      <c r="R60" s="255"/>
      <c r="S60" s="255"/>
      <c r="T60" s="255"/>
      <c r="U60" s="255"/>
      <c r="V60" s="1022"/>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row>
    <row r="61" spans="1:45" ht="12.75" customHeight="1">
      <c r="A61" s="255"/>
      <c r="B61" s="255"/>
      <c r="C61" s="255"/>
      <c r="D61" s="255"/>
      <c r="E61" s="255"/>
      <c r="F61" s="255"/>
      <c r="G61" s="255"/>
      <c r="H61" s="255"/>
      <c r="I61" s="255"/>
      <c r="J61" s="1022"/>
      <c r="K61" s="1022"/>
      <c r="L61" s="1022"/>
      <c r="M61" s="255"/>
      <c r="N61" s="255"/>
      <c r="O61" s="255"/>
      <c r="P61" s="255"/>
      <c r="Q61" s="255"/>
      <c r="R61" s="255"/>
      <c r="S61" s="255"/>
      <c r="T61" s="255"/>
      <c r="U61" s="255"/>
      <c r="V61" s="1022"/>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row>
    <row r="62" spans="1:45" ht="12.75" customHeight="1">
      <c r="A62" s="255"/>
      <c r="B62" s="255"/>
      <c r="C62" s="255"/>
      <c r="D62" s="255"/>
      <c r="E62" s="255"/>
      <c r="F62" s="255"/>
      <c r="G62" s="255"/>
      <c r="H62" s="255"/>
      <c r="I62" s="255"/>
      <c r="J62" s="1022"/>
      <c r="K62" s="1022"/>
      <c r="L62" s="1022"/>
      <c r="M62" s="255"/>
      <c r="N62" s="255"/>
      <c r="O62" s="255"/>
      <c r="P62" s="255"/>
      <c r="Q62" s="255"/>
      <c r="R62" s="255"/>
      <c r="S62" s="255"/>
      <c r="T62" s="255"/>
      <c r="U62" s="255"/>
      <c r="V62" s="1022"/>
      <c r="W62" s="255"/>
      <c r="X62" s="255"/>
      <c r="Y62" s="255"/>
      <c r="Z62" s="255"/>
      <c r="AA62" s="255"/>
      <c r="AB62" s="255"/>
      <c r="AC62" s="255"/>
      <c r="AD62" s="255"/>
      <c r="AE62" s="255"/>
      <c r="AF62" s="255"/>
      <c r="AG62" s="255"/>
      <c r="AH62" s="255"/>
      <c r="AI62" s="255"/>
      <c r="AJ62" s="255"/>
      <c r="AK62" s="255"/>
      <c r="AL62" s="255"/>
      <c r="AM62" s="255"/>
      <c r="AN62" s="255"/>
      <c r="AO62" s="255"/>
      <c r="AP62" s="255"/>
      <c r="AQ62" s="255"/>
      <c r="AR62" s="255"/>
      <c r="AS62" s="255"/>
    </row>
    <row r="63" spans="1:45" ht="12.75" customHeight="1">
      <c r="A63" s="255"/>
      <c r="B63" s="255"/>
      <c r="C63" s="255"/>
      <c r="D63" s="255"/>
      <c r="E63" s="255"/>
      <c r="F63" s="255"/>
      <c r="G63" s="255"/>
      <c r="H63" s="255"/>
      <c r="I63" s="255"/>
      <c r="J63" s="1022"/>
      <c r="K63" s="1022"/>
      <c r="L63" s="1022"/>
      <c r="M63" s="255"/>
      <c r="N63" s="255"/>
      <c r="O63" s="255"/>
      <c r="P63" s="255"/>
      <c r="Q63" s="255"/>
      <c r="R63" s="255"/>
      <c r="S63" s="255"/>
      <c r="T63" s="255"/>
      <c r="U63" s="255"/>
      <c r="V63" s="1022"/>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row>
    <row r="64" spans="1:45" ht="12.75" customHeight="1">
      <c r="A64" s="255"/>
      <c r="B64" s="255"/>
      <c r="C64" s="255"/>
      <c r="D64" s="255"/>
      <c r="E64" s="255"/>
      <c r="F64" s="255"/>
      <c r="G64" s="255"/>
      <c r="H64" s="255"/>
      <c r="I64" s="255"/>
      <c r="J64" s="1022"/>
      <c r="K64" s="1022"/>
      <c r="L64" s="1022"/>
      <c r="M64" s="255"/>
      <c r="N64" s="255"/>
      <c r="O64" s="255"/>
      <c r="P64" s="255"/>
      <c r="Q64" s="255"/>
      <c r="R64" s="255"/>
      <c r="S64" s="255"/>
      <c r="T64" s="255"/>
      <c r="U64" s="255"/>
      <c r="V64" s="1022"/>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row>
    <row r="65" spans="1:45" ht="12.75" customHeight="1">
      <c r="A65" s="255"/>
      <c r="B65" s="255"/>
      <c r="C65" s="255"/>
      <c r="D65" s="255"/>
      <c r="E65" s="255"/>
      <c r="F65" s="255"/>
      <c r="G65" s="255"/>
      <c r="H65" s="255"/>
      <c r="I65" s="255"/>
      <c r="J65" s="1022"/>
      <c r="K65" s="1022"/>
      <c r="L65" s="1022"/>
      <c r="M65" s="255"/>
      <c r="N65" s="255"/>
      <c r="O65" s="255"/>
      <c r="P65" s="255"/>
      <c r="Q65" s="255"/>
      <c r="R65" s="255"/>
      <c r="S65" s="255"/>
      <c r="T65" s="255"/>
      <c r="U65" s="255"/>
      <c r="V65" s="1022"/>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row>
    <row r="66" spans="1:45" ht="12.75" customHeight="1">
      <c r="A66" s="255"/>
      <c r="B66" s="255"/>
      <c r="C66" s="255"/>
      <c r="D66" s="255"/>
      <c r="E66" s="255"/>
      <c r="F66" s="255"/>
      <c r="G66" s="255"/>
      <c r="H66" s="255"/>
      <c r="I66" s="255"/>
      <c r="J66" s="1022"/>
      <c r="K66" s="1022"/>
      <c r="L66" s="1022"/>
      <c r="M66" s="255"/>
      <c r="N66" s="255"/>
      <c r="O66" s="255"/>
      <c r="P66" s="255"/>
      <c r="Q66" s="255"/>
      <c r="R66" s="255"/>
      <c r="S66" s="255"/>
      <c r="T66" s="255"/>
      <c r="U66" s="255"/>
      <c r="V66" s="1022"/>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row>
    <row r="67" spans="1:45" ht="12.75" customHeight="1">
      <c r="A67" s="255"/>
      <c r="B67" s="255"/>
      <c r="C67" s="255"/>
      <c r="D67" s="255"/>
      <c r="E67" s="255"/>
      <c r="F67" s="255"/>
      <c r="G67" s="255"/>
      <c r="H67" s="255"/>
      <c r="I67" s="255"/>
      <c r="J67" s="1022"/>
      <c r="K67" s="1022"/>
      <c r="L67" s="1022"/>
      <c r="M67" s="255"/>
      <c r="N67" s="255"/>
      <c r="O67" s="255"/>
      <c r="P67" s="255"/>
      <c r="Q67" s="255"/>
      <c r="R67" s="255"/>
      <c r="S67" s="255"/>
      <c r="T67" s="255"/>
      <c r="U67" s="255"/>
      <c r="V67" s="1022"/>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row>
    <row r="68" spans="1:45" ht="12.75" customHeight="1">
      <c r="A68" s="255"/>
      <c r="B68" s="255"/>
      <c r="C68" s="255"/>
      <c r="D68" s="255"/>
      <c r="E68" s="255"/>
      <c r="F68" s="255"/>
      <c r="G68" s="255"/>
      <c r="H68" s="255"/>
      <c r="I68" s="255"/>
      <c r="J68" s="1022"/>
      <c r="K68" s="1022"/>
      <c r="L68" s="1022"/>
      <c r="M68" s="255"/>
      <c r="N68" s="255"/>
      <c r="O68" s="255"/>
      <c r="P68" s="255"/>
      <c r="Q68" s="255"/>
      <c r="R68" s="255"/>
      <c r="S68" s="255"/>
      <c r="T68" s="255"/>
      <c r="U68" s="255"/>
      <c r="V68" s="1022"/>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row>
    <row r="69" spans="1:45" ht="12.75" customHeight="1">
      <c r="A69" s="255"/>
      <c r="B69" s="255"/>
      <c r="C69" s="255"/>
      <c r="D69" s="255"/>
      <c r="E69" s="255"/>
      <c r="F69" s="255"/>
      <c r="G69" s="255"/>
      <c r="H69" s="255"/>
      <c r="I69" s="255"/>
      <c r="J69" s="1022"/>
      <c r="K69" s="1022"/>
      <c r="L69" s="1022"/>
      <c r="M69" s="255"/>
      <c r="N69" s="255"/>
      <c r="O69" s="255"/>
      <c r="P69" s="255"/>
      <c r="Q69" s="255"/>
      <c r="R69" s="255"/>
      <c r="S69" s="255"/>
      <c r="T69" s="255"/>
      <c r="U69" s="255"/>
      <c r="V69" s="1022"/>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row>
    <row r="70" spans="1:45" ht="12.75" customHeight="1">
      <c r="A70" s="255"/>
      <c r="B70" s="255"/>
      <c r="C70" s="255"/>
      <c r="D70" s="255"/>
      <c r="E70" s="255"/>
      <c r="F70" s="255"/>
      <c r="G70" s="255"/>
      <c r="H70" s="255"/>
      <c r="I70" s="255"/>
      <c r="J70" s="1022"/>
      <c r="K70" s="1022"/>
      <c r="L70" s="1022"/>
      <c r="M70" s="255"/>
      <c r="N70" s="255"/>
      <c r="O70" s="255"/>
      <c r="P70" s="255"/>
      <c r="Q70" s="255"/>
      <c r="R70" s="255"/>
      <c r="S70" s="255"/>
      <c r="T70" s="255"/>
      <c r="U70" s="255"/>
      <c r="V70" s="1022"/>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row>
    <row r="71" spans="1:45" ht="12.75" customHeight="1">
      <c r="A71" s="255"/>
      <c r="B71" s="255"/>
      <c r="C71" s="255"/>
      <c r="D71" s="255"/>
      <c r="E71" s="255"/>
      <c r="F71" s="255"/>
      <c r="G71" s="255"/>
      <c r="H71" s="255"/>
      <c r="I71" s="255"/>
      <c r="J71" s="1022"/>
      <c r="K71" s="1022"/>
      <c r="L71" s="1022"/>
      <c r="M71" s="255"/>
      <c r="N71" s="255"/>
      <c r="O71" s="255"/>
      <c r="P71" s="255"/>
      <c r="Q71" s="255"/>
      <c r="R71" s="255"/>
      <c r="S71" s="255"/>
      <c r="T71" s="255"/>
      <c r="U71" s="255"/>
      <c r="V71" s="1022"/>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row>
    <row r="72" spans="1:45" ht="12.75" customHeight="1">
      <c r="A72" s="255"/>
      <c r="B72" s="255"/>
      <c r="C72" s="255"/>
      <c r="D72" s="255"/>
      <c r="E72" s="255"/>
      <c r="F72" s="255"/>
      <c r="G72" s="255"/>
      <c r="H72" s="255"/>
      <c r="I72" s="255"/>
      <c r="J72" s="1022"/>
      <c r="K72" s="1022"/>
      <c r="L72" s="1022"/>
      <c r="M72" s="255"/>
      <c r="N72" s="255"/>
      <c r="O72" s="255"/>
      <c r="P72" s="255"/>
      <c r="Q72" s="255"/>
      <c r="R72" s="255"/>
      <c r="S72" s="255"/>
      <c r="T72" s="255"/>
      <c r="U72" s="255"/>
      <c r="V72" s="1022"/>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row>
    <row r="73" spans="1:45" ht="12.75" customHeight="1">
      <c r="A73" s="255"/>
      <c r="B73" s="255"/>
      <c r="C73" s="255"/>
      <c r="D73" s="255"/>
      <c r="E73" s="255"/>
      <c r="F73" s="255"/>
      <c r="G73" s="255"/>
      <c r="H73" s="255"/>
      <c r="I73" s="255"/>
      <c r="J73" s="1022"/>
      <c r="K73" s="1022"/>
      <c r="L73" s="1022"/>
      <c r="M73" s="255"/>
      <c r="N73" s="255"/>
      <c r="O73" s="255"/>
      <c r="P73" s="255"/>
      <c r="Q73" s="255"/>
      <c r="R73" s="255"/>
      <c r="S73" s="255"/>
      <c r="T73" s="255"/>
      <c r="U73" s="255"/>
      <c r="V73" s="1022"/>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row>
    <row r="74" spans="1:45" ht="12.75" customHeight="1">
      <c r="A74" s="255"/>
      <c r="B74" s="255"/>
      <c r="C74" s="255"/>
      <c r="D74" s="255"/>
      <c r="E74" s="255"/>
      <c r="F74" s="255"/>
      <c r="G74" s="255"/>
      <c r="H74" s="255"/>
      <c r="I74" s="255"/>
      <c r="J74" s="1022"/>
      <c r="K74" s="1022"/>
      <c r="L74" s="1022"/>
      <c r="M74" s="255"/>
      <c r="N74" s="255"/>
      <c r="O74" s="255"/>
      <c r="P74" s="255"/>
      <c r="Q74" s="255"/>
      <c r="R74" s="255"/>
      <c r="S74" s="255"/>
      <c r="T74" s="255"/>
      <c r="U74" s="255"/>
      <c r="V74" s="1022"/>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row>
    <row r="75" spans="1:45" ht="12.75" customHeight="1">
      <c r="A75" s="255"/>
      <c r="B75" s="255"/>
      <c r="C75" s="255"/>
      <c r="D75" s="255"/>
      <c r="E75" s="255"/>
      <c r="F75" s="255"/>
      <c r="G75" s="255"/>
      <c r="H75" s="255"/>
      <c r="I75" s="255"/>
      <c r="J75" s="1022"/>
      <c r="K75" s="1022"/>
      <c r="L75" s="1022"/>
      <c r="M75" s="255"/>
      <c r="N75" s="255"/>
      <c r="O75" s="255"/>
      <c r="P75" s="255"/>
      <c r="Q75" s="255"/>
      <c r="R75" s="255"/>
      <c r="S75" s="255"/>
      <c r="T75" s="255"/>
      <c r="U75" s="255"/>
      <c r="V75" s="1022"/>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row>
    <row r="76" spans="1:45" ht="12.75" customHeight="1">
      <c r="A76" s="255"/>
      <c r="B76" s="255"/>
      <c r="C76" s="255"/>
      <c r="D76" s="255"/>
      <c r="E76" s="255"/>
      <c r="F76" s="255"/>
      <c r="G76" s="255"/>
      <c r="H76" s="255"/>
      <c r="I76" s="255"/>
      <c r="J76" s="1022"/>
      <c r="K76" s="1022"/>
      <c r="L76" s="1022"/>
      <c r="M76" s="255"/>
      <c r="N76" s="255"/>
      <c r="O76" s="255"/>
      <c r="P76" s="255"/>
      <c r="Q76" s="255"/>
      <c r="R76" s="255"/>
      <c r="S76" s="255"/>
      <c r="T76" s="255"/>
      <c r="U76" s="255"/>
      <c r="V76" s="1022"/>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row>
    <row r="77" spans="1:45" ht="12.75" customHeight="1">
      <c r="A77" s="255"/>
      <c r="B77" s="255"/>
      <c r="C77" s="255"/>
      <c r="D77" s="255"/>
      <c r="E77" s="255"/>
      <c r="F77" s="255"/>
      <c r="G77" s="255"/>
      <c r="H77" s="255"/>
      <c r="I77" s="255"/>
      <c r="J77" s="1022"/>
      <c r="K77" s="1022"/>
      <c r="L77" s="1022"/>
      <c r="M77" s="255"/>
      <c r="N77" s="255"/>
      <c r="O77" s="255"/>
      <c r="P77" s="255"/>
      <c r="Q77" s="255"/>
      <c r="R77" s="255"/>
      <c r="S77" s="255"/>
      <c r="T77" s="255"/>
      <c r="U77" s="255"/>
      <c r="V77" s="1022"/>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row>
    <row r="78" spans="1:45" ht="12.75" customHeight="1">
      <c r="A78" s="255"/>
      <c r="B78" s="255"/>
      <c r="C78" s="255"/>
      <c r="D78" s="255"/>
      <c r="E78" s="255"/>
      <c r="F78" s="255"/>
      <c r="G78" s="255"/>
      <c r="H78" s="255"/>
      <c r="I78" s="255"/>
      <c r="J78" s="1022"/>
      <c r="K78" s="1022"/>
      <c r="L78" s="1022"/>
      <c r="M78" s="255"/>
      <c r="N78" s="255"/>
      <c r="O78" s="255"/>
      <c r="P78" s="255"/>
      <c r="Q78" s="255"/>
      <c r="R78" s="255"/>
      <c r="S78" s="255"/>
      <c r="T78" s="255"/>
      <c r="U78" s="255"/>
      <c r="V78" s="1022"/>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row>
    <row r="79" spans="1:45" ht="12.75" customHeight="1">
      <c r="A79" s="255"/>
      <c r="B79" s="255"/>
      <c r="C79" s="255"/>
      <c r="D79" s="255"/>
      <c r="E79" s="255"/>
      <c r="F79" s="255"/>
      <c r="G79" s="255"/>
      <c r="H79" s="255"/>
      <c r="I79" s="255"/>
      <c r="J79" s="1022"/>
      <c r="K79" s="1022"/>
      <c r="L79" s="1022"/>
      <c r="M79" s="255"/>
      <c r="N79" s="255"/>
      <c r="O79" s="255"/>
      <c r="P79" s="255"/>
      <c r="Q79" s="255"/>
      <c r="R79" s="255"/>
      <c r="S79" s="255"/>
      <c r="T79" s="255"/>
      <c r="U79" s="255"/>
      <c r="V79" s="1022"/>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row>
    <row r="80" spans="1:45" ht="12.75" customHeight="1">
      <c r="A80" s="255"/>
      <c r="B80" s="255"/>
      <c r="C80" s="255"/>
      <c r="D80" s="255"/>
      <c r="E80" s="255"/>
      <c r="F80" s="255"/>
      <c r="G80" s="255"/>
      <c r="H80" s="255"/>
      <c r="I80" s="255"/>
      <c r="J80" s="1022"/>
      <c r="K80" s="1022"/>
      <c r="L80" s="1022"/>
      <c r="M80" s="255"/>
      <c r="N80" s="255"/>
      <c r="O80" s="255"/>
      <c r="P80" s="255"/>
      <c r="Q80" s="255"/>
      <c r="R80" s="255"/>
      <c r="S80" s="255"/>
      <c r="T80" s="255"/>
      <c r="U80" s="255"/>
      <c r="V80" s="1022"/>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row>
    <row r="81" spans="1:45" ht="12.75" customHeight="1">
      <c r="A81" s="255"/>
      <c r="B81" s="255"/>
      <c r="C81" s="255"/>
      <c r="D81" s="255"/>
      <c r="E81" s="255"/>
      <c r="F81" s="255"/>
      <c r="G81" s="255"/>
      <c r="H81" s="255"/>
      <c r="I81" s="255"/>
      <c r="J81" s="1022"/>
      <c r="K81" s="1022"/>
      <c r="L81" s="1022"/>
      <c r="M81" s="255"/>
      <c r="N81" s="255"/>
      <c r="O81" s="255"/>
      <c r="P81" s="255"/>
      <c r="Q81" s="255"/>
      <c r="R81" s="255"/>
      <c r="S81" s="255"/>
      <c r="T81" s="255"/>
      <c r="U81" s="255"/>
      <c r="V81" s="1022"/>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row>
    <row r="82" spans="1:45" ht="12.75" customHeight="1">
      <c r="A82" s="255"/>
      <c r="B82" s="255"/>
      <c r="C82" s="255"/>
      <c r="D82" s="255"/>
      <c r="E82" s="255"/>
      <c r="F82" s="255"/>
      <c r="G82" s="255"/>
      <c r="H82" s="255"/>
      <c r="I82" s="255"/>
      <c r="J82" s="1022"/>
      <c r="K82" s="1022"/>
      <c r="L82" s="1022"/>
      <c r="M82" s="255"/>
      <c r="N82" s="255"/>
      <c r="O82" s="255"/>
      <c r="P82" s="255"/>
      <c r="Q82" s="255"/>
      <c r="R82" s="255"/>
      <c r="S82" s="255"/>
      <c r="T82" s="255"/>
      <c r="U82" s="255"/>
      <c r="V82" s="1022"/>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row>
    <row r="83" spans="1:45" ht="12.75" customHeight="1">
      <c r="A83" s="255"/>
      <c r="B83" s="255"/>
      <c r="C83" s="255"/>
      <c r="D83" s="255"/>
      <c r="E83" s="255"/>
      <c r="F83" s="255"/>
      <c r="G83" s="255"/>
      <c r="H83" s="255"/>
      <c r="I83" s="255"/>
      <c r="J83" s="1022"/>
      <c r="K83" s="1022"/>
      <c r="L83" s="1022"/>
      <c r="M83" s="255"/>
      <c r="N83" s="255"/>
      <c r="O83" s="255"/>
      <c r="P83" s="255"/>
      <c r="Q83" s="255"/>
      <c r="R83" s="255"/>
      <c r="S83" s="255"/>
      <c r="T83" s="255"/>
      <c r="U83" s="255"/>
      <c r="V83" s="1022"/>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row>
    <row r="84" spans="1:45" ht="12.75" customHeight="1">
      <c r="A84" s="255"/>
      <c r="B84" s="255"/>
      <c r="C84" s="255"/>
      <c r="D84" s="255"/>
      <c r="E84" s="255"/>
      <c r="F84" s="255"/>
      <c r="G84" s="255"/>
      <c r="H84" s="255"/>
      <c r="I84" s="255"/>
      <c r="J84" s="1022"/>
      <c r="K84" s="1022"/>
      <c r="L84" s="1022"/>
      <c r="M84" s="255"/>
      <c r="N84" s="255"/>
      <c r="O84" s="255"/>
      <c r="P84" s="255"/>
      <c r="Q84" s="255"/>
      <c r="R84" s="255"/>
      <c r="S84" s="255"/>
      <c r="T84" s="255"/>
      <c r="U84" s="255"/>
      <c r="V84" s="1022"/>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row>
    <row r="85" spans="1:45" ht="12.75" customHeight="1">
      <c r="A85" s="255"/>
      <c r="B85" s="255"/>
      <c r="C85" s="255"/>
      <c r="D85" s="255"/>
      <c r="E85" s="255"/>
      <c r="F85" s="255"/>
      <c r="G85" s="255"/>
      <c r="H85" s="255"/>
      <c r="I85" s="255"/>
      <c r="J85" s="1022"/>
      <c r="K85" s="1022"/>
      <c r="L85" s="1022"/>
      <c r="M85" s="255"/>
      <c r="N85" s="255"/>
      <c r="O85" s="255"/>
      <c r="P85" s="255"/>
      <c r="Q85" s="255"/>
      <c r="R85" s="255"/>
      <c r="S85" s="255"/>
      <c r="T85" s="255"/>
      <c r="U85" s="255"/>
      <c r="V85" s="1022"/>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row>
    <row r="86" spans="1:45" ht="12.75" customHeight="1">
      <c r="A86" s="255"/>
      <c r="B86" s="255"/>
      <c r="C86" s="255"/>
      <c r="D86" s="255"/>
      <c r="E86" s="255"/>
      <c r="F86" s="255"/>
      <c r="G86" s="255"/>
      <c r="H86" s="255"/>
      <c r="I86" s="255"/>
      <c r="J86" s="1022"/>
      <c r="K86" s="1022"/>
      <c r="L86" s="1022"/>
      <c r="M86" s="255"/>
      <c r="N86" s="255"/>
      <c r="O86" s="255"/>
      <c r="P86" s="255"/>
      <c r="Q86" s="255"/>
      <c r="R86" s="255"/>
      <c r="S86" s="255"/>
      <c r="T86" s="255"/>
      <c r="U86" s="255"/>
      <c r="V86" s="1022"/>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row>
    <row r="87" spans="1:45" ht="12.75" customHeight="1">
      <c r="A87" s="255"/>
      <c r="B87" s="255"/>
      <c r="C87" s="255"/>
      <c r="D87" s="255"/>
      <c r="E87" s="255"/>
      <c r="F87" s="255"/>
      <c r="G87" s="255"/>
      <c r="H87" s="255"/>
      <c r="I87" s="255"/>
      <c r="J87" s="1022"/>
      <c r="K87" s="1022"/>
      <c r="L87" s="1022"/>
      <c r="M87" s="255"/>
      <c r="N87" s="255"/>
      <c r="O87" s="255"/>
      <c r="P87" s="255"/>
      <c r="Q87" s="255"/>
      <c r="R87" s="255"/>
      <c r="S87" s="255"/>
      <c r="T87" s="255"/>
      <c r="U87" s="255"/>
      <c r="V87" s="1022"/>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row>
    <row r="88" spans="1:45" ht="12.75" customHeight="1">
      <c r="A88" s="255"/>
      <c r="B88" s="255"/>
      <c r="C88" s="255"/>
      <c r="D88" s="255"/>
      <c r="E88" s="255"/>
      <c r="F88" s="255"/>
      <c r="G88" s="255"/>
      <c r="H88" s="255"/>
      <c r="I88" s="255"/>
      <c r="J88" s="1022"/>
      <c r="K88" s="1022"/>
      <c r="L88" s="1022"/>
      <c r="M88" s="255"/>
      <c r="N88" s="255"/>
      <c r="O88" s="255"/>
      <c r="P88" s="255"/>
      <c r="Q88" s="255"/>
      <c r="R88" s="255"/>
      <c r="S88" s="255"/>
      <c r="T88" s="255"/>
      <c r="U88" s="255"/>
      <c r="V88" s="1022"/>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row>
    <row r="89" spans="1:45" ht="12.75" customHeight="1">
      <c r="A89" s="255"/>
      <c r="B89" s="255"/>
      <c r="C89" s="255"/>
      <c r="D89" s="255"/>
      <c r="E89" s="255"/>
      <c r="F89" s="255"/>
      <c r="G89" s="255"/>
      <c r="H89" s="255"/>
      <c r="I89" s="255"/>
      <c r="J89" s="1022"/>
      <c r="K89" s="1022"/>
      <c r="L89" s="1022"/>
      <c r="M89" s="255"/>
      <c r="N89" s="255"/>
      <c r="O89" s="255"/>
      <c r="P89" s="255"/>
      <c r="Q89" s="255"/>
      <c r="R89" s="255"/>
      <c r="S89" s="255"/>
      <c r="T89" s="255"/>
      <c r="U89" s="255"/>
      <c r="V89" s="1022"/>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row>
    <row r="90" spans="1:45" ht="12.75" customHeight="1">
      <c r="A90" s="255"/>
      <c r="B90" s="255"/>
      <c r="C90" s="255"/>
      <c r="D90" s="255"/>
      <c r="E90" s="255"/>
      <c r="F90" s="255"/>
      <c r="G90" s="255"/>
      <c r="H90" s="255"/>
      <c r="I90" s="255"/>
      <c r="J90" s="1022"/>
      <c r="K90" s="1022"/>
      <c r="L90" s="1022"/>
      <c r="M90" s="255"/>
      <c r="N90" s="255"/>
      <c r="O90" s="255"/>
      <c r="P90" s="255"/>
      <c r="Q90" s="255"/>
      <c r="R90" s="255"/>
      <c r="S90" s="255"/>
      <c r="T90" s="255"/>
      <c r="U90" s="255"/>
      <c r="V90" s="1022"/>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row>
    <row r="91" spans="1:45" ht="12.75" customHeight="1">
      <c r="A91" s="255"/>
      <c r="B91" s="255"/>
      <c r="C91" s="255"/>
      <c r="D91" s="255"/>
      <c r="E91" s="255"/>
      <c r="F91" s="255"/>
      <c r="G91" s="255"/>
      <c r="H91" s="255"/>
      <c r="I91" s="255"/>
      <c r="J91" s="1022"/>
      <c r="K91" s="1022"/>
      <c r="L91" s="1022"/>
      <c r="M91" s="255"/>
      <c r="N91" s="255"/>
      <c r="O91" s="255"/>
      <c r="P91" s="255"/>
      <c r="Q91" s="255"/>
      <c r="R91" s="255"/>
      <c r="S91" s="255"/>
      <c r="T91" s="255"/>
      <c r="U91" s="255"/>
      <c r="V91" s="1022"/>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row>
    <row r="92" spans="1:45" ht="12.75" customHeight="1">
      <c r="A92" s="255"/>
      <c r="B92" s="255"/>
      <c r="C92" s="255"/>
      <c r="D92" s="255"/>
      <c r="E92" s="255"/>
      <c r="F92" s="255"/>
      <c r="G92" s="255"/>
      <c r="H92" s="255"/>
      <c r="I92" s="255"/>
      <c r="J92" s="1022"/>
      <c r="K92" s="1022"/>
      <c r="L92" s="1022"/>
      <c r="M92" s="255"/>
      <c r="N92" s="255"/>
      <c r="O92" s="255"/>
      <c r="P92" s="255"/>
      <c r="Q92" s="255"/>
      <c r="R92" s="255"/>
      <c r="S92" s="255"/>
      <c r="T92" s="255"/>
      <c r="U92" s="255"/>
      <c r="V92" s="1022"/>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row>
    <row r="93" spans="1:45" ht="12.75" customHeight="1">
      <c r="A93" s="255"/>
      <c r="B93" s="255"/>
      <c r="C93" s="255"/>
      <c r="D93" s="255"/>
      <c r="E93" s="255"/>
      <c r="F93" s="255"/>
      <c r="G93" s="255"/>
      <c r="H93" s="255"/>
      <c r="I93" s="255"/>
      <c r="J93" s="1022"/>
      <c r="K93" s="1022"/>
      <c r="L93" s="1022"/>
      <c r="M93" s="255"/>
      <c r="N93" s="255"/>
      <c r="O93" s="255"/>
      <c r="P93" s="255"/>
      <c r="Q93" s="255"/>
      <c r="R93" s="255"/>
      <c r="S93" s="255"/>
      <c r="T93" s="255"/>
      <c r="U93" s="255"/>
      <c r="V93" s="1022"/>
      <c r="W93" s="255"/>
      <c r="X93" s="255"/>
      <c r="Y93" s="255"/>
      <c r="Z93" s="255"/>
      <c r="AA93" s="255"/>
      <c r="AB93" s="255"/>
      <c r="AC93" s="255"/>
      <c r="AD93" s="255"/>
      <c r="AE93" s="255"/>
      <c r="AF93" s="255"/>
      <c r="AG93" s="255"/>
      <c r="AH93" s="255"/>
      <c r="AI93" s="255"/>
      <c r="AJ93" s="255"/>
      <c r="AK93" s="255"/>
      <c r="AL93" s="255"/>
      <c r="AM93" s="255"/>
      <c r="AN93" s="255"/>
      <c r="AO93" s="255"/>
      <c r="AP93" s="255"/>
      <c r="AQ93" s="255"/>
      <c r="AR93" s="255"/>
      <c r="AS93" s="255"/>
    </row>
    <row r="94" spans="1:45" ht="12.75" customHeight="1">
      <c r="A94" s="255"/>
      <c r="B94" s="255"/>
      <c r="C94" s="255"/>
      <c r="D94" s="255"/>
      <c r="E94" s="255"/>
      <c r="F94" s="255"/>
      <c r="G94" s="255"/>
      <c r="H94" s="255"/>
      <c r="I94" s="255"/>
      <c r="J94" s="1022"/>
      <c r="K94" s="1022"/>
      <c r="L94" s="1022"/>
      <c r="M94" s="255"/>
      <c r="N94" s="255"/>
      <c r="O94" s="255"/>
      <c r="P94" s="255"/>
      <c r="Q94" s="255"/>
      <c r="R94" s="255"/>
      <c r="S94" s="255"/>
      <c r="T94" s="255"/>
      <c r="U94" s="255"/>
      <c r="V94" s="1022"/>
      <c r="W94" s="255"/>
      <c r="X94" s="255"/>
      <c r="Y94" s="255"/>
      <c r="Z94" s="255"/>
      <c r="AA94" s="255"/>
      <c r="AB94" s="255"/>
      <c r="AC94" s="255"/>
      <c r="AD94" s="255"/>
      <c r="AE94" s="255"/>
      <c r="AF94" s="255"/>
      <c r="AG94" s="255"/>
      <c r="AH94" s="255"/>
      <c r="AI94" s="255"/>
      <c r="AJ94" s="255"/>
      <c r="AK94" s="255"/>
      <c r="AL94" s="255"/>
      <c r="AM94" s="255"/>
      <c r="AN94" s="255"/>
      <c r="AO94" s="255"/>
      <c r="AP94" s="255"/>
      <c r="AQ94" s="255"/>
      <c r="AR94" s="255"/>
      <c r="AS94" s="255"/>
    </row>
    <row r="95" spans="1:45" ht="12.75" customHeight="1">
      <c r="A95" s="255"/>
      <c r="B95" s="255"/>
      <c r="C95" s="255"/>
      <c r="D95" s="255"/>
      <c r="E95" s="255"/>
      <c r="F95" s="255"/>
      <c r="G95" s="255"/>
      <c r="H95" s="255"/>
      <c r="I95" s="255"/>
      <c r="J95" s="1022"/>
      <c r="K95" s="1022"/>
      <c r="L95" s="1022"/>
      <c r="M95" s="255"/>
      <c r="N95" s="255"/>
      <c r="O95" s="255"/>
      <c r="P95" s="255"/>
      <c r="Q95" s="255"/>
      <c r="R95" s="255"/>
      <c r="S95" s="255"/>
      <c r="T95" s="255"/>
      <c r="U95" s="255"/>
      <c r="V95" s="1022"/>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row>
    <row r="96" spans="1:45" ht="12.75" customHeight="1">
      <c r="A96" s="255"/>
      <c r="B96" s="255"/>
      <c r="C96" s="255"/>
      <c r="D96" s="255"/>
      <c r="E96" s="255"/>
      <c r="F96" s="255"/>
      <c r="G96" s="255"/>
      <c r="H96" s="255"/>
      <c r="I96" s="255"/>
      <c r="J96" s="1022"/>
      <c r="K96" s="1022"/>
      <c r="L96" s="1022"/>
      <c r="M96" s="255"/>
      <c r="N96" s="255"/>
      <c r="O96" s="255"/>
      <c r="P96" s="255"/>
      <c r="Q96" s="255"/>
      <c r="R96" s="255"/>
      <c r="S96" s="255"/>
      <c r="T96" s="255"/>
      <c r="U96" s="255"/>
      <c r="V96" s="1022"/>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row>
    <row r="97" spans="1:45" ht="12.75" customHeight="1">
      <c r="A97" s="255"/>
      <c r="B97" s="255"/>
      <c r="C97" s="255"/>
      <c r="D97" s="255"/>
      <c r="E97" s="255"/>
      <c r="F97" s="255"/>
      <c r="G97" s="255"/>
      <c r="H97" s="255"/>
      <c r="I97" s="255"/>
      <c r="J97" s="1022"/>
      <c r="K97" s="1022"/>
      <c r="L97" s="1022"/>
      <c r="M97" s="255"/>
      <c r="N97" s="255"/>
      <c r="O97" s="255"/>
      <c r="P97" s="255"/>
      <c r="Q97" s="255"/>
      <c r="R97" s="255"/>
      <c r="S97" s="255"/>
      <c r="T97" s="255"/>
      <c r="U97" s="255"/>
      <c r="V97" s="1022"/>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row>
    <row r="98" spans="1:45" ht="12.75" customHeight="1">
      <c r="A98" s="255"/>
      <c r="B98" s="255"/>
      <c r="C98" s="255"/>
      <c r="D98" s="255"/>
      <c r="E98" s="255"/>
      <c r="F98" s="255"/>
      <c r="G98" s="255"/>
      <c r="H98" s="255"/>
      <c r="I98" s="255"/>
      <c r="J98" s="1022"/>
      <c r="K98" s="1022"/>
      <c r="L98" s="1022"/>
      <c r="M98" s="255"/>
      <c r="N98" s="255"/>
      <c r="O98" s="255"/>
      <c r="P98" s="255"/>
      <c r="Q98" s="255"/>
      <c r="R98" s="255"/>
      <c r="S98" s="255"/>
      <c r="T98" s="255"/>
      <c r="U98" s="255"/>
      <c r="V98" s="1022"/>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row>
    <row r="99" spans="1:45" ht="12.75" customHeight="1">
      <c r="A99" s="255"/>
      <c r="B99" s="255"/>
      <c r="C99" s="255"/>
      <c r="D99" s="255"/>
      <c r="E99" s="255"/>
      <c r="F99" s="255"/>
      <c r="G99" s="255"/>
      <c r="H99" s="255"/>
      <c r="I99" s="255"/>
      <c r="J99" s="1022"/>
      <c r="K99" s="1022"/>
      <c r="L99" s="1022"/>
      <c r="M99" s="255"/>
      <c r="N99" s="255"/>
      <c r="O99" s="255"/>
      <c r="P99" s="255"/>
      <c r="Q99" s="255"/>
      <c r="R99" s="255"/>
      <c r="S99" s="255"/>
      <c r="T99" s="255"/>
      <c r="U99" s="255"/>
      <c r="V99" s="1022"/>
      <c r="W99" s="255"/>
      <c r="X99" s="255"/>
      <c r="Y99" s="255"/>
      <c r="Z99" s="255"/>
      <c r="AA99" s="255"/>
      <c r="AB99" s="255"/>
      <c r="AC99" s="255"/>
      <c r="AD99" s="255"/>
      <c r="AE99" s="255"/>
      <c r="AF99" s="255"/>
      <c r="AG99" s="255"/>
      <c r="AH99" s="255"/>
      <c r="AI99" s="255"/>
      <c r="AJ99" s="255"/>
      <c r="AK99" s="255"/>
      <c r="AL99" s="255"/>
      <c r="AM99" s="255"/>
      <c r="AN99" s="255"/>
      <c r="AO99" s="255"/>
      <c r="AP99" s="255"/>
      <c r="AQ99" s="255"/>
      <c r="AR99" s="255"/>
      <c r="AS99" s="255"/>
    </row>
    <row r="100" spans="1:45" ht="12.75" customHeight="1">
      <c r="A100" s="255"/>
      <c r="B100" s="255"/>
      <c r="C100" s="255"/>
      <c r="D100" s="255"/>
      <c r="E100" s="255"/>
      <c r="F100" s="255"/>
      <c r="G100" s="255"/>
      <c r="H100" s="255"/>
      <c r="I100" s="255"/>
      <c r="J100" s="1022"/>
      <c r="K100" s="1022"/>
      <c r="L100" s="1022"/>
      <c r="M100" s="255"/>
      <c r="N100" s="255"/>
      <c r="O100" s="255"/>
      <c r="P100" s="255"/>
      <c r="Q100" s="255"/>
      <c r="R100" s="255"/>
      <c r="S100" s="255"/>
      <c r="T100" s="255"/>
      <c r="U100" s="255"/>
      <c r="V100" s="1022"/>
      <c r="W100" s="255"/>
      <c r="X100" s="255"/>
      <c r="Y100" s="255"/>
      <c r="Z100" s="255"/>
      <c r="AA100" s="255"/>
      <c r="AB100" s="255"/>
      <c r="AC100" s="255"/>
      <c r="AD100" s="255"/>
      <c r="AE100" s="255"/>
      <c r="AF100" s="255"/>
      <c r="AG100" s="255"/>
      <c r="AH100" s="255"/>
      <c r="AI100" s="255"/>
      <c r="AJ100" s="255"/>
      <c r="AK100" s="255"/>
      <c r="AL100" s="255"/>
      <c r="AM100" s="255"/>
      <c r="AN100" s="255"/>
      <c r="AO100" s="255"/>
      <c r="AP100" s="255"/>
      <c r="AQ100" s="255"/>
      <c r="AR100" s="255"/>
      <c r="AS100" s="255"/>
    </row>
    <row r="101" spans="1:45" ht="12.75" customHeight="1">
      <c r="A101" s="255"/>
      <c r="B101" s="255"/>
      <c r="C101" s="255"/>
      <c r="D101" s="255"/>
      <c r="E101" s="255"/>
      <c r="F101" s="255"/>
      <c r="G101" s="255"/>
      <c r="H101" s="255"/>
      <c r="I101" s="255"/>
      <c r="J101" s="1022"/>
      <c r="K101" s="1022"/>
      <c r="L101" s="1022"/>
      <c r="M101" s="255"/>
      <c r="N101" s="255"/>
      <c r="O101" s="255"/>
      <c r="P101" s="255"/>
      <c r="Q101" s="255"/>
      <c r="R101" s="255"/>
      <c r="S101" s="255"/>
      <c r="T101" s="255"/>
      <c r="U101" s="255"/>
      <c r="V101" s="1022"/>
      <c r="W101" s="255"/>
      <c r="X101" s="255"/>
      <c r="Y101" s="255"/>
      <c r="Z101" s="255"/>
      <c r="AA101" s="255"/>
      <c r="AB101" s="255"/>
      <c r="AC101" s="255"/>
      <c r="AD101" s="255"/>
      <c r="AE101" s="255"/>
      <c r="AF101" s="255"/>
      <c r="AG101" s="255"/>
      <c r="AH101" s="255"/>
      <c r="AI101" s="255"/>
      <c r="AJ101" s="255"/>
      <c r="AK101" s="255"/>
      <c r="AL101" s="255"/>
      <c r="AM101" s="255"/>
      <c r="AN101" s="255"/>
      <c r="AO101" s="255"/>
      <c r="AP101" s="255"/>
      <c r="AQ101" s="255"/>
      <c r="AR101" s="255"/>
      <c r="AS101" s="255"/>
    </row>
    <row r="102" spans="1:45" ht="12.75" customHeight="1">
      <c r="A102" s="255"/>
      <c r="B102" s="255"/>
      <c r="C102" s="255"/>
      <c r="D102" s="255"/>
      <c r="E102" s="255"/>
      <c r="F102" s="255"/>
      <c r="G102" s="255"/>
      <c r="H102" s="255"/>
      <c r="I102" s="255"/>
      <c r="J102" s="1022"/>
      <c r="K102" s="1022"/>
      <c r="L102" s="1022"/>
      <c r="M102" s="255"/>
      <c r="N102" s="255"/>
      <c r="O102" s="255"/>
      <c r="P102" s="255"/>
      <c r="Q102" s="255"/>
      <c r="R102" s="255"/>
      <c r="S102" s="255"/>
      <c r="T102" s="255"/>
      <c r="U102" s="255"/>
      <c r="V102" s="1022"/>
      <c r="W102" s="255"/>
      <c r="X102" s="255"/>
      <c r="Y102" s="255"/>
      <c r="Z102" s="255"/>
      <c r="AA102" s="255"/>
      <c r="AB102" s="255"/>
      <c r="AC102" s="255"/>
      <c r="AD102" s="255"/>
      <c r="AE102" s="255"/>
      <c r="AF102" s="255"/>
      <c r="AG102" s="255"/>
      <c r="AH102" s="255"/>
      <c r="AI102" s="255"/>
      <c r="AJ102" s="255"/>
      <c r="AK102" s="255"/>
      <c r="AL102" s="255"/>
      <c r="AM102" s="255"/>
      <c r="AN102" s="255"/>
      <c r="AO102" s="255"/>
      <c r="AP102" s="255"/>
      <c r="AQ102" s="255"/>
      <c r="AR102" s="255"/>
      <c r="AS102" s="255"/>
    </row>
    <row r="103" spans="1:45" ht="12.75" customHeight="1">
      <c r="A103" s="255"/>
      <c r="B103" s="255"/>
      <c r="C103" s="255"/>
      <c r="D103" s="255"/>
      <c r="E103" s="255"/>
      <c r="F103" s="255"/>
      <c r="G103" s="255"/>
      <c r="H103" s="255"/>
      <c r="I103" s="255"/>
      <c r="J103" s="1022"/>
      <c r="K103" s="1022"/>
      <c r="L103" s="1022"/>
      <c r="M103" s="255"/>
      <c r="N103" s="255"/>
      <c r="O103" s="255"/>
      <c r="P103" s="255"/>
      <c r="Q103" s="255"/>
      <c r="R103" s="255"/>
      <c r="S103" s="255"/>
      <c r="T103" s="255"/>
      <c r="U103" s="255"/>
      <c r="V103" s="1022"/>
      <c r="W103" s="255"/>
      <c r="X103" s="255"/>
      <c r="Y103" s="255"/>
      <c r="Z103" s="255"/>
      <c r="AA103" s="255"/>
      <c r="AB103" s="255"/>
      <c r="AC103" s="255"/>
      <c r="AD103" s="255"/>
      <c r="AE103" s="255"/>
      <c r="AF103" s="255"/>
      <c r="AG103" s="255"/>
      <c r="AH103" s="255"/>
      <c r="AI103" s="255"/>
      <c r="AJ103" s="255"/>
      <c r="AK103" s="255"/>
      <c r="AL103" s="255"/>
      <c r="AM103" s="255"/>
      <c r="AN103" s="255"/>
      <c r="AO103" s="255"/>
      <c r="AP103" s="255"/>
      <c r="AQ103" s="255"/>
      <c r="AR103" s="255"/>
      <c r="AS103" s="255"/>
    </row>
    <row r="104" spans="1:45" ht="12.75" customHeight="1">
      <c r="A104" s="255"/>
      <c r="B104" s="255"/>
      <c r="C104" s="255"/>
      <c r="D104" s="255"/>
      <c r="E104" s="255"/>
      <c r="F104" s="255"/>
      <c r="G104" s="255"/>
      <c r="H104" s="255"/>
      <c r="I104" s="255"/>
      <c r="J104" s="1022"/>
      <c r="K104" s="1022"/>
      <c r="L104" s="1022"/>
      <c r="M104" s="255"/>
      <c r="N104" s="255"/>
      <c r="O104" s="255"/>
      <c r="P104" s="255"/>
      <c r="Q104" s="255"/>
      <c r="R104" s="255"/>
      <c r="S104" s="255"/>
      <c r="T104" s="255"/>
      <c r="U104" s="255"/>
      <c r="V104" s="1022"/>
      <c r="W104" s="255"/>
      <c r="X104" s="255"/>
      <c r="Y104" s="255"/>
      <c r="Z104" s="255"/>
      <c r="AA104" s="255"/>
      <c r="AB104" s="255"/>
      <c r="AC104" s="255"/>
      <c r="AD104" s="255"/>
      <c r="AE104" s="255"/>
      <c r="AF104" s="255"/>
      <c r="AG104" s="255"/>
      <c r="AH104" s="255"/>
      <c r="AI104" s="255"/>
      <c r="AJ104" s="255"/>
      <c r="AK104" s="255"/>
      <c r="AL104" s="255"/>
      <c r="AM104" s="255"/>
      <c r="AN104" s="255"/>
      <c r="AO104" s="255"/>
      <c r="AP104" s="255"/>
      <c r="AQ104" s="255"/>
      <c r="AR104" s="255"/>
      <c r="AS104" s="255"/>
    </row>
    <row r="105" spans="1:45" ht="12.75" customHeight="1">
      <c r="A105" s="255"/>
      <c r="B105" s="255"/>
      <c r="C105" s="255"/>
      <c r="D105" s="255"/>
      <c r="E105" s="255"/>
      <c r="F105" s="255"/>
      <c r="G105" s="255"/>
      <c r="H105" s="255"/>
      <c r="I105" s="255"/>
      <c r="J105" s="1022"/>
      <c r="K105" s="1022"/>
      <c r="L105" s="1022"/>
      <c r="M105" s="255"/>
      <c r="N105" s="255"/>
      <c r="O105" s="255"/>
      <c r="P105" s="255"/>
      <c r="Q105" s="255"/>
      <c r="R105" s="255"/>
      <c r="S105" s="255"/>
      <c r="T105" s="255"/>
      <c r="U105" s="255"/>
      <c r="V105" s="1022"/>
      <c r="W105" s="255"/>
      <c r="X105" s="255"/>
      <c r="Y105" s="255"/>
      <c r="Z105" s="255"/>
      <c r="AA105" s="255"/>
      <c r="AB105" s="255"/>
      <c r="AC105" s="255"/>
      <c r="AD105" s="255"/>
      <c r="AE105" s="255"/>
      <c r="AF105" s="255"/>
      <c r="AG105" s="255"/>
      <c r="AH105" s="255"/>
      <c r="AI105" s="255"/>
      <c r="AJ105" s="255"/>
      <c r="AK105" s="255"/>
      <c r="AL105" s="255"/>
      <c r="AM105" s="255"/>
      <c r="AN105" s="255"/>
      <c r="AO105" s="255"/>
      <c r="AP105" s="255"/>
      <c r="AQ105" s="255"/>
      <c r="AR105" s="255"/>
      <c r="AS105" s="255"/>
    </row>
    <row r="106" spans="1:45" ht="12.75" customHeight="1">
      <c r="A106" s="255"/>
      <c r="B106" s="255"/>
      <c r="C106" s="255"/>
      <c r="D106" s="255"/>
      <c r="E106" s="255"/>
      <c r="F106" s="255"/>
      <c r="G106" s="255"/>
      <c r="H106" s="255"/>
      <c r="I106" s="255"/>
      <c r="J106" s="1022"/>
      <c r="K106" s="1022"/>
      <c r="L106" s="1022"/>
      <c r="M106" s="255"/>
      <c r="N106" s="255"/>
      <c r="O106" s="255"/>
      <c r="P106" s="255"/>
      <c r="Q106" s="255"/>
      <c r="R106" s="255"/>
      <c r="S106" s="255"/>
      <c r="T106" s="255"/>
      <c r="U106" s="255"/>
      <c r="V106" s="1022"/>
      <c r="W106" s="255"/>
      <c r="X106" s="255"/>
      <c r="Y106" s="255"/>
      <c r="Z106" s="255"/>
      <c r="AA106" s="255"/>
      <c r="AB106" s="255"/>
      <c r="AC106" s="255"/>
      <c r="AD106" s="255"/>
      <c r="AE106" s="255"/>
      <c r="AF106" s="255"/>
      <c r="AG106" s="255"/>
      <c r="AH106" s="255"/>
      <c r="AI106" s="255"/>
      <c r="AJ106" s="255"/>
      <c r="AK106" s="255"/>
      <c r="AL106" s="255"/>
      <c r="AM106" s="255"/>
      <c r="AN106" s="255"/>
      <c r="AO106" s="255"/>
      <c r="AP106" s="255"/>
      <c r="AQ106" s="255"/>
      <c r="AR106" s="255"/>
      <c r="AS106" s="255"/>
    </row>
    <row r="107" spans="1:45" ht="12.75" customHeight="1">
      <c r="A107" s="255"/>
      <c r="B107" s="255"/>
      <c r="C107" s="255"/>
      <c r="D107" s="255"/>
      <c r="E107" s="255"/>
      <c r="F107" s="255"/>
      <c r="G107" s="255"/>
      <c r="H107" s="255"/>
      <c r="I107" s="255"/>
      <c r="J107" s="1022"/>
      <c r="K107" s="1022"/>
      <c r="L107" s="1022"/>
      <c r="M107" s="255"/>
      <c r="N107" s="255"/>
      <c r="O107" s="255"/>
      <c r="P107" s="255"/>
      <c r="Q107" s="255"/>
      <c r="R107" s="255"/>
      <c r="S107" s="255"/>
      <c r="T107" s="255"/>
      <c r="U107" s="255"/>
      <c r="V107" s="1022"/>
      <c r="W107" s="255"/>
      <c r="X107" s="255"/>
      <c r="Y107" s="255"/>
      <c r="Z107" s="255"/>
      <c r="AA107" s="255"/>
      <c r="AB107" s="255"/>
      <c r="AC107" s="255"/>
      <c r="AD107" s="255"/>
      <c r="AE107" s="255"/>
      <c r="AF107" s="255"/>
      <c r="AG107" s="255"/>
      <c r="AH107" s="255"/>
      <c r="AI107" s="255"/>
      <c r="AJ107" s="255"/>
      <c r="AK107" s="255"/>
      <c r="AL107" s="255"/>
      <c r="AM107" s="255"/>
      <c r="AN107" s="255"/>
      <c r="AO107" s="255"/>
      <c r="AP107" s="255"/>
      <c r="AQ107" s="255"/>
      <c r="AR107" s="255"/>
      <c r="AS107" s="255"/>
    </row>
    <row r="108" spans="1:45" ht="12.75" customHeight="1">
      <c r="A108" s="255"/>
      <c r="B108" s="255"/>
      <c r="C108" s="255"/>
      <c r="D108" s="255"/>
      <c r="E108" s="255"/>
      <c r="F108" s="255"/>
      <c r="G108" s="255"/>
      <c r="H108" s="255"/>
      <c r="I108" s="255"/>
      <c r="J108" s="1022"/>
      <c r="K108" s="1022"/>
      <c r="L108" s="1022"/>
      <c r="M108" s="255"/>
      <c r="N108" s="255"/>
      <c r="O108" s="255"/>
      <c r="P108" s="255"/>
      <c r="Q108" s="255"/>
      <c r="R108" s="255"/>
      <c r="S108" s="255"/>
      <c r="T108" s="255"/>
      <c r="U108" s="255"/>
      <c r="V108" s="1022"/>
      <c r="W108" s="255"/>
      <c r="X108" s="255"/>
      <c r="Y108" s="255"/>
      <c r="Z108" s="255"/>
      <c r="AA108" s="255"/>
      <c r="AB108" s="255"/>
      <c r="AC108" s="255"/>
      <c r="AD108" s="255"/>
      <c r="AE108" s="255"/>
      <c r="AF108" s="255"/>
      <c r="AG108" s="255"/>
      <c r="AH108" s="255"/>
      <c r="AI108" s="255"/>
      <c r="AJ108" s="255"/>
      <c r="AK108" s="255"/>
      <c r="AL108" s="255"/>
      <c r="AM108" s="255"/>
      <c r="AN108" s="255"/>
      <c r="AO108" s="255"/>
      <c r="AP108" s="255"/>
      <c r="AQ108" s="255"/>
      <c r="AR108" s="255"/>
      <c r="AS108" s="255"/>
    </row>
    <row r="109" spans="1:45" ht="12.75" customHeight="1">
      <c r="A109" s="255"/>
      <c r="B109" s="255"/>
      <c r="C109" s="255"/>
      <c r="D109" s="255"/>
      <c r="E109" s="255"/>
      <c r="F109" s="255"/>
      <c r="G109" s="255"/>
      <c r="H109" s="255"/>
      <c r="I109" s="255"/>
      <c r="J109" s="1022"/>
      <c r="K109" s="1022"/>
      <c r="L109" s="1022"/>
      <c r="M109" s="255"/>
      <c r="N109" s="255"/>
      <c r="O109" s="255"/>
      <c r="P109" s="255"/>
      <c r="Q109" s="255"/>
      <c r="R109" s="255"/>
      <c r="S109" s="255"/>
      <c r="T109" s="255"/>
      <c r="U109" s="255"/>
      <c r="V109" s="1022"/>
      <c r="W109" s="255"/>
      <c r="X109" s="255"/>
      <c r="Y109" s="255"/>
      <c r="Z109" s="255"/>
      <c r="AA109" s="255"/>
      <c r="AB109" s="255"/>
      <c r="AC109" s="255"/>
      <c r="AD109" s="255"/>
      <c r="AE109" s="255"/>
      <c r="AF109" s="255"/>
      <c r="AG109" s="255"/>
      <c r="AH109" s="255"/>
      <c r="AI109" s="255"/>
      <c r="AJ109" s="255"/>
      <c r="AK109" s="255"/>
      <c r="AL109" s="255"/>
      <c r="AM109" s="255"/>
      <c r="AN109" s="255"/>
      <c r="AO109" s="255"/>
      <c r="AP109" s="255"/>
      <c r="AQ109" s="255"/>
      <c r="AR109" s="255"/>
      <c r="AS109" s="255"/>
    </row>
    <row r="110" spans="1:45" ht="12.75" customHeight="1">
      <c r="A110" s="255"/>
      <c r="B110" s="255"/>
      <c r="C110" s="255"/>
      <c r="D110" s="255"/>
      <c r="E110" s="255"/>
      <c r="F110" s="255"/>
      <c r="G110" s="255"/>
      <c r="H110" s="255"/>
      <c r="I110" s="255"/>
      <c r="J110" s="1022"/>
      <c r="K110" s="1022"/>
      <c r="L110" s="1022"/>
      <c r="M110" s="255"/>
      <c r="N110" s="255"/>
      <c r="O110" s="255"/>
      <c r="P110" s="255"/>
      <c r="Q110" s="255"/>
      <c r="R110" s="255"/>
      <c r="S110" s="255"/>
      <c r="T110" s="255"/>
      <c r="U110" s="255"/>
      <c r="V110" s="1022"/>
      <c r="W110" s="255"/>
      <c r="X110" s="255"/>
      <c r="Y110" s="255"/>
      <c r="Z110" s="255"/>
      <c r="AA110" s="255"/>
      <c r="AB110" s="255"/>
      <c r="AC110" s="255"/>
      <c r="AD110" s="255"/>
      <c r="AE110" s="255"/>
      <c r="AF110" s="255"/>
      <c r="AG110" s="255"/>
      <c r="AH110" s="255"/>
      <c r="AI110" s="255"/>
      <c r="AJ110" s="255"/>
      <c r="AK110" s="255"/>
      <c r="AL110" s="255"/>
      <c r="AM110" s="255"/>
      <c r="AN110" s="255"/>
      <c r="AO110" s="255"/>
      <c r="AP110" s="255"/>
      <c r="AQ110" s="255"/>
      <c r="AR110" s="255"/>
      <c r="AS110" s="255"/>
    </row>
    <row r="111" spans="1:45" ht="12.75" customHeight="1">
      <c r="A111" s="255"/>
      <c r="B111" s="255"/>
      <c r="C111" s="255"/>
      <c r="D111" s="255"/>
      <c r="E111" s="255"/>
      <c r="F111" s="255"/>
      <c r="G111" s="255"/>
      <c r="H111" s="255"/>
      <c r="I111" s="255"/>
      <c r="J111" s="1022"/>
      <c r="K111" s="1022"/>
      <c r="L111" s="1022"/>
      <c r="M111" s="255"/>
      <c r="N111" s="255"/>
      <c r="O111" s="255"/>
      <c r="P111" s="255"/>
      <c r="Q111" s="255"/>
      <c r="R111" s="255"/>
      <c r="S111" s="255"/>
      <c r="T111" s="255"/>
      <c r="U111" s="255"/>
      <c r="V111" s="1022"/>
      <c r="W111" s="255"/>
      <c r="X111" s="255"/>
      <c r="Y111" s="255"/>
      <c r="Z111" s="255"/>
      <c r="AA111" s="255"/>
      <c r="AB111" s="255"/>
      <c r="AC111" s="255"/>
      <c r="AD111" s="255"/>
      <c r="AE111" s="255"/>
      <c r="AF111" s="255"/>
      <c r="AG111" s="255"/>
      <c r="AH111" s="255"/>
      <c r="AI111" s="255"/>
      <c r="AJ111" s="255"/>
      <c r="AK111" s="255"/>
      <c r="AL111" s="255"/>
      <c r="AM111" s="255"/>
      <c r="AN111" s="255"/>
      <c r="AO111" s="255"/>
      <c r="AP111" s="255"/>
      <c r="AQ111" s="255"/>
      <c r="AR111" s="255"/>
      <c r="AS111" s="255"/>
    </row>
    <row r="112" spans="1:45" ht="12.75" customHeight="1">
      <c r="A112" s="255"/>
      <c r="B112" s="255"/>
      <c r="C112" s="255"/>
      <c r="D112" s="255"/>
      <c r="E112" s="255"/>
      <c r="F112" s="255"/>
      <c r="G112" s="255"/>
      <c r="H112" s="255"/>
      <c r="I112" s="255"/>
      <c r="J112" s="1022"/>
      <c r="K112" s="1022"/>
      <c r="L112" s="1022"/>
      <c r="M112" s="255"/>
      <c r="N112" s="255"/>
      <c r="O112" s="255"/>
      <c r="P112" s="255"/>
      <c r="Q112" s="255"/>
      <c r="R112" s="255"/>
      <c r="S112" s="255"/>
      <c r="T112" s="255"/>
      <c r="U112" s="255"/>
      <c r="V112" s="1022"/>
      <c r="W112" s="255"/>
      <c r="X112" s="255"/>
      <c r="Y112" s="255"/>
      <c r="Z112" s="255"/>
      <c r="AA112" s="255"/>
      <c r="AB112" s="255"/>
      <c r="AC112" s="255"/>
      <c r="AD112" s="255"/>
      <c r="AE112" s="255"/>
      <c r="AF112" s="255"/>
      <c r="AG112" s="255"/>
      <c r="AH112" s="255"/>
      <c r="AI112" s="255"/>
      <c r="AJ112" s="255"/>
      <c r="AK112" s="255"/>
      <c r="AL112" s="255"/>
      <c r="AM112" s="255"/>
      <c r="AN112" s="255"/>
      <c r="AO112" s="255"/>
      <c r="AP112" s="255"/>
      <c r="AQ112" s="255"/>
      <c r="AR112" s="255"/>
      <c r="AS112" s="255"/>
    </row>
    <row r="113" spans="1:45" ht="12.75" customHeight="1">
      <c r="A113" s="255"/>
      <c r="B113" s="255"/>
      <c r="C113" s="255"/>
      <c r="D113" s="255"/>
      <c r="E113" s="255"/>
      <c r="F113" s="255"/>
      <c r="G113" s="255"/>
      <c r="H113" s="255"/>
      <c r="I113" s="255"/>
      <c r="J113" s="1022"/>
      <c r="K113" s="1022"/>
      <c r="L113" s="1022"/>
      <c r="M113" s="255"/>
      <c r="N113" s="255"/>
      <c r="O113" s="255"/>
      <c r="P113" s="255"/>
      <c r="Q113" s="255"/>
      <c r="R113" s="255"/>
      <c r="S113" s="255"/>
      <c r="T113" s="255"/>
      <c r="U113" s="255"/>
      <c r="V113" s="1022"/>
      <c r="W113" s="255"/>
      <c r="X113" s="255"/>
      <c r="Y113" s="255"/>
      <c r="Z113" s="255"/>
      <c r="AA113" s="255"/>
      <c r="AB113" s="255"/>
      <c r="AC113" s="255"/>
      <c r="AD113" s="255"/>
      <c r="AE113" s="255"/>
      <c r="AF113" s="255"/>
      <c r="AG113" s="255"/>
      <c r="AH113" s="255"/>
      <c r="AI113" s="255"/>
      <c r="AJ113" s="255"/>
      <c r="AK113" s="255"/>
      <c r="AL113" s="255"/>
      <c r="AM113" s="255"/>
      <c r="AN113" s="255"/>
      <c r="AO113" s="255"/>
      <c r="AP113" s="255"/>
      <c r="AQ113" s="255"/>
      <c r="AR113" s="255"/>
      <c r="AS113" s="255"/>
    </row>
    <row r="114" spans="1:45" ht="12.75" customHeight="1">
      <c r="A114" s="255"/>
      <c r="B114" s="255"/>
      <c r="C114" s="255"/>
      <c r="D114" s="255"/>
      <c r="E114" s="255"/>
      <c r="F114" s="255"/>
      <c r="G114" s="255"/>
      <c r="H114" s="255"/>
      <c r="I114" s="255"/>
      <c r="J114" s="1022"/>
      <c r="K114" s="1022"/>
      <c r="L114" s="1022"/>
      <c r="M114" s="255"/>
      <c r="N114" s="255"/>
      <c r="O114" s="255"/>
      <c r="P114" s="255"/>
      <c r="Q114" s="255"/>
      <c r="R114" s="255"/>
      <c r="S114" s="255"/>
      <c r="T114" s="255"/>
      <c r="U114" s="255"/>
      <c r="V114" s="1022"/>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row>
    <row r="115" spans="1:45" ht="12.75" customHeight="1">
      <c r="A115" s="255"/>
      <c r="B115" s="255"/>
      <c r="C115" s="255"/>
      <c r="D115" s="255"/>
      <c r="E115" s="255"/>
      <c r="F115" s="255"/>
      <c r="G115" s="255"/>
      <c r="H115" s="255"/>
      <c r="I115" s="255"/>
      <c r="J115" s="1022"/>
      <c r="K115" s="1022"/>
      <c r="L115" s="1022"/>
      <c r="M115" s="255"/>
      <c r="N115" s="255"/>
      <c r="O115" s="255"/>
      <c r="P115" s="255"/>
      <c r="Q115" s="255"/>
      <c r="R115" s="255"/>
      <c r="S115" s="255"/>
      <c r="T115" s="255"/>
      <c r="U115" s="255"/>
      <c r="V115" s="1022"/>
      <c r="W115" s="255"/>
      <c r="X115" s="255"/>
      <c r="Y115" s="255"/>
      <c r="Z115" s="255"/>
      <c r="AA115" s="255"/>
      <c r="AB115" s="255"/>
      <c r="AC115" s="255"/>
      <c r="AD115" s="255"/>
      <c r="AE115" s="255"/>
      <c r="AF115" s="255"/>
      <c r="AG115" s="255"/>
      <c r="AH115" s="255"/>
      <c r="AI115" s="255"/>
      <c r="AJ115" s="255"/>
      <c r="AK115" s="255"/>
      <c r="AL115" s="255"/>
      <c r="AM115" s="255"/>
      <c r="AN115" s="255"/>
      <c r="AO115" s="255"/>
      <c r="AP115" s="255"/>
      <c r="AQ115" s="255"/>
      <c r="AR115" s="255"/>
      <c r="AS115" s="255"/>
    </row>
    <row r="116" spans="1:45" ht="12.75" customHeight="1">
      <c r="A116" s="255"/>
      <c r="B116" s="255"/>
      <c r="C116" s="255"/>
      <c r="D116" s="255"/>
      <c r="E116" s="255"/>
      <c r="F116" s="255"/>
      <c r="G116" s="255"/>
      <c r="H116" s="255"/>
      <c r="I116" s="255"/>
      <c r="J116" s="1022"/>
      <c r="K116" s="1022"/>
      <c r="L116" s="1022"/>
      <c r="M116" s="255"/>
      <c r="N116" s="255"/>
      <c r="O116" s="255"/>
      <c r="P116" s="255"/>
      <c r="Q116" s="255"/>
      <c r="R116" s="255"/>
      <c r="S116" s="255"/>
      <c r="T116" s="255"/>
      <c r="U116" s="255"/>
      <c r="V116" s="1022"/>
      <c r="W116" s="255"/>
      <c r="X116" s="255"/>
      <c r="Y116" s="255"/>
      <c r="Z116" s="255"/>
      <c r="AA116" s="255"/>
      <c r="AB116" s="255"/>
      <c r="AC116" s="255"/>
      <c r="AD116" s="255"/>
      <c r="AE116" s="255"/>
      <c r="AF116" s="255"/>
      <c r="AG116" s="255"/>
      <c r="AH116" s="255"/>
      <c r="AI116" s="255"/>
      <c r="AJ116" s="255"/>
      <c r="AK116" s="255"/>
      <c r="AL116" s="255"/>
      <c r="AM116" s="255"/>
      <c r="AN116" s="255"/>
      <c r="AO116" s="255"/>
      <c r="AP116" s="255"/>
      <c r="AQ116" s="255"/>
      <c r="AR116" s="255"/>
      <c r="AS116" s="255"/>
    </row>
    <row r="117" spans="1:45" ht="12.75" customHeight="1">
      <c r="A117" s="255"/>
      <c r="B117" s="255"/>
      <c r="C117" s="255"/>
      <c r="D117" s="255"/>
      <c r="E117" s="255"/>
      <c r="F117" s="255"/>
      <c r="G117" s="255"/>
      <c r="H117" s="255"/>
      <c r="I117" s="255"/>
      <c r="J117" s="1022"/>
      <c r="K117" s="1022"/>
      <c r="L117" s="1022"/>
      <c r="M117" s="255"/>
      <c r="N117" s="255"/>
      <c r="O117" s="255"/>
      <c r="P117" s="255"/>
      <c r="Q117" s="255"/>
      <c r="R117" s="255"/>
      <c r="S117" s="255"/>
      <c r="T117" s="255"/>
      <c r="U117" s="255"/>
      <c r="V117" s="1022"/>
      <c r="W117" s="255"/>
      <c r="X117" s="255"/>
      <c r="Y117" s="255"/>
      <c r="Z117" s="255"/>
      <c r="AA117" s="255"/>
      <c r="AB117" s="255"/>
      <c r="AC117" s="255"/>
      <c r="AD117" s="255"/>
      <c r="AE117" s="255"/>
      <c r="AF117" s="255"/>
      <c r="AG117" s="255"/>
      <c r="AH117" s="255"/>
      <c r="AI117" s="255"/>
      <c r="AJ117" s="255"/>
      <c r="AK117" s="255"/>
      <c r="AL117" s="255"/>
      <c r="AM117" s="255"/>
      <c r="AN117" s="255"/>
      <c r="AO117" s="255"/>
      <c r="AP117" s="255"/>
      <c r="AQ117" s="255"/>
      <c r="AR117" s="255"/>
      <c r="AS117" s="255"/>
    </row>
    <row r="118" spans="1:45" ht="12.75" customHeight="1">
      <c r="A118" s="255"/>
      <c r="B118" s="255"/>
      <c r="C118" s="255"/>
      <c r="D118" s="255"/>
      <c r="E118" s="255"/>
      <c r="F118" s="255"/>
      <c r="G118" s="255"/>
      <c r="H118" s="255"/>
      <c r="I118" s="255"/>
      <c r="J118" s="1022"/>
      <c r="K118" s="1022"/>
      <c r="L118" s="1022"/>
      <c r="M118" s="255"/>
      <c r="N118" s="255"/>
      <c r="O118" s="255"/>
      <c r="P118" s="255"/>
      <c r="Q118" s="255"/>
      <c r="R118" s="255"/>
      <c r="S118" s="255"/>
      <c r="T118" s="255"/>
      <c r="U118" s="255"/>
      <c r="V118" s="1022"/>
      <c r="W118" s="255"/>
      <c r="X118" s="255"/>
      <c r="Y118" s="255"/>
      <c r="Z118" s="255"/>
      <c r="AA118" s="255"/>
      <c r="AB118" s="255"/>
      <c r="AC118" s="255"/>
      <c r="AD118" s="255"/>
      <c r="AE118" s="255"/>
      <c r="AF118" s="255"/>
      <c r="AG118" s="255"/>
      <c r="AH118" s="255"/>
      <c r="AI118" s="255"/>
      <c r="AJ118" s="255"/>
      <c r="AK118" s="255"/>
      <c r="AL118" s="255"/>
      <c r="AM118" s="255"/>
      <c r="AN118" s="255"/>
      <c r="AO118" s="255"/>
      <c r="AP118" s="255"/>
      <c r="AQ118" s="255"/>
      <c r="AR118" s="255"/>
      <c r="AS118" s="255"/>
    </row>
    <row r="119" spans="1:45" ht="12.75" customHeight="1">
      <c r="A119" s="255"/>
      <c r="B119" s="255"/>
      <c r="C119" s="255"/>
      <c r="D119" s="255"/>
      <c r="E119" s="255"/>
      <c r="F119" s="255"/>
      <c r="G119" s="255"/>
      <c r="H119" s="255"/>
      <c r="I119" s="255"/>
      <c r="J119" s="1022"/>
      <c r="K119" s="1022"/>
      <c r="L119" s="1022"/>
      <c r="M119" s="255"/>
      <c r="N119" s="255"/>
      <c r="O119" s="255"/>
      <c r="P119" s="255"/>
      <c r="Q119" s="255"/>
      <c r="R119" s="255"/>
      <c r="S119" s="255"/>
      <c r="T119" s="255"/>
      <c r="U119" s="255"/>
      <c r="V119" s="1022"/>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row>
    <row r="120" spans="1:45" ht="12.75" customHeight="1">
      <c r="A120" s="255"/>
      <c r="B120" s="255"/>
      <c r="C120" s="255"/>
      <c r="D120" s="255"/>
      <c r="E120" s="255"/>
      <c r="F120" s="255"/>
      <c r="G120" s="255"/>
      <c r="H120" s="255"/>
      <c r="I120" s="255"/>
      <c r="J120" s="1022"/>
      <c r="K120" s="1022"/>
      <c r="L120" s="1022"/>
      <c r="M120" s="255"/>
      <c r="N120" s="255"/>
      <c r="O120" s="255"/>
      <c r="P120" s="255"/>
      <c r="Q120" s="255"/>
      <c r="R120" s="255"/>
      <c r="S120" s="255"/>
      <c r="T120" s="255"/>
      <c r="U120" s="255"/>
      <c r="V120" s="1022"/>
      <c r="W120" s="255"/>
      <c r="X120" s="255"/>
      <c r="Y120" s="255"/>
      <c r="Z120" s="255"/>
      <c r="AA120" s="255"/>
      <c r="AB120" s="255"/>
      <c r="AC120" s="255"/>
      <c r="AD120" s="255"/>
      <c r="AE120" s="255"/>
      <c r="AF120" s="255"/>
      <c r="AG120" s="255"/>
      <c r="AH120" s="255"/>
      <c r="AI120" s="255"/>
      <c r="AJ120" s="255"/>
      <c r="AK120" s="255"/>
      <c r="AL120" s="255"/>
      <c r="AM120" s="255"/>
      <c r="AN120" s="255"/>
      <c r="AO120" s="255"/>
      <c r="AP120" s="255"/>
      <c r="AQ120" s="255"/>
      <c r="AR120" s="255"/>
      <c r="AS120" s="255"/>
    </row>
    <row r="121" spans="1:45" ht="12.75" customHeight="1">
      <c r="A121" s="255"/>
      <c r="B121" s="255"/>
      <c r="C121" s="255"/>
      <c r="D121" s="255"/>
      <c r="E121" s="255"/>
      <c r="F121" s="255"/>
      <c r="G121" s="255"/>
      <c r="H121" s="255"/>
      <c r="I121" s="255"/>
      <c r="J121" s="1022"/>
      <c r="K121" s="1022"/>
      <c r="L121" s="1022"/>
      <c r="M121" s="255"/>
      <c r="N121" s="255"/>
      <c r="O121" s="255"/>
      <c r="P121" s="255"/>
      <c r="Q121" s="255"/>
      <c r="R121" s="255"/>
      <c r="S121" s="255"/>
      <c r="T121" s="255"/>
      <c r="U121" s="255"/>
      <c r="V121" s="1022"/>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row>
    <row r="122" spans="1:45" ht="12.75" customHeight="1">
      <c r="A122" s="255"/>
      <c r="B122" s="255"/>
      <c r="C122" s="255"/>
      <c r="D122" s="255"/>
      <c r="E122" s="255"/>
      <c r="F122" s="255"/>
      <c r="G122" s="255"/>
      <c r="H122" s="255"/>
      <c r="I122" s="255"/>
      <c r="J122" s="1022"/>
      <c r="K122" s="1022"/>
      <c r="L122" s="1022"/>
      <c r="M122" s="255"/>
      <c r="N122" s="255"/>
      <c r="O122" s="255"/>
      <c r="P122" s="255"/>
      <c r="Q122" s="255"/>
      <c r="R122" s="255"/>
      <c r="S122" s="255"/>
      <c r="T122" s="255"/>
      <c r="U122" s="255"/>
      <c r="V122" s="1022"/>
      <c r="W122" s="255"/>
      <c r="X122" s="255"/>
      <c r="Y122" s="255"/>
      <c r="Z122" s="255"/>
      <c r="AA122" s="255"/>
      <c r="AB122" s="255"/>
      <c r="AC122" s="255"/>
      <c r="AD122" s="255"/>
      <c r="AE122" s="255"/>
      <c r="AF122" s="255"/>
      <c r="AG122" s="255"/>
      <c r="AH122" s="255"/>
      <c r="AI122" s="255"/>
      <c r="AJ122" s="255"/>
      <c r="AK122" s="255"/>
      <c r="AL122" s="255"/>
      <c r="AM122" s="255"/>
      <c r="AN122" s="255"/>
      <c r="AO122" s="255"/>
      <c r="AP122" s="255"/>
      <c r="AQ122" s="255"/>
      <c r="AR122" s="255"/>
      <c r="AS122" s="255"/>
    </row>
    <row r="123" spans="1:45" ht="12.75" customHeight="1">
      <c r="A123" s="255"/>
      <c r="B123" s="255"/>
      <c r="C123" s="255"/>
      <c r="D123" s="255"/>
      <c r="E123" s="255"/>
      <c r="F123" s="255"/>
      <c r="G123" s="255"/>
      <c r="H123" s="255"/>
      <c r="I123" s="255"/>
      <c r="J123" s="1022"/>
      <c r="K123" s="1022"/>
      <c r="L123" s="1022"/>
      <c r="M123" s="255"/>
      <c r="N123" s="255"/>
      <c r="O123" s="255"/>
      <c r="P123" s="255"/>
      <c r="Q123" s="255"/>
      <c r="R123" s="255"/>
      <c r="S123" s="255"/>
      <c r="T123" s="255"/>
      <c r="U123" s="255"/>
      <c r="V123" s="1022"/>
      <c r="W123" s="255"/>
      <c r="X123" s="255"/>
      <c r="Y123" s="255"/>
      <c r="Z123" s="255"/>
      <c r="AA123" s="255"/>
      <c r="AB123" s="255"/>
      <c r="AC123" s="255"/>
      <c r="AD123" s="255"/>
      <c r="AE123" s="255"/>
      <c r="AF123" s="255"/>
      <c r="AG123" s="255"/>
      <c r="AH123" s="255"/>
      <c r="AI123" s="255"/>
      <c r="AJ123" s="255"/>
      <c r="AK123" s="255"/>
      <c r="AL123" s="255"/>
      <c r="AM123" s="255"/>
      <c r="AN123" s="255"/>
      <c r="AO123" s="255"/>
      <c r="AP123" s="255"/>
      <c r="AQ123" s="255"/>
      <c r="AR123" s="255"/>
      <c r="AS123" s="255"/>
    </row>
    <row r="124" spans="1:45" ht="12.75" customHeight="1">
      <c r="A124" s="255"/>
      <c r="B124" s="255"/>
      <c r="C124" s="255"/>
      <c r="D124" s="255"/>
      <c r="E124" s="255"/>
      <c r="F124" s="255"/>
      <c r="G124" s="255"/>
      <c r="H124" s="255"/>
      <c r="I124" s="255"/>
      <c r="J124" s="1022"/>
      <c r="K124" s="1022"/>
      <c r="L124" s="1022"/>
      <c r="M124" s="255"/>
      <c r="N124" s="255"/>
      <c r="O124" s="255"/>
      <c r="P124" s="255"/>
      <c r="Q124" s="255"/>
      <c r="R124" s="255"/>
      <c r="S124" s="255"/>
      <c r="T124" s="255"/>
      <c r="U124" s="255"/>
      <c r="V124" s="1022"/>
      <c r="W124" s="255"/>
      <c r="X124" s="255"/>
      <c r="Y124" s="255"/>
      <c r="Z124" s="255"/>
      <c r="AA124" s="255"/>
      <c r="AB124" s="255"/>
      <c r="AC124" s="255"/>
      <c r="AD124" s="255"/>
      <c r="AE124" s="255"/>
      <c r="AF124" s="255"/>
      <c r="AG124" s="255"/>
      <c r="AH124" s="255"/>
      <c r="AI124" s="255"/>
      <c r="AJ124" s="255"/>
      <c r="AK124" s="255"/>
      <c r="AL124" s="255"/>
      <c r="AM124" s="255"/>
      <c r="AN124" s="255"/>
      <c r="AO124" s="255"/>
      <c r="AP124" s="255"/>
      <c r="AQ124" s="255"/>
      <c r="AR124" s="255"/>
      <c r="AS124" s="255"/>
    </row>
    <row r="125" spans="1:45" ht="12.75" customHeight="1">
      <c r="A125" s="255"/>
      <c r="B125" s="255"/>
      <c r="C125" s="255"/>
      <c r="D125" s="255"/>
      <c r="E125" s="255"/>
      <c r="F125" s="255"/>
      <c r="G125" s="255"/>
      <c r="H125" s="255"/>
      <c r="I125" s="255"/>
      <c r="J125" s="1022"/>
      <c r="K125" s="1022"/>
      <c r="L125" s="1022"/>
      <c r="M125" s="255"/>
      <c r="N125" s="255"/>
      <c r="O125" s="255"/>
      <c r="P125" s="255"/>
      <c r="Q125" s="255"/>
      <c r="R125" s="255"/>
      <c r="S125" s="255"/>
      <c r="T125" s="255"/>
      <c r="U125" s="255"/>
      <c r="V125" s="1022"/>
      <c r="W125" s="255"/>
      <c r="X125" s="255"/>
      <c r="Y125" s="255"/>
      <c r="Z125" s="255"/>
      <c r="AA125" s="255"/>
      <c r="AB125" s="255"/>
      <c r="AC125" s="255"/>
      <c r="AD125" s="255"/>
      <c r="AE125" s="255"/>
      <c r="AF125" s="255"/>
      <c r="AG125" s="255"/>
      <c r="AH125" s="255"/>
      <c r="AI125" s="255"/>
      <c r="AJ125" s="255"/>
      <c r="AK125" s="255"/>
      <c r="AL125" s="255"/>
      <c r="AM125" s="255"/>
      <c r="AN125" s="255"/>
      <c r="AO125" s="255"/>
      <c r="AP125" s="255"/>
      <c r="AQ125" s="255"/>
      <c r="AR125" s="255"/>
      <c r="AS125" s="255"/>
    </row>
    <row r="126" spans="1:45" ht="12.75" customHeight="1">
      <c r="A126" s="255"/>
      <c r="B126" s="255"/>
      <c r="C126" s="255"/>
      <c r="D126" s="255"/>
      <c r="E126" s="255"/>
      <c r="F126" s="255"/>
      <c r="G126" s="255"/>
      <c r="H126" s="255"/>
      <c r="I126" s="255"/>
      <c r="J126" s="1022"/>
      <c r="K126" s="1022"/>
      <c r="L126" s="1022"/>
      <c r="M126" s="255"/>
      <c r="N126" s="255"/>
      <c r="O126" s="255"/>
      <c r="P126" s="255"/>
      <c r="Q126" s="255"/>
      <c r="R126" s="255"/>
      <c r="S126" s="255"/>
      <c r="T126" s="255"/>
      <c r="U126" s="255"/>
      <c r="V126" s="1022"/>
      <c r="W126" s="255"/>
      <c r="X126" s="255"/>
      <c r="Y126" s="255"/>
      <c r="Z126" s="255"/>
      <c r="AA126" s="255"/>
      <c r="AB126" s="255"/>
      <c r="AC126" s="255"/>
      <c r="AD126" s="255"/>
      <c r="AE126" s="255"/>
      <c r="AF126" s="255"/>
      <c r="AG126" s="255"/>
      <c r="AH126" s="255"/>
      <c r="AI126" s="255"/>
      <c r="AJ126" s="255"/>
      <c r="AK126" s="255"/>
      <c r="AL126" s="255"/>
      <c r="AM126" s="255"/>
      <c r="AN126" s="255"/>
      <c r="AO126" s="255"/>
      <c r="AP126" s="255"/>
      <c r="AQ126" s="255"/>
      <c r="AR126" s="255"/>
      <c r="AS126" s="255"/>
    </row>
    <row r="127" spans="1:45" ht="12.75" customHeight="1">
      <c r="A127" s="255"/>
      <c r="B127" s="255"/>
      <c r="C127" s="255"/>
      <c r="D127" s="255"/>
      <c r="E127" s="255"/>
      <c r="F127" s="255"/>
      <c r="G127" s="255"/>
      <c r="H127" s="255"/>
      <c r="I127" s="255"/>
      <c r="J127" s="1022"/>
      <c r="K127" s="1022"/>
      <c r="L127" s="1022"/>
      <c r="M127" s="255"/>
      <c r="N127" s="255"/>
      <c r="O127" s="255"/>
      <c r="P127" s="255"/>
      <c r="Q127" s="255"/>
      <c r="R127" s="255"/>
      <c r="S127" s="255"/>
      <c r="T127" s="255"/>
      <c r="U127" s="255"/>
      <c r="V127" s="1022"/>
      <c r="W127" s="255"/>
      <c r="X127" s="255"/>
      <c r="Y127" s="255"/>
      <c r="Z127" s="255"/>
      <c r="AA127" s="255"/>
      <c r="AB127" s="255"/>
      <c r="AC127" s="255"/>
      <c r="AD127" s="255"/>
      <c r="AE127" s="255"/>
      <c r="AF127" s="255"/>
      <c r="AG127" s="255"/>
      <c r="AH127" s="255"/>
      <c r="AI127" s="255"/>
      <c r="AJ127" s="255"/>
      <c r="AK127" s="255"/>
      <c r="AL127" s="255"/>
      <c r="AM127" s="255"/>
      <c r="AN127" s="255"/>
      <c r="AO127" s="255"/>
      <c r="AP127" s="255"/>
      <c r="AQ127" s="255"/>
      <c r="AR127" s="255"/>
      <c r="AS127" s="255"/>
    </row>
    <row r="128" spans="1:45" ht="12.75" customHeight="1">
      <c r="A128" s="255"/>
      <c r="B128" s="255"/>
      <c r="C128" s="255"/>
      <c r="D128" s="255"/>
      <c r="E128" s="255"/>
      <c r="F128" s="255"/>
      <c r="G128" s="255"/>
      <c r="H128" s="255"/>
      <c r="I128" s="255"/>
      <c r="J128" s="1022"/>
      <c r="K128" s="1022"/>
      <c r="L128" s="1022"/>
      <c r="M128" s="255"/>
      <c r="N128" s="255"/>
      <c r="O128" s="255"/>
      <c r="P128" s="255"/>
      <c r="Q128" s="255"/>
      <c r="R128" s="255"/>
      <c r="S128" s="255"/>
      <c r="T128" s="255"/>
      <c r="U128" s="255"/>
      <c r="V128" s="1022"/>
      <c r="W128" s="255"/>
      <c r="X128" s="255"/>
      <c r="Y128" s="255"/>
      <c r="Z128" s="255"/>
      <c r="AA128" s="255"/>
      <c r="AB128" s="255"/>
      <c r="AC128" s="255"/>
      <c r="AD128" s="255"/>
      <c r="AE128" s="255"/>
      <c r="AF128" s="255"/>
      <c r="AG128" s="255"/>
      <c r="AH128" s="255"/>
      <c r="AI128" s="255"/>
      <c r="AJ128" s="255"/>
      <c r="AK128" s="255"/>
      <c r="AL128" s="255"/>
      <c r="AM128" s="255"/>
      <c r="AN128" s="255"/>
      <c r="AO128" s="255"/>
      <c r="AP128" s="255"/>
      <c r="AQ128" s="255"/>
      <c r="AR128" s="255"/>
      <c r="AS128" s="255"/>
    </row>
    <row r="129" spans="1:45" ht="12.75" customHeight="1">
      <c r="A129" s="255"/>
      <c r="B129" s="255"/>
      <c r="C129" s="255"/>
      <c r="D129" s="255"/>
      <c r="E129" s="255"/>
      <c r="F129" s="255"/>
      <c r="G129" s="255"/>
      <c r="H129" s="255"/>
      <c r="I129" s="255"/>
      <c r="J129" s="1022"/>
      <c r="K129" s="1022"/>
      <c r="L129" s="1022"/>
      <c r="M129" s="255"/>
      <c r="N129" s="255"/>
      <c r="O129" s="255"/>
      <c r="P129" s="255"/>
      <c r="Q129" s="255"/>
      <c r="R129" s="255"/>
      <c r="S129" s="255"/>
      <c r="T129" s="255"/>
      <c r="U129" s="255"/>
      <c r="V129" s="1022"/>
      <c r="W129" s="255"/>
      <c r="X129" s="255"/>
      <c r="Y129" s="255"/>
      <c r="Z129" s="255"/>
      <c r="AA129" s="255"/>
      <c r="AB129" s="255"/>
      <c r="AC129" s="255"/>
      <c r="AD129" s="255"/>
      <c r="AE129" s="255"/>
      <c r="AF129" s="255"/>
      <c r="AG129" s="255"/>
      <c r="AH129" s="255"/>
      <c r="AI129" s="255"/>
      <c r="AJ129" s="255"/>
      <c r="AK129" s="255"/>
      <c r="AL129" s="255"/>
      <c r="AM129" s="255"/>
      <c r="AN129" s="255"/>
      <c r="AO129" s="255"/>
      <c r="AP129" s="255"/>
      <c r="AQ129" s="255"/>
      <c r="AR129" s="255"/>
      <c r="AS129" s="255"/>
    </row>
    <row r="130" spans="1:45" ht="12.75" customHeight="1">
      <c r="A130" s="255"/>
      <c r="B130" s="255"/>
      <c r="C130" s="255"/>
      <c r="D130" s="255"/>
      <c r="E130" s="255"/>
      <c r="F130" s="255"/>
      <c r="G130" s="255"/>
      <c r="H130" s="255"/>
      <c r="I130" s="255"/>
      <c r="J130" s="1022"/>
      <c r="K130" s="1022"/>
      <c r="L130" s="1022"/>
      <c r="M130" s="255"/>
      <c r="N130" s="255"/>
      <c r="O130" s="255"/>
      <c r="P130" s="255"/>
      <c r="Q130" s="255"/>
      <c r="R130" s="255"/>
      <c r="S130" s="255"/>
      <c r="T130" s="255"/>
      <c r="U130" s="255"/>
      <c r="V130" s="1022"/>
      <c r="W130" s="255"/>
      <c r="X130" s="255"/>
      <c r="Y130" s="255"/>
      <c r="Z130" s="255"/>
      <c r="AA130" s="255"/>
      <c r="AB130" s="255"/>
      <c r="AC130" s="255"/>
      <c r="AD130" s="255"/>
      <c r="AE130" s="255"/>
      <c r="AF130" s="255"/>
      <c r="AG130" s="255"/>
      <c r="AH130" s="255"/>
      <c r="AI130" s="255"/>
      <c r="AJ130" s="255"/>
      <c r="AK130" s="255"/>
      <c r="AL130" s="255"/>
      <c r="AM130" s="255"/>
      <c r="AN130" s="255"/>
      <c r="AO130" s="255"/>
      <c r="AP130" s="255"/>
      <c r="AQ130" s="255"/>
      <c r="AR130" s="255"/>
      <c r="AS130" s="255"/>
    </row>
    <row r="131" spans="1:45" ht="12.75" customHeight="1">
      <c r="A131" s="255"/>
      <c r="B131" s="255"/>
      <c r="C131" s="255"/>
      <c r="D131" s="255"/>
      <c r="E131" s="255"/>
      <c r="F131" s="255"/>
      <c r="G131" s="255"/>
      <c r="H131" s="255"/>
      <c r="I131" s="255"/>
      <c r="J131" s="1022"/>
      <c r="K131" s="1022"/>
      <c r="L131" s="1022"/>
      <c r="M131" s="255"/>
      <c r="N131" s="255"/>
      <c r="O131" s="255"/>
      <c r="P131" s="255"/>
      <c r="Q131" s="255"/>
      <c r="R131" s="255"/>
      <c r="S131" s="255"/>
      <c r="T131" s="255"/>
      <c r="U131" s="255"/>
      <c r="V131" s="1022"/>
      <c r="W131" s="255"/>
      <c r="X131" s="255"/>
      <c r="Y131" s="255"/>
      <c r="Z131" s="255"/>
      <c r="AA131" s="255"/>
      <c r="AB131" s="255"/>
      <c r="AC131" s="255"/>
      <c r="AD131" s="255"/>
      <c r="AE131" s="255"/>
      <c r="AF131" s="255"/>
      <c r="AG131" s="255"/>
      <c r="AH131" s="255"/>
      <c r="AI131" s="255"/>
      <c r="AJ131" s="255"/>
      <c r="AK131" s="255"/>
      <c r="AL131" s="255"/>
      <c r="AM131" s="255"/>
      <c r="AN131" s="255"/>
      <c r="AO131" s="255"/>
      <c r="AP131" s="255"/>
      <c r="AQ131" s="255"/>
      <c r="AR131" s="255"/>
      <c r="AS131" s="255"/>
    </row>
    <row r="132" spans="1:45" ht="12.75" customHeight="1">
      <c r="A132" s="255"/>
      <c r="B132" s="255"/>
      <c r="C132" s="255"/>
      <c r="D132" s="255"/>
      <c r="E132" s="255"/>
      <c r="F132" s="255"/>
      <c r="G132" s="255"/>
      <c r="H132" s="255"/>
      <c r="I132" s="255"/>
      <c r="J132" s="1022"/>
      <c r="K132" s="1022"/>
      <c r="L132" s="1022"/>
      <c r="M132" s="255"/>
      <c r="N132" s="255"/>
      <c r="O132" s="255"/>
      <c r="P132" s="255"/>
      <c r="Q132" s="255"/>
      <c r="R132" s="255"/>
      <c r="S132" s="255"/>
      <c r="T132" s="255"/>
      <c r="U132" s="255"/>
      <c r="V132" s="1022"/>
      <c r="W132" s="255"/>
      <c r="X132" s="255"/>
      <c r="Y132" s="255"/>
      <c r="Z132" s="255"/>
      <c r="AA132" s="255"/>
      <c r="AB132" s="255"/>
      <c r="AC132" s="255"/>
      <c r="AD132" s="255"/>
      <c r="AE132" s="255"/>
      <c r="AF132" s="255"/>
      <c r="AG132" s="255"/>
      <c r="AH132" s="255"/>
      <c r="AI132" s="255"/>
      <c r="AJ132" s="255"/>
      <c r="AK132" s="255"/>
      <c r="AL132" s="255"/>
      <c r="AM132" s="255"/>
      <c r="AN132" s="255"/>
      <c r="AO132" s="255"/>
      <c r="AP132" s="255"/>
      <c r="AQ132" s="255"/>
      <c r="AR132" s="255"/>
      <c r="AS132" s="255"/>
    </row>
    <row r="133" spans="1:45" ht="12.75" customHeight="1">
      <c r="A133" s="255"/>
      <c r="B133" s="255"/>
      <c r="C133" s="255"/>
      <c r="D133" s="255"/>
      <c r="E133" s="255"/>
      <c r="F133" s="255"/>
      <c r="G133" s="255"/>
      <c r="H133" s="255"/>
      <c r="I133" s="255"/>
      <c r="J133" s="1022"/>
      <c r="K133" s="1022"/>
      <c r="L133" s="1022"/>
      <c r="M133" s="255"/>
      <c r="N133" s="255"/>
      <c r="O133" s="255"/>
      <c r="P133" s="255"/>
      <c r="Q133" s="255"/>
      <c r="R133" s="255"/>
      <c r="S133" s="255"/>
      <c r="T133" s="255"/>
      <c r="U133" s="255"/>
      <c r="V133" s="1022"/>
      <c r="W133" s="255"/>
      <c r="X133" s="255"/>
      <c r="Y133" s="255"/>
      <c r="Z133" s="255"/>
      <c r="AA133" s="255"/>
      <c r="AB133" s="255"/>
      <c r="AC133" s="255"/>
      <c r="AD133" s="255"/>
      <c r="AE133" s="255"/>
      <c r="AF133" s="255"/>
      <c r="AG133" s="255"/>
      <c r="AH133" s="255"/>
      <c r="AI133" s="255"/>
      <c r="AJ133" s="255"/>
      <c r="AK133" s="255"/>
      <c r="AL133" s="255"/>
      <c r="AM133" s="255"/>
      <c r="AN133" s="255"/>
      <c r="AO133" s="255"/>
      <c r="AP133" s="255"/>
      <c r="AQ133" s="255"/>
      <c r="AR133" s="255"/>
      <c r="AS133" s="255"/>
    </row>
    <row r="134" spans="1:45" ht="12.75" customHeight="1">
      <c r="A134" s="255"/>
      <c r="B134" s="255"/>
      <c r="C134" s="255"/>
      <c r="D134" s="255"/>
      <c r="E134" s="255"/>
      <c r="F134" s="255"/>
      <c r="G134" s="255"/>
      <c r="H134" s="255"/>
      <c r="I134" s="255"/>
      <c r="J134" s="1022"/>
      <c r="K134" s="1022"/>
      <c r="L134" s="1022"/>
      <c r="M134" s="255"/>
      <c r="N134" s="255"/>
      <c r="O134" s="255"/>
      <c r="P134" s="255"/>
      <c r="Q134" s="255"/>
      <c r="R134" s="255"/>
      <c r="S134" s="255"/>
      <c r="T134" s="255"/>
      <c r="U134" s="255"/>
      <c r="V134" s="1022"/>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255"/>
    </row>
    <row r="135" spans="1:45" ht="12.75" customHeight="1">
      <c r="A135" s="255"/>
      <c r="B135" s="255"/>
      <c r="C135" s="255"/>
      <c r="D135" s="255"/>
      <c r="E135" s="255"/>
      <c r="F135" s="255"/>
      <c r="G135" s="255"/>
      <c r="H135" s="255"/>
      <c r="I135" s="255"/>
      <c r="J135" s="1022"/>
      <c r="K135" s="1022"/>
      <c r="L135" s="1022"/>
      <c r="M135" s="255"/>
      <c r="N135" s="255"/>
      <c r="O135" s="255"/>
      <c r="P135" s="255"/>
      <c r="Q135" s="255"/>
      <c r="R135" s="255"/>
      <c r="S135" s="255"/>
      <c r="T135" s="255"/>
      <c r="U135" s="255"/>
      <c r="V135" s="1022"/>
      <c r="W135" s="255"/>
      <c r="X135" s="255"/>
      <c r="Y135" s="255"/>
      <c r="Z135" s="255"/>
      <c r="AA135" s="255"/>
      <c r="AB135" s="255"/>
      <c r="AC135" s="255"/>
      <c r="AD135" s="255"/>
      <c r="AE135" s="255"/>
      <c r="AF135" s="255"/>
      <c r="AG135" s="255"/>
      <c r="AH135" s="255"/>
      <c r="AI135" s="255"/>
      <c r="AJ135" s="255"/>
      <c r="AK135" s="255"/>
      <c r="AL135" s="255"/>
      <c r="AM135" s="255"/>
      <c r="AN135" s="255"/>
      <c r="AO135" s="255"/>
      <c r="AP135" s="255"/>
      <c r="AQ135" s="255"/>
      <c r="AR135" s="255"/>
      <c r="AS135" s="255"/>
    </row>
    <row r="136" spans="1:45" ht="12.75" customHeight="1">
      <c r="A136" s="255"/>
      <c r="B136" s="255"/>
      <c r="C136" s="255"/>
      <c r="D136" s="255"/>
      <c r="E136" s="255"/>
      <c r="F136" s="255"/>
      <c r="G136" s="255"/>
      <c r="H136" s="255"/>
      <c r="I136" s="255"/>
      <c r="J136" s="1022"/>
      <c r="K136" s="1022"/>
      <c r="L136" s="1022"/>
      <c r="M136" s="255"/>
      <c r="N136" s="255"/>
      <c r="O136" s="255"/>
      <c r="P136" s="255"/>
      <c r="Q136" s="255"/>
      <c r="R136" s="255"/>
      <c r="S136" s="255"/>
      <c r="T136" s="255"/>
      <c r="U136" s="255"/>
      <c r="V136" s="1022"/>
      <c r="W136" s="255"/>
      <c r="X136" s="255"/>
      <c r="Y136" s="255"/>
      <c r="Z136" s="255"/>
      <c r="AA136" s="255"/>
      <c r="AB136" s="255"/>
      <c r="AC136" s="255"/>
      <c r="AD136" s="255"/>
      <c r="AE136" s="255"/>
      <c r="AF136" s="255"/>
      <c r="AG136" s="255"/>
      <c r="AH136" s="255"/>
      <c r="AI136" s="255"/>
      <c r="AJ136" s="255"/>
      <c r="AK136" s="255"/>
      <c r="AL136" s="255"/>
      <c r="AM136" s="255"/>
      <c r="AN136" s="255"/>
      <c r="AO136" s="255"/>
      <c r="AP136" s="255"/>
      <c r="AQ136" s="255"/>
      <c r="AR136" s="255"/>
      <c r="AS136" s="255"/>
    </row>
    <row r="137" spans="1:45" ht="12.75" customHeight="1">
      <c r="A137" s="255"/>
      <c r="B137" s="255"/>
      <c r="C137" s="255"/>
      <c r="D137" s="255"/>
      <c r="E137" s="255"/>
      <c r="F137" s="255"/>
      <c r="G137" s="255"/>
      <c r="H137" s="255"/>
      <c r="I137" s="255"/>
      <c r="J137" s="1022"/>
      <c r="K137" s="1022"/>
      <c r="L137" s="1022"/>
      <c r="M137" s="255"/>
      <c r="N137" s="255"/>
      <c r="O137" s="255"/>
      <c r="P137" s="255"/>
      <c r="Q137" s="255"/>
      <c r="R137" s="255"/>
      <c r="S137" s="255"/>
      <c r="T137" s="255"/>
      <c r="U137" s="255"/>
      <c r="V137" s="1022"/>
      <c r="W137" s="255"/>
      <c r="X137" s="255"/>
      <c r="Y137" s="255"/>
      <c r="Z137" s="255"/>
      <c r="AA137" s="255"/>
      <c r="AB137" s="255"/>
      <c r="AC137" s="255"/>
      <c r="AD137" s="255"/>
      <c r="AE137" s="255"/>
      <c r="AF137" s="255"/>
      <c r="AG137" s="255"/>
      <c r="AH137" s="255"/>
      <c r="AI137" s="255"/>
      <c r="AJ137" s="255"/>
      <c r="AK137" s="255"/>
      <c r="AL137" s="255"/>
      <c r="AM137" s="255"/>
      <c r="AN137" s="255"/>
      <c r="AO137" s="255"/>
      <c r="AP137" s="255"/>
      <c r="AQ137" s="255"/>
      <c r="AR137" s="255"/>
      <c r="AS137" s="255"/>
    </row>
    <row r="138" spans="1:45" ht="12.75" customHeight="1">
      <c r="A138" s="255"/>
      <c r="B138" s="255"/>
      <c r="C138" s="255"/>
      <c r="D138" s="255"/>
      <c r="E138" s="255"/>
      <c r="F138" s="255"/>
      <c r="G138" s="255"/>
      <c r="H138" s="255"/>
      <c r="I138" s="255"/>
      <c r="J138" s="1022"/>
      <c r="K138" s="1022"/>
      <c r="L138" s="1022"/>
      <c r="M138" s="255"/>
      <c r="N138" s="255"/>
      <c r="O138" s="255"/>
      <c r="P138" s="255"/>
      <c r="Q138" s="255"/>
      <c r="R138" s="255"/>
      <c r="S138" s="255"/>
      <c r="T138" s="255"/>
      <c r="U138" s="255"/>
      <c r="V138" s="1022"/>
      <c r="W138" s="255"/>
      <c r="X138" s="255"/>
      <c r="Y138" s="255"/>
      <c r="Z138" s="255"/>
      <c r="AA138" s="255"/>
      <c r="AB138" s="255"/>
      <c r="AC138" s="255"/>
      <c r="AD138" s="255"/>
      <c r="AE138" s="255"/>
      <c r="AF138" s="255"/>
      <c r="AG138" s="255"/>
      <c r="AH138" s="255"/>
      <c r="AI138" s="255"/>
      <c r="AJ138" s="255"/>
      <c r="AK138" s="255"/>
      <c r="AL138" s="255"/>
      <c r="AM138" s="255"/>
      <c r="AN138" s="255"/>
      <c r="AO138" s="255"/>
      <c r="AP138" s="255"/>
      <c r="AQ138" s="255"/>
      <c r="AR138" s="255"/>
      <c r="AS138" s="255"/>
    </row>
    <row r="139" spans="1:45" ht="12.75" customHeight="1">
      <c r="A139" s="255"/>
      <c r="B139" s="255"/>
      <c r="C139" s="255"/>
      <c r="D139" s="255"/>
      <c r="E139" s="255"/>
      <c r="F139" s="255"/>
      <c r="G139" s="255"/>
      <c r="H139" s="255"/>
      <c r="I139" s="255"/>
      <c r="J139" s="1022"/>
      <c r="K139" s="1022"/>
      <c r="L139" s="1022"/>
      <c r="M139" s="255"/>
      <c r="N139" s="255"/>
      <c r="O139" s="255"/>
      <c r="P139" s="255"/>
      <c r="Q139" s="255"/>
      <c r="R139" s="255"/>
      <c r="S139" s="255"/>
      <c r="T139" s="255"/>
      <c r="U139" s="255"/>
      <c r="V139" s="1022"/>
      <c r="W139" s="255"/>
      <c r="X139" s="255"/>
      <c r="Y139" s="255"/>
      <c r="Z139" s="255"/>
      <c r="AA139" s="255"/>
      <c r="AB139" s="255"/>
      <c r="AC139" s="255"/>
      <c r="AD139" s="255"/>
      <c r="AE139" s="255"/>
      <c r="AF139" s="255"/>
      <c r="AG139" s="255"/>
      <c r="AH139" s="255"/>
      <c r="AI139" s="255"/>
      <c r="AJ139" s="255"/>
      <c r="AK139" s="255"/>
      <c r="AL139" s="255"/>
      <c r="AM139" s="255"/>
      <c r="AN139" s="255"/>
      <c r="AO139" s="255"/>
      <c r="AP139" s="255"/>
      <c r="AQ139" s="255"/>
      <c r="AR139" s="255"/>
      <c r="AS139" s="255"/>
    </row>
    <row r="140" spans="1:45" ht="12.75" customHeight="1">
      <c r="A140" s="255"/>
      <c r="B140" s="255"/>
      <c r="C140" s="255"/>
      <c r="D140" s="255"/>
      <c r="E140" s="255"/>
      <c r="F140" s="255"/>
      <c r="G140" s="255"/>
      <c r="H140" s="255"/>
      <c r="I140" s="255"/>
      <c r="J140" s="1022"/>
      <c r="K140" s="1022"/>
      <c r="L140" s="1022"/>
      <c r="M140" s="255"/>
      <c r="N140" s="255"/>
      <c r="O140" s="255"/>
      <c r="P140" s="255"/>
      <c r="Q140" s="255"/>
      <c r="R140" s="255"/>
      <c r="S140" s="255"/>
      <c r="T140" s="255"/>
      <c r="U140" s="255"/>
      <c r="V140" s="1022"/>
      <c r="W140" s="255"/>
      <c r="X140" s="255"/>
      <c r="Y140" s="255"/>
      <c r="Z140" s="255"/>
      <c r="AA140" s="255"/>
      <c r="AB140" s="255"/>
      <c r="AC140" s="255"/>
      <c r="AD140" s="255"/>
      <c r="AE140" s="255"/>
      <c r="AF140" s="255"/>
      <c r="AG140" s="255"/>
      <c r="AH140" s="255"/>
      <c r="AI140" s="255"/>
      <c r="AJ140" s="255"/>
      <c r="AK140" s="255"/>
      <c r="AL140" s="255"/>
      <c r="AM140" s="255"/>
      <c r="AN140" s="255"/>
      <c r="AO140" s="255"/>
      <c r="AP140" s="255"/>
      <c r="AQ140" s="255"/>
      <c r="AR140" s="255"/>
      <c r="AS140" s="255"/>
    </row>
    <row r="141" spans="1:45" ht="12.75" customHeight="1">
      <c r="A141" s="255"/>
      <c r="B141" s="255"/>
      <c r="C141" s="255"/>
      <c r="D141" s="255"/>
      <c r="E141" s="255"/>
      <c r="F141" s="255"/>
      <c r="G141" s="255"/>
      <c r="H141" s="255"/>
      <c r="I141" s="255"/>
      <c r="J141" s="1022"/>
      <c r="K141" s="1022"/>
      <c r="L141" s="1022"/>
      <c r="M141" s="255"/>
      <c r="N141" s="255"/>
      <c r="O141" s="255"/>
      <c r="P141" s="255"/>
      <c r="Q141" s="255"/>
      <c r="R141" s="255"/>
      <c r="S141" s="255"/>
      <c r="T141" s="255"/>
      <c r="U141" s="255"/>
      <c r="V141" s="1022"/>
      <c r="W141" s="255"/>
      <c r="X141" s="255"/>
      <c r="Y141" s="255"/>
      <c r="Z141" s="255"/>
      <c r="AA141" s="255"/>
      <c r="AB141" s="255"/>
      <c r="AC141" s="255"/>
      <c r="AD141" s="255"/>
      <c r="AE141" s="255"/>
      <c r="AF141" s="255"/>
      <c r="AG141" s="255"/>
      <c r="AH141" s="255"/>
      <c r="AI141" s="255"/>
      <c r="AJ141" s="255"/>
      <c r="AK141" s="255"/>
      <c r="AL141" s="255"/>
      <c r="AM141" s="255"/>
      <c r="AN141" s="255"/>
      <c r="AO141" s="255"/>
      <c r="AP141" s="255"/>
      <c r="AQ141" s="255"/>
      <c r="AR141" s="255"/>
      <c r="AS141" s="255"/>
    </row>
    <row r="142" spans="1:45" ht="12.75" customHeight="1">
      <c r="A142" s="255"/>
      <c r="B142" s="255"/>
      <c r="C142" s="255"/>
      <c r="D142" s="255"/>
      <c r="E142" s="255"/>
      <c r="F142" s="255"/>
      <c r="G142" s="255"/>
      <c r="H142" s="255"/>
      <c r="I142" s="255"/>
      <c r="J142" s="1022"/>
      <c r="K142" s="1022"/>
      <c r="L142" s="1022"/>
      <c r="M142" s="255"/>
      <c r="N142" s="255"/>
      <c r="O142" s="255"/>
      <c r="P142" s="255"/>
      <c r="Q142" s="255"/>
      <c r="R142" s="255"/>
      <c r="S142" s="255"/>
      <c r="T142" s="255"/>
      <c r="U142" s="255"/>
      <c r="V142" s="1022"/>
      <c r="W142" s="255"/>
      <c r="X142" s="255"/>
      <c r="Y142" s="255"/>
      <c r="Z142" s="255"/>
      <c r="AA142" s="255"/>
      <c r="AB142" s="255"/>
      <c r="AC142" s="255"/>
      <c r="AD142" s="255"/>
      <c r="AE142" s="255"/>
      <c r="AF142" s="255"/>
      <c r="AG142" s="255"/>
      <c r="AH142" s="255"/>
      <c r="AI142" s="255"/>
      <c r="AJ142" s="255"/>
      <c r="AK142" s="255"/>
      <c r="AL142" s="255"/>
      <c r="AM142" s="255"/>
      <c r="AN142" s="255"/>
      <c r="AO142" s="255"/>
      <c r="AP142" s="255"/>
      <c r="AQ142" s="255"/>
      <c r="AR142" s="255"/>
      <c r="AS142" s="255"/>
    </row>
    <row r="143" spans="1:45" ht="12.75" customHeight="1">
      <c r="A143" s="255"/>
      <c r="B143" s="255"/>
      <c r="C143" s="255"/>
      <c r="D143" s="255"/>
      <c r="E143" s="255"/>
      <c r="F143" s="255"/>
      <c r="G143" s="255"/>
      <c r="H143" s="255"/>
      <c r="I143" s="255"/>
      <c r="J143" s="1022"/>
      <c r="K143" s="1022"/>
      <c r="L143" s="1022"/>
      <c r="M143" s="255"/>
      <c r="N143" s="255"/>
      <c r="O143" s="255"/>
      <c r="P143" s="255"/>
      <c r="Q143" s="255"/>
      <c r="R143" s="255"/>
      <c r="S143" s="255"/>
      <c r="T143" s="255"/>
      <c r="U143" s="255"/>
      <c r="V143" s="1022"/>
      <c r="W143" s="255"/>
      <c r="X143" s="255"/>
      <c r="Y143" s="255"/>
      <c r="Z143" s="255"/>
      <c r="AA143" s="255"/>
      <c r="AB143" s="255"/>
      <c r="AC143" s="255"/>
      <c r="AD143" s="255"/>
      <c r="AE143" s="255"/>
      <c r="AF143" s="255"/>
      <c r="AG143" s="255"/>
      <c r="AH143" s="255"/>
      <c r="AI143" s="255"/>
      <c r="AJ143" s="255"/>
      <c r="AK143" s="255"/>
      <c r="AL143" s="255"/>
      <c r="AM143" s="255"/>
      <c r="AN143" s="255"/>
      <c r="AO143" s="255"/>
      <c r="AP143" s="255"/>
      <c r="AQ143" s="255"/>
      <c r="AR143" s="255"/>
      <c r="AS143" s="255"/>
    </row>
    <row r="144" spans="1:45" ht="12.75" customHeight="1">
      <c r="A144" s="255"/>
      <c r="B144" s="255"/>
      <c r="C144" s="255"/>
      <c r="D144" s="255"/>
      <c r="E144" s="255"/>
      <c r="F144" s="255"/>
      <c r="G144" s="255"/>
      <c r="H144" s="255"/>
      <c r="I144" s="255"/>
      <c r="J144" s="1022"/>
      <c r="K144" s="1022"/>
      <c r="L144" s="1022"/>
      <c r="M144" s="255"/>
      <c r="N144" s="255"/>
      <c r="O144" s="255"/>
      <c r="P144" s="255"/>
      <c r="Q144" s="255"/>
      <c r="R144" s="255"/>
      <c r="S144" s="255"/>
      <c r="T144" s="255"/>
      <c r="U144" s="255"/>
      <c r="V144" s="1022"/>
      <c r="W144" s="255"/>
      <c r="X144" s="255"/>
      <c r="Y144" s="255"/>
      <c r="Z144" s="255"/>
      <c r="AA144" s="255"/>
      <c r="AB144" s="255"/>
      <c r="AC144" s="255"/>
      <c r="AD144" s="255"/>
      <c r="AE144" s="255"/>
      <c r="AF144" s="255"/>
      <c r="AG144" s="255"/>
      <c r="AH144" s="255"/>
      <c r="AI144" s="255"/>
      <c r="AJ144" s="255"/>
      <c r="AK144" s="255"/>
      <c r="AL144" s="255"/>
      <c r="AM144" s="255"/>
      <c r="AN144" s="255"/>
      <c r="AO144" s="255"/>
      <c r="AP144" s="255"/>
      <c r="AQ144" s="255"/>
      <c r="AR144" s="255"/>
      <c r="AS144" s="255"/>
    </row>
    <row r="145" spans="1:45" ht="12.75" customHeight="1">
      <c r="A145" s="255"/>
      <c r="B145" s="255"/>
      <c r="C145" s="255"/>
      <c r="D145" s="255"/>
      <c r="E145" s="255"/>
      <c r="F145" s="255"/>
      <c r="G145" s="255"/>
      <c r="H145" s="255"/>
      <c r="I145" s="255"/>
      <c r="J145" s="1022"/>
      <c r="K145" s="1022"/>
      <c r="L145" s="1022"/>
      <c r="M145" s="255"/>
      <c r="N145" s="255"/>
      <c r="O145" s="255"/>
      <c r="P145" s="255"/>
      <c r="Q145" s="255"/>
      <c r="R145" s="255"/>
      <c r="S145" s="255"/>
      <c r="T145" s="255"/>
      <c r="U145" s="255"/>
      <c r="V145" s="1022"/>
      <c r="W145" s="255"/>
      <c r="X145" s="255"/>
      <c r="Y145" s="255"/>
      <c r="Z145" s="255"/>
      <c r="AA145" s="255"/>
      <c r="AB145" s="255"/>
      <c r="AC145" s="255"/>
      <c r="AD145" s="255"/>
      <c r="AE145" s="255"/>
      <c r="AF145" s="255"/>
      <c r="AG145" s="255"/>
      <c r="AH145" s="255"/>
      <c r="AI145" s="255"/>
      <c r="AJ145" s="255"/>
      <c r="AK145" s="255"/>
      <c r="AL145" s="255"/>
      <c r="AM145" s="255"/>
      <c r="AN145" s="255"/>
      <c r="AO145" s="255"/>
      <c r="AP145" s="255"/>
      <c r="AQ145" s="255"/>
      <c r="AR145" s="255"/>
      <c r="AS145" s="255"/>
    </row>
    <row r="146" spans="1:45" ht="12.75" customHeight="1">
      <c r="A146" s="255"/>
      <c r="B146" s="255"/>
      <c r="C146" s="255"/>
      <c r="D146" s="255"/>
      <c r="E146" s="255"/>
      <c r="F146" s="255"/>
      <c r="G146" s="255"/>
      <c r="H146" s="255"/>
      <c r="I146" s="255"/>
      <c r="J146" s="1022"/>
      <c r="K146" s="1022"/>
      <c r="L146" s="1022"/>
      <c r="M146" s="255"/>
      <c r="N146" s="255"/>
      <c r="O146" s="255"/>
      <c r="P146" s="255"/>
      <c r="Q146" s="255"/>
      <c r="R146" s="255"/>
      <c r="S146" s="255"/>
      <c r="T146" s="255"/>
      <c r="U146" s="255"/>
      <c r="V146" s="1022"/>
      <c r="W146" s="255"/>
      <c r="X146" s="255"/>
      <c r="Y146" s="255"/>
      <c r="Z146" s="255"/>
      <c r="AA146" s="255"/>
      <c r="AB146" s="255"/>
      <c r="AC146" s="255"/>
      <c r="AD146" s="255"/>
      <c r="AE146" s="255"/>
      <c r="AF146" s="255"/>
      <c r="AG146" s="255"/>
      <c r="AH146" s="255"/>
      <c r="AI146" s="255"/>
      <c r="AJ146" s="255"/>
      <c r="AK146" s="255"/>
      <c r="AL146" s="255"/>
      <c r="AM146" s="255"/>
      <c r="AN146" s="255"/>
      <c r="AO146" s="255"/>
      <c r="AP146" s="255"/>
      <c r="AQ146" s="255"/>
      <c r="AR146" s="255"/>
      <c r="AS146" s="255"/>
    </row>
    <row r="147" spans="1:45" ht="12.75" customHeight="1">
      <c r="A147" s="255"/>
      <c r="B147" s="255"/>
      <c r="C147" s="255"/>
      <c r="D147" s="255"/>
      <c r="E147" s="255"/>
      <c r="F147" s="255"/>
      <c r="G147" s="255"/>
      <c r="H147" s="255"/>
      <c r="I147" s="255"/>
      <c r="J147" s="1022"/>
      <c r="K147" s="1022"/>
      <c r="L147" s="1022"/>
      <c r="M147" s="255"/>
      <c r="N147" s="255"/>
      <c r="O147" s="255"/>
      <c r="P147" s="255"/>
      <c r="Q147" s="255"/>
      <c r="R147" s="255"/>
      <c r="S147" s="255"/>
      <c r="T147" s="255"/>
      <c r="U147" s="255"/>
      <c r="V147" s="1022"/>
      <c r="W147" s="255"/>
      <c r="X147" s="255"/>
      <c r="Y147" s="255"/>
      <c r="Z147" s="255"/>
      <c r="AA147" s="255"/>
      <c r="AB147" s="255"/>
      <c r="AC147" s="255"/>
      <c r="AD147" s="255"/>
      <c r="AE147" s="255"/>
      <c r="AF147" s="255"/>
      <c r="AG147" s="255"/>
      <c r="AH147" s="255"/>
      <c r="AI147" s="255"/>
      <c r="AJ147" s="255"/>
      <c r="AK147" s="255"/>
      <c r="AL147" s="255"/>
      <c r="AM147" s="255"/>
      <c r="AN147" s="255"/>
      <c r="AO147" s="255"/>
      <c r="AP147" s="255"/>
      <c r="AQ147" s="255"/>
      <c r="AR147" s="255"/>
      <c r="AS147" s="255"/>
    </row>
    <row r="148" spans="1:45" ht="12.75" customHeight="1">
      <c r="A148" s="255"/>
      <c r="B148" s="255"/>
      <c r="C148" s="255"/>
      <c r="D148" s="255"/>
      <c r="E148" s="255"/>
      <c r="F148" s="255"/>
      <c r="G148" s="255"/>
      <c r="H148" s="255"/>
      <c r="I148" s="255"/>
      <c r="J148" s="1022"/>
      <c r="K148" s="1022"/>
      <c r="L148" s="1022"/>
      <c r="M148" s="255"/>
      <c r="N148" s="255"/>
      <c r="O148" s="255"/>
      <c r="P148" s="255"/>
      <c r="Q148" s="255"/>
      <c r="R148" s="255"/>
      <c r="S148" s="255"/>
      <c r="T148" s="255"/>
      <c r="U148" s="255"/>
      <c r="V148" s="1022"/>
      <c r="W148" s="255"/>
      <c r="X148" s="255"/>
      <c r="Y148" s="255"/>
      <c r="Z148" s="255"/>
      <c r="AA148" s="255"/>
      <c r="AB148" s="255"/>
      <c r="AC148" s="255"/>
      <c r="AD148" s="255"/>
      <c r="AE148" s="255"/>
      <c r="AF148" s="255"/>
      <c r="AG148" s="255"/>
      <c r="AH148" s="255"/>
      <c r="AI148" s="255"/>
      <c r="AJ148" s="255"/>
      <c r="AK148" s="255"/>
      <c r="AL148" s="255"/>
      <c r="AM148" s="255"/>
      <c r="AN148" s="255"/>
      <c r="AO148" s="255"/>
      <c r="AP148" s="255"/>
      <c r="AQ148" s="255"/>
      <c r="AR148" s="255"/>
      <c r="AS148" s="255"/>
    </row>
    <row r="149" spans="1:45" ht="12.75" customHeight="1">
      <c r="A149" s="255"/>
      <c r="B149" s="255"/>
      <c r="C149" s="255"/>
      <c r="D149" s="255"/>
      <c r="E149" s="255"/>
      <c r="F149" s="255"/>
      <c r="G149" s="255"/>
      <c r="H149" s="255"/>
      <c r="I149" s="255"/>
      <c r="J149" s="1022"/>
      <c r="K149" s="1022"/>
      <c r="L149" s="1022"/>
      <c r="M149" s="255"/>
      <c r="N149" s="255"/>
      <c r="O149" s="255"/>
      <c r="P149" s="255"/>
      <c r="Q149" s="255"/>
      <c r="R149" s="255"/>
      <c r="S149" s="255"/>
      <c r="T149" s="255"/>
      <c r="U149" s="255"/>
      <c r="V149" s="1022"/>
      <c r="W149" s="255"/>
      <c r="X149" s="255"/>
      <c r="Y149" s="255"/>
      <c r="Z149" s="255"/>
      <c r="AA149" s="255"/>
      <c r="AB149" s="255"/>
      <c r="AC149" s="255"/>
      <c r="AD149" s="255"/>
      <c r="AE149" s="255"/>
      <c r="AF149" s="255"/>
      <c r="AG149" s="255"/>
      <c r="AH149" s="255"/>
      <c r="AI149" s="255"/>
      <c r="AJ149" s="255"/>
      <c r="AK149" s="255"/>
      <c r="AL149" s="255"/>
      <c r="AM149" s="255"/>
      <c r="AN149" s="255"/>
      <c r="AO149" s="255"/>
      <c r="AP149" s="255"/>
      <c r="AQ149" s="255"/>
      <c r="AR149" s="255"/>
      <c r="AS149" s="255"/>
    </row>
    <row r="150" spans="1:45" ht="12.75" customHeight="1">
      <c r="A150" s="255"/>
      <c r="B150" s="255"/>
      <c r="C150" s="255"/>
      <c r="D150" s="255"/>
      <c r="E150" s="255"/>
      <c r="F150" s="255"/>
      <c r="G150" s="255"/>
      <c r="H150" s="255"/>
      <c r="I150" s="255"/>
      <c r="J150" s="1022"/>
      <c r="K150" s="1022"/>
      <c r="L150" s="1022"/>
      <c r="M150" s="255"/>
      <c r="N150" s="255"/>
      <c r="O150" s="255"/>
      <c r="P150" s="255"/>
      <c r="Q150" s="255"/>
      <c r="R150" s="255"/>
      <c r="S150" s="255"/>
      <c r="T150" s="255"/>
      <c r="U150" s="255"/>
      <c r="V150" s="1022"/>
      <c r="W150" s="255"/>
      <c r="X150" s="255"/>
      <c r="Y150" s="255"/>
      <c r="Z150" s="255"/>
      <c r="AA150" s="255"/>
      <c r="AB150" s="255"/>
      <c r="AC150" s="255"/>
      <c r="AD150" s="255"/>
      <c r="AE150" s="255"/>
      <c r="AF150" s="255"/>
      <c r="AG150" s="255"/>
      <c r="AH150" s="255"/>
      <c r="AI150" s="255"/>
      <c r="AJ150" s="255"/>
      <c r="AK150" s="255"/>
      <c r="AL150" s="255"/>
      <c r="AM150" s="255"/>
      <c r="AN150" s="255"/>
      <c r="AO150" s="255"/>
      <c r="AP150" s="255"/>
      <c r="AQ150" s="255"/>
      <c r="AR150" s="255"/>
      <c r="AS150" s="255"/>
    </row>
    <row r="151" spans="1:45" ht="12.75" customHeight="1">
      <c r="A151" s="255"/>
      <c r="B151" s="255"/>
      <c r="C151" s="255"/>
      <c r="D151" s="255"/>
      <c r="E151" s="255"/>
      <c r="F151" s="255"/>
      <c r="G151" s="255"/>
      <c r="H151" s="255"/>
      <c r="I151" s="255"/>
      <c r="J151" s="1022"/>
      <c r="K151" s="1022"/>
      <c r="L151" s="1022"/>
      <c r="M151" s="255"/>
      <c r="N151" s="255"/>
      <c r="O151" s="255"/>
      <c r="P151" s="255"/>
      <c r="Q151" s="255"/>
      <c r="R151" s="255"/>
      <c r="S151" s="255"/>
      <c r="T151" s="255"/>
      <c r="U151" s="255"/>
      <c r="V151" s="1022"/>
      <c r="W151" s="255"/>
      <c r="X151" s="255"/>
      <c r="Y151" s="255"/>
      <c r="Z151" s="255"/>
      <c r="AA151" s="255"/>
      <c r="AB151" s="255"/>
      <c r="AC151" s="255"/>
      <c r="AD151" s="255"/>
      <c r="AE151" s="255"/>
      <c r="AF151" s="255"/>
      <c r="AG151" s="255"/>
      <c r="AH151" s="255"/>
      <c r="AI151" s="255"/>
      <c r="AJ151" s="255"/>
      <c r="AK151" s="255"/>
      <c r="AL151" s="255"/>
      <c r="AM151" s="255"/>
      <c r="AN151" s="255"/>
      <c r="AO151" s="255"/>
      <c r="AP151" s="255"/>
      <c r="AQ151" s="255"/>
      <c r="AR151" s="255"/>
      <c r="AS151" s="255"/>
    </row>
    <row r="152" spans="1:45" ht="12.75" customHeight="1">
      <c r="A152" s="255"/>
      <c r="B152" s="255"/>
      <c r="C152" s="255"/>
      <c r="D152" s="255"/>
      <c r="E152" s="255"/>
      <c r="F152" s="255"/>
      <c r="G152" s="255"/>
      <c r="H152" s="255"/>
      <c r="I152" s="255"/>
      <c r="J152" s="1022"/>
      <c r="K152" s="1022"/>
      <c r="L152" s="1022"/>
      <c r="M152" s="255"/>
      <c r="N152" s="255"/>
      <c r="O152" s="255"/>
      <c r="P152" s="255"/>
      <c r="Q152" s="255"/>
      <c r="R152" s="255"/>
      <c r="S152" s="255"/>
      <c r="T152" s="255"/>
      <c r="U152" s="255"/>
      <c r="V152" s="1022"/>
      <c r="W152" s="255"/>
      <c r="X152" s="255"/>
      <c r="Y152" s="255"/>
      <c r="Z152" s="255"/>
      <c r="AA152" s="255"/>
      <c r="AB152" s="255"/>
      <c r="AC152" s="255"/>
      <c r="AD152" s="255"/>
      <c r="AE152" s="255"/>
      <c r="AF152" s="255"/>
      <c r="AG152" s="255"/>
      <c r="AH152" s="255"/>
      <c r="AI152" s="255"/>
      <c r="AJ152" s="255"/>
      <c r="AK152" s="255"/>
      <c r="AL152" s="255"/>
      <c r="AM152" s="255"/>
      <c r="AN152" s="255"/>
      <c r="AO152" s="255"/>
      <c r="AP152" s="255"/>
      <c r="AQ152" s="255"/>
      <c r="AR152" s="255"/>
      <c r="AS152" s="255"/>
    </row>
    <row r="153" spans="1:45" ht="12.75" customHeight="1">
      <c r="A153" s="255"/>
      <c r="B153" s="255"/>
      <c r="C153" s="255"/>
      <c r="D153" s="255"/>
      <c r="E153" s="255"/>
      <c r="F153" s="255"/>
      <c r="G153" s="255"/>
      <c r="H153" s="255"/>
      <c r="I153" s="255"/>
      <c r="J153" s="1022"/>
      <c r="K153" s="1022"/>
      <c r="L153" s="1022"/>
      <c r="M153" s="255"/>
      <c r="N153" s="255"/>
      <c r="O153" s="255"/>
      <c r="P153" s="255"/>
      <c r="Q153" s="255"/>
      <c r="R153" s="255"/>
      <c r="S153" s="255"/>
      <c r="T153" s="255"/>
      <c r="U153" s="255"/>
      <c r="V153" s="1022"/>
      <c r="W153" s="255"/>
      <c r="X153" s="255"/>
      <c r="Y153" s="255"/>
      <c r="Z153" s="255"/>
      <c r="AA153" s="255"/>
      <c r="AB153" s="255"/>
      <c r="AC153" s="255"/>
      <c r="AD153" s="255"/>
      <c r="AE153" s="255"/>
      <c r="AF153" s="255"/>
      <c r="AG153" s="255"/>
      <c r="AH153" s="255"/>
      <c r="AI153" s="255"/>
      <c r="AJ153" s="255"/>
      <c r="AK153" s="255"/>
      <c r="AL153" s="255"/>
      <c r="AM153" s="255"/>
      <c r="AN153" s="255"/>
      <c r="AO153" s="255"/>
      <c r="AP153" s="255"/>
      <c r="AQ153" s="255"/>
      <c r="AR153" s="255"/>
      <c r="AS153" s="255"/>
    </row>
    <row r="154" spans="1:45" ht="12.75" customHeight="1">
      <c r="A154" s="255"/>
      <c r="B154" s="255"/>
      <c r="C154" s="255"/>
      <c r="D154" s="255"/>
      <c r="E154" s="255"/>
      <c r="F154" s="255"/>
      <c r="G154" s="255"/>
      <c r="H154" s="255"/>
      <c r="I154" s="255"/>
      <c r="J154" s="1022"/>
      <c r="K154" s="1022"/>
      <c r="L154" s="1022"/>
      <c r="M154" s="255"/>
      <c r="N154" s="255"/>
      <c r="O154" s="255"/>
      <c r="P154" s="255"/>
      <c r="Q154" s="255"/>
      <c r="R154" s="255"/>
      <c r="S154" s="255"/>
      <c r="T154" s="255"/>
      <c r="U154" s="255"/>
      <c r="V154" s="1022"/>
      <c r="W154" s="255"/>
      <c r="X154" s="255"/>
      <c r="Y154" s="255"/>
      <c r="Z154" s="255"/>
      <c r="AA154" s="255"/>
      <c r="AB154" s="255"/>
      <c r="AC154" s="255"/>
      <c r="AD154" s="255"/>
      <c r="AE154" s="255"/>
      <c r="AF154" s="255"/>
      <c r="AG154" s="255"/>
      <c r="AH154" s="255"/>
      <c r="AI154" s="255"/>
      <c r="AJ154" s="255"/>
      <c r="AK154" s="255"/>
      <c r="AL154" s="255"/>
      <c r="AM154" s="255"/>
      <c r="AN154" s="255"/>
      <c r="AO154" s="255"/>
      <c r="AP154" s="255"/>
      <c r="AQ154" s="255"/>
      <c r="AR154" s="255"/>
      <c r="AS154" s="255"/>
    </row>
    <row r="155" spans="1:45" ht="12.75" customHeight="1">
      <c r="A155" s="255"/>
      <c r="B155" s="255"/>
      <c r="C155" s="255"/>
      <c r="D155" s="255"/>
      <c r="E155" s="255"/>
      <c r="F155" s="255"/>
      <c r="G155" s="255"/>
      <c r="H155" s="255"/>
      <c r="I155" s="255"/>
      <c r="J155" s="1022"/>
      <c r="K155" s="1022"/>
      <c r="L155" s="1022"/>
      <c r="M155" s="255"/>
      <c r="N155" s="255"/>
      <c r="O155" s="255"/>
      <c r="P155" s="255"/>
      <c r="Q155" s="255"/>
      <c r="R155" s="255"/>
      <c r="S155" s="255"/>
      <c r="T155" s="255"/>
      <c r="U155" s="255"/>
      <c r="V155" s="1022"/>
      <c r="W155" s="255"/>
      <c r="X155" s="255"/>
      <c r="Y155" s="255"/>
      <c r="Z155" s="255"/>
      <c r="AA155" s="255"/>
      <c r="AB155" s="255"/>
      <c r="AC155" s="255"/>
      <c r="AD155" s="255"/>
      <c r="AE155" s="255"/>
      <c r="AF155" s="255"/>
      <c r="AG155" s="255"/>
      <c r="AH155" s="255"/>
      <c r="AI155" s="255"/>
      <c r="AJ155" s="255"/>
      <c r="AK155" s="255"/>
      <c r="AL155" s="255"/>
      <c r="AM155" s="255"/>
      <c r="AN155" s="255"/>
      <c r="AO155" s="255"/>
      <c r="AP155" s="255"/>
      <c r="AQ155" s="255"/>
      <c r="AR155" s="255"/>
      <c r="AS155" s="255"/>
    </row>
    <row r="156" spans="1:45" ht="12.75" customHeight="1">
      <c r="A156" s="255"/>
      <c r="B156" s="255"/>
      <c r="C156" s="255"/>
      <c r="D156" s="255"/>
      <c r="E156" s="255"/>
      <c r="F156" s="255"/>
      <c r="G156" s="255"/>
      <c r="H156" s="255"/>
      <c r="I156" s="255"/>
      <c r="J156" s="1022"/>
      <c r="K156" s="1022"/>
      <c r="L156" s="1022"/>
      <c r="M156" s="255"/>
      <c r="N156" s="255"/>
      <c r="O156" s="255"/>
      <c r="P156" s="255"/>
      <c r="Q156" s="255"/>
      <c r="R156" s="255"/>
      <c r="S156" s="255"/>
      <c r="T156" s="255"/>
      <c r="U156" s="255"/>
      <c r="V156" s="1022"/>
      <c r="W156" s="255"/>
      <c r="X156" s="255"/>
      <c r="Y156" s="255"/>
      <c r="Z156" s="255"/>
      <c r="AA156" s="255"/>
      <c r="AB156" s="255"/>
      <c r="AC156" s="255"/>
      <c r="AD156" s="255"/>
      <c r="AE156" s="255"/>
      <c r="AF156" s="255"/>
      <c r="AG156" s="255"/>
      <c r="AH156" s="255"/>
      <c r="AI156" s="255"/>
      <c r="AJ156" s="255"/>
      <c r="AK156" s="255"/>
      <c r="AL156" s="255"/>
      <c r="AM156" s="255"/>
      <c r="AN156" s="255"/>
      <c r="AO156" s="255"/>
      <c r="AP156" s="255"/>
      <c r="AQ156" s="255"/>
      <c r="AR156" s="255"/>
      <c r="AS156" s="255"/>
    </row>
    <row r="157" spans="1:45" ht="12.75" customHeight="1">
      <c r="A157" s="255"/>
      <c r="B157" s="255"/>
      <c r="C157" s="255"/>
      <c r="D157" s="255"/>
      <c r="E157" s="255"/>
      <c r="F157" s="255"/>
      <c r="G157" s="255"/>
      <c r="H157" s="255"/>
      <c r="I157" s="255"/>
      <c r="J157" s="1022"/>
      <c r="K157" s="1022"/>
      <c r="L157" s="1022"/>
      <c r="M157" s="255"/>
      <c r="N157" s="255"/>
      <c r="O157" s="255"/>
      <c r="P157" s="255"/>
      <c r="Q157" s="255"/>
      <c r="R157" s="255"/>
      <c r="S157" s="255"/>
      <c r="T157" s="255"/>
      <c r="U157" s="255"/>
      <c r="V157" s="1022"/>
      <c r="W157" s="255"/>
      <c r="X157" s="255"/>
      <c r="Y157" s="255"/>
      <c r="Z157" s="255"/>
      <c r="AA157" s="255"/>
      <c r="AB157" s="255"/>
      <c r="AC157" s="255"/>
      <c r="AD157" s="255"/>
      <c r="AE157" s="255"/>
      <c r="AF157" s="255"/>
      <c r="AG157" s="255"/>
      <c r="AH157" s="255"/>
      <c r="AI157" s="255"/>
      <c r="AJ157" s="255"/>
      <c r="AK157" s="255"/>
      <c r="AL157" s="255"/>
      <c r="AM157" s="255"/>
      <c r="AN157" s="255"/>
      <c r="AO157" s="255"/>
      <c r="AP157" s="255"/>
      <c r="AQ157" s="255"/>
      <c r="AR157" s="255"/>
      <c r="AS157" s="255"/>
    </row>
    <row r="158" spans="1:45" ht="12.75" customHeight="1">
      <c r="A158" s="255"/>
      <c r="B158" s="255"/>
      <c r="C158" s="255"/>
      <c r="D158" s="255"/>
      <c r="E158" s="255"/>
      <c r="F158" s="255"/>
      <c r="G158" s="255"/>
      <c r="H158" s="255"/>
      <c r="I158" s="255"/>
      <c r="J158" s="1022"/>
      <c r="K158" s="1022"/>
      <c r="L158" s="1022"/>
      <c r="M158" s="255"/>
      <c r="N158" s="255"/>
      <c r="O158" s="255"/>
      <c r="P158" s="255"/>
      <c r="Q158" s="255"/>
      <c r="R158" s="255"/>
      <c r="S158" s="255"/>
      <c r="T158" s="255"/>
      <c r="U158" s="255"/>
      <c r="V158" s="1022"/>
      <c r="W158" s="255"/>
      <c r="X158" s="255"/>
      <c r="Y158" s="255"/>
      <c r="Z158" s="255"/>
      <c r="AA158" s="255"/>
      <c r="AB158" s="255"/>
      <c r="AC158" s="255"/>
      <c r="AD158" s="255"/>
      <c r="AE158" s="255"/>
      <c r="AF158" s="255"/>
      <c r="AG158" s="255"/>
      <c r="AH158" s="255"/>
      <c r="AI158" s="255"/>
      <c r="AJ158" s="255"/>
      <c r="AK158" s="255"/>
      <c r="AL158" s="255"/>
      <c r="AM158" s="255"/>
      <c r="AN158" s="255"/>
      <c r="AO158" s="255"/>
      <c r="AP158" s="255"/>
      <c r="AQ158" s="255"/>
      <c r="AR158" s="255"/>
      <c r="AS158" s="255"/>
    </row>
    <row r="159" spans="1:45" ht="12.75" customHeight="1">
      <c r="A159" s="255"/>
      <c r="B159" s="255"/>
      <c r="C159" s="255"/>
      <c r="D159" s="255"/>
      <c r="E159" s="255"/>
      <c r="F159" s="255"/>
      <c r="G159" s="255"/>
      <c r="H159" s="255"/>
      <c r="I159" s="255"/>
      <c r="J159" s="1022"/>
      <c r="K159" s="1022"/>
      <c r="L159" s="1022"/>
      <c r="M159" s="255"/>
      <c r="N159" s="255"/>
      <c r="O159" s="255"/>
      <c r="P159" s="255"/>
      <c r="Q159" s="255"/>
      <c r="R159" s="255"/>
      <c r="S159" s="255"/>
      <c r="T159" s="255"/>
      <c r="U159" s="255"/>
      <c r="V159" s="1022"/>
      <c r="W159" s="255"/>
      <c r="X159" s="255"/>
      <c r="Y159" s="255"/>
      <c r="Z159" s="255"/>
      <c r="AA159" s="255"/>
      <c r="AB159" s="255"/>
      <c r="AC159" s="255"/>
      <c r="AD159" s="255"/>
      <c r="AE159" s="255"/>
      <c r="AF159" s="255"/>
      <c r="AG159" s="255"/>
      <c r="AH159" s="255"/>
      <c r="AI159" s="255"/>
      <c r="AJ159" s="255"/>
      <c r="AK159" s="255"/>
      <c r="AL159" s="255"/>
      <c r="AM159" s="255"/>
      <c r="AN159" s="255"/>
      <c r="AO159" s="255"/>
      <c r="AP159" s="255"/>
      <c r="AQ159" s="255"/>
      <c r="AR159" s="255"/>
      <c r="AS159" s="255"/>
    </row>
    <row r="160" spans="1:45" ht="12.75" customHeight="1">
      <c r="A160" s="255"/>
      <c r="B160" s="255"/>
      <c r="C160" s="255"/>
      <c r="D160" s="255"/>
      <c r="E160" s="255"/>
      <c r="F160" s="255"/>
      <c r="G160" s="255"/>
      <c r="H160" s="255"/>
      <c r="I160" s="255"/>
      <c r="J160" s="1022"/>
      <c r="K160" s="1022"/>
      <c r="L160" s="1022"/>
      <c r="M160" s="255"/>
      <c r="N160" s="255"/>
      <c r="O160" s="255"/>
      <c r="P160" s="255"/>
      <c r="Q160" s="255"/>
      <c r="R160" s="255"/>
      <c r="S160" s="255"/>
      <c r="T160" s="255"/>
      <c r="U160" s="255"/>
      <c r="V160" s="1022"/>
      <c r="W160" s="255"/>
      <c r="X160" s="255"/>
      <c r="Y160" s="255"/>
      <c r="Z160" s="255"/>
      <c r="AA160" s="255"/>
      <c r="AB160" s="255"/>
      <c r="AC160" s="255"/>
      <c r="AD160" s="255"/>
      <c r="AE160" s="255"/>
      <c r="AF160" s="255"/>
      <c r="AG160" s="255"/>
      <c r="AH160" s="255"/>
      <c r="AI160" s="255"/>
      <c r="AJ160" s="255"/>
      <c r="AK160" s="255"/>
      <c r="AL160" s="255"/>
      <c r="AM160" s="255"/>
      <c r="AN160" s="255"/>
      <c r="AO160" s="255"/>
      <c r="AP160" s="255"/>
      <c r="AQ160" s="255"/>
      <c r="AR160" s="255"/>
      <c r="AS160" s="255"/>
    </row>
    <row r="161" spans="1:45" ht="12.75" customHeight="1">
      <c r="A161" s="255"/>
      <c r="B161" s="255"/>
      <c r="C161" s="255"/>
      <c r="D161" s="255"/>
      <c r="E161" s="255"/>
      <c r="F161" s="255"/>
      <c r="G161" s="255"/>
      <c r="H161" s="255"/>
      <c r="I161" s="255"/>
      <c r="J161" s="1022"/>
      <c r="K161" s="1022"/>
      <c r="L161" s="1022"/>
      <c r="M161" s="255"/>
      <c r="N161" s="255"/>
      <c r="O161" s="255"/>
      <c r="P161" s="255"/>
      <c r="Q161" s="255"/>
      <c r="R161" s="255"/>
      <c r="S161" s="255"/>
      <c r="T161" s="255"/>
      <c r="U161" s="255"/>
      <c r="V161" s="1022"/>
      <c r="W161" s="255"/>
      <c r="X161" s="255"/>
      <c r="Y161" s="255"/>
      <c r="Z161" s="255"/>
      <c r="AA161" s="255"/>
      <c r="AB161" s="255"/>
      <c r="AC161" s="255"/>
      <c r="AD161" s="255"/>
      <c r="AE161" s="255"/>
      <c r="AF161" s="255"/>
      <c r="AG161" s="255"/>
      <c r="AH161" s="255"/>
      <c r="AI161" s="255"/>
      <c r="AJ161" s="255"/>
      <c r="AK161" s="255"/>
      <c r="AL161" s="255"/>
      <c r="AM161" s="255"/>
      <c r="AN161" s="255"/>
      <c r="AO161" s="255"/>
      <c r="AP161" s="255"/>
      <c r="AQ161" s="255"/>
      <c r="AR161" s="255"/>
      <c r="AS161" s="255"/>
    </row>
    <row r="162" spans="1:45" ht="12.75" customHeight="1">
      <c r="A162" s="255"/>
      <c r="B162" s="255"/>
      <c r="C162" s="255"/>
      <c r="D162" s="255"/>
      <c r="E162" s="255"/>
      <c r="F162" s="255"/>
      <c r="G162" s="255"/>
      <c r="H162" s="255"/>
      <c r="I162" s="255"/>
      <c r="J162" s="1022"/>
      <c r="K162" s="1022"/>
      <c r="L162" s="1022"/>
      <c r="M162" s="255"/>
      <c r="N162" s="255"/>
      <c r="O162" s="255"/>
      <c r="P162" s="255"/>
      <c r="Q162" s="255"/>
      <c r="R162" s="255"/>
      <c r="S162" s="255"/>
      <c r="T162" s="255"/>
      <c r="U162" s="255"/>
      <c r="V162" s="1022"/>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row>
    <row r="163" spans="1:45" ht="12.75" customHeight="1">
      <c r="A163" s="255"/>
      <c r="B163" s="255"/>
      <c r="C163" s="255"/>
      <c r="D163" s="255"/>
      <c r="E163" s="255"/>
      <c r="F163" s="255"/>
      <c r="G163" s="255"/>
      <c r="H163" s="255"/>
      <c r="I163" s="255"/>
      <c r="J163" s="1022"/>
      <c r="K163" s="1022"/>
      <c r="L163" s="1022"/>
      <c r="M163" s="255"/>
      <c r="N163" s="255"/>
      <c r="O163" s="255"/>
      <c r="P163" s="255"/>
      <c r="Q163" s="255"/>
      <c r="R163" s="255"/>
      <c r="S163" s="255"/>
      <c r="T163" s="255"/>
      <c r="U163" s="255"/>
      <c r="V163" s="1022"/>
      <c r="W163" s="255"/>
      <c r="X163" s="255"/>
      <c r="Y163" s="255"/>
      <c r="Z163" s="255"/>
      <c r="AA163" s="255"/>
      <c r="AB163" s="255"/>
      <c r="AC163" s="255"/>
      <c r="AD163" s="255"/>
      <c r="AE163" s="255"/>
      <c r="AF163" s="255"/>
      <c r="AG163" s="255"/>
      <c r="AH163" s="255"/>
      <c r="AI163" s="255"/>
      <c r="AJ163" s="255"/>
      <c r="AK163" s="255"/>
      <c r="AL163" s="255"/>
      <c r="AM163" s="255"/>
      <c r="AN163" s="255"/>
      <c r="AO163" s="255"/>
      <c r="AP163" s="255"/>
      <c r="AQ163" s="255"/>
      <c r="AR163" s="255"/>
      <c r="AS163" s="255"/>
    </row>
    <row r="164" spans="1:45" ht="12.75" customHeight="1">
      <c r="A164" s="255"/>
      <c r="B164" s="255"/>
      <c r="C164" s="255"/>
      <c r="D164" s="255"/>
      <c r="E164" s="255"/>
      <c r="F164" s="255"/>
      <c r="G164" s="255"/>
      <c r="H164" s="255"/>
      <c r="I164" s="255"/>
      <c r="J164" s="1022"/>
      <c r="K164" s="1022"/>
      <c r="L164" s="1022"/>
      <c r="M164" s="255"/>
      <c r="N164" s="255"/>
      <c r="O164" s="255"/>
      <c r="P164" s="255"/>
      <c r="Q164" s="255"/>
      <c r="R164" s="255"/>
      <c r="S164" s="255"/>
      <c r="T164" s="255"/>
      <c r="U164" s="255"/>
      <c r="V164" s="1022"/>
      <c r="W164" s="255"/>
      <c r="X164" s="255"/>
      <c r="Y164" s="255"/>
      <c r="Z164" s="255"/>
      <c r="AA164" s="255"/>
      <c r="AB164" s="255"/>
      <c r="AC164" s="255"/>
      <c r="AD164" s="255"/>
      <c r="AE164" s="255"/>
      <c r="AF164" s="255"/>
      <c r="AG164" s="255"/>
      <c r="AH164" s="255"/>
      <c r="AI164" s="255"/>
      <c r="AJ164" s="255"/>
      <c r="AK164" s="255"/>
      <c r="AL164" s="255"/>
      <c r="AM164" s="255"/>
      <c r="AN164" s="255"/>
      <c r="AO164" s="255"/>
      <c r="AP164" s="255"/>
      <c r="AQ164" s="255"/>
      <c r="AR164" s="255"/>
      <c r="AS164" s="255"/>
    </row>
    <row r="165" spans="1:45" ht="12.75" customHeight="1">
      <c r="A165" s="255"/>
      <c r="B165" s="255"/>
      <c r="C165" s="255"/>
      <c r="D165" s="255"/>
      <c r="E165" s="255"/>
      <c r="F165" s="255"/>
      <c r="G165" s="255"/>
      <c r="H165" s="255"/>
      <c r="I165" s="255"/>
      <c r="J165" s="1022"/>
      <c r="K165" s="1022"/>
      <c r="L165" s="1022"/>
      <c r="M165" s="255"/>
      <c r="N165" s="255"/>
      <c r="O165" s="255"/>
      <c r="P165" s="255"/>
      <c r="Q165" s="255"/>
      <c r="R165" s="255"/>
      <c r="S165" s="255"/>
      <c r="T165" s="255"/>
      <c r="U165" s="255"/>
      <c r="V165" s="1022"/>
      <c r="W165" s="255"/>
      <c r="X165" s="255"/>
      <c r="Y165" s="255"/>
      <c r="Z165" s="255"/>
      <c r="AA165" s="255"/>
      <c r="AB165" s="255"/>
      <c r="AC165" s="255"/>
      <c r="AD165" s="255"/>
      <c r="AE165" s="255"/>
      <c r="AF165" s="255"/>
      <c r="AG165" s="255"/>
      <c r="AH165" s="255"/>
      <c r="AI165" s="255"/>
      <c r="AJ165" s="255"/>
      <c r="AK165" s="255"/>
      <c r="AL165" s="255"/>
      <c r="AM165" s="255"/>
      <c r="AN165" s="255"/>
      <c r="AO165" s="255"/>
      <c r="AP165" s="255"/>
      <c r="AQ165" s="255"/>
      <c r="AR165" s="255"/>
      <c r="AS165" s="255"/>
    </row>
    <row r="166" spans="1:45" ht="12.75" customHeight="1">
      <c r="A166" s="255"/>
      <c r="B166" s="255"/>
      <c r="C166" s="255"/>
      <c r="D166" s="255"/>
      <c r="E166" s="255"/>
      <c r="F166" s="255"/>
      <c r="G166" s="255"/>
      <c r="H166" s="255"/>
      <c r="I166" s="255"/>
      <c r="J166" s="1022"/>
      <c r="K166" s="1022"/>
      <c r="L166" s="1022"/>
      <c r="M166" s="255"/>
      <c r="N166" s="255"/>
      <c r="O166" s="255"/>
      <c r="P166" s="255"/>
      <c r="Q166" s="255"/>
      <c r="R166" s="255"/>
      <c r="S166" s="255"/>
      <c r="T166" s="255"/>
      <c r="U166" s="255"/>
      <c r="V166" s="1022"/>
      <c r="W166" s="255"/>
      <c r="X166" s="255"/>
      <c r="Y166" s="255"/>
      <c r="Z166" s="255"/>
      <c r="AA166" s="255"/>
      <c r="AB166" s="255"/>
      <c r="AC166" s="255"/>
      <c r="AD166" s="255"/>
      <c r="AE166" s="255"/>
      <c r="AF166" s="255"/>
      <c r="AG166" s="255"/>
      <c r="AH166" s="255"/>
      <c r="AI166" s="255"/>
      <c r="AJ166" s="255"/>
      <c r="AK166" s="255"/>
      <c r="AL166" s="255"/>
      <c r="AM166" s="255"/>
      <c r="AN166" s="255"/>
      <c r="AO166" s="255"/>
      <c r="AP166" s="255"/>
      <c r="AQ166" s="255"/>
      <c r="AR166" s="255"/>
      <c r="AS166" s="255"/>
    </row>
    <row r="167" spans="1:45" ht="12.75" customHeight="1">
      <c r="A167" s="255"/>
      <c r="B167" s="255"/>
      <c r="C167" s="255"/>
      <c r="D167" s="255"/>
      <c r="E167" s="255"/>
      <c r="F167" s="255"/>
      <c r="G167" s="255"/>
      <c r="H167" s="255"/>
      <c r="I167" s="255"/>
      <c r="J167" s="1022"/>
      <c r="K167" s="1022"/>
      <c r="L167" s="1022"/>
      <c r="M167" s="255"/>
      <c r="N167" s="255"/>
      <c r="O167" s="255"/>
      <c r="P167" s="255"/>
      <c r="Q167" s="255"/>
      <c r="R167" s="255"/>
      <c r="S167" s="255"/>
      <c r="T167" s="255"/>
      <c r="U167" s="255"/>
      <c r="V167" s="1022"/>
      <c r="W167" s="255"/>
      <c r="X167" s="255"/>
      <c r="Y167" s="255"/>
      <c r="Z167" s="255"/>
      <c r="AA167" s="255"/>
      <c r="AB167" s="255"/>
      <c r="AC167" s="255"/>
      <c r="AD167" s="255"/>
      <c r="AE167" s="255"/>
      <c r="AF167" s="255"/>
      <c r="AG167" s="255"/>
      <c r="AH167" s="255"/>
      <c r="AI167" s="255"/>
      <c r="AJ167" s="255"/>
      <c r="AK167" s="255"/>
      <c r="AL167" s="255"/>
      <c r="AM167" s="255"/>
      <c r="AN167" s="255"/>
      <c r="AO167" s="255"/>
      <c r="AP167" s="255"/>
      <c r="AQ167" s="255"/>
      <c r="AR167" s="255"/>
      <c r="AS167" s="255"/>
    </row>
    <row r="168" spans="1:45" ht="12.75" customHeight="1">
      <c r="A168" s="255"/>
      <c r="B168" s="255"/>
      <c r="C168" s="255"/>
      <c r="D168" s="255"/>
      <c r="E168" s="255"/>
      <c r="F168" s="255"/>
      <c r="G168" s="255"/>
      <c r="H168" s="255"/>
      <c r="I168" s="255"/>
      <c r="J168" s="1022"/>
      <c r="K168" s="1022"/>
      <c r="L168" s="1022"/>
      <c r="M168" s="255"/>
      <c r="N168" s="255"/>
      <c r="O168" s="255"/>
      <c r="P168" s="255"/>
      <c r="Q168" s="255"/>
      <c r="R168" s="255"/>
      <c r="S168" s="255"/>
      <c r="T168" s="255"/>
      <c r="U168" s="255"/>
      <c r="V168" s="1022"/>
      <c r="W168" s="255"/>
      <c r="X168" s="255"/>
      <c r="Y168" s="255"/>
      <c r="Z168" s="255"/>
      <c r="AA168" s="255"/>
      <c r="AB168" s="255"/>
      <c r="AC168" s="255"/>
      <c r="AD168" s="255"/>
      <c r="AE168" s="255"/>
      <c r="AF168" s="255"/>
      <c r="AG168" s="255"/>
      <c r="AH168" s="255"/>
      <c r="AI168" s="255"/>
      <c r="AJ168" s="255"/>
      <c r="AK168" s="255"/>
      <c r="AL168" s="255"/>
      <c r="AM168" s="255"/>
      <c r="AN168" s="255"/>
      <c r="AO168" s="255"/>
      <c r="AP168" s="255"/>
      <c r="AQ168" s="255"/>
      <c r="AR168" s="255"/>
      <c r="AS168" s="255"/>
    </row>
    <row r="169" spans="1:45" ht="12.75" customHeight="1">
      <c r="A169" s="255"/>
      <c r="B169" s="255"/>
      <c r="C169" s="255"/>
      <c r="D169" s="255"/>
      <c r="E169" s="255"/>
      <c r="F169" s="255"/>
      <c r="G169" s="255"/>
      <c r="H169" s="255"/>
      <c r="I169" s="255"/>
      <c r="J169" s="1022"/>
      <c r="K169" s="1022"/>
      <c r="L169" s="1022"/>
      <c r="M169" s="255"/>
      <c r="N169" s="255"/>
      <c r="O169" s="255"/>
      <c r="P169" s="255"/>
      <c r="Q169" s="255"/>
      <c r="R169" s="255"/>
      <c r="S169" s="255"/>
      <c r="T169" s="255"/>
      <c r="U169" s="255"/>
      <c r="V169" s="1022"/>
      <c r="W169" s="255"/>
      <c r="X169" s="255"/>
      <c r="Y169" s="255"/>
      <c r="Z169" s="255"/>
      <c r="AA169" s="255"/>
      <c r="AB169" s="255"/>
      <c r="AC169" s="255"/>
      <c r="AD169" s="255"/>
      <c r="AE169" s="255"/>
      <c r="AF169" s="255"/>
      <c r="AG169" s="255"/>
      <c r="AH169" s="255"/>
      <c r="AI169" s="255"/>
      <c r="AJ169" s="255"/>
      <c r="AK169" s="255"/>
      <c r="AL169" s="255"/>
      <c r="AM169" s="255"/>
      <c r="AN169" s="255"/>
      <c r="AO169" s="255"/>
      <c r="AP169" s="255"/>
      <c r="AQ169" s="255"/>
      <c r="AR169" s="255"/>
      <c r="AS169" s="255"/>
    </row>
    <row r="170" spans="1:45" ht="12.75" customHeight="1">
      <c r="A170" s="255"/>
      <c r="B170" s="255"/>
      <c r="C170" s="255"/>
      <c r="D170" s="255"/>
      <c r="E170" s="255"/>
      <c r="F170" s="255"/>
      <c r="G170" s="255"/>
      <c r="H170" s="255"/>
      <c r="I170" s="255"/>
      <c r="J170" s="1022"/>
      <c r="K170" s="1022"/>
      <c r="L170" s="1022"/>
      <c r="M170" s="255"/>
      <c r="N170" s="255"/>
      <c r="O170" s="255"/>
      <c r="P170" s="255"/>
      <c r="Q170" s="255"/>
      <c r="R170" s="255"/>
      <c r="S170" s="255"/>
      <c r="T170" s="255"/>
      <c r="U170" s="255"/>
      <c r="V170" s="1022"/>
      <c r="W170" s="255"/>
      <c r="X170" s="255"/>
      <c r="Y170" s="255"/>
      <c r="Z170" s="255"/>
      <c r="AA170" s="255"/>
      <c r="AB170" s="255"/>
      <c r="AC170" s="255"/>
      <c r="AD170" s="255"/>
      <c r="AE170" s="255"/>
      <c r="AF170" s="255"/>
      <c r="AG170" s="255"/>
      <c r="AH170" s="255"/>
      <c r="AI170" s="255"/>
      <c r="AJ170" s="255"/>
      <c r="AK170" s="255"/>
      <c r="AL170" s="255"/>
      <c r="AM170" s="255"/>
      <c r="AN170" s="255"/>
      <c r="AO170" s="255"/>
      <c r="AP170" s="255"/>
      <c r="AQ170" s="255"/>
      <c r="AR170" s="255"/>
      <c r="AS170" s="255"/>
    </row>
    <row r="171" spans="1:45" ht="12.75" customHeight="1">
      <c r="A171" s="255"/>
      <c r="B171" s="255"/>
      <c r="C171" s="255"/>
      <c r="D171" s="255"/>
      <c r="E171" s="255"/>
      <c r="F171" s="255"/>
      <c r="G171" s="255"/>
      <c r="H171" s="255"/>
      <c r="I171" s="255"/>
      <c r="J171" s="1022"/>
      <c r="K171" s="1022"/>
      <c r="L171" s="1022"/>
      <c r="M171" s="255"/>
      <c r="N171" s="255"/>
      <c r="O171" s="255"/>
      <c r="P171" s="255"/>
      <c r="Q171" s="255"/>
      <c r="R171" s="255"/>
      <c r="S171" s="255"/>
      <c r="T171" s="255"/>
      <c r="U171" s="255"/>
      <c r="V171" s="1022"/>
      <c r="W171" s="255"/>
      <c r="X171" s="255"/>
      <c r="Y171" s="255"/>
      <c r="Z171" s="255"/>
      <c r="AA171" s="255"/>
      <c r="AB171" s="255"/>
      <c r="AC171" s="255"/>
      <c r="AD171" s="255"/>
      <c r="AE171" s="255"/>
      <c r="AF171" s="255"/>
      <c r="AG171" s="255"/>
      <c r="AH171" s="255"/>
      <c r="AI171" s="255"/>
      <c r="AJ171" s="255"/>
      <c r="AK171" s="255"/>
      <c r="AL171" s="255"/>
      <c r="AM171" s="255"/>
      <c r="AN171" s="255"/>
      <c r="AO171" s="255"/>
      <c r="AP171" s="255"/>
      <c r="AQ171" s="255"/>
      <c r="AR171" s="255"/>
      <c r="AS171" s="255"/>
    </row>
    <row r="172" spans="1:45" ht="12.75" customHeight="1">
      <c r="A172" s="255"/>
      <c r="B172" s="255"/>
      <c r="C172" s="255"/>
      <c r="D172" s="255"/>
      <c r="E172" s="255"/>
      <c r="F172" s="255"/>
      <c r="G172" s="255"/>
      <c r="H172" s="255"/>
      <c r="I172" s="255"/>
      <c r="J172" s="1022"/>
      <c r="K172" s="1022"/>
      <c r="L172" s="1022"/>
      <c r="M172" s="255"/>
      <c r="N172" s="255"/>
      <c r="O172" s="255"/>
      <c r="P172" s="255"/>
      <c r="Q172" s="255"/>
      <c r="R172" s="255"/>
      <c r="S172" s="255"/>
      <c r="T172" s="255"/>
      <c r="U172" s="255"/>
      <c r="V172" s="1022"/>
      <c r="W172" s="255"/>
      <c r="X172" s="255"/>
      <c r="Y172" s="255"/>
      <c r="Z172" s="255"/>
      <c r="AA172" s="255"/>
      <c r="AB172" s="255"/>
      <c r="AC172" s="255"/>
      <c r="AD172" s="255"/>
      <c r="AE172" s="255"/>
      <c r="AF172" s="255"/>
      <c r="AG172" s="255"/>
      <c r="AH172" s="255"/>
      <c r="AI172" s="255"/>
      <c r="AJ172" s="255"/>
      <c r="AK172" s="255"/>
      <c r="AL172" s="255"/>
      <c r="AM172" s="255"/>
      <c r="AN172" s="255"/>
      <c r="AO172" s="255"/>
      <c r="AP172" s="255"/>
      <c r="AQ172" s="255"/>
      <c r="AR172" s="255"/>
      <c r="AS172" s="255"/>
    </row>
    <row r="173" spans="1:45" ht="12.75" customHeight="1">
      <c r="A173" s="255"/>
      <c r="B173" s="255"/>
      <c r="C173" s="255"/>
      <c r="D173" s="255"/>
      <c r="E173" s="255"/>
      <c r="F173" s="255"/>
      <c r="G173" s="255"/>
      <c r="H173" s="255"/>
      <c r="I173" s="255"/>
      <c r="J173" s="1022"/>
      <c r="K173" s="1022"/>
      <c r="L173" s="1022"/>
      <c r="M173" s="255"/>
      <c r="N173" s="255"/>
      <c r="O173" s="255"/>
      <c r="P173" s="255"/>
      <c r="Q173" s="255"/>
      <c r="R173" s="255"/>
      <c r="S173" s="255"/>
      <c r="T173" s="255"/>
      <c r="U173" s="255"/>
      <c r="V173" s="1022"/>
      <c r="W173" s="255"/>
      <c r="X173" s="255"/>
      <c r="Y173" s="255"/>
      <c r="Z173" s="255"/>
      <c r="AA173" s="255"/>
      <c r="AB173" s="255"/>
      <c r="AC173" s="255"/>
      <c r="AD173" s="255"/>
      <c r="AE173" s="255"/>
      <c r="AF173" s="255"/>
      <c r="AG173" s="255"/>
      <c r="AH173" s="255"/>
      <c r="AI173" s="255"/>
      <c r="AJ173" s="255"/>
      <c r="AK173" s="255"/>
      <c r="AL173" s="255"/>
      <c r="AM173" s="255"/>
      <c r="AN173" s="255"/>
      <c r="AO173" s="255"/>
      <c r="AP173" s="255"/>
      <c r="AQ173" s="255"/>
      <c r="AR173" s="255"/>
      <c r="AS173" s="255"/>
    </row>
    <row r="174" spans="1:45" ht="12.75" customHeight="1">
      <c r="A174" s="255"/>
      <c r="B174" s="255"/>
      <c r="C174" s="255"/>
      <c r="D174" s="255"/>
      <c r="E174" s="255"/>
      <c r="F174" s="255"/>
      <c r="G174" s="255"/>
      <c r="H174" s="255"/>
      <c r="I174" s="255"/>
      <c r="J174" s="1022"/>
      <c r="K174" s="1022"/>
      <c r="L174" s="1022"/>
      <c r="M174" s="255"/>
      <c r="N174" s="255"/>
      <c r="O174" s="255"/>
      <c r="P174" s="255"/>
      <c r="Q174" s="255"/>
      <c r="R174" s="255"/>
      <c r="S174" s="255"/>
      <c r="T174" s="255"/>
      <c r="U174" s="255"/>
      <c r="V174" s="1022"/>
      <c r="W174" s="255"/>
      <c r="X174" s="255"/>
      <c r="Y174" s="255"/>
      <c r="Z174" s="255"/>
      <c r="AA174" s="255"/>
      <c r="AB174" s="255"/>
      <c r="AC174" s="255"/>
      <c r="AD174" s="255"/>
      <c r="AE174" s="255"/>
      <c r="AF174" s="255"/>
      <c r="AG174" s="255"/>
      <c r="AH174" s="255"/>
      <c r="AI174" s="255"/>
      <c r="AJ174" s="255"/>
      <c r="AK174" s="255"/>
      <c r="AL174" s="255"/>
      <c r="AM174" s="255"/>
      <c r="AN174" s="255"/>
      <c r="AO174" s="255"/>
      <c r="AP174" s="255"/>
      <c r="AQ174" s="255"/>
      <c r="AR174" s="255"/>
      <c r="AS174" s="255"/>
    </row>
    <row r="175" spans="1:45" ht="12.75" customHeight="1">
      <c r="A175" s="255"/>
      <c r="B175" s="255"/>
      <c r="C175" s="255"/>
      <c r="D175" s="255"/>
      <c r="E175" s="255"/>
      <c r="F175" s="255"/>
      <c r="G175" s="255"/>
      <c r="H175" s="255"/>
      <c r="I175" s="255"/>
      <c r="J175" s="1022"/>
      <c r="K175" s="1022"/>
      <c r="L175" s="1022"/>
      <c r="M175" s="255"/>
      <c r="N175" s="255"/>
      <c r="O175" s="255"/>
      <c r="P175" s="255"/>
      <c r="Q175" s="255"/>
      <c r="R175" s="255"/>
      <c r="S175" s="255"/>
      <c r="T175" s="255"/>
      <c r="U175" s="255"/>
      <c r="V175" s="1022"/>
      <c r="W175" s="255"/>
      <c r="X175" s="255"/>
      <c r="Y175" s="255"/>
      <c r="Z175" s="255"/>
      <c r="AA175" s="255"/>
      <c r="AB175" s="255"/>
      <c r="AC175" s="255"/>
      <c r="AD175" s="255"/>
      <c r="AE175" s="255"/>
      <c r="AF175" s="255"/>
      <c r="AG175" s="255"/>
      <c r="AH175" s="255"/>
      <c r="AI175" s="255"/>
      <c r="AJ175" s="255"/>
      <c r="AK175" s="255"/>
      <c r="AL175" s="255"/>
      <c r="AM175" s="255"/>
      <c r="AN175" s="255"/>
      <c r="AO175" s="255"/>
      <c r="AP175" s="255"/>
      <c r="AQ175" s="255"/>
      <c r="AR175" s="255"/>
      <c r="AS175" s="255"/>
    </row>
    <row r="176" spans="1:45" ht="12.75" customHeight="1">
      <c r="A176" s="255"/>
      <c r="B176" s="255"/>
      <c r="C176" s="255"/>
      <c r="D176" s="255"/>
      <c r="E176" s="255"/>
      <c r="F176" s="255"/>
      <c r="G176" s="255"/>
      <c r="H176" s="255"/>
      <c r="I176" s="255"/>
      <c r="J176" s="1022"/>
      <c r="K176" s="1022"/>
      <c r="L176" s="1022"/>
      <c r="M176" s="255"/>
      <c r="N176" s="255"/>
      <c r="O176" s="255"/>
      <c r="P176" s="255"/>
      <c r="Q176" s="255"/>
      <c r="R176" s="255"/>
      <c r="S176" s="255"/>
      <c r="T176" s="255"/>
      <c r="U176" s="255"/>
      <c r="V176" s="1022"/>
      <c r="W176" s="255"/>
      <c r="X176" s="255"/>
      <c r="Y176" s="255"/>
      <c r="Z176" s="255"/>
      <c r="AA176" s="255"/>
      <c r="AB176" s="255"/>
      <c r="AC176" s="255"/>
      <c r="AD176" s="255"/>
      <c r="AE176" s="255"/>
      <c r="AF176" s="255"/>
      <c r="AG176" s="255"/>
      <c r="AH176" s="255"/>
      <c r="AI176" s="255"/>
      <c r="AJ176" s="255"/>
      <c r="AK176" s="255"/>
      <c r="AL176" s="255"/>
      <c r="AM176" s="255"/>
      <c r="AN176" s="255"/>
      <c r="AO176" s="255"/>
      <c r="AP176" s="255"/>
      <c r="AQ176" s="255"/>
      <c r="AR176" s="255"/>
      <c r="AS176" s="255"/>
    </row>
    <row r="177" spans="1:45" ht="12.75" customHeight="1">
      <c r="A177" s="255"/>
      <c r="B177" s="255"/>
      <c r="C177" s="255"/>
      <c r="D177" s="255"/>
      <c r="E177" s="255"/>
      <c r="F177" s="255"/>
      <c r="G177" s="255"/>
      <c r="H177" s="255"/>
      <c r="I177" s="255"/>
      <c r="J177" s="1022"/>
      <c r="K177" s="1022"/>
      <c r="L177" s="1022"/>
      <c r="M177" s="255"/>
      <c r="N177" s="255"/>
      <c r="O177" s="255"/>
      <c r="P177" s="255"/>
      <c r="Q177" s="255"/>
      <c r="R177" s="255"/>
      <c r="S177" s="255"/>
      <c r="T177" s="255"/>
      <c r="U177" s="255"/>
      <c r="V177" s="1022"/>
      <c r="W177" s="255"/>
      <c r="X177" s="255"/>
      <c r="Y177" s="255"/>
      <c r="Z177" s="255"/>
      <c r="AA177" s="255"/>
      <c r="AB177" s="255"/>
      <c r="AC177" s="255"/>
      <c r="AD177" s="255"/>
      <c r="AE177" s="255"/>
      <c r="AF177" s="255"/>
      <c r="AG177" s="255"/>
      <c r="AH177" s="255"/>
      <c r="AI177" s="255"/>
      <c r="AJ177" s="255"/>
      <c r="AK177" s="255"/>
      <c r="AL177" s="255"/>
      <c r="AM177" s="255"/>
      <c r="AN177" s="255"/>
      <c r="AO177" s="255"/>
      <c r="AP177" s="255"/>
      <c r="AQ177" s="255"/>
      <c r="AR177" s="255"/>
      <c r="AS177" s="255"/>
    </row>
    <row r="178" spans="1:45" ht="12.75" customHeight="1">
      <c r="A178" s="255"/>
      <c r="B178" s="255"/>
      <c r="C178" s="255"/>
      <c r="D178" s="255"/>
      <c r="E178" s="255"/>
      <c r="F178" s="255"/>
      <c r="G178" s="255"/>
      <c r="H178" s="255"/>
      <c r="I178" s="255"/>
      <c r="J178" s="1022"/>
      <c r="K178" s="1022"/>
      <c r="L178" s="1022"/>
      <c r="M178" s="255"/>
      <c r="N178" s="255"/>
      <c r="O178" s="255"/>
      <c r="P178" s="255"/>
      <c r="Q178" s="255"/>
      <c r="R178" s="255"/>
      <c r="S178" s="255"/>
      <c r="T178" s="255"/>
      <c r="U178" s="255"/>
      <c r="V178" s="1022"/>
      <c r="W178" s="255"/>
      <c r="X178" s="255"/>
      <c r="Y178" s="255"/>
      <c r="Z178" s="255"/>
      <c r="AA178" s="255"/>
      <c r="AB178" s="255"/>
      <c r="AC178" s="255"/>
      <c r="AD178" s="255"/>
      <c r="AE178" s="255"/>
      <c r="AF178" s="255"/>
      <c r="AG178" s="255"/>
      <c r="AH178" s="255"/>
      <c r="AI178" s="255"/>
      <c r="AJ178" s="255"/>
      <c r="AK178" s="255"/>
      <c r="AL178" s="255"/>
      <c r="AM178" s="255"/>
      <c r="AN178" s="255"/>
      <c r="AO178" s="255"/>
      <c r="AP178" s="255"/>
      <c r="AQ178" s="255"/>
      <c r="AR178" s="255"/>
      <c r="AS178" s="255"/>
    </row>
    <row r="179" spans="1:45" ht="12.75" customHeight="1">
      <c r="A179" s="255"/>
      <c r="B179" s="255"/>
      <c r="C179" s="255"/>
      <c r="D179" s="255"/>
      <c r="E179" s="255"/>
      <c r="F179" s="255"/>
      <c r="G179" s="255"/>
      <c r="H179" s="255"/>
      <c r="I179" s="255"/>
      <c r="J179" s="1022"/>
      <c r="K179" s="1022"/>
      <c r="L179" s="1022"/>
      <c r="M179" s="255"/>
      <c r="N179" s="255"/>
      <c r="O179" s="255"/>
      <c r="P179" s="255"/>
      <c r="Q179" s="255"/>
      <c r="R179" s="255"/>
      <c r="S179" s="255"/>
      <c r="T179" s="255"/>
      <c r="U179" s="255"/>
      <c r="V179" s="1022"/>
      <c r="W179" s="255"/>
      <c r="X179" s="255"/>
      <c r="Y179" s="255"/>
      <c r="Z179" s="255"/>
      <c r="AA179" s="255"/>
      <c r="AB179" s="255"/>
      <c r="AC179" s="255"/>
      <c r="AD179" s="255"/>
      <c r="AE179" s="255"/>
      <c r="AF179" s="255"/>
      <c r="AG179" s="255"/>
      <c r="AH179" s="255"/>
      <c r="AI179" s="255"/>
      <c r="AJ179" s="255"/>
      <c r="AK179" s="255"/>
      <c r="AL179" s="255"/>
      <c r="AM179" s="255"/>
      <c r="AN179" s="255"/>
      <c r="AO179" s="255"/>
      <c r="AP179" s="255"/>
      <c r="AQ179" s="255"/>
      <c r="AR179" s="255"/>
      <c r="AS179" s="255"/>
    </row>
    <row r="180" spans="1:45" ht="12.75" customHeight="1">
      <c r="A180" s="255"/>
      <c r="B180" s="255"/>
      <c r="C180" s="255"/>
      <c r="D180" s="255"/>
      <c r="E180" s="255"/>
      <c r="F180" s="255"/>
      <c r="G180" s="255"/>
      <c r="H180" s="255"/>
      <c r="I180" s="255"/>
      <c r="J180" s="1022"/>
      <c r="K180" s="1022"/>
      <c r="L180" s="1022"/>
      <c r="M180" s="255"/>
      <c r="N180" s="255"/>
      <c r="O180" s="255"/>
      <c r="P180" s="255"/>
      <c r="Q180" s="255"/>
      <c r="R180" s="255"/>
      <c r="S180" s="255"/>
      <c r="T180" s="255"/>
      <c r="U180" s="255"/>
      <c r="V180" s="1022"/>
      <c r="W180" s="255"/>
      <c r="X180" s="255"/>
      <c r="Y180" s="255"/>
      <c r="Z180" s="255"/>
      <c r="AA180" s="255"/>
      <c r="AB180" s="255"/>
      <c r="AC180" s="255"/>
      <c r="AD180" s="255"/>
      <c r="AE180" s="255"/>
      <c r="AF180" s="255"/>
      <c r="AG180" s="255"/>
      <c r="AH180" s="255"/>
      <c r="AI180" s="255"/>
      <c r="AJ180" s="255"/>
      <c r="AK180" s="255"/>
      <c r="AL180" s="255"/>
      <c r="AM180" s="255"/>
      <c r="AN180" s="255"/>
      <c r="AO180" s="255"/>
      <c r="AP180" s="255"/>
      <c r="AQ180" s="255"/>
      <c r="AR180" s="255"/>
      <c r="AS180" s="255"/>
    </row>
    <row r="181" spans="1:45" ht="12.75" customHeight="1">
      <c r="A181" s="255"/>
      <c r="B181" s="255"/>
      <c r="C181" s="255"/>
      <c r="D181" s="255"/>
      <c r="E181" s="255"/>
      <c r="F181" s="255"/>
      <c r="G181" s="255"/>
      <c r="H181" s="255"/>
      <c r="I181" s="255"/>
      <c r="J181" s="1022"/>
      <c r="K181" s="1022"/>
      <c r="L181" s="1022"/>
      <c r="M181" s="255"/>
      <c r="N181" s="255"/>
      <c r="O181" s="255"/>
      <c r="P181" s="255"/>
      <c r="Q181" s="255"/>
      <c r="R181" s="255"/>
      <c r="S181" s="255"/>
      <c r="T181" s="255"/>
      <c r="U181" s="255"/>
      <c r="V181" s="1022"/>
      <c r="W181" s="255"/>
      <c r="X181" s="255"/>
      <c r="Y181" s="255"/>
      <c r="Z181" s="255"/>
      <c r="AA181" s="255"/>
      <c r="AB181" s="255"/>
      <c r="AC181" s="255"/>
      <c r="AD181" s="255"/>
      <c r="AE181" s="255"/>
      <c r="AF181" s="255"/>
      <c r="AG181" s="255"/>
      <c r="AH181" s="255"/>
      <c r="AI181" s="255"/>
      <c r="AJ181" s="255"/>
      <c r="AK181" s="255"/>
      <c r="AL181" s="255"/>
      <c r="AM181" s="255"/>
      <c r="AN181" s="255"/>
      <c r="AO181" s="255"/>
      <c r="AP181" s="255"/>
      <c r="AQ181" s="255"/>
      <c r="AR181" s="255"/>
      <c r="AS181" s="255"/>
    </row>
    <row r="182" spans="1:45" ht="12.75" customHeight="1">
      <c r="A182" s="255"/>
      <c r="B182" s="255"/>
      <c r="C182" s="255"/>
      <c r="D182" s="255"/>
      <c r="E182" s="255"/>
      <c r="F182" s="255"/>
      <c r="G182" s="255"/>
      <c r="H182" s="255"/>
      <c r="I182" s="255"/>
      <c r="J182" s="1022"/>
      <c r="K182" s="1022"/>
      <c r="L182" s="1022"/>
      <c r="M182" s="255"/>
      <c r="N182" s="255"/>
      <c r="O182" s="255"/>
      <c r="P182" s="255"/>
      <c r="Q182" s="255"/>
      <c r="R182" s="255"/>
      <c r="S182" s="255"/>
      <c r="T182" s="255"/>
      <c r="U182" s="255"/>
      <c r="V182" s="1022"/>
      <c r="W182" s="255"/>
      <c r="X182" s="255"/>
      <c r="Y182" s="255"/>
      <c r="Z182" s="255"/>
      <c r="AA182" s="255"/>
      <c r="AB182" s="255"/>
      <c r="AC182" s="255"/>
      <c r="AD182" s="255"/>
      <c r="AE182" s="255"/>
      <c r="AF182" s="255"/>
      <c r="AG182" s="255"/>
      <c r="AH182" s="255"/>
      <c r="AI182" s="255"/>
      <c r="AJ182" s="255"/>
      <c r="AK182" s="255"/>
      <c r="AL182" s="255"/>
      <c r="AM182" s="255"/>
      <c r="AN182" s="255"/>
      <c r="AO182" s="255"/>
      <c r="AP182" s="255"/>
      <c r="AQ182" s="255"/>
      <c r="AR182" s="255"/>
      <c r="AS182" s="255"/>
    </row>
    <row r="183" spans="1:45" ht="12.75" customHeight="1">
      <c r="A183" s="255"/>
      <c r="B183" s="255"/>
      <c r="C183" s="255"/>
      <c r="D183" s="255"/>
      <c r="E183" s="255"/>
      <c r="F183" s="255"/>
      <c r="G183" s="255"/>
      <c r="H183" s="255"/>
      <c r="I183" s="255"/>
      <c r="J183" s="1022"/>
      <c r="K183" s="1022"/>
      <c r="L183" s="1022"/>
      <c r="M183" s="255"/>
      <c r="N183" s="255"/>
      <c r="O183" s="255"/>
      <c r="P183" s="255"/>
      <c r="Q183" s="255"/>
      <c r="R183" s="255"/>
      <c r="S183" s="255"/>
      <c r="T183" s="255"/>
      <c r="U183" s="255"/>
      <c r="V183" s="1022"/>
      <c r="W183" s="255"/>
      <c r="X183" s="255"/>
      <c r="Y183" s="255"/>
      <c r="Z183" s="255"/>
      <c r="AA183" s="255"/>
      <c r="AB183" s="255"/>
      <c r="AC183" s="255"/>
      <c r="AD183" s="255"/>
      <c r="AE183" s="255"/>
      <c r="AF183" s="255"/>
      <c r="AG183" s="255"/>
      <c r="AH183" s="255"/>
      <c r="AI183" s="255"/>
      <c r="AJ183" s="255"/>
      <c r="AK183" s="255"/>
      <c r="AL183" s="255"/>
      <c r="AM183" s="255"/>
      <c r="AN183" s="255"/>
      <c r="AO183" s="255"/>
      <c r="AP183" s="255"/>
      <c r="AQ183" s="255"/>
      <c r="AR183" s="255"/>
      <c r="AS183" s="255"/>
    </row>
    <row r="184" spans="1:45" ht="12.75" customHeight="1">
      <c r="A184" s="255"/>
      <c r="B184" s="255"/>
      <c r="C184" s="255"/>
      <c r="D184" s="255"/>
      <c r="E184" s="255"/>
      <c r="F184" s="255"/>
      <c r="G184" s="255"/>
      <c r="H184" s="255"/>
      <c r="I184" s="255"/>
      <c r="J184" s="1022"/>
      <c r="K184" s="1022"/>
      <c r="L184" s="1022"/>
      <c r="M184" s="255"/>
      <c r="N184" s="255"/>
      <c r="O184" s="255"/>
      <c r="P184" s="255"/>
      <c r="Q184" s="255"/>
      <c r="R184" s="255"/>
      <c r="S184" s="255"/>
      <c r="T184" s="255"/>
      <c r="U184" s="255"/>
      <c r="V184" s="1022"/>
      <c r="W184" s="255"/>
      <c r="X184" s="255"/>
      <c r="Y184" s="255"/>
      <c r="Z184" s="255"/>
      <c r="AA184" s="255"/>
      <c r="AB184" s="255"/>
      <c r="AC184" s="255"/>
      <c r="AD184" s="255"/>
      <c r="AE184" s="255"/>
      <c r="AF184" s="255"/>
      <c r="AG184" s="255"/>
      <c r="AH184" s="255"/>
      <c r="AI184" s="255"/>
      <c r="AJ184" s="255"/>
      <c r="AK184" s="255"/>
      <c r="AL184" s="255"/>
      <c r="AM184" s="255"/>
      <c r="AN184" s="255"/>
      <c r="AO184" s="255"/>
      <c r="AP184" s="255"/>
      <c r="AQ184" s="255"/>
      <c r="AR184" s="255"/>
      <c r="AS184" s="255"/>
    </row>
    <row r="185" spans="1:45" ht="12.75" customHeight="1">
      <c r="A185" s="255"/>
      <c r="B185" s="255"/>
      <c r="C185" s="255"/>
      <c r="D185" s="255"/>
      <c r="E185" s="255"/>
      <c r="F185" s="255"/>
      <c r="G185" s="255"/>
      <c r="H185" s="255"/>
      <c r="I185" s="255"/>
      <c r="J185" s="1022"/>
      <c r="K185" s="1022"/>
      <c r="L185" s="1022"/>
      <c r="M185" s="255"/>
      <c r="N185" s="255"/>
      <c r="O185" s="255"/>
      <c r="P185" s="255"/>
      <c r="Q185" s="255"/>
      <c r="R185" s="255"/>
      <c r="S185" s="255"/>
      <c r="T185" s="255"/>
      <c r="U185" s="255"/>
      <c r="V185" s="1022"/>
      <c r="W185" s="255"/>
      <c r="X185" s="255"/>
      <c r="Y185" s="255"/>
      <c r="Z185" s="255"/>
      <c r="AA185" s="255"/>
      <c r="AB185" s="255"/>
      <c r="AC185" s="255"/>
      <c r="AD185" s="255"/>
      <c r="AE185" s="255"/>
      <c r="AF185" s="255"/>
      <c r="AG185" s="255"/>
      <c r="AH185" s="255"/>
      <c r="AI185" s="255"/>
      <c r="AJ185" s="255"/>
      <c r="AK185" s="255"/>
      <c r="AL185" s="255"/>
      <c r="AM185" s="255"/>
      <c r="AN185" s="255"/>
      <c r="AO185" s="255"/>
      <c r="AP185" s="255"/>
      <c r="AQ185" s="255"/>
      <c r="AR185" s="255"/>
      <c r="AS185" s="255"/>
    </row>
    <row r="186" spans="1:45" ht="12.75" customHeight="1">
      <c r="A186" s="255"/>
      <c r="B186" s="255"/>
      <c r="C186" s="255"/>
      <c r="D186" s="255"/>
      <c r="E186" s="255"/>
      <c r="F186" s="255"/>
      <c r="G186" s="255"/>
      <c r="H186" s="255"/>
      <c r="I186" s="255"/>
      <c r="J186" s="1022"/>
      <c r="K186" s="1022"/>
      <c r="L186" s="1022"/>
      <c r="M186" s="255"/>
      <c r="N186" s="255"/>
      <c r="O186" s="255"/>
      <c r="P186" s="255"/>
      <c r="Q186" s="255"/>
      <c r="R186" s="255"/>
      <c r="S186" s="255"/>
      <c r="T186" s="255"/>
      <c r="U186" s="255"/>
      <c r="V186" s="1022"/>
      <c r="W186" s="255"/>
      <c r="X186" s="255"/>
      <c r="Y186" s="255"/>
      <c r="Z186" s="255"/>
      <c r="AA186" s="255"/>
      <c r="AB186" s="255"/>
      <c r="AC186" s="255"/>
      <c r="AD186" s="255"/>
      <c r="AE186" s="255"/>
      <c r="AF186" s="255"/>
      <c r="AG186" s="255"/>
      <c r="AH186" s="255"/>
      <c r="AI186" s="255"/>
      <c r="AJ186" s="255"/>
      <c r="AK186" s="255"/>
      <c r="AL186" s="255"/>
      <c r="AM186" s="255"/>
      <c r="AN186" s="255"/>
      <c r="AO186" s="255"/>
      <c r="AP186" s="255"/>
      <c r="AQ186" s="255"/>
      <c r="AR186" s="255"/>
      <c r="AS186" s="255"/>
    </row>
    <row r="187" spans="1:45" ht="12.75" customHeight="1">
      <c r="A187" s="255"/>
      <c r="B187" s="255"/>
      <c r="C187" s="255"/>
      <c r="D187" s="255"/>
      <c r="E187" s="255"/>
      <c r="F187" s="255"/>
      <c r="G187" s="255"/>
      <c r="H187" s="255"/>
      <c r="I187" s="255"/>
      <c r="J187" s="1022"/>
      <c r="K187" s="1022"/>
      <c r="L187" s="1022"/>
      <c r="M187" s="255"/>
      <c r="N187" s="255"/>
      <c r="O187" s="255"/>
      <c r="P187" s="255"/>
      <c r="Q187" s="255"/>
      <c r="R187" s="255"/>
      <c r="S187" s="255"/>
      <c r="T187" s="255"/>
      <c r="U187" s="255"/>
      <c r="V187" s="1022"/>
      <c r="W187" s="255"/>
      <c r="X187" s="255"/>
      <c r="Y187" s="255"/>
      <c r="Z187" s="255"/>
      <c r="AA187" s="255"/>
      <c r="AB187" s="255"/>
      <c r="AC187" s="255"/>
      <c r="AD187" s="255"/>
      <c r="AE187" s="255"/>
      <c r="AF187" s="255"/>
      <c r="AG187" s="255"/>
      <c r="AH187" s="255"/>
      <c r="AI187" s="255"/>
      <c r="AJ187" s="255"/>
      <c r="AK187" s="255"/>
      <c r="AL187" s="255"/>
      <c r="AM187" s="255"/>
      <c r="AN187" s="255"/>
      <c r="AO187" s="255"/>
      <c r="AP187" s="255"/>
      <c r="AQ187" s="255"/>
      <c r="AR187" s="255"/>
      <c r="AS187" s="255"/>
    </row>
    <row r="188" spans="1:45" ht="12.75" customHeight="1">
      <c r="A188" s="255"/>
      <c r="B188" s="255"/>
      <c r="C188" s="255"/>
      <c r="D188" s="255"/>
      <c r="E188" s="255"/>
      <c r="F188" s="255"/>
      <c r="G188" s="255"/>
      <c r="H188" s="255"/>
      <c r="I188" s="255"/>
      <c r="J188" s="1022"/>
      <c r="K188" s="1022"/>
      <c r="L188" s="1022"/>
      <c r="M188" s="255"/>
      <c r="N188" s="255"/>
      <c r="O188" s="255"/>
      <c r="P188" s="255"/>
      <c r="Q188" s="255"/>
      <c r="R188" s="255"/>
      <c r="S188" s="255"/>
      <c r="T188" s="255"/>
      <c r="U188" s="255"/>
      <c r="V188" s="1022"/>
      <c r="W188" s="255"/>
      <c r="X188" s="255"/>
      <c r="Y188" s="255"/>
      <c r="Z188" s="255"/>
      <c r="AA188" s="255"/>
      <c r="AB188" s="255"/>
      <c r="AC188" s="255"/>
      <c r="AD188" s="255"/>
      <c r="AE188" s="255"/>
      <c r="AF188" s="255"/>
      <c r="AG188" s="255"/>
      <c r="AH188" s="255"/>
      <c r="AI188" s="255"/>
      <c r="AJ188" s="255"/>
      <c r="AK188" s="255"/>
      <c r="AL188" s="255"/>
      <c r="AM188" s="255"/>
      <c r="AN188" s="255"/>
      <c r="AO188" s="255"/>
      <c r="AP188" s="255"/>
      <c r="AQ188" s="255"/>
      <c r="AR188" s="255"/>
      <c r="AS188" s="255"/>
    </row>
    <row r="189" spans="1:45" ht="12.75" customHeight="1">
      <c r="A189" s="255"/>
      <c r="B189" s="255"/>
      <c r="C189" s="255"/>
      <c r="D189" s="255"/>
      <c r="E189" s="255"/>
      <c r="F189" s="255"/>
      <c r="G189" s="255"/>
      <c r="H189" s="255"/>
      <c r="I189" s="255"/>
      <c r="J189" s="1022"/>
      <c r="K189" s="1022"/>
      <c r="L189" s="1022"/>
      <c r="M189" s="255"/>
      <c r="N189" s="255"/>
      <c r="O189" s="255"/>
      <c r="P189" s="255"/>
      <c r="Q189" s="255"/>
      <c r="R189" s="255"/>
      <c r="S189" s="255"/>
      <c r="T189" s="255"/>
      <c r="U189" s="255"/>
      <c r="V189" s="1022"/>
      <c r="W189" s="255"/>
      <c r="X189" s="255"/>
      <c r="Y189" s="255"/>
      <c r="Z189" s="255"/>
      <c r="AA189" s="255"/>
      <c r="AB189" s="255"/>
      <c r="AC189" s="255"/>
      <c r="AD189" s="255"/>
      <c r="AE189" s="255"/>
      <c r="AF189" s="255"/>
      <c r="AG189" s="255"/>
      <c r="AH189" s="255"/>
      <c r="AI189" s="255"/>
      <c r="AJ189" s="255"/>
      <c r="AK189" s="255"/>
      <c r="AL189" s="255"/>
      <c r="AM189" s="255"/>
      <c r="AN189" s="255"/>
      <c r="AO189" s="255"/>
      <c r="AP189" s="255"/>
      <c r="AQ189" s="255"/>
      <c r="AR189" s="255"/>
      <c r="AS189" s="255"/>
    </row>
    <row r="190" spans="1:45" ht="12.75" customHeight="1">
      <c r="A190" s="255"/>
      <c r="B190" s="255"/>
      <c r="C190" s="255"/>
      <c r="D190" s="255"/>
      <c r="E190" s="255"/>
      <c r="F190" s="255"/>
      <c r="G190" s="255"/>
      <c r="H190" s="255"/>
      <c r="I190" s="255"/>
      <c r="J190" s="1022"/>
      <c r="K190" s="1022"/>
      <c r="L190" s="1022"/>
      <c r="M190" s="255"/>
      <c r="N190" s="255"/>
      <c r="O190" s="255"/>
      <c r="P190" s="255"/>
      <c r="Q190" s="255"/>
      <c r="R190" s="255"/>
      <c r="S190" s="255"/>
      <c r="T190" s="255"/>
      <c r="U190" s="255"/>
      <c r="V190" s="1022"/>
      <c r="W190" s="255"/>
      <c r="X190" s="255"/>
      <c r="Y190" s="255"/>
      <c r="Z190" s="255"/>
      <c r="AA190" s="255"/>
      <c r="AB190" s="255"/>
      <c r="AC190" s="255"/>
      <c r="AD190" s="255"/>
      <c r="AE190" s="255"/>
      <c r="AF190" s="255"/>
      <c r="AG190" s="255"/>
      <c r="AH190" s="255"/>
      <c r="AI190" s="255"/>
      <c r="AJ190" s="255"/>
      <c r="AK190" s="255"/>
      <c r="AL190" s="255"/>
      <c r="AM190" s="255"/>
      <c r="AN190" s="255"/>
      <c r="AO190" s="255"/>
      <c r="AP190" s="255"/>
      <c r="AQ190" s="255"/>
      <c r="AR190" s="255"/>
      <c r="AS190" s="255"/>
    </row>
    <row r="191" spans="1:45" ht="12.75" customHeight="1">
      <c r="A191" s="255"/>
      <c r="B191" s="255"/>
      <c r="C191" s="255"/>
      <c r="D191" s="255"/>
      <c r="E191" s="255"/>
      <c r="F191" s="255"/>
      <c r="G191" s="255"/>
      <c r="H191" s="255"/>
      <c r="I191" s="255"/>
      <c r="J191" s="1022"/>
      <c r="K191" s="1022"/>
      <c r="L191" s="1022"/>
      <c r="M191" s="255"/>
      <c r="N191" s="255"/>
      <c r="O191" s="255"/>
      <c r="P191" s="255"/>
      <c r="Q191" s="255"/>
      <c r="R191" s="255"/>
      <c r="S191" s="255"/>
      <c r="T191" s="255"/>
      <c r="U191" s="255"/>
      <c r="V191" s="1022"/>
      <c r="W191" s="255"/>
      <c r="X191" s="255"/>
      <c r="Y191" s="255"/>
      <c r="Z191" s="255"/>
      <c r="AA191" s="255"/>
      <c r="AB191" s="255"/>
      <c r="AC191" s="255"/>
      <c r="AD191" s="255"/>
      <c r="AE191" s="255"/>
      <c r="AF191" s="255"/>
      <c r="AG191" s="255"/>
      <c r="AH191" s="255"/>
      <c r="AI191" s="255"/>
      <c r="AJ191" s="255"/>
      <c r="AK191" s="255"/>
      <c r="AL191" s="255"/>
      <c r="AM191" s="255"/>
      <c r="AN191" s="255"/>
      <c r="AO191" s="255"/>
      <c r="AP191" s="255"/>
      <c r="AQ191" s="255"/>
      <c r="AR191" s="255"/>
      <c r="AS191" s="255"/>
    </row>
    <row r="192" spans="1:45" ht="12.75" customHeight="1">
      <c r="A192" s="255"/>
      <c r="B192" s="255"/>
      <c r="C192" s="255"/>
      <c r="D192" s="255"/>
      <c r="E192" s="255"/>
      <c r="F192" s="255"/>
      <c r="G192" s="255"/>
      <c r="H192" s="255"/>
      <c r="I192" s="255"/>
      <c r="J192" s="1022"/>
      <c r="K192" s="1022"/>
      <c r="L192" s="1022"/>
      <c r="M192" s="255"/>
      <c r="N192" s="255"/>
      <c r="O192" s="255"/>
      <c r="P192" s="255"/>
      <c r="Q192" s="255"/>
      <c r="R192" s="255"/>
      <c r="S192" s="255"/>
      <c r="T192" s="255"/>
      <c r="U192" s="255"/>
      <c r="V192" s="1022"/>
      <c r="W192" s="255"/>
      <c r="X192" s="255"/>
      <c r="Y192" s="255"/>
      <c r="Z192" s="255"/>
      <c r="AA192" s="255"/>
      <c r="AB192" s="255"/>
      <c r="AC192" s="255"/>
      <c r="AD192" s="255"/>
      <c r="AE192" s="255"/>
      <c r="AF192" s="255"/>
      <c r="AG192" s="255"/>
      <c r="AH192" s="255"/>
      <c r="AI192" s="255"/>
      <c r="AJ192" s="255"/>
      <c r="AK192" s="255"/>
      <c r="AL192" s="255"/>
      <c r="AM192" s="255"/>
      <c r="AN192" s="255"/>
      <c r="AO192" s="255"/>
      <c r="AP192" s="255"/>
      <c r="AQ192" s="255"/>
      <c r="AR192" s="255"/>
      <c r="AS192" s="255"/>
    </row>
    <row r="193" spans="1:45" ht="12.75" customHeight="1">
      <c r="A193" s="255"/>
      <c r="B193" s="255"/>
      <c r="C193" s="255"/>
      <c r="D193" s="255"/>
      <c r="E193" s="255"/>
      <c r="F193" s="255"/>
      <c r="G193" s="255"/>
      <c r="H193" s="255"/>
      <c r="I193" s="255"/>
      <c r="J193" s="1022"/>
      <c r="K193" s="1022"/>
      <c r="L193" s="1022"/>
      <c r="M193" s="255"/>
      <c r="N193" s="255"/>
      <c r="O193" s="255"/>
      <c r="P193" s="255"/>
      <c r="Q193" s="255"/>
      <c r="R193" s="255"/>
      <c r="S193" s="255"/>
      <c r="T193" s="255"/>
      <c r="U193" s="255"/>
      <c r="V193" s="1022"/>
      <c r="W193" s="255"/>
      <c r="X193" s="255"/>
      <c r="Y193" s="255"/>
      <c r="Z193" s="255"/>
      <c r="AA193" s="255"/>
      <c r="AB193" s="255"/>
      <c r="AC193" s="255"/>
      <c r="AD193" s="255"/>
      <c r="AE193" s="255"/>
      <c r="AF193" s="255"/>
      <c r="AG193" s="255"/>
      <c r="AH193" s="255"/>
      <c r="AI193" s="255"/>
      <c r="AJ193" s="255"/>
      <c r="AK193" s="255"/>
      <c r="AL193" s="255"/>
      <c r="AM193" s="255"/>
      <c r="AN193" s="255"/>
      <c r="AO193" s="255"/>
      <c r="AP193" s="255"/>
      <c r="AQ193" s="255"/>
      <c r="AR193" s="255"/>
      <c r="AS193" s="255"/>
    </row>
    <row r="194" spans="1:45" ht="12.75" customHeight="1">
      <c r="A194" s="255"/>
      <c r="B194" s="255"/>
      <c r="C194" s="255"/>
      <c r="D194" s="255"/>
      <c r="E194" s="255"/>
      <c r="F194" s="255"/>
      <c r="G194" s="255"/>
      <c r="H194" s="255"/>
      <c r="I194" s="255"/>
      <c r="J194" s="1022"/>
      <c r="K194" s="1022"/>
      <c r="L194" s="1022"/>
      <c r="M194" s="255"/>
      <c r="N194" s="255"/>
      <c r="O194" s="255"/>
      <c r="P194" s="255"/>
      <c r="Q194" s="255"/>
      <c r="R194" s="255"/>
      <c r="S194" s="255"/>
      <c r="T194" s="255"/>
      <c r="U194" s="255"/>
      <c r="V194" s="1022"/>
      <c r="W194" s="255"/>
      <c r="X194" s="255"/>
      <c r="Y194" s="255"/>
      <c r="Z194" s="255"/>
      <c r="AA194" s="255"/>
      <c r="AB194" s="255"/>
      <c r="AC194" s="255"/>
      <c r="AD194" s="255"/>
      <c r="AE194" s="255"/>
      <c r="AF194" s="255"/>
      <c r="AG194" s="255"/>
      <c r="AH194" s="255"/>
      <c r="AI194" s="255"/>
      <c r="AJ194" s="255"/>
      <c r="AK194" s="255"/>
      <c r="AL194" s="255"/>
      <c r="AM194" s="255"/>
      <c r="AN194" s="255"/>
      <c r="AO194" s="255"/>
      <c r="AP194" s="255"/>
      <c r="AQ194" s="255"/>
      <c r="AR194" s="255"/>
      <c r="AS194" s="255"/>
    </row>
    <row r="195" spans="1:45" ht="12.75" customHeight="1">
      <c r="A195" s="255"/>
      <c r="B195" s="255"/>
      <c r="C195" s="255"/>
      <c r="D195" s="255"/>
      <c r="E195" s="255"/>
      <c r="F195" s="255"/>
      <c r="G195" s="255"/>
      <c r="H195" s="255"/>
      <c r="I195" s="255"/>
      <c r="J195" s="1022"/>
      <c r="K195" s="1022"/>
      <c r="L195" s="1022"/>
      <c r="M195" s="255"/>
      <c r="N195" s="255"/>
      <c r="O195" s="255"/>
      <c r="P195" s="255"/>
      <c r="Q195" s="255"/>
      <c r="R195" s="255"/>
      <c r="S195" s="255"/>
      <c r="T195" s="255"/>
      <c r="U195" s="255"/>
      <c r="V195" s="1022"/>
      <c r="W195" s="255"/>
      <c r="X195" s="255"/>
      <c r="Y195" s="255"/>
      <c r="Z195" s="255"/>
      <c r="AA195" s="255"/>
      <c r="AB195" s="255"/>
      <c r="AC195" s="255"/>
      <c r="AD195" s="255"/>
      <c r="AE195" s="255"/>
      <c r="AF195" s="255"/>
      <c r="AG195" s="255"/>
      <c r="AH195" s="255"/>
      <c r="AI195" s="255"/>
      <c r="AJ195" s="255"/>
      <c r="AK195" s="255"/>
      <c r="AL195" s="255"/>
      <c r="AM195" s="255"/>
      <c r="AN195" s="255"/>
      <c r="AO195" s="255"/>
      <c r="AP195" s="255"/>
      <c r="AQ195" s="255"/>
      <c r="AR195" s="255"/>
      <c r="AS195" s="255"/>
    </row>
    <row r="196" spans="1:45" ht="12.75" customHeight="1">
      <c r="A196" s="255"/>
      <c r="B196" s="255"/>
      <c r="C196" s="255"/>
      <c r="D196" s="255"/>
      <c r="E196" s="255"/>
      <c r="F196" s="255"/>
      <c r="G196" s="255"/>
      <c r="H196" s="255"/>
      <c r="I196" s="255"/>
      <c r="J196" s="1022"/>
      <c r="K196" s="1022"/>
      <c r="L196" s="1022"/>
      <c r="M196" s="255"/>
      <c r="N196" s="255"/>
      <c r="O196" s="255"/>
      <c r="P196" s="255"/>
      <c r="Q196" s="255"/>
      <c r="R196" s="255"/>
      <c r="S196" s="255"/>
      <c r="T196" s="255"/>
      <c r="U196" s="255"/>
      <c r="V196" s="1022"/>
      <c r="W196" s="255"/>
      <c r="X196" s="255"/>
      <c r="Y196" s="255"/>
      <c r="Z196" s="255"/>
      <c r="AA196" s="255"/>
      <c r="AB196" s="255"/>
      <c r="AC196" s="255"/>
      <c r="AD196" s="255"/>
      <c r="AE196" s="255"/>
      <c r="AF196" s="255"/>
      <c r="AG196" s="255"/>
      <c r="AH196" s="255"/>
      <c r="AI196" s="255"/>
      <c r="AJ196" s="255"/>
      <c r="AK196" s="255"/>
      <c r="AL196" s="255"/>
      <c r="AM196" s="255"/>
      <c r="AN196" s="255"/>
      <c r="AO196" s="255"/>
      <c r="AP196" s="255"/>
      <c r="AQ196" s="255"/>
      <c r="AR196" s="255"/>
      <c r="AS196" s="255"/>
    </row>
    <row r="197" spans="1:45" ht="12.75" customHeight="1">
      <c r="A197" s="255"/>
      <c r="B197" s="255"/>
      <c r="C197" s="255"/>
      <c r="D197" s="255"/>
      <c r="E197" s="255"/>
      <c r="F197" s="255"/>
      <c r="G197" s="255"/>
      <c r="H197" s="255"/>
      <c r="I197" s="255"/>
      <c r="J197" s="1022"/>
      <c r="K197" s="1022"/>
      <c r="L197" s="1022"/>
      <c r="M197" s="255"/>
      <c r="N197" s="255"/>
      <c r="O197" s="255"/>
      <c r="P197" s="255"/>
      <c r="Q197" s="255"/>
      <c r="R197" s="255"/>
      <c r="S197" s="255"/>
      <c r="T197" s="255"/>
      <c r="U197" s="255"/>
      <c r="V197" s="1022"/>
      <c r="W197" s="255"/>
      <c r="X197" s="255"/>
      <c r="Y197" s="255"/>
      <c r="Z197" s="255"/>
      <c r="AA197" s="255"/>
      <c r="AB197" s="255"/>
      <c r="AC197" s="255"/>
      <c r="AD197" s="255"/>
      <c r="AE197" s="255"/>
      <c r="AF197" s="255"/>
      <c r="AG197" s="255"/>
      <c r="AH197" s="255"/>
      <c r="AI197" s="255"/>
      <c r="AJ197" s="255"/>
      <c r="AK197" s="255"/>
      <c r="AL197" s="255"/>
      <c r="AM197" s="255"/>
      <c r="AN197" s="255"/>
      <c r="AO197" s="255"/>
      <c r="AP197" s="255"/>
      <c r="AQ197" s="255"/>
      <c r="AR197" s="255"/>
      <c r="AS197" s="255"/>
    </row>
    <row r="198" spans="1:45" ht="12.75" customHeight="1">
      <c r="A198" s="255"/>
      <c r="B198" s="255"/>
      <c r="C198" s="255"/>
      <c r="D198" s="255"/>
      <c r="E198" s="255"/>
      <c r="F198" s="255"/>
      <c r="G198" s="255"/>
      <c r="H198" s="255"/>
      <c r="I198" s="255"/>
      <c r="J198" s="1022"/>
      <c r="K198" s="1022"/>
      <c r="L198" s="1022"/>
      <c r="M198" s="255"/>
      <c r="N198" s="255"/>
      <c r="O198" s="255"/>
      <c r="P198" s="255"/>
      <c r="Q198" s="255"/>
      <c r="R198" s="255"/>
      <c r="S198" s="255"/>
      <c r="T198" s="255"/>
      <c r="U198" s="255"/>
      <c r="V198" s="1022"/>
      <c r="W198" s="255"/>
      <c r="X198" s="255"/>
      <c r="Y198" s="255"/>
      <c r="Z198" s="255"/>
      <c r="AA198" s="255"/>
      <c r="AB198" s="255"/>
      <c r="AC198" s="255"/>
      <c r="AD198" s="255"/>
      <c r="AE198" s="255"/>
      <c r="AF198" s="255"/>
      <c r="AG198" s="255"/>
      <c r="AH198" s="255"/>
      <c r="AI198" s="255"/>
      <c r="AJ198" s="255"/>
      <c r="AK198" s="255"/>
      <c r="AL198" s="255"/>
      <c r="AM198" s="255"/>
      <c r="AN198" s="255"/>
      <c r="AO198" s="255"/>
      <c r="AP198" s="255"/>
      <c r="AQ198" s="255"/>
      <c r="AR198" s="255"/>
      <c r="AS198" s="255"/>
    </row>
    <row r="199" spans="1:45" ht="12.75" customHeight="1">
      <c r="A199" s="255"/>
      <c r="B199" s="255"/>
      <c r="C199" s="255"/>
      <c r="D199" s="255"/>
      <c r="E199" s="255"/>
      <c r="F199" s="255"/>
      <c r="G199" s="255"/>
      <c r="H199" s="255"/>
      <c r="I199" s="255"/>
      <c r="J199" s="1022"/>
      <c r="K199" s="1022"/>
      <c r="L199" s="1022"/>
      <c r="M199" s="255"/>
      <c r="N199" s="255"/>
      <c r="O199" s="255"/>
      <c r="P199" s="255"/>
      <c r="Q199" s="255"/>
      <c r="R199" s="255"/>
      <c r="S199" s="255"/>
      <c r="T199" s="255"/>
      <c r="U199" s="255"/>
      <c r="V199" s="1022"/>
      <c r="W199" s="255"/>
      <c r="X199" s="255"/>
      <c r="Y199" s="255"/>
      <c r="Z199" s="255"/>
      <c r="AA199" s="255"/>
      <c r="AB199" s="255"/>
      <c r="AC199" s="255"/>
      <c r="AD199" s="255"/>
      <c r="AE199" s="255"/>
      <c r="AF199" s="255"/>
      <c r="AG199" s="255"/>
      <c r="AH199" s="255"/>
      <c r="AI199" s="255"/>
      <c r="AJ199" s="255"/>
      <c r="AK199" s="255"/>
      <c r="AL199" s="255"/>
      <c r="AM199" s="255"/>
      <c r="AN199" s="255"/>
      <c r="AO199" s="255"/>
      <c r="AP199" s="255"/>
      <c r="AQ199" s="255"/>
      <c r="AR199" s="255"/>
      <c r="AS199" s="255"/>
    </row>
    <row r="200" spans="1:45" ht="12.75" customHeight="1">
      <c r="A200" s="255"/>
      <c r="B200" s="255"/>
      <c r="C200" s="255"/>
      <c r="D200" s="255"/>
      <c r="E200" s="255"/>
      <c r="F200" s="255"/>
      <c r="G200" s="255"/>
      <c r="H200" s="255"/>
      <c r="I200" s="255"/>
      <c r="J200" s="1022"/>
      <c r="K200" s="1022"/>
      <c r="L200" s="1022"/>
      <c r="M200" s="255"/>
      <c r="N200" s="255"/>
      <c r="O200" s="255"/>
      <c r="P200" s="255"/>
      <c r="Q200" s="255"/>
      <c r="R200" s="255"/>
      <c r="S200" s="255"/>
      <c r="T200" s="255"/>
      <c r="U200" s="255"/>
      <c r="V200" s="1022"/>
      <c r="W200" s="255"/>
      <c r="X200" s="255"/>
      <c r="Y200" s="255"/>
      <c r="Z200" s="255"/>
      <c r="AA200" s="255"/>
      <c r="AB200" s="255"/>
      <c r="AC200" s="255"/>
      <c r="AD200" s="255"/>
      <c r="AE200" s="255"/>
      <c r="AF200" s="255"/>
      <c r="AG200" s="255"/>
      <c r="AH200" s="255"/>
      <c r="AI200" s="255"/>
      <c r="AJ200" s="255"/>
      <c r="AK200" s="255"/>
      <c r="AL200" s="255"/>
      <c r="AM200" s="255"/>
      <c r="AN200" s="255"/>
      <c r="AO200" s="255"/>
      <c r="AP200" s="255"/>
      <c r="AQ200" s="255"/>
      <c r="AR200" s="255"/>
      <c r="AS200" s="255"/>
    </row>
    <row r="201" spans="1:45" ht="12.75" customHeight="1">
      <c r="A201" s="255"/>
      <c r="B201" s="255"/>
      <c r="C201" s="255"/>
      <c r="D201" s="255"/>
      <c r="E201" s="255"/>
      <c r="F201" s="255"/>
      <c r="G201" s="255"/>
      <c r="H201" s="255"/>
      <c r="I201" s="255"/>
      <c r="J201" s="1022"/>
      <c r="K201" s="1022"/>
      <c r="L201" s="1022"/>
      <c r="M201" s="255"/>
      <c r="N201" s="255"/>
      <c r="O201" s="255"/>
      <c r="P201" s="255"/>
      <c r="Q201" s="255"/>
      <c r="R201" s="255"/>
      <c r="S201" s="255"/>
      <c r="T201" s="255"/>
      <c r="U201" s="255"/>
      <c r="V201" s="1022"/>
      <c r="W201" s="255"/>
      <c r="X201" s="255"/>
      <c r="Y201" s="255"/>
      <c r="Z201" s="255"/>
      <c r="AA201" s="255"/>
      <c r="AB201" s="255"/>
      <c r="AC201" s="255"/>
      <c r="AD201" s="255"/>
      <c r="AE201" s="255"/>
      <c r="AF201" s="255"/>
      <c r="AG201" s="255"/>
      <c r="AH201" s="255"/>
      <c r="AI201" s="255"/>
      <c r="AJ201" s="255"/>
      <c r="AK201" s="255"/>
      <c r="AL201" s="255"/>
      <c r="AM201" s="255"/>
      <c r="AN201" s="255"/>
      <c r="AO201" s="255"/>
      <c r="AP201" s="255"/>
      <c r="AQ201" s="255"/>
      <c r="AR201" s="255"/>
      <c r="AS201" s="255"/>
    </row>
    <row r="202" spans="1:45" ht="12.75" customHeight="1">
      <c r="A202" s="255"/>
      <c r="B202" s="255"/>
      <c r="C202" s="255"/>
      <c r="D202" s="255"/>
      <c r="E202" s="255"/>
      <c r="F202" s="255"/>
      <c r="G202" s="255"/>
      <c r="H202" s="255"/>
      <c r="I202" s="255"/>
      <c r="J202" s="1022"/>
      <c r="K202" s="1022"/>
      <c r="L202" s="1022"/>
      <c r="M202" s="255"/>
      <c r="N202" s="255"/>
      <c r="O202" s="255"/>
      <c r="P202" s="255"/>
      <c r="Q202" s="255"/>
      <c r="R202" s="255"/>
      <c r="S202" s="255"/>
      <c r="T202" s="255"/>
      <c r="U202" s="255"/>
      <c r="V202" s="1022"/>
      <c r="W202" s="255"/>
      <c r="X202" s="255"/>
      <c r="Y202" s="255"/>
      <c r="Z202" s="255"/>
      <c r="AA202" s="255"/>
      <c r="AB202" s="255"/>
      <c r="AC202" s="255"/>
      <c r="AD202" s="255"/>
      <c r="AE202" s="255"/>
      <c r="AF202" s="255"/>
      <c r="AG202" s="255"/>
      <c r="AH202" s="255"/>
      <c r="AI202" s="255"/>
      <c r="AJ202" s="255"/>
      <c r="AK202" s="255"/>
      <c r="AL202" s="255"/>
      <c r="AM202" s="255"/>
      <c r="AN202" s="255"/>
      <c r="AO202" s="255"/>
      <c r="AP202" s="255"/>
      <c r="AQ202" s="255"/>
      <c r="AR202" s="255"/>
      <c r="AS202" s="255"/>
    </row>
    <row r="203" spans="1:45" ht="12.75" customHeight="1">
      <c r="A203" s="255"/>
      <c r="B203" s="255"/>
      <c r="C203" s="255"/>
      <c r="D203" s="255"/>
      <c r="E203" s="255"/>
      <c r="F203" s="255"/>
      <c r="G203" s="255"/>
      <c r="H203" s="255"/>
      <c r="I203" s="255"/>
      <c r="J203" s="1022"/>
      <c r="K203" s="1022"/>
      <c r="L203" s="1022"/>
      <c r="M203" s="255"/>
      <c r="N203" s="255"/>
      <c r="O203" s="255"/>
      <c r="P203" s="255"/>
      <c r="Q203" s="255"/>
      <c r="R203" s="255"/>
      <c r="S203" s="255"/>
      <c r="T203" s="255"/>
      <c r="U203" s="255"/>
      <c r="V203" s="1022"/>
      <c r="W203" s="255"/>
      <c r="X203" s="255"/>
      <c r="Y203" s="255"/>
      <c r="Z203" s="255"/>
      <c r="AA203" s="255"/>
      <c r="AB203" s="255"/>
      <c r="AC203" s="255"/>
      <c r="AD203" s="255"/>
      <c r="AE203" s="255"/>
      <c r="AF203" s="255"/>
      <c r="AG203" s="255"/>
      <c r="AH203" s="255"/>
      <c r="AI203" s="255"/>
      <c r="AJ203" s="255"/>
      <c r="AK203" s="255"/>
      <c r="AL203" s="255"/>
      <c r="AM203" s="255"/>
      <c r="AN203" s="255"/>
      <c r="AO203" s="255"/>
      <c r="AP203" s="255"/>
      <c r="AQ203" s="255"/>
      <c r="AR203" s="255"/>
      <c r="AS203" s="255"/>
    </row>
    <row r="204" spans="1:45" ht="12.75" customHeight="1">
      <c r="A204" s="255"/>
      <c r="B204" s="255"/>
      <c r="C204" s="255"/>
      <c r="D204" s="255"/>
      <c r="E204" s="255"/>
      <c r="F204" s="255"/>
      <c r="G204" s="255"/>
      <c r="H204" s="255"/>
      <c r="I204" s="255"/>
      <c r="J204" s="1022"/>
      <c r="K204" s="1022"/>
      <c r="L204" s="1022"/>
      <c r="M204" s="255"/>
      <c r="N204" s="255"/>
      <c r="O204" s="255"/>
      <c r="P204" s="255"/>
      <c r="Q204" s="255"/>
      <c r="R204" s="255"/>
      <c r="S204" s="255"/>
      <c r="T204" s="255"/>
      <c r="U204" s="255"/>
      <c r="V204" s="1022"/>
      <c r="W204" s="255"/>
      <c r="X204" s="255"/>
      <c r="Y204" s="255"/>
      <c r="Z204" s="255"/>
      <c r="AA204" s="255"/>
      <c r="AB204" s="255"/>
      <c r="AC204" s="255"/>
      <c r="AD204" s="255"/>
      <c r="AE204" s="255"/>
      <c r="AF204" s="255"/>
      <c r="AG204" s="255"/>
      <c r="AH204" s="255"/>
      <c r="AI204" s="255"/>
      <c r="AJ204" s="255"/>
      <c r="AK204" s="255"/>
      <c r="AL204" s="255"/>
      <c r="AM204" s="255"/>
      <c r="AN204" s="255"/>
      <c r="AO204" s="255"/>
      <c r="AP204" s="255"/>
      <c r="AQ204" s="255"/>
      <c r="AR204" s="255"/>
      <c r="AS204" s="255"/>
    </row>
    <row r="205" spans="1:45" ht="12.75" customHeight="1">
      <c r="A205" s="255"/>
      <c r="B205" s="255"/>
      <c r="C205" s="255"/>
      <c r="D205" s="255"/>
      <c r="E205" s="255"/>
      <c r="F205" s="255"/>
      <c r="G205" s="255"/>
      <c r="H205" s="255"/>
      <c r="I205" s="255"/>
      <c r="J205" s="1022"/>
      <c r="K205" s="1022"/>
      <c r="L205" s="1022"/>
      <c r="M205" s="255"/>
      <c r="N205" s="255"/>
      <c r="O205" s="255"/>
      <c r="P205" s="255"/>
      <c r="Q205" s="255"/>
      <c r="R205" s="255"/>
      <c r="S205" s="255"/>
      <c r="T205" s="255"/>
      <c r="U205" s="255"/>
      <c r="V205" s="1022"/>
      <c r="W205" s="255"/>
      <c r="X205" s="255"/>
      <c r="Y205" s="255"/>
      <c r="Z205" s="255"/>
      <c r="AA205" s="255"/>
      <c r="AB205" s="255"/>
      <c r="AC205" s="255"/>
      <c r="AD205" s="255"/>
      <c r="AE205" s="255"/>
      <c r="AF205" s="255"/>
      <c r="AG205" s="255"/>
      <c r="AH205" s="255"/>
      <c r="AI205" s="255"/>
      <c r="AJ205" s="255"/>
      <c r="AK205" s="255"/>
      <c r="AL205" s="255"/>
      <c r="AM205" s="255"/>
      <c r="AN205" s="255"/>
      <c r="AO205" s="255"/>
      <c r="AP205" s="255"/>
      <c r="AQ205" s="255"/>
      <c r="AR205" s="255"/>
      <c r="AS205" s="255"/>
    </row>
    <row r="206" spans="1:45" ht="12.75" customHeight="1">
      <c r="A206" s="255"/>
      <c r="B206" s="255"/>
      <c r="C206" s="255"/>
      <c r="D206" s="255"/>
      <c r="E206" s="255"/>
      <c r="F206" s="255"/>
      <c r="G206" s="255"/>
      <c r="H206" s="255"/>
      <c r="I206" s="255"/>
      <c r="J206" s="1022"/>
      <c r="K206" s="1022"/>
      <c r="L206" s="1022"/>
      <c r="M206" s="255"/>
      <c r="N206" s="255"/>
      <c r="O206" s="255"/>
      <c r="P206" s="255"/>
      <c r="Q206" s="255"/>
      <c r="R206" s="255"/>
      <c r="S206" s="255"/>
      <c r="T206" s="255"/>
      <c r="U206" s="255"/>
      <c r="V206" s="1022"/>
      <c r="W206" s="255"/>
      <c r="X206" s="255"/>
      <c r="Y206" s="255"/>
      <c r="Z206" s="255"/>
      <c r="AA206" s="255"/>
      <c r="AB206" s="255"/>
      <c r="AC206" s="255"/>
      <c r="AD206" s="255"/>
      <c r="AE206" s="255"/>
      <c r="AF206" s="255"/>
      <c r="AG206" s="255"/>
      <c r="AH206" s="255"/>
      <c r="AI206" s="255"/>
      <c r="AJ206" s="255"/>
      <c r="AK206" s="255"/>
      <c r="AL206" s="255"/>
      <c r="AM206" s="255"/>
      <c r="AN206" s="255"/>
      <c r="AO206" s="255"/>
      <c r="AP206" s="255"/>
      <c r="AQ206" s="255"/>
      <c r="AR206" s="255"/>
      <c r="AS206" s="255"/>
    </row>
    <row r="207" spans="1:45" ht="12.75" customHeight="1">
      <c r="A207" s="255"/>
      <c r="B207" s="255"/>
      <c r="C207" s="255"/>
      <c r="D207" s="255"/>
      <c r="E207" s="255"/>
      <c r="F207" s="255"/>
      <c r="G207" s="255"/>
      <c r="H207" s="255"/>
      <c r="I207" s="255"/>
      <c r="J207" s="1022"/>
      <c r="K207" s="1022"/>
      <c r="L207" s="1022"/>
      <c r="M207" s="255"/>
      <c r="N207" s="255"/>
      <c r="O207" s="255"/>
      <c r="P207" s="255"/>
      <c r="Q207" s="255"/>
      <c r="R207" s="255"/>
      <c r="S207" s="255"/>
      <c r="T207" s="255"/>
      <c r="U207" s="255"/>
      <c r="V207" s="1022"/>
      <c r="W207" s="255"/>
      <c r="X207" s="255"/>
      <c r="Y207" s="255"/>
      <c r="Z207" s="255"/>
      <c r="AA207" s="255"/>
      <c r="AB207" s="255"/>
      <c r="AC207" s="255"/>
      <c r="AD207" s="255"/>
      <c r="AE207" s="255"/>
      <c r="AF207" s="255"/>
      <c r="AG207" s="255"/>
      <c r="AH207" s="255"/>
      <c r="AI207" s="255"/>
      <c r="AJ207" s="255"/>
      <c r="AK207" s="255"/>
      <c r="AL207" s="255"/>
      <c r="AM207" s="255"/>
      <c r="AN207" s="255"/>
      <c r="AO207" s="255"/>
      <c r="AP207" s="255"/>
      <c r="AQ207" s="255"/>
      <c r="AR207" s="255"/>
      <c r="AS207" s="255"/>
    </row>
    <row r="208" spans="1:45" ht="12.75" customHeight="1">
      <c r="A208" s="255"/>
      <c r="B208" s="255"/>
      <c r="C208" s="255"/>
      <c r="D208" s="255"/>
      <c r="E208" s="255"/>
      <c r="F208" s="255"/>
      <c r="G208" s="255"/>
      <c r="H208" s="255"/>
      <c r="I208" s="255"/>
      <c r="J208" s="1022"/>
      <c r="K208" s="1022"/>
      <c r="L208" s="1022"/>
      <c r="M208" s="255"/>
      <c r="N208" s="255"/>
      <c r="O208" s="255"/>
      <c r="P208" s="255"/>
      <c r="Q208" s="255"/>
      <c r="R208" s="255"/>
      <c r="S208" s="255"/>
      <c r="T208" s="255"/>
      <c r="U208" s="255"/>
      <c r="V208" s="1022"/>
      <c r="W208" s="255"/>
      <c r="X208" s="255"/>
      <c r="Y208" s="255"/>
      <c r="Z208" s="255"/>
      <c r="AA208" s="255"/>
      <c r="AB208" s="255"/>
      <c r="AC208" s="255"/>
      <c r="AD208" s="255"/>
      <c r="AE208" s="255"/>
      <c r="AF208" s="255"/>
      <c r="AG208" s="255"/>
      <c r="AH208" s="255"/>
      <c r="AI208" s="255"/>
      <c r="AJ208" s="255"/>
      <c r="AK208" s="255"/>
      <c r="AL208" s="255"/>
      <c r="AM208" s="255"/>
      <c r="AN208" s="255"/>
      <c r="AO208" s="255"/>
      <c r="AP208" s="255"/>
      <c r="AQ208" s="255"/>
      <c r="AR208" s="255"/>
      <c r="AS208" s="255"/>
    </row>
    <row r="209" spans="1:45" ht="12.75" customHeight="1">
      <c r="A209" s="255"/>
      <c r="B209" s="255"/>
      <c r="C209" s="255"/>
      <c r="D209" s="255"/>
      <c r="E209" s="255"/>
      <c r="F209" s="255"/>
      <c r="G209" s="255"/>
      <c r="H209" s="255"/>
      <c r="I209" s="255"/>
      <c r="J209" s="1022"/>
      <c r="K209" s="1022"/>
      <c r="L209" s="1022"/>
      <c r="M209" s="255"/>
      <c r="N209" s="255"/>
      <c r="O209" s="255"/>
      <c r="P209" s="255"/>
      <c r="Q209" s="255"/>
      <c r="R209" s="255"/>
      <c r="S209" s="255"/>
      <c r="T209" s="255"/>
      <c r="U209" s="255"/>
      <c r="V209" s="1022"/>
      <c r="W209" s="255"/>
      <c r="X209" s="255"/>
      <c r="Y209" s="255"/>
      <c r="Z209" s="255"/>
      <c r="AA209" s="255"/>
      <c r="AB209" s="255"/>
      <c r="AC209" s="255"/>
      <c r="AD209" s="255"/>
      <c r="AE209" s="255"/>
      <c r="AF209" s="255"/>
      <c r="AG209" s="255"/>
      <c r="AH209" s="255"/>
      <c r="AI209" s="255"/>
      <c r="AJ209" s="255"/>
      <c r="AK209" s="255"/>
      <c r="AL209" s="255"/>
      <c r="AM209" s="255"/>
      <c r="AN209" s="255"/>
      <c r="AO209" s="255"/>
      <c r="AP209" s="255"/>
      <c r="AQ209" s="255"/>
      <c r="AR209" s="255"/>
      <c r="AS209" s="255"/>
    </row>
    <row r="210" spans="1:45" ht="12.75" customHeight="1">
      <c r="A210" s="255"/>
      <c r="B210" s="255"/>
      <c r="C210" s="255"/>
      <c r="D210" s="255"/>
      <c r="E210" s="255"/>
      <c r="F210" s="255"/>
      <c r="G210" s="255"/>
      <c r="H210" s="255"/>
      <c r="I210" s="255"/>
      <c r="J210" s="1022"/>
      <c r="K210" s="1022"/>
      <c r="L210" s="1022"/>
      <c r="M210" s="255"/>
      <c r="N210" s="255"/>
      <c r="O210" s="255"/>
      <c r="P210" s="255"/>
      <c r="Q210" s="255"/>
      <c r="R210" s="255"/>
      <c r="S210" s="255"/>
      <c r="T210" s="255"/>
      <c r="U210" s="255"/>
      <c r="V210" s="1022"/>
      <c r="W210" s="255"/>
      <c r="X210" s="255"/>
      <c r="Y210" s="255"/>
      <c r="Z210" s="255"/>
      <c r="AA210" s="255"/>
      <c r="AB210" s="255"/>
      <c r="AC210" s="255"/>
      <c r="AD210" s="255"/>
      <c r="AE210" s="255"/>
      <c r="AF210" s="255"/>
      <c r="AG210" s="255"/>
      <c r="AH210" s="255"/>
      <c r="AI210" s="255"/>
      <c r="AJ210" s="255"/>
      <c r="AK210" s="255"/>
      <c r="AL210" s="255"/>
      <c r="AM210" s="255"/>
      <c r="AN210" s="255"/>
      <c r="AO210" s="255"/>
      <c r="AP210" s="255"/>
      <c r="AQ210" s="255"/>
      <c r="AR210" s="255"/>
      <c r="AS210" s="255"/>
    </row>
    <row r="211" spans="1:45" ht="12.75" customHeight="1">
      <c r="A211" s="255"/>
      <c r="B211" s="255"/>
      <c r="C211" s="255"/>
      <c r="D211" s="255"/>
      <c r="E211" s="255"/>
      <c r="F211" s="255"/>
      <c r="G211" s="255"/>
      <c r="H211" s="255"/>
      <c r="I211" s="255"/>
      <c r="J211" s="1022"/>
      <c r="K211" s="1022"/>
      <c r="L211" s="1022"/>
      <c r="M211" s="255"/>
      <c r="N211" s="255"/>
      <c r="O211" s="255"/>
      <c r="P211" s="255"/>
      <c r="Q211" s="255"/>
      <c r="R211" s="255"/>
      <c r="S211" s="255"/>
      <c r="T211" s="255"/>
      <c r="U211" s="255"/>
      <c r="V211" s="1022"/>
      <c r="W211" s="255"/>
      <c r="X211" s="255"/>
      <c r="Y211" s="255"/>
      <c r="Z211" s="255"/>
      <c r="AA211" s="255"/>
      <c r="AB211" s="255"/>
      <c r="AC211" s="255"/>
      <c r="AD211" s="255"/>
      <c r="AE211" s="255"/>
      <c r="AF211" s="255"/>
      <c r="AG211" s="255"/>
      <c r="AH211" s="255"/>
      <c r="AI211" s="255"/>
      <c r="AJ211" s="255"/>
      <c r="AK211" s="255"/>
      <c r="AL211" s="255"/>
      <c r="AM211" s="255"/>
      <c r="AN211" s="255"/>
      <c r="AO211" s="255"/>
      <c r="AP211" s="255"/>
      <c r="AQ211" s="255"/>
      <c r="AR211" s="255"/>
      <c r="AS211" s="255"/>
    </row>
    <row r="212" spans="1:45" ht="12.75" customHeight="1">
      <c r="A212" s="255"/>
      <c r="B212" s="255"/>
      <c r="C212" s="255"/>
      <c r="D212" s="255"/>
      <c r="E212" s="255"/>
      <c r="F212" s="255"/>
      <c r="G212" s="255"/>
      <c r="H212" s="255"/>
      <c r="I212" s="255"/>
      <c r="J212" s="1022"/>
      <c r="K212" s="1022"/>
      <c r="L212" s="1022"/>
      <c r="M212" s="255"/>
      <c r="N212" s="255"/>
      <c r="O212" s="255"/>
      <c r="P212" s="255"/>
      <c r="Q212" s="255"/>
      <c r="R212" s="255"/>
      <c r="S212" s="255"/>
      <c r="T212" s="255"/>
      <c r="U212" s="255"/>
      <c r="V212" s="1022"/>
      <c r="W212" s="255"/>
      <c r="X212" s="255"/>
      <c r="Y212" s="255"/>
      <c r="Z212" s="255"/>
      <c r="AA212" s="255"/>
      <c r="AB212" s="255"/>
      <c r="AC212" s="255"/>
      <c r="AD212" s="255"/>
      <c r="AE212" s="255"/>
      <c r="AF212" s="255"/>
      <c r="AG212" s="255"/>
      <c r="AH212" s="255"/>
      <c r="AI212" s="255"/>
      <c r="AJ212" s="255"/>
      <c r="AK212" s="255"/>
      <c r="AL212" s="255"/>
      <c r="AM212" s="255"/>
      <c r="AN212" s="255"/>
      <c r="AO212" s="255"/>
      <c r="AP212" s="255"/>
      <c r="AQ212" s="255"/>
      <c r="AR212" s="255"/>
      <c r="AS212" s="255"/>
    </row>
    <row r="213" spans="1:45" ht="12.75" customHeight="1">
      <c r="A213" s="255"/>
      <c r="B213" s="255"/>
      <c r="C213" s="255"/>
      <c r="D213" s="255"/>
      <c r="E213" s="255"/>
      <c r="F213" s="255"/>
      <c r="G213" s="255"/>
      <c r="H213" s="255"/>
      <c r="I213" s="255"/>
      <c r="J213" s="1022"/>
      <c r="K213" s="1022"/>
      <c r="L213" s="1022"/>
      <c r="M213" s="255"/>
      <c r="N213" s="255"/>
      <c r="O213" s="255"/>
      <c r="P213" s="255"/>
      <c r="Q213" s="255"/>
      <c r="R213" s="255"/>
      <c r="S213" s="255"/>
      <c r="T213" s="255"/>
      <c r="U213" s="255"/>
      <c r="V213" s="1022"/>
      <c r="W213" s="255"/>
      <c r="X213" s="255"/>
      <c r="Y213" s="255"/>
      <c r="Z213" s="255"/>
      <c r="AA213" s="255"/>
      <c r="AB213" s="255"/>
      <c r="AC213" s="255"/>
      <c r="AD213" s="255"/>
      <c r="AE213" s="255"/>
      <c r="AF213" s="255"/>
      <c r="AG213" s="255"/>
      <c r="AH213" s="255"/>
      <c r="AI213" s="255"/>
      <c r="AJ213" s="255"/>
      <c r="AK213" s="255"/>
      <c r="AL213" s="255"/>
      <c r="AM213" s="255"/>
      <c r="AN213" s="255"/>
      <c r="AO213" s="255"/>
      <c r="AP213" s="255"/>
      <c r="AQ213" s="255"/>
      <c r="AR213" s="255"/>
      <c r="AS213" s="255"/>
    </row>
    <row r="214" spans="1:45" ht="12.75" customHeight="1">
      <c r="A214" s="255"/>
      <c r="B214" s="255"/>
      <c r="C214" s="255"/>
      <c r="D214" s="255"/>
      <c r="E214" s="255"/>
      <c r="F214" s="255"/>
      <c r="G214" s="255"/>
      <c r="H214" s="255"/>
      <c r="I214" s="255"/>
      <c r="J214" s="1022"/>
      <c r="K214" s="1022"/>
      <c r="L214" s="1022"/>
      <c r="M214" s="255"/>
      <c r="N214" s="255"/>
      <c r="O214" s="255"/>
      <c r="P214" s="255"/>
      <c r="Q214" s="255"/>
      <c r="R214" s="255"/>
      <c r="S214" s="255"/>
      <c r="T214" s="255"/>
      <c r="U214" s="255"/>
      <c r="V214" s="1022"/>
      <c r="W214" s="255"/>
      <c r="X214" s="255"/>
      <c r="Y214" s="255"/>
      <c r="Z214" s="255"/>
      <c r="AA214" s="255"/>
      <c r="AB214" s="255"/>
      <c r="AC214" s="255"/>
      <c r="AD214" s="255"/>
      <c r="AE214" s="255"/>
      <c r="AF214" s="255"/>
      <c r="AG214" s="255"/>
      <c r="AH214" s="255"/>
      <c r="AI214" s="255"/>
      <c r="AJ214" s="255"/>
      <c r="AK214" s="255"/>
      <c r="AL214" s="255"/>
      <c r="AM214" s="255"/>
      <c r="AN214" s="255"/>
      <c r="AO214" s="255"/>
      <c r="AP214" s="255"/>
      <c r="AQ214" s="255"/>
      <c r="AR214" s="255"/>
      <c r="AS214" s="255"/>
    </row>
    <row r="215" spans="1:45" ht="12.75" customHeight="1">
      <c r="A215" s="255"/>
      <c r="B215" s="255"/>
      <c r="C215" s="255"/>
      <c r="D215" s="255"/>
      <c r="E215" s="255"/>
      <c r="F215" s="255"/>
      <c r="G215" s="255"/>
      <c r="H215" s="255"/>
      <c r="I215" s="255"/>
      <c r="J215" s="1022"/>
      <c r="K215" s="1022"/>
      <c r="L215" s="1022"/>
      <c r="M215" s="255"/>
      <c r="N215" s="255"/>
      <c r="O215" s="255"/>
      <c r="P215" s="255"/>
      <c r="Q215" s="255"/>
      <c r="R215" s="255"/>
      <c r="S215" s="255"/>
      <c r="T215" s="255"/>
      <c r="U215" s="255"/>
      <c r="V215" s="1022"/>
      <c r="W215" s="255"/>
      <c r="X215" s="255"/>
      <c r="Y215" s="255"/>
      <c r="Z215" s="255"/>
      <c r="AA215" s="255"/>
      <c r="AB215" s="255"/>
      <c r="AC215" s="255"/>
      <c r="AD215" s="255"/>
      <c r="AE215" s="255"/>
      <c r="AF215" s="255"/>
      <c r="AG215" s="255"/>
      <c r="AH215" s="255"/>
      <c r="AI215" s="255"/>
      <c r="AJ215" s="255"/>
      <c r="AK215" s="255"/>
      <c r="AL215" s="255"/>
      <c r="AM215" s="255"/>
      <c r="AN215" s="255"/>
      <c r="AO215" s="255"/>
      <c r="AP215" s="255"/>
      <c r="AQ215" s="255"/>
      <c r="AR215" s="255"/>
      <c r="AS215" s="255"/>
    </row>
    <row r="216" spans="1:45" ht="12.75" customHeight="1">
      <c r="A216" s="255"/>
      <c r="B216" s="255"/>
      <c r="C216" s="255"/>
      <c r="D216" s="255"/>
      <c r="E216" s="255"/>
      <c r="F216" s="255"/>
      <c r="G216" s="255"/>
      <c r="H216" s="255"/>
      <c r="I216" s="255"/>
      <c r="J216" s="1022"/>
      <c r="K216" s="1022"/>
      <c r="L216" s="1022"/>
      <c r="M216" s="255"/>
      <c r="N216" s="255"/>
      <c r="O216" s="255"/>
      <c r="P216" s="255"/>
      <c r="Q216" s="255"/>
      <c r="R216" s="255"/>
      <c r="S216" s="255"/>
      <c r="T216" s="255"/>
      <c r="U216" s="255"/>
      <c r="V216" s="1022"/>
      <c r="W216" s="255"/>
      <c r="X216" s="255"/>
      <c r="Y216" s="255"/>
      <c r="Z216" s="255"/>
      <c r="AA216" s="255"/>
      <c r="AB216" s="255"/>
      <c r="AC216" s="255"/>
      <c r="AD216" s="255"/>
      <c r="AE216" s="255"/>
      <c r="AF216" s="255"/>
      <c r="AG216" s="255"/>
      <c r="AH216" s="255"/>
      <c r="AI216" s="255"/>
      <c r="AJ216" s="255"/>
      <c r="AK216" s="255"/>
      <c r="AL216" s="255"/>
      <c r="AM216" s="255"/>
      <c r="AN216" s="255"/>
      <c r="AO216" s="255"/>
      <c r="AP216" s="255"/>
      <c r="AQ216" s="255"/>
      <c r="AR216" s="255"/>
      <c r="AS216" s="255"/>
    </row>
    <row r="217" spans="1:45" ht="12.75" customHeight="1">
      <c r="A217" s="255"/>
      <c r="B217" s="255"/>
      <c r="C217" s="255"/>
      <c r="D217" s="255"/>
      <c r="E217" s="255"/>
      <c r="F217" s="255"/>
      <c r="G217" s="255"/>
      <c r="H217" s="255"/>
      <c r="I217" s="255"/>
      <c r="J217" s="1022"/>
      <c r="K217" s="1022"/>
      <c r="L217" s="1022"/>
      <c r="M217" s="255"/>
      <c r="N217" s="255"/>
      <c r="O217" s="255"/>
      <c r="P217" s="255"/>
      <c r="Q217" s="255"/>
      <c r="R217" s="255"/>
      <c r="S217" s="255"/>
      <c r="T217" s="255"/>
      <c r="U217" s="255"/>
      <c r="V217" s="1022"/>
      <c r="W217" s="255"/>
      <c r="X217" s="255"/>
      <c r="Y217" s="255"/>
      <c r="Z217" s="255"/>
      <c r="AA217" s="255"/>
      <c r="AB217" s="255"/>
      <c r="AC217" s="255"/>
      <c r="AD217" s="255"/>
      <c r="AE217" s="255"/>
      <c r="AF217" s="255"/>
      <c r="AG217" s="255"/>
      <c r="AH217" s="255"/>
      <c r="AI217" s="255"/>
      <c r="AJ217" s="255"/>
      <c r="AK217" s="255"/>
      <c r="AL217" s="255"/>
      <c r="AM217" s="255"/>
      <c r="AN217" s="255"/>
      <c r="AO217" s="255"/>
      <c r="AP217" s="255"/>
      <c r="AQ217" s="255"/>
      <c r="AR217" s="255"/>
      <c r="AS217" s="255"/>
    </row>
    <row r="218" spans="1:45" ht="12.75" customHeight="1">
      <c r="A218" s="255"/>
      <c r="B218" s="255"/>
      <c r="C218" s="255"/>
      <c r="D218" s="255"/>
      <c r="E218" s="255"/>
      <c r="F218" s="255"/>
      <c r="G218" s="255"/>
      <c r="H218" s="255"/>
      <c r="I218" s="255"/>
      <c r="J218" s="1022"/>
      <c r="K218" s="1022"/>
      <c r="L218" s="1022"/>
      <c r="M218" s="255"/>
      <c r="N218" s="255"/>
      <c r="O218" s="255"/>
      <c r="P218" s="255"/>
      <c r="Q218" s="255"/>
      <c r="R218" s="255"/>
      <c r="S218" s="255"/>
      <c r="T218" s="255"/>
      <c r="U218" s="255"/>
      <c r="V218" s="1022"/>
      <c r="W218" s="255"/>
      <c r="X218" s="255"/>
      <c r="Y218" s="255"/>
      <c r="Z218" s="255"/>
      <c r="AA218" s="255"/>
      <c r="AB218" s="255"/>
      <c r="AC218" s="255"/>
      <c r="AD218" s="255"/>
      <c r="AE218" s="255"/>
      <c r="AF218" s="255"/>
      <c r="AG218" s="255"/>
      <c r="AH218" s="255"/>
      <c r="AI218" s="255"/>
      <c r="AJ218" s="255"/>
      <c r="AK218" s="255"/>
      <c r="AL218" s="255"/>
      <c r="AM218" s="255"/>
      <c r="AN218" s="255"/>
      <c r="AO218" s="255"/>
      <c r="AP218" s="255"/>
      <c r="AQ218" s="255"/>
      <c r="AR218" s="255"/>
      <c r="AS218" s="255"/>
    </row>
    <row r="219" spans="1:45" ht="12.75" customHeight="1">
      <c r="A219" s="255"/>
      <c r="B219" s="255"/>
      <c r="C219" s="255"/>
      <c r="D219" s="255"/>
      <c r="E219" s="255"/>
      <c r="F219" s="255"/>
      <c r="G219" s="255"/>
      <c r="H219" s="255"/>
      <c r="I219" s="255"/>
      <c r="J219" s="1022"/>
      <c r="K219" s="1022"/>
      <c r="L219" s="1022"/>
      <c r="M219" s="255"/>
      <c r="N219" s="255"/>
      <c r="O219" s="255"/>
      <c r="P219" s="255"/>
      <c r="Q219" s="255"/>
      <c r="R219" s="255"/>
      <c r="S219" s="255"/>
      <c r="T219" s="255"/>
      <c r="U219" s="255"/>
      <c r="V219" s="1022"/>
      <c r="W219" s="255"/>
      <c r="X219" s="255"/>
      <c r="Y219" s="255"/>
      <c r="Z219" s="255"/>
      <c r="AA219" s="255"/>
      <c r="AB219" s="255"/>
      <c r="AC219" s="255"/>
      <c r="AD219" s="255"/>
      <c r="AE219" s="255"/>
      <c r="AF219" s="255"/>
      <c r="AG219" s="255"/>
      <c r="AH219" s="255"/>
      <c r="AI219" s="255"/>
      <c r="AJ219" s="255"/>
      <c r="AK219" s="255"/>
      <c r="AL219" s="255"/>
      <c r="AM219" s="255"/>
      <c r="AN219" s="255"/>
      <c r="AO219" s="255"/>
      <c r="AP219" s="255"/>
      <c r="AQ219" s="255"/>
      <c r="AR219" s="255"/>
      <c r="AS219" s="255"/>
    </row>
    <row r="220" spans="1:45" ht="12.75" customHeight="1">
      <c r="A220" s="255"/>
      <c r="B220" s="255"/>
      <c r="C220" s="255"/>
      <c r="D220" s="255"/>
      <c r="E220" s="255"/>
      <c r="F220" s="255"/>
      <c r="G220" s="255"/>
      <c r="H220" s="255"/>
      <c r="I220" s="255"/>
      <c r="J220" s="1022"/>
      <c r="K220" s="1022"/>
      <c r="L220" s="1022"/>
      <c r="M220" s="255"/>
      <c r="N220" s="255"/>
      <c r="O220" s="255"/>
      <c r="P220" s="255"/>
      <c r="Q220" s="255"/>
      <c r="R220" s="255"/>
      <c r="S220" s="255"/>
      <c r="T220" s="255"/>
      <c r="U220" s="255"/>
      <c r="V220" s="1022"/>
      <c r="W220" s="255"/>
      <c r="X220" s="255"/>
      <c r="Y220" s="255"/>
      <c r="Z220" s="255"/>
      <c r="AA220" s="255"/>
      <c r="AB220" s="255"/>
      <c r="AC220" s="255"/>
      <c r="AD220" s="255"/>
      <c r="AE220" s="255"/>
      <c r="AF220" s="255"/>
      <c r="AG220" s="255"/>
      <c r="AH220" s="255"/>
      <c r="AI220" s="255"/>
      <c r="AJ220" s="255"/>
      <c r="AK220" s="255"/>
      <c r="AL220" s="255"/>
      <c r="AM220" s="255"/>
      <c r="AN220" s="255"/>
      <c r="AO220" s="255"/>
      <c r="AP220" s="255"/>
      <c r="AQ220" s="255"/>
      <c r="AR220" s="255"/>
      <c r="AS220" s="255"/>
    </row>
    <row r="221" spans="1:45" ht="12.75" customHeight="1">
      <c r="A221" s="255"/>
      <c r="B221" s="255"/>
      <c r="C221" s="255"/>
      <c r="D221" s="255"/>
      <c r="E221" s="255"/>
      <c r="F221" s="255"/>
      <c r="G221" s="255"/>
      <c r="H221" s="255"/>
      <c r="I221" s="255"/>
      <c r="J221" s="1022"/>
      <c r="K221" s="1022"/>
      <c r="L221" s="1022"/>
      <c r="M221" s="255"/>
      <c r="N221" s="255"/>
      <c r="O221" s="255"/>
      <c r="P221" s="255"/>
      <c r="Q221" s="255"/>
      <c r="R221" s="255"/>
      <c r="S221" s="255"/>
      <c r="T221" s="255"/>
      <c r="U221" s="255"/>
      <c r="V221" s="1022"/>
      <c r="W221" s="255"/>
      <c r="X221" s="255"/>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row>
    <row r="222" spans="1:45" ht="12.75" customHeight="1">
      <c r="A222" s="255"/>
      <c r="B222" s="255"/>
      <c r="C222" s="255"/>
      <c r="D222" s="255"/>
      <c r="E222" s="255"/>
      <c r="F222" s="255"/>
      <c r="G222" s="255"/>
      <c r="H222" s="255"/>
      <c r="I222" s="255"/>
      <c r="J222" s="1022"/>
      <c r="K222" s="1022"/>
      <c r="L222" s="1022"/>
      <c r="M222" s="255"/>
      <c r="N222" s="255"/>
      <c r="O222" s="255"/>
      <c r="P222" s="255"/>
      <c r="Q222" s="255"/>
      <c r="R222" s="255"/>
      <c r="S222" s="255"/>
      <c r="T222" s="255"/>
      <c r="U222" s="255"/>
      <c r="V222" s="1022"/>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row>
    <row r="223" spans="1:45" ht="12.75" customHeight="1">
      <c r="A223" s="255"/>
      <c r="B223" s="255"/>
      <c r="C223" s="255"/>
      <c r="D223" s="255"/>
      <c r="E223" s="255"/>
      <c r="F223" s="255"/>
      <c r="G223" s="255"/>
      <c r="H223" s="255"/>
      <c r="I223" s="255"/>
      <c r="J223" s="1022"/>
      <c r="K223" s="1022"/>
      <c r="L223" s="1022"/>
      <c r="M223" s="255"/>
      <c r="N223" s="255"/>
      <c r="O223" s="255"/>
      <c r="P223" s="255"/>
      <c r="Q223" s="255"/>
      <c r="R223" s="255"/>
      <c r="S223" s="255"/>
      <c r="T223" s="255"/>
      <c r="U223" s="255"/>
      <c r="V223" s="1022"/>
      <c r="W223" s="255"/>
      <c r="X223" s="255"/>
      <c r="Y223" s="255"/>
      <c r="Z223" s="255"/>
      <c r="AA223" s="255"/>
      <c r="AB223" s="255"/>
      <c r="AC223" s="255"/>
      <c r="AD223" s="255"/>
      <c r="AE223" s="255"/>
      <c r="AF223" s="255"/>
      <c r="AG223" s="255"/>
      <c r="AH223" s="255"/>
      <c r="AI223" s="255"/>
      <c r="AJ223" s="255"/>
      <c r="AK223" s="255"/>
      <c r="AL223" s="255"/>
      <c r="AM223" s="255"/>
      <c r="AN223" s="255"/>
      <c r="AO223" s="255"/>
      <c r="AP223" s="255"/>
      <c r="AQ223" s="255"/>
      <c r="AR223" s="255"/>
      <c r="AS223" s="255"/>
    </row>
    <row r="224" spans="1:45" ht="12.75" customHeight="1">
      <c r="A224" s="255"/>
      <c r="B224" s="255"/>
      <c r="C224" s="255"/>
      <c r="D224" s="255"/>
      <c r="E224" s="255"/>
      <c r="F224" s="255"/>
      <c r="G224" s="255"/>
      <c r="H224" s="255"/>
      <c r="I224" s="255"/>
      <c r="J224" s="1022"/>
      <c r="K224" s="1022"/>
      <c r="L224" s="1022"/>
      <c r="M224" s="255"/>
      <c r="N224" s="255"/>
      <c r="O224" s="255"/>
      <c r="P224" s="255"/>
      <c r="Q224" s="255"/>
      <c r="R224" s="255"/>
      <c r="S224" s="255"/>
      <c r="T224" s="255"/>
      <c r="U224" s="255"/>
      <c r="V224" s="1022"/>
      <c r="W224" s="255"/>
      <c r="X224" s="255"/>
      <c r="Y224" s="255"/>
      <c r="Z224" s="255"/>
      <c r="AA224" s="255"/>
      <c r="AB224" s="255"/>
      <c r="AC224" s="255"/>
      <c r="AD224" s="255"/>
      <c r="AE224" s="255"/>
      <c r="AF224" s="255"/>
      <c r="AG224" s="255"/>
      <c r="AH224" s="255"/>
      <c r="AI224" s="255"/>
      <c r="AJ224" s="255"/>
      <c r="AK224" s="255"/>
      <c r="AL224" s="255"/>
      <c r="AM224" s="255"/>
      <c r="AN224" s="255"/>
      <c r="AO224" s="255"/>
      <c r="AP224" s="255"/>
      <c r="AQ224" s="255"/>
      <c r="AR224" s="255"/>
      <c r="AS224" s="255"/>
    </row>
    <row r="225" spans="1:45" ht="12.75" customHeight="1">
      <c r="A225" s="255"/>
      <c r="B225" s="255"/>
      <c r="C225" s="255"/>
      <c r="D225" s="255"/>
      <c r="E225" s="255"/>
      <c r="F225" s="255"/>
      <c r="G225" s="255"/>
      <c r="H225" s="255"/>
      <c r="I225" s="255"/>
      <c r="J225" s="1022"/>
      <c r="K225" s="1022"/>
      <c r="L225" s="1022"/>
      <c r="M225" s="255"/>
      <c r="N225" s="255"/>
      <c r="O225" s="255"/>
      <c r="P225" s="255"/>
      <c r="Q225" s="255"/>
      <c r="R225" s="255"/>
      <c r="S225" s="255"/>
      <c r="T225" s="255"/>
      <c r="U225" s="255"/>
      <c r="V225" s="1022"/>
      <c r="W225" s="255"/>
      <c r="X225" s="255"/>
      <c r="Y225" s="255"/>
      <c r="Z225" s="255"/>
      <c r="AA225" s="255"/>
      <c r="AB225" s="255"/>
      <c r="AC225" s="255"/>
      <c r="AD225" s="255"/>
      <c r="AE225" s="255"/>
      <c r="AF225" s="255"/>
      <c r="AG225" s="255"/>
      <c r="AH225" s="255"/>
      <c r="AI225" s="255"/>
      <c r="AJ225" s="255"/>
      <c r="AK225" s="255"/>
      <c r="AL225" s="255"/>
      <c r="AM225" s="255"/>
      <c r="AN225" s="255"/>
      <c r="AO225" s="255"/>
      <c r="AP225" s="255"/>
      <c r="AQ225" s="255"/>
      <c r="AR225" s="255"/>
      <c r="AS225" s="255"/>
    </row>
    <row r="226" spans="1:45" ht="12.75" customHeight="1">
      <c r="A226" s="255"/>
      <c r="B226" s="255"/>
      <c r="C226" s="255"/>
      <c r="D226" s="255"/>
      <c r="E226" s="255"/>
      <c r="F226" s="255"/>
      <c r="G226" s="255"/>
      <c r="H226" s="255"/>
      <c r="I226" s="255"/>
      <c r="J226" s="1022"/>
      <c r="K226" s="1022"/>
      <c r="L226" s="1022"/>
      <c r="M226" s="255"/>
      <c r="N226" s="255"/>
      <c r="O226" s="255"/>
      <c r="P226" s="255"/>
      <c r="Q226" s="255"/>
      <c r="R226" s="255"/>
      <c r="S226" s="255"/>
      <c r="T226" s="255"/>
      <c r="U226" s="255"/>
      <c r="V226" s="1022"/>
      <c r="W226" s="255"/>
      <c r="X226" s="255"/>
      <c r="Y226" s="255"/>
      <c r="Z226" s="255"/>
      <c r="AA226" s="255"/>
      <c r="AB226" s="255"/>
      <c r="AC226" s="255"/>
      <c r="AD226" s="255"/>
      <c r="AE226" s="255"/>
      <c r="AF226" s="255"/>
      <c r="AG226" s="255"/>
      <c r="AH226" s="255"/>
      <c r="AI226" s="255"/>
      <c r="AJ226" s="255"/>
      <c r="AK226" s="255"/>
      <c r="AL226" s="255"/>
      <c r="AM226" s="255"/>
      <c r="AN226" s="255"/>
      <c r="AO226" s="255"/>
      <c r="AP226" s="255"/>
      <c r="AQ226" s="255"/>
      <c r="AR226" s="255"/>
      <c r="AS226" s="255"/>
    </row>
    <row r="227" spans="1:45" ht="12.75" customHeight="1">
      <c r="A227" s="255"/>
      <c r="B227" s="255"/>
      <c r="C227" s="255"/>
      <c r="D227" s="255"/>
      <c r="E227" s="255"/>
      <c r="F227" s="255"/>
      <c r="G227" s="255"/>
      <c r="H227" s="255"/>
      <c r="I227" s="255"/>
      <c r="J227" s="1022"/>
      <c r="K227" s="1022"/>
      <c r="L227" s="1022"/>
      <c r="M227" s="255"/>
      <c r="N227" s="255"/>
      <c r="O227" s="255"/>
      <c r="P227" s="255"/>
      <c r="Q227" s="255"/>
      <c r="R227" s="255"/>
      <c r="S227" s="255"/>
      <c r="T227" s="255"/>
      <c r="U227" s="255"/>
      <c r="V227" s="1022"/>
      <c r="W227" s="255"/>
      <c r="X227" s="255"/>
      <c r="Y227" s="255"/>
      <c r="Z227" s="255"/>
      <c r="AA227" s="255"/>
      <c r="AB227" s="255"/>
      <c r="AC227" s="255"/>
      <c r="AD227" s="255"/>
      <c r="AE227" s="255"/>
      <c r="AF227" s="255"/>
      <c r="AG227" s="255"/>
      <c r="AH227" s="255"/>
      <c r="AI227" s="255"/>
      <c r="AJ227" s="255"/>
      <c r="AK227" s="255"/>
      <c r="AL227" s="255"/>
      <c r="AM227" s="255"/>
      <c r="AN227" s="255"/>
      <c r="AO227" s="255"/>
      <c r="AP227" s="255"/>
      <c r="AQ227" s="255"/>
      <c r="AR227" s="255"/>
      <c r="AS227" s="255"/>
    </row>
    <row r="228" spans="1:45" ht="12.75" customHeight="1">
      <c r="A228" s="255"/>
      <c r="B228" s="255"/>
      <c r="C228" s="255"/>
      <c r="D228" s="255"/>
      <c r="E228" s="255"/>
      <c r="F228" s="255"/>
      <c r="G228" s="255"/>
      <c r="H228" s="255"/>
      <c r="I228" s="255"/>
      <c r="J228" s="1022"/>
      <c r="K228" s="1022"/>
      <c r="L228" s="1022"/>
      <c r="M228" s="255"/>
      <c r="N228" s="255"/>
      <c r="O228" s="255"/>
      <c r="P228" s="255"/>
      <c r="Q228" s="255"/>
      <c r="R228" s="255"/>
      <c r="S228" s="255"/>
      <c r="T228" s="255"/>
      <c r="U228" s="255"/>
      <c r="V228" s="1022"/>
      <c r="W228" s="255"/>
      <c r="X228" s="255"/>
      <c r="Y228" s="255"/>
      <c r="Z228" s="255"/>
      <c r="AA228" s="255"/>
      <c r="AB228" s="255"/>
      <c r="AC228" s="255"/>
      <c r="AD228" s="255"/>
      <c r="AE228" s="255"/>
      <c r="AF228" s="255"/>
      <c r="AG228" s="255"/>
      <c r="AH228" s="255"/>
      <c r="AI228" s="255"/>
      <c r="AJ228" s="255"/>
      <c r="AK228" s="255"/>
      <c r="AL228" s="255"/>
      <c r="AM228" s="255"/>
      <c r="AN228" s="255"/>
      <c r="AO228" s="255"/>
      <c r="AP228" s="255"/>
      <c r="AQ228" s="255"/>
      <c r="AR228" s="255"/>
      <c r="AS228" s="255"/>
    </row>
    <row r="229" spans="1:45" ht="12.75" customHeight="1">
      <c r="A229" s="255"/>
      <c r="B229" s="255"/>
      <c r="C229" s="255"/>
      <c r="D229" s="255"/>
      <c r="E229" s="255"/>
      <c r="F229" s="255"/>
      <c r="G229" s="255"/>
      <c r="H229" s="255"/>
      <c r="I229" s="255"/>
      <c r="J229" s="1022"/>
      <c r="K229" s="1022"/>
      <c r="L229" s="1022"/>
      <c r="M229" s="255"/>
      <c r="N229" s="255"/>
      <c r="O229" s="255"/>
      <c r="P229" s="255"/>
      <c r="Q229" s="255"/>
      <c r="R229" s="255"/>
      <c r="S229" s="255"/>
      <c r="T229" s="255"/>
      <c r="U229" s="255"/>
      <c r="V229" s="1022"/>
      <c r="W229" s="255"/>
      <c r="X229" s="255"/>
      <c r="Y229" s="255"/>
      <c r="Z229" s="255"/>
      <c r="AA229" s="255"/>
      <c r="AB229" s="255"/>
      <c r="AC229" s="255"/>
      <c r="AD229" s="255"/>
      <c r="AE229" s="255"/>
      <c r="AF229" s="255"/>
      <c r="AG229" s="255"/>
      <c r="AH229" s="255"/>
      <c r="AI229" s="255"/>
      <c r="AJ229" s="255"/>
      <c r="AK229" s="255"/>
      <c r="AL229" s="255"/>
      <c r="AM229" s="255"/>
      <c r="AN229" s="255"/>
      <c r="AO229" s="255"/>
      <c r="AP229" s="255"/>
      <c r="AQ229" s="255"/>
      <c r="AR229" s="255"/>
      <c r="AS229" s="255"/>
    </row>
    <row r="230" spans="1:45" ht="12.75" customHeight="1">
      <c r="A230" s="255"/>
      <c r="B230" s="255"/>
      <c r="C230" s="255"/>
      <c r="D230" s="255"/>
      <c r="E230" s="255"/>
      <c r="F230" s="255"/>
      <c r="G230" s="255"/>
      <c r="H230" s="255"/>
      <c r="I230" s="255"/>
      <c r="J230" s="1022"/>
      <c r="K230" s="1022"/>
      <c r="L230" s="1022"/>
      <c r="M230" s="255"/>
      <c r="N230" s="255"/>
      <c r="O230" s="255"/>
      <c r="P230" s="255"/>
      <c r="Q230" s="255"/>
      <c r="R230" s="255"/>
      <c r="S230" s="255"/>
      <c r="T230" s="255"/>
      <c r="U230" s="255"/>
      <c r="V230" s="1022"/>
      <c r="W230" s="255"/>
      <c r="X230" s="255"/>
      <c r="Y230" s="255"/>
      <c r="Z230" s="255"/>
      <c r="AA230" s="255"/>
      <c r="AB230" s="255"/>
      <c r="AC230" s="255"/>
      <c r="AD230" s="255"/>
      <c r="AE230" s="255"/>
      <c r="AF230" s="255"/>
      <c r="AG230" s="255"/>
      <c r="AH230" s="255"/>
      <c r="AI230" s="255"/>
      <c r="AJ230" s="255"/>
      <c r="AK230" s="255"/>
      <c r="AL230" s="255"/>
      <c r="AM230" s="255"/>
      <c r="AN230" s="255"/>
      <c r="AO230" s="255"/>
      <c r="AP230" s="255"/>
      <c r="AQ230" s="255"/>
      <c r="AR230" s="255"/>
      <c r="AS230" s="255"/>
    </row>
    <row r="231" spans="1:45" ht="12.75" customHeight="1">
      <c r="A231" s="255"/>
      <c r="B231" s="255"/>
      <c r="C231" s="255"/>
      <c r="D231" s="255"/>
      <c r="E231" s="255"/>
      <c r="F231" s="255"/>
      <c r="G231" s="255"/>
      <c r="H231" s="255"/>
      <c r="I231" s="255"/>
      <c r="J231" s="1022"/>
      <c r="K231" s="1022"/>
      <c r="L231" s="1022"/>
      <c r="M231" s="255"/>
      <c r="N231" s="255"/>
      <c r="O231" s="255"/>
      <c r="P231" s="255"/>
      <c r="Q231" s="255"/>
      <c r="R231" s="255"/>
      <c r="S231" s="255"/>
      <c r="T231" s="255"/>
      <c r="U231" s="255"/>
      <c r="V231" s="1022"/>
      <c r="W231" s="255"/>
      <c r="X231" s="255"/>
      <c r="Y231" s="255"/>
      <c r="Z231" s="255"/>
      <c r="AA231" s="255"/>
      <c r="AB231" s="255"/>
      <c r="AC231" s="255"/>
      <c r="AD231" s="255"/>
      <c r="AE231" s="255"/>
      <c r="AF231" s="255"/>
      <c r="AG231" s="255"/>
      <c r="AH231" s="255"/>
      <c r="AI231" s="255"/>
      <c r="AJ231" s="255"/>
      <c r="AK231" s="255"/>
      <c r="AL231" s="255"/>
      <c r="AM231" s="255"/>
      <c r="AN231" s="255"/>
      <c r="AO231" s="255"/>
      <c r="AP231" s="255"/>
      <c r="AQ231" s="255"/>
      <c r="AR231" s="255"/>
      <c r="AS231" s="255"/>
    </row>
    <row r="232" spans="1:45" ht="12.75" customHeight="1">
      <c r="A232" s="255"/>
      <c r="B232" s="255"/>
      <c r="C232" s="255"/>
      <c r="D232" s="255"/>
      <c r="E232" s="255"/>
      <c r="F232" s="255"/>
      <c r="G232" s="255"/>
      <c r="H232" s="255"/>
      <c r="I232" s="255"/>
      <c r="J232" s="1022"/>
      <c r="K232" s="1022"/>
      <c r="L232" s="1022"/>
      <c r="M232" s="255"/>
      <c r="N232" s="255"/>
      <c r="O232" s="255"/>
      <c r="P232" s="255"/>
      <c r="Q232" s="255"/>
      <c r="R232" s="255"/>
      <c r="S232" s="255"/>
      <c r="T232" s="255"/>
      <c r="U232" s="255"/>
      <c r="V232" s="1022"/>
      <c r="W232" s="255"/>
      <c r="X232" s="255"/>
      <c r="Y232" s="255"/>
      <c r="Z232" s="255"/>
      <c r="AA232" s="255"/>
      <c r="AB232" s="255"/>
      <c r="AC232" s="255"/>
      <c r="AD232" s="255"/>
      <c r="AE232" s="255"/>
      <c r="AF232" s="255"/>
      <c r="AG232" s="255"/>
      <c r="AH232" s="255"/>
      <c r="AI232" s="255"/>
      <c r="AJ232" s="255"/>
      <c r="AK232" s="255"/>
      <c r="AL232" s="255"/>
      <c r="AM232" s="255"/>
      <c r="AN232" s="255"/>
      <c r="AO232" s="255"/>
      <c r="AP232" s="255"/>
      <c r="AQ232" s="255"/>
      <c r="AR232" s="255"/>
      <c r="AS232" s="255"/>
    </row>
    <row r="233" spans="1:45" ht="12.75" customHeight="1">
      <c r="A233" s="255"/>
      <c r="B233" s="255"/>
      <c r="C233" s="255"/>
      <c r="D233" s="255"/>
      <c r="E233" s="255"/>
      <c r="F233" s="255"/>
      <c r="G233" s="255"/>
      <c r="H233" s="255"/>
      <c r="I233" s="255"/>
      <c r="J233" s="1022"/>
      <c r="K233" s="1022"/>
      <c r="L233" s="1022"/>
      <c r="M233" s="255"/>
      <c r="N233" s="255"/>
      <c r="O233" s="255"/>
      <c r="P233" s="255"/>
      <c r="Q233" s="255"/>
      <c r="R233" s="255"/>
      <c r="S233" s="255"/>
      <c r="T233" s="255"/>
      <c r="U233" s="255"/>
      <c r="V233" s="1022"/>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row>
    <row r="234" spans="1:45" ht="12.75" customHeight="1">
      <c r="A234" s="255"/>
      <c r="B234" s="255"/>
      <c r="C234" s="255"/>
      <c r="D234" s="255"/>
      <c r="E234" s="255"/>
      <c r="F234" s="255"/>
      <c r="G234" s="255"/>
      <c r="H234" s="255"/>
      <c r="I234" s="255"/>
      <c r="J234" s="1022"/>
      <c r="K234" s="1022"/>
      <c r="L234" s="1022"/>
      <c r="M234" s="255"/>
      <c r="N234" s="255"/>
      <c r="O234" s="255"/>
      <c r="P234" s="255"/>
      <c r="Q234" s="255"/>
      <c r="R234" s="255"/>
      <c r="S234" s="255"/>
      <c r="T234" s="255"/>
      <c r="U234" s="255"/>
      <c r="V234" s="1022"/>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5"/>
      <c r="AR234" s="255"/>
      <c r="AS234" s="255"/>
    </row>
    <row r="235" spans="1:45" ht="12.75" customHeight="1">
      <c r="A235" s="255"/>
      <c r="B235" s="255"/>
      <c r="C235" s="255"/>
      <c r="D235" s="255"/>
      <c r="E235" s="255"/>
      <c r="F235" s="255"/>
      <c r="G235" s="255"/>
      <c r="H235" s="255"/>
      <c r="I235" s="255"/>
      <c r="J235" s="1022"/>
      <c r="K235" s="1022"/>
      <c r="L235" s="1022"/>
      <c r="M235" s="255"/>
      <c r="N235" s="255"/>
      <c r="O235" s="255"/>
      <c r="P235" s="255"/>
      <c r="Q235" s="255"/>
      <c r="R235" s="255"/>
      <c r="S235" s="255"/>
      <c r="T235" s="255"/>
      <c r="U235" s="255"/>
      <c r="V235" s="1022"/>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5"/>
      <c r="AR235" s="255"/>
      <c r="AS235" s="255"/>
    </row>
    <row r="236" spans="1:45" ht="12.75" customHeight="1">
      <c r="A236" s="255"/>
      <c r="B236" s="255"/>
      <c r="C236" s="255"/>
      <c r="D236" s="255"/>
      <c r="E236" s="255"/>
      <c r="F236" s="255"/>
      <c r="G236" s="255"/>
      <c r="H236" s="255"/>
      <c r="I236" s="255"/>
      <c r="J236" s="1022"/>
      <c r="K236" s="1022"/>
      <c r="L236" s="1022"/>
      <c r="M236" s="255"/>
      <c r="N236" s="255"/>
      <c r="O236" s="255"/>
      <c r="P236" s="255"/>
      <c r="Q236" s="255"/>
      <c r="R236" s="255"/>
      <c r="S236" s="255"/>
      <c r="T236" s="255"/>
      <c r="U236" s="255"/>
      <c r="V236" s="1022"/>
      <c r="W236" s="255"/>
      <c r="X236" s="255"/>
      <c r="Y236" s="255"/>
      <c r="Z236" s="255"/>
      <c r="AA236" s="255"/>
      <c r="AB236" s="255"/>
      <c r="AC236" s="255"/>
      <c r="AD236" s="255"/>
      <c r="AE236" s="255"/>
      <c r="AF236" s="255"/>
      <c r="AG236" s="255"/>
      <c r="AH236" s="255"/>
      <c r="AI236" s="255"/>
      <c r="AJ236" s="255"/>
      <c r="AK236" s="255"/>
      <c r="AL236" s="255"/>
      <c r="AM236" s="255"/>
      <c r="AN236" s="255"/>
      <c r="AO236" s="255"/>
      <c r="AP236" s="255"/>
      <c r="AQ236" s="255"/>
      <c r="AR236" s="255"/>
      <c r="AS236" s="255"/>
    </row>
    <row r="237" spans="1:45" ht="12.75" customHeight="1">
      <c r="A237" s="255"/>
      <c r="B237" s="255"/>
      <c r="C237" s="255"/>
      <c r="D237" s="255"/>
      <c r="E237" s="255"/>
      <c r="F237" s="255"/>
      <c r="G237" s="255"/>
      <c r="H237" s="255"/>
      <c r="I237" s="255"/>
      <c r="J237" s="1022"/>
      <c r="K237" s="1022"/>
      <c r="L237" s="1022"/>
      <c r="M237" s="255"/>
      <c r="N237" s="255"/>
      <c r="O237" s="255"/>
      <c r="P237" s="255"/>
      <c r="Q237" s="255"/>
      <c r="R237" s="255"/>
      <c r="S237" s="255"/>
      <c r="T237" s="255"/>
      <c r="U237" s="255"/>
      <c r="V237" s="1022"/>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5"/>
      <c r="AR237" s="255"/>
      <c r="AS237" s="255"/>
    </row>
    <row r="238" spans="1:45" ht="12.75" customHeight="1">
      <c r="A238" s="255"/>
      <c r="B238" s="255"/>
      <c r="C238" s="255"/>
      <c r="D238" s="255"/>
      <c r="E238" s="255"/>
      <c r="F238" s="255"/>
      <c r="G238" s="255"/>
      <c r="H238" s="255"/>
      <c r="I238" s="255"/>
      <c r="J238" s="1022"/>
      <c r="K238" s="1022"/>
      <c r="L238" s="1022"/>
      <c r="M238" s="255"/>
      <c r="N238" s="255"/>
      <c r="O238" s="255"/>
      <c r="P238" s="255"/>
      <c r="Q238" s="255"/>
      <c r="R238" s="255"/>
      <c r="S238" s="255"/>
      <c r="T238" s="255"/>
      <c r="U238" s="255"/>
      <c r="V238" s="1022"/>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5"/>
      <c r="AR238" s="255"/>
      <c r="AS238" s="255"/>
    </row>
    <row r="239" spans="1:45" ht="12.75" customHeight="1">
      <c r="A239" s="255"/>
      <c r="B239" s="255"/>
      <c r="C239" s="255"/>
      <c r="D239" s="255"/>
      <c r="E239" s="255"/>
      <c r="F239" s="255"/>
      <c r="G239" s="255"/>
      <c r="H239" s="255"/>
      <c r="I239" s="255"/>
      <c r="J239" s="1022"/>
      <c r="K239" s="1022"/>
      <c r="L239" s="1022"/>
      <c r="M239" s="255"/>
      <c r="N239" s="255"/>
      <c r="O239" s="255"/>
      <c r="P239" s="255"/>
      <c r="Q239" s="255"/>
      <c r="R239" s="255"/>
      <c r="S239" s="255"/>
      <c r="T239" s="255"/>
      <c r="U239" s="255"/>
      <c r="V239" s="1022"/>
      <c r="W239" s="255"/>
      <c r="X239" s="255"/>
      <c r="Y239" s="255"/>
      <c r="Z239" s="255"/>
      <c r="AA239" s="255"/>
      <c r="AB239" s="255"/>
      <c r="AC239" s="255"/>
      <c r="AD239" s="255"/>
      <c r="AE239" s="255"/>
      <c r="AF239" s="255"/>
      <c r="AG239" s="255"/>
      <c r="AH239" s="255"/>
      <c r="AI239" s="255"/>
      <c r="AJ239" s="255"/>
      <c r="AK239" s="255"/>
      <c r="AL239" s="255"/>
      <c r="AM239" s="255"/>
      <c r="AN239" s="255"/>
      <c r="AO239" s="255"/>
      <c r="AP239" s="255"/>
      <c r="AQ239" s="255"/>
      <c r="AR239" s="255"/>
      <c r="AS239" s="255"/>
    </row>
    <row r="240" spans="1:45" ht="12.75" customHeight="1">
      <c r="A240" s="255"/>
      <c r="B240" s="255"/>
      <c r="C240" s="255"/>
      <c r="D240" s="255"/>
      <c r="E240" s="255"/>
      <c r="F240" s="255"/>
      <c r="G240" s="255"/>
      <c r="H240" s="255"/>
      <c r="I240" s="255"/>
      <c r="J240" s="1022"/>
      <c r="K240" s="1022"/>
      <c r="L240" s="1022"/>
      <c r="M240" s="255"/>
      <c r="N240" s="255"/>
      <c r="O240" s="255"/>
      <c r="P240" s="255"/>
      <c r="Q240" s="255"/>
      <c r="R240" s="255"/>
      <c r="S240" s="255"/>
      <c r="T240" s="255"/>
      <c r="U240" s="255"/>
      <c r="V240" s="1022"/>
      <c r="W240" s="255"/>
      <c r="X240" s="255"/>
      <c r="Y240" s="255"/>
      <c r="Z240" s="255"/>
      <c r="AA240" s="255"/>
      <c r="AB240" s="255"/>
      <c r="AC240" s="255"/>
      <c r="AD240" s="255"/>
      <c r="AE240" s="255"/>
      <c r="AF240" s="255"/>
      <c r="AG240" s="255"/>
      <c r="AH240" s="255"/>
      <c r="AI240" s="255"/>
      <c r="AJ240" s="255"/>
      <c r="AK240" s="255"/>
      <c r="AL240" s="255"/>
      <c r="AM240" s="255"/>
      <c r="AN240" s="255"/>
      <c r="AO240" s="255"/>
      <c r="AP240" s="255"/>
      <c r="AQ240" s="255"/>
      <c r="AR240" s="255"/>
      <c r="AS240" s="255"/>
    </row>
    <row r="241" spans="1:45" ht="12.75" customHeight="1">
      <c r="A241" s="255"/>
      <c r="B241" s="255"/>
      <c r="C241" s="255"/>
      <c r="D241" s="255"/>
      <c r="E241" s="255"/>
      <c r="F241" s="255"/>
      <c r="G241" s="255"/>
      <c r="H241" s="255"/>
      <c r="I241" s="255"/>
      <c r="J241" s="1022"/>
      <c r="K241" s="1022"/>
      <c r="L241" s="1022"/>
      <c r="M241" s="255"/>
      <c r="N241" s="255"/>
      <c r="O241" s="255"/>
      <c r="P241" s="255"/>
      <c r="Q241" s="255"/>
      <c r="R241" s="255"/>
      <c r="S241" s="255"/>
      <c r="T241" s="255"/>
      <c r="U241" s="255"/>
      <c r="V241" s="1022"/>
      <c r="W241" s="255"/>
      <c r="X241" s="255"/>
      <c r="Y241" s="255"/>
      <c r="Z241" s="255"/>
      <c r="AA241" s="255"/>
      <c r="AB241" s="255"/>
      <c r="AC241" s="255"/>
      <c r="AD241" s="255"/>
      <c r="AE241" s="255"/>
      <c r="AF241" s="255"/>
      <c r="AG241" s="255"/>
      <c r="AH241" s="255"/>
      <c r="AI241" s="255"/>
      <c r="AJ241" s="255"/>
      <c r="AK241" s="255"/>
      <c r="AL241" s="255"/>
      <c r="AM241" s="255"/>
      <c r="AN241" s="255"/>
      <c r="AO241" s="255"/>
      <c r="AP241" s="255"/>
      <c r="AQ241" s="255"/>
      <c r="AR241" s="255"/>
      <c r="AS241" s="255"/>
    </row>
    <row r="242" spans="1:45" ht="12.75" customHeight="1">
      <c r="A242" s="255"/>
      <c r="B242" s="255"/>
      <c r="C242" s="255"/>
      <c r="D242" s="255"/>
      <c r="E242" s="255"/>
      <c r="F242" s="255"/>
      <c r="G242" s="255"/>
      <c r="H242" s="255"/>
      <c r="I242" s="255"/>
      <c r="J242" s="1022"/>
      <c r="K242" s="1022"/>
      <c r="L242" s="1022"/>
      <c r="M242" s="255"/>
      <c r="N242" s="255"/>
      <c r="O242" s="255"/>
      <c r="P242" s="255"/>
      <c r="Q242" s="255"/>
      <c r="R242" s="255"/>
      <c r="S242" s="255"/>
      <c r="T242" s="255"/>
      <c r="U242" s="255"/>
      <c r="V242" s="1022"/>
      <c r="W242" s="255"/>
      <c r="X242" s="255"/>
      <c r="Y242" s="255"/>
      <c r="Z242" s="255"/>
      <c r="AA242" s="255"/>
      <c r="AB242" s="255"/>
      <c r="AC242" s="255"/>
      <c r="AD242" s="255"/>
      <c r="AE242" s="255"/>
      <c r="AF242" s="255"/>
      <c r="AG242" s="255"/>
      <c r="AH242" s="255"/>
      <c r="AI242" s="255"/>
      <c r="AJ242" s="255"/>
      <c r="AK242" s="255"/>
      <c r="AL242" s="255"/>
      <c r="AM242" s="255"/>
      <c r="AN242" s="255"/>
      <c r="AO242" s="255"/>
      <c r="AP242" s="255"/>
      <c r="AQ242" s="255"/>
      <c r="AR242" s="255"/>
      <c r="AS242" s="255"/>
    </row>
    <row r="243" spans="1:45" ht="12.75" customHeight="1">
      <c r="A243" s="255"/>
      <c r="B243" s="255"/>
      <c r="C243" s="255"/>
      <c r="D243" s="255"/>
      <c r="E243" s="255"/>
      <c r="F243" s="255"/>
      <c r="G243" s="255"/>
      <c r="H243" s="255"/>
      <c r="I243" s="255"/>
      <c r="J243" s="1022"/>
      <c r="K243" s="1022"/>
      <c r="L243" s="1022"/>
      <c r="M243" s="255"/>
      <c r="N243" s="255"/>
      <c r="O243" s="255"/>
      <c r="P243" s="255"/>
      <c r="Q243" s="255"/>
      <c r="R243" s="255"/>
      <c r="S243" s="255"/>
      <c r="T243" s="255"/>
      <c r="U243" s="255"/>
      <c r="V243" s="1022"/>
      <c r="W243" s="255"/>
      <c r="X243" s="255"/>
      <c r="Y243" s="255"/>
      <c r="Z243" s="255"/>
      <c r="AA243" s="255"/>
      <c r="AB243" s="255"/>
      <c r="AC243" s="255"/>
      <c r="AD243" s="255"/>
      <c r="AE243" s="255"/>
      <c r="AF243" s="255"/>
      <c r="AG243" s="255"/>
      <c r="AH243" s="255"/>
      <c r="AI243" s="255"/>
      <c r="AJ243" s="255"/>
      <c r="AK243" s="255"/>
      <c r="AL243" s="255"/>
      <c r="AM243" s="255"/>
      <c r="AN243" s="255"/>
      <c r="AO243" s="255"/>
      <c r="AP243" s="255"/>
      <c r="AQ243" s="255"/>
      <c r="AR243" s="255"/>
      <c r="AS243" s="255"/>
    </row>
    <row r="244" spans="1:45" ht="12.75" customHeight="1">
      <c r="A244" s="255"/>
      <c r="B244" s="255"/>
      <c r="C244" s="255"/>
      <c r="D244" s="255"/>
      <c r="E244" s="255"/>
      <c r="F244" s="255"/>
      <c r="G244" s="255"/>
      <c r="H244" s="255"/>
      <c r="I244" s="255"/>
      <c r="J244" s="1022"/>
      <c r="K244" s="1022"/>
      <c r="L244" s="1022"/>
      <c r="M244" s="255"/>
      <c r="N244" s="255"/>
      <c r="O244" s="255"/>
      <c r="P244" s="255"/>
      <c r="Q244" s="255"/>
      <c r="R244" s="255"/>
      <c r="S244" s="255"/>
      <c r="T244" s="255"/>
      <c r="U244" s="255"/>
      <c r="V244" s="1022"/>
      <c r="W244" s="255"/>
      <c r="X244" s="255"/>
      <c r="Y244" s="255"/>
      <c r="Z244" s="255"/>
      <c r="AA244" s="255"/>
      <c r="AB244" s="255"/>
      <c r="AC244" s="255"/>
      <c r="AD244" s="255"/>
      <c r="AE244" s="255"/>
      <c r="AF244" s="255"/>
      <c r="AG244" s="255"/>
      <c r="AH244" s="255"/>
      <c r="AI244" s="255"/>
      <c r="AJ244" s="255"/>
      <c r="AK244" s="255"/>
      <c r="AL244" s="255"/>
      <c r="AM244" s="255"/>
      <c r="AN244" s="255"/>
      <c r="AO244" s="255"/>
      <c r="AP244" s="255"/>
      <c r="AQ244" s="255"/>
      <c r="AR244" s="255"/>
      <c r="AS244" s="255"/>
    </row>
    <row r="245" spans="1:45" ht="12.75" customHeight="1">
      <c r="A245" s="255"/>
      <c r="B245" s="255"/>
      <c r="C245" s="255"/>
      <c r="D245" s="255"/>
      <c r="E245" s="255"/>
      <c r="F245" s="255"/>
      <c r="G245" s="255"/>
      <c r="H245" s="255"/>
      <c r="I245" s="255"/>
      <c r="J245" s="1022"/>
      <c r="K245" s="1022"/>
      <c r="L245" s="1022"/>
      <c r="M245" s="255"/>
      <c r="N245" s="255"/>
      <c r="O245" s="255"/>
      <c r="P245" s="255"/>
      <c r="Q245" s="255"/>
      <c r="R245" s="255"/>
      <c r="S245" s="255"/>
      <c r="T245" s="255"/>
      <c r="U245" s="255"/>
      <c r="V245" s="1022"/>
      <c r="W245" s="255"/>
      <c r="X245" s="255"/>
      <c r="Y245" s="255"/>
      <c r="Z245" s="255"/>
      <c r="AA245" s="255"/>
      <c r="AB245" s="255"/>
      <c r="AC245" s="255"/>
      <c r="AD245" s="255"/>
      <c r="AE245" s="255"/>
      <c r="AF245" s="255"/>
      <c r="AG245" s="255"/>
      <c r="AH245" s="255"/>
      <c r="AI245" s="255"/>
      <c r="AJ245" s="255"/>
      <c r="AK245" s="255"/>
      <c r="AL245" s="255"/>
      <c r="AM245" s="255"/>
      <c r="AN245" s="255"/>
      <c r="AO245" s="255"/>
      <c r="AP245" s="255"/>
      <c r="AQ245" s="255"/>
      <c r="AR245" s="255"/>
      <c r="AS245" s="255"/>
    </row>
    <row r="246" spans="1:45" ht="12.75" customHeight="1">
      <c r="A246" s="255"/>
      <c r="B246" s="255"/>
      <c r="C246" s="255"/>
      <c r="D246" s="255"/>
      <c r="E246" s="255"/>
      <c r="F246" s="255"/>
      <c r="G246" s="255"/>
      <c r="H246" s="255"/>
      <c r="I246" s="255"/>
      <c r="J246" s="1022"/>
      <c r="K246" s="1022"/>
      <c r="L246" s="1022"/>
      <c r="M246" s="255"/>
      <c r="N246" s="255"/>
      <c r="O246" s="255"/>
      <c r="P246" s="255"/>
      <c r="Q246" s="255"/>
      <c r="R246" s="255"/>
      <c r="S246" s="255"/>
      <c r="T246" s="255"/>
      <c r="U246" s="255"/>
      <c r="V246" s="1022"/>
      <c r="W246" s="255"/>
      <c r="X246" s="255"/>
      <c r="Y246" s="255"/>
      <c r="Z246" s="255"/>
      <c r="AA246" s="255"/>
      <c r="AB246" s="255"/>
      <c r="AC246" s="255"/>
      <c r="AD246" s="255"/>
      <c r="AE246" s="255"/>
      <c r="AF246" s="255"/>
      <c r="AG246" s="255"/>
      <c r="AH246" s="255"/>
      <c r="AI246" s="255"/>
      <c r="AJ246" s="255"/>
      <c r="AK246" s="255"/>
      <c r="AL246" s="255"/>
      <c r="AM246" s="255"/>
      <c r="AN246" s="255"/>
      <c r="AO246" s="255"/>
      <c r="AP246" s="255"/>
      <c r="AQ246" s="255"/>
      <c r="AR246" s="255"/>
      <c r="AS246" s="255"/>
    </row>
    <row r="247" spans="1:45" ht="12.75" customHeight="1">
      <c r="A247" s="255"/>
      <c r="B247" s="255"/>
      <c r="C247" s="255"/>
      <c r="D247" s="255"/>
      <c r="E247" s="255"/>
      <c r="F247" s="255"/>
      <c r="G247" s="255"/>
      <c r="H247" s="255"/>
      <c r="I247" s="255"/>
      <c r="J247" s="1022"/>
      <c r="K247" s="1022"/>
      <c r="L247" s="1022"/>
      <c r="M247" s="255"/>
      <c r="N247" s="255"/>
      <c r="O247" s="255"/>
      <c r="P247" s="255"/>
      <c r="Q247" s="255"/>
      <c r="R247" s="255"/>
      <c r="S247" s="255"/>
      <c r="T247" s="255"/>
      <c r="U247" s="255"/>
      <c r="V247" s="1022"/>
      <c r="W247" s="255"/>
      <c r="X247" s="255"/>
      <c r="Y247" s="255"/>
      <c r="Z247" s="255"/>
      <c r="AA247" s="255"/>
      <c r="AB247" s="255"/>
      <c r="AC247" s="255"/>
      <c r="AD247" s="255"/>
      <c r="AE247" s="255"/>
      <c r="AF247" s="255"/>
      <c r="AG247" s="255"/>
      <c r="AH247" s="255"/>
      <c r="AI247" s="255"/>
      <c r="AJ247" s="255"/>
      <c r="AK247" s="255"/>
      <c r="AL247" s="255"/>
      <c r="AM247" s="255"/>
      <c r="AN247" s="255"/>
      <c r="AO247" s="255"/>
      <c r="AP247" s="255"/>
      <c r="AQ247" s="255"/>
      <c r="AR247" s="255"/>
      <c r="AS247" s="255"/>
    </row>
    <row r="248" spans="1:45" ht="12.75" customHeight="1">
      <c r="A248" s="255"/>
      <c r="B248" s="255"/>
      <c r="C248" s="255"/>
      <c r="D248" s="255"/>
      <c r="E248" s="255"/>
      <c r="F248" s="255"/>
      <c r="G248" s="255"/>
      <c r="H248" s="255"/>
      <c r="I248" s="255"/>
      <c r="J248" s="1022"/>
      <c r="K248" s="1022"/>
      <c r="L248" s="1022"/>
      <c r="M248" s="255"/>
      <c r="N248" s="255"/>
      <c r="O248" s="255"/>
      <c r="P248" s="255"/>
      <c r="Q248" s="255"/>
      <c r="R248" s="255"/>
      <c r="S248" s="255"/>
      <c r="T248" s="255"/>
      <c r="U248" s="255"/>
      <c r="V248" s="1022"/>
      <c r="W248" s="255"/>
      <c r="X248" s="255"/>
      <c r="Y248" s="255"/>
      <c r="Z248" s="255"/>
      <c r="AA248" s="255"/>
      <c r="AB248" s="255"/>
      <c r="AC248" s="255"/>
      <c r="AD248" s="255"/>
      <c r="AE248" s="255"/>
      <c r="AF248" s="255"/>
      <c r="AG248" s="255"/>
      <c r="AH248" s="255"/>
      <c r="AI248" s="255"/>
      <c r="AJ248" s="255"/>
      <c r="AK248" s="255"/>
      <c r="AL248" s="255"/>
      <c r="AM248" s="255"/>
      <c r="AN248" s="255"/>
      <c r="AO248" s="255"/>
      <c r="AP248" s="255"/>
      <c r="AQ248" s="255"/>
      <c r="AR248" s="255"/>
      <c r="AS248" s="255"/>
    </row>
    <row r="249" spans="1:45" ht="12.75" customHeight="1">
      <c r="A249" s="255"/>
      <c r="B249" s="255"/>
      <c r="C249" s="255"/>
      <c r="D249" s="255"/>
      <c r="E249" s="255"/>
      <c r="F249" s="255"/>
      <c r="G249" s="255"/>
      <c r="H249" s="255"/>
      <c r="I249" s="255"/>
      <c r="J249" s="1022"/>
      <c r="K249" s="1022"/>
      <c r="L249" s="1022"/>
      <c r="M249" s="255"/>
      <c r="N249" s="255"/>
      <c r="O249" s="255"/>
      <c r="P249" s="255"/>
      <c r="Q249" s="255"/>
      <c r="R249" s="255"/>
      <c r="S249" s="255"/>
      <c r="T249" s="255"/>
      <c r="U249" s="255"/>
      <c r="V249" s="1022"/>
      <c r="W249" s="255"/>
      <c r="X249" s="255"/>
      <c r="Y249" s="255"/>
      <c r="Z249" s="255"/>
      <c r="AA249" s="255"/>
      <c r="AB249" s="255"/>
      <c r="AC249" s="255"/>
      <c r="AD249" s="255"/>
      <c r="AE249" s="255"/>
      <c r="AF249" s="255"/>
      <c r="AG249" s="255"/>
      <c r="AH249" s="255"/>
      <c r="AI249" s="255"/>
      <c r="AJ249" s="255"/>
      <c r="AK249" s="255"/>
      <c r="AL249" s="255"/>
      <c r="AM249" s="255"/>
      <c r="AN249" s="255"/>
      <c r="AO249" s="255"/>
      <c r="AP249" s="255"/>
      <c r="AQ249" s="255"/>
      <c r="AR249" s="255"/>
      <c r="AS249" s="255"/>
    </row>
    <row r="250" spans="1:45" ht="12.75" customHeight="1">
      <c r="A250" s="255"/>
      <c r="B250" s="255"/>
      <c r="C250" s="255"/>
      <c r="D250" s="255"/>
      <c r="E250" s="255"/>
      <c r="F250" s="255"/>
      <c r="G250" s="255"/>
      <c r="H250" s="255"/>
      <c r="I250" s="255"/>
      <c r="J250" s="1022"/>
      <c r="K250" s="1022"/>
      <c r="L250" s="1022"/>
      <c r="M250" s="255"/>
      <c r="N250" s="255"/>
      <c r="O250" s="255"/>
      <c r="P250" s="255"/>
      <c r="Q250" s="255"/>
      <c r="R250" s="255"/>
      <c r="S250" s="255"/>
      <c r="T250" s="255"/>
      <c r="U250" s="255"/>
      <c r="V250" s="1022"/>
      <c r="W250" s="255"/>
      <c r="X250" s="255"/>
      <c r="Y250" s="255"/>
      <c r="Z250" s="255"/>
      <c r="AA250" s="255"/>
      <c r="AB250" s="255"/>
      <c r="AC250" s="255"/>
      <c r="AD250" s="255"/>
      <c r="AE250" s="255"/>
      <c r="AF250" s="255"/>
      <c r="AG250" s="255"/>
      <c r="AH250" s="255"/>
      <c r="AI250" s="255"/>
      <c r="AJ250" s="255"/>
      <c r="AK250" s="255"/>
      <c r="AL250" s="255"/>
      <c r="AM250" s="255"/>
      <c r="AN250" s="255"/>
      <c r="AO250" s="255"/>
      <c r="AP250" s="255"/>
      <c r="AQ250" s="255"/>
      <c r="AR250" s="255"/>
      <c r="AS250" s="255"/>
    </row>
    <row r="251" spans="1:45" ht="12.75" customHeight="1">
      <c r="A251" s="255"/>
      <c r="B251" s="255"/>
      <c r="C251" s="255"/>
      <c r="D251" s="255"/>
      <c r="E251" s="255"/>
      <c r="F251" s="255"/>
      <c r="G251" s="255"/>
      <c r="H251" s="255"/>
      <c r="I251" s="255"/>
      <c r="J251" s="1022"/>
      <c r="K251" s="1022"/>
      <c r="L251" s="1022"/>
      <c r="M251" s="255"/>
      <c r="N251" s="255"/>
      <c r="O251" s="255"/>
      <c r="P251" s="255"/>
      <c r="Q251" s="255"/>
      <c r="R251" s="255"/>
      <c r="S251" s="255"/>
      <c r="T251" s="255"/>
      <c r="U251" s="255"/>
      <c r="V251" s="1022"/>
      <c r="W251" s="255"/>
      <c r="X251" s="255"/>
      <c r="Y251" s="255"/>
      <c r="Z251" s="255"/>
      <c r="AA251" s="255"/>
      <c r="AB251" s="255"/>
      <c r="AC251" s="255"/>
      <c r="AD251" s="255"/>
      <c r="AE251" s="255"/>
      <c r="AF251" s="255"/>
      <c r="AG251" s="255"/>
      <c r="AH251" s="255"/>
      <c r="AI251" s="255"/>
      <c r="AJ251" s="255"/>
      <c r="AK251" s="255"/>
      <c r="AL251" s="255"/>
      <c r="AM251" s="255"/>
      <c r="AN251" s="255"/>
      <c r="AO251" s="255"/>
      <c r="AP251" s="255"/>
      <c r="AQ251" s="255"/>
      <c r="AR251" s="255"/>
      <c r="AS251" s="255"/>
    </row>
    <row r="252" spans="1:45" ht="12.75" customHeight="1">
      <c r="A252" s="255"/>
      <c r="B252" s="255"/>
      <c r="C252" s="255"/>
      <c r="D252" s="255"/>
      <c r="E252" s="255"/>
      <c r="F252" s="255"/>
      <c r="G252" s="255"/>
      <c r="H252" s="255"/>
      <c r="I252" s="255"/>
      <c r="J252" s="1022"/>
      <c r="K252" s="1022"/>
      <c r="L252" s="1022"/>
      <c r="M252" s="255"/>
      <c r="N252" s="255"/>
      <c r="O252" s="255"/>
      <c r="P252" s="255"/>
      <c r="Q252" s="255"/>
      <c r="R252" s="255"/>
      <c r="S252" s="255"/>
      <c r="T252" s="255"/>
      <c r="U252" s="255"/>
      <c r="V252" s="1022"/>
      <c r="W252" s="255"/>
      <c r="X252" s="255"/>
      <c r="Y252" s="255"/>
      <c r="Z252" s="255"/>
      <c r="AA252" s="255"/>
      <c r="AB252" s="255"/>
      <c r="AC252" s="255"/>
      <c r="AD252" s="255"/>
      <c r="AE252" s="255"/>
      <c r="AF252" s="255"/>
      <c r="AG252" s="255"/>
      <c r="AH252" s="255"/>
      <c r="AI252" s="255"/>
      <c r="AJ252" s="255"/>
      <c r="AK252" s="255"/>
      <c r="AL252" s="255"/>
      <c r="AM252" s="255"/>
      <c r="AN252" s="255"/>
      <c r="AO252" s="255"/>
      <c r="AP252" s="255"/>
      <c r="AQ252" s="255"/>
      <c r="AR252" s="255"/>
      <c r="AS252" s="255"/>
    </row>
    <row r="253" spans="1:45" ht="12.75" customHeight="1">
      <c r="A253" s="255"/>
      <c r="B253" s="255"/>
      <c r="C253" s="255"/>
      <c r="D253" s="255"/>
      <c r="E253" s="255"/>
      <c r="F253" s="255"/>
      <c r="G253" s="255"/>
      <c r="H253" s="255"/>
      <c r="I253" s="255"/>
      <c r="J253" s="1022"/>
      <c r="K253" s="1022"/>
      <c r="L253" s="1022"/>
      <c r="M253" s="255"/>
      <c r="N253" s="255"/>
      <c r="O253" s="255"/>
      <c r="P253" s="255"/>
      <c r="Q253" s="255"/>
      <c r="R253" s="255"/>
      <c r="S253" s="255"/>
      <c r="T253" s="255"/>
      <c r="U253" s="255"/>
      <c r="V253" s="1022"/>
      <c r="W253" s="255"/>
      <c r="X253" s="255"/>
      <c r="Y253" s="255"/>
      <c r="Z253" s="255"/>
      <c r="AA253" s="255"/>
      <c r="AB253" s="255"/>
      <c r="AC253" s="255"/>
      <c r="AD253" s="255"/>
      <c r="AE253" s="255"/>
      <c r="AF253" s="255"/>
      <c r="AG253" s="255"/>
      <c r="AH253" s="255"/>
      <c r="AI253" s="255"/>
      <c r="AJ253" s="255"/>
      <c r="AK253" s="255"/>
      <c r="AL253" s="255"/>
      <c r="AM253" s="255"/>
      <c r="AN253" s="255"/>
      <c r="AO253" s="255"/>
      <c r="AP253" s="255"/>
      <c r="AQ253" s="255"/>
      <c r="AR253" s="255"/>
      <c r="AS253" s="255"/>
    </row>
    <row r="254" spans="1:45" ht="12.75" customHeight="1">
      <c r="A254" s="255"/>
      <c r="B254" s="255"/>
      <c r="C254" s="255"/>
      <c r="D254" s="255"/>
      <c r="E254" s="255"/>
      <c r="F254" s="255"/>
      <c r="G254" s="255"/>
      <c r="H254" s="255"/>
      <c r="I254" s="255"/>
      <c r="J254" s="1022"/>
      <c r="K254" s="1022"/>
      <c r="L254" s="1022"/>
      <c r="M254" s="255"/>
      <c r="N254" s="255"/>
      <c r="O254" s="255"/>
      <c r="P254" s="255"/>
      <c r="Q254" s="255"/>
      <c r="R254" s="255"/>
      <c r="S254" s="255"/>
      <c r="T254" s="255"/>
      <c r="U254" s="255"/>
      <c r="V254" s="1022"/>
      <c r="W254" s="255"/>
      <c r="X254" s="255"/>
      <c r="Y254" s="255"/>
      <c r="Z254" s="255"/>
      <c r="AA254" s="255"/>
      <c r="AB254" s="255"/>
      <c r="AC254" s="255"/>
      <c r="AD254" s="255"/>
      <c r="AE254" s="255"/>
      <c r="AF254" s="255"/>
      <c r="AG254" s="255"/>
      <c r="AH254" s="255"/>
      <c r="AI254" s="255"/>
      <c r="AJ254" s="255"/>
      <c r="AK254" s="255"/>
      <c r="AL254" s="255"/>
      <c r="AM254" s="255"/>
      <c r="AN254" s="255"/>
      <c r="AO254" s="255"/>
      <c r="AP254" s="255"/>
      <c r="AQ254" s="255"/>
      <c r="AR254" s="255"/>
      <c r="AS254" s="255"/>
    </row>
    <row r="255" spans="1:45" ht="12.75" customHeight="1">
      <c r="A255" s="255"/>
      <c r="B255" s="255"/>
      <c r="C255" s="255"/>
      <c r="D255" s="255"/>
      <c r="E255" s="255"/>
      <c r="F255" s="255"/>
      <c r="G255" s="255"/>
      <c r="H255" s="255"/>
      <c r="I255" s="255"/>
      <c r="J255" s="1022"/>
      <c r="K255" s="1022"/>
      <c r="L255" s="1022"/>
      <c r="M255" s="255"/>
      <c r="N255" s="255"/>
      <c r="O255" s="255"/>
      <c r="P255" s="255"/>
      <c r="Q255" s="255"/>
      <c r="R255" s="255"/>
      <c r="S255" s="255"/>
      <c r="T255" s="255"/>
      <c r="U255" s="255"/>
      <c r="V255" s="1022"/>
      <c r="W255" s="255"/>
      <c r="X255" s="255"/>
      <c r="Y255" s="255"/>
      <c r="Z255" s="255"/>
      <c r="AA255" s="255"/>
      <c r="AB255" s="255"/>
      <c r="AC255" s="255"/>
      <c r="AD255" s="255"/>
      <c r="AE255" s="255"/>
      <c r="AF255" s="255"/>
      <c r="AG255" s="255"/>
      <c r="AH255" s="255"/>
      <c r="AI255" s="255"/>
      <c r="AJ255" s="255"/>
      <c r="AK255" s="255"/>
      <c r="AL255" s="255"/>
      <c r="AM255" s="255"/>
      <c r="AN255" s="255"/>
      <c r="AO255" s="255"/>
      <c r="AP255" s="255"/>
      <c r="AQ255" s="255"/>
      <c r="AR255" s="255"/>
      <c r="AS255" s="255"/>
    </row>
    <row r="256" spans="1:45" ht="12.75" customHeight="1">
      <c r="A256" s="255"/>
      <c r="B256" s="255"/>
      <c r="C256" s="255"/>
      <c r="D256" s="255"/>
      <c r="E256" s="255"/>
      <c r="F256" s="255"/>
      <c r="G256" s="255"/>
      <c r="H256" s="255"/>
      <c r="I256" s="255"/>
      <c r="J256" s="1022"/>
      <c r="K256" s="1022"/>
      <c r="L256" s="1022"/>
      <c r="M256" s="255"/>
      <c r="N256" s="255"/>
      <c r="O256" s="255"/>
      <c r="P256" s="255"/>
      <c r="Q256" s="255"/>
      <c r="R256" s="255"/>
      <c r="S256" s="255"/>
      <c r="T256" s="255"/>
      <c r="U256" s="255"/>
      <c r="V256" s="1022"/>
      <c r="W256" s="255"/>
      <c r="X256" s="255"/>
      <c r="Y256" s="255"/>
      <c r="Z256" s="255"/>
      <c r="AA256" s="255"/>
      <c r="AB256" s="255"/>
      <c r="AC256" s="255"/>
      <c r="AD256" s="255"/>
      <c r="AE256" s="255"/>
      <c r="AF256" s="255"/>
      <c r="AG256" s="255"/>
      <c r="AH256" s="255"/>
      <c r="AI256" s="255"/>
      <c r="AJ256" s="255"/>
      <c r="AK256" s="255"/>
      <c r="AL256" s="255"/>
      <c r="AM256" s="255"/>
      <c r="AN256" s="255"/>
      <c r="AO256" s="255"/>
      <c r="AP256" s="255"/>
      <c r="AQ256" s="255"/>
      <c r="AR256" s="255"/>
      <c r="AS256" s="255"/>
    </row>
    <row r="257" spans="1:45" ht="12.75" customHeight="1">
      <c r="A257" s="255"/>
      <c r="B257" s="255"/>
      <c r="C257" s="255"/>
      <c r="D257" s="255"/>
      <c r="E257" s="255"/>
      <c r="F257" s="255"/>
      <c r="G257" s="255"/>
      <c r="H257" s="255"/>
      <c r="I257" s="255"/>
      <c r="J257" s="1022"/>
      <c r="K257" s="1022"/>
      <c r="L257" s="1022"/>
      <c r="M257" s="255"/>
      <c r="N257" s="255"/>
      <c r="O257" s="255"/>
      <c r="P257" s="255"/>
      <c r="Q257" s="255"/>
      <c r="R257" s="255"/>
      <c r="S257" s="255"/>
      <c r="T257" s="255"/>
      <c r="U257" s="255"/>
      <c r="V257" s="1022"/>
      <c r="W257" s="255"/>
      <c r="X257" s="255"/>
      <c r="Y257" s="255"/>
      <c r="Z257" s="255"/>
      <c r="AA257" s="255"/>
      <c r="AB257" s="255"/>
      <c r="AC257" s="255"/>
      <c r="AD257" s="255"/>
      <c r="AE257" s="255"/>
      <c r="AF257" s="255"/>
      <c r="AG257" s="255"/>
      <c r="AH257" s="255"/>
      <c r="AI257" s="255"/>
      <c r="AJ257" s="255"/>
      <c r="AK257" s="255"/>
      <c r="AL257" s="255"/>
      <c r="AM257" s="255"/>
      <c r="AN257" s="255"/>
      <c r="AO257" s="255"/>
      <c r="AP257" s="255"/>
      <c r="AQ257" s="255"/>
      <c r="AR257" s="255"/>
      <c r="AS257" s="255"/>
    </row>
    <row r="258" spans="1:45" ht="12.75" customHeight="1">
      <c r="A258" s="255"/>
      <c r="B258" s="255"/>
      <c r="C258" s="255"/>
      <c r="D258" s="255"/>
      <c r="E258" s="255"/>
      <c r="F258" s="255"/>
      <c r="G258" s="255"/>
      <c r="H258" s="255"/>
      <c r="I258" s="255"/>
      <c r="J258" s="1022"/>
      <c r="K258" s="1022"/>
      <c r="L258" s="1022"/>
      <c r="M258" s="255"/>
      <c r="N258" s="255"/>
      <c r="O258" s="255"/>
      <c r="P258" s="255"/>
      <c r="Q258" s="255"/>
      <c r="R258" s="255"/>
      <c r="S258" s="255"/>
      <c r="T258" s="255"/>
      <c r="U258" s="255"/>
      <c r="V258" s="1022"/>
      <c r="W258" s="255"/>
      <c r="X258" s="255"/>
      <c r="Y258" s="255"/>
      <c r="Z258" s="255"/>
      <c r="AA258" s="255"/>
      <c r="AB258" s="255"/>
      <c r="AC258" s="255"/>
      <c r="AD258" s="255"/>
      <c r="AE258" s="255"/>
      <c r="AF258" s="255"/>
      <c r="AG258" s="255"/>
      <c r="AH258" s="255"/>
      <c r="AI258" s="255"/>
      <c r="AJ258" s="255"/>
      <c r="AK258" s="255"/>
      <c r="AL258" s="255"/>
      <c r="AM258" s="255"/>
      <c r="AN258" s="255"/>
      <c r="AO258" s="255"/>
      <c r="AP258" s="255"/>
      <c r="AQ258" s="255"/>
      <c r="AR258" s="255"/>
      <c r="AS258" s="255"/>
    </row>
    <row r="259" spans="1:45" ht="12.75" customHeight="1">
      <c r="A259" s="255"/>
      <c r="B259" s="255"/>
      <c r="C259" s="255"/>
      <c r="D259" s="255"/>
      <c r="E259" s="255"/>
      <c r="F259" s="255"/>
      <c r="G259" s="255"/>
      <c r="H259" s="255"/>
      <c r="I259" s="255"/>
      <c r="J259" s="1022"/>
      <c r="K259" s="1022"/>
      <c r="L259" s="1022"/>
      <c r="M259" s="255"/>
      <c r="N259" s="255"/>
      <c r="O259" s="255"/>
      <c r="P259" s="255"/>
      <c r="Q259" s="255"/>
      <c r="R259" s="255"/>
      <c r="S259" s="255"/>
      <c r="T259" s="255"/>
      <c r="U259" s="255"/>
      <c r="V259" s="1022"/>
      <c r="W259" s="255"/>
      <c r="X259" s="255"/>
      <c r="Y259" s="255"/>
      <c r="Z259" s="255"/>
      <c r="AA259" s="255"/>
      <c r="AB259" s="255"/>
      <c r="AC259" s="255"/>
      <c r="AD259" s="255"/>
      <c r="AE259" s="255"/>
      <c r="AF259" s="255"/>
      <c r="AG259" s="255"/>
      <c r="AH259" s="255"/>
      <c r="AI259" s="255"/>
      <c r="AJ259" s="255"/>
      <c r="AK259" s="255"/>
      <c r="AL259" s="255"/>
      <c r="AM259" s="255"/>
      <c r="AN259" s="255"/>
      <c r="AO259" s="255"/>
      <c r="AP259" s="255"/>
      <c r="AQ259" s="255"/>
      <c r="AR259" s="255"/>
      <c r="AS259" s="255"/>
    </row>
    <row r="260" spans="1:45" ht="12.75" customHeight="1">
      <c r="A260" s="255"/>
      <c r="B260" s="255"/>
      <c r="C260" s="255"/>
      <c r="D260" s="255"/>
      <c r="E260" s="255"/>
      <c r="F260" s="255"/>
      <c r="G260" s="255"/>
      <c r="H260" s="255"/>
      <c r="I260" s="255"/>
      <c r="J260" s="1022"/>
      <c r="K260" s="1022"/>
      <c r="L260" s="1022"/>
      <c r="M260" s="255"/>
      <c r="N260" s="255"/>
      <c r="O260" s="255"/>
      <c r="P260" s="255"/>
      <c r="Q260" s="255"/>
      <c r="R260" s="255"/>
      <c r="S260" s="255"/>
      <c r="T260" s="255"/>
      <c r="U260" s="255"/>
      <c r="V260" s="1022"/>
      <c r="W260" s="255"/>
      <c r="X260" s="255"/>
      <c r="Y260" s="255"/>
      <c r="Z260" s="255"/>
      <c r="AA260" s="255"/>
      <c r="AB260" s="255"/>
      <c r="AC260" s="255"/>
      <c r="AD260" s="255"/>
      <c r="AE260" s="255"/>
      <c r="AF260" s="255"/>
      <c r="AG260" s="255"/>
      <c r="AH260" s="255"/>
      <c r="AI260" s="255"/>
      <c r="AJ260" s="255"/>
      <c r="AK260" s="255"/>
      <c r="AL260" s="255"/>
      <c r="AM260" s="255"/>
      <c r="AN260" s="255"/>
      <c r="AO260" s="255"/>
      <c r="AP260" s="255"/>
      <c r="AQ260" s="255"/>
      <c r="AR260" s="255"/>
      <c r="AS260" s="255"/>
    </row>
    <row r="261" spans="1:45" ht="12.75" customHeight="1">
      <c r="A261" s="255"/>
      <c r="B261" s="255"/>
      <c r="C261" s="255"/>
      <c r="D261" s="255"/>
      <c r="E261" s="255"/>
      <c r="F261" s="255"/>
      <c r="G261" s="255"/>
      <c r="H261" s="255"/>
      <c r="I261" s="255"/>
      <c r="J261" s="1022"/>
      <c r="K261" s="1022"/>
      <c r="L261" s="1022"/>
      <c r="M261" s="255"/>
      <c r="N261" s="255"/>
      <c r="O261" s="255"/>
      <c r="P261" s="255"/>
      <c r="Q261" s="255"/>
      <c r="R261" s="255"/>
      <c r="S261" s="255"/>
      <c r="T261" s="255"/>
      <c r="U261" s="255"/>
      <c r="V261" s="1022"/>
      <c r="W261" s="255"/>
      <c r="X261" s="255"/>
      <c r="Y261" s="255"/>
      <c r="Z261" s="255"/>
      <c r="AA261" s="255"/>
      <c r="AB261" s="255"/>
      <c r="AC261" s="255"/>
      <c r="AD261" s="255"/>
      <c r="AE261" s="255"/>
      <c r="AF261" s="255"/>
      <c r="AG261" s="255"/>
      <c r="AH261" s="255"/>
      <c r="AI261" s="255"/>
      <c r="AJ261" s="255"/>
      <c r="AK261" s="255"/>
      <c r="AL261" s="255"/>
      <c r="AM261" s="255"/>
      <c r="AN261" s="255"/>
      <c r="AO261" s="255"/>
      <c r="AP261" s="255"/>
      <c r="AQ261" s="255"/>
      <c r="AR261" s="255"/>
      <c r="AS261" s="255"/>
    </row>
    <row r="262" spans="1:45" ht="12.75" customHeight="1">
      <c r="A262" s="255"/>
      <c r="B262" s="255"/>
      <c r="C262" s="255"/>
      <c r="D262" s="255"/>
      <c r="E262" s="255"/>
      <c r="F262" s="255"/>
      <c r="G262" s="255"/>
      <c r="H262" s="255"/>
      <c r="I262" s="255"/>
      <c r="J262" s="1022"/>
      <c r="K262" s="1022"/>
      <c r="L262" s="1022"/>
      <c r="M262" s="255"/>
      <c r="N262" s="255"/>
      <c r="O262" s="255"/>
      <c r="P262" s="255"/>
      <c r="Q262" s="255"/>
      <c r="R262" s="255"/>
      <c r="S262" s="255"/>
      <c r="T262" s="255"/>
      <c r="U262" s="255"/>
      <c r="V262" s="1022"/>
      <c r="W262" s="255"/>
      <c r="X262" s="255"/>
      <c r="Y262" s="255"/>
      <c r="Z262" s="255"/>
      <c r="AA262" s="255"/>
      <c r="AB262" s="255"/>
      <c r="AC262" s="255"/>
      <c r="AD262" s="255"/>
      <c r="AE262" s="255"/>
      <c r="AF262" s="255"/>
      <c r="AG262" s="255"/>
      <c r="AH262" s="255"/>
      <c r="AI262" s="255"/>
      <c r="AJ262" s="255"/>
      <c r="AK262" s="255"/>
      <c r="AL262" s="255"/>
      <c r="AM262" s="255"/>
      <c r="AN262" s="255"/>
      <c r="AO262" s="255"/>
      <c r="AP262" s="255"/>
      <c r="AQ262" s="255"/>
      <c r="AR262" s="255"/>
      <c r="AS262" s="255"/>
    </row>
    <row r="263" spans="1:45" ht="12.75" customHeight="1">
      <c r="A263" s="255"/>
      <c r="B263" s="255"/>
      <c r="C263" s="255"/>
      <c r="D263" s="255"/>
      <c r="E263" s="255"/>
      <c r="F263" s="255"/>
      <c r="G263" s="255"/>
      <c r="H263" s="255"/>
      <c r="I263" s="255"/>
      <c r="J263" s="1022"/>
      <c r="K263" s="1022"/>
      <c r="L263" s="1022"/>
      <c r="M263" s="255"/>
      <c r="N263" s="255"/>
      <c r="O263" s="255"/>
      <c r="P263" s="255"/>
      <c r="Q263" s="255"/>
      <c r="R263" s="255"/>
      <c r="S263" s="255"/>
      <c r="T263" s="255"/>
      <c r="U263" s="255"/>
      <c r="V263" s="1022"/>
      <c r="W263" s="255"/>
      <c r="X263" s="255"/>
      <c r="Y263" s="255"/>
      <c r="Z263" s="255"/>
      <c r="AA263" s="255"/>
      <c r="AB263" s="255"/>
      <c r="AC263" s="255"/>
      <c r="AD263" s="255"/>
      <c r="AE263" s="255"/>
      <c r="AF263" s="255"/>
      <c r="AG263" s="255"/>
      <c r="AH263" s="255"/>
      <c r="AI263" s="255"/>
      <c r="AJ263" s="255"/>
      <c r="AK263" s="255"/>
      <c r="AL263" s="255"/>
      <c r="AM263" s="255"/>
      <c r="AN263" s="255"/>
      <c r="AO263" s="255"/>
      <c r="AP263" s="255"/>
      <c r="AQ263" s="255"/>
      <c r="AR263" s="255"/>
      <c r="AS263" s="255"/>
    </row>
    <row r="264" spans="1:45" ht="12.75" customHeight="1">
      <c r="A264" s="255"/>
      <c r="B264" s="255"/>
      <c r="C264" s="255"/>
      <c r="D264" s="255"/>
      <c r="E264" s="255"/>
      <c r="F264" s="255"/>
      <c r="G264" s="255"/>
      <c r="H264" s="255"/>
      <c r="I264" s="255"/>
      <c r="J264" s="1022"/>
      <c r="K264" s="1022"/>
      <c r="L264" s="1022"/>
      <c r="M264" s="255"/>
      <c r="N264" s="255"/>
      <c r="O264" s="255"/>
      <c r="P264" s="255"/>
      <c r="Q264" s="255"/>
      <c r="R264" s="255"/>
      <c r="S264" s="255"/>
      <c r="T264" s="255"/>
      <c r="U264" s="255"/>
      <c r="V264" s="1022"/>
      <c r="W264" s="255"/>
      <c r="X264" s="255"/>
      <c r="Y264" s="255"/>
      <c r="Z264" s="255"/>
      <c r="AA264" s="255"/>
      <c r="AB264" s="255"/>
      <c r="AC264" s="255"/>
      <c r="AD264" s="255"/>
      <c r="AE264" s="255"/>
      <c r="AF264" s="255"/>
      <c r="AG264" s="255"/>
      <c r="AH264" s="255"/>
      <c r="AI264" s="255"/>
      <c r="AJ264" s="255"/>
      <c r="AK264" s="255"/>
      <c r="AL264" s="255"/>
      <c r="AM264" s="255"/>
      <c r="AN264" s="255"/>
      <c r="AO264" s="255"/>
      <c r="AP264" s="255"/>
      <c r="AQ264" s="255"/>
      <c r="AR264" s="255"/>
      <c r="AS264" s="255"/>
    </row>
    <row r="265" spans="1:45" ht="12.75" customHeight="1">
      <c r="A265" s="255"/>
      <c r="B265" s="255"/>
      <c r="C265" s="255"/>
      <c r="D265" s="255"/>
      <c r="E265" s="255"/>
      <c r="F265" s="255"/>
      <c r="G265" s="255"/>
      <c r="H265" s="255"/>
      <c r="I265" s="255"/>
      <c r="J265" s="1022"/>
      <c r="K265" s="1022"/>
      <c r="L265" s="1022"/>
      <c r="M265" s="255"/>
      <c r="N265" s="255"/>
      <c r="O265" s="255"/>
      <c r="P265" s="255"/>
      <c r="Q265" s="255"/>
      <c r="R265" s="255"/>
      <c r="S265" s="255"/>
      <c r="T265" s="255"/>
      <c r="U265" s="255"/>
      <c r="V265" s="1022"/>
      <c r="W265" s="255"/>
      <c r="X265" s="255"/>
      <c r="Y265" s="255"/>
      <c r="Z265" s="255"/>
      <c r="AA265" s="255"/>
      <c r="AB265" s="255"/>
      <c r="AC265" s="255"/>
      <c r="AD265" s="255"/>
      <c r="AE265" s="255"/>
      <c r="AF265" s="255"/>
      <c r="AG265" s="255"/>
      <c r="AH265" s="255"/>
      <c r="AI265" s="255"/>
      <c r="AJ265" s="255"/>
      <c r="AK265" s="255"/>
      <c r="AL265" s="255"/>
      <c r="AM265" s="255"/>
      <c r="AN265" s="255"/>
      <c r="AO265" s="255"/>
      <c r="AP265" s="255"/>
      <c r="AQ265" s="255"/>
      <c r="AR265" s="255"/>
      <c r="AS265" s="255"/>
    </row>
    <row r="266" spans="1:45" ht="12.75" customHeight="1">
      <c r="A266" s="255"/>
      <c r="B266" s="255"/>
      <c r="C266" s="255"/>
      <c r="D266" s="255"/>
      <c r="E266" s="255"/>
      <c r="F266" s="255"/>
      <c r="G266" s="255"/>
      <c r="H266" s="255"/>
      <c r="I266" s="255"/>
      <c r="J266" s="1022"/>
      <c r="K266" s="1022"/>
      <c r="L266" s="1022"/>
      <c r="M266" s="255"/>
      <c r="N266" s="255"/>
      <c r="O266" s="255"/>
      <c r="P266" s="255"/>
      <c r="Q266" s="255"/>
      <c r="R266" s="255"/>
      <c r="S266" s="255"/>
      <c r="T266" s="255"/>
      <c r="U266" s="255"/>
      <c r="V266" s="1022"/>
      <c r="W266" s="255"/>
      <c r="X266" s="255"/>
      <c r="Y266" s="255"/>
      <c r="Z266" s="255"/>
      <c r="AA266" s="255"/>
      <c r="AB266" s="255"/>
      <c r="AC266" s="255"/>
      <c r="AD266" s="255"/>
      <c r="AE266" s="255"/>
      <c r="AF266" s="255"/>
      <c r="AG266" s="255"/>
      <c r="AH266" s="255"/>
      <c r="AI266" s="255"/>
      <c r="AJ266" s="255"/>
      <c r="AK266" s="255"/>
      <c r="AL266" s="255"/>
      <c r="AM266" s="255"/>
      <c r="AN266" s="255"/>
      <c r="AO266" s="255"/>
      <c r="AP266" s="255"/>
      <c r="AQ266" s="255"/>
      <c r="AR266" s="255"/>
      <c r="AS266" s="255"/>
    </row>
    <row r="267" spans="1:45" ht="12.75" customHeight="1">
      <c r="A267" s="255"/>
      <c r="B267" s="255"/>
      <c r="C267" s="255"/>
      <c r="D267" s="255"/>
      <c r="E267" s="255"/>
      <c r="F267" s="255"/>
      <c r="G267" s="255"/>
      <c r="H267" s="255"/>
      <c r="I267" s="255"/>
      <c r="J267" s="1022"/>
      <c r="K267" s="1022"/>
      <c r="L267" s="1022"/>
      <c r="M267" s="255"/>
      <c r="N267" s="255"/>
      <c r="O267" s="255"/>
      <c r="P267" s="255"/>
      <c r="Q267" s="255"/>
      <c r="R267" s="255"/>
      <c r="S267" s="255"/>
      <c r="T267" s="255"/>
      <c r="U267" s="255"/>
      <c r="V267" s="1022"/>
      <c r="W267" s="255"/>
      <c r="X267" s="255"/>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row>
    <row r="268" spans="1:45" ht="12.75" customHeight="1">
      <c r="A268" s="255"/>
      <c r="B268" s="255"/>
      <c r="C268" s="255"/>
      <c r="D268" s="255"/>
      <c r="E268" s="255"/>
      <c r="F268" s="255"/>
      <c r="G268" s="255"/>
      <c r="H268" s="255"/>
      <c r="I268" s="255"/>
      <c r="J268" s="1022"/>
      <c r="K268" s="1022"/>
      <c r="L268" s="1022"/>
      <c r="M268" s="255"/>
      <c r="N268" s="255"/>
      <c r="O268" s="255"/>
      <c r="P268" s="255"/>
      <c r="Q268" s="255"/>
      <c r="R268" s="255"/>
      <c r="S268" s="255"/>
      <c r="T268" s="255"/>
      <c r="U268" s="255"/>
      <c r="V268" s="1022"/>
      <c r="W268" s="255"/>
      <c r="X268" s="255"/>
      <c r="Y268" s="255"/>
      <c r="Z268" s="255"/>
      <c r="AA268" s="255"/>
      <c r="AB268" s="255"/>
      <c r="AC268" s="255"/>
      <c r="AD268" s="255"/>
      <c r="AE268" s="255"/>
      <c r="AF268" s="255"/>
      <c r="AG268" s="255"/>
      <c r="AH268" s="255"/>
      <c r="AI268" s="255"/>
      <c r="AJ268" s="255"/>
      <c r="AK268" s="255"/>
      <c r="AL268" s="255"/>
      <c r="AM268" s="255"/>
      <c r="AN268" s="255"/>
      <c r="AO268" s="255"/>
      <c r="AP268" s="255"/>
      <c r="AQ268" s="255"/>
      <c r="AR268" s="255"/>
      <c r="AS268" s="255"/>
    </row>
    <row r="269" spans="1:45" ht="12.75" customHeight="1">
      <c r="A269" s="255"/>
      <c r="B269" s="255"/>
      <c r="C269" s="255"/>
      <c r="D269" s="255"/>
      <c r="E269" s="255"/>
      <c r="F269" s="255"/>
      <c r="G269" s="255"/>
      <c r="H269" s="255"/>
      <c r="I269" s="255"/>
      <c r="J269" s="1022"/>
      <c r="K269" s="1022"/>
      <c r="L269" s="1022"/>
      <c r="M269" s="255"/>
      <c r="N269" s="255"/>
      <c r="O269" s="255"/>
      <c r="P269" s="255"/>
      <c r="Q269" s="255"/>
      <c r="R269" s="255"/>
      <c r="S269" s="255"/>
      <c r="T269" s="255"/>
      <c r="U269" s="255"/>
      <c r="V269" s="1022"/>
      <c r="W269" s="255"/>
      <c r="X269" s="255"/>
      <c r="Y269" s="255"/>
      <c r="Z269" s="255"/>
      <c r="AA269" s="255"/>
      <c r="AB269" s="255"/>
      <c r="AC269" s="255"/>
      <c r="AD269" s="255"/>
      <c r="AE269" s="255"/>
      <c r="AF269" s="255"/>
      <c r="AG269" s="255"/>
      <c r="AH269" s="255"/>
      <c r="AI269" s="255"/>
      <c r="AJ269" s="255"/>
      <c r="AK269" s="255"/>
      <c r="AL269" s="255"/>
      <c r="AM269" s="255"/>
      <c r="AN269" s="255"/>
      <c r="AO269" s="255"/>
      <c r="AP269" s="255"/>
      <c r="AQ269" s="255"/>
      <c r="AR269" s="255"/>
      <c r="AS269" s="255"/>
    </row>
    <row r="270" spans="1:45" ht="12.75" customHeight="1">
      <c r="A270" s="255"/>
      <c r="B270" s="255"/>
      <c r="C270" s="255"/>
      <c r="D270" s="255"/>
      <c r="E270" s="255"/>
      <c r="F270" s="255"/>
      <c r="G270" s="255"/>
      <c r="H270" s="255"/>
      <c r="I270" s="255"/>
      <c r="J270" s="1022"/>
      <c r="K270" s="1022"/>
      <c r="L270" s="1022"/>
      <c r="M270" s="255"/>
      <c r="N270" s="255"/>
      <c r="O270" s="255"/>
      <c r="P270" s="255"/>
      <c r="Q270" s="255"/>
      <c r="R270" s="255"/>
      <c r="S270" s="255"/>
      <c r="T270" s="255"/>
      <c r="U270" s="255"/>
      <c r="V270" s="1022"/>
      <c r="W270" s="255"/>
      <c r="X270" s="255"/>
      <c r="Y270" s="255"/>
      <c r="Z270" s="255"/>
      <c r="AA270" s="255"/>
      <c r="AB270" s="255"/>
      <c r="AC270" s="255"/>
      <c r="AD270" s="255"/>
      <c r="AE270" s="255"/>
      <c r="AF270" s="255"/>
      <c r="AG270" s="255"/>
      <c r="AH270" s="255"/>
      <c r="AI270" s="255"/>
      <c r="AJ270" s="255"/>
      <c r="AK270" s="255"/>
      <c r="AL270" s="255"/>
      <c r="AM270" s="255"/>
      <c r="AN270" s="255"/>
      <c r="AO270" s="255"/>
      <c r="AP270" s="255"/>
      <c r="AQ270" s="255"/>
      <c r="AR270" s="255"/>
      <c r="AS270" s="255"/>
    </row>
    <row r="271" spans="1:45" ht="12.75" customHeight="1">
      <c r="A271" s="255"/>
      <c r="B271" s="255"/>
      <c r="C271" s="255"/>
      <c r="D271" s="255"/>
      <c r="E271" s="255"/>
      <c r="F271" s="255"/>
      <c r="G271" s="255"/>
      <c r="H271" s="255"/>
      <c r="I271" s="255"/>
      <c r="J271" s="1022"/>
      <c r="K271" s="1022"/>
      <c r="L271" s="1022"/>
      <c r="M271" s="255"/>
      <c r="N271" s="255"/>
      <c r="O271" s="255"/>
      <c r="P271" s="255"/>
      <c r="Q271" s="255"/>
      <c r="R271" s="255"/>
      <c r="S271" s="255"/>
      <c r="T271" s="255"/>
      <c r="U271" s="255"/>
      <c r="V271" s="1022"/>
      <c r="W271" s="255"/>
      <c r="X271" s="255"/>
      <c r="Y271" s="255"/>
      <c r="Z271" s="255"/>
      <c r="AA271" s="255"/>
      <c r="AB271" s="255"/>
      <c r="AC271" s="255"/>
      <c r="AD271" s="255"/>
      <c r="AE271" s="255"/>
      <c r="AF271" s="255"/>
      <c r="AG271" s="255"/>
      <c r="AH271" s="255"/>
      <c r="AI271" s="255"/>
      <c r="AJ271" s="255"/>
      <c r="AK271" s="255"/>
      <c r="AL271" s="255"/>
      <c r="AM271" s="255"/>
      <c r="AN271" s="255"/>
      <c r="AO271" s="255"/>
      <c r="AP271" s="255"/>
      <c r="AQ271" s="255"/>
      <c r="AR271" s="255"/>
      <c r="AS271" s="255"/>
    </row>
    <row r="272" spans="1:45" ht="12.75" customHeight="1">
      <c r="A272" s="255"/>
      <c r="B272" s="255"/>
      <c r="C272" s="255"/>
      <c r="D272" s="255"/>
      <c r="E272" s="255"/>
      <c r="F272" s="255"/>
      <c r="G272" s="255"/>
      <c r="H272" s="255"/>
      <c r="I272" s="255"/>
      <c r="J272" s="1022"/>
      <c r="K272" s="1022"/>
      <c r="L272" s="1022"/>
      <c r="M272" s="255"/>
      <c r="N272" s="255"/>
      <c r="O272" s="255"/>
      <c r="P272" s="255"/>
      <c r="Q272" s="255"/>
      <c r="R272" s="255"/>
      <c r="S272" s="255"/>
      <c r="T272" s="255"/>
      <c r="U272" s="255"/>
      <c r="V272" s="1022"/>
      <c r="W272" s="255"/>
      <c r="X272" s="255"/>
      <c r="Y272" s="255"/>
      <c r="Z272" s="255"/>
      <c r="AA272" s="255"/>
      <c r="AB272" s="255"/>
      <c r="AC272" s="255"/>
      <c r="AD272" s="255"/>
      <c r="AE272" s="255"/>
      <c r="AF272" s="255"/>
      <c r="AG272" s="255"/>
      <c r="AH272" s="255"/>
      <c r="AI272" s="255"/>
      <c r="AJ272" s="255"/>
      <c r="AK272" s="255"/>
      <c r="AL272" s="255"/>
      <c r="AM272" s="255"/>
      <c r="AN272" s="255"/>
      <c r="AO272" s="255"/>
      <c r="AP272" s="255"/>
      <c r="AQ272" s="255"/>
      <c r="AR272" s="255"/>
      <c r="AS272" s="255"/>
    </row>
    <row r="273" spans="1:45" ht="12.75" customHeight="1">
      <c r="A273" s="255"/>
      <c r="B273" s="255"/>
      <c r="C273" s="255"/>
      <c r="D273" s="255"/>
      <c r="E273" s="255"/>
      <c r="F273" s="255"/>
      <c r="G273" s="255"/>
      <c r="H273" s="255"/>
      <c r="I273" s="255"/>
      <c r="J273" s="1022"/>
      <c r="K273" s="1022"/>
      <c r="L273" s="1022"/>
      <c r="M273" s="255"/>
      <c r="N273" s="255"/>
      <c r="O273" s="255"/>
      <c r="P273" s="255"/>
      <c r="Q273" s="255"/>
      <c r="R273" s="255"/>
      <c r="S273" s="255"/>
      <c r="T273" s="255"/>
      <c r="U273" s="255"/>
      <c r="V273" s="1022"/>
      <c r="W273" s="255"/>
      <c r="X273" s="255"/>
      <c r="Y273" s="255"/>
      <c r="Z273" s="255"/>
      <c r="AA273" s="255"/>
      <c r="AB273" s="255"/>
      <c r="AC273" s="255"/>
      <c r="AD273" s="255"/>
      <c r="AE273" s="255"/>
      <c r="AF273" s="255"/>
      <c r="AG273" s="255"/>
      <c r="AH273" s="255"/>
      <c r="AI273" s="255"/>
      <c r="AJ273" s="255"/>
      <c r="AK273" s="255"/>
      <c r="AL273" s="255"/>
      <c r="AM273" s="255"/>
      <c r="AN273" s="255"/>
      <c r="AO273" s="255"/>
      <c r="AP273" s="255"/>
      <c r="AQ273" s="255"/>
      <c r="AR273" s="255"/>
      <c r="AS273" s="255"/>
    </row>
    <row r="274" spans="1:45" ht="12.75" customHeight="1">
      <c r="A274" s="255"/>
      <c r="B274" s="255"/>
      <c r="C274" s="255"/>
      <c r="D274" s="255"/>
      <c r="E274" s="255"/>
      <c r="F274" s="255"/>
      <c r="G274" s="255"/>
      <c r="H274" s="255"/>
      <c r="I274" s="255"/>
      <c r="J274" s="1022"/>
      <c r="K274" s="1022"/>
      <c r="L274" s="1022"/>
      <c r="M274" s="255"/>
      <c r="N274" s="255"/>
      <c r="O274" s="255"/>
      <c r="P274" s="255"/>
      <c r="Q274" s="255"/>
      <c r="R274" s="255"/>
      <c r="S274" s="255"/>
      <c r="T274" s="255"/>
      <c r="U274" s="255"/>
      <c r="V274" s="1022"/>
      <c r="W274" s="255"/>
      <c r="X274" s="255"/>
      <c r="Y274" s="255"/>
      <c r="Z274" s="255"/>
      <c r="AA274" s="255"/>
      <c r="AB274" s="255"/>
      <c r="AC274" s="255"/>
      <c r="AD274" s="255"/>
      <c r="AE274" s="255"/>
      <c r="AF274" s="255"/>
      <c r="AG274" s="255"/>
      <c r="AH274" s="255"/>
      <c r="AI274" s="255"/>
      <c r="AJ274" s="255"/>
      <c r="AK274" s="255"/>
      <c r="AL274" s="255"/>
      <c r="AM274" s="255"/>
      <c r="AN274" s="255"/>
      <c r="AO274" s="255"/>
      <c r="AP274" s="255"/>
      <c r="AQ274" s="255"/>
      <c r="AR274" s="255"/>
      <c r="AS274" s="255"/>
    </row>
    <row r="275" spans="1:45" ht="12.75" customHeight="1">
      <c r="A275" s="255"/>
      <c r="B275" s="255"/>
      <c r="C275" s="255"/>
      <c r="D275" s="255"/>
      <c r="E275" s="255"/>
      <c r="F275" s="255"/>
      <c r="G275" s="255"/>
      <c r="H275" s="255"/>
      <c r="I275" s="255"/>
      <c r="J275" s="1022"/>
      <c r="K275" s="1022"/>
      <c r="L275" s="1022"/>
      <c r="M275" s="255"/>
      <c r="N275" s="255"/>
      <c r="O275" s="255"/>
      <c r="P275" s="255"/>
      <c r="Q275" s="255"/>
      <c r="R275" s="255"/>
      <c r="S275" s="255"/>
      <c r="T275" s="255"/>
      <c r="U275" s="255"/>
      <c r="V275" s="1022"/>
      <c r="W275" s="255"/>
      <c r="X275" s="255"/>
      <c r="Y275" s="255"/>
      <c r="Z275" s="255"/>
      <c r="AA275" s="255"/>
      <c r="AB275" s="255"/>
      <c r="AC275" s="255"/>
      <c r="AD275" s="255"/>
      <c r="AE275" s="255"/>
      <c r="AF275" s="255"/>
      <c r="AG275" s="255"/>
      <c r="AH275" s="255"/>
      <c r="AI275" s="255"/>
      <c r="AJ275" s="255"/>
      <c r="AK275" s="255"/>
      <c r="AL275" s="255"/>
      <c r="AM275" s="255"/>
      <c r="AN275" s="255"/>
      <c r="AO275" s="255"/>
      <c r="AP275" s="255"/>
      <c r="AQ275" s="255"/>
      <c r="AR275" s="255"/>
      <c r="AS275" s="255"/>
    </row>
    <row r="276" spans="1:45" ht="12.75" customHeight="1">
      <c r="A276" s="255"/>
      <c r="B276" s="255"/>
      <c r="C276" s="255"/>
      <c r="D276" s="255"/>
      <c r="E276" s="255"/>
      <c r="F276" s="255"/>
      <c r="G276" s="255"/>
      <c r="H276" s="255"/>
      <c r="I276" s="255"/>
      <c r="J276" s="1022"/>
      <c r="K276" s="1022"/>
      <c r="L276" s="1022"/>
      <c r="M276" s="255"/>
      <c r="N276" s="255"/>
      <c r="O276" s="255"/>
      <c r="P276" s="255"/>
      <c r="Q276" s="255"/>
      <c r="R276" s="255"/>
      <c r="S276" s="255"/>
      <c r="T276" s="255"/>
      <c r="U276" s="255"/>
      <c r="V276" s="1022"/>
      <c r="W276" s="255"/>
      <c r="X276" s="255"/>
      <c r="Y276" s="255"/>
      <c r="Z276" s="255"/>
      <c r="AA276" s="255"/>
      <c r="AB276" s="255"/>
      <c r="AC276" s="255"/>
      <c r="AD276" s="255"/>
      <c r="AE276" s="255"/>
      <c r="AF276" s="255"/>
      <c r="AG276" s="255"/>
      <c r="AH276" s="255"/>
      <c r="AI276" s="255"/>
      <c r="AJ276" s="255"/>
      <c r="AK276" s="255"/>
      <c r="AL276" s="255"/>
      <c r="AM276" s="255"/>
      <c r="AN276" s="255"/>
      <c r="AO276" s="255"/>
      <c r="AP276" s="255"/>
      <c r="AQ276" s="255"/>
      <c r="AR276" s="255"/>
      <c r="AS276" s="255"/>
    </row>
    <row r="277" spans="1:45" ht="12.75" customHeight="1">
      <c r="A277" s="255"/>
      <c r="B277" s="255"/>
      <c r="C277" s="255"/>
      <c r="D277" s="255"/>
      <c r="E277" s="255"/>
      <c r="F277" s="255"/>
      <c r="G277" s="255"/>
      <c r="H277" s="255"/>
      <c r="I277" s="255"/>
      <c r="J277" s="1022"/>
      <c r="K277" s="1022"/>
      <c r="L277" s="1022"/>
      <c r="M277" s="255"/>
      <c r="N277" s="255"/>
      <c r="O277" s="255"/>
      <c r="P277" s="255"/>
      <c r="Q277" s="255"/>
      <c r="R277" s="255"/>
      <c r="S277" s="255"/>
      <c r="T277" s="255"/>
      <c r="U277" s="255"/>
      <c r="V277" s="1022"/>
      <c r="W277" s="255"/>
      <c r="X277" s="255"/>
      <c r="Y277" s="255"/>
      <c r="Z277" s="255"/>
      <c r="AA277" s="255"/>
      <c r="AB277" s="255"/>
      <c r="AC277" s="255"/>
      <c r="AD277" s="255"/>
      <c r="AE277" s="255"/>
      <c r="AF277" s="255"/>
      <c r="AG277" s="255"/>
      <c r="AH277" s="255"/>
      <c r="AI277" s="255"/>
      <c r="AJ277" s="255"/>
      <c r="AK277" s="255"/>
      <c r="AL277" s="255"/>
      <c r="AM277" s="255"/>
      <c r="AN277" s="255"/>
      <c r="AO277" s="255"/>
      <c r="AP277" s="255"/>
      <c r="AQ277" s="255"/>
      <c r="AR277" s="255"/>
      <c r="AS277" s="255"/>
    </row>
    <row r="278" spans="1:45" ht="12.75" customHeight="1">
      <c r="A278" s="255"/>
      <c r="B278" s="255"/>
      <c r="C278" s="255"/>
      <c r="D278" s="255"/>
      <c r="E278" s="255"/>
      <c r="F278" s="255"/>
      <c r="G278" s="255"/>
      <c r="H278" s="255"/>
      <c r="I278" s="255"/>
      <c r="J278" s="1022"/>
      <c r="K278" s="1022"/>
      <c r="L278" s="1022"/>
      <c r="M278" s="255"/>
      <c r="N278" s="255"/>
      <c r="O278" s="255"/>
      <c r="P278" s="255"/>
      <c r="Q278" s="255"/>
      <c r="R278" s="255"/>
      <c r="S278" s="255"/>
      <c r="T278" s="255"/>
      <c r="U278" s="255"/>
      <c r="V278" s="1022"/>
      <c r="W278" s="255"/>
      <c r="X278" s="255"/>
      <c r="Y278" s="255"/>
      <c r="Z278" s="255"/>
      <c r="AA278" s="255"/>
      <c r="AB278" s="255"/>
      <c r="AC278" s="255"/>
      <c r="AD278" s="255"/>
      <c r="AE278" s="255"/>
      <c r="AF278" s="255"/>
      <c r="AG278" s="255"/>
      <c r="AH278" s="255"/>
      <c r="AI278" s="255"/>
      <c r="AJ278" s="255"/>
      <c r="AK278" s="255"/>
      <c r="AL278" s="255"/>
      <c r="AM278" s="255"/>
      <c r="AN278" s="255"/>
      <c r="AO278" s="255"/>
      <c r="AP278" s="255"/>
      <c r="AQ278" s="255"/>
      <c r="AR278" s="255"/>
      <c r="AS278" s="255"/>
    </row>
    <row r="279" spans="1:45" ht="12.75" customHeight="1">
      <c r="A279" s="255"/>
      <c r="B279" s="255"/>
      <c r="C279" s="255"/>
      <c r="D279" s="255"/>
      <c r="E279" s="255"/>
      <c r="F279" s="255"/>
      <c r="G279" s="255"/>
      <c r="H279" s="255"/>
      <c r="I279" s="255"/>
      <c r="J279" s="1022"/>
      <c r="K279" s="1022"/>
      <c r="L279" s="1022"/>
      <c r="M279" s="255"/>
      <c r="N279" s="255"/>
      <c r="O279" s="255"/>
      <c r="P279" s="255"/>
      <c r="Q279" s="255"/>
      <c r="R279" s="255"/>
      <c r="S279" s="255"/>
      <c r="T279" s="255"/>
      <c r="U279" s="255"/>
      <c r="V279" s="1022"/>
      <c r="W279" s="255"/>
      <c r="X279" s="255"/>
      <c r="Y279" s="255"/>
      <c r="Z279" s="255"/>
      <c r="AA279" s="255"/>
      <c r="AB279" s="255"/>
      <c r="AC279" s="255"/>
      <c r="AD279" s="255"/>
      <c r="AE279" s="255"/>
      <c r="AF279" s="255"/>
      <c r="AG279" s="255"/>
      <c r="AH279" s="255"/>
      <c r="AI279" s="255"/>
      <c r="AJ279" s="255"/>
      <c r="AK279" s="255"/>
      <c r="AL279" s="255"/>
      <c r="AM279" s="255"/>
      <c r="AN279" s="255"/>
      <c r="AO279" s="255"/>
      <c r="AP279" s="255"/>
      <c r="AQ279" s="255"/>
      <c r="AR279" s="255"/>
      <c r="AS279" s="255"/>
    </row>
    <row r="280" spans="1:45" ht="12.75" customHeight="1">
      <c r="A280" s="255"/>
      <c r="B280" s="255"/>
      <c r="C280" s="255"/>
      <c r="D280" s="255"/>
      <c r="E280" s="255"/>
      <c r="F280" s="255"/>
      <c r="G280" s="255"/>
      <c r="H280" s="255"/>
      <c r="I280" s="255"/>
      <c r="J280" s="1022"/>
      <c r="K280" s="1022"/>
      <c r="L280" s="1022"/>
      <c r="M280" s="255"/>
      <c r="N280" s="255"/>
      <c r="O280" s="255"/>
      <c r="P280" s="255"/>
      <c r="Q280" s="255"/>
      <c r="R280" s="255"/>
      <c r="S280" s="255"/>
      <c r="T280" s="255"/>
      <c r="U280" s="255"/>
      <c r="V280" s="1022"/>
      <c r="W280" s="255"/>
      <c r="X280" s="255"/>
      <c r="Y280" s="255"/>
      <c r="Z280" s="255"/>
      <c r="AA280" s="255"/>
      <c r="AB280" s="255"/>
      <c r="AC280" s="255"/>
      <c r="AD280" s="255"/>
      <c r="AE280" s="255"/>
      <c r="AF280" s="255"/>
      <c r="AG280" s="255"/>
      <c r="AH280" s="255"/>
      <c r="AI280" s="255"/>
      <c r="AJ280" s="255"/>
      <c r="AK280" s="255"/>
      <c r="AL280" s="255"/>
      <c r="AM280" s="255"/>
      <c r="AN280" s="255"/>
      <c r="AO280" s="255"/>
      <c r="AP280" s="255"/>
      <c r="AQ280" s="255"/>
      <c r="AR280" s="255"/>
      <c r="AS280" s="255"/>
    </row>
    <row r="281" spans="1:45" ht="12.75" customHeight="1">
      <c r="A281" s="255"/>
      <c r="B281" s="255"/>
      <c r="C281" s="255"/>
      <c r="D281" s="255"/>
      <c r="E281" s="255"/>
      <c r="F281" s="255"/>
      <c r="G281" s="255"/>
      <c r="H281" s="255"/>
      <c r="I281" s="255"/>
      <c r="J281" s="1022"/>
      <c r="K281" s="1022"/>
      <c r="L281" s="1022"/>
      <c r="M281" s="255"/>
      <c r="N281" s="255"/>
      <c r="O281" s="255"/>
      <c r="P281" s="255"/>
      <c r="Q281" s="255"/>
      <c r="R281" s="255"/>
      <c r="S281" s="255"/>
      <c r="T281" s="255"/>
      <c r="U281" s="255"/>
      <c r="V281" s="1022"/>
      <c r="W281" s="255"/>
      <c r="X281" s="255"/>
      <c r="Y281" s="255"/>
      <c r="Z281" s="255"/>
      <c r="AA281" s="255"/>
      <c r="AB281" s="255"/>
      <c r="AC281" s="255"/>
      <c r="AD281" s="255"/>
      <c r="AE281" s="255"/>
      <c r="AF281" s="255"/>
      <c r="AG281" s="255"/>
      <c r="AH281" s="255"/>
      <c r="AI281" s="255"/>
      <c r="AJ281" s="255"/>
      <c r="AK281" s="255"/>
      <c r="AL281" s="255"/>
      <c r="AM281" s="255"/>
      <c r="AN281" s="255"/>
      <c r="AO281" s="255"/>
      <c r="AP281" s="255"/>
      <c r="AQ281" s="255"/>
      <c r="AR281" s="255"/>
      <c r="AS281" s="255"/>
    </row>
    <row r="282" spans="1:45" ht="12.75" customHeight="1">
      <c r="A282" s="255"/>
      <c r="B282" s="255"/>
      <c r="C282" s="255"/>
      <c r="D282" s="255"/>
      <c r="E282" s="255"/>
      <c r="F282" s="255"/>
      <c r="G282" s="255"/>
      <c r="H282" s="255"/>
      <c r="I282" s="255"/>
      <c r="J282" s="1022"/>
      <c r="K282" s="1022"/>
      <c r="L282" s="1022"/>
      <c r="M282" s="255"/>
      <c r="N282" s="255"/>
      <c r="O282" s="255"/>
      <c r="P282" s="255"/>
      <c r="Q282" s="255"/>
      <c r="R282" s="255"/>
      <c r="S282" s="255"/>
      <c r="T282" s="255"/>
      <c r="U282" s="255"/>
      <c r="V282" s="1022"/>
      <c r="W282" s="255"/>
      <c r="X282" s="255"/>
      <c r="Y282" s="255"/>
      <c r="Z282" s="255"/>
      <c r="AA282" s="255"/>
      <c r="AB282" s="255"/>
      <c r="AC282" s="255"/>
      <c r="AD282" s="255"/>
      <c r="AE282" s="255"/>
      <c r="AF282" s="255"/>
      <c r="AG282" s="255"/>
      <c r="AH282" s="255"/>
      <c r="AI282" s="255"/>
      <c r="AJ282" s="255"/>
      <c r="AK282" s="255"/>
      <c r="AL282" s="255"/>
      <c r="AM282" s="255"/>
      <c r="AN282" s="255"/>
      <c r="AO282" s="255"/>
      <c r="AP282" s="255"/>
      <c r="AQ282" s="255"/>
      <c r="AR282" s="255"/>
      <c r="AS282" s="255"/>
    </row>
    <row r="283" spans="1:45" ht="12.75" customHeight="1">
      <c r="A283" s="255"/>
      <c r="B283" s="255"/>
      <c r="C283" s="255"/>
      <c r="D283" s="255"/>
      <c r="E283" s="255"/>
      <c r="F283" s="255"/>
      <c r="G283" s="255"/>
      <c r="H283" s="255"/>
      <c r="I283" s="255"/>
      <c r="J283" s="1022"/>
      <c r="K283" s="1022"/>
      <c r="L283" s="1022"/>
      <c r="M283" s="255"/>
      <c r="N283" s="255"/>
      <c r="O283" s="255"/>
      <c r="P283" s="255"/>
      <c r="Q283" s="255"/>
      <c r="R283" s="255"/>
      <c r="S283" s="255"/>
      <c r="T283" s="255"/>
      <c r="U283" s="255"/>
      <c r="V283" s="1022"/>
      <c r="W283" s="255"/>
      <c r="X283" s="255"/>
      <c r="Y283" s="255"/>
      <c r="Z283" s="255"/>
      <c r="AA283" s="255"/>
      <c r="AB283" s="255"/>
      <c r="AC283" s="255"/>
      <c r="AD283" s="255"/>
      <c r="AE283" s="255"/>
      <c r="AF283" s="255"/>
      <c r="AG283" s="255"/>
      <c r="AH283" s="255"/>
      <c r="AI283" s="255"/>
      <c r="AJ283" s="255"/>
      <c r="AK283" s="255"/>
      <c r="AL283" s="255"/>
      <c r="AM283" s="255"/>
      <c r="AN283" s="255"/>
      <c r="AO283" s="255"/>
      <c r="AP283" s="255"/>
      <c r="AQ283" s="255"/>
      <c r="AR283" s="255"/>
      <c r="AS283" s="255"/>
    </row>
    <row r="284" spans="1:45" ht="12.75" customHeight="1">
      <c r="A284" s="255"/>
      <c r="B284" s="255"/>
      <c r="C284" s="255"/>
      <c r="D284" s="255"/>
      <c r="E284" s="255"/>
      <c r="F284" s="255"/>
      <c r="G284" s="255"/>
      <c r="H284" s="255"/>
      <c r="I284" s="255"/>
      <c r="J284" s="1022"/>
      <c r="K284" s="1022"/>
      <c r="L284" s="1022"/>
      <c r="M284" s="255"/>
      <c r="N284" s="255"/>
      <c r="O284" s="255"/>
      <c r="P284" s="255"/>
      <c r="Q284" s="255"/>
      <c r="R284" s="255"/>
      <c r="S284" s="255"/>
      <c r="T284" s="255"/>
      <c r="U284" s="255"/>
      <c r="V284" s="1022"/>
      <c r="W284" s="255"/>
      <c r="X284" s="255"/>
      <c r="Y284" s="255"/>
      <c r="Z284" s="255"/>
      <c r="AA284" s="255"/>
      <c r="AB284" s="255"/>
      <c r="AC284" s="255"/>
      <c r="AD284" s="255"/>
      <c r="AE284" s="255"/>
      <c r="AF284" s="255"/>
      <c r="AG284" s="255"/>
      <c r="AH284" s="255"/>
      <c r="AI284" s="255"/>
      <c r="AJ284" s="255"/>
      <c r="AK284" s="255"/>
      <c r="AL284" s="255"/>
      <c r="AM284" s="255"/>
      <c r="AN284" s="255"/>
      <c r="AO284" s="255"/>
      <c r="AP284" s="255"/>
      <c r="AQ284" s="255"/>
      <c r="AR284" s="255"/>
      <c r="AS284" s="255"/>
    </row>
    <row r="285" spans="1:45" ht="12.75" customHeight="1">
      <c r="A285" s="255"/>
      <c r="B285" s="255"/>
      <c r="C285" s="255"/>
      <c r="D285" s="255"/>
      <c r="E285" s="255"/>
      <c r="F285" s="255"/>
      <c r="G285" s="255"/>
      <c r="H285" s="255"/>
      <c r="I285" s="255"/>
      <c r="J285" s="1022"/>
      <c r="K285" s="1022"/>
      <c r="L285" s="1022"/>
      <c r="M285" s="255"/>
      <c r="N285" s="255"/>
      <c r="O285" s="255"/>
      <c r="P285" s="255"/>
      <c r="Q285" s="255"/>
      <c r="R285" s="255"/>
      <c r="S285" s="255"/>
      <c r="T285" s="255"/>
      <c r="U285" s="255"/>
      <c r="V285" s="1022"/>
      <c r="W285" s="255"/>
      <c r="X285" s="255"/>
      <c r="Y285" s="255"/>
      <c r="Z285" s="255"/>
      <c r="AA285" s="255"/>
      <c r="AB285" s="255"/>
      <c r="AC285" s="255"/>
      <c r="AD285" s="255"/>
      <c r="AE285" s="255"/>
      <c r="AF285" s="255"/>
      <c r="AG285" s="255"/>
      <c r="AH285" s="255"/>
      <c r="AI285" s="255"/>
      <c r="AJ285" s="255"/>
      <c r="AK285" s="255"/>
      <c r="AL285" s="255"/>
      <c r="AM285" s="255"/>
      <c r="AN285" s="255"/>
      <c r="AO285" s="255"/>
      <c r="AP285" s="255"/>
      <c r="AQ285" s="255"/>
      <c r="AR285" s="255"/>
      <c r="AS285" s="255"/>
    </row>
    <row r="286" spans="1:45" ht="12.75" customHeight="1">
      <c r="A286" s="255"/>
      <c r="B286" s="255"/>
      <c r="C286" s="255"/>
      <c r="D286" s="255"/>
      <c r="E286" s="255"/>
      <c r="F286" s="255"/>
      <c r="G286" s="255"/>
      <c r="H286" s="255"/>
      <c r="I286" s="255"/>
      <c r="J286" s="1022"/>
      <c r="K286" s="1022"/>
      <c r="L286" s="1022"/>
      <c r="M286" s="255"/>
      <c r="N286" s="255"/>
      <c r="O286" s="255"/>
      <c r="P286" s="255"/>
      <c r="Q286" s="255"/>
      <c r="R286" s="255"/>
      <c r="S286" s="255"/>
      <c r="T286" s="255"/>
      <c r="U286" s="255"/>
      <c r="V286" s="1022"/>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55"/>
      <c r="AS286" s="255"/>
    </row>
    <row r="287" spans="1:45" ht="12.75" customHeight="1">
      <c r="A287" s="255"/>
      <c r="B287" s="255"/>
      <c r="C287" s="255"/>
      <c r="D287" s="255"/>
      <c r="E287" s="255"/>
      <c r="F287" s="255"/>
      <c r="G287" s="255"/>
      <c r="H287" s="255"/>
      <c r="I287" s="255"/>
      <c r="J287" s="1022"/>
      <c r="K287" s="1022"/>
      <c r="L287" s="1022"/>
      <c r="M287" s="255"/>
      <c r="N287" s="255"/>
      <c r="O287" s="255"/>
      <c r="P287" s="255"/>
      <c r="Q287" s="255"/>
      <c r="R287" s="255"/>
      <c r="S287" s="255"/>
      <c r="T287" s="255"/>
      <c r="U287" s="255"/>
      <c r="V287" s="1022"/>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5"/>
      <c r="AS287" s="255"/>
    </row>
    <row r="288" spans="1:45" ht="12.75" customHeight="1">
      <c r="A288" s="255"/>
      <c r="B288" s="255"/>
      <c r="C288" s="255"/>
      <c r="D288" s="255"/>
      <c r="E288" s="255"/>
      <c r="F288" s="255"/>
      <c r="G288" s="255"/>
      <c r="H288" s="255"/>
      <c r="I288" s="255"/>
      <c r="J288" s="1022"/>
      <c r="K288" s="1022"/>
      <c r="L288" s="1022"/>
      <c r="M288" s="255"/>
      <c r="N288" s="255"/>
      <c r="O288" s="255"/>
      <c r="P288" s="255"/>
      <c r="Q288" s="255"/>
      <c r="R288" s="255"/>
      <c r="S288" s="255"/>
      <c r="T288" s="255"/>
      <c r="U288" s="255"/>
      <c r="V288" s="1022"/>
      <c r="W288" s="255"/>
      <c r="X288" s="255"/>
      <c r="Y288" s="255"/>
      <c r="Z288" s="255"/>
      <c r="AA288" s="255"/>
      <c r="AB288" s="255"/>
      <c r="AC288" s="255"/>
      <c r="AD288" s="255"/>
      <c r="AE288" s="255"/>
      <c r="AF288" s="255"/>
      <c r="AG288" s="255"/>
      <c r="AH288" s="255"/>
      <c r="AI288" s="255"/>
      <c r="AJ288" s="255"/>
      <c r="AK288" s="255"/>
      <c r="AL288" s="255"/>
      <c r="AM288" s="255"/>
      <c r="AN288" s="255"/>
      <c r="AO288" s="255"/>
      <c r="AP288" s="255"/>
      <c r="AQ288" s="255"/>
      <c r="AR288" s="255"/>
      <c r="AS288" s="255"/>
    </row>
    <row r="289" spans="1:45" ht="12.75" customHeight="1">
      <c r="A289" s="255"/>
      <c r="B289" s="255"/>
      <c r="C289" s="255"/>
      <c r="D289" s="255"/>
      <c r="E289" s="255"/>
      <c r="F289" s="255"/>
      <c r="G289" s="255"/>
      <c r="H289" s="255"/>
      <c r="I289" s="255"/>
      <c r="J289" s="1022"/>
      <c r="K289" s="1022"/>
      <c r="L289" s="1022"/>
      <c r="M289" s="255"/>
      <c r="N289" s="255"/>
      <c r="O289" s="255"/>
      <c r="P289" s="255"/>
      <c r="Q289" s="255"/>
      <c r="R289" s="255"/>
      <c r="S289" s="255"/>
      <c r="T289" s="255"/>
      <c r="U289" s="255"/>
      <c r="V289" s="1022"/>
      <c r="W289" s="255"/>
      <c r="X289" s="255"/>
      <c r="Y289" s="255"/>
      <c r="Z289" s="255"/>
      <c r="AA289" s="255"/>
      <c r="AB289" s="255"/>
      <c r="AC289" s="255"/>
      <c r="AD289" s="255"/>
      <c r="AE289" s="255"/>
      <c r="AF289" s="255"/>
      <c r="AG289" s="255"/>
      <c r="AH289" s="255"/>
      <c r="AI289" s="255"/>
      <c r="AJ289" s="255"/>
      <c r="AK289" s="255"/>
      <c r="AL289" s="255"/>
      <c r="AM289" s="255"/>
      <c r="AN289" s="255"/>
      <c r="AO289" s="255"/>
      <c r="AP289" s="255"/>
      <c r="AQ289" s="255"/>
      <c r="AR289" s="255"/>
      <c r="AS289" s="255"/>
    </row>
    <row r="290" spans="1:45" ht="12.75" customHeight="1">
      <c r="A290" s="255"/>
      <c r="B290" s="255"/>
      <c r="C290" s="255"/>
      <c r="D290" s="255"/>
      <c r="E290" s="255"/>
      <c r="F290" s="255"/>
      <c r="G290" s="255"/>
      <c r="H290" s="255"/>
      <c r="I290" s="255"/>
      <c r="J290" s="1022"/>
      <c r="K290" s="1022"/>
      <c r="L290" s="1022"/>
      <c r="M290" s="255"/>
      <c r="N290" s="255"/>
      <c r="O290" s="255"/>
      <c r="P290" s="255"/>
      <c r="Q290" s="255"/>
      <c r="R290" s="255"/>
      <c r="S290" s="255"/>
      <c r="T290" s="255"/>
      <c r="U290" s="255"/>
      <c r="V290" s="1022"/>
      <c r="W290" s="255"/>
      <c r="X290" s="255"/>
      <c r="Y290" s="255"/>
      <c r="Z290" s="255"/>
      <c r="AA290" s="255"/>
      <c r="AB290" s="255"/>
      <c r="AC290" s="255"/>
      <c r="AD290" s="255"/>
      <c r="AE290" s="255"/>
      <c r="AF290" s="255"/>
      <c r="AG290" s="255"/>
      <c r="AH290" s="255"/>
      <c r="AI290" s="255"/>
      <c r="AJ290" s="255"/>
      <c r="AK290" s="255"/>
      <c r="AL290" s="255"/>
      <c r="AM290" s="255"/>
      <c r="AN290" s="255"/>
      <c r="AO290" s="255"/>
      <c r="AP290" s="255"/>
      <c r="AQ290" s="255"/>
      <c r="AR290" s="255"/>
      <c r="AS290" s="255"/>
    </row>
    <row r="291" spans="1:45" ht="12.75" customHeight="1">
      <c r="A291" s="255"/>
      <c r="B291" s="255"/>
      <c r="C291" s="255"/>
      <c r="D291" s="255"/>
      <c r="E291" s="255"/>
      <c r="F291" s="255"/>
      <c r="G291" s="255"/>
      <c r="H291" s="255"/>
      <c r="I291" s="255"/>
      <c r="J291" s="1022"/>
      <c r="K291" s="1022"/>
      <c r="L291" s="1022"/>
      <c r="M291" s="255"/>
      <c r="N291" s="255"/>
      <c r="O291" s="255"/>
      <c r="P291" s="255"/>
      <c r="Q291" s="255"/>
      <c r="R291" s="255"/>
      <c r="S291" s="255"/>
      <c r="T291" s="255"/>
      <c r="U291" s="255"/>
      <c r="V291" s="1022"/>
      <c r="W291" s="255"/>
      <c r="X291" s="255"/>
      <c r="Y291" s="255"/>
      <c r="Z291" s="255"/>
      <c r="AA291" s="255"/>
      <c r="AB291" s="255"/>
      <c r="AC291" s="255"/>
      <c r="AD291" s="255"/>
      <c r="AE291" s="255"/>
      <c r="AF291" s="255"/>
      <c r="AG291" s="255"/>
      <c r="AH291" s="255"/>
      <c r="AI291" s="255"/>
      <c r="AJ291" s="255"/>
      <c r="AK291" s="255"/>
      <c r="AL291" s="255"/>
      <c r="AM291" s="255"/>
      <c r="AN291" s="255"/>
      <c r="AO291" s="255"/>
      <c r="AP291" s="255"/>
      <c r="AQ291" s="255"/>
      <c r="AR291" s="255"/>
      <c r="AS291" s="255"/>
    </row>
    <row r="292" spans="1:45" ht="12.75" customHeight="1">
      <c r="A292" s="255"/>
      <c r="B292" s="255"/>
      <c r="C292" s="255"/>
      <c r="D292" s="255"/>
      <c r="E292" s="255"/>
      <c r="F292" s="255"/>
      <c r="G292" s="255"/>
      <c r="H292" s="255"/>
      <c r="I292" s="255"/>
      <c r="J292" s="1022"/>
      <c r="K292" s="1022"/>
      <c r="L292" s="1022"/>
      <c r="M292" s="255"/>
      <c r="N292" s="255"/>
      <c r="O292" s="255"/>
      <c r="P292" s="255"/>
      <c r="Q292" s="255"/>
      <c r="R292" s="255"/>
      <c r="S292" s="255"/>
      <c r="T292" s="255"/>
      <c r="U292" s="255"/>
      <c r="V292" s="1022"/>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row>
    <row r="293" spans="1:45" ht="12.75" customHeight="1">
      <c r="A293" s="255"/>
      <c r="B293" s="255"/>
      <c r="C293" s="255"/>
      <c r="D293" s="255"/>
      <c r="E293" s="255"/>
      <c r="F293" s="255"/>
      <c r="G293" s="255"/>
      <c r="H293" s="255"/>
      <c r="I293" s="255"/>
      <c r="J293" s="1022"/>
      <c r="K293" s="1022"/>
      <c r="L293" s="1022"/>
      <c r="M293" s="255"/>
      <c r="N293" s="255"/>
      <c r="O293" s="255"/>
      <c r="P293" s="255"/>
      <c r="Q293" s="255"/>
      <c r="R293" s="255"/>
      <c r="S293" s="255"/>
      <c r="T293" s="255"/>
      <c r="U293" s="255"/>
      <c r="V293" s="1022"/>
      <c r="W293" s="255"/>
      <c r="X293" s="255"/>
      <c r="Y293" s="255"/>
      <c r="Z293" s="255"/>
      <c r="AA293" s="255"/>
      <c r="AB293" s="255"/>
      <c r="AC293" s="255"/>
      <c r="AD293" s="255"/>
      <c r="AE293" s="255"/>
      <c r="AF293" s="255"/>
      <c r="AG293" s="255"/>
      <c r="AH293" s="255"/>
      <c r="AI293" s="255"/>
      <c r="AJ293" s="255"/>
      <c r="AK293" s="255"/>
      <c r="AL293" s="255"/>
      <c r="AM293" s="255"/>
      <c r="AN293" s="255"/>
      <c r="AO293" s="255"/>
      <c r="AP293" s="255"/>
      <c r="AQ293" s="255"/>
      <c r="AR293" s="255"/>
      <c r="AS293" s="255"/>
    </row>
    <row r="294" spans="1:45" ht="12.75" customHeight="1">
      <c r="A294" s="255"/>
      <c r="B294" s="255"/>
      <c r="C294" s="255"/>
      <c r="D294" s="255"/>
      <c r="E294" s="255"/>
      <c r="F294" s="255"/>
      <c r="G294" s="255"/>
      <c r="H294" s="255"/>
      <c r="I294" s="255"/>
      <c r="J294" s="1022"/>
      <c r="K294" s="1022"/>
      <c r="L294" s="1022"/>
      <c r="M294" s="255"/>
      <c r="N294" s="255"/>
      <c r="O294" s="255"/>
      <c r="P294" s="255"/>
      <c r="Q294" s="255"/>
      <c r="R294" s="255"/>
      <c r="S294" s="255"/>
      <c r="T294" s="255"/>
      <c r="U294" s="255"/>
      <c r="V294" s="1022"/>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5"/>
      <c r="AS294" s="255"/>
    </row>
    <row r="295" spans="1:45" ht="12.75" customHeight="1">
      <c r="A295" s="255"/>
      <c r="B295" s="255"/>
      <c r="C295" s="255"/>
      <c r="D295" s="255"/>
      <c r="E295" s="255"/>
      <c r="F295" s="255"/>
      <c r="G295" s="255"/>
      <c r="H295" s="255"/>
      <c r="I295" s="255"/>
      <c r="J295" s="1022"/>
      <c r="K295" s="1022"/>
      <c r="L295" s="1022"/>
      <c r="M295" s="255"/>
      <c r="N295" s="255"/>
      <c r="O295" s="255"/>
      <c r="P295" s="255"/>
      <c r="Q295" s="255"/>
      <c r="R295" s="255"/>
      <c r="S295" s="255"/>
      <c r="T295" s="255"/>
      <c r="U295" s="255"/>
      <c r="V295" s="1022"/>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5"/>
      <c r="AS295" s="255"/>
    </row>
    <row r="296" spans="1:45" ht="12.75" customHeight="1">
      <c r="A296" s="255"/>
      <c r="B296" s="255"/>
      <c r="C296" s="255"/>
      <c r="D296" s="255"/>
      <c r="E296" s="255"/>
      <c r="F296" s="255"/>
      <c r="G296" s="255"/>
      <c r="H296" s="255"/>
      <c r="I296" s="255"/>
      <c r="J296" s="1022"/>
      <c r="K296" s="1022"/>
      <c r="L296" s="1022"/>
      <c r="M296" s="255"/>
      <c r="N296" s="255"/>
      <c r="O296" s="255"/>
      <c r="P296" s="255"/>
      <c r="Q296" s="255"/>
      <c r="R296" s="255"/>
      <c r="S296" s="255"/>
      <c r="T296" s="255"/>
      <c r="U296" s="255"/>
      <c r="V296" s="1022"/>
      <c r="W296" s="255"/>
      <c r="X296" s="255"/>
      <c r="Y296" s="255"/>
      <c r="Z296" s="255"/>
      <c r="AA296" s="255"/>
      <c r="AB296" s="255"/>
      <c r="AC296" s="255"/>
      <c r="AD296" s="255"/>
      <c r="AE296" s="255"/>
      <c r="AF296" s="255"/>
      <c r="AG296" s="255"/>
      <c r="AH296" s="255"/>
      <c r="AI296" s="255"/>
      <c r="AJ296" s="255"/>
      <c r="AK296" s="255"/>
      <c r="AL296" s="255"/>
      <c r="AM296" s="255"/>
      <c r="AN296" s="255"/>
      <c r="AO296" s="255"/>
      <c r="AP296" s="255"/>
      <c r="AQ296" s="255"/>
      <c r="AR296" s="255"/>
      <c r="AS296" s="255"/>
    </row>
    <row r="297" spans="1:45" ht="12.75" customHeight="1">
      <c r="A297" s="255"/>
      <c r="B297" s="255"/>
      <c r="C297" s="255"/>
      <c r="D297" s="255"/>
      <c r="E297" s="255"/>
      <c r="F297" s="255"/>
      <c r="G297" s="255"/>
      <c r="H297" s="255"/>
      <c r="I297" s="255"/>
      <c r="J297" s="1022"/>
      <c r="K297" s="1022"/>
      <c r="L297" s="1022"/>
      <c r="M297" s="255"/>
      <c r="N297" s="255"/>
      <c r="O297" s="255"/>
      <c r="P297" s="255"/>
      <c r="Q297" s="255"/>
      <c r="R297" s="255"/>
      <c r="S297" s="255"/>
      <c r="T297" s="255"/>
      <c r="U297" s="255"/>
      <c r="V297" s="1022"/>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row>
    <row r="298" spans="1:45" ht="12.75" customHeight="1">
      <c r="A298" s="255"/>
      <c r="B298" s="255"/>
      <c r="C298" s="255"/>
      <c r="D298" s="255"/>
      <c r="E298" s="255"/>
      <c r="F298" s="255"/>
      <c r="G298" s="255"/>
      <c r="H298" s="255"/>
      <c r="I298" s="255"/>
      <c r="J298" s="1022"/>
      <c r="K298" s="1022"/>
      <c r="L298" s="1022"/>
      <c r="M298" s="255"/>
      <c r="N298" s="255"/>
      <c r="O298" s="255"/>
      <c r="P298" s="255"/>
      <c r="Q298" s="255"/>
      <c r="R298" s="255"/>
      <c r="S298" s="255"/>
      <c r="T298" s="255"/>
      <c r="U298" s="255"/>
      <c r="V298" s="1022"/>
      <c r="W298" s="255"/>
      <c r="X298" s="255"/>
      <c r="Y298" s="255"/>
      <c r="Z298" s="255"/>
      <c r="AA298" s="255"/>
      <c r="AB298" s="255"/>
      <c r="AC298" s="255"/>
      <c r="AD298" s="255"/>
      <c r="AE298" s="255"/>
      <c r="AF298" s="255"/>
      <c r="AG298" s="255"/>
      <c r="AH298" s="255"/>
      <c r="AI298" s="255"/>
      <c r="AJ298" s="255"/>
      <c r="AK298" s="255"/>
      <c r="AL298" s="255"/>
      <c r="AM298" s="255"/>
      <c r="AN298" s="255"/>
      <c r="AO298" s="255"/>
      <c r="AP298" s="255"/>
      <c r="AQ298" s="255"/>
      <c r="AR298" s="255"/>
      <c r="AS298" s="255"/>
    </row>
    <row r="299" spans="1:45" ht="12.75" customHeight="1">
      <c r="A299" s="255"/>
      <c r="B299" s="255"/>
      <c r="C299" s="255"/>
      <c r="D299" s="255"/>
      <c r="E299" s="255"/>
      <c r="F299" s="255"/>
      <c r="G299" s="255"/>
      <c r="H299" s="255"/>
      <c r="I299" s="255"/>
      <c r="J299" s="1022"/>
      <c r="K299" s="1022"/>
      <c r="L299" s="1022"/>
      <c r="M299" s="255"/>
      <c r="N299" s="255"/>
      <c r="O299" s="255"/>
      <c r="P299" s="255"/>
      <c r="Q299" s="255"/>
      <c r="R299" s="255"/>
      <c r="S299" s="255"/>
      <c r="T299" s="255"/>
      <c r="U299" s="255"/>
      <c r="V299" s="1022"/>
      <c r="W299" s="255"/>
      <c r="X299" s="255"/>
      <c r="Y299" s="255"/>
      <c r="Z299" s="255"/>
      <c r="AA299" s="255"/>
      <c r="AB299" s="255"/>
      <c r="AC299" s="255"/>
      <c r="AD299" s="255"/>
      <c r="AE299" s="255"/>
      <c r="AF299" s="255"/>
      <c r="AG299" s="255"/>
      <c r="AH299" s="255"/>
      <c r="AI299" s="255"/>
      <c r="AJ299" s="255"/>
      <c r="AK299" s="255"/>
      <c r="AL299" s="255"/>
      <c r="AM299" s="255"/>
      <c r="AN299" s="255"/>
      <c r="AO299" s="255"/>
      <c r="AP299" s="255"/>
      <c r="AQ299" s="255"/>
      <c r="AR299" s="255"/>
      <c r="AS299" s="255"/>
    </row>
    <row r="300" spans="1:45" ht="12.75" customHeight="1">
      <c r="A300" s="255"/>
      <c r="B300" s="255"/>
      <c r="C300" s="255"/>
      <c r="D300" s="255"/>
      <c r="E300" s="255"/>
      <c r="F300" s="255"/>
      <c r="G300" s="255"/>
      <c r="H300" s="255"/>
      <c r="I300" s="255"/>
      <c r="J300" s="1022"/>
      <c r="K300" s="1022"/>
      <c r="L300" s="1022"/>
      <c r="M300" s="255"/>
      <c r="N300" s="255"/>
      <c r="O300" s="255"/>
      <c r="P300" s="255"/>
      <c r="Q300" s="255"/>
      <c r="R300" s="255"/>
      <c r="S300" s="255"/>
      <c r="T300" s="255"/>
      <c r="U300" s="255"/>
      <c r="V300" s="1022"/>
      <c r="W300" s="255"/>
      <c r="X300" s="255"/>
      <c r="Y300" s="255"/>
      <c r="Z300" s="255"/>
      <c r="AA300" s="255"/>
      <c r="AB300" s="255"/>
      <c r="AC300" s="255"/>
      <c r="AD300" s="255"/>
      <c r="AE300" s="255"/>
      <c r="AF300" s="255"/>
      <c r="AG300" s="255"/>
      <c r="AH300" s="255"/>
      <c r="AI300" s="255"/>
      <c r="AJ300" s="255"/>
      <c r="AK300" s="255"/>
      <c r="AL300" s="255"/>
      <c r="AM300" s="255"/>
      <c r="AN300" s="255"/>
      <c r="AO300" s="255"/>
      <c r="AP300" s="255"/>
      <c r="AQ300" s="255"/>
      <c r="AR300" s="255"/>
      <c r="AS300" s="255"/>
    </row>
    <row r="301" spans="1:45" ht="12.75" customHeight="1">
      <c r="A301" s="255"/>
      <c r="B301" s="255"/>
      <c r="C301" s="255"/>
      <c r="D301" s="255"/>
      <c r="E301" s="255"/>
      <c r="F301" s="255"/>
      <c r="G301" s="255"/>
      <c r="H301" s="255"/>
      <c r="I301" s="255"/>
      <c r="J301" s="1022"/>
      <c r="K301" s="1022"/>
      <c r="L301" s="1022"/>
      <c r="M301" s="255"/>
      <c r="N301" s="255"/>
      <c r="O301" s="255"/>
      <c r="P301" s="255"/>
      <c r="Q301" s="255"/>
      <c r="R301" s="255"/>
      <c r="S301" s="255"/>
      <c r="T301" s="255"/>
      <c r="U301" s="255"/>
      <c r="V301" s="1022"/>
      <c r="W301" s="255"/>
      <c r="X301" s="255"/>
      <c r="Y301" s="255"/>
      <c r="Z301" s="255"/>
      <c r="AA301" s="255"/>
      <c r="AB301" s="255"/>
      <c r="AC301" s="255"/>
      <c r="AD301" s="255"/>
      <c r="AE301" s="255"/>
      <c r="AF301" s="255"/>
      <c r="AG301" s="255"/>
      <c r="AH301" s="255"/>
      <c r="AI301" s="255"/>
      <c r="AJ301" s="255"/>
      <c r="AK301" s="255"/>
      <c r="AL301" s="255"/>
      <c r="AM301" s="255"/>
      <c r="AN301" s="255"/>
      <c r="AO301" s="255"/>
      <c r="AP301" s="255"/>
      <c r="AQ301" s="255"/>
      <c r="AR301" s="255"/>
      <c r="AS301" s="255"/>
    </row>
    <row r="302" spans="1:45" ht="12.75" customHeight="1">
      <c r="A302" s="255"/>
      <c r="B302" s="255"/>
      <c r="C302" s="255"/>
      <c r="D302" s="255"/>
      <c r="E302" s="255"/>
      <c r="F302" s="255"/>
      <c r="G302" s="255"/>
      <c r="H302" s="255"/>
      <c r="I302" s="255"/>
      <c r="J302" s="1022"/>
      <c r="K302" s="1022"/>
      <c r="L302" s="1022"/>
      <c r="M302" s="255"/>
      <c r="N302" s="255"/>
      <c r="O302" s="255"/>
      <c r="P302" s="255"/>
      <c r="Q302" s="255"/>
      <c r="R302" s="255"/>
      <c r="S302" s="255"/>
      <c r="T302" s="255"/>
      <c r="U302" s="255"/>
      <c r="V302" s="1022"/>
      <c r="W302" s="255"/>
      <c r="X302" s="255"/>
      <c r="Y302" s="255"/>
      <c r="Z302" s="255"/>
      <c r="AA302" s="255"/>
      <c r="AB302" s="255"/>
      <c r="AC302" s="255"/>
      <c r="AD302" s="255"/>
      <c r="AE302" s="255"/>
      <c r="AF302" s="255"/>
      <c r="AG302" s="255"/>
      <c r="AH302" s="255"/>
      <c r="AI302" s="255"/>
      <c r="AJ302" s="255"/>
      <c r="AK302" s="255"/>
      <c r="AL302" s="255"/>
      <c r="AM302" s="255"/>
      <c r="AN302" s="255"/>
      <c r="AO302" s="255"/>
      <c r="AP302" s="255"/>
      <c r="AQ302" s="255"/>
      <c r="AR302" s="255"/>
      <c r="AS302" s="255"/>
    </row>
    <row r="303" spans="1:45" ht="12.75" customHeight="1">
      <c r="A303" s="255"/>
      <c r="B303" s="255"/>
      <c r="C303" s="255"/>
      <c r="D303" s="255"/>
      <c r="E303" s="255"/>
      <c r="F303" s="255"/>
      <c r="G303" s="255"/>
      <c r="H303" s="255"/>
      <c r="I303" s="255"/>
      <c r="J303" s="1022"/>
      <c r="K303" s="1022"/>
      <c r="L303" s="1022"/>
      <c r="M303" s="255"/>
      <c r="N303" s="255"/>
      <c r="O303" s="255"/>
      <c r="P303" s="255"/>
      <c r="Q303" s="255"/>
      <c r="R303" s="255"/>
      <c r="S303" s="255"/>
      <c r="T303" s="255"/>
      <c r="U303" s="255"/>
      <c r="V303" s="1022"/>
      <c r="W303" s="255"/>
      <c r="X303" s="255"/>
      <c r="Y303" s="255"/>
      <c r="Z303" s="255"/>
      <c r="AA303" s="255"/>
      <c r="AB303" s="255"/>
      <c r="AC303" s="255"/>
      <c r="AD303" s="255"/>
      <c r="AE303" s="255"/>
      <c r="AF303" s="255"/>
      <c r="AG303" s="255"/>
      <c r="AH303" s="255"/>
      <c r="AI303" s="255"/>
      <c r="AJ303" s="255"/>
      <c r="AK303" s="255"/>
      <c r="AL303" s="255"/>
      <c r="AM303" s="255"/>
      <c r="AN303" s="255"/>
      <c r="AO303" s="255"/>
      <c r="AP303" s="255"/>
      <c r="AQ303" s="255"/>
      <c r="AR303" s="255"/>
      <c r="AS303" s="255"/>
    </row>
    <row r="304" spans="1:45" ht="12.75" customHeight="1">
      <c r="A304" s="255"/>
      <c r="B304" s="255"/>
      <c r="C304" s="255"/>
      <c r="D304" s="255"/>
      <c r="E304" s="255"/>
      <c r="F304" s="255"/>
      <c r="G304" s="255"/>
      <c r="H304" s="255"/>
      <c r="I304" s="255"/>
      <c r="J304" s="1022"/>
      <c r="K304" s="1022"/>
      <c r="L304" s="1022"/>
      <c r="M304" s="255"/>
      <c r="N304" s="255"/>
      <c r="O304" s="255"/>
      <c r="P304" s="255"/>
      <c r="Q304" s="255"/>
      <c r="R304" s="255"/>
      <c r="S304" s="255"/>
      <c r="T304" s="255"/>
      <c r="U304" s="255"/>
      <c r="V304" s="1022"/>
      <c r="W304" s="255"/>
      <c r="X304" s="255"/>
      <c r="Y304" s="255"/>
      <c r="Z304" s="255"/>
      <c r="AA304" s="255"/>
      <c r="AB304" s="255"/>
      <c r="AC304" s="255"/>
      <c r="AD304" s="255"/>
      <c r="AE304" s="255"/>
      <c r="AF304" s="255"/>
      <c r="AG304" s="255"/>
      <c r="AH304" s="255"/>
      <c r="AI304" s="255"/>
      <c r="AJ304" s="255"/>
      <c r="AK304" s="255"/>
      <c r="AL304" s="255"/>
      <c r="AM304" s="255"/>
      <c r="AN304" s="255"/>
      <c r="AO304" s="255"/>
      <c r="AP304" s="255"/>
      <c r="AQ304" s="255"/>
      <c r="AR304" s="255"/>
      <c r="AS304" s="255"/>
    </row>
    <row r="305" spans="1:45" ht="12.75" customHeight="1">
      <c r="A305" s="255"/>
      <c r="B305" s="255"/>
      <c r="C305" s="255"/>
      <c r="D305" s="255"/>
      <c r="E305" s="255"/>
      <c r="F305" s="255"/>
      <c r="G305" s="255"/>
      <c r="H305" s="255"/>
      <c r="I305" s="255"/>
      <c r="J305" s="1022"/>
      <c r="K305" s="1022"/>
      <c r="L305" s="1022"/>
      <c r="M305" s="255"/>
      <c r="N305" s="255"/>
      <c r="O305" s="255"/>
      <c r="P305" s="255"/>
      <c r="Q305" s="255"/>
      <c r="R305" s="255"/>
      <c r="S305" s="255"/>
      <c r="T305" s="255"/>
      <c r="U305" s="255"/>
      <c r="V305" s="1022"/>
      <c r="W305" s="255"/>
      <c r="X305" s="255"/>
      <c r="Y305" s="255"/>
      <c r="Z305" s="255"/>
      <c r="AA305" s="255"/>
      <c r="AB305" s="255"/>
      <c r="AC305" s="255"/>
      <c r="AD305" s="255"/>
      <c r="AE305" s="255"/>
      <c r="AF305" s="255"/>
      <c r="AG305" s="255"/>
      <c r="AH305" s="255"/>
      <c r="AI305" s="255"/>
      <c r="AJ305" s="255"/>
      <c r="AK305" s="255"/>
      <c r="AL305" s="255"/>
      <c r="AM305" s="255"/>
      <c r="AN305" s="255"/>
      <c r="AO305" s="255"/>
      <c r="AP305" s="255"/>
      <c r="AQ305" s="255"/>
      <c r="AR305" s="255"/>
      <c r="AS305" s="255"/>
    </row>
    <row r="306" spans="1:45" ht="12.75" customHeight="1">
      <c r="A306" s="255"/>
      <c r="B306" s="255"/>
      <c r="C306" s="255"/>
      <c r="D306" s="255"/>
      <c r="E306" s="255"/>
      <c r="F306" s="255"/>
      <c r="G306" s="255"/>
      <c r="H306" s="255"/>
      <c r="I306" s="255"/>
      <c r="J306" s="1022"/>
      <c r="K306" s="1022"/>
      <c r="L306" s="1022"/>
      <c r="M306" s="255"/>
      <c r="N306" s="255"/>
      <c r="O306" s="255"/>
      <c r="P306" s="255"/>
      <c r="Q306" s="255"/>
      <c r="R306" s="255"/>
      <c r="S306" s="255"/>
      <c r="T306" s="255"/>
      <c r="U306" s="255"/>
      <c r="V306" s="1022"/>
      <c r="W306" s="255"/>
      <c r="X306" s="255"/>
      <c r="Y306" s="255"/>
      <c r="Z306" s="255"/>
      <c r="AA306" s="255"/>
      <c r="AB306" s="255"/>
      <c r="AC306" s="255"/>
      <c r="AD306" s="255"/>
      <c r="AE306" s="255"/>
      <c r="AF306" s="255"/>
      <c r="AG306" s="255"/>
      <c r="AH306" s="255"/>
      <c r="AI306" s="255"/>
      <c r="AJ306" s="255"/>
      <c r="AK306" s="255"/>
      <c r="AL306" s="255"/>
      <c r="AM306" s="255"/>
      <c r="AN306" s="255"/>
      <c r="AO306" s="255"/>
      <c r="AP306" s="255"/>
      <c r="AQ306" s="255"/>
      <c r="AR306" s="255"/>
      <c r="AS306" s="255"/>
    </row>
    <row r="307" spans="1:45" ht="12.75" customHeight="1">
      <c r="A307" s="255"/>
      <c r="B307" s="255"/>
      <c r="C307" s="255"/>
      <c r="D307" s="255"/>
      <c r="E307" s="255"/>
      <c r="F307" s="255"/>
      <c r="G307" s="255"/>
      <c r="H307" s="255"/>
      <c r="I307" s="255"/>
      <c r="J307" s="1022"/>
      <c r="K307" s="1022"/>
      <c r="L307" s="1022"/>
      <c r="M307" s="255"/>
      <c r="N307" s="255"/>
      <c r="O307" s="255"/>
      <c r="P307" s="255"/>
      <c r="Q307" s="255"/>
      <c r="R307" s="255"/>
      <c r="S307" s="255"/>
      <c r="T307" s="255"/>
      <c r="U307" s="255"/>
      <c r="V307" s="1022"/>
      <c r="W307" s="255"/>
      <c r="X307" s="255"/>
      <c r="Y307" s="255"/>
      <c r="Z307" s="255"/>
      <c r="AA307" s="255"/>
      <c r="AB307" s="255"/>
      <c r="AC307" s="255"/>
      <c r="AD307" s="255"/>
      <c r="AE307" s="255"/>
      <c r="AF307" s="255"/>
      <c r="AG307" s="255"/>
      <c r="AH307" s="255"/>
      <c r="AI307" s="255"/>
      <c r="AJ307" s="255"/>
      <c r="AK307" s="255"/>
      <c r="AL307" s="255"/>
      <c r="AM307" s="255"/>
      <c r="AN307" s="255"/>
      <c r="AO307" s="255"/>
      <c r="AP307" s="255"/>
      <c r="AQ307" s="255"/>
      <c r="AR307" s="255"/>
      <c r="AS307" s="255"/>
    </row>
    <row r="308" spans="1:45" ht="12.75" customHeight="1">
      <c r="A308" s="255"/>
      <c r="B308" s="255"/>
      <c r="C308" s="255"/>
      <c r="D308" s="255"/>
      <c r="E308" s="255"/>
      <c r="F308" s="255"/>
      <c r="G308" s="255"/>
      <c r="H308" s="255"/>
      <c r="I308" s="255"/>
      <c r="J308" s="1022"/>
      <c r="K308" s="1022"/>
      <c r="L308" s="1022"/>
      <c r="M308" s="255"/>
      <c r="N308" s="255"/>
      <c r="O308" s="255"/>
      <c r="P308" s="255"/>
      <c r="Q308" s="255"/>
      <c r="R308" s="255"/>
      <c r="S308" s="255"/>
      <c r="T308" s="255"/>
      <c r="U308" s="255"/>
      <c r="V308" s="1022"/>
      <c r="W308" s="255"/>
      <c r="X308" s="255"/>
      <c r="Y308" s="255"/>
      <c r="Z308" s="255"/>
      <c r="AA308" s="255"/>
      <c r="AB308" s="255"/>
      <c r="AC308" s="255"/>
      <c r="AD308" s="255"/>
      <c r="AE308" s="255"/>
      <c r="AF308" s="255"/>
      <c r="AG308" s="255"/>
      <c r="AH308" s="255"/>
      <c r="AI308" s="255"/>
      <c r="AJ308" s="255"/>
      <c r="AK308" s="255"/>
      <c r="AL308" s="255"/>
      <c r="AM308" s="255"/>
      <c r="AN308" s="255"/>
      <c r="AO308" s="255"/>
      <c r="AP308" s="255"/>
      <c r="AQ308" s="255"/>
      <c r="AR308" s="255"/>
      <c r="AS308" s="255"/>
    </row>
    <row r="309" spans="1:45" ht="12.75" customHeight="1">
      <c r="A309" s="255"/>
      <c r="B309" s="255"/>
      <c r="C309" s="255"/>
      <c r="D309" s="255"/>
      <c r="E309" s="255"/>
      <c r="F309" s="255"/>
      <c r="G309" s="255"/>
      <c r="H309" s="255"/>
      <c r="I309" s="255"/>
      <c r="J309" s="1022"/>
      <c r="K309" s="1022"/>
      <c r="L309" s="1022"/>
      <c r="M309" s="255"/>
      <c r="N309" s="255"/>
      <c r="O309" s="255"/>
      <c r="P309" s="255"/>
      <c r="Q309" s="255"/>
      <c r="R309" s="255"/>
      <c r="S309" s="255"/>
      <c r="T309" s="255"/>
      <c r="U309" s="255"/>
      <c r="V309" s="1022"/>
      <c r="W309" s="255"/>
      <c r="X309" s="255"/>
      <c r="Y309" s="255"/>
      <c r="Z309" s="255"/>
      <c r="AA309" s="255"/>
      <c r="AB309" s="255"/>
      <c r="AC309" s="255"/>
      <c r="AD309" s="255"/>
      <c r="AE309" s="255"/>
      <c r="AF309" s="255"/>
      <c r="AG309" s="255"/>
      <c r="AH309" s="255"/>
      <c r="AI309" s="255"/>
      <c r="AJ309" s="255"/>
      <c r="AK309" s="255"/>
      <c r="AL309" s="255"/>
      <c r="AM309" s="255"/>
      <c r="AN309" s="255"/>
      <c r="AO309" s="255"/>
      <c r="AP309" s="255"/>
      <c r="AQ309" s="255"/>
      <c r="AR309" s="255"/>
      <c r="AS309" s="255"/>
    </row>
    <row r="310" spans="1:45" ht="12.75" customHeight="1">
      <c r="A310" s="255"/>
      <c r="B310" s="255"/>
      <c r="C310" s="255"/>
      <c r="D310" s="255"/>
      <c r="E310" s="255"/>
      <c r="F310" s="255"/>
      <c r="G310" s="255"/>
      <c r="H310" s="255"/>
      <c r="I310" s="255"/>
      <c r="J310" s="1022"/>
      <c r="K310" s="1022"/>
      <c r="L310" s="1022"/>
      <c r="M310" s="255"/>
      <c r="N310" s="255"/>
      <c r="O310" s="255"/>
      <c r="P310" s="255"/>
      <c r="Q310" s="255"/>
      <c r="R310" s="255"/>
      <c r="S310" s="255"/>
      <c r="T310" s="255"/>
      <c r="U310" s="255"/>
      <c r="V310" s="1022"/>
      <c r="W310" s="255"/>
      <c r="X310" s="255"/>
      <c r="Y310" s="255"/>
      <c r="Z310" s="255"/>
      <c r="AA310" s="255"/>
      <c r="AB310" s="255"/>
      <c r="AC310" s="255"/>
      <c r="AD310" s="255"/>
      <c r="AE310" s="255"/>
      <c r="AF310" s="255"/>
      <c r="AG310" s="255"/>
      <c r="AH310" s="255"/>
      <c r="AI310" s="255"/>
      <c r="AJ310" s="255"/>
      <c r="AK310" s="255"/>
      <c r="AL310" s="255"/>
      <c r="AM310" s="255"/>
      <c r="AN310" s="255"/>
      <c r="AO310" s="255"/>
      <c r="AP310" s="255"/>
      <c r="AQ310" s="255"/>
      <c r="AR310" s="255"/>
      <c r="AS310" s="255"/>
    </row>
    <row r="311" spans="1:45" ht="12.75" customHeight="1">
      <c r="A311" s="255"/>
      <c r="B311" s="255"/>
      <c r="C311" s="255"/>
      <c r="D311" s="255"/>
      <c r="E311" s="255"/>
      <c r="F311" s="255"/>
      <c r="G311" s="255"/>
      <c r="H311" s="255"/>
      <c r="I311" s="255"/>
      <c r="J311" s="1022"/>
      <c r="K311" s="1022"/>
      <c r="L311" s="1022"/>
      <c r="M311" s="255"/>
      <c r="N311" s="255"/>
      <c r="O311" s="255"/>
      <c r="P311" s="255"/>
      <c r="Q311" s="255"/>
      <c r="R311" s="255"/>
      <c r="S311" s="255"/>
      <c r="T311" s="255"/>
      <c r="U311" s="255"/>
      <c r="V311" s="1022"/>
      <c r="W311" s="255"/>
      <c r="X311" s="255"/>
      <c r="Y311" s="255"/>
      <c r="Z311" s="255"/>
      <c r="AA311" s="255"/>
      <c r="AB311" s="255"/>
      <c r="AC311" s="255"/>
      <c r="AD311" s="255"/>
      <c r="AE311" s="255"/>
      <c r="AF311" s="255"/>
      <c r="AG311" s="255"/>
      <c r="AH311" s="255"/>
      <c r="AI311" s="255"/>
      <c r="AJ311" s="255"/>
      <c r="AK311" s="255"/>
      <c r="AL311" s="255"/>
      <c r="AM311" s="255"/>
      <c r="AN311" s="255"/>
      <c r="AO311" s="255"/>
      <c r="AP311" s="255"/>
      <c r="AQ311" s="255"/>
      <c r="AR311" s="255"/>
      <c r="AS311" s="255"/>
    </row>
    <row r="312" spans="1:45" ht="12.75" customHeight="1">
      <c r="A312" s="255"/>
      <c r="B312" s="255"/>
      <c r="C312" s="255"/>
      <c r="D312" s="255"/>
      <c r="E312" s="255"/>
      <c r="F312" s="255"/>
      <c r="G312" s="255"/>
      <c r="H312" s="255"/>
      <c r="I312" s="255"/>
      <c r="J312" s="1022"/>
      <c r="K312" s="1022"/>
      <c r="L312" s="1022"/>
      <c r="M312" s="255"/>
      <c r="N312" s="255"/>
      <c r="O312" s="255"/>
      <c r="P312" s="255"/>
      <c r="Q312" s="255"/>
      <c r="R312" s="255"/>
      <c r="S312" s="255"/>
      <c r="T312" s="255"/>
      <c r="U312" s="255"/>
      <c r="V312" s="1022"/>
      <c r="W312" s="255"/>
      <c r="X312" s="255"/>
      <c r="Y312" s="255"/>
      <c r="Z312" s="255"/>
      <c r="AA312" s="255"/>
      <c r="AB312" s="255"/>
      <c r="AC312" s="255"/>
      <c r="AD312" s="255"/>
      <c r="AE312" s="255"/>
      <c r="AF312" s="255"/>
      <c r="AG312" s="255"/>
      <c r="AH312" s="255"/>
      <c r="AI312" s="255"/>
      <c r="AJ312" s="255"/>
      <c r="AK312" s="255"/>
      <c r="AL312" s="255"/>
      <c r="AM312" s="255"/>
      <c r="AN312" s="255"/>
      <c r="AO312" s="255"/>
      <c r="AP312" s="255"/>
      <c r="AQ312" s="255"/>
      <c r="AR312" s="255"/>
      <c r="AS312" s="255"/>
    </row>
    <row r="313" spans="1:45" ht="12.75" customHeight="1">
      <c r="A313" s="255"/>
      <c r="B313" s="255"/>
      <c r="C313" s="255"/>
      <c r="D313" s="255"/>
      <c r="E313" s="255"/>
      <c r="F313" s="255"/>
      <c r="G313" s="255"/>
      <c r="H313" s="255"/>
      <c r="I313" s="255"/>
      <c r="J313" s="1022"/>
      <c r="K313" s="1022"/>
      <c r="L313" s="1022"/>
      <c r="M313" s="255"/>
      <c r="N313" s="255"/>
      <c r="O313" s="255"/>
      <c r="P313" s="255"/>
      <c r="Q313" s="255"/>
      <c r="R313" s="255"/>
      <c r="S313" s="255"/>
      <c r="T313" s="255"/>
      <c r="U313" s="255"/>
      <c r="V313" s="1022"/>
      <c r="W313" s="255"/>
      <c r="X313" s="255"/>
      <c r="Y313" s="255"/>
      <c r="Z313" s="255"/>
      <c r="AA313" s="255"/>
      <c r="AB313" s="255"/>
      <c r="AC313" s="255"/>
      <c r="AD313" s="255"/>
      <c r="AE313" s="255"/>
      <c r="AF313" s="255"/>
      <c r="AG313" s="255"/>
      <c r="AH313" s="255"/>
      <c r="AI313" s="255"/>
      <c r="AJ313" s="255"/>
      <c r="AK313" s="255"/>
      <c r="AL313" s="255"/>
      <c r="AM313" s="255"/>
      <c r="AN313" s="255"/>
      <c r="AO313" s="255"/>
      <c r="AP313" s="255"/>
      <c r="AQ313" s="255"/>
      <c r="AR313" s="255"/>
      <c r="AS313" s="255"/>
    </row>
    <row r="314" spans="1:45" ht="12.75" customHeight="1">
      <c r="A314" s="255"/>
      <c r="B314" s="255"/>
      <c r="C314" s="255"/>
      <c r="D314" s="255"/>
      <c r="E314" s="255"/>
      <c r="F314" s="255"/>
      <c r="G314" s="255"/>
      <c r="H314" s="255"/>
      <c r="I314" s="255"/>
      <c r="J314" s="1022"/>
      <c r="K314" s="1022"/>
      <c r="L314" s="1022"/>
      <c r="M314" s="255"/>
      <c r="N314" s="255"/>
      <c r="O314" s="255"/>
      <c r="P314" s="255"/>
      <c r="Q314" s="255"/>
      <c r="R314" s="255"/>
      <c r="S314" s="255"/>
      <c r="T314" s="255"/>
      <c r="U314" s="255"/>
      <c r="V314" s="1022"/>
      <c r="W314" s="255"/>
      <c r="X314" s="255"/>
      <c r="Y314" s="255"/>
      <c r="Z314" s="255"/>
      <c r="AA314" s="255"/>
      <c r="AB314" s="255"/>
      <c r="AC314" s="255"/>
      <c r="AD314" s="255"/>
      <c r="AE314" s="255"/>
      <c r="AF314" s="255"/>
      <c r="AG314" s="255"/>
      <c r="AH314" s="255"/>
      <c r="AI314" s="255"/>
      <c r="AJ314" s="255"/>
      <c r="AK314" s="255"/>
      <c r="AL314" s="255"/>
      <c r="AM314" s="255"/>
      <c r="AN314" s="255"/>
      <c r="AO314" s="255"/>
      <c r="AP314" s="255"/>
      <c r="AQ314" s="255"/>
      <c r="AR314" s="255"/>
      <c r="AS314" s="255"/>
    </row>
    <row r="315" spans="1:45" ht="12.75" customHeight="1">
      <c r="A315" s="255"/>
      <c r="B315" s="255"/>
      <c r="C315" s="255"/>
      <c r="D315" s="255"/>
      <c r="E315" s="255"/>
      <c r="F315" s="255"/>
      <c r="G315" s="255"/>
      <c r="H315" s="255"/>
      <c r="I315" s="255"/>
      <c r="J315" s="1022"/>
      <c r="K315" s="1022"/>
      <c r="L315" s="1022"/>
      <c r="M315" s="255"/>
      <c r="N315" s="255"/>
      <c r="O315" s="255"/>
      <c r="P315" s="255"/>
      <c r="Q315" s="255"/>
      <c r="R315" s="255"/>
      <c r="S315" s="255"/>
      <c r="T315" s="255"/>
      <c r="U315" s="255"/>
      <c r="V315" s="1022"/>
      <c r="W315" s="255"/>
      <c r="X315" s="255"/>
      <c r="Y315" s="255"/>
      <c r="Z315" s="255"/>
      <c r="AA315" s="255"/>
      <c r="AB315" s="255"/>
      <c r="AC315" s="255"/>
      <c r="AD315" s="255"/>
      <c r="AE315" s="255"/>
      <c r="AF315" s="255"/>
      <c r="AG315" s="255"/>
      <c r="AH315" s="255"/>
      <c r="AI315" s="255"/>
      <c r="AJ315" s="255"/>
      <c r="AK315" s="255"/>
      <c r="AL315" s="255"/>
      <c r="AM315" s="255"/>
      <c r="AN315" s="255"/>
      <c r="AO315" s="255"/>
      <c r="AP315" s="255"/>
      <c r="AQ315" s="255"/>
      <c r="AR315" s="255"/>
      <c r="AS315" s="255"/>
    </row>
    <row r="316" spans="1:45" ht="12.75" customHeight="1">
      <c r="A316" s="255"/>
      <c r="B316" s="255"/>
      <c r="C316" s="255"/>
      <c r="D316" s="255"/>
      <c r="E316" s="255"/>
      <c r="F316" s="255"/>
      <c r="G316" s="255"/>
      <c r="H316" s="255"/>
      <c r="I316" s="255"/>
      <c r="J316" s="1022"/>
      <c r="K316" s="1022"/>
      <c r="L316" s="1022"/>
      <c r="M316" s="255"/>
      <c r="N316" s="255"/>
      <c r="O316" s="255"/>
      <c r="P316" s="255"/>
      <c r="Q316" s="255"/>
      <c r="R316" s="255"/>
      <c r="S316" s="255"/>
      <c r="T316" s="255"/>
      <c r="U316" s="255"/>
      <c r="V316" s="1022"/>
      <c r="W316" s="255"/>
      <c r="X316" s="255"/>
      <c r="Y316" s="255"/>
      <c r="Z316" s="255"/>
      <c r="AA316" s="255"/>
      <c r="AB316" s="255"/>
      <c r="AC316" s="255"/>
      <c r="AD316" s="255"/>
      <c r="AE316" s="255"/>
      <c r="AF316" s="255"/>
      <c r="AG316" s="255"/>
      <c r="AH316" s="255"/>
      <c r="AI316" s="255"/>
      <c r="AJ316" s="255"/>
      <c r="AK316" s="255"/>
      <c r="AL316" s="255"/>
      <c r="AM316" s="255"/>
      <c r="AN316" s="255"/>
      <c r="AO316" s="255"/>
      <c r="AP316" s="255"/>
      <c r="AQ316" s="255"/>
      <c r="AR316" s="255"/>
      <c r="AS316" s="255"/>
    </row>
    <row r="317" spans="1:45" ht="12.75" customHeight="1">
      <c r="A317" s="255"/>
      <c r="B317" s="255"/>
      <c r="C317" s="255"/>
      <c r="D317" s="255"/>
      <c r="E317" s="255"/>
      <c r="F317" s="255"/>
      <c r="G317" s="255"/>
      <c r="H317" s="255"/>
      <c r="I317" s="255"/>
      <c r="J317" s="1022"/>
      <c r="K317" s="1022"/>
      <c r="L317" s="1022"/>
      <c r="M317" s="255"/>
      <c r="N317" s="255"/>
      <c r="O317" s="255"/>
      <c r="P317" s="255"/>
      <c r="Q317" s="255"/>
      <c r="R317" s="255"/>
      <c r="S317" s="255"/>
      <c r="T317" s="255"/>
      <c r="U317" s="255"/>
      <c r="V317" s="1022"/>
      <c r="W317" s="255"/>
      <c r="X317" s="255"/>
      <c r="Y317" s="255"/>
      <c r="Z317" s="255"/>
      <c r="AA317" s="255"/>
      <c r="AB317" s="255"/>
      <c r="AC317" s="255"/>
      <c r="AD317" s="255"/>
      <c r="AE317" s="255"/>
      <c r="AF317" s="255"/>
      <c r="AG317" s="255"/>
      <c r="AH317" s="255"/>
      <c r="AI317" s="255"/>
      <c r="AJ317" s="255"/>
      <c r="AK317" s="255"/>
      <c r="AL317" s="255"/>
      <c r="AM317" s="255"/>
      <c r="AN317" s="255"/>
      <c r="AO317" s="255"/>
      <c r="AP317" s="255"/>
      <c r="AQ317" s="255"/>
      <c r="AR317" s="255"/>
      <c r="AS317" s="255"/>
    </row>
    <row r="318" spans="1:45" ht="12.75" customHeight="1">
      <c r="A318" s="255"/>
      <c r="B318" s="255"/>
      <c r="C318" s="255"/>
      <c r="D318" s="255"/>
      <c r="E318" s="255"/>
      <c r="F318" s="255"/>
      <c r="G318" s="255"/>
      <c r="H318" s="255"/>
      <c r="I318" s="255"/>
      <c r="J318" s="1022"/>
      <c r="K318" s="1022"/>
      <c r="L318" s="1022"/>
      <c r="M318" s="255"/>
      <c r="N318" s="255"/>
      <c r="O318" s="255"/>
      <c r="P318" s="255"/>
      <c r="Q318" s="255"/>
      <c r="R318" s="255"/>
      <c r="S318" s="255"/>
      <c r="T318" s="255"/>
      <c r="U318" s="255"/>
      <c r="V318" s="1022"/>
      <c r="W318" s="255"/>
      <c r="X318" s="255"/>
      <c r="Y318" s="255"/>
      <c r="Z318" s="255"/>
      <c r="AA318" s="255"/>
      <c r="AB318" s="255"/>
      <c r="AC318" s="255"/>
      <c r="AD318" s="255"/>
      <c r="AE318" s="255"/>
      <c r="AF318" s="255"/>
      <c r="AG318" s="255"/>
      <c r="AH318" s="255"/>
      <c r="AI318" s="255"/>
      <c r="AJ318" s="255"/>
      <c r="AK318" s="255"/>
      <c r="AL318" s="255"/>
      <c r="AM318" s="255"/>
      <c r="AN318" s="255"/>
      <c r="AO318" s="255"/>
      <c r="AP318" s="255"/>
      <c r="AQ318" s="255"/>
      <c r="AR318" s="255"/>
      <c r="AS318" s="255"/>
    </row>
    <row r="319" spans="1:45" ht="12.75" customHeight="1">
      <c r="A319" s="255"/>
      <c r="B319" s="255"/>
      <c r="C319" s="255"/>
      <c r="D319" s="255"/>
      <c r="E319" s="255"/>
      <c r="F319" s="255"/>
      <c r="G319" s="255"/>
      <c r="H319" s="255"/>
      <c r="I319" s="255"/>
      <c r="J319" s="1022"/>
      <c r="K319" s="1022"/>
      <c r="L319" s="1022"/>
      <c r="M319" s="255"/>
      <c r="N319" s="255"/>
      <c r="O319" s="255"/>
      <c r="P319" s="255"/>
      <c r="Q319" s="255"/>
      <c r="R319" s="255"/>
      <c r="S319" s="255"/>
      <c r="T319" s="255"/>
      <c r="U319" s="255"/>
      <c r="V319" s="1022"/>
      <c r="W319" s="255"/>
      <c r="X319" s="255"/>
      <c r="Y319" s="255"/>
      <c r="Z319" s="255"/>
      <c r="AA319" s="255"/>
      <c r="AB319" s="255"/>
      <c r="AC319" s="255"/>
      <c r="AD319" s="255"/>
      <c r="AE319" s="255"/>
      <c r="AF319" s="255"/>
      <c r="AG319" s="255"/>
      <c r="AH319" s="255"/>
      <c r="AI319" s="255"/>
      <c r="AJ319" s="255"/>
      <c r="AK319" s="255"/>
      <c r="AL319" s="255"/>
      <c r="AM319" s="255"/>
      <c r="AN319" s="255"/>
      <c r="AO319" s="255"/>
      <c r="AP319" s="255"/>
      <c r="AQ319" s="255"/>
      <c r="AR319" s="255"/>
      <c r="AS319" s="255"/>
    </row>
    <row r="320" spans="1:45" ht="12.75" customHeight="1">
      <c r="A320" s="255"/>
      <c r="B320" s="255"/>
      <c r="C320" s="255"/>
      <c r="D320" s="255"/>
      <c r="E320" s="255"/>
      <c r="F320" s="255"/>
      <c r="G320" s="255"/>
      <c r="H320" s="255"/>
      <c r="I320" s="255"/>
      <c r="J320" s="1022"/>
      <c r="K320" s="1022"/>
      <c r="L320" s="1022"/>
      <c r="M320" s="255"/>
      <c r="N320" s="255"/>
      <c r="O320" s="255"/>
      <c r="P320" s="255"/>
      <c r="Q320" s="255"/>
      <c r="R320" s="255"/>
      <c r="S320" s="255"/>
      <c r="T320" s="255"/>
      <c r="U320" s="255"/>
      <c r="V320" s="1022"/>
      <c r="W320" s="255"/>
      <c r="X320" s="255"/>
      <c r="Y320" s="255"/>
      <c r="Z320" s="255"/>
      <c r="AA320" s="255"/>
      <c r="AB320" s="255"/>
      <c r="AC320" s="255"/>
      <c r="AD320" s="255"/>
      <c r="AE320" s="255"/>
      <c r="AF320" s="255"/>
      <c r="AG320" s="255"/>
      <c r="AH320" s="255"/>
      <c r="AI320" s="255"/>
      <c r="AJ320" s="255"/>
      <c r="AK320" s="255"/>
      <c r="AL320" s="255"/>
      <c r="AM320" s="255"/>
      <c r="AN320" s="255"/>
      <c r="AO320" s="255"/>
      <c r="AP320" s="255"/>
      <c r="AQ320" s="255"/>
      <c r="AR320" s="255"/>
      <c r="AS320" s="255"/>
    </row>
    <row r="321" spans="1:45" ht="12.75" customHeight="1">
      <c r="A321" s="255"/>
      <c r="B321" s="255"/>
      <c r="C321" s="255"/>
      <c r="D321" s="255"/>
      <c r="E321" s="255"/>
      <c r="F321" s="255"/>
      <c r="G321" s="255"/>
      <c r="H321" s="255"/>
      <c r="I321" s="255"/>
      <c r="J321" s="1022"/>
      <c r="K321" s="1022"/>
      <c r="L321" s="1022"/>
      <c r="M321" s="255"/>
      <c r="N321" s="255"/>
      <c r="O321" s="255"/>
      <c r="P321" s="255"/>
      <c r="Q321" s="255"/>
      <c r="R321" s="255"/>
      <c r="S321" s="255"/>
      <c r="T321" s="255"/>
      <c r="U321" s="255"/>
      <c r="V321" s="1022"/>
      <c r="W321" s="255"/>
      <c r="X321" s="255"/>
      <c r="Y321" s="255"/>
      <c r="Z321" s="255"/>
      <c r="AA321" s="255"/>
      <c r="AB321" s="255"/>
      <c r="AC321" s="255"/>
      <c r="AD321" s="255"/>
      <c r="AE321" s="255"/>
      <c r="AF321" s="255"/>
      <c r="AG321" s="255"/>
      <c r="AH321" s="255"/>
      <c r="AI321" s="255"/>
      <c r="AJ321" s="255"/>
      <c r="AK321" s="255"/>
      <c r="AL321" s="255"/>
      <c r="AM321" s="255"/>
      <c r="AN321" s="255"/>
      <c r="AO321" s="255"/>
      <c r="AP321" s="255"/>
      <c r="AQ321" s="255"/>
      <c r="AR321" s="255"/>
      <c r="AS321" s="255"/>
    </row>
    <row r="322" spans="1:45" ht="12.75" customHeight="1">
      <c r="A322" s="255"/>
      <c r="B322" s="255"/>
      <c r="C322" s="255"/>
      <c r="D322" s="255"/>
      <c r="E322" s="255"/>
      <c r="F322" s="255"/>
      <c r="G322" s="255"/>
      <c r="H322" s="255"/>
      <c r="I322" s="255"/>
      <c r="J322" s="1022"/>
      <c r="K322" s="1022"/>
      <c r="L322" s="1022"/>
      <c r="M322" s="255"/>
      <c r="N322" s="255"/>
      <c r="O322" s="255"/>
      <c r="P322" s="255"/>
      <c r="Q322" s="255"/>
      <c r="R322" s="255"/>
      <c r="S322" s="255"/>
      <c r="T322" s="255"/>
      <c r="U322" s="255"/>
      <c r="V322" s="1022"/>
      <c r="W322" s="255"/>
      <c r="X322" s="255"/>
      <c r="Y322" s="255"/>
      <c r="Z322" s="255"/>
      <c r="AA322" s="255"/>
      <c r="AB322" s="255"/>
      <c r="AC322" s="255"/>
      <c r="AD322" s="255"/>
      <c r="AE322" s="255"/>
      <c r="AF322" s="255"/>
      <c r="AG322" s="255"/>
      <c r="AH322" s="255"/>
      <c r="AI322" s="255"/>
      <c r="AJ322" s="255"/>
      <c r="AK322" s="255"/>
      <c r="AL322" s="255"/>
      <c r="AM322" s="255"/>
      <c r="AN322" s="255"/>
      <c r="AO322" s="255"/>
      <c r="AP322" s="255"/>
      <c r="AQ322" s="255"/>
      <c r="AR322" s="255"/>
      <c r="AS322" s="255"/>
    </row>
    <row r="323" spans="1:45" ht="12.75" customHeight="1">
      <c r="A323" s="255"/>
      <c r="B323" s="255"/>
      <c r="C323" s="255"/>
      <c r="D323" s="255"/>
      <c r="E323" s="255"/>
      <c r="F323" s="255"/>
      <c r="G323" s="255"/>
      <c r="H323" s="255"/>
      <c r="I323" s="255"/>
      <c r="J323" s="1022"/>
      <c r="K323" s="1022"/>
      <c r="L323" s="1022"/>
      <c r="M323" s="255"/>
      <c r="N323" s="255"/>
      <c r="O323" s="255"/>
      <c r="P323" s="255"/>
      <c r="Q323" s="255"/>
      <c r="R323" s="255"/>
      <c r="S323" s="255"/>
      <c r="T323" s="255"/>
      <c r="U323" s="255"/>
      <c r="V323" s="1022"/>
      <c r="W323" s="255"/>
      <c r="X323" s="255"/>
      <c r="Y323" s="255"/>
      <c r="Z323" s="255"/>
      <c r="AA323" s="255"/>
      <c r="AB323" s="255"/>
      <c r="AC323" s="255"/>
      <c r="AD323" s="255"/>
      <c r="AE323" s="255"/>
      <c r="AF323" s="255"/>
      <c r="AG323" s="255"/>
      <c r="AH323" s="255"/>
      <c r="AI323" s="255"/>
      <c r="AJ323" s="255"/>
      <c r="AK323" s="255"/>
      <c r="AL323" s="255"/>
      <c r="AM323" s="255"/>
      <c r="AN323" s="255"/>
      <c r="AO323" s="255"/>
      <c r="AP323" s="255"/>
      <c r="AQ323" s="255"/>
      <c r="AR323" s="255"/>
      <c r="AS323" s="255"/>
    </row>
    <row r="324" spans="1:45" ht="12.75" customHeight="1">
      <c r="A324" s="255"/>
      <c r="B324" s="255"/>
      <c r="C324" s="255"/>
      <c r="D324" s="255"/>
      <c r="E324" s="255"/>
      <c r="F324" s="255"/>
      <c r="G324" s="255"/>
      <c r="H324" s="255"/>
      <c r="I324" s="255"/>
      <c r="J324" s="1022"/>
      <c r="K324" s="1022"/>
      <c r="L324" s="1022"/>
      <c r="M324" s="255"/>
      <c r="N324" s="255"/>
      <c r="O324" s="255"/>
      <c r="P324" s="255"/>
      <c r="Q324" s="255"/>
      <c r="R324" s="255"/>
      <c r="S324" s="255"/>
      <c r="T324" s="255"/>
      <c r="U324" s="255"/>
      <c r="V324" s="1022"/>
      <c r="W324" s="255"/>
      <c r="X324" s="255"/>
      <c r="Y324" s="255"/>
      <c r="Z324" s="255"/>
      <c r="AA324" s="255"/>
      <c r="AB324" s="255"/>
      <c r="AC324" s="255"/>
      <c r="AD324" s="255"/>
      <c r="AE324" s="255"/>
      <c r="AF324" s="255"/>
      <c r="AG324" s="255"/>
      <c r="AH324" s="255"/>
      <c r="AI324" s="255"/>
      <c r="AJ324" s="255"/>
      <c r="AK324" s="255"/>
      <c r="AL324" s="255"/>
      <c r="AM324" s="255"/>
      <c r="AN324" s="255"/>
      <c r="AO324" s="255"/>
      <c r="AP324" s="255"/>
      <c r="AQ324" s="255"/>
      <c r="AR324" s="255"/>
      <c r="AS324" s="255"/>
    </row>
    <row r="325" spans="1:45" ht="12.75" customHeight="1">
      <c r="A325" s="255"/>
      <c r="B325" s="255"/>
      <c r="C325" s="255"/>
      <c r="D325" s="255"/>
      <c r="E325" s="255"/>
      <c r="F325" s="255"/>
      <c r="G325" s="255"/>
      <c r="H325" s="255"/>
      <c r="I325" s="255"/>
      <c r="J325" s="1022"/>
      <c r="K325" s="1022"/>
      <c r="L325" s="1022"/>
      <c r="M325" s="255"/>
      <c r="N325" s="255"/>
      <c r="O325" s="255"/>
      <c r="P325" s="255"/>
      <c r="Q325" s="255"/>
      <c r="R325" s="255"/>
      <c r="S325" s="255"/>
      <c r="T325" s="255"/>
      <c r="U325" s="255"/>
      <c r="V325" s="1022"/>
      <c r="W325" s="255"/>
      <c r="X325" s="255"/>
      <c r="Y325" s="255"/>
      <c r="Z325" s="255"/>
      <c r="AA325" s="255"/>
      <c r="AB325" s="255"/>
      <c r="AC325" s="255"/>
      <c r="AD325" s="255"/>
      <c r="AE325" s="255"/>
      <c r="AF325" s="255"/>
      <c r="AG325" s="255"/>
      <c r="AH325" s="255"/>
      <c r="AI325" s="255"/>
      <c r="AJ325" s="255"/>
      <c r="AK325" s="255"/>
      <c r="AL325" s="255"/>
      <c r="AM325" s="255"/>
      <c r="AN325" s="255"/>
      <c r="AO325" s="255"/>
      <c r="AP325" s="255"/>
      <c r="AQ325" s="255"/>
      <c r="AR325" s="255"/>
      <c r="AS325" s="255"/>
    </row>
    <row r="326" spans="1:45" ht="12.75" customHeight="1">
      <c r="A326" s="255"/>
      <c r="B326" s="255"/>
      <c r="C326" s="255"/>
      <c r="D326" s="255"/>
      <c r="E326" s="255"/>
      <c r="F326" s="255"/>
      <c r="G326" s="255"/>
      <c r="H326" s="255"/>
      <c r="I326" s="255"/>
      <c r="J326" s="1022"/>
      <c r="K326" s="1022"/>
      <c r="L326" s="1022"/>
      <c r="M326" s="255"/>
      <c r="N326" s="255"/>
      <c r="O326" s="255"/>
      <c r="P326" s="255"/>
      <c r="Q326" s="255"/>
      <c r="R326" s="255"/>
      <c r="S326" s="255"/>
      <c r="T326" s="255"/>
      <c r="U326" s="255"/>
      <c r="V326" s="1022"/>
      <c r="W326" s="255"/>
      <c r="X326" s="255"/>
      <c r="Y326" s="255"/>
      <c r="Z326" s="255"/>
      <c r="AA326" s="255"/>
      <c r="AB326" s="255"/>
      <c r="AC326" s="255"/>
      <c r="AD326" s="255"/>
      <c r="AE326" s="255"/>
      <c r="AF326" s="255"/>
      <c r="AG326" s="255"/>
      <c r="AH326" s="255"/>
      <c r="AI326" s="255"/>
      <c r="AJ326" s="255"/>
      <c r="AK326" s="255"/>
      <c r="AL326" s="255"/>
      <c r="AM326" s="255"/>
      <c r="AN326" s="255"/>
      <c r="AO326" s="255"/>
      <c r="AP326" s="255"/>
      <c r="AQ326" s="255"/>
      <c r="AR326" s="255"/>
      <c r="AS326" s="255"/>
    </row>
    <row r="327" spans="1:45" ht="12.75" customHeight="1">
      <c r="A327" s="255"/>
      <c r="B327" s="255"/>
      <c r="C327" s="255"/>
      <c r="D327" s="255"/>
      <c r="E327" s="255"/>
      <c r="F327" s="255"/>
      <c r="G327" s="255"/>
      <c r="H327" s="255"/>
      <c r="I327" s="255"/>
      <c r="J327" s="1022"/>
      <c r="K327" s="1022"/>
      <c r="L327" s="1022"/>
      <c r="M327" s="255"/>
      <c r="N327" s="255"/>
      <c r="O327" s="255"/>
      <c r="P327" s="255"/>
      <c r="Q327" s="255"/>
      <c r="R327" s="255"/>
      <c r="S327" s="255"/>
      <c r="T327" s="255"/>
      <c r="U327" s="255"/>
      <c r="V327" s="1022"/>
      <c r="W327" s="255"/>
      <c r="X327" s="255"/>
      <c r="Y327" s="255"/>
      <c r="Z327" s="255"/>
      <c r="AA327" s="255"/>
      <c r="AB327" s="255"/>
      <c r="AC327" s="255"/>
      <c r="AD327" s="255"/>
      <c r="AE327" s="255"/>
      <c r="AF327" s="255"/>
      <c r="AG327" s="255"/>
      <c r="AH327" s="255"/>
      <c r="AI327" s="255"/>
      <c r="AJ327" s="255"/>
      <c r="AK327" s="255"/>
      <c r="AL327" s="255"/>
      <c r="AM327" s="255"/>
      <c r="AN327" s="255"/>
      <c r="AO327" s="255"/>
      <c r="AP327" s="255"/>
      <c r="AQ327" s="255"/>
      <c r="AR327" s="255"/>
      <c r="AS327" s="255"/>
    </row>
    <row r="328" spans="1:45" ht="12.75" customHeight="1">
      <c r="A328" s="255"/>
      <c r="B328" s="255"/>
      <c r="C328" s="255"/>
      <c r="D328" s="255"/>
      <c r="E328" s="255"/>
      <c r="F328" s="255"/>
      <c r="G328" s="255"/>
      <c r="H328" s="255"/>
      <c r="I328" s="255"/>
      <c r="J328" s="1022"/>
      <c r="K328" s="1022"/>
      <c r="L328" s="1022"/>
      <c r="M328" s="255"/>
      <c r="N328" s="255"/>
      <c r="O328" s="255"/>
      <c r="P328" s="255"/>
      <c r="Q328" s="255"/>
      <c r="R328" s="255"/>
      <c r="S328" s="255"/>
      <c r="T328" s="255"/>
      <c r="U328" s="255"/>
      <c r="V328" s="1022"/>
      <c r="W328" s="255"/>
      <c r="X328" s="255"/>
      <c r="Y328" s="255"/>
      <c r="Z328" s="255"/>
      <c r="AA328" s="255"/>
      <c r="AB328" s="255"/>
      <c r="AC328" s="255"/>
      <c r="AD328" s="255"/>
      <c r="AE328" s="255"/>
      <c r="AF328" s="255"/>
      <c r="AG328" s="255"/>
      <c r="AH328" s="255"/>
      <c r="AI328" s="255"/>
      <c r="AJ328" s="255"/>
      <c r="AK328" s="255"/>
      <c r="AL328" s="255"/>
      <c r="AM328" s="255"/>
      <c r="AN328" s="255"/>
      <c r="AO328" s="255"/>
      <c r="AP328" s="255"/>
      <c r="AQ328" s="255"/>
      <c r="AR328" s="255"/>
      <c r="AS328" s="255"/>
    </row>
    <row r="329" spans="1:45" ht="12.75" customHeight="1">
      <c r="A329" s="255"/>
      <c r="B329" s="255"/>
      <c r="C329" s="255"/>
      <c r="D329" s="255"/>
      <c r="E329" s="255"/>
      <c r="F329" s="255"/>
      <c r="G329" s="255"/>
      <c r="H329" s="255"/>
      <c r="I329" s="255"/>
      <c r="J329" s="1022"/>
      <c r="K329" s="1022"/>
      <c r="L329" s="1022"/>
      <c r="M329" s="255"/>
      <c r="N329" s="255"/>
      <c r="O329" s="255"/>
      <c r="P329" s="255"/>
      <c r="Q329" s="255"/>
      <c r="R329" s="255"/>
      <c r="S329" s="255"/>
      <c r="T329" s="255"/>
      <c r="U329" s="255"/>
      <c r="V329" s="1022"/>
      <c r="W329" s="255"/>
      <c r="X329" s="255"/>
      <c r="Y329" s="255"/>
      <c r="Z329" s="255"/>
      <c r="AA329" s="255"/>
      <c r="AB329" s="255"/>
      <c r="AC329" s="255"/>
      <c r="AD329" s="255"/>
      <c r="AE329" s="255"/>
      <c r="AF329" s="255"/>
      <c r="AG329" s="255"/>
      <c r="AH329" s="255"/>
      <c r="AI329" s="255"/>
      <c r="AJ329" s="255"/>
      <c r="AK329" s="255"/>
      <c r="AL329" s="255"/>
      <c r="AM329" s="255"/>
      <c r="AN329" s="255"/>
      <c r="AO329" s="255"/>
      <c r="AP329" s="255"/>
      <c r="AQ329" s="255"/>
      <c r="AR329" s="255"/>
      <c r="AS329" s="255"/>
    </row>
    <row r="330" spans="1:45" ht="12.75" customHeight="1">
      <c r="A330" s="255"/>
      <c r="B330" s="255"/>
      <c r="C330" s="255"/>
      <c r="D330" s="255"/>
      <c r="E330" s="255"/>
      <c r="F330" s="255"/>
      <c r="G330" s="255"/>
      <c r="H330" s="255"/>
      <c r="I330" s="255"/>
      <c r="J330" s="1022"/>
      <c r="K330" s="1022"/>
      <c r="L330" s="1022"/>
      <c r="M330" s="255"/>
      <c r="N330" s="255"/>
      <c r="O330" s="255"/>
      <c r="P330" s="255"/>
      <c r="Q330" s="255"/>
      <c r="R330" s="255"/>
      <c r="S330" s="255"/>
      <c r="T330" s="255"/>
      <c r="U330" s="255"/>
      <c r="V330" s="1022"/>
      <c r="W330" s="255"/>
      <c r="X330" s="255"/>
      <c r="Y330" s="255"/>
      <c r="Z330" s="255"/>
      <c r="AA330" s="255"/>
      <c r="AB330" s="255"/>
      <c r="AC330" s="255"/>
      <c r="AD330" s="255"/>
      <c r="AE330" s="255"/>
      <c r="AF330" s="255"/>
      <c r="AG330" s="255"/>
      <c r="AH330" s="255"/>
      <c r="AI330" s="255"/>
      <c r="AJ330" s="255"/>
      <c r="AK330" s="255"/>
      <c r="AL330" s="255"/>
      <c r="AM330" s="255"/>
      <c r="AN330" s="255"/>
      <c r="AO330" s="255"/>
      <c r="AP330" s="255"/>
      <c r="AQ330" s="255"/>
      <c r="AR330" s="255"/>
      <c r="AS330" s="255"/>
    </row>
    <row r="331" spans="1:45" ht="12.75" customHeight="1">
      <c r="A331" s="255"/>
      <c r="B331" s="255"/>
      <c r="C331" s="255"/>
      <c r="D331" s="255"/>
      <c r="E331" s="255"/>
      <c r="F331" s="255"/>
      <c r="G331" s="255"/>
      <c r="H331" s="255"/>
      <c r="I331" s="255"/>
      <c r="J331" s="1022"/>
      <c r="K331" s="1022"/>
      <c r="L331" s="1022"/>
      <c r="M331" s="255"/>
      <c r="N331" s="255"/>
      <c r="O331" s="255"/>
      <c r="P331" s="255"/>
      <c r="Q331" s="255"/>
      <c r="R331" s="255"/>
      <c r="S331" s="255"/>
      <c r="T331" s="255"/>
      <c r="U331" s="255"/>
      <c r="V331" s="1022"/>
      <c r="W331" s="255"/>
      <c r="X331" s="255"/>
      <c r="Y331" s="255"/>
      <c r="Z331" s="255"/>
      <c r="AA331" s="255"/>
      <c r="AB331" s="255"/>
      <c r="AC331" s="255"/>
      <c r="AD331" s="255"/>
      <c r="AE331" s="255"/>
      <c r="AF331" s="255"/>
      <c r="AG331" s="255"/>
      <c r="AH331" s="255"/>
      <c r="AI331" s="255"/>
      <c r="AJ331" s="255"/>
      <c r="AK331" s="255"/>
      <c r="AL331" s="255"/>
      <c r="AM331" s="255"/>
      <c r="AN331" s="255"/>
      <c r="AO331" s="255"/>
      <c r="AP331" s="255"/>
      <c r="AQ331" s="255"/>
      <c r="AR331" s="255"/>
      <c r="AS331" s="255"/>
    </row>
    <row r="332" spans="1:45" ht="12.75" customHeight="1">
      <c r="A332" s="255"/>
      <c r="B332" s="255"/>
      <c r="C332" s="255"/>
      <c r="D332" s="255"/>
      <c r="E332" s="255"/>
      <c r="F332" s="255"/>
      <c r="G332" s="255"/>
      <c r="H332" s="255"/>
      <c r="I332" s="255"/>
      <c r="J332" s="1022"/>
      <c r="K332" s="1022"/>
      <c r="L332" s="1022"/>
      <c r="M332" s="255"/>
      <c r="N332" s="255"/>
      <c r="O332" s="255"/>
      <c r="P332" s="255"/>
      <c r="Q332" s="255"/>
      <c r="R332" s="255"/>
      <c r="S332" s="255"/>
      <c r="T332" s="255"/>
      <c r="U332" s="255"/>
      <c r="V332" s="1022"/>
      <c r="W332" s="255"/>
      <c r="X332" s="255"/>
      <c r="Y332" s="255"/>
      <c r="Z332" s="255"/>
      <c r="AA332" s="255"/>
      <c r="AB332" s="255"/>
      <c r="AC332" s="255"/>
      <c r="AD332" s="255"/>
      <c r="AE332" s="255"/>
      <c r="AF332" s="255"/>
      <c r="AG332" s="255"/>
      <c r="AH332" s="255"/>
      <c r="AI332" s="255"/>
      <c r="AJ332" s="255"/>
      <c r="AK332" s="255"/>
      <c r="AL332" s="255"/>
      <c r="AM332" s="255"/>
      <c r="AN332" s="255"/>
      <c r="AO332" s="255"/>
      <c r="AP332" s="255"/>
      <c r="AQ332" s="255"/>
      <c r="AR332" s="255"/>
      <c r="AS332" s="255"/>
    </row>
    <row r="333" spans="1:45" ht="12.75" customHeight="1">
      <c r="A333" s="255"/>
      <c r="B333" s="255"/>
      <c r="C333" s="255"/>
      <c r="D333" s="255"/>
      <c r="E333" s="255"/>
      <c r="F333" s="255"/>
      <c r="G333" s="255"/>
      <c r="H333" s="255"/>
      <c r="I333" s="255"/>
      <c r="J333" s="1022"/>
      <c r="K333" s="1022"/>
      <c r="L333" s="1022"/>
      <c r="M333" s="255"/>
      <c r="N333" s="255"/>
      <c r="O333" s="255"/>
      <c r="P333" s="255"/>
      <c r="Q333" s="255"/>
      <c r="R333" s="255"/>
      <c r="S333" s="255"/>
      <c r="T333" s="255"/>
      <c r="U333" s="255"/>
      <c r="V333" s="1022"/>
      <c r="W333" s="255"/>
      <c r="X333" s="255"/>
      <c r="Y333" s="255"/>
      <c r="Z333" s="255"/>
      <c r="AA333" s="255"/>
      <c r="AB333" s="255"/>
      <c r="AC333" s="255"/>
      <c r="AD333" s="255"/>
      <c r="AE333" s="255"/>
      <c r="AF333" s="255"/>
      <c r="AG333" s="255"/>
      <c r="AH333" s="255"/>
      <c r="AI333" s="255"/>
      <c r="AJ333" s="255"/>
      <c r="AK333" s="255"/>
      <c r="AL333" s="255"/>
      <c r="AM333" s="255"/>
      <c r="AN333" s="255"/>
      <c r="AO333" s="255"/>
      <c r="AP333" s="255"/>
      <c r="AQ333" s="255"/>
      <c r="AR333" s="255"/>
      <c r="AS333" s="255"/>
    </row>
    <row r="334" spans="1:45" ht="12.75" customHeight="1">
      <c r="A334" s="255"/>
      <c r="B334" s="255"/>
      <c r="C334" s="255"/>
      <c r="D334" s="255"/>
      <c r="E334" s="255"/>
      <c r="F334" s="255"/>
      <c r="G334" s="255"/>
      <c r="H334" s="255"/>
      <c r="I334" s="255"/>
      <c r="J334" s="1022"/>
      <c r="K334" s="1022"/>
      <c r="L334" s="1022"/>
      <c r="M334" s="255"/>
      <c r="N334" s="255"/>
      <c r="O334" s="255"/>
      <c r="P334" s="255"/>
      <c r="Q334" s="255"/>
      <c r="R334" s="255"/>
      <c r="S334" s="255"/>
      <c r="T334" s="255"/>
      <c r="U334" s="255"/>
      <c r="V334" s="1022"/>
      <c r="W334" s="255"/>
      <c r="X334" s="255"/>
      <c r="Y334" s="255"/>
      <c r="Z334" s="255"/>
      <c r="AA334" s="255"/>
      <c r="AB334" s="255"/>
      <c r="AC334" s="255"/>
      <c r="AD334" s="255"/>
      <c r="AE334" s="255"/>
      <c r="AF334" s="255"/>
      <c r="AG334" s="255"/>
      <c r="AH334" s="255"/>
      <c r="AI334" s="255"/>
      <c r="AJ334" s="255"/>
      <c r="AK334" s="255"/>
      <c r="AL334" s="255"/>
      <c r="AM334" s="255"/>
      <c r="AN334" s="255"/>
      <c r="AO334" s="255"/>
      <c r="AP334" s="255"/>
      <c r="AQ334" s="255"/>
      <c r="AR334" s="255"/>
      <c r="AS334" s="255"/>
    </row>
    <row r="335" spans="1:45" ht="12.75" customHeight="1">
      <c r="A335" s="255"/>
      <c r="B335" s="255"/>
      <c r="C335" s="255"/>
      <c r="D335" s="255"/>
      <c r="E335" s="255"/>
      <c r="F335" s="255"/>
      <c r="G335" s="255"/>
      <c r="H335" s="255"/>
      <c r="I335" s="255"/>
      <c r="J335" s="1022"/>
      <c r="K335" s="1022"/>
      <c r="L335" s="1022"/>
      <c r="M335" s="255"/>
      <c r="N335" s="255"/>
      <c r="O335" s="255"/>
      <c r="P335" s="255"/>
      <c r="Q335" s="255"/>
      <c r="R335" s="255"/>
      <c r="S335" s="255"/>
      <c r="T335" s="255"/>
      <c r="U335" s="255"/>
      <c r="V335" s="1022"/>
      <c r="W335" s="255"/>
      <c r="X335" s="255"/>
      <c r="Y335" s="255"/>
      <c r="Z335" s="255"/>
      <c r="AA335" s="255"/>
      <c r="AB335" s="255"/>
      <c r="AC335" s="255"/>
      <c r="AD335" s="255"/>
      <c r="AE335" s="255"/>
      <c r="AF335" s="255"/>
      <c r="AG335" s="255"/>
      <c r="AH335" s="255"/>
      <c r="AI335" s="255"/>
      <c r="AJ335" s="255"/>
      <c r="AK335" s="255"/>
      <c r="AL335" s="255"/>
      <c r="AM335" s="255"/>
      <c r="AN335" s="255"/>
      <c r="AO335" s="255"/>
      <c r="AP335" s="255"/>
      <c r="AQ335" s="255"/>
      <c r="AR335" s="255"/>
      <c r="AS335" s="255"/>
    </row>
    <row r="336" spans="1:45" ht="12.75" customHeight="1">
      <c r="A336" s="255"/>
      <c r="B336" s="255"/>
      <c r="C336" s="255"/>
      <c r="D336" s="255"/>
      <c r="E336" s="255"/>
      <c r="F336" s="255"/>
      <c r="G336" s="255"/>
      <c r="H336" s="255"/>
      <c r="I336" s="255"/>
      <c r="J336" s="1022"/>
      <c r="K336" s="1022"/>
      <c r="L336" s="1022"/>
      <c r="M336" s="255"/>
      <c r="N336" s="255"/>
      <c r="O336" s="255"/>
      <c r="P336" s="255"/>
      <c r="Q336" s="255"/>
      <c r="R336" s="255"/>
      <c r="S336" s="255"/>
      <c r="T336" s="255"/>
      <c r="U336" s="255"/>
      <c r="V336" s="1022"/>
      <c r="W336" s="255"/>
      <c r="X336" s="255"/>
      <c r="Y336" s="255"/>
      <c r="Z336" s="255"/>
      <c r="AA336" s="255"/>
      <c r="AB336" s="255"/>
      <c r="AC336" s="255"/>
      <c r="AD336" s="255"/>
      <c r="AE336" s="255"/>
      <c r="AF336" s="255"/>
      <c r="AG336" s="255"/>
      <c r="AH336" s="255"/>
      <c r="AI336" s="255"/>
      <c r="AJ336" s="255"/>
      <c r="AK336" s="255"/>
      <c r="AL336" s="255"/>
      <c r="AM336" s="255"/>
      <c r="AN336" s="255"/>
      <c r="AO336" s="255"/>
      <c r="AP336" s="255"/>
      <c r="AQ336" s="255"/>
      <c r="AR336" s="255"/>
      <c r="AS336" s="255"/>
    </row>
    <row r="337" spans="1:45" ht="12.75" customHeight="1">
      <c r="A337" s="255"/>
      <c r="B337" s="255"/>
      <c r="C337" s="255"/>
      <c r="D337" s="255"/>
      <c r="E337" s="255"/>
      <c r="F337" s="255"/>
      <c r="G337" s="255"/>
      <c r="H337" s="255"/>
      <c r="I337" s="255"/>
      <c r="J337" s="1022"/>
      <c r="K337" s="1022"/>
      <c r="L337" s="1022"/>
      <c r="M337" s="255"/>
      <c r="N337" s="255"/>
      <c r="O337" s="255"/>
      <c r="P337" s="255"/>
      <c r="Q337" s="255"/>
      <c r="R337" s="255"/>
      <c r="S337" s="255"/>
      <c r="T337" s="255"/>
      <c r="U337" s="255"/>
      <c r="V337" s="1022"/>
      <c r="W337" s="255"/>
      <c r="X337" s="255"/>
      <c r="Y337" s="255"/>
      <c r="Z337" s="255"/>
      <c r="AA337" s="255"/>
      <c r="AB337" s="255"/>
      <c r="AC337" s="255"/>
      <c r="AD337" s="255"/>
      <c r="AE337" s="255"/>
      <c r="AF337" s="255"/>
      <c r="AG337" s="255"/>
      <c r="AH337" s="255"/>
      <c r="AI337" s="255"/>
      <c r="AJ337" s="255"/>
      <c r="AK337" s="255"/>
      <c r="AL337" s="255"/>
      <c r="AM337" s="255"/>
      <c r="AN337" s="255"/>
      <c r="AO337" s="255"/>
      <c r="AP337" s="255"/>
      <c r="AQ337" s="255"/>
      <c r="AR337" s="255"/>
      <c r="AS337" s="255"/>
    </row>
    <row r="338" spans="1:45" ht="12.75" customHeight="1">
      <c r="A338" s="255"/>
      <c r="B338" s="255"/>
      <c r="C338" s="255"/>
      <c r="D338" s="255"/>
      <c r="E338" s="255"/>
      <c r="F338" s="255"/>
      <c r="G338" s="255"/>
      <c r="H338" s="255"/>
      <c r="I338" s="255"/>
      <c r="J338" s="1022"/>
      <c r="K338" s="1022"/>
      <c r="L338" s="1022"/>
      <c r="M338" s="255"/>
      <c r="N338" s="255"/>
      <c r="O338" s="255"/>
      <c r="P338" s="255"/>
      <c r="Q338" s="255"/>
      <c r="R338" s="255"/>
      <c r="S338" s="255"/>
      <c r="T338" s="255"/>
      <c r="U338" s="255"/>
      <c r="V338" s="1022"/>
      <c r="W338" s="255"/>
      <c r="X338" s="255"/>
      <c r="Y338" s="255"/>
      <c r="Z338" s="255"/>
      <c r="AA338" s="255"/>
      <c r="AB338" s="255"/>
      <c r="AC338" s="255"/>
      <c r="AD338" s="255"/>
      <c r="AE338" s="255"/>
      <c r="AF338" s="255"/>
      <c r="AG338" s="255"/>
      <c r="AH338" s="255"/>
      <c r="AI338" s="255"/>
      <c r="AJ338" s="255"/>
      <c r="AK338" s="255"/>
      <c r="AL338" s="255"/>
      <c r="AM338" s="255"/>
      <c r="AN338" s="255"/>
      <c r="AO338" s="255"/>
      <c r="AP338" s="255"/>
      <c r="AQ338" s="255"/>
      <c r="AR338" s="255"/>
      <c r="AS338" s="255"/>
    </row>
    <row r="339" spans="1:45" ht="12.75" customHeight="1">
      <c r="A339" s="255"/>
      <c r="B339" s="255"/>
      <c r="C339" s="255"/>
      <c r="D339" s="255"/>
      <c r="E339" s="255"/>
      <c r="F339" s="255"/>
      <c r="G339" s="255"/>
      <c r="H339" s="255"/>
      <c r="I339" s="255"/>
      <c r="J339" s="1022"/>
      <c r="K339" s="1022"/>
      <c r="L339" s="1022"/>
      <c r="M339" s="255"/>
      <c r="N339" s="255"/>
      <c r="O339" s="255"/>
      <c r="P339" s="255"/>
      <c r="Q339" s="255"/>
      <c r="R339" s="255"/>
      <c r="S339" s="255"/>
      <c r="T339" s="255"/>
      <c r="U339" s="255"/>
      <c r="V339" s="1022"/>
      <c r="W339" s="255"/>
      <c r="X339" s="255"/>
      <c r="Y339" s="255"/>
      <c r="Z339" s="255"/>
      <c r="AA339" s="255"/>
      <c r="AB339" s="255"/>
      <c r="AC339" s="255"/>
      <c r="AD339" s="255"/>
      <c r="AE339" s="255"/>
      <c r="AF339" s="255"/>
      <c r="AG339" s="255"/>
      <c r="AH339" s="255"/>
      <c r="AI339" s="255"/>
      <c r="AJ339" s="255"/>
      <c r="AK339" s="255"/>
      <c r="AL339" s="255"/>
      <c r="AM339" s="255"/>
      <c r="AN339" s="255"/>
      <c r="AO339" s="255"/>
      <c r="AP339" s="255"/>
      <c r="AQ339" s="255"/>
      <c r="AR339" s="255"/>
      <c r="AS339" s="255"/>
    </row>
    <row r="340" spans="1:45" ht="12.75" customHeight="1">
      <c r="A340" s="255"/>
      <c r="B340" s="255"/>
      <c r="C340" s="255"/>
      <c r="D340" s="255"/>
      <c r="E340" s="255"/>
      <c r="F340" s="255"/>
      <c r="G340" s="255"/>
      <c r="H340" s="255"/>
      <c r="I340" s="255"/>
      <c r="J340" s="1022"/>
      <c r="K340" s="1022"/>
      <c r="L340" s="1022"/>
      <c r="M340" s="255"/>
      <c r="N340" s="255"/>
      <c r="O340" s="255"/>
      <c r="P340" s="255"/>
      <c r="Q340" s="255"/>
      <c r="R340" s="255"/>
      <c r="S340" s="255"/>
      <c r="T340" s="255"/>
      <c r="U340" s="255"/>
      <c r="V340" s="1022"/>
      <c r="W340" s="255"/>
      <c r="X340" s="255"/>
      <c r="Y340" s="255"/>
      <c r="Z340" s="255"/>
      <c r="AA340" s="255"/>
      <c r="AB340" s="255"/>
      <c r="AC340" s="255"/>
      <c r="AD340" s="255"/>
      <c r="AE340" s="255"/>
      <c r="AF340" s="255"/>
      <c r="AG340" s="255"/>
      <c r="AH340" s="255"/>
      <c r="AI340" s="255"/>
      <c r="AJ340" s="255"/>
      <c r="AK340" s="255"/>
      <c r="AL340" s="255"/>
      <c r="AM340" s="255"/>
      <c r="AN340" s="255"/>
      <c r="AO340" s="255"/>
      <c r="AP340" s="255"/>
      <c r="AQ340" s="255"/>
      <c r="AR340" s="255"/>
      <c r="AS340" s="255"/>
    </row>
    <row r="341" spans="1:45" ht="12.75" customHeight="1">
      <c r="A341" s="255"/>
      <c r="B341" s="255"/>
      <c r="C341" s="255"/>
      <c r="D341" s="255"/>
      <c r="E341" s="255"/>
      <c r="F341" s="255"/>
      <c r="G341" s="255"/>
      <c r="H341" s="255"/>
      <c r="I341" s="255"/>
      <c r="J341" s="1022"/>
      <c r="K341" s="1022"/>
      <c r="L341" s="1022"/>
      <c r="M341" s="255"/>
      <c r="N341" s="255"/>
      <c r="O341" s="255"/>
      <c r="P341" s="255"/>
      <c r="Q341" s="255"/>
      <c r="R341" s="255"/>
      <c r="S341" s="255"/>
      <c r="T341" s="255"/>
      <c r="U341" s="255"/>
      <c r="V341" s="1022"/>
      <c r="W341" s="255"/>
      <c r="X341" s="255"/>
      <c r="Y341" s="255"/>
      <c r="Z341" s="255"/>
      <c r="AA341" s="255"/>
      <c r="AB341" s="255"/>
      <c r="AC341" s="255"/>
      <c r="AD341" s="255"/>
      <c r="AE341" s="255"/>
      <c r="AF341" s="255"/>
      <c r="AG341" s="255"/>
      <c r="AH341" s="255"/>
      <c r="AI341" s="255"/>
      <c r="AJ341" s="255"/>
      <c r="AK341" s="255"/>
      <c r="AL341" s="255"/>
      <c r="AM341" s="255"/>
      <c r="AN341" s="255"/>
      <c r="AO341" s="255"/>
      <c r="AP341" s="255"/>
      <c r="AQ341" s="255"/>
      <c r="AR341" s="255"/>
      <c r="AS341" s="255"/>
    </row>
    <row r="342" spans="1:45" ht="12.75" customHeight="1">
      <c r="A342" s="255"/>
      <c r="B342" s="255"/>
      <c r="C342" s="255"/>
      <c r="D342" s="255"/>
      <c r="E342" s="255"/>
      <c r="F342" s="255"/>
      <c r="G342" s="255"/>
      <c r="H342" s="255"/>
      <c r="I342" s="255"/>
      <c r="J342" s="1022"/>
      <c r="K342" s="1022"/>
      <c r="L342" s="1022"/>
      <c r="M342" s="255"/>
      <c r="N342" s="255"/>
      <c r="O342" s="255"/>
      <c r="P342" s="255"/>
      <c r="Q342" s="255"/>
      <c r="R342" s="255"/>
      <c r="S342" s="255"/>
      <c r="T342" s="255"/>
      <c r="U342" s="255"/>
      <c r="V342" s="1022"/>
      <c r="W342" s="255"/>
      <c r="X342" s="255"/>
      <c r="Y342" s="255"/>
      <c r="Z342" s="255"/>
      <c r="AA342" s="255"/>
      <c r="AB342" s="255"/>
      <c r="AC342" s="255"/>
      <c r="AD342" s="255"/>
      <c r="AE342" s="255"/>
      <c r="AF342" s="255"/>
      <c r="AG342" s="255"/>
      <c r="AH342" s="255"/>
      <c r="AI342" s="255"/>
      <c r="AJ342" s="255"/>
      <c r="AK342" s="255"/>
      <c r="AL342" s="255"/>
      <c r="AM342" s="255"/>
      <c r="AN342" s="255"/>
      <c r="AO342" s="255"/>
      <c r="AP342" s="255"/>
      <c r="AQ342" s="255"/>
      <c r="AR342" s="255"/>
      <c r="AS342" s="255"/>
    </row>
    <row r="343" spans="1:45" ht="12.75" customHeight="1">
      <c r="A343" s="255"/>
      <c r="B343" s="255"/>
      <c r="C343" s="255"/>
      <c r="D343" s="255"/>
      <c r="E343" s="255"/>
      <c r="F343" s="255"/>
      <c r="G343" s="255"/>
      <c r="H343" s="255"/>
      <c r="I343" s="255"/>
      <c r="J343" s="1022"/>
      <c r="K343" s="1022"/>
      <c r="L343" s="1022"/>
      <c r="M343" s="255"/>
      <c r="N343" s="255"/>
      <c r="O343" s="255"/>
      <c r="P343" s="255"/>
      <c r="Q343" s="255"/>
      <c r="R343" s="255"/>
      <c r="S343" s="255"/>
      <c r="T343" s="255"/>
      <c r="U343" s="255"/>
      <c r="V343" s="1022"/>
      <c r="W343" s="255"/>
      <c r="X343" s="255"/>
      <c r="Y343" s="255"/>
      <c r="Z343" s="255"/>
      <c r="AA343" s="255"/>
      <c r="AB343" s="255"/>
      <c r="AC343" s="255"/>
      <c r="AD343" s="255"/>
      <c r="AE343" s="255"/>
      <c r="AF343" s="255"/>
      <c r="AG343" s="255"/>
      <c r="AH343" s="255"/>
      <c r="AI343" s="255"/>
      <c r="AJ343" s="255"/>
      <c r="AK343" s="255"/>
      <c r="AL343" s="255"/>
      <c r="AM343" s="255"/>
      <c r="AN343" s="255"/>
      <c r="AO343" s="255"/>
      <c r="AP343" s="255"/>
      <c r="AQ343" s="255"/>
      <c r="AR343" s="255"/>
      <c r="AS343" s="255"/>
    </row>
    <row r="344" spans="1:45" ht="12.75" customHeight="1">
      <c r="A344" s="255"/>
      <c r="B344" s="255"/>
      <c r="C344" s="255"/>
      <c r="D344" s="255"/>
      <c r="E344" s="255"/>
      <c r="F344" s="255"/>
      <c r="G344" s="255"/>
      <c r="H344" s="255"/>
      <c r="I344" s="255"/>
      <c r="J344" s="1022"/>
      <c r="K344" s="1022"/>
      <c r="L344" s="1022"/>
      <c r="M344" s="255"/>
      <c r="N344" s="255"/>
      <c r="O344" s="255"/>
      <c r="P344" s="255"/>
      <c r="Q344" s="255"/>
      <c r="R344" s="255"/>
      <c r="S344" s="255"/>
      <c r="T344" s="255"/>
      <c r="U344" s="255"/>
      <c r="V344" s="1022"/>
      <c r="W344" s="255"/>
      <c r="X344" s="255"/>
      <c r="Y344" s="255"/>
      <c r="Z344" s="255"/>
      <c r="AA344" s="255"/>
      <c r="AB344" s="255"/>
      <c r="AC344" s="255"/>
      <c r="AD344" s="255"/>
      <c r="AE344" s="255"/>
      <c r="AF344" s="255"/>
      <c r="AG344" s="255"/>
      <c r="AH344" s="255"/>
      <c r="AI344" s="255"/>
      <c r="AJ344" s="255"/>
      <c r="AK344" s="255"/>
      <c r="AL344" s="255"/>
      <c r="AM344" s="255"/>
      <c r="AN344" s="255"/>
      <c r="AO344" s="255"/>
      <c r="AP344" s="255"/>
      <c r="AQ344" s="255"/>
      <c r="AR344" s="255"/>
      <c r="AS344" s="255"/>
    </row>
    <row r="345" spans="1:45" ht="12.75" customHeight="1">
      <c r="A345" s="255"/>
      <c r="B345" s="255"/>
      <c r="C345" s="255"/>
      <c r="D345" s="255"/>
      <c r="E345" s="255"/>
      <c r="F345" s="255"/>
      <c r="G345" s="255"/>
      <c r="H345" s="255"/>
      <c r="I345" s="255"/>
      <c r="J345" s="1022"/>
      <c r="K345" s="1022"/>
      <c r="L345" s="1022"/>
      <c r="M345" s="255"/>
      <c r="N345" s="255"/>
      <c r="O345" s="255"/>
      <c r="P345" s="255"/>
      <c r="Q345" s="255"/>
      <c r="R345" s="255"/>
      <c r="S345" s="255"/>
      <c r="T345" s="255"/>
      <c r="U345" s="255"/>
      <c r="V345" s="1022"/>
      <c r="W345" s="255"/>
      <c r="X345" s="255"/>
      <c r="Y345" s="255"/>
      <c r="Z345" s="255"/>
      <c r="AA345" s="255"/>
      <c r="AB345" s="255"/>
      <c r="AC345" s="255"/>
      <c r="AD345" s="255"/>
      <c r="AE345" s="255"/>
      <c r="AF345" s="255"/>
      <c r="AG345" s="255"/>
      <c r="AH345" s="255"/>
      <c r="AI345" s="255"/>
      <c r="AJ345" s="255"/>
      <c r="AK345" s="255"/>
      <c r="AL345" s="255"/>
      <c r="AM345" s="255"/>
      <c r="AN345" s="255"/>
      <c r="AO345" s="255"/>
      <c r="AP345" s="255"/>
      <c r="AQ345" s="255"/>
      <c r="AR345" s="255"/>
      <c r="AS345" s="255"/>
    </row>
    <row r="346" spans="1:45" ht="12.75" customHeight="1">
      <c r="A346" s="255"/>
      <c r="B346" s="255"/>
      <c r="C346" s="255"/>
      <c r="D346" s="255"/>
      <c r="E346" s="255"/>
      <c r="F346" s="255"/>
      <c r="G346" s="255"/>
      <c r="H346" s="255"/>
      <c r="I346" s="255"/>
      <c r="J346" s="1022"/>
      <c r="K346" s="1022"/>
      <c r="L346" s="1022"/>
      <c r="M346" s="255"/>
      <c r="N346" s="255"/>
      <c r="O346" s="255"/>
      <c r="P346" s="255"/>
      <c r="Q346" s="255"/>
      <c r="R346" s="255"/>
      <c r="S346" s="255"/>
      <c r="T346" s="255"/>
      <c r="U346" s="255"/>
      <c r="V346" s="1022"/>
      <c r="W346" s="255"/>
      <c r="X346" s="255"/>
      <c r="Y346" s="255"/>
      <c r="Z346" s="255"/>
      <c r="AA346" s="255"/>
      <c r="AB346" s="255"/>
      <c r="AC346" s="255"/>
      <c r="AD346" s="255"/>
      <c r="AE346" s="255"/>
      <c r="AF346" s="255"/>
      <c r="AG346" s="255"/>
      <c r="AH346" s="255"/>
      <c r="AI346" s="255"/>
      <c r="AJ346" s="255"/>
      <c r="AK346" s="255"/>
      <c r="AL346" s="255"/>
      <c r="AM346" s="255"/>
      <c r="AN346" s="255"/>
      <c r="AO346" s="255"/>
      <c r="AP346" s="255"/>
      <c r="AQ346" s="255"/>
      <c r="AR346" s="255"/>
      <c r="AS346" s="255"/>
    </row>
    <row r="347" spans="1:45" ht="12.75" customHeight="1">
      <c r="A347" s="255"/>
      <c r="B347" s="255"/>
      <c r="C347" s="255"/>
      <c r="D347" s="255"/>
      <c r="E347" s="255"/>
      <c r="F347" s="255"/>
      <c r="G347" s="255"/>
      <c r="H347" s="255"/>
      <c r="I347" s="255"/>
      <c r="J347" s="1022"/>
      <c r="K347" s="1022"/>
      <c r="L347" s="1022"/>
      <c r="M347" s="255"/>
      <c r="N347" s="255"/>
      <c r="O347" s="255"/>
      <c r="P347" s="255"/>
      <c r="Q347" s="255"/>
      <c r="R347" s="255"/>
      <c r="S347" s="255"/>
      <c r="T347" s="255"/>
      <c r="U347" s="255"/>
      <c r="V347" s="1022"/>
      <c r="W347" s="255"/>
      <c r="X347" s="255"/>
      <c r="Y347" s="255"/>
      <c r="Z347" s="255"/>
      <c r="AA347" s="255"/>
      <c r="AB347" s="255"/>
      <c r="AC347" s="255"/>
      <c r="AD347" s="255"/>
      <c r="AE347" s="255"/>
      <c r="AF347" s="255"/>
      <c r="AG347" s="255"/>
      <c r="AH347" s="255"/>
      <c r="AI347" s="255"/>
      <c r="AJ347" s="255"/>
      <c r="AK347" s="255"/>
      <c r="AL347" s="255"/>
      <c r="AM347" s="255"/>
      <c r="AN347" s="255"/>
      <c r="AO347" s="255"/>
      <c r="AP347" s="255"/>
      <c r="AQ347" s="255"/>
      <c r="AR347" s="255"/>
      <c r="AS347" s="255"/>
    </row>
    <row r="348" spans="1:45" ht="12.75" customHeight="1">
      <c r="A348" s="255"/>
      <c r="B348" s="255"/>
      <c r="C348" s="255"/>
      <c r="D348" s="255"/>
      <c r="E348" s="255"/>
      <c r="F348" s="255"/>
      <c r="G348" s="255"/>
      <c r="H348" s="255"/>
      <c r="I348" s="255"/>
      <c r="J348" s="1022"/>
      <c r="K348" s="1022"/>
      <c r="L348" s="1022"/>
      <c r="M348" s="255"/>
      <c r="N348" s="255"/>
      <c r="O348" s="255"/>
      <c r="P348" s="255"/>
      <c r="Q348" s="255"/>
      <c r="R348" s="255"/>
      <c r="S348" s="255"/>
      <c r="T348" s="255"/>
      <c r="U348" s="255"/>
      <c r="V348" s="1022"/>
      <c r="W348" s="255"/>
      <c r="X348" s="255"/>
      <c r="Y348" s="255"/>
      <c r="Z348" s="255"/>
      <c r="AA348" s="255"/>
      <c r="AB348" s="255"/>
      <c r="AC348" s="255"/>
      <c r="AD348" s="255"/>
      <c r="AE348" s="255"/>
      <c r="AF348" s="255"/>
      <c r="AG348" s="255"/>
      <c r="AH348" s="255"/>
      <c r="AI348" s="255"/>
      <c r="AJ348" s="255"/>
      <c r="AK348" s="255"/>
      <c r="AL348" s="255"/>
      <c r="AM348" s="255"/>
      <c r="AN348" s="255"/>
      <c r="AO348" s="255"/>
      <c r="AP348" s="255"/>
      <c r="AQ348" s="255"/>
      <c r="AR348" s="255"/>
      <c r="AS348" s="255"/>
    </row>
    <row r="349" spans="1:45" ht="12.75" customHeight="1">
      <c r="A349" s="255"/>
      <c r="B349" s="255"/>
      <c r="C349" s="255"/>
      <c r="D349" s="255"/>
      <c r="E349" s="255"/>
      <c r="F349" s="255"/>
      <c r="G349" s="255"/>
      <c r="H349" s="255"/>
      <c r="I349" s="255"/>
      <c r="J349" s="1022"/>
      <c r="K349" s="1022"/>
      <c r="L349" s="1022"/>
      <c r="M349" s="255"/>
      <c r="N349" s="255"/>
      <c r="O349" s="255"/>
      <c r="P349" s="255"/>
      <c r="Q349" s="255"/>
      <c r="R349" s="255"/>
      <c r="S349" s="255"/>
      <c r="T349" s="255"/>
      <c r="U349" s="255"/>
      <c r="V349" s="1022"/>
      <c r="W349" s="255"/>
      <c r="X349" s="255"/>
      <c r="Y349" s="255"/>
      <c r="Z349" s="255"/>
      <c r="AA349" s="255"/>
      <c r="AB349" s="255"/>
      <c r="AC349" s="255"/>
      <c r="AD349" s="255"/>
      <c r="AE349" s="255"/>
      <c r="AF349" s="255"/>
      <c r="AG349" s="255"/>
      <c r="AH349" s="255"/>
      <c r="AI349" s="255"/>
      <c r="AJ349" s="255"/>
      <c r="AK349" s="255"/>
      <c r="AL349" s="255"/>
      <c r="AM349" s="255"/>
      <c r="AN349" s="255"/>
      <c r="AO349" s="255"/>
      <c r="AP349" s="255"/>
      <c r="AQ349" s="255"/>
      <c r="AR349" s="255"/>
      <c r="AS349" s="255"/>
    </row>
    <row r="350" spans="1:45" ht="12.75" customHeight="1">
      <c r="A350" s="255"/>
      <c r="B350" s="255"/>
      <c r="C350" s="255"/>
      <c r="D350" s="255"/>
      <c r="E350" s="255"/>
      <c r="F350" s="255"/>
      <c r="G350" s="255"/>
      <c r="H350" s="255"/>
      <c r="I350" s="255"/>
      <c r="J350" s="1022"/>
      <c r="K350" s="1022"/>
      <c r="L350" s="1022"/>
      <c r="M350" s="255"/>
      <c r="N350" s="255"/>
      <c r="O350" s="255"/>
      <c r="P350" s="255"/>
      <c r="Q350" s="255"/>
      <c r="R350" s="255"/>
      <c r="S350" s="255"/>
      <c r="T350" s="255"/>
      <c r="U350" s="255"/>
      <c r="V350" s="1022"/>
      <c r="W350" s="255"/>
      <c r="X350" s="255"/>
      <c r="Y350" s="255"/>
      <c r="Z350" s="255"/>
      <c r="AA350" s="255"/>
      <c r="AB350" s="255"/>
      <c r="AC350" s="255"/>
      <c r="AD350" s="255"/>
      <c r="AE350" s="255"/>
      <c r="AF350" s="255"/>
      <c r="AG350" s="255"/>
      <c r="AH350" s="255"/>
      <c r="AI350" s="255"/>
      <c r="AJ350" s="255"/>
      <c r="AK350" s="255"/>
      <c r="AL350" s="255"/>
      <c r="AM350" s="255"/>
      <c r="AN350" s="255"/>
      <c r="AO350" s="255"/>
      <c r="AP350" s="255"/>
      <c r="AQ350" s="255"/>
      <c r="AR350" s="255"/>
      <c r="AS350" s="255"/>
    </row>
    <row r="351" spans="1:45" ht="12.75" customHeight="1">
      <c r="A351" s="255"/>
      <c r="B351" s="255"/>
      <c r="C351" s="255"/>
      <c r="D351" s="255"/>
      <c r="E351" s="255"/>
      <c r="F351" s="255"/>
      <c r="G351" s="255"/>
      <c r="H351" s="255"/>
      <c r="I351" s="255"/>
      <c r="J351" s="1022"/>
      <c r="K351" s="1022"/>
      <c r="L351" s="1022"/>
      <c r="M351" s="255"/>
      <c r="N351" s="255"/>
      <c r="O351" s="255"/>
      <c r="P351" s="255"/>
      <c r="Q351" s="255"/>
      <c r="R351" s="255"/>
      <c r="S351" s="255"/>
      <c r="T351" s="255"/>
      <c r="U351" s="255"/>
      <c r="V351" s="1022"/>
      <c r="W351" s="255"/>
      <c r="X351" s="255"/>
      <c r="Y351" s="255"/>
      <c r="Z351" s="255"/>
      <c r="AA351" s="255"/>
      <c r="AB351" s="255"/>
      <c r="AC351" s="255"/>
      <c r="AD351" s="255"/>
      <c r="AE351" s="255"/>
      <c r="AF351" s="255"/>
      <c r="AG351" s="255"/>
      <c r="AH351" s="255"/>
      <c r="AI351" s="255"/>
      <c r="AJ351" s="255"/>
      <c r="AK351" s="255"/>
      <c r="AL351" s="255"/>
      <c r="AM351" s="255"/>
      <c r="AN351" s="255"/>
      <c r="AO351" s="255"/>
      <c r="AP351" s="255"/>
      <c r="AQ351" s="255"/>
      <c r="AR351" s="255"/>
      <c r="AS351" s="255"/>
    </row>
    <row r="352" spans="1:45" ht="12.75" customHeight="1">
      <c r="A352" s="255"/>
      <c r="B352" s="255"/>
      <c r="C352" s="255"/>
      <c r="D352" s="255"/>
      <c r="E352" s="255"/>
      <c r="F352" s="255"/>
      <c r="G352" s="255"/>
      <c r="H352" s="255"/>
      <c r="I352" s="255"/>
      <c r="J352" s="1022"/>
      <c r="K352" s="1022"/>
      <c r="L352" s="1022"/>
      <c r="M352" s="255"/>
      <c r="N352" s="255"/>
      <c r="O352" s="255"/>
      <c r="P352" s="255"/>
      <c r="Q352" s="255"/>
      <c r="R352" s="255"/>
      <c r="S352" s="255"/>
      <c r="T352" s="255"/>
      <c r="U352" s="255"/>
      <c r="V352" s="1022"/>
      <c r="W352" s="255"/>
      <c r="X352" s="255"/>
      <c r="Y352" s="255"/>
      <c r="Z352" s="255"/>
      <c r="AA352" s="255"/>
      <c r="AB352" s="255"/>
      <c r="AC352" s="255"/>
      <c r="AD352" s="255"/>
      <c r="AE352" s="255"/>
      <c r="AF352" s="255"/>
      <c r="AG352" s="255"/>
      <c r="AH352" s="255"/>
      <c r="AI352" s="255"/>
      <c r="AJ352" s="255"/>
      <c r="AK352" s="255"/>
      <c r="AL352" s="255"/>
      <c r="AM352" s="255"/>
      <c r="AN352" s="255"/>
      <c r="AO352" s="255"/>
      <c r="AP352" s="255"/>
      <c r="AQ352" s="255"/>
      <c r="AR352" s="255"/>
      <c r="AS352" s="255"/>
    </row>
    <row r="353" spans="1:45" ht="12.75" customHeight="1">
      <c r="A353" s="255"/>
      <c r="B353" s="255"/>
      <c r="C353" s="255"/>
      <c r="D353" s="255"/>
      <c r="E353" s="255"/>
      <c r="F353" s="255"/>
      <c r="G353" s="255"/>
      <c r="H353" s="255"/>
      <c r="I353" s="255"/>
      <c r="J353" s="1022"/>
      <c r="K353" s="1022"/>
      <c r="L353" s="1022"/>
      <c r="M353" s="255"/>
      <c r="N353" s="255"/>
      <c r="O353" s="255"/>
      <c r="P353" s="255"/>
      <c r="Q353" s="255"/>
      <c r="R353" s="255"/>
      <c r="S353" s="255"/>
      <c r="T353" s="255"/>
      <c r="U353" s="255"/>
      <c r="V353" s="1022"/>
      <c r="W353" s="255"/>
      <c r="X353" s="255"/>
      <c r="Y353" s="255"/>
      <c r="Z353" s="255"/>
      <c r="AA353" s="255"/>
      <c r="AB353" s="255"/>
      <c r="AC353" s="255"/>
      <c r="AD353" s="255"/>
      <c r="AE353" s="255"/>
      <c r="AF353" s="255"/>
      <c r="AG353" s="255"/>
      <c r="AH353" s="255"/>
      <c r="AI353" s="255"/>
      <c r="AJ353" s="255"/>
      <c r="AK353" s="255"/>
      <c r="AL353" s="255"/>
      <c r="AM353" s="255"/>
      <c r="AN353" s="255"/>
      <c r="AO353" s="255"/>
      <c r="AP353" s="255"/>
      <c r="AQ353" s="255"/>
      <c r="AR353" s="255"/>
      <c r="AS353" s="255"/>
    </row>
    <row r="354" spans="1:45" ht="12.75" customHeight="1">
      <c r="A354" s="255"/>
      <c r="B354" s="255"/>
      <c r="C354" s="255"/>
      <c r="D354" s="255"/>
      <c r="E354" s="255"/>
      <c r="F354" s="255"/>
      <c r="G354" s="255"/>
      <c r="H354" s="255"/>
      <c r="I354" s="255"/>
      <c r="J354" s="1022"/>
      <c r="K354" s="1022"/>
      <c r="L354" s="1022"/>
      <c r="M354" s="255"/>
      <c r="N354" s="255"/>
      <c r="O354" s="255"/>
      <c r="P354" s="255"/>
      <c r="Q354" s="255"/>
      <c r="R354" s="255"/>
      <c r="S354" s="255"/>
      <c r="T354" s="255"/>
      <c r="U354" s="255"/>
      <c r="V354" s="1022"/>
      <c r="W354" s="255"/>
      <c r="X354" s="255"/>
      <c r="Y354" s="255"/>
      <c r="Z354" s="255"/>
      <c r="AA354" s="255"/>
      <c r="AB354" s="255"/>
      <c r="AC354" s="255"/>
      <c r="AD354" s="255"/>
      <c r="AE354" s="255"/>
      <c r="AF354" s="255"/>
      <c r="AG354" s="255"/>
      <c r="AH354" s="255"/>
      <c r="AI354" s="255"/>
      <c r="AJ354" s="255"/>
      <c r="AK354" s="255"/>
      <c r="AL354" s="255"/>
      <c r="AM354" s="255"/>
      <c r="AN354" s="255"/>
      <c r="AO354" s="255"/>
      <c r="AP354" s="255"/>
      <c r="AQ354" s="255"/>
      <c r="AR354" s="255"/>
      <c r="AS354" s="255"/>
    </row>
    <row r="355" spans="1:45" ht="12.75" customHeight="1">
      <c r="A355" s="255"/>
      <c r="B355" s="255"/>
      <c r="C355" s="255"/>
      <c r="D355" s="255"/>
      <c r="E355" s="255"/>
      <c r="F355" s="255"/>
      <c r="G355" s="255"/>
      <c r="H355" s="255"/>
      <c r="I355" s="255"/>
      <c r="J355" s="1022"/>
      <c r="K355" s="1022"/>
      <c r="L355" s="1022"/>
      <c r="M355" s="255"/>
      <c r="N355" s="255"/>
      <c r="O355" s="255"/>
      <c r="P355" s="255"/>
      <c r="Q355" s="255"/>
      <c r="R355" s="255"/>
      <c r="S355" s="255"/>
      <c r="T355" s="255"/>
      <c r="U355" s="255"/>
      <c r="V355" s="1022"/>
      <c r="W355" s="255"/>
      <c r="X355" s="255"/>
      <c r="Y355" s="255"/>
      <c r="Z355" s="255"/>
      <c r="AA355" s="255"/>
      <c r="AB355" s="255"/>
      <c r="AC355" s="255"/>
      <c r="AD355" s="255"/>
      <c r="AE355" s="255"/>
      <c r="AF355" s="255"/>
      <c r="AG355" s="255"/>
      <c r="AH355" s="255"/>
      <c r="AI355" s="255"/>
      <c r="AJ355" s="255"/>
      <c r="AK355" s="255"/>
      <c r="AL355" s="255"/>
      <c r="AM355" s="255"/>
      <c r="AN355" s="255"/>
      <c r="AO355" s="255"/>
      <c r="AP355" s="255"/>
      <c r="AQ355" s="255"/>
      <c r="AR355" s="255"/>
      <c r="AS355" s="255"/>
    </row>
    <row r="356" spans="1:45" ht="12.75" customHeight="1">
      <c r="A356" s="255"/>
      <c r="B356" s="255"/>
      <c r="C356" s="255"/>
      <c r="D356" s="255"/>
      <c r="E356" s="255"/>
      <c r="F356" s="255"/>
      <c r="G356" s="255"/>
      <c r="H356" s="255"/>
      <c r="I356" s="255"/>
      <c r="J356" s="1022"/>
      <c r="K356" s="1022"/>
      <c r="L356" s="1022"/>
      <c r="M356" s="255"/>
      <c r="N356" s="255"/>
      <c r="O356" s="255"/>
      <c r="P356" s="255"/>
      <c r="Q356" s="255"/>
      <c r="R356" s="255"/>
      <c r="S356" s="255"/>
      <c r="T356" s="255"/>
      <c r="U356" s="255"/>
      <c r="V356" s="1022"/>
      <c r="W356" s="255"/>
      <c r="X356" s="255"/>
      <c r="Y356" s="255"/>
      <c r="Z356" s="255"/>
      <c r="AA356" s="255"/>
      <c r="AB356" s="255"/>
      <c r="AC356" s="255"/>
      <c r="AD356" s="255"/>
      <c r="AE356" s="255"/>
      <c r="AF356" s="255"/>
      <c r="AG356" s="255"/>
      <c r="AH356" s="255"/>
      <c r="AI356" s="255"/>
      <c r="AJ356" s="255"/>
      <c r="AK356" s="255"/>
      <c r="AL356" s="255"/>
      <c r="AM356" s="255"/>
      <c r="AN356" s="255"/>
      <c r="AO356" s="255"/>
      <c r="AP356" s="255"/>
      <c r="AQ356" s="255"/>
      <c r="AR356" s="255"/>
      <c r="AS356" s="255"/>
    </row>
    <row r="357" spans="1:45" ht="12.75" customHeight="1">
      <c r="A357" s="255"/>
      <c r="B357" s="255"/>
      <c r="C357" s="255"/>
      <c r="D357" s="255"/>
      <c r="E357" s="255"/>
      <c r="F357" s="255"/>
      <c r="G357" s="255"/>
      <c r="H357" s="255"/>
      <c r="I357" s="255"/>
      <c r="J357" s="1022"/>
      <c r="K357" s="1022"/>
      <c r="L357" s="1022"/>
      <c r="M357" s="255"/>
      <c r="N357" s="255"/>
      <c r="O357" s="255"/>
      <c r="P357" s="255"/>
      <c r="Q357" s="255"/>
      <c r="R357" s="255"/>
      <c r="S357" s="255"/>
      <c r="T357" s="255"/>
      <c r="U357" s="255"/>
      <c r="V357" s="1022"/>
      <c r="W357" s="255"/>
      <c r="X357" s="255"/>
      <c r="Y357" s="255"/>
      <c r="Z357" s="255"/>
      <c r="AA357" s="255"/>
      <c r="AB357" s="255"/>
      <c r="AC357" s="255"/>
      <c r="AD357" s="255"/>
      <c r="AE357" s="255"/>
      <c r="AF357" s="255"/>
      <c r="AG357" s="255"/>
      <c r="AH357" s="255"/>
      <c r="AI357" s="255"/>
      <c r="AJ357" s="255"/>
      <c r="AK357" s="255"/>
      <c r="AL357" s="255"/>
      <c r="AM357" s="255"/>
      <c r="AN357" s="255"/>
      <c r="AO357" s="255"/>
      <c r="AP357" s="255"/>
      <c r="AQ357" s="255"/>
      <c r="AR357" s="255"/>
      <c r="AS357" s="255"/>
    </row>
    <row r="358" spans="1:45" ht="12.75" customHeight="1">
      <c r="A358" s="255"/>
      <c r="B358" s="255"/>
      <c r="C358" s="255"/>
      <c r="D358" s="255"/>
      <c r="E358" s="255"/>
      <c r="F358" s="255"/>
      <c r="G358" s="255"/>
      <c r="H358" s="255"/>
      <c r="I358" s="255"/>
      <c r="J358" s="1022"/>
      <c r="K358" s="1022"/>
      <c r="L358" s="1022"/>
      <c r="M358" s="255"/>
      <c r="N358" s="255"/>
      <c r="O358" s="255"/>
      <c r="P358" s="255"/>
      <c r="Q358" s="255"/>
      <c r="R358" s="255"/>
      <c r="S358" s="255"/>
      <c r="T358" s="255"/>
      <c r="U358" s="255"/>
      <c r="V358" s="1022"/>
      <c r="W358" s="255"/>
      <c r="X358" s="255"/>
      <c r="Y358" s="255"/>
      <c r="Z358" s="255"/>
      <c r="AA358" s="255"/>
      <c r="AB358" s="255"/>
      <c r="AC358" s="255"/>
      <c r="AD358" s="255"/>
      <c r="AE358" s="255"/>
      <c r="AF358" s="255"/>
      <c r="AG358" s="255"/>
      <c r="AH358" s="255"/>
      <c r="AI358" s="255"/>
      <c r="AJ358" s="255"/>
      <c r="AK358" s="255"/>
      <c r="AL358" s="255"/>
      <c r="AM358" s="255"/>
      <c r="AN358" s="255"/>
      <c r="AO358" s="255"/>
      <c r="AP358" s="255"/>
      <c r="AQ358" s="255"/>
      <c r="AR358" s="255"/>
      <c r="AS358" s="255"/>
    </row>
    <row r="359" spans="1:45" ht="12.75" customHeight="1">
      <c r="A359" s="255"/>
      <c r="B359" s="255"/>
      <c r="C359" s="255"/>
      <c r="D359" s="255"/>
      <c r="E359" s="255"/>
      <c r="F359" s="255"/>
      <c r="G359" s="255"/>
      <c r="H359" s="255"/>
      <c r="I359" s="255"/>
      <c r="J359" s="1022"/>
      <c r="K359" s="1022"/>
      <c r="L359" s="1022"/>
      <c r="M359" s="255"/>
      <c r="N359" s="255"/>
      <c r="O359" s="255"/>
      <c r="P359" s="255"/>
      <c r="Q359" s="255"/>
      <c r="R359" s="255"/>
      <c r="S359" s="255"/>
      <c r="T359" s="255"/>
      <c r="U359" s="255"/>
      <c r="V359" s="1022"/>
      <c r="W359" s="255"/>
      <c r="X359" s="255"/>
      <c r="Y359" s="255"/>
      <c r="Z359" s="255"/>
      <c r="AA359" s="255"/>
      <c r="AB359" s="255"/>
      <c r="AC359" s="255"/>
      <c r="AD359" s="255"/>
      <c r="AE359" s="255"/>
      <c r="AF359" s="255"/>
      <c r="AG359" s="255"/>
      <c r="AH359" s="255"/>
      <c r="AI359" s="255"/>
      <c r="AJ359" s="255"/>
      <c r="AK359" s="255"/>
      <c r="AL359" s="255"/>
      <c r="AM359" s="255"/>
      <c r="AN359" s="255"/>
      <c r="AO359" s="255"/>
      <c r="AP359" s="255"/>
      <c r="AQ359" s="255"/>
      <c r="AR359" s="255"/>
      <c r="AS359" s="255"/>
    </row>
    <row r="360" spans="1:45" ht="12.75" customHeight="1">
      <c r="A360" s="255"/>
      <c r="B360" s="255"/>
      <c r="C360" s="255"/>
      <c r="D360" s="255"/>
      <c r="E360" s="255"/>
      <c r="F360" s="255"/>
      <c r="G360" s="255"/>
      <c r="H360" s="255"/>
      <c r="I360" s="255"/>
      <c r="J360" s="1022"/>
      <c r="K360" s="1022"/>
      <c r="L360" s="1022"/>
      <c r="M360" s="255"/>
      <c r="N360" s="255"/>
      <c r="O360" s="255"/>
      <c r="P360" s="255"/>
      <c r="Q360" s="255"/>
      <c r="R360" s="255"/>
      <c r="S360" s="255"/>
      <c r="T360" s="255"/>
      <c r="U360" s="255"/>
      <c r="V360" s="1022"/>
      <c r="W360" s="255"/>
      <c r="X360" s="255"/>
      <c r="Y360" s="255"/>
      <c r="Z360" s="255"/>
      <c r="AA360" s="255"/>
      <c r="AB360" s="255"/>
      <c r="AC360" s="255"/>
      <c r="AD360" s="255"/>
      <c r="AE360" s="255"/>
      <c r="AF360" s="255"/>
      <c r="AG360" s="255"/>
      <c r="AH360" s="255"/>
      <c r="AI360" s="255"/>
      <c r="AJ360" s="255"/>
      <c r="AK360" s="255"/>
      <c r="AL360" s="255"/>
      <c r="AM360" s="255"/>
      <c r="AN360" s="255"/>
      <c r="AO360" s="255"/>
      <c r="AP360" s="255"/>
      <c r="AQ360" s="255"/>
      <c r="AR360" s="255"/>
      <c r="AS360" s="255"/>
    </row>
    <row r="361" spans="1:45" ht="12.75" customHeight="1">
      <c r="A361" s="255"/>
      <c r="B361" s="255"/>
      <c r="C361" s="255"/>
      <c r="D361" s="255"/>
      <c r="E361" s="255"/>
      <c r="F361" s="255"/>
      <c r="G361" s="255"/>
      <c r="H361" s="255"/>
      <c r="I361" s="255"/>
      <c r="J361" s="1022"/>
      <c r="K361" s="1022"/>
      <c r="L361" s="1022"/>
      <c r="M361" s="255"/>
      <c r="N361" s="255"/>
      <c r="O361" s="255"/>
      <c r="P361" s="255"/>
      <c r="Q361" s="255"/>
      <c r="R361" s="255"/>
      <c r="S361" s="255"/>
      <c r="T361" s="255"/>
      <c r="U361" s="255"/>
      <c r="V361" s="1022"/>
      <c r="W361" s="255"/>
      <c r="X361" s="255"/>
      <c r="Y361" s="255"/>
      <c r="Z361" s="255"/>
      <c r="AA361" s="255"/>
      <c r="AB361" s="255"/>
      <c r="AC361" s="255"/>
      <c r="AD361" s="255"/>
      <c r="AE361" s="255"/>
      <c r="AF361" s="255"/>
      <c r="AG361" s="255"/>
      <c r="AH361" s="255"/>
      <c r="AI361" s="255"/>
      <c r="AJ361" s="255"/>
      <c r="AK361" s="255"/>
      <c r="AL361" s="255"/>
      <c r="AM361" s="255"/>
      <c r="AN361" s="255"/>
      <c r="AO361" s="255"/>
      <c r="AP361" s="255"/>
      <c r="AQ361" s="255"/>
      <c r="AR361" s="255"/>
      <c r="AS361" s="255"/>
    </row>
    <row r="362" spans="1:45" ht="12.75" customHeight="1">
      <c r="A362" s="255"/>
      <c r="B362" s="255"/>
      <c r="C362" s="255"/>
      <c r="D362" s="255"/>
      <c r="E362" s="255"/>
      <c r="F362" s="255"/>
      <c r="G362" s="255"/>
      <c r="H362" s="255"/>
      <c r="I362" s="255"/>
      <c r="J362" s="1022"/>
      <c r="K362" s="1022"/>
      <c r="L362" s="1022"/>
      <c r="M362" s="255"/>
      <c r="N362" s="255"/>
      <c r="O362" s="255"/>
      <c r="P362" s="255"/>
      <c r="Q362" s="255"/>
      <c r="R362" s="255"/>
      <c r="S362" s="255"/>
      <c r="T362" s="255"/>
      <c r="U362" s="255"/>
      <c r="V362" s="1022"/>
      <c r="W362" s="255"/>
      <c r="X362" s="255"/>
      <c r="Y362" s="255"/>
      <c r="Z362" s="255"/>
      <c r="AA362" s="255"/>
      <c r="AB362" s="255"/>
      <c r="AC362" s="255"/>
      <c r="AD362" s="255"/>
      <c r="AE362" s="255"/>
      <c r="AF362" s="255"/>
      <c r="AG362" s="255"/>
      <c r="AH362" s="255"/>
      <c r="AI362" s="255"/>
      <c r="AJ362" s="255"/>
      <c r="AK362" s="255"/>
      <c r="AL362" s="255"/>
      <c r="AM362" s="255"/>
      <c r="AN362" s="255"/>
      <c r="AO362" s="255"/>
      <c r="AP362" s="255"/>
      <c r="AQ362" s="255"/>
      <c r="AR362" s="255"/>
      <c r="AS362" s="255"/>
    </row>
    <row r="363" spans="1:45" ht="12.75" customHeight="1">
      <c r="A363" s="255"/>
      <c r="B363" s="255"/>
      <c r="C363" s="255"/>
      <c r="D363" s="255"/>
      <c r="E363" s="255"/>
      <c r="F363" s="255"/>
      <c r="G363" s="255"/>
      <c r="H363" s="255"/>
      <c r="I363" s="255"/>
      <c r="J363" s="1022"/>
      <c r="K363" s="1022"/>
      <c r="L363" s="1022"/>
      <c r="M363" s="255"/>
      <c r="N363" s="255"/>
      <c r="O363" s="255"/>
      <c r="P363" s="255"/>
      <c r="Q363" s="255"/>
      <c r="R363" s="255"/>
      <c r="S363" s="255"/>
      <c r="T363" s="255"/>
      <c r="U363" s="255"/>
      <c r="V363" s="1022"/>
      <c r="W363" s="255"/>
      <c r="X363" s="255"/>
      <c r="Y363" s="255"/>
      <c r="Z363" s="255"/>
      <c r="AA363" s="255"/>
      <c r="AB363" s="255"/>
      <c r="AC363" s="255"/>
      <c r="AD363" s="255"/>
      <c r="AE363" s="255"/>
      <c r="AF363" s="255"/>
      <c r="AG363" s="255"/>
      <c r="AH363" s="255"/>
      <c r="AI363" s="255"/>
      <c r="AJ363" s="255"/>
      <c r="AK363" s="255"/>
      <c r="AL363" s="255"/>
      <c r="AM363" s="255"/>
      <c r="AN363" s="255"/>
      <c r="AO363" s="255"/>
      <c r="AP363" s="255"/>
      <c r="AQ363" s="255"/>
      <c r="AR363" s="255"/>
      <c r="AS363" s="255"/>
    </row>
    <row r="364" spans="1:45" ht="12.75" customHeight="1">
      <c r="A364" s="255"/>
      <c r="B364" s="255"/>
      <c r="C364" s="255"/>
      <c r="D364" s="255"/>
      <c r="E364" s="255"/>
      <c r="F364" s="255"/>
      <c r="G364" s="255"/>
      <c r="H364" s="255"/>
      <c r="I364" s="255"/>
      <c r="J364" s="1022"/>
      <c r="K364" s="1022"/>
      <c r="L364" s="1022"/>
      <c r="M364" s="255"/>
      <c r="N364" s="255"/>
      <c r="O364" s="255"/>
      <c r="P364" s="255"/>
      <c r="Q364" s="255"/>
      <c r="R364" s="255"/>
      <c r="S364" s="255"/>
      <c r="T364" s="255"/>
      <c r="U364" s="255"/>
      <c r="V364" s="1022"/>
      <c r="W364" s="255"/>
      <c r="X364" s="255"/>
      <c r="Y364" s="255"/>
      <c r="Z364" s="255"/>
      <c r="AA364" s="255"/>
      <c r="AB364" s="255"/>
      <c r="AC364" s="255"/>
      <c r="AD364" s="255"/>
      <c r="AE364" s="255"/>
      <c r="AF364" s="255"/>
      <c r="AG364" s="255"/>
      <c r="AH364" s="255"/>
      <c r="AI364" s="255"/>
      <c r="AJ364" s="255"/>
      <c r="AK364" s="255"/>
      <c r="AL364" s="255"/>
      <c r="AM364" s="255"/>
      <c r="AN364" s="255"/>
      <c r="AO364" s="255"/>
      <c r="AP364" s="255"/>
      <c r="AQ364" s="255"/>
      <c r="AR364" s="255"/>
      <c r="AS364" s="255"/>
    </row>
    <row r="365" spans="1:45" ht="12.75" customHeight="1">
      <c r="A365" s="255"/>
      <c r="B365" s="255"/>
      <c r="C365" s="255"/>
      <c r="D365" s="255"/>
      <c r="E365" s="255"/>
      <c r="F365" s="255"/>
      <c r="G365" s="255"/>
      <c r="H365" s="255"/>
      <c r="I365" s="255"/>
      <c r="J365" s="1022"/>
      <c r="K365" s="1022"/>
      <c r="L365" s="1022"/>
      <c r="M365" s="255"/>
      <c r="N365" s="255"/>
      <c r="O365" s="255"/>
      <c r="P365" s="255"/>
      <c r="Q365" s="255"/>
      <c r="R365" s="255"/>
      <c r="S365" s="255"/>
      <c r="T365" s="255"/>
      <c r="U365" s="255"/>
      <c r="V365" s="1022"/>
      <c r="W365" s="255"/>
      <c r="X365" s="255"/>
      <c r="Y365" s="255"/>
      <c r="Z365" s="255"/>
      <c r="AA365" s="255"/>
      <c r="AB365" s="255"/>
      <c r="AC365" s="255"/>
      <c r="AD365" s="255"/>
      <c r="AE365" s="255"/>
      <c r="AF365" s="255"/>
      <c r="AG365" s="255"/>
      <c r="AH365" s="255"/>
      <c r="AI365" s="255"/>
      <c r="AJ365" s="255"/>
      <c r="AK365" s="255"/>
      <c r="AL365" s="255"/>
      <c r="AM365" s="255"/>
      <c r="AN365" s="255"/>
      <c r="AO365" s="255"/>
      <c r="AP365" s="255"/>
      <c r="AQ365" s="255"/>
      <c r="AR365" s="255"/>
      <c r="AS365" s="255"/>
    </row>
    <row r="366" spans="1:45" ht="12.75" customHeight="1">
      <c r="A366" s="255"/>
      <c r="B366" s="255"/>
      <c r="C366" s="255"/>
      <c r="D366" s="255"/>
      <c r="E366" s="255"/>
      <c r="F366" s="255"/>
      <c r="G366" s="255"/>
      <c r="H366" s="255"/>
      <c r="I366" s="255"/>
      <c r="J366" s="1022"/>
      <c r="K366" s="1022"/>
      <c r="L366" s="1022"/>
      <c r="M366" s="255"/>
      <c r="N366" s="255"/>
      <c r="O366" s="255"/>
      <c r="P366" s="255"/>
      <c r="Q366" s="255"/>
      <c r="R366" s="255"/>
      <c r="S366" s="255"/>
      <c r="T366" s="255"/>
      <c r="U366" s="255"/>
      <c r="V366" s="1022"/>
      <c r="W366" s="255"/>
      <c r="X366" s="255"/>
      <c r="Y366" s="255"/>
      <c r="Z366" s="255"/>
      <c r="AA366" s="255"/>
      <c r="AB366" s="255"/>
      <c r="AC366" s="255"/>
      <c r="AD366" s="255"/>
      <c r="AE366" s="255"/>
      <c r="AF366" s="255"/>
      <c r="AG366" s="255"/>
      <c r="AH366" s="255"/>
      <c r="AI366" s="255"/>
      <c r="AJ366" s="255"/>
      <c r="AK366" s="255"/>
      <c r="AL366" s="255"/>
      <c r="AM366" s="255"/>
      <c r="AN366" s="255"/>
      <c r="AO366" s="255"/>
      <c r="AP366" s="255"/>
      <c r="AQ366" s="255"/>
      <c r="AR366" s="255"/>
      <c r="AS366" s="255"/>
    </row>
    <row r="367" spans="1:45" ht="12.75" customHeight="1">
      <c r="A367" s="255"/>
      <c r="B367" s="255"/>
      <c r="C367" s="255"/>
      <c r="D367" s="255"/>
      <c r="E367" s="255"/>
      <c r="F367" s="255"/>
      <c r="G367" s="255"/>
      <c r="H367" s="255"/>
      <c r="I367" s="255"/>
      <c r="J367" s="1022"/>
      <c r="K367" s="1022"/>
      <c r="L367" s="1022"/>
      <c r="M367" s="255"/>
      <c r="N367" s="255"/>
      <c r="O367" s="255"/>
      <c r="P367" s="255"/>
      <c r="Q367" s="255"/>
      <c r="R367" s="255"/>
      <c r="S367" s="255"/>
      <c r="T367" s="255"/>
      <c r="U367" s="255"/>
      <c r="V367" s="1022"/>
      <c r="W367" s="255"/>
      <c r="X367" s="255"/>
      <c r="Y367" s="255"/>
      <c r="Z367" s="255"/>
      <c r="AA367" s="255"/>
      <c r="AB367" s="255"/>
      <c r="AC367" s="255"/>
      <c r="AD367" s="255"/>
      <c r="AE367" s="255"/>
      <c r="AF367" s="255"/>
      <c r="AG367" s="255"/>
      <c r="AH367" s="255"/>
      <c r="AI367" s="255"/>
      <c r="AJ367" s="255"/>
      <c r="AK367" s="255"/>
      <c r="AL367" s="255"/>
      <c r="AM367" s="255"/>
      <c r="AN367" s="255"/>
      <c r="AO367" s="255"/>
      <c r="AP367" s="255"/>
      <c r="AQ367" s="255"/>
      <c r="AR367" s="255"/>
      <c r="AS367" s="255"/>
    </row>
    <row r="368" spans="1:45" ht="12.75" customHeight="1">
      <c r="A368" s="255"/>
      <c r="B368" s="255"/>
      <c r="C368" s="255"/>
      <c r="D368" s="255"/>
      <c r="E368" s="255"/>
      <c r="F368" s="255"/>
      <c r="G368" s="255"/>
      <c r="H368" s="255"/>
      <c r="I368" s="255"/>
      <c r="J368" s="1022"/>
      <c r="K368" s="1022"/>
      <c r="L368" s="1022"/>
      <c r="M368" s="255"/>
      <c r="N368" s="255"/>
      <c r="O368" s="255"/>
      <c r="P368" s="255"/>
      <c r="Q368" s="255"/>
      <c r="R368" s="255"/>
      <c r="S368" s="255"/>
      <c r="T368" s="255"/>
      <c r="U368" s="255"/>
      <c r="V368" s="1022"/>
      <c r="W368" s="255"/>
      <c r="X368" s="255"/>
      <c r="Y368" s="255"/>
      <c r="Z368" s="255"/>
      <c r="AA368" s="255"/>
      <c r="AB368" s="255"/>
      <c r="AC368" s="255"/>
      <c r="AD368" s="255"/>
      <c r="AE368" s="255"/>
      <c r="AF368" s="255"/>
      <c r="AG368" s="255"/>
      <c r="AH368" s="255"/>
      <c r="AI368" s="255"/>
      <c r="AJ368" s="255"/>
      <c r="AK368" s="255"/>
      <c r="AL368" s="255"/>
      <c r="AM368" s="255"/>
      <c r="AN368" s="255"/>
      <c r="AO368" s="255"/>
      <c r="AP368" s="255"/>
      <c r="AQ368" s="255"/>
      <c r="AR368" s="255"/>
      <c r="AS368" s="255"/>
    </row>
    <row r="369" spans="1:45" ht="12.75" customHeight="1">
      <c r="A369" s="255"/>
      <c r="B369" s="255"/>
      <c r="C369" s="255"/>
      <c r="D369" s="255"/>
      <c r="E369" s="255"/>
      <c r="F369" s="255"/>
      <c r="G369" s="255"/>
      <c r="H369" s="255"/>
      <c r="I369" s="255"/>
      <c r="J369" s="1022"/>
      <c r="K369" s="1022"/>
      <c r="L369" s="1022"/>
      <c r="M369" s="255"/>
      <c r="N369" s="255"/>
      <c r="O369" s="255"/>
      <c r="P369" s="255"/>
      <c r="Q369" s="255"/>
      <c r="R369" s="255"/>
      <c r="S369" s="255"/>
      <c r="T369" s="255"/>
      <c r="U369" s="255"/>
      <c r="V369" s="1022"/>
      <c r="W369" s="255"/>
      <c r="X369" s="255"/>
      <c r="Y369" s="255"/>
      <c r="Z369" s="255"/>
      <c r="AA369" s="255"/>
      <c r="AB369" s="255"/>
      <c r="AC369" s="255"/>
      <c r="AD369" s="255"/>
      <c r="AE369" s="255"/>
      <c r="AF369" s="255"/>
      <c r="AG369" s="255"/>
      <c r="AH369" s="255"/>
      <c r="AI369" s="255"/>
      <c r="AJ369" s="255"/>
      <c r="AK369" s="255"/>
      <c r="AL369" s="255"/>
      <c r="AM369" s="255"/>
      <c r="AN369" s="255"/>
      <c r="AO369" s="255"/>
      <c r="AP369" s="255"/>
      <c r="AQ369" s="255"/>
      <c r="AR369" s="255"/>
      <c r="AS369" s="255"/>
    </row>
    <row r="370" spans="1:45" ht="12.75" customHeight="1">
      <c r="A370" s="255"/>
      <c r="B370" s="255"/>
      <c r="C370" s="255"/>
      <c r="D370" s="255"/>
      <c r="E370" s="255"/>
      <c r="F370" s="255"/>
      <c r="G370" s="255"/>
      <c r="H370" s="255"/>
      <c r="I370" s="255"/>
      <c r="J370" s="1022"/>
      <c r="K370" s="1022"/>
      <c r="L370" s="1022"/>
      <c r="M370" s="255"/>
      <c r="N370" s="255"/>
      <c r="O370" s="255"/>
      <c r="P370" s="255"/>
      <c r="Q370" s="255"/>
      <c r="R370" s="255"/>
      <c r="S370" s="255"/>
      <c r="T370" s="255"/>
      <c r="U370" s="255"/>
      <c r="V370" s="1022"/>
      <c r="W370" s="255"/>
      <c r="X370" s="255"/>
      <c r="Y370" s="255"/>
      <c r="Z370" s="255"/>
      <c r="AA370" s="255"/>
      <c r="AB370" s="255"/>
      <c r="AC370" s="255"/>
      <c r="AD370" s="255"/>
      <c r="AE370" s="255"/>
      <c r="AF370" s="255"/>
      <c r="AG370" s="255"/>
      <c r="AH370" s="255"/>
      <c r="AI370" s="255"/>
      <c r="AJ370" s="255"/>
      <c r="AK370" s="255"/>
      <c r="AL370" s="255"/>
      <c r="AM370" s="255"/>
      <c r="AN370" s="255"/>
      <c r="AO370" s="255"/>
      <c r="AP370" s="255"/>
      <c r="AQ370" s="255"/>
      <c r="AR370" s="255"/>
      <c r="AS370" s="255"/>
    </row>
    <row r="371" spans="1:45" ht="12.75" customHeight="1">
      <c r="A371" s="255"/>
      <c r="B371" s="255"/>
      <c r="C371" s="255"/>
      <c r="D371" s="255"/>
      <c r="E371" s="255"/>
      <c r="F371" s="255"/>
      <c r="G371" s="255"/>
      <c r="H371" s="255"/>
      <c r="I371" s="255"/>
      <c r="J371" s="1022"/>
      <c r="K371" s="1022"/>
      <c r="L371" s="1022"/>
      <c r="M371" s="255"/>
      <c r="N371" s="255"/>
      <c r="O371" s="255"/>
      <c r="P371" s="255"/>
      <c r="Q371" s="255"/>
      <c r="R371" s="255"/>
      <c r="S371" s="255"/>
      <c r="T371" s="255"/>
      <c r="U371" s="255"/>
      <c r="V371" s="1022"/>
      <c r="W371" s="255"/>
      <c r="X371" s="255"/>
      <c r="Y371" s="255"/>
      <c r="Z371" s="255"/>
      <c r="AA371" s="255"/>
      <c r="AB371" s="255"/>
      <c r="AC371" s="255"/>
      <c r="AD371" s="255"/>
      <c r="AE371" s="255"/>
      <c r="AF371" s="255"/>
      <c r="AG371" s="255"/>
      <c r="AH371" s="255"/>
      <c r="AI371" s="255"/>
      <c r="AJ371" s="255"/>
      <c r="AK371" s="255"/>
      <c r="AL371" s="255"/>
      <c r="AM371" s="255"/>
      <c r="AN371" s="255"/>
      <c r="AO371" s="255"/>
      <c r="AP371" s="255"/>
      <c r="AQ371" s="255"/>
      <c r="AR371" s="255"/>
      <c r="AS371" s="255"/>
    </row>
    <row r="372" spans="1:45" ht="12.75" customHeight="1">
      <c r="A372" s="255"/>
      <c r="B372" s="255"/>
      <c r="C372" s="255"/>
      <c r="D372" s="255"/>
      <c r="E372" s="255"/>
      <c r="F372" s="255"/>
      <c r="G372" s="255"/>
      <c r="H372" s="255"/>
      <c r="I372" s="255"/>
      <c r="J372" s="1022"/>
      <c r="K372" s="1022"/>
      <c r="L372" s="1022"/>
      <c r="M372" s="255"/>
      <c r="N372" s="255"/>
      <c r="O372" s="255"/>
      <c r="P372" s="255"/>
      <c r="Q372" s="255"/>
      <c r="R372" s="255"/>
      <c r="S372" s="255"/>
      <c r="T372" s="255"/>
      <c r="U372" s="255"/>
      <c r="V372" s="1022"/>
      <c r="W372" s="255"/>
      <c r="X372" s="255"/>
      <c r="Y372" s="255"/>
      <c r="Z372" s="255"/>
      <c r="AA372" s="255"/>
      <c r="AB372" s="255"/>
      <c r="AC372" s="255"/>
      <c r="AD372" s="255"/>
      <c r="AE372" s="255"/>
      <c r="AF372" s="255"/>
      <c r="AG372" s="255"/>
      <c r="AH372" s="255"/>
      <c r="AI372" s="255"/>
      <c r="AJ372" s="255"/>
      <c r="AK372" s="255"/>
      <c r="AL372" s="255"/>
      <c r="AM372" s="255"/>
      <c r="AN372" s="255"/>
      <c r="AO372" s="255"/>
      <c r="AP372" s="255"/>
      <c r="AQ372" s="255"/>
      <c r="AR372" s="255"/>
      <c r="AS372" s="255"/>
    </row>
    <row r="373" spans="1:45" ht="12.75" customHeight="1">
      <c r="A373" s="255"/>
      <c r="B373" s="255"/>
      <c r="C373" s="255"/>
      <c r="D373" s="255"/>
      <c r="E373" s="255"/>
      <c r="F373" s="255"/>
      <c r="G373" s="255"/>
      <c r="H373" s="255"/>
      <c r="I373" s="255"/>
      <c r="J373" s="1022"/>
      <c r="K373" s="1022"/>
      <c r="L373" s="1022"/>
      <c r="M373" s="255"/>
      <c r="N373" s="255"/>
      <c r="O373" s="255"/>
      <c r="P373" s="255"/>
      <c r="Q373" s="255"/>
      <c r="R373" s="255"/>
      <c r="S373" s="255"/>
      <c r="T373" s="255"/>
      <c r="U373" s="255"/>
      <c r="V373" s="1022"/>
      <c r="W373" s="255"/>
      <c r="X373" s="255"/>
      <c r="Y373" s="255"/>
      <c r="Z373" s="255"/>
      <c r="AA373" s="255"/>
      <c r="AB373" s="255"/>
      <c r="AC373" s="255"/>
      <c r="AD373" s="255"/>
      <c r="AE373" s="255"/>
      <c r="AF373" s="255"/>
      <c r="AG373" s="255"/>
      <c r="AH373" s="255"/>
      <c r="AI373" s="255"/>
      <c r="AJ373" s="255"/>
      <c r="AK373" s="255"/>
      <c r="AL373" s="255"/>
      <c r="AM373" s="255"/>
      <c r="AN373" s="255"/>
      <c r="AO373" s="255"/>
      <c r="AP373" s="255"/>
      <c r="AQ373" s="255"/>
      <c r="AR373" s="255"/>
      <c r="AS373" s="255"/>
    </row>
    <row r="374" spans="1:45" ht="12.75" customHeight="1">
      <c r="A374" s="255"/>
      <c r="B374" s="255"/>
      <c r="C374" s="255"/>
      <c r="D374" s="255"/>
      <c r="E374" s="255"/>
      <c r="F374" s="255"/>
      <c r="G374" s="255"/>
      <c r="H374" s="255"/>
      <c r="I374" s="255"/>
      <c r="J374" s="1022"/>
      <c r="K374" s="1022"/>
      <c r="L374" s="1022"/>
      <c r="M374" s="255"/>
      <c r="N374" s="255"/>
      <c r="O374" s="255"/>
      <c r="P374" s="255"/>
      <c r="Q374" s="255"/>
      <c r="R374" s="255"/>
      <c r="S374" s="255"/>
      <c r="T374" s="255"/>
      <c r="U374" s="255"/>
      <c r="V374" s="1022"/>
      <c r="W374" s="255"/>
      <c r="X374" s="255"/>
      <c r="Y374" s="255"/>
      <c r="Z374" s="255"/>
      <c r="AA374" s="255"/>
      <c r="AB374" s="255"/>
      <c r="AC374" s="255"/>
      <c r="AD374" s="255"/>
      <c r="AE374" s="255"/>
      <c r="AF374" s="255"/>
      <c r="AG374" s="255"/>
      <c r="AH374" s="255"/>
      <c r="AI374" s="255"/>
      <c r="AJ374" s="255"/>
      <c r="AK374" s="255"/>
      <c r="AL374" s="255"/>
      <c r="AM374" s="255"/>
      <c r="AN374" s="255"/>
      <c r="AO374" s="255"/>
      <c r="AP374" s="255"/>
      <c r="AQ374" s="255"/>
      <c r="AR374" s="255"/>
      <c r="AS374" s="255"/>
    </row>
    <row r="375" spans="1:45" ht="12.75" customHeight="1">
      <c r="A375" s="255"/>
      <c r="B375" s="255"/>
      <c r="C375" s="255"/>
      <c r="D375" s="255"/>
      <c r="E375" s="255"/>
      <c r="F375" s="255"/>
      <c r="G375" s="255"/>
      <c r="H375" s="255"/>
      <c r="I375" s="255"/>
      <c r="J375" s="1022"/>
      <c r="K375" s="1022"/>
      <c r="L375" s="1022"/>
      <c r="M375" s="255"/>
      <c r="N375" s="255"/>
      <c r="O375" s="255"/>
      <c r="P375" s="255"/>
      <c r="Q375" s="255"/>
      <c r="R375" s="255"/>
      <c r="S375" s="255"/>
      <c r="T375" s="255"/>
      <c r="U375" s="255"/>
      <c r="V375" s="1022"/>
      <c r="W375" s="255"/>
      <c r="X375" s="255"/>
      <c r="Y375" s="255"/>
      <c r="Z375" s="255"/>
      <c r="AA375" s="255"/>
      <c r="AB375" s="255"/>
      <c r="AC375" s="255"/>
      <c r="AD375" s="255"/>
      <c r="AE375" s="255"/>
      <c r="AF375" s="255"/>
      <c r="AG375" s="255"/>
      <c r="AH375" s="255"/>
      <c r="AI375" s="255"/>
      <c r="AJ375" s="255"/>
      <c r="AK375" s="255"/>
      <c r="AL375" s="255"/>
      <c r="AM375" s="255"/>
      <c r="AN375" s="255"/>
      <c r="AO375" s="255"/>
      <c r="AP375" s="255"/>
      <c r="AQ375" s="255"/>
      <c r="AR375" s="255"/>
      <c r="AS375" s="255"/>
    </row>
    <row r="376" spans="1:45" ht="12.75" customHeight="1">
      <c r="A376" s="255"/>
      <c r="B376" s="255"/>
      <c r="C376" s="255"/>
      <c r="D376" s="255"/>
      <c r="E376" s="255"/>
      <c r="F376" s="255"/>
      <c r="G376" s="255"/>
      <c r="H376" s="255"/>
      <c r="I376" s="255"/>
      <c r="J376" s="1022"/>
      <c r="K376" s="1022"/>
      <c r="L376" s="1022"/>
      <c r="M376" s="255"/>
      <c r="N376" s="255"/>
      <c r="O376" s="255"/>
      <c r="P376" s="255"/>
      <c r="Q376" s="255"/>
      <c r="R376" s="255"/>
      <c r="S376" s="255"/>
      <c r="T376" s="255"/>
      <c r="U376" s="255"/>
      <c r="V376" s="1022"/>
      <c r="W376" s="255"/>
      <c r="X376" s="255"/>
      <c r="Y376" s="255"/>
      <c r="Z376" s="255"/>
      <c r="AA376" s="255"/>
      <c r="AB376" s="255"/>
      <c r="AC376" s="255"/>
      <c r="AD376" s="255"/>
      <c r="AE376" s="255"/>
      <c r="AF376" s="255"/>
      <c r="AG376" s="255"/>
      <c r="AH376" s="255"/>
      <c r="AI376" s="255"/>
      <c r="AJ376" s="255"/>
      <c r="AK376" s="255"/>
      <c r="AL376" s="255"/>
      <c r="AM376" s="255"/>
      <c r="AN376" s="255"/>
      <c r="AO376" s="255"/>
      <c r="AP376" s="255"/>
      <c r="AQ376" s="255"/>
      <c r="AR376" s="255"/>
      <c r="AS376" s="255"/>
    </row>
    <row r="377" spans="1:45" ht="12.75" customHeight="1">
      <c r="A377" s="255"/>
      <c r="B377" s="255"/>
      <c r="C377" s="255"/>
      <c r="D377" s="255"/>
      <c r="E377" s="255"/>
      <c r="F377" s="255"/>
      <c r="G377" s="255"/>
      <c r="H377" s="255"/>
      <c r="I377" s="255"/>
      <c r="J377" s="1022"/>
      <c r="K377" s="1022"/>
      <c r="L377" s="1022"/>
      <c r="M377" s="255"/>
      <c r="N377" s="255"/>
      <c r="O377" s="255"/>
      <c r="P377" s="255"/>
      <c r="Q377" s="255"/>
      <c r="R377" s="255"/>
      <c r="S377" s="255"/>
      <c r="T377" s="255"/>
      <c r="U377" s="255"/>
      <c r="V377" s="1022"/>
      <c r="W377" s="255"/>
      <c r="X377" s="255"/>
      <c r="Y377" s="255"/>
      <c r="Z377" s="255"/>
      <c r="AA377" s="255"/>
      <c r="AB377" s="255"/>
      <c r="AC377" s="255"/>
      <c r="AD377" s="255"/>
      <c r="AE377" s="255"/>
      <c r="AF377" s="255"/>
      <c r="AG377" s="255"/>
      <c r="AH377" s="255"/>
      <c r="AI377" s="255"/>
      <c r="AJ377" s="255"/>
      <c r="AK377" s="255"/>
      <c r="AL377" s="255"/>
      <c r="AM377" s="255"/>
      <c r="AN377" s="255"/>
      <c r="AO377" s="255"/>
      <c r="AP377" s="255"/>
      <c r="AQ377" s="255"/>
      <c r="AR377" s="255"/>
      <c r="AS377" s="255"/>
    </row>
    <row r="378" spans="1:45" ht="12.75" customHeight="1">
      <c r="A378" s="255"/>
      <c r="B378" s="255"/>
      <c r="C378" s="255"/>
      <c r="D378" s="255"/>
      <c r="E378" s="255"/>
      <c r="F378" s="255"/>
      <c r="G378" s="255"/>
      <c r="H378" s="255"/>
      <c r="I378" s="255"/>
      <c r="J378" s="1022"/>
      <c r="K378" s="1022"/>
      <c r="L378" s="1022"/>
      <c r="M378" s="255"/>
      <c r="N378" s="255"/>
      <c r="O378" s="255"/>
      <c r="P378" s="255"/>
      <c r="Q378" s="255"/>
      <c r="R378" s="255"/>
      <c r="S378" s="255"/>
      <c r="T378" s="255"/>
      <c r="U378" s="255"/>
      <c r="V378" s="1022"/>
      <c r="W378" s="255"/>
      <c r="X378" s="255"/>
      <c r="Y378" s="255"/>
      <c r="Z378" s="255"/>
      <c r="AA378" s="255"/>
      <c r="AB378" s="255"/>
      <c r="AC378" s="255"/>
      <c r="AD378" s="255"/>
      <c r="AE378" s="255"/>
      <c r="AF378" s="255"/>
      <c r="AG378" s="255"/>
      <c r="AH378" s="255"/>
      <c r="AI378" s="255"/>
      <c r="AJ378" s="255"/>
      <c r="AK378" s="255"/>
      <c r="AL378" s="255"/>
      <c r="AM378" s="255"/>
      <c r="AN378" s="255"/>
      <c r="AO378" s="255"/>
      <c r="AP378" s="255"/>
      <c r="AQ378" s="255"/>
      <c r="AR378" s="255"/>
      <c r="AS378" s="255"/>
    </row>
    <row r="379" spans="1:45" ht="12.75" customHeight="1">
      <c r="A379" s="255"/>
      <c r="B379" s="255"/>
      <c r="C379" s="255"/>
      <c r="D379" s="255"/>
      <c r="E379" s="255"/>
      <c r="F379" s="255"/>
      <c r="G379" s="255"/>
      <c r="H379" s="255"/>
      <c r="I379" s="255"/>
      <c r="J379" s="1022"/>
      <c r="K379" s="1022"/>
      <c r="L379" s="1022"/>
      <c r="M379" s="255"/>
      <c r="N379" s="255"/>
      <c r="O379" s="255"/>
      <c r="P379" s="255"/>
      <c r="Q379" s="255"/>
      <c r="R379" s="255"/>
      <c r="S379" s="255"/>
      <c r="T379" s="255"/>
      <c r="U379" s="255"/>
      <c r="V379" s="1022"/>
      <c r="W379" s="255"/>
      <c r="X379" s="255"/>
      <c r="Y379" s="255"/>
      <c r="Z379" s="255"/>
      <c r="AA379" s="255"/>
      <c r="AB379" s="255"/>
      <c r="AC379" s="255"/>
      <c r="AD379" s="255"/>
      <c r="AE379" s="255"/>
      <c r="AF379" s="255"/>
      <c r="AG379" s="255"/>
      <c r="AH379" s="255"/>
      <c r="AI379" s="255"/>
      <c r="AJ379" s="255"/>
      <c r="AK379" s="255"/>
      <c r="AL379" s="255"/>
      <c r="AM379" s="255"/>
      <c r="AN379" s="255"/>
      <c r="AO379" s="255"/>
      <c r="AP379" s="255"/>
      <c r="AQ379" s="255"/>
      <c r="AR379" s="255"/>
      <c r="AS379" s="255"/>
    </row>
    <row r="380" spans="1:45" ht="12.75" customHeight="1">
      <c r="A380" s="255"/>
      <c r="B380" s="255"/>
      <c r="C380" s="255"/>
      <c r="D380" s="255"/>
      <c r="E380" s="255"/>
      <c r="F380" s="255"/>
      <c r="G380" s="255"/>
      <c r="H380" s="255"/>
      <c r="I380" s="255"/>
      <c r="J380" s="1022"/>
      <c r="K380" s="1022"/>
      <c r="L380" s="1022"/>
      <c r="M380" s="255"/>
      <c r="N380" s="255"/>
      <c r="O380" s="255"/>
      <c r="P380" s="255"/>
      <c r="Q380" s="255"/>
      <c r="R380" s="255"/>
      <c r="S380" s="255"/>
      <c r="T380" s="255"/>
      <c r="U380" s="255"/>
      <c r="V380" s="1022"/>
      <c r="W380" s="255"/>
      <c r="X380" s="255"/>
      <c r="Y380" s="255"/>
      <c r="Z380" s="255"/>
      <c r="AA380" s="255"/>
      <c r="AB380" s="255"/>
      <c r="AC380" s="255"/>
      <c r="AD380" s="255"/>
      <c r="AE380" s="255"/>
      <c r="AF380" s="255"/>
      <c r="AG380" s="255"/>
      <c r="AH380" s="255"/>
      <c r="AI380" s="255"/>
      <c r="AJ380" s="255"/>
      <c r="AK380" s="255"/>
      <c r="AL380" s="255"/>
      <c r="AM380" s="255"/>
      <c r="AN380" s="255"/>
      <c r="AO380" s="255"/>
      <c r="AP380" s="255"/>
      <c r="AQ380" s="255"/>
      <c r="AR380" s="255"/>
      <c r="AS380" s="255"/>
    </row>
    <row r="381" spans="1:45" ht="12.75" customHeight="1">
      <c r="A381" s="255"/>
      <c r="B381" s="255"/>
      <c r="C381" s="255"/>
      <c r="D381" s="255"/>
      <c r="E381" s="255"/>
      <c r="F381" s="255"/>
      <c r="G381" s="255"/>
      <c r="H381" s="255"/>
      <c r="I381" s="255"/>
      <c r="J381" s="1022"/>
      <c r="K381" s="1022"/>
      <c r="L381" s="1022"/>
      <c r="M381" s="255"/>
      <c r="N381" s="255"/>
      <c r="O381" s="255"/>
      <c r="P381" s="255"/>
      <c r="Q381" s="255"/>
      <c r="R381" s="255"/>
      <c r="S381" s="255"/>
      <c r="T381" s="255"/>
      <c r="U381" s="255"/>
      <c r="V381" s="1022"/>
      <c r="W381" s="255"/>
      <c r="X381" s="255"/>
      <c r="Y381" s="255"/>
      <c r="Z381" s="255"/>
      <c r="AA381" s="255"/>
      <c r="AB381" s="255"/>
      <c r="AC381" s="255"/>
      <c r="AD381" s="255"/>
      <c r="AE381" s="255"/>
      <c r="AF381" s="255"/>
      <c r="AG381" s="255"/>
      <c r="AH381" s="255"/>
      <c r="AI381" s="255"/>
      <c r="AJ381" s="255"/>
      <c r="AK381" s="255"/>
      <c r="AL381" s="255"/>
      <c r="AM381" s="255"/>
      <c r="AN381" s="255"/>
      <c r="AO381" s="255"/>
      <c r="AP381" s="255"/>
      <c r="AQ381" s="255"/>
      <c r="AR381" s="255"/>
      <c r="AS381" s="255"/>
    </row>
    <row r="382" spans="1:45" ht="12.75" customHeight="1">
      <c r="A382" s="255"/>
      <c r="B382" s="255"/>
      <c r="C382" s="255"/>
      <c r="D382" s="255"/>
      <c r="E382" s="255"/>
      <c r="F382" s="255"/>
      <c r="G382" s="255"/>
      <c r="H382" s="255"/>
      <c r="I382" s="255"/>
      <c r="J382" s="1022"/>
      <c r="K382" s="1022"/>
      <c r="L382" s="1022"/>
      <c r="M382" s="255"/>
      <c r="N382" s="255"/>
      <c r="O382" s="255"/>
      <c r="P382" s="255"/>
      <c r="Q382" s="255"/>
      <c r="R382" s="255"/>
      <c r="S382" s="255"/>
      <c r="T382" s="255"/>
      <c r="U382" s="255"/>
      <c r="V382" s="1022"/>
      <c r="W382" s="255"/>
      <c r="X382" s="255"/>
      <c r="Y382" s="255"/>
      <c r="Z382" s="255"/>
      <c r="AA382" s="255"/>
      <c r="AB382" s="255"/>
      <c r="AC382" s="255"/>
      <c r="AD382" s="255"/>
      <c r="AE382" s="255"/>
      <c r="AF382" s="255"/>
      <c r="AG382" s="255"/>
      <c r="AH382" s="255"/>
      <c r="AI382" s="255"/>
      <c r="AJ382" s="255"/>
      <c r="AK382" s="255"/>
      <c r="AL382" s="255"/>
      <c r="AM382" s="255"/>
      <c r="AN382" s="255"/>
      <c r="AO382" s="255"/>
      <c r="AP382" s="255"/>
      <c r="AQ382" s="255"/>
      <c r="AR382" s="255"/>
      <c r="AS382" s="255"/>
    </row>
    <row r="383" spans="1:45" ht="12.75" customHeight="1">
      <c r="A383" s="255"/>
      <c r="B383" s="255"/>
      <c r="C383" s="255"/>
      <c r="D383" s="255"/>
      <c r="E383" s="255"/>
      <c r="F383" s="255"/>
      <c r="G383" s="255"/>
      <c r="H383" s="255"/>
      <c r="I383" s="255"/>
      <c r="J383" s="1022"/>
      <c r="K383" s="1022"/>
      <c r="L383" s="1022"/>
      <c r="M383" s="255"/>
      <c r="N383" s="255"/>
      <c r="O383" s="255"/>
      <c r="P383" s="255"/>
      <c r="Q383" s="255"/>
      <c r="R383" s="255"/>
      <c r="S383" s="255"/>
      <c r="T383" s="255"/>
      <c r="U383" s="255"/>
      <c r="V383" s="1022"/>
      <c r="W383" s="255"/>
      <c r="X383" s="255"/>
      <c r="Y383" s="255"/>
      <c r="Z383" s="255"/>
      <c r="AA383" s="255"/>
      <c r="AB383" s="255"/>
      <c r="AC383" s="255"/>
      <c r="AD383" s="255"/>
      <c r="AE383" s="255"/>
      <c r="AF383" s="255"/>
      <c r="AG383" s="255"/>
      <c r="AH383" s="255"/>
      <c r="AI383" s="255"/>
      <c r="AJ383" s="255"/>
      <c r="AK383" s="255"/>
      <c r="AL383" s="255"/>
      <c r="AM383" s="255"/>
      <c r="AN383" s="255"/>
      <c r="AO383" s="255"/>
      <c r="AP383" s="255"/>
      <c r="AQ383" s="255"/>
      <c r="AR383" s="255"/>
      <c r="AS383" s="255"/>
    </row>
    <row r="384" spans="1:45" ht="12.75" customHeight="1">
      <c r="A384" s="255"/>
      <c r="B384" s="255"/>
      <c r="C384" s="255"/>
      <c r="D384" s="255"/>
      <c r="E384" s="255"/>
      <c r="F384" s="255"/>
      <c r="G384" s="255"/>
      <c r="H384" s="255"/>
      <c r="I384" s="255"/>
      <c r="J384" s="1022"/>
      <c r="K384" s="1022"/>
      <c r="L384" s="1022"/>
      <c r="M384" s="255"/>
      <c r="N384" s="255"/>
      <c r="O384" s="255"/>
      <c r="P384" s="255"/>
      <c r="Q384" s="255"/>
      <c r="R384" s="255"/>
      <c r="S384" s="255"/>
      <c r="T384" s="255"/>
      <c r="U384" s="255"/>
      <c r="V384" s="1022"/>
      <c r="W384" s="255"/>
      <c r="X384" s="255"/>
      <c r="Y384" s="255"/>
      <c r="Z384" s="255"/>
      <c r="AA384" s="255"/>
      <c r="AB384" s="255"/>
      <c r="AC384" s="255"/>
      <c r="AD384" s="255"/>
      <c r="AE384" s="255"/>
      <c r="AF384" s="255"/>
      <c r="AG384" s="255"/>
      <c r="AH384" s="255"/>
      <c r="AI384" s="255"/>
      <c r="AJ384" s="255"/>
      <c r="AK384" s="255"/>
      <c r="AL384" s="255"/>
      <c r="AM384" s="255"/>
      <c r="AN384" s="255"/>
      <c r="AO384" s="255"/>
      <c r="AP384" s="255"/>
      <c r="AQ384" s="255"/>
      <c r="AR384" s="255"/>
      <c r="AS384" s="255"/>
    </row>
    <row r="385" spans="1:45" ht="12.75" customHeight="1">
      <c r="A385" s="255"/>
      <c r="B385" s="255"/>
      <c r="C385" s="255"/>
      <c r="D385" s="255"/>
      <c r="E385" s="255"/>
      <c r="F385" s="255"/>
      <c r="G385" s="255"/>
      <c r="H385" s="255"/>
      <c r="I385" s="255"/>
      <c r="J385" s="1022"/>
      <c r="K385" s="1022"/>
      <c r="L385" s="1022"/>
      <c r="M385" s="255"/>
      <c r="N385" s="255"/>
      <c r="O385" s="255"/>
      <c r="P385" s="255"/>
      <c r="Q385" s="255"/>
      <c r="R385" s="255"/>
      <c r="S385" s="255"/>
      <c r="T385" s="255"/>
      <c r="U385" s="255"/>
      <c r="V385" s="1022"/>
      <c r="W385" s="255"/>
      <c r="X385" s="255"/>
      <c r="Y385" s="255"/>
      <c r="Z385" s="255"/>
      <c r="AA385" s="255"/>
      <c r="AB385" s="255"/>
      <c r="AC385" s="255"/>
      <c r="AD385" s="255"/>
      <c r="AE385" s="255"/>
      <c r="AF385" s="255"/>
      <c r="AG385" s="255"/>
      <c r="AH385" s="255"/>
      <c r="AI385" s="255"/>
      <c r="AJ385" s="255"/>
      <c r="AK385" s="255"/>
      <c r="AL385" s="255"/>
      <c r="AM385" s="255"/>
      <c r="AN385" s="255"/>
      <c r="AO385" s="255"/>
      <c r="AP385" s="255"/>
      <c r="AQ385" s="255"/>
      <c r="AR385" s="255"/>
      <c r="AS385" s="255"/>
    </row>
    <row r="386" spans="1:45" ht="12.75" customHeight="1">
      <c r="A386" s="255"/>
      <c r="B386" s="255"/>
      <c r="C386" s="255"/>
      <c r="D386" s="255"/>
      <c r="E386" s="255"/>
      <c r="F386" s="255"/>
      <c r="G386" s="255"/>
      <c r="H386" s="255"/>
      <c r="I386" s="255"/>
      <c r="J386" s="1022"/>
      <c r="K386" s="1022"/>
      <c r="L386" s="1022"/>
      <c r="M386" s="255"/>
      <c r="N386" s="255"/>
      <c r="O386" s="255"/>
      <c r="P386" s="255"/>
      <c r="Q386" s="255"/>
      <c r="R386" s="255"/>
      <c r="S386" s="255"/>
      <c r="T386" s="255"/>
      <c r="U386" s="255"/>
      <c r="V386" s="1022"/>
      <c r="W386" s="255"/>
      <c r="X386" s="255"/>
      <c r="Y386" s="255"/>
      <c r="Z386" s="255"/>
      <c r="AA386" s="255"/>
      <c r="AB386" s="255"/>
      <c r="AC386" s="255"/>
      <c r="AD386" s="255"/>
      <c r="AE386" s="255"/>
      <c r="AF386" s="255"/>
      <c r="AG386" s="255"/>
      <c r="AH386" s="255"/>
      <c r="AI386" s="255"/>
      <c r="AJ386" s="255"/>
      <c r="AK386" s="255"/>
      <c r="AL386" s="255"/>
      <c r="AM386" s="255"/>
      <c r="AN386" s="255"/>
      <c r="AO386" s="255"/>
      <c r="AP386" s="255"/>
      <c r="AQ386" s="255"/>
      <c r="AR386" s="255"/>
      <c r="AS386" s="255"/>
    </row>
    <row r="387" spans="1:45" ht="12.75" customHeight="1">
      <c r="A387" s="255"/>
      <c r="B387" s="255"/>
      <c r="C387" s="255"/>
      <c r="D387" s="255"/>
      <c r="E387" s="255"/>
      <c r="F387" s="255"/>
      <c r="G387" s="255"/>
      <c r="H387" s="255"/>
      <c r="I387" s="255"/>
      <c r="J387" s="1022"/>
      <c r="K387" s="1022"/>
      <c r="L387" s="1022"/>
      <c r="M387" s="255"/>
      <c r="N387" s="255"/>
      <c r="O387" s="255"/>
      <c r="P387" s="255"/>
      <c r="Q387" s="255"/>
      <c r="R387" s="255"/>
      <c r="S387" s="255"/>
      <c r="T387" s="255"/>
      <c r="U387" s="255"/>
      <c r="V387" s="1022"/>
      <c r="W387" s="255"/>
      <c r="X387" s="255"/>
      <c r="Y387" s="255"/>
      <c r="Z387" s="255"/>
      <c r="AA387" s="255"/>
      <c r="AB387" s="255"/>
      <c r="AC387" s="255"/>
      <c r="AD387" s="255"/>
      <c r="AE387" s="255"/>
      <c r="AF387" s="255"/>
      <c r="AG387" s="255"/>
      <c r="AH387" s="255"/>
      <c r="AI387" s="255"/>
      <c r="AJ387" s="255"/>
      <c r="AK387" s="255"/>
      <c r="AL387" s="255"/>
      <c r="AM387" s="255"/>
      <c r="AN387" s="255"/>
      <c r="AO387" s="255"/>
      <c r="AP387" s="255"/>
      <c r="AQ387" s="255"/>
      <c r="AR387" s="255"/>
      <c r="AS387" s="255"/>
    </row>
    <row r="388" spans="1:45" ht="12.75" customHeight="1">
      <c r="A388" s="255"/>
      <c r="B388" s="255"/>
      <c r="C388" s="255"/>
      <c r="D388" s="255"/>
      <c r="E388" s="255"/>
      <c r="F388" s="255"/>
      <c r="G388" s="255"/>
      <c r="H388" s="255"/>
      <c r="I388" s="255"/>
      <c r="J388" s="1022"/>
      <c r="K388" s="1022"/>
      <c r="L388" s="1022"/>
      <c r="M388" s="255"/>
      <c r="N388" s="255"/>
      <c r="O388" s="255"/>
      <c r="P388" s="255"/>
      <c r="Q388" s="255"/>
      <c r="R388" s="255"/>
      <c r="S388" s="255"/>
      <c r="T388" s="255"/>
      <c r="U388" s="255"/>
      <c r="V388" s="1022"/>
      <c r="W388" s="255"/>
      <c r="X388" s="255"/>
      <c r="Y388" s="255"/>
      <c r="Z388" s="255"/>
      <c r="AA388" s="255"/>
      <c r="AB388" s="255"/>
      <c r="AC388" s="255"/>
      <c r="AD388" s="255"/>
      <c r="AE388" s="255"/>
      <c r="AF388" s="255"/>
      <c r="AG388" s="255"/>
      <c r="AH388" s="255"/>
      <c r="AI388" s="255"/>
      <c r="AJ388" s="255"/>
      <c r="AK388" s="255"/>
      <c r="AL388" s="255"/>
      <c r="AM388" s="255"/>
      <c r="AN388" s="255"/>
      <c r="AO388" s="255"/>
      <c r="AP388" s="255"/>
      <c r="AQ388" s="255"/>
      <c r="AR388" s="255"/>
      <c r="AS388" s="255"/>
    </row>
    <row r="389" spans="1:45" ht="12.75" customHeight="1">
      <c r="A389" s="255"/>
      <c r="B389" s="255"/>
      <c r="C389" s="255"/>
      <c r="D389" s="255"/>
      <c r="E389" s="255"/>
      <c r="F389" s="255"/>
      <c r="G389" s="255"/>
      <c r="H389" s="255"/>
      <c r="I389" s="255"/>
      <c r="J389" s="1022"/>
      <c r="K389" s="1022"/>
      <c r="L389" s="1022"/>
      <c r="M389" s="255"/>
      <c r="N389" s="255"/>
      <c r="O389" s="255"/>
      <c r="P389" s="255"/>
      <c r="Q389" s="255"/>
      <c r="R389" s="255"/>
      <c r="S389" s="255"/>
      <c r="T389" s="255"/>
      <c r="U389" s="255"/>
      <c r="V389" s="1022"/>
      <c r="W389" s="255"/>
      <c r="X389" s="255"/>
      <c r="Y389" s="255"/>
      <c r="Z389" s="255"/>
      <c r="AA389" s="255"/>
      <c r="AB389" s="255"/>
      <c r="AC389" s="255"/>
      <c r="AD389" s="255"/>
      <c r="AE389" s="255"/>
      <c r="AF389" s="255"/>
      <c r="AG389" s="255"/>
      <c r="AH389" s="255"/>
      <c r="AI389" s="255"/>
      <c r="AJ389" s="255"/>
      <c r="AK389" s="255"/>
      <c r="AL389" s="255"/>
      <c r="AM389" s="255"/>
      <c r="AN389" s="255"/>
      <c r="AO389" s="255"/>
      <c r="AP389" s="255"/>
      <c r="AQ389" s="255"/>
      <c r="AR389" s="255"/>
      <c r="AS389" s="255"/>
    </row>
    <row r="390" spans="1:45" ht="12.75" customHeight="1">
      <c r="A390" s="255"/>
      <c r="B390" s="255"/>
      <c r="C390" s="255"/>
      <c r="D390" s="255"/>
      <c r="E390" s="255"/>
      <c r="F390" s="255"/>
      <c r="G390" s="255"/>
      <c r="H390" s="255"/>
      <c r="I390" s="255"/>
      <c r="J390" s="1022"/>
      <c r="K390" s="1022"/>
      <c r="L390" s="1022"/>
      <c r="M390" s="255"/>
      <c r="N390" s="255"/>
      <c r="O390" s="255"/>
      <c r="P390" s="255"/>
      <c r="Q390" s="255"/>
      <c r="R390" s="255"/>
      <c r="S390" s="255"/>
      <c r="T390" s="255"/>
      <c r="U390" s="255"/>
      <c r="V390" s="1022"/>
      <c r="W390" s="255"/>
      <c r="X390" s="255"/>
      <c r="Y390" s="255"/>
      <c r="Z390" s="255"/>
      <c r="AA390" s="255"/>
      <c r="AB390" s="255"/>
      <c r="AC390" s="255"/>
      <c r="AD390" s="255"/>
      <c r="AE390" s="255"/>
      <c r="AF390" s="255"/>
      <c r="AG390" s="255"/>
      <c r="AH390" s="255"/>
      <c r="AI390" s="255"/>
      <c r="AJ390" s="255"/>
      <c r="AK390" s="255"/>
      <c r="AL390" s="255"/>
      <c r="AM390" s="255"/>
      <c r="AN390" s="255"/>
      <c r="AO390" s="255"/>
      <c r="AP390" s="255"/>
      <c r="AQ390" s="255"/>
      <c r="AR390" s="255"/>
      <c r="AS390" s="255"/>
    </row>
    <row r="391" spans="1:45" ht="12.75" customHeight="1">
      <c r="A391" s="255"/>
      <c r="B391" s="255"/>
      <c r="C391" s="255"/>
      <c r="D391" s="255"/>
      <c r="E391" s="255"/>
      <c r="F391" s="255"/>
      <c r="G391" s="255"/>
      <c r="H391" s="255"/>
      <c r="I391" s="255"/>
      <c r="J391" s="1022"/>
      <c r="K391" s="1022"/>
      <c r="L391" s="1022"/>
      <c r="M391" s="255"/>
      <c r="N391" s="255"/>
      <c r="O391" s="255"/>
      <c r="P391" s="255"/>
      <c r="Q391" s="255"/>
      <c r="R391" s="255"/>
      <c r="S391" s="255"/>
      <c r="T391" s="255"/>
      <c r="U391" s="255"/>
      <c r="V391" s="1022"/>
      <c r="W391" s="255"/>
      <c r="X391" s="255"/>
      <c r="Y391" s="255"/>
      <c r="Z391" s="255"/>
      <c r="AA391" s="255"/>
      <c r="AB391" s="255"/>
      <c r="AC391" s="255"/>
      <c r="AD391" s="255"/>
      <c r="AE391" s="255"/>
      <c r="AF391" s="255"/>
      <c r="AG391" s="255"/>
      <c r="AH391" s="255"/>
      <c r="AI391" s="255"/>
      <c r="AJ391" s="255"/>
      <c r="AK391" s="255"/>
      <c r="AL391" s="255"/>
      <c r="AM391" s="255"/>
      <c r="AN391" s="255"/>
      <c r="AO391" s="255"/>
      <c r="AP391" s="255"/>
      <c r="AQ391" s="255"/>
      <c r="AR391" s="255"/>
      <c r="AS391" s="255"/>
    </row>
    <row r="392" spans="1:45" ht="12.75" customHeight="1">
      <c r="A392" s="255"/>
      <c r="B392" s="255"/>
      <c r="C392" s="255"/>
      <c r="D392" s="255"/>
      <c r="E392" s="255"/>
      <c r="F392" s="255"/>
      <c r="G392" s="255"/>
      <c r="H392" s="255"/>
      <c r="I392" s="255"/>
      <c r="J392" s="1022"/>
      <c r="K392" s="1022"/>
      <c r="L392" s="1022"/>
      <c r="M392" s="255"/>
      <c r="N392" s="255"/>
      <c r="O392" s="255"/>
      <c r="P392" s="255"/>
      <c r="Q392" s="255"/>
      <c r="R392" s="255"/>
      <c r="S392" s="255"/>
      <c r="T392" s="255"/>
      <c r="U392" s="255"/>
      <c r="V392" s="1022"/>
      <c r="W392" s="255"/>
      <c r="X392" s="255"/>
      <c r="Y392" s="255"/>
      <c r="Z392" s="255"/>
      <c r="AA392" s="255"/>
      <c r="AB392" s="255"/>
      <c r="AC392" s="255"/>
      <c r="AD392" s="255"/>
      <c r="AE392" s="255"/>
      <c r="AF392" s="255"/>
      <c r="AG392" s="255"/>
      <c r="AH392" s="255"/>
      <c r="AI392" s="255"/>
      <c r="AJ392" s="255"/>
      <c r="AK392" s="255"/>
      <c r="AL392" s="255"/>
      <c r="AM392" s="255"/>
      <c r="AN392" s="255"/>
      <c r="AO392" s="255"/>
      <c r="AP392" s="255"/>
      <c r="AQ392" s="255"/>
      <c r="AR392" s="255"/>
      <c r="AS392" s="255"/>
    </row>
    <row r="393" spans="1:45" ht="12.75" customHeight="1">
      <c r="A393" s="255"/>
      <c r="B393" s="255"/>
      <c r="C393" s="255"/>
      <c r="D393" s="255"/>
      <c r="E393" s="255"/>
      <c r="F393" s="255"/>
      <c r="G393" s="255"/>
      <c r="H393" s="255"/>
      <c r="I393" s="255"/>
      <c r="J393" s="1022"/>
      <c r="K393" s="1022"/>
      <c r="L393" s="1022"/>
      <c r="M393" s="255"/>
      <c r="N393" s="255"/>
      <c r="O393" s="255"/>
      <c r="P393" s="255"/>
      <c r="Q393" s="255"/>
      <c r="R393" s="255"/>
      <c r="S393" s="255"/>
      <c r="T393" s="255"/>
      <c r="U393" s="255"/>
      <c r="V393" s="1022"/>
      <c r="W393" s="255"/>
      <c r="X393" s="255"/>
      <c r="Y393" s="255"/>
      <c r="Z393" s="255"/>
      <c r="AA393" s="255"/>
      <c r="AB393" s="255"/>
      <c r="AC393" s="255"/>
      <c r="AD393" s="255"/>
      <c r="AE393" s="255"/>
      <c r="AF393" s="255"/>
      <c r="AG393" s="255"/>
      <c r="AH393" s="255"/>
      <c r="AI393" s="255"/>
      <c r="AJ393" s="255"/>
      <c r="AK393" s="255"/>
      <c r="AL393" s="255"/>
      <c r="AM393" s="255"/>
      <c r="AN393" s="255"/>
      <c r="AO393" s="255"/>
      <c r="AP393" s="255"/>
      <c r="AQ393" s="255"/>
      <c r="AR393" s="255"/>
      <c r="AS393" s="255"/>
    </row>
    <row r="394" spans="1:45" ht="12.75" customHeight="1">
      <c r="A394" s="255"/>
      <c r="B394" s="255"/>
      <c r="C394" s="255"/>
      <c r="D394" s="255"/>
      <c r="E394" s="255"/>
      <c r="F394" s="255"/>
      <c r="G394" s="255"/>
      <c r="H394" s="255"/>
      <c r="I394" s="255"/>
      <c r="J394" s="1022"/>
      <c r="K394" s="1022"/>
      <c r="L394" s="1022"/>
      <c r="M394" s="255"/>
      <c r="N394" s="255"/>
      <c r="O394" s="255"/>
      <c r="P394" s="255"/>
      <c r="Q394" s="255"/>
      <c r="R394" s="255"/>
      <c r="S394" s="255"/>
      <c r="T394" s="255"/>
      <c r="U394" s="255"/>
      <c r="V394" s="1022"/>
      <c r="W394" s="255"/>
      <c r="X394" s="255"/>
      <c r="Y394" s="255"/>
      <c r="Z394" s="255"/>
      <c r="AA394" s="255"/>
      <c r="AB394" s="255"/>
      <c r="AC394" s="255"/>
      <c r="AD394" s="255"/>
      <c r="AE394" s="255"/>
      <c r="AF394" s="255"/>
      <c r="AG394" s="255"/>
      <c r="AH394" s="255"/>
      <c r="AI394" s="255"/>
      <c r="AJ394" s="255"/>
      <c r="AK394" s="255"/>
      <c r="AL394" s="255"/>
      <c r="AM394" s="255"/>
      <c r="AN394" s="255"/>
      <c r="AO394" s="255"/>
      <c r="AP394" s="255"/>
      <c r="AQ394" s="255"/>
      <c r="AR394" s="255"/>
      <c r="AS394" s="255"/>
    </row>
    <row r="395" spans="1:45" ht="12.75" customHeight="1">
      <c r="A395" s="255"/>
      <c r="B395" s="255"/>
      <c r="C395" s="255"/>
      <c r="D395" s="255"/>
      <c r="E395" s="255"/>
      <c r="F395" s="255"/>
      <c r="G395" s="255"/>
      <c r="H395" s="255"/>
      <c r="I395" s="255"/>
      <c r="J395" s="1022"/>
      <c r="K395" s="1022"/>
      <c r="L395" s="1022"/>
      <c r="M395" s="255"/>
      <c r="N395" s="255"/>
      <c r="O395" s="255"/>
      <c r="P395" s="255"/>
      <c r="Q395" s="255"/>
      <c r="R395" s="255"/>
      <c r="S395" s="255"/>
      <c r="T395" s="255"/>
      <c r="U395" s="255"/>
      <c r="V395" s="1022"/>
      <c r="W395" s="255"/>
      <c r="X395" s="255"/>
      <c r="Y395" s="255"/>
      <c r="Z395" s="255"/>
      <c r="AA395" s="255"/>
      <c r="AB395" s="255"/>
      <c r="AC395" s="255"/>
      <c r="AD395" s="255"/>
      <c r="AE395" s="255"/>
      <c r="AF395" s="255"/>
      <c r="AG395" s="255"/>
      <c r="AH395" s="255"/>
      <c r="AI395" s="255"/>
      <c r="AJ395" s="255"/>
      <c r="AK395" s="255"/>
      <c r="AL395" s="255"/>
      <c r="AM395" s="255"/>
      <c r="AN395" s="255"/>
      <c r="AO395" s="255"/>
      <c r="AP395" s="255"/>
      <c r="AQ395" s="255"/>
      <c r="AR395" s="255"/>
      <c r="AS395" s="255"/>
    </row>
    <row r="396" spans="1:45" ht="12.75" customHeight="1">
      <c r="A396" s="255"/>
      <c r="B396" s="255"/>
      <c r="C396" s="255"/>
      <c r="D396" s="255"/>
      <c r="E396" s="255"/>
      <c r="F396" s="255"/>
      <c r="G396" s="255"/>
      <c r="H396" s="255"/>
      <c r="I396" s="255"/>
      <c r="J396" s="1022"/>
      <c r="K396" s="1022"/>
      <c r="L396" s="1022"/>
      <c r="M396" s="255"/>
      <c r="N396" s="255"/>
      <c r="O396" s="255"/>
      <c r="P396" s="255"/>
      <c r="Q396" s="255"/>
      <c r="R396" s="255"/>
      <c r="S396" s="255"/>
      <c r="T396" s="255"/>
      <c r="U396" s="255"/>
      <c r="V396" s="1022"/>
      <c r="W396" s="255"/>
      <c r="X396" s="255"/>
      <c r="Y396" s="255"/>
      <c r="Z396" s="255"/>
      <c r="AA396" s="255"/>
      <c r="AB396" s="255"/>
      <c r="AC396" s="255"/>
      <c r="AD396" s="255"/>
      <c r="AE396" s="255"/>
      <c r="AF396" s="255"/>
      <c r="AG396" s="255"/>
      <c r="AH396" s="255"/>
      <c r="AI396" s="255"/>
      <c r="AJ396" s="255"/>
      <c r="AK396" s="255"/>
      <c r="AL396" s="255"/>
      <c r="AM396" s="255"/>
      <c r="AN396" s="255"/>
      <c r="AO396" s="255"/>
      <c r="AP396" s="255"/>
      <c r="AQ396" s="255"/>
      <c r="AR396" s="255"/>
      <c r="AS396" s="255"/>
    </row>
    <row r="397" spans="1:45" ht="12.75" customHeight="1">
      <c r="A397" s="255"/>
      <c r="B397" s="255"/>
      <c r="C397" s="255"/>
      <c r="D397" s="255"/>
      <c r="E397" s="255"/>
      <c r="F397" s="255"/>
      <c r="G397" s="255"/>
      <c r="H397" s="255"/>
      <c r="I397" s="255"/>
      <c r="J397" s="1022"/>
      <c r="K397" s="1022"/>
      <c r="L397" s="1022"/>
      <c r="M397" s="255"/>
      <c r="N397" s="255"/>
      <c r="O397" s="255"/>
      <c r="P397" s="255"/>
      <c r="Q397" s="255"/>
      <c r="R397" s="255"/>
      <c r="S397" s="255"/>
      <c r="T397" s="255"/>
      <c r="U397" s="255"/>
      <c r="V397" s="1022"/>
      <c r="W397" s="255"/>
      <c r="X397" s="255"/>
      <c r="Y397" s="255"/>
      <c r="Z397" s="255"/>
      <c r="AA397" s="255"/>
      <c r="AB397" s="255"/>
      <c r="AC397" s="255"/>
      <c r="AD397" s="255"/>
      <c r="AE397" s="255"/>
      <c r="AF397" s="255"/>
      <c r="AG397" s="255"/>
      <c r="AH397" s="255"/>
      <c r="AI397" s="255"/>
      <c r="AJ397" s="255"/>
      <c r="AK397" s="255"/>
      <c r="AL397" s="255"/>
      <c r="AM397" s="255"/>
      <c r="AN397" s="255"/>
      <c r="AO397" s="255"/>
      <c r="AP397" s="255"/>
      <c r="AQ397" s="255"/>
      <c r="AR397" s="255"/>
      <c r="AS397" s="255"/>
    </row>
    <row r="398" spans="1:45" ht="12.75" customHeight="1">
      <c r="A398" s="255"/>
      <c r="B398" s="255"/>
      <c r="C398" s="255"/>
      <c r="D398" s="255"/>
      <c r="E398" s="255"/>
      <c r="F398" s="255"/>
      <c r="G398" s="255"/>
      <c r="H398" s="255"/>
      <c r="I398" s="255"/>
      <c r="J398" s="1022"/>
      <c r="K398" s="1022"/>
      <c r="L398" s="1022"/>
      <c r="M398" s="255"/>
      <c r="N398" s="255"/>
      <c r="O398" s="255"/>
      <c r="P398" s="255"/>
      <c r="Q398" s="255"/>
      <c r="R398" s="255"/>
      <c r="S398" s="255"/>
      <c r="T398" s="255"/>
      <c r="U398" s="255"/>
      <c r="V398" s="1022"/>
      <c r="W398" s="255"/>
      <c r="X398" s="255"/>
      <c r="Y398" s="255"/>
      <c r="Z398" s="255"/>
      <c r="AA398" s="255"/>
      <c r="AB398" s="255"/>
      <c r="AC398" s="255"/>
      <c r="AD398" s="255"/>
      <c r="AE398" s="255"/>
      <c r="AF398" s="255"/>
      <c r="AG398" s="255"/>
      <c r="AH398" s="255"/>
      <c r="AI398" s="255"/>
      <c r="AJ398" s="255"/>
      <c r="AK398" s="255"/>
      <c r="AL398" s="255"/>
      <c r="AM398" s="255"/>
      <c r="AN398" s="255"/>
      <c r="AO398" s="255"/>
      <c r="AP398" s="255"/>
      <c r="AQ398" s="255"/>
      <c r="AR398" s="255"/>
      <c r="AS398" s="255"/>
    </row>
    <row r="399" spans="1:45" ht="12.75" customHeight="1">
      <c r="A399" s="255"/>
      <c r="B399" s="255"/>
      <c r="C399" s="255"/>
      <c r="D399" s="255"/>
      <c r="E399" s="255"/>
      <c r="F399" s="255"/>
      <c r="G399" s="255"/>
      <c r="H399" s="255"/>
      <c r="I399" s="255"/>
      <c r="J399" s="1022"/>
      <c r="K399" s="1022"/>
      <c r="L399" s="1022"/>
      <c r="M399" s="255"/>
      <c r="N399" s="255"/>
      <c r="O399" s="255"/>
      <c r="P399" s="255"/>
      <c r="Q399" s="255"/>
      <c r="R399" s="255"/>
      <c r="S399" s="255"/>
      <c r="T399" s="255"/>
      <c r="U399" s="255"/>
      <c r="V399" s="1022"/>
      <c r="W399" s="255"/>
      <c r="X399" s="255"/>
      <c r="Y399" s="255"/>
      <c r="Z399" s="255"/>
      <c r="AA399" s="255"/>
      <c r="AB399" s="255"/>
      <c r="AC399" s="255"/>
      <c r="AD399" s="255"/>
      <c r="AE399" s="255"/>
      <c r="AF399" s="255"/>
      <c r="AG399" s="255"/>
      <c r="AH399" s="255"/>
      <c r="AI399" s="255"/>
      <c r="AJ399" s="255"/>
      <c r="AK399" s="255"/>
      <c r="AL399" s="255"/>
      <c r="AM399" s="255"/>
      <c r="AN399" s="255"/>
      <c r="AO399" s="255"/>
      <c r="AP399" s="255"/>
      <c r="AQ399" s="255"/>
      <c r="AR399" s="255"/>
      <c r="AS399" s="255"/>
    </row>
    <row r="400" spans="1:45" ht="12.75" customHeight="1">
      <c r="A400" s="255"/>
      <c r="B400" s="255"/>
      <c r="C400" s="255"/>
      <c r="D400" s="255"/>
      <c r="E400" s="255"/>
      <c r="F400" s="255"/>
      <c r="G400" s="255"/>
      <c r="H400" s="255"/>
      <c r="I400" s="255"/>
      <c r="J400" s="1022"/>
      <c r="K400" s="1022"/>
      <c r="L400" s="1022"/>
      <c r="M400" s="255"/>
      <c r="N400" s="255"/>
      <c r="O400" s="255"/>
      <c r="P400" s="255"/>
      <c r="Q400" s="255"/>
      <c r="R400" s="255"/>
      <c r="S400" s="255"/>
      <c r="T400" s="255"/>
      <c r="U400" s="255"/>
      <c r="V400" s="1022"/>
      <c r="W400" s="255"/>
      <c r="X400" s="255"/>
      <c r="Y400" s="255"/>
      <c r="Z400" s="255"/>
      <c r="AA400" s="255"/>
      <c r="AB400" s="255"/>
      <c r="AC400" s="255"/>
      <c r="AD400" s="255"/>
      <c r="AE400" s="255"/>
      <c r="AF400" s="255"/>
      <c r="AG400" s="255"/>
      <c r="AH400" s="255"/>
      <c r="AI400" s="255"/>
      <c r="AJ400" s="255"/>
      <c r="AK400" s="255"/>
      <c r="AL400" s="255"/>
      <c r="AM400" s="255"/>
      <c r="AN400" s="255"/>
      <c r="AO400" s="255"/>
      <c r="AP400" s="255"/>
      <c r="AQ400" s="255"/>
      <c r="AR400" s="255"/>
      <c r="AS400" s="255"/>
    </row>
    <row r="401" spans="1:45" ht="12.75" customHeight="1">
      <c r="A401" s="255"/>
      <c r="B401" s="255"/>
      <c r="C401" s="255"/>
      <c r="D401" s="255"/>
      <c r="E401" s="255"/>
      <c r="F401" s="255"/>
      <c r="G401" s="255"/>
      <c r="H401" s="255"/>
      <c r="I401" s="255"/>
      <c r="J401" s="1022"/>
      <c r="K401" s="1022"/>
      <c r="L401" s="1022"/>
      <c r="M401" s="255"/>
      <c r="N401" s="255"/>
      <c r="O401" s="255"/>
      <c r="P401" s="255"/>
      <c r="Q401" s="255"/>
      <c r="R401" s="255"/>
      <c r="S401" s="255"/>
      <c r="T401" s="255"/>
      <c r="U401" s="255"/>
      <c r="V401" s="1022"/>
      <c r="W401" s="255"/>
      <c r="X401" s="255"/>
      <c r="Y401" s="255"/>
      <c r="Z401" s="255"/>
      <c r="AA401" s="255"/>
      <c r="AB401" s="255"/>
      <c r="AC401" s="255"/>
      <c r="AD401" s="255"/>
      <c r="AE401" s="255"/>
      <c r="AF401" s="255"/>
      <c r="AG401" s="255"/>
      <c r="AH401" s="255"/>
      <c r="AI401" s="255"/>
      <c r="AJ401" s="255"/>
      <c r="AK401" s="255"/>
      <c r="AL401" s="255"/>
      <c r="AM401" s="255"/>
      <c r="AN401" s="255"/>
      <c r="AO401" s="255"/>
      <c r="AP401" s="255"/>
      <c r="AQ401" s="255"/>
      <c r="AR401" s="255"/>
      <c r="AS401" s="255"/>
    </row>
    <row r="402" spans="1:45" ht="12.75" customHeight="1">
      <c r="A402" s="255"/>
      <c r="B402" s="255"/>
      <c r="C402" s="255"/>
      <c r="D402" s="255"/>
      <c r="E402" s="255"/>
      <c r="F402" s="255"/>
      <c r="G402" s="255"/>
      <c r="H402" s="255"/>
      <c r="I402" s="255"/>
      <c r="J402" s="1022"/>
      <c r="K402" s="1022"/>
      <c r="L402" s="1022"/>
      <c r="M402" s="255"/>
      <c r="N402" s="255"/>
      <c r="O402" s="255"/>
      <c r="P402" s="255"/>
      <c r="Q402" s="255"/>
      <c r="R402" s="255"/>
      <c r="S402" s="255"/>
      <c r="T402" s="255"/>
      <c r="U402" s="255"/>
      <c r="V402" s="1022"/>
      <c r="W402" s="255"/>
      <c r="X402" s="255"/>
      <c r="Y402" s="255"/>
      <c r="Z402" s="255"/>
      <c r="AA402" s="255"/>
      <c r="AB402" s="255"/>
      <c r="AC402" s="255"/>
      <c r="AD402" s="255"/>
      <c r="AE402" s="255"/>
      <c r="AF402" s="255"/>
      <c r="AG402" s="255"/>
      <c r="AH402" s="255"/>
      <c r="AI402" s="255"/>
      <c r="AJ402" s="255"/>
      <c r="AK402" s="255"/>
      <c r="AL402" s="255"/>
      <c r="AM402" s="255"/>
      <c r="AN402" s="255"/>
      <c r="AO402" s="255"/>
      <c r="AP402" s="255"/>
      <c r="AQ402" s="255"/>
      <c r="AR402" s="255"/>
      <c r="AS402" s="255"/>
    </row>
    <row r="403" spans="1:45" ht="12.75" customHeight="1">
      <c r="A403" s="255"/>
      <c r="B403" s="255"/>
      <c r="C403" s="255"/>
      <c r="D403" s="255"/>
      <c r="E403" s="255"/>
      <c r="F403" s="255"/>
      <c r="G403" s="255"/>
      <c r="H403" s="255"/>
      <c r="I403" s="255"/>
      <c r="J403" s="1022"/>
      <c r="K403" s="1022"/>
      <c r="L403" s="1022"/>
      <c r="M403" s="255"/>
      <c r="N403" s="255"/>
      <c r="O403" s="255"/>
      <c r="P403" s="255"/>
      <c r="Q403" s="255"/>
      <c r="R403" s="255"/>
      <c r="S403" s="255"/>
      <c r="T403" s="255"/>
      <c r="U403" s="255"/>
      <c r="V403" s="1022"/>
      <c r="W403" s="255"/>
      <c r="X403" s="255"/>
      <c r="Y403" s="255"/>
      <c r="Z403" s="255"/>
      <c r="AA403" s="255"/>
      <c r="AB403" s="255"/>
      <c r="AC403" s="255"/>
      <c r="AD403" s="255"/>
      <c r="AE403" s="255"/>
      <c r="AF403" s="255"/>
      <c r="AG403" s="255"/>
      <c r="AH403" s="255"/>
      <c r="AI403" s="255"/>
      <c r="AJ403" s="255"/>
      <c r="AK403" s="255"/>
      <c r="AL403" s="255"/>
      <c r="AM403" s="255"/>
      <c r="AN403" s="255"/>
      <c r="AO403" s="255"/>
      <c r="AP403" s="255"/>
      <c r="AQ403" s="255"/>
      <c r="AR403" s="255"/>
      <c r="AS403" s="255"/>
    </row>
    <row r="404" spans="1:45" ht="12.75" customHeight="1">
      <c r="A404" s="255"/>
      <c r="B404" s="255"/>
      <c r="C404" s="255"/>
      <c r="D404" s="255"/>
      <c r="E404" s="255"/>
      <c r="F404" s="255"/>
      <c r="G404" s="255"/>
      <c r="H404" s="255"/>
      <c r="I404" s="255"/>
      <c r="J404" s="1022"/>
      <c r="K404" s="1022"/>
      <c r="L404" s="1022"/>
      <c r="M404" s="255"/>
      <c r="N404" s="255"/>
      <c r="O404" s="255"/>
      <c r="P404" s="255"/>
      <c r="Q404" s="255"/>
      <c r="R404" s="255"/>
      <c r="S404" s="255"/>
      <c r="T404" s="255"/>
      <c r="U404" s="255"/>
      <c r="V404" s="1022"/>
      <c r="W404" s="255"/>
      <c r="X404" s="255"/>
      <c r="Y404" s="255"/>
      <c r="Z404" s="255"/>
      <c r="AA404" s="255"/>
      <c r="AB404" s="255"/>
      <c r="AC404" s="255"/>
      <c r="AD404" s="255"/>
      <c r="AE404" s="255"/>
      <c r="AF404" s="255"/>
      <c r="AG404" s="255"/>
      <c r="AH404" s="255"/>
      <c r="AI404" s="255"/>
      <c r="AJ404" s="255"/>
      <c r="AK404" s="255"/>
      <c r="AL404" s="255"/>
      <c r="AM404" s="255"/>
      <c r="AN404" s="255"/>
      <c r="AO404" s="255"/>
      <c r="AP404" s="255"/>
      <c r="AQ404" s="255"/>
      <c r="AR404" s="255"/>
      <c r="AS404" s="255"/>
    </row>
    <row r="405" spans="1:45" ht="12.75" customHeight="1">
      <c r="A405" s="255"/>
      <c r="B405" s="255"/>
      <c r="C405" s="255"/>
      <c r="D405" s="255"/>
      <c r="E405" s="255"/>
      <c r="F405" s="255"/>
      <c r="G405" s="255"/>
      <c r="H405" s="255"/>
      <c r="I405" s="255"/>
      <c r="J405" s="1022"/>
      <c r="K405" s="1022"/>
      <c r="L405" s="1022"/>
      <c r="M405" s="255"/>
      <c r="N405" s="255"/>
      <c r="O405" s="255"/>
      <c r="P405" s="255"/>
      <c r="Q405" s="255"/>
      <c r="R405" s="255"/>
      <c r="S405" s="255"/>
      <c r="T405" s="255"/>
      <c r="U405" s="255"/>
      <c r="V405" s="1022"/>
      <c r="W405" s="255"/>
      <c r="X405" s="255"/>
      <c r="Y405" s="255"/>
      <c r="Z405" s="255"/>
      <c r="AA405" s="255"/>
      <c r="AB405" s="255"/>
      <c r="AC405" s="255"/>
      <c r="AD405" s="255"/>
      <c r="AE405" s="255"/>
      <c r="AF405" s="255"/>
      <c r="AG405" s="255"/>
      <c r="AH405" s="255"/>
      <c r="AI405" s="255"/>
      <c r="AJ405" s="255"/>
      <c r="AK405" s="255"/>
      <c r="AL405" s="255"/>
      <c r="AM405" s="255"/>
      <c r="AN405" s="255"/>
      <c r="AO405" s="255"/>
      <c r="AP405" s="255"/>
      <c r="AQ405" s="255"/>
      <c r="AR405" s="255"/>
      <c r="AS405" s="255"/>
    </row>
    <row r="406" spans="1:45" ht="12.75" customHeight="1">
      <c r="A406" s="255"/>
      <c r="B406" s="255"/>
      <c r="C406" s="255"/>
      <c r="D406" s="255"/>
      <c r="E406" s="255"/>
      <c r="F406" s="255"/>
      <c r="G406" s="255"/>
      <c r="H406" s="255"/>
      <c r="I406" s="255"/>
      <c r="J406" s="1022"/>
      <c r="K406" s="1022"/>
      <c r="L406" s="1022"/>
      <c r="M406" s="255"/>
      <c r="N406" s="255"/>
      <c r="O406" s="255"/>
      <c r="P406" s="255"/>
      <c r="Q406" s="255"/>
      <c r="R406" s="255"/>
      <c r="S406" s="255"/>
      <c r="T406" s="255"/>
      <c r="U406" s="255"/>
      <c r="V406" s="1022"/>
      <c r="W406" s="255"/>
      <c r="X406" s="255"/>
      <c r="Y406" s="255"/>
      <c r="Z406" s="255"/>
      <c r="AA406" s="255"/>
      <c r="AB406" s="255"/>
      <c r="AC406" s="255"/>
      <c r="AD406" s="255"/>
      <c r="AE406" s="255"/>
      <c r="AF406" s="255"/>
      <c r="AG406" s="255"/>
      <c r="AH406" s="255"/>
      <c r="AI406" s="255"/>
      <c r="AJ406" s="255"/>
      <c r="AK406" s="255"/>
      <c r="AL406" s="255"/>
      <c r="AM406" s="255"/>
      <c r="AN406" s="255"/>
      <c r="AO406" s="255"/>
      <c r="AP406" s="255"/>
      <c r="AQ406" s="255"/>
      <c r="AR406" s="255"/>
      <c r="AS406" s="255"/>
    </row>
    <row r="407" spans="1:45" ht="12.75" customHeight="1">
      <c r="A407" s="255"/>
      <c r="B407" s="255"/>
      <c r="C407" s="255"/>
      <c r="D407" s="255"/>
      <c r="E407" s="255"/>
      <c r="F407" s="255"/>
      <c r="G407" s="255"/>
      <c r="H407" s="255"/>
      <c r="I407" s="255"/>
      <c r="J407" s="1022"/>
      <c r="K407" s="1022"/>
      <c r="L407" s="1022"/>
      <c r="M407" s="255"/>
      <c r="N407" s="255"/>
      <c r="O407" s="255"/>
      <c r="P407" s="255"/>
      <c r="Q407" s="255"/>
      <c r="R407" s="255"/>
      <c r="S407" s="255"/>
      <c r="T407" s="255"/>
      <c r="U407" s="255"/>
      <c r="V407" s="1022"/>
      <c r="W407" s="255"/>
      <c r="X407" s="255"/>
      <c r="Y407" s="255"/>
      <c r="Z407" s="255"/>
      <c r="AA407" s="255"/>
      <c r="AB407" s="255"/>
      <c r="AC407" s="255"/>
      <c r="AD407" s="255"/>
      <c r="AE407" s="255"/>
      <c r="AF407" s="255"/>
      <c r="AG407" s="255"/>
      <c r="AH407" s="255"/>
      <c r="AI407" s="255"/>
      <c r="AJ407" s="255"/>
      <c r="AK407" s="255"/>
      <c r="AL407" s="255"/>
      <c r="AM407" s="255"/>
      <c r="AN407" s="255"/>
      <c r="AO407" s="255"/>
      <c r="AP407" s="255"/>
      <c r="AQ407" s="255"/>
      <c r="AR407" s="255"/>
      <c r="AS407" s="255"/>
    </row>
    <row r="408" spans="1:45" ht="12.75" customHeight="1">
      <c r="A408" s="255"/>
      <c r="B408" s="255"/>
      <c r="C408" s="255"/>
      <c r="D408" s="255"/>
      <c r="E408" s="255"/>
      <c r="F408" s="255"/>
      <c r="G408" s="255"/>
      <c r="H408" s="255"/>
      <c r="I408" s="255"/>
      <c r="J408" s="1022"/>
      <c r="K408" s="1022"/>
      <c r="L408" s="1022"/>
      <c r="M408" s="255"/>
      <c r="N408" s="255"/>
      <c r="O408" s="255"/>
      <c r="P408" s="255"/>
      <c r="Q408" s="255"/>
      <c r="R408" s="255"/>
      <c r="S408" s="255"/>
      <c r="T408" s="255"/>
      <c r="U408" s="255"/>
      <c r="V408" s="1022"/>
      <c r="W408" s="255"/>
      <c r="X408" s="255"/>
      <c r="Y408" s="255"/>
      <c r="Z408" s="255"/>
      <c r="AA408" s="255"/>
      <c r="AB408" s="255"/>
      <c r="AC408" s="255"/>
      <c r="AD408" s="255"/>
      <c r="AE408" s="255"/>
      <c r="AF408" s="255"/>
      <c r="AG408" s="255"/>
      <c r="AH408" s="255"/>
      <c r="AI408" s="255"/>
      <c r="AJ408" s="255"/>
      <c r="AK408" s="255"/>
      <c r="AL408" s="255"/>
      <c r="AM408" s="255"/>
      <c r="AN408" s="255"/>
      <c r="AO408" s="255"/>
      <c r="AP408" s="255"/>
      <c r="AQ408" s="255"/>
      <c r="AR408" s="255"/>
      <c r="AS408" s="255"/>
    </row>
    <row r="409" spans="1:45" ht="12.75" customHeight="1">
      <c r="A409" s="255"/>
      <c r="B409" s="255"/>
      <c r="C409" s="255"/>
      <c r="D409" s="255"/>
      <c r="E409" s="255"/>
      <c r="F409" s="255"/>
      <c r="G409" s="255"/>
      <c r="H409" s="255"/>
      <c r="I409" s="255"/>
      <c r="J409" s="1022"/>
      <c r="K409" s="1022"/>
      <c r="L409" s="1022"/>
      <c r="M409" s="255"/>
      <c r="N409" s="255"/>
      <c r="O409" s="255"/>
      <c r="P409" s="255"/>
      <c r="Q409" s="255"/>
      <c r="R409" s="255"/>
      <c r="S409" s="255"/>
      <c r="T409" s="255"/>
      <c r="U409" s="255"/>
      <c r="V409" s="1022"/>
      <c r="W409" s="255"/>
      <c r="X409" s="255"/>
      <c r="Y409" s="255"/>
      <c r="Z409" s="255"/>
      <c r="AA409" s="255"/>
      <c r="AB409" s="255"/>
      <c r="AC409" s="255"/>
      <c r="AD409" s="255"/>
      <c r="AE409" s="255"/>
      <c r="AF409" s="255"/>
      <c r="AG409" s="255"/>
      <c r="AH409" s="255"/>
      <c r="AI409" s="255"/>
      <c r="AJ409" s="255"/>
      <c r="AK409" s="255"/>
      <c r="AL409" s="255"/>
      <c r="AM409" s="255"/>
      <c r="AN409" s="255"/>
      <c r="AO409" s="255"/>
      <c r="AP409" s="255"/>
      <c r="AQ409" s="255"/>
      <c r="AR409" s="255"/>
      <c r="AS409" s="255"/>
    </row>
    <row r="410" spans="1:45" ht="12.75" customHeight="1">
      <c r="A410" s="255"/>
      <c r="B410" s="255"/>
      <c r="C410" s="255"/>
      <c r="D410" s="255"/>
      <c r="E410" s="255"/>
      <c r="F410" s="255"/>
      <c r="G410" s="255"/>
      <c r="H410" s="255"/>
      <c r="I410" s="255"/>
      <c r="J410" s="1022"/>
      <c r="K410" s="1022"/>
      <c r="L410" s="1022"/>
      <c r="M410" s="255"/>
      <c r="N410" s="255"/>
      <c r="O410" s="255"/>
      <c r="P410" s="255"/>
      <c r="Q410" s="255"/>
      <c r="R410" s="255"/>
      <c r="S410" s="255"/>
      <c r="T410" s="255"/>
      <c r="U410" s="255"/>
      <c r="V410" s="1022"/>
      <c r="W410" s="255"/>
      <c r="X410" s="255"/>
      <c r="Y410" s="255"/>
      <c r="Z410" s="255"/>
      <c r="AA410" s="255"/>
      <c r="AB410" s="255"/>
      <c r="AC410" s="255"/>
      <c r="AD410" s="255"/>
      <c r="AE410" s="255"/>
      <c r="AF410" s="255"/>
      <c r="AG410" s="255"/>
      <c r="AH410" s="255"/>
      <c r="AI410" s="255"/>
      <c r="AJ410" s="255"/>
      <c r="AK410" s="255"/>
      <c r="AL410" s="255"/>
      <c r="AM410" s="255"/>
      <c r="AN410" s="255"/>
      <c r="AO410" s="255"/>
      <c r="AP410" s="255"/>
      <c r="AQ410" s="255"/>
      <c r="AR410" s="255"/>
      <c r="AS410" s="255"/>
    </row>
    <row r="411" spans="1:45" ht="12.75" customHeight="1">
      <c r="A411" s="255"/>
      <c r="B411" s="255"/>
      <c r="C411" s="255"/>
      <c r="D411" s="255"/>
      <c r="E411" s="255"/>
      <c r="F411" s="255"/>
      <c r="G411" s="255"/>
      <c r="H411" s="255"/>
      <c r="I411" s="255"/>
      <c r="J411" s="1022"/>
      <c r="K411" s="1022"/>
      <c r="L411" s="1022"/>
      <c r="M411" s="255"/>
      <c r="N411" s="255"/>
      <c r="O411" s="255"/>
      <c r="P411" s="255"/>
      <c r="Q411" s="255"/>
      <c r="R411" s="255"/>
      <c r="S411" s="255"/>
      <c r="T411" s="255"/>
      <c r="U411" s="255"/>
      <c r="V411" s="1022"/>
      <c r="W411" s="255"/>
      <c r="X411" s="255"/>
      <c r="Y411" s="255"/>
      <c r="Z411" s="255"/>
      <c r="AA411" s="255"/>
      <c r="AB411" s="255"/>
      <c r="AC411" s="255"/>
      <c r="AD411" s="255"/>
      <c r="AE411" s="255"/>
      <c r="AF411" s="255"/>
      <c r="AG411" s="255"/>
      <c r="AH411" s="255"/>
      <c r="AI411" s="255"/>
      <c r="AJ411" s="255"/>
      <c r="AK411" s="255"/>
      <c r="AL411" s="255"/>
      <c r="AM411" s="255"/>
      <c r="AN411" s="255"/>
      <c r="AO411" s="255"/>
      <c r="AP411" s="255"/>
      <c r="AQ411" s="255"/>
      <c r="AR411" s="255"/>
      <c r="AS411" s="255"/>
    </row>
    <row r="412" spans="1:45" ht="12.75" customHeight="1">
      <c r="A412" s="255"/>
      <c r="B412" s="255"/>
      <c r="C412" s="255"/>
      <c r="D412" s="255"/>
      <c r="E412" s="255"/>
      <c r="F412" s="255"/>
      <c r="G412" s="255"/>
      <c r="H412" s="255"/>
      <c r="I412" s="255"/>
      <c r="J412" s="1022"/>
      <c r="K412" s="1022"/>
      <c r="L412" s="1022"/>
      <c r="M412" s="255"/>
      <c r="N412" s="255"/>
      <c r="O412" s="255"/>
      <c r="P412" s="255"/>
      <c r="Q412" s="255"/>
      <c r="R412" s="255"/>
      <c r="S412" s="255"/>
      <c r="T412" s="255"/>
      <c r="U412" s="255"/>
      <c r="V412" s="1022"/>
      <c r="W412" s="255"/>
      <c r="X412" s="255"/>
      <c r="Y412" s="255"/>
      <c r="Z412" s="255"/>
      <c r="AA412" s="255"/>
      <c r="AB412" s="255"/>
      <c r="AC412" s="255"/>
      <c r="AD412" s="255"/>
      <c r="AE412" s="255"/>
      <c r="AF412" s="255"/>
      <c r="AG412" s="255"/>
      <c r="AH412" s="255"/>
      <c r="AI412" s="255"/>
      <c r="AJ412" s="255"/>
      <c r="AK412" s="255"/>
      <c r="AL412" s="255"/>
      <c r="AM412" s="255"/>
      <c r="AN412" s="255"/>
      <c r="AO412" s="255"/>
      <c r="AP412" s="255"/>
      <c r="AQ412" s="255"/>
      <c r="AR412" s="255"/>
      <c r="AS412" s="255"/>
    </row>
    <row r="413" spans="1:45" ht="12.75" customHeight="1">
      <c r="A413" s="255"/>
      <c r="B413" s="255"/>
      <c r="C413" s="255"/>
      <c r="D413" s="255"/>
      <c r="E413" s="255"/>
      <c r="F413" s="255"/>
      <c r="G413" s="255"/>
      <c r="H413" s="255"/>
      <c r="I413" s="255"/>
      <c r="J413" s="1022"/>
      <c r="K413" s="1022"/>
      <c r="L413" s="1022"/>
      <c r="M413" s="255"/>
      <c r="N413" s="255"/>
      <c r="O413" s="255"/>
      <c r="P413" s="255"/>
      <c r="Q413" s="255"/>
      <c r="R413" s="255"/>
      <c r="S413" s="255"/>
      <c r="T413" s="255"/>
      <c r="U413" s="255"/>
      <c r="V413" s="1022"/>
      <c r="W413" s="255"/>
      <c r="X413" s="255"/>
      <c r="Y413" s="255"/>
      <c r="Z413" s="255"/>
      <c r="AA413" s="255"/>
      <c r="AB413" s="255"/>
      <c r="AC413" s="255"/>
      <c r="AD413" s="255"/>
      <c r="AE413" s="255"/>
      <c r="AF413" s="255"/>
      <c r="AG413" s="255"/>
      <c r="AH413" s="255"/>
      <c r="AI413" s="255"/>
      <c r="AJ413" s="255"/>
      <c r="AK413" s="255"/>
      <c r="AL413" s="255"/>
      <c r="AM413" s="255"/>
      <c r="AN413" s="255"/>
      <c r="AO413" s="255"/>
      <c r="AP413" s="255"/>
      <c r="AQ413" s="255"/>
      <c r="AR413" s="255"/>
      <c r="AS413" s="255"/>
    </row>
    <row r="414" spans="1:45" ht="12.75" customHeight="1">
      <c r="A414" s="255"/>
      <c r="B414" s="255"/>
      <c r="C414" s="255"/>
      <c r="D414" s="255"/>
      <c r="E414" s="255"/>
      <c r="F414" s="255"/>
      <c r="G414" s="255"/>
      <c r="H414" s="255"/>
      <c r="I414" s="255"/>
      <c r="J414" s="1022"/>
      <c r="K414" s="1022"/>
      <c r="L414" s="1022"/>
      <c r="M414" s="255"/>
      <c r="N414" s="255"/>
      <c r="O414" s="255"/>
      <c r="P414" s="255"/>
      <c r="Q414" s="255"/>
      <c r="R414" s="255"/>
      <c r="S414" s="255"/>
      <c r="T414" s="255"/>
      <c r="U414" s="255"/>
      <c r="V414" s="1022"/>
      <c r="W414" s="255"/>
      <c r="X414" s="255"/>
      <c r="Y414" s="255"/>
      <c r="Z414" s="255"/>
      <c r="AA414" s="255"/>
      <c r="AB414" s="255"/>
      <c r="AC414" s="255"/>
      <c r="AD414" s="255"/>
      <c r="AE414" s="255"/>
      <c r="AF414" s="255"/>
      <c r="AG414" s="255"/>
      <c r="AH414" s="255"/>
      <c r="AI414" s="255"/>
      <c r="AJ414" s="255"/>
      <c r="AK414" s="255"/>
      <c r="AL414" s="255"/>
      <c r="AM414" s="255"/>
      <c r="AN414" s="255"/>
      <c r="AO414" s="255"/>
      <c r="AP414" s="255"/>
      <c r="AQ414" s="255"/>
      <c r="AR414" s="255"/>
      <c r="AS414" s="255"/>
    </row>
    <row r="415" spans="1:45" ht="12.75" customHeight="1">
      <c r="A415" s="255"/>
      <c r="B415" s="255"/>
      <c r="C415" s="255"/>
      <c r="D415" s="255"/>
      <c r="E415" s="255"/>
      <c r="F415" s="255"/>
      <c r="G415" s="255"/>
      <c r="H415" s="255"/>
      <c r="I415" s="255"/>
      <c r="J415" s="1022"/>
      <c r="K415" s="1022"/>
      <c r="L415" s="1022"/>
      <c r="M415" s="255"/>
      <c r="N415" s="255"/>
      <c r="O415" s="255"/>
      <c r="P415" s="255"/>
      <c r="Q415" s="255"/>
      <c r="R415" s="255"/>
      <c r="S415" s="255"/>
      <c r="T415" s="255"/>
      <c r="U415" s="255"/>
      <c r="V415" s="1022"/>
      <c r="W415" s="255"/>
      <c r="X415" s="255"/>
      <c r="Y415" s="255"/>
      <c r="Z415" s="255"/>
      <c r="AA415" s="255"/>
      <c r="AB415" s="255"/>
      <c r="AC415" s="255"/>
      <c r="AD415" s="255"/>
      <c r="AE415" s="255"/>
      <c r="AF415" s="255"/>
      <c r="AG415" s="255"/>
      <c r="AH415" s="255"/>
      <c r="AI415" s="255"/>
      <c r="AJ415" s="255"/>
      <c r="AK415" s="255"/>
      <c r="AL415" s="255"/>
      <c r="AM415" s="255"/>
      <c r="AN415" s="255"/>
      <c r="AO415" s="255"/>
      <c r="AP415" s="255"/>
      <c r="AQ415" s="255"/>
      <c r="AR415" s="255"/>
      <c r="AS415" s="255"/>
    </row>
    <row r="416" spans="1:45" ht="12.75" customHeight="1">
      <c r="A416" s="255"/>
      <c r="B416" s="255"/>
      <c r="C416" s="255"/>
      <c r="D416" s="255"/>
      <c r="E416" s="255"/>
      <c r="F416" s="255"/>
      <c r="G416" s="255"/>
      <c r="H416" s="255"/>
      <c r="I416" s="255"/>
      <c r="J416" s="1022"/>
      <c r="K416" s="1022"/>
      <c r="L416" s="1022"/>
      <c r="M416" s="255"/>
      <c r="N416" s="255"/>
      <c r="O416" s="255"/>
      <c r="P416" s="255"/>
      <c r="Q416" s="255"/>
      <c r="R416" s="255"/>
      <c r="S416" s="255"/>
      <c r="T416" s="255"/>
      <c r="U416" s="255"/>
      <c r="V416" s="1022"/>
      <c r="W416" s="255"/>
      <c r="X416" s="255"/>
      <c r="Y416" s="255"/>
      <c r="Z416" s="255"/>
      <c r="AA416" s="255"/>
      <c r="AB416" s="255"/>
      <c r="AC416" s="255"/>
      <c r="AD416" s="255"/>
      <c r="AE416" s="255"/>
      <c r="AF416" s="255"/>
      <c r="AG416" s="255"/>
      <c r="AH416" s="255"/>
      <c r="AI416" s="255"/>
      <c r="AJ416" s="255"/>
      <c r="AK416" s="255"/>
      <c r="AL416" s="255"/>
      <c r="AM416" s="255"/>
      <c r="AN416" s="255"/>
      <c r="AO416" s="255"/>
      <c r="AP416" s="255"/>
      <c r="AQ416" s="255"/>
      <c r="AR416" s="255"/>
      <c r="AS416" s="255"/>
    </row>
    <row r="417" spans="1:45" ht="12.75" customHeight="1">
      <c r="A417" s="255"/>
      <c r="B417" s="255"/>
      <c r="C417" s="255"/>
      <c r="D417" s="255"/>
      <c r="E417" s="255"/>
      <c r="F417" s="255"/>
      <c r="G417" s="255"/>
      <c r="H417" s="255"/>
      <c r="I417" s="255"/>
      <c r="J417" s="1022"/>
      <c r="K417" s="1022"/>
      <c r="L417" s="1022"/>
      <c r="M417" s="255"/>
      <c r="N417" s="255"/>
      <c r="O417" s="255"/>
      <c r="P417" s="255"/>
      <c r="Q417" s="255"/>
      <c r="R417" s="255"/>
      <c r="S417" s="255"/>
      <c r="T417" s="255"/>
      <c r="U417" s="255"/>
      <c r="V417" s="1022"/>
      <c r="W417" s="255"/>
      <c r="X417" s="255"/>
      <c r="Y417" s="255"/>
      <c r="Z417" s="255"/>
      <c r="AA417" s="255"/>
      <c r="AB417" s="255"/>
      <c r="AC417" s="255"/>
      <c r="AD417" s="255"/>
      <c r="AE417" s="255"/>
      <c r="AF417" s="255"/>
      <c r="AG417" s="255"/>
      <c r="AH417" s="255"/>
      <c r="AI417" s="255"/>
      <c r="AJ417" s="255"/>
      <c r="AK417" s="255"/>
      <c r="AL417" s="255"/>
      <c r="AM417" s="255"/>
      <c r="AN417" s="255"/>
      <c r="AO417" s="255"/>
      <c r="AP417" s="255"/>
      <c r="AQ417" s="255"/>
      <c r="AR417" s="255"/>
      <c r="AS417" s="255"/>
    </row>
    <row r="418" spans="1:45" ht="12.75" customHeight="1">
      <c r="A418" s="255"/>
      <c r="B418" s="255"/>
      <c r="C418" s="255"/>
      <c r="D418" s="255"/>
      <c r="E418" s="255"/>
      <c r="F418" s="255"/>
      <c r="G418" s="255"/>
      <c r="H418" s="255"/>
      <c r="I418" s="255"/>
      <c r="J418" s="1022"/>
      <c r="K418" s="1022"/>
      <c r="L418" s="1022"/>
      <c r="M418" s="255"/>
      <c r="N418" s="255"/>
      <c r="O418" s="255"/>
      <c r="P418" s="255"/>
      <c r="Q418" s="255"/>
      <c r="R418" s="255"/>
      <c r="S418" s="255"/>
      <c r="T418" s="255"/>
      <c r="U418" s="255"/>
      <c r="V418" s="1022"/>
      <c r="W418" s="255"/>
      <c r="X418" s="255"/>
      <c r="Y418" s="255"/>
      <c r="Z418" s="255"/>
      <c r="AA418" s="255"/>
      <c r="AB418" s="255"/>
      <c r="AC418" s="255"/>
      <c r="AD418" s="255"/>
      <c r="AE418" s="255"/>
      <c r="AF418" s="255"/>
      <c r="AG418" s="255"/>
      <c r="AH418" s="255"/>
      <c r="AI418" s="255"/>
      <c r="AJ418" s="255"/>
      <c r="AK418" s="255"/>
      <c r="AL418" s="255"/>
      <c r="AM418" s="255"/>
      <c r="AN418" s="255"/>
      <c r="AO418" s="255"/>
      <c r="AP418" s="255"/>
      <c r="AQ418" s="255"/>
      <c r="AR418" s="255"/>
      <c r="AS418" s="255"/>
    </row>
    <row r="419" spans="1:45" ht="12.75" customHeight="1">
      <c r="A419" s="255"/>
      <c r="B419" s="255"/>
      <c r="C419" s="255"/>
      <c r="D419" s="255"/>
      <c r="E419" s="255"/>
      <c r="F419" s="255"/>
      <c r="G419" s="255"/>
      <c r="H419" s="255"/>
      <c r="I419" s="255"/>
      <c r="J419" s="1022"/>
      <c r="K419" s="1022"/>
      <c r="L419" s="1022"/>
      <c r="M419" s="255"/>
      <c r="N419" s="255"/>
      <c r="O419" s="255"/>
      <c r="P419" s="255"/>
      <c r="Q419" s="255"/>
      <c r="R419" s="255"/>
      <c r="S419" s="255"/>
      <c r="T419" s="255"/>
      <c r="U419" s="255"/>
      <c r="V419" s="1022"/>
      <c r="W419" s="255"/>
      <c r="X419" s="255"/>
      <c r="Y419" s="255"/>
      <c r="Z419" s="255"/>
      <c r="AA419" s="255"/>
      <c r="AB419" s="255"/>
      <c r="AC419" s="255"/>
      <c r="AD419" s="255"/>
      <c r="AE419" s="255"/>
      <c r="AF419" s="255"/>
      <c r="AG419" s="255"/>
      <c r="AH419" s="255"/>
      <c r="AI419" s="255"/>
      <c r="AJ419" s="255"/>
      <c r="AK419" s="255"/>
      <c r="AL419" s="255"/>
      <c r="AM419" s="255"/>
      <c r="AN419" s="255"/>
      <c r="AO419" s="255"/>
      <c r="AP419" s="255"/>
      <c r="AQ419" s="255"/>
      <c r="AR419" s="255"/>
      <c r="AS419" s="255"/>
    </row>
    <row r="420" spans="1:45" ht="12.75" customHeight="1">
      <c r="A420" s="255"/>
      <c r="B420" s="255"/>
      <c r="C420" s="255"/>
      <c r="D420" s="255"/>
      <c r="E420" s="255"/>
      <c r="F420" s="255"/>
      <c r="G420" s="255"/>
      <c r="H420" s="255"/>
      <c r="I420" s="255"/>
      <c r="J420" s="1022"/>
      <c r="K420" s="1022"/>
      <c r="L420" s="1022"/>
      <c r="M420" s="255"/>
      <c r="N420" s="255"/>
      <c r="O420" s="255"/>
      <c r="P420" s="255"/>
      <c r="Q420" s="255"/>
      <c r="R420" s="255"/>
      <c r="S420" s="255"/>
      <c r="T420" s="255"/>
      <c r="U420" s="255"/>
      <c r="V420" s="1022"/>
      <c r="W420" s="255"/>
      <c r="X420" s="255"/>
      <c r="Y420" s="255"/>
      <c r="Z420" s="255"/>
      <c r="AA420" s="255"/>
      <c r="AB420" s="255"/>
      <c r="AC420" s="255"/>
      <c r="AD420" s="255"/>
      <c r="AE420" s="255"/>
      <c r="AF420" s="255"/>
      <c r="AG420" s="255"/>
      <c r="AH420" s="255"/>
      <c r="AI420" s="255"/>
      <c r="AJ420" s="255"/>
      <c r="AK420" s="255"/>
      <c r="AL420" s="255"/>
      <c r="AM420" s="255"/>
      <c r="AN420" s="255"/>
      <c r="AO420" s="255"/>
      <c r="AP420" s="255"/>
      <c r="AQ420" s="255"/>
      <c r="AR420" s="255"/>
      <c r="AS420" s="255"/>
    </row>
    <row r="421" spans="1:45" ht="12.75" customHeight="1">
      <c r="A421" s="255"/>
      <c r="B421" s="255"/>
      <c r="C421" s="255"/>
      <c r="D421" s="255"/>
      <c r="E421" s="255"/>
      <c r="F421" s="255"/>
      <c r="G421" s="255"/>
      <c r="H421" s="255"/>
      <c r="I421" s="255"/>
      <c r="J421" s="1022"/>
      <c r="K421" s="1022"/>
      <c r="L421" s="1022"/>
      <c r="M421" s="255"/>
      <c r="N421" s="255"/>
      <c r="O421" s="255"/>
      <c r="P421" s="255"/>
      <c r="Q421" s="255"/>
      <c r="R421" s="255"/>
      <c r="S421" s="255"/>
      <c r="T421" s="255"/>
      <c r="U421" s="255"/>
      <c r="V421" s="1022"/>
      <c r="W421" s="255"/>
      <c r="X421" s="255"/>
      <c r="Y421" s="255"/>
      <c r="Z421" s="255"/>
      <c r="AA421" s="255"/>
      <c r="AB421" s="255"/>
      <c r="AC421" s="255"/>
      <c r="AD421" s="255"/>
      <c r="AE421" s="255"/>
      <c r="AF421" s="255"/>
      <c r="AG421" s="255"/>
      <c r="AH421" s="255"/>
      <c r="AI421" s="255"/>
      <c r="AJ421" s="255"/>
      <c r="AK421" s="255"/>
      <c r="AL421" s="255"/>
      <c r="AM421" s="255"/>
      <c r="AN421" s="255"/>
      <c r="AO421" s="255"/>
      <c r="AP421" s="255"/>
      <c r="AQ421" s="255"/>
      <c r="AR421" s="255"/>
      <c r="AS421" s="255"/>
    </row>
    <row r="422" spans="1:45" ht="12.75" customHeight="1">
      <c r="A422" s="255"/>
      <c r="B422" s="255"/>
      <c r="C422" s="255"/>
      <c r="D422" s="255"/>
      <c r="E422" s="255"/>
      <c r="F422" s="255"/>
      <c r="G422" s="255"/>
      <c r="H422" s="255"/>
      <c r="I422" s="255"/>
      <c r="J422" s="1022"/>
      <c r="K422" s="1022"/>
      <c r="L422" s="1022"/>
      <c r="M422" s="255"/>
      <c r="N422" s="255"/>
      <c r="O422" s="255"/>
      <c r="P422" s="255"/>
      <c r="Q422" s="255"/>
      <c r="R422" s="255"/>
      <c r="S422" s="255"/>
      <c r="T422" s="255"/>
      <c r="U422" s="255"/>
      <c r="V422" s="1022"/>
      <c r="W422" s="255"/>
      <c r="X422" s="255"/>
      <c r="Y422" s="255"/>
      <c r="Z422" s="255"/>
      <c r="AA422" s="255"/>
      <c r="AB422" s="255"/>
      <c r="AC422" s="255"/>
      <c r="AD422" s="255"/>
      <c r="AE422" s="255"/>
      <c r="AF422" s="255"/>
      <c r="AG422" s="255"/>
      <c r="AH422" s="255"/>
      <c r="AI422" s="255"/>
      <c r="AJ422" s="255"/>
      <c r="AK422" s="255"/>
      <c r="AL422" s="255"/>
      <c r="AM422" s="255"/>
      <c r="AN422" s="255"/>
      <c r="AO422" s="255"/>
      <c r="AP422" s="255"/>
      <c r="AQ422" s="255"/>
      <c r="AR422" s="255"/>
      <c r="AS422" s="255"/>
    </row>
    <row r="423" spans="1:45" ht="12.75" customHeight="1">
      <c r="A423" s="255"/>
      <c r="B423" s="255"/>
      <c r="C423" s="255"/>
      <c r="D423" s="255"/>
      <c r="E423" s="255"/>
      <c r="F423" s="255"/>
      <c r="G423" s="255"/>
      <c r="H423" s="255"/>
      <c r="I423" s="255"/>
      <c r="J423" s="1022"/>
      <c r="K423" s="1022"/>
      <c r="L423" s="1022"/>
      <c r="M423" s="255"/>
      <c r="N423" s="255"/>
      <c r="O423" s="255"/>
      <c r="P423" s="255"/>
      <c r="Q423" s="255"/>
      <c r="R423" s="255"/>
      <c r="S423" s="255"/>
      <c r="T423" s="255"/>
      <c r="U423" s="255"/>
      <c r="V423" s="1022"/>
      <c r="W423" s="255"/>
      <c r="X423" s="255"/>
      <c r="Y423" s="255"/>
      <c r="Z423" s="255"/>
      <c r="AA423" s="255"/>
      <c r="AB423" s="255"/>
      <c r="AC423" s="255"/>
      <c r="AD423" s="255"/>
      <c r="AE423" s="255"/>
      <c r="AF423" s="255"/>
      <c r="AG423" s="255"/>
      <c r="AH423" s="255"/>
      <c r="AI423" s="255"/>
      <c r="AJ423" s="255"/>
      <c r="AK423" s="255"/>
      <c r="AL423" s="255"/>
      <c r="AM423" s="255"/>
      <c r="AN423" s="255"/>
      <c r="AO423" s="255"/>
      <c r="AP423" s="255"/>
      <c r="AQ423" s="255"/>
      <c r="AR423" s="255"/>
      <c r="AS423" s="255"/>
    </row>
    <row r="424" spans="1:45" ht="12.75" customHeight="1">
      <c r="A424" s="255"/>
      <c r="B424" s="255"/>
      <c r="C424" s="255"/>
      <c r="D424" s="255"/>
      <c r="E424" s="255"/>
      <c r="F424" s="255"/>
      <c r="G424" s="255"/>
      <c r="H424" s="255"/>
      <c r="I424" s="255"/>
      <c r="J424" s="1022"/>
      <c r="K424" s="1022"/>
      <c r="L424" s="1022"/>
      <c r="M424" s="255"/>
      <c r="N424" s="255"/>
      <c r="O424" s="255"/>
      <c r="P424" s="255"/>
      <c r="Q424" s="255"/>
      <c r="R424" s="255"/>
      <c r="S424" s="255"/>
      <c r="T424" s="255"/>
      <c r="U424" s="255"/>
      <c r="V424" s="1022"/>
      <c r="W424" s="255"/>
      <c r="X424" s="255"/>
      <c r="Y424" s="255"/>
      <c r="Z424" s="255"/>
      <c r="AA424" s="255"/>
      <c r="AB424" s="255"/>
      <c r="AC424" s="255"/>
      <c r="AD424" s="255"/>
      <c r="AE424" s="255"/>
      <c r="AF424" s="255"/>
      <c r="AG424" s="255"/>
      <c r="AH424" s="255"/>
      <c r="AI424" s="255"/>
      <c r="AJ424" s="255"/>
      <c r="AK424" s="255"/>
      <c r="AL424" s="255"/>
      <c r="AM424" s="255"/>
      <c r="AN424" s="255"/>
      <c r="AO424" s="255"/>
      <c r="AP424" s="255"/>
      <c r="AQ424" s="255"/>
      <c r="AR424" s="255"/>
      <c r="AS424" s="255"/>
    </row>
    <row r="425" spans="1:45" ht="12.75" customHeight="1">
      <c r="A425" s="255"/>
      <c r="B425" s="255"/>
      <c r="C425" s="255"/>
      <c r="D425" s="255"/>
      <c r="E425" s="255"/>
      <c r="F425" s="255"/>
      <c r="G425" s="255"/>
      <c r="H425" s="255"/>
      <c r="I425" s="255"/>
      <c r="J425" s="1022"/>
      <c r="K425" s="1022"/>
      <c r="L425" s="1022"/>
      <c r="M425" s="255"/>
      <c r="N425" s="255"/>
      <c r="O425" s="255"/>
      <c r="P425" s="255"/>
      <c r="Q425" s="255"/>
      <c r="R425" s="255"/>
      <c r="S425" s="255"/>
      <c r="T425" s="255"/>
      <c r="U425" s="255"/>
      <c r="V425" s="1022"/>
      <c r="W425" s="255"/>
      <c r="X425" s="255"/>
      <c r="Y425" s="255"/>
      <c r="Z425" s="255"/>
      <c r="AA425" s="255"/>
      <c r="AB425" s="255"/>
      <c r="AC425" s="255"/>
      <c r="AD425" s="255"/>
      <c r="AE425" s="255"/>
      <c r="AF425" s="255"/>
      <c r="AG425" s="255"/>
      <c r="AH425" s="255"/>
      <c r="AI425" s="255"/>
      <c r="AJ425" s="255"/>
      <c r="AK425" s="255"/>
      <c r="AL425" s="255"/>
      <c r="AM425" s="255"/>
      <c r="AN425" s="255"/>
      <c r="AO425" s="255"/>
      <c r="AP425" s="255"/>
      <c r="AQ425" s="255"/>
      <c r="AR425" s="255"/>
      <c r="AS425" s="255"/>
    </row>
    <row r="426" spans="1:45" ht="12.75" customHeight="1">
      <c r="A426" s="255"/>
      <c r="B426" s="255"/>
      <c r="C426" s="255"/>
      <c r="D426" s="255"/>
      <c r="E426" s="255"/>
      <c r="F426" s="255"/>
      <c r="G426" s="255"/>
      <c r="H426" s="255"/>
      <c r="I426" s="255"/>
      <c r="J426" s="1022"/>
      <c r="K426" s="1022"/>
      <c r="L426" s="1022"/>
      <c r="M426" s="255"/>
      <c r="N426" s="255"/>
      <c r="O426" s="255"/>
      <c r="P426" s="255"/>
      <c r="Q426" s="255"/>
      <c r="R426" s="255"/>
      <c r="S426" s="255"/>
      <c r="T426" s="255"/>
      <c r="U426" s="255"/>
      <c r="V426" s="1022"/>
      <c r="W426" s="255"/>
      <c r="X426" s="255"/>
      <c r="Y426" s="255"/>
      <c r="Z426" s="255"/>
      <c r="AA426" s="255"/>
      <c r="AB426" s="255"/>
      <c r="AC426" s="255"/>
      <c r="AD426" s="255"/>
      <c r="AE426" s="255"/>
      <c r="AF426" s="255"/>
      <c r="AG426" s="255"/>
      <c r="AH426" s="255"/>
      <c r="AI426" s="255"/>
      <c r="AJ426" s="255"/>
      <c r="AK426" s="255"/>
      <c r="AL426" s="255"/>
      <c r="AM426" s="255"/>
      <c r="AN426" s="255"/>
      <c r="AO426" s="255"/>
      <c r="AP426" s="255"/>
      <c r="AQ426" s="255"/>
      <c r="AR426" s="255"/>
      <c r="AS426" s="255"/>
    </row>
    <row r="427" spans="1:45" ht="12.75" customHeight="1">
      <c r="A427" s="255"/>
      <c r="B427" s="255"/>
      <c r="C427" s="255"/>
      <c r="D427" s="255"/>
      <c r="E427" s="255"/>
      <c r="F427" s="255"/>
      <c r="G427" s="255"/>
      <c r="H427" s="255"/>
      <c r="I427" s="255"/>
      <c r="J427" s="1022"/>
      <c r="K427" s="1022"/>
      <c r="L427" s="1022"/>
      <c r="M427" s="255"/>
      <c r="N427" s="255"/>
      <c r="O427" s="255"/>
      <c r="P427" s="255"/>
      <c r="Q427" s="255"/>
      <c r="R427" s="255"/>
      <c r="S427" s="255"/>
      <c r="T427" s="255"/>
      <c r="U427" s="255"/>
      <c r="V427" s="1022"/>
      <c r="W427" s="255"/>
      <c r="X427" s="255"/>
      <c r="Y427" s="255"/>
      <c r="Z427" s="255"/>
      <c r="AA427" s="255"/>
      <c r="AB427" s="255"/>
      <c r="AC427" s="255"/>
      <c r="AD427" s="255"/>
      <c r="AE427" s="255"/>
      <c r="AF427" s="255"/>
      <c r="AG427" s="255"/>
      <c r="AH427" s="255"/>
      <c r="AI427" s="255"/>
      <c r="AJ427" s="255"/>
      <c r="AK427" s="255"/>
      <c r="AL427" s="255"/>
      <c r="AM427" s="255"/>
      <c r="AN427" s="255"/>
      <c r="AO427" s="255"/>
      <c r="AP427" s="255"/>
      <c r="AQ427" s="255"/>
      <c r="AR427" s="255"/>
      <c r="AS427" s="255"/>
    </row>
    <row r="428" spans="1:45" ht="12.75" customHeight="1">
      <c r="A428" s="255"/>
      <c r="B428" s="255"/>
      <c r="C428" s="255"/>
      <c r="D428" s="255"/>
      <c r="E428" s="255"/>
      <c r="F428" s="255"/>
      <c r="G428" s="255"/>
      <c r="H428" s="255"/>
      <c r="I428" s="255"/>
      <c r="J428" s="1022"/>
      <c r="K428" s="1022"/>
      <c r="L428" s="1022"/>
      <c r="M428" s="255"/>
      <c r="N428" s="255"/>
      <c r="O428" s="255"/>
      <c r="P428" s="255"/>
      <c r="Q428" s="255"/>
      <c r="R428" s="255"/>
      <c r="S428" s="255"/>
      <c r="T428" s="255"/>
      <c r="U428" s="255"/>
      <c r="V428" s="1022"/>
      <c r="W428" s="255"/>
      <c r="X428" s="255"/>
      <c r="Y428" s="255"/>
      <c r="Z428" s="255"/>
      <c r="AA428" s="255"/>
      <c r="AB428" s="255"/>
      <c r="AC428" s="255"/>
      <c r="AD428" s="255"/>
      <c r="AE428" s="255"/>
      <c r="AF428" s="255"/>
      <c r="AG428" s="255"/>
      <c r="AH428" s="255"/>
      <c r="AI428" s="255"/>
      <c r="AJ428" s="255"/>
      <c r="AK428" s="255"/>
      <c r="AL428" s="255"/>
      <c r="AM428" s="255"/>
      <c r="AN428" s="255"/>
      <c r="AO428" s="255"/>
      <c r="AP428" s="255"/>
      <c r="AQ428" s="255"/>
      <c r="AR428" s="255"/>
      <c r="AS428" s="255"/>
    </row>
    <row r="429" spans="1:45" ht="12.75" customHeight="1">
      <c r="A429" s="255"/>
      <c r="B429" s="255"/>
      <c r="C429" s="255"/>
      <c r="D429" s="255"/>
      <c r="E429" s="255"/>
      <c r="F429" s="255"/>
      <c r="G429" s="255"/>
      <c r="H429" s="255"/>
      <c r="I429" s="255"/>
      <c r="J429" s="1022"/>
      <c r="K429" s="1022"/>
      <c r="L429" s="1022"/>
      <c r="M429" s="255"/>
      <c r="N429" s="255"/>
      <c r="O429" s="255"/>
      <c r="P429" s="255"/>
      <c r="Q429" s="255"/>
      <c r="R429" s="255"/>
      <c r="S429" s="255"/>
      <c r="T429" s="255"/>
      <c r="U429" s="255"/>
      <c r="V429" s="1022"/>
      <c r="W429" s="255"/>
      <c r="X429" s="255"/>
      <c r="Y429" s="255"/>
      <c r="Z429" s="255"/>
      <c r="AA429" s="255"/>
      <c r="AB429" s="255"/>
      <c r="AC429" s="255"/>
      <c r="AD429" s="255"/>
      <c r="AE429" s="255"/>
      <c r="AF429" s="255"/>
      <c r="AG429" s="255"/>
      <c r="AH429" s="255"/>
      <c r="AI429" s="255"/>
      <c r="AJ429" s="255"/>
      <c r="AK429" s="255"/>
      <c r="AL429" s="255"/>
      <c r="AM429" s="255"/>
      <c r="AN429" s="255"/>
      <c r="AO429" s="255"/>
      <c r="AP429" s="255"/>
      <c r="AQ429" s="255"/>
      <c r="AR429" s="255"/>
      <c r="AS429" s="255"/>
    </row>
    <row r="430" spans="1:45" ht="12.75" customHeight="1">
      <c r="A430" s="255"/>
      <c r="B430" s="255"/>
      <c r="C430" s="255"/>
      <c r="D430" s="255"/>
      <c r="E430" s="255"/>
      <c r="F430" s="255"/>
      <c r="G430" s="255"/>
      <c r="H430" s="255"/>
      <c r="I430" s="255"/>
      <c r="J430" s="1022"/>
      <c r="K430" s="1022"/>
      <c r="L430" s="1022"/>
      <c r="M430" s="255"/>
      <c r="N430" s="255"/>
      <c r="O430" s="255"/>
      <c r="P430" s="255"/>
      <c r="Q430" s="255"/>
      <c r="R430" s="255"/>
      <c r="S430" s="255"/>
      <c r="T430" s="255"/>
      <c r="U430" s="255"/>
      <c r="V430" s="1022"/>
      <c r="W430" s="255"/>
      <c r="X430" s="255"/>
      <c r="Y430" s="255"/>
      <c r="Z430" s="255"/>
      <c r="AA430" s="255"/>
      <c r="AB430" s="255"/>
      <c r="AC430" s="255"/>
      <c r="AD430" s="255"/>
      <c r="AE430" s="255"/>
      <c r="AF430" s="255"/>
      <c r="AG430" s="255"/>
      <c r="AH430" s="255"/>
      <c r="AI430" s="255"/>
      <c r="AJ430" s="255"/>
      <c r="AK430" s="255"/>
      <c r="AL430" s="255"/>
      <c r="AM430" s="255"/>
      <c r="AN430" s="255"/>
      <c r="AO430" s="255"/>
      <c r="AP430" s="255"/>
      <c r="AQ430" s="255"/>
      <c r="AR430" s="255"/>
      <c r="AS430" s="255"/>
    </row>
    <row r="431" spans="1:45" ht="12.75" customHeight="1">
      <c r="A431" s="255"/>
      <c r="B431" s="255"/>
      <c r="C431" s="255"/>
      <c r="D431" s="255"/>
      <c r="E431" s="255"/>
      <c r="F431" s="255"/>
      <c r="G431" s="255"/>
      <c r="H431" s="255"/>
      <c r="I431" s="255"/>
      <c r="J431" s="1022"/>
      <c r="K431" s="1022"/>
      <c r="L431" s="1022"/>
      <c r="M431" s="255"/>
      <c r="N431" s="255"/>
      <c r="O431" s="255"/>
      <c r="P431" s="255"/>
      <c r="Q431" s="255"/>
      <c r="R431" s="255"/>
      <c r="S431" s="255"/>
      <c r="T431" s="255"/>
      <c r="U431" s="255"/>
      <c r="V431" s="1022"/>
      <c r="W431" s="255"/>
      <c r="X431" s="255"/>
      <c r="Y431" s="255"/>
      <c r="Z431" s="255"/>
      <c r="AA431" s="255"/>
      <c r="AB431" s="255"/>
      <c r="AC431" s="255"/>
      <c r="AD431" s="255"/>
      <c r="AE431" s="255"/>
      <c r="AF431" s="255"/>
      <c r="AG431" s="255"/>
      <c r="AH431" s="255"/>
      <c r="AI431" s="255"/>
      <c r="AJ431" s="255"/>
      <c r="AK431" s="255"/>
      <c r="AL431" s="255"/>
      <c r="AM431" s="255"/>
      <c r="AN431" s="255"/>
      <c r="AO431" s="255"/>
      <c r="AP431" s="255"/>
      <c r="AQ431" s="255"/>
      <c r="AR431" s="255"/>
      <c r="AS431" s="255"/>
    </row>
    <row r="432" spans="1:45" ht="12.75" customHeight="1">
      <c r="A432" s="255"/>
      <c r="B432" s="255"/>
      <c r="C432" s="255"/>
      <c r="D432" s="255"/>
      <c r="E432" s="255"/>
      <c r="F432" s="255"/>
      <c r="G432" s="255"/>
      <c r="H432" s="255"/>
      <c r="I432" s="255"/>
      <c r="J432" s="1022"/>
      <c r="K432" s="1022"/>
      <c r="L432" s="1022"/>
      <c r="M432" s="255"/>
      <c r="N432" s="255"/>
      <c r="O432" s="255"/>
      <c r="P432" s="255"/>
      <c r="Q432" s="255"/>
      <c r="R432" s="255"/>
      <c r="S432" s="255"/>
      <c r="T432" s="255"/>
      <c r="U432" s="255"/>
      <c r="V432" s="1022"/>
      <c r="W432" s="255"/>
      <c r="X432" s="255"/>
      <c r="Y432" s="255"/>
      <c r="Z432" s="255"/>
      <c r="AA432" s="255"/>
      <c r="AB432" s="255"/>
      <c r="AC432" s="255"/>
      <c r="AD432" s="255"/>
      <c r="AE432" s="255"/>
      <c r="AF432" s="255"/>
      <c r="AG432" s="255"/>
      <c r="AH432" s="255"/>
      <c r="AI432" s="255"/>
      <c r="AJ432" s="255"/>
      <c r="AK432" s="255"/>
      <c r="AL432" s="255"/>
      <c r="AM432" s="255"/>
      <c r="AN432" s="255"/>
      <c r="AO432" s="255"/>
      <c r="AP432" s="255"/>
      <c r="AQ432" s="255"/>
      <c r="AR432" s="255"/>
      <c r="AS432" s="255"/>
    </row>
    <row r="433" spans="1:45" ht="12.75" customHeight="1">
      <c r="A433" s="255"/>
      <c r="B433" s="255"/>
      <c r="C433" s="255"/>
      <c r="D433" s="255"/>
      <c r="E433" s="255"/>
      <c r="F433" s="255"/>
      <c r="G433" s="255"/>
      <c r="H433" s="255"/>
      <c r="I433" s="255"/>
      <c r="J433" s="1022"/>
      <c r="K433" s="1022"/>
      <c r="L433" s="1022"/>
      <c r="M433" s="255"/>
      <c r="N433" s="255"/>
      <c r="O433" s="255"/>
      <c r="P433" s="255"/>
      <c r="Q433" s="255"/>
      <c r="R433" s="255"/>
      <c r="S433" s="255"/>
      <c r="T433" s="255"/>
      <c r="U433" s="255"/>
      <c r="V433" s="1022"/>
      <c r="W433" s="255"/>
      <c r="X433" s="255"/>
      <c r="Y433" s="255"/>
      <c r="Z433" s="255"/>
      <c r="AA433" s="255"/>
      <c r="AB433" s="255"/>
      <c r="AC433" s="255"/>
      <c r="AD433" s="255"/>
      <c r="AE433" s="255"/>
      <c r="AF433" s="255"/>
      <c r="AG433" s="255"/>
      <c r="AH433" s="255"/>
      <c r="AI433" s="255"/>
      <c r="AJ433" s="255"/>
      <c r="AK433" s="255"/>
      <c r="AL433" s="255"/>
      <c r="AM433" s="255"/>
      <c r="AN433" s="255"/>
      <c r="AO433" s="255"/>
      <c r="AP433" s="255"/>
      <c r="AQ433" s="255"/>
      <c r="AR433" s="255"/>
      <c r="AS433" s="255"/>
    </row>
    <row r="434" spans="1:45" ht="12.75" customHeight="1">
      <c r="A434" s="255"/>
      <c r="B434" s="255"/>
      <c r="C434" s="255"/>
      <c r="D434" s="255"/>
      <c r="E434" s="255"/>
      <c r="F434" s="255"/>
      <c r="G434" s="255"/>
      <c r="H434" s="255"/>
      <c r="I434" s="255"/>
      <c r="J434" s="1022"/>
      <c r="K434" s="1022"/>
      <c r="L434" s="1022"/>
      <c r="M434" s="255"/>
      <c r="N434" s="255"/>
      <c r="O434" s="255"/>
      <c r="P434" s="255"/>
      <c r="Q434" s="255"/>
      <c r="R434" s="255"/>
      <c r="S434" s="255"/>
      <c r="T434" s="255"/>
      <c r="U434" s="255"/>
      <c r="V434" s="1022"/>
      <c r="W434" s="255"/>
      <c r="X434" s="255"/>
      <c r="Y434" s="255"/>
      <c r="Z434" s="255"/>
      <c r="AA434" s="255"/>
      <c r="AB434" s="255"/>
      <c r="AC434" s="255"/>
      <c r="AD434" s="255"/>
      <c r="AE434" s="255"/>
      <c r="AF434" s="255"/>
      <c r="AG434" s="255"/>
      <c r="AH434" s="255"/>
      <c r="AI434" s="255"/>
      <c r="AJ434" s="255"/>
      <c r="AK434" s="255"/>
      <c r="AL434" s="255"/>
      <c r="AM434" s="255"/>
      <c r="AN434" s="255"/>
      <c r="AO434" s="255"/>
      <c r="AP434" s="255"/>
      <c r="AQ434" s="255"/>
      <c r="AR434" s="255"/>
      <c r="AS434" s="255"/>
    </row>
    <row r="435" spans="1:45" ht="12.75" customHeight="1">
      <c r="A435" s="255"/>
      <c r="B435" s="255"/>
      <c r="C435" s="255"/>
      <c r="D435" s="255"/>
      <c r="E435" s="255"/>
      <c r="F435" s="255"/>
      <c r="G435" s="255"/>
      <c r="H435" s="255"/>
      <c r="I435" s="255"/>
      <c r="J435" s="1022"/>
      <c r="K435" s="1022"/>
      <c r="L435" s="1022"/>
      <c r="M435" s="255"/>
      <c r="N435" s="255"/>
      <c r="O435" s="255"/>
      <c r="P435" s="255"/>
      <c r="Q435" s="255"/>
      <c r="R435" s="255"/>
      <c r="S435" s="255"/>
      <c r="T435" s="255"/>
      <c r="U435" s="255"/>
      <c r="V435" s="1022"/>
      <c r="W435" s="255"/>
      <c r="X435" s="255"/>
      <c r="Y435" s="255"/>
      <c r="Z435" s="255"/>
      <c r="AA435" s="255"/>
      <c r="AB435" s="255"/>
      <c r="AC435" s="255"/>
      <c r="AD435" s="255"/>
      <c r="AE435" s="255"/>
      <c r="AF435" s="255"/>
      <c r="AG435" s="255"/>
      <c r="AH435" s="255"/>
      <c r="AI435" s="255"/>
      <c r="AJ435" s="255"/>
      <c r="AK435" s="255"/>
      <c r="AL435" s="255"/>
      <c r="AM435" s="255"/>
      <c r="AN435" s="255"/>
      <c r="AO435" s="255"/>
      <c r="AP435" s="255"/>
      <c r="AQ435" s="255"/>
      <c r="AR435" s="255"/>
      <c r="AS435" s="255"/>
    </row>
    <row r="436" spans="1:45" ht="12.75" customHeight="1">
      <c r="A436" s="255"/>
      <c r="B436" s="255"/>
      <c r="C436" s="255"/>
      <c r="D436" s="255"/>
      <c r="E436" s="255"/>
      <c r="F436" s="255"/>
      <c r="G436" s="255"/>
      <c r="H436" s="255"/>
      <c r="I436" s="255"/>
      <c r="J436" s="1022"/>
      <c r="K436" s="1022"/>
      <c r="L436" s="1022"/>
      <c r="M436" s="255"/>
      <c r="N436" s="255"/>
      <c r="O436" s="255"/>
      <c r="P436" s="255"/>
      <c r="Q436" s="255"/>
      <c r="R436" s="255"/>
      <c r="S436" s="255"/>
      <c r="T436" s="255"/>
      <c r="U436" s="255"/>
      <c r="V436" s="1022"/>
      <c r="W436" s="255"/>
      <c r="X436" s="255"/>
      <c r="Y436" s="255"/>
      <c r="Z436" s="255"/>
      <c r="AA436" s="255"/>
      <c r="AB436" s="255"/>
      <c r="AC436" s="255"/>
      <c r="AD436" s="255"/>
      <c r="AE436" s="255"/>
      <c r="AF436" s="255"/>
      <c r="AG436" s="255"/>
      <c r="AH436" s="255"/>
      <c r="AI436" s="255"/>
      <c r="AJ436" s="255"/>
      <c r="AK436" s="255"/>
      <c r="AL436" s="255"/>
      <c r="AM436" s="255"/>
      <c r="AN436" s="255"/>
      <c r="AO436" s="255"/>
      <c r="AP436" s="255"/>
      <c r="AQ436" s="255"/>
      <c r="AR436" s="255"/>
      <c r="AS436" s="255"/>
    </row>
    <row r="437" spans="1:45" ht="12.75" customHeight="1">
      <c r="A437" s="255"/>
      <c r="B437" s="255"/>
      <c r="C437" s="255"/>
      <c r="D437" s="255"/>
      <c r="E437" s="255"/>
      <c r="F437" s="255"/>
      <c r="G437" s="255"/>
      <c r="H437" s="255"/>
      <c r="I437" s="255"/>
      <c r="J437" s="1022"/>
      <c r="K437" s="1022"/>
      <c r="L437" s="1022"/>
      <c r="M437" s="255"/>
      <c r="N437" s="255"/>
      <c r="O437" s="255"/>
      <c r="P437" s="255"/>
      <c r="Q437" s="255"/>
      <c r="R437" s="255"/>
      <c r="S437" s="255"/>
      <c r="T437" s="255"/>
      <c r="U437" s="255"/>
      <c r="V437" s="1022"/>
      <c r="W437" s="255"/>
      <c r="X437" s="255"/>
      <c r="Y437" s="255"/>
      <c r="Z437" s="255"/>
      <c r="AA437" s="255"/>
      <c r="AB437" s="255"/>
      <c r="AC437" s="255"/>
      <c r="AD437" s="255"/>
      <c r="AE437" s="255"/>
      <c r="AF437" s="255"/>
      <c r="AG437" s="255"/>
      <c r="AH437" s="255"/>
      <c r="AI437" s="255"/>
      <c r="AJ437" s="255"/>
      <c r="AK437" s="255"/>
      <c r="AL437" s="255"/>
      <c r="AM437" s="255"/>
      <c r="AN437" s="255"/>
      <c r="AO437" s="255"/>
      <c r="AP437" s="255"/>
      <c r="AQ437" s="255"/>
      <c r="AR437" s="255"/>
      <c r="AS437" s="255"/>
    </row>
    <row r="438" spans="1:45" ht="12.75" customHeight="1">
      <c r="A438" s="255"/>
      <c r="B438" s="255"/>
      <c r="C438" s="255"/>
      <c r="D438" s="255"/>
      <c r="E438" s="255"/>
      <c r="F438" s="255"/>
      <c r="G438" s="255"/>
      <c r="H438" s="255"/>
      <c r="I438" s="255"/>
      <c r="J438" s="1022"/>
      <c r="K438" s="1022"/>
      <c r="L438" s="1022"/>
      <c r="M438" s="255"/>
      <c r="N438" s="255"/>
      <c r="O438" s="255"/>
      <c r="P438" s="255"/>
      <c r="Q438" s="255"/>
      <c r="R438" s="255"/>
      <c r="S438" s="255"/>
      <c r="T438" s="255"/>
      <c r="U438" s="255"/>
      <c r="V438" s="1022"/>
      <c r="W438" s="255"/>
      <c r="X438" s="255"/>
      <c r="Y438" s="255"/>
      <c r="Z438" s="255"/>
      <c r="AA438" s="255"/>
      <c r="AB438" s="255"/>
      <c r="AC438" s="255"/>
      <c r="AD438" s="255"/>
      <c r="AE438" s="255"/>
      <c r="AF438" s="255"/>
      <c r="AG438" s="255"/>
      <c r="AH438" s="255"/>
      <c r="AI438" s="255"/>
      <c r="AJ438" s="255"/>
      <c r="AK438" s="255"/>
      <c r="AL438" s="255"/>
      <c r="AM438" s="255"/>
      <c r="AN438" s="255"/>
      <c r="AO438" s="255"/>
      <c r="AP438" s="255"/>
      <c r="AQ438" s="255"/>
      <c r="AR438" s="255"/>
      <c r="AS438" s="255"/>
    </row>
    <row r="439" spans="1:45" ht="12.75" customHeight="1">
      <c r="A439" s="255"/>
      <c r="B439" s="255"/>
      <c r="C439" s="255"/>
      <c r="D439" s="255"/>
      <c r="E439" s="255"/>
      <c r="F439" s="255"/>
      <c r="G439" s="255"/>
      <c r="H439" s="255"/>
      <c r="I439" s="255"/>
      <c r="J439" s="1022"/>
      <c r="K439" s="1022"/>
      <c r="L439" s="1022"/>
      <c r="M439" s="255"/>
      <c r="N439" s="255"/>
      <c r="O439" s="255"/>
      <c r="P439" s="255"/>
      <c r="Q439" s="255"/>
      <c r="R439" s="255"/>
      <c r="S439" s="255"/>
      <c r="T439" s="255"/>
      <c r="U439" s="255"/>
      <c r="V439" s="1022"/>
      <c r="W439" s="255"/>
      <c r="X439" s="255"/>
      <c r="Y439" s="255"/>
      <c r="Z439" s="255"/>
      <c r="AA439" s="255"/>
      <c r="AB439" s="255"/>
      <c r="AC439" s="255"/>
      <c r="AD439" s="255"/>
      <c r="AE439" s="255"/>
      <c r="AF439" s="255"/>
      <c r="AG439" s="255"/>
      <c r="AH439" s="255"/>
      <c r="AI439" s="255"/>
      <c r="AJ439" s="255"/>
      <c r="AK439" s="255"/>
      <c r="AL439" s="255"/>
      <c r="AM439" s="255"/>
      <c r="AN439" s="255"/>
      <c r="AO439" s="255"/>
      <c r="AP439" s="255"/>
      <c r="AQ439" s="255"/>
      <c r="AR439" s="255"/>
      <c r="AS439" s="255"/>
    </row>
    <row r="440" spans="1:45" ht="12.75" customHeight="1">
      <c r="A440" s="255"/>
      <c r="B440" s="255"/>
      <c r="C440" s="255"/>
      <c r="D440" s="255"/>
      <c r="E440" s="255"/>
      <c r="F440" s="255"/>
      <c r="G440" s="255"/>
      <c r="H440" s="255"/>
      <c r="I440" s="255"/>
      <c r="J440" s="1022"/>
      <c r="K440" s="1022"/>
      <c r="L440" s="1022"/>
      <c r="M440" s="255"/>
      <c r="N440" s="255"/>
      <c r="O440" s="255"/>
      <c r="P440" s="255"/>
      <c r="Q440" s="255"/>
      <c r="R440" s="255"/>
      <c r="S440" s="255"/>
      <c r="T440" s="255"/>
      <c r="U440" s="255"/>
      <c r="V440" s="1022"/>
      <c r="W440" s="255"/>
      <c r="X440" s="255"/>
      <c r="Y440" s="255"/>
      <c r="Z440" s="255"/>
      <c r="AA440" s="255"/>
      <c r="AB440" s="255"/>
      <c r="AC440" s="255"/>
      <c r="AD440" s="255"/>
      <c r="AE440" s="255"/>
      <c r="AF440" s="255"/>
      <c r="AG440" s="255"/>
      <c r="AH440" s="255"/>
      <c r="AI440" s="255"/>
      <c r="AJ440" s="255"/>
      <c r="AK440" s="255"/>
      <c r="AL440" s="255"/>
      <c r="AM440" s="255"/>
      <c r="AN440" s="255"/>
      <c r="AO440" s="255"/>
      <c r="AP440" s="255"/>
      <c r="AQ440" s="255"/>
      <c r="AR440" s="255"/>
      <c r="AS440" s="255"/>
    </row>
    <row r="441" spans="1:45" ht="12.75" customHeight="1">
      <c r="A441" s="255"/>
      <c r="B441" s="255"/>
      <c r="C441" s="255"/>
      <c r="D441" s="255"/>
      <c r="E441" s="255"/>
      <c r="F441" s="255"/>
      <c r="G441" s="255"/>
      <c r="H441" s="255"/>
      <c r="I441" s="255"/>
      <c r="J441" s="1022"/>
      <c r="K441" s="1022"/>
      <c r="L441" s="1022"/>
      <c r="M441" s="255"/>
      <c r="N441" s="255"/>
      <c r="O441" s="255"/>
      <c r="P441" s="255"/>
      <c r="Q441" s="255"/>
      <c r="R441" s="255"/>
      <c r="S441" s="255"/>
      <c r="T441" s="255"/>
      <c r="U441" s="255"/>
      <c r="V441" s="1022"/>
      <c r="W441" s="255"/>
      <c r="X441" s="255"/>
      <c r="Y441" s="255"/>
      <c r="Z441" s="255"/>
      <c r="AA441" s="255"/>
      <c r="AB441" s="255"/>
      <c r="AC441" s="255"/>
      <c r="AD441" s="255"/>
      <c r="AE441" s="255"/>
      <c r="AF441" s="255"/>
      <c r="AG441" s="255"/>
      <c r="AH441" s="255"/>
      <c r="AI441" s="255"/>
      <c r="AJ441" s="255"/>
      <c r="AK441" s="255"/>
      <c r="AL441" s="255"/>
      <c r="AM441" s="255"/>
      <c r="AN441" s="255"/>
      <c r="AO441" s="255"/>
      <c r="AP441" s="255"/>
      <c r="AQ441" s="255"/>
      <c r="AR441" s="255"/>
      <c r="AS441" s="255"/>
    </row>
    <row r="442" spans="1:45" ht="12.75" customHeight="1">
      <c r="A442" s="255"/>
      <c r="B442" s="255"/>
      <c r="C442" s="255"/>
      <c r="D442" s="255"/>
      <c r="E442" s="255"/>
      <c r="F442" s="255"/>
      <c r="G442" s="255"/>
      <c r="H442" s="255"/>
      <c r="I442" s="255"/>
      <c r="J442" s="1022"/>
      <c r="K442" s="1022"/>
      <c r="L442" s="1022"/>
      <c r="M442" s="255"/>
      <c r="N442" s="255"/>
      <c r="O442" s="255"/>
      <c r="P442" s="255"/>
      <c r="Q442" s="255"/>
      <c r="R442" s="255"/>
      <c r="S442" s="255"/>
      <c r="T442" s="255"/>
      <c r="U442" s="255"/>
      <c r="V442" s="1022"/>
      <c r="W442" s="255"/>
      <c r="X442" s="255"/>
      <c r="Y442" s="255"/>
      <c r="Z442" s="255"/>
      <c r="AA442" s="255"/>
      <c r="AB442" s="255"/>
      <c r="AC442" s="255"/>
      <c r="AD442" s="255"/>
      <c r="AE442" s="255"/>
      <c r="AF442" s="255"/>
      <c r="AG442" s="255"/>
      <c r="AH442" s="255"/>
      <c r="AI442" s="255"/>
      <c r="AJ442" s="255"/>
      <c r="AK442" s="255"/>
      <c r="AL442" s="255"/>
      <c r="AM442" s="255"/>
      <c r="AN442" s="255"/>
      <c r="AO442" s="255"/>
      <c r="AP442" s="255"/>
      <c r="AQ442" s="255"/>
      <c r="AR442" s="255"/>
      <c r="AS442" s="255"/>
    </row>
    <row r="443" spans="1:45" ht="12.75" customHeight="1">
      <c r="A443" s="255"/>
      <c r="B443" s="255"/>
      <c r="C443" s="255"/>
      <c r="D443" s="255"/>
      <c r="E443" s="255"/>
      <c r="F443" s="255"/>
      <c r="G443" s="255"/>
      <c r="H443" s="255"/>
      <c r="I443" s="255"/>
      <c r="J443" s="1022"/>
      <c r="K443" s="1022"/>
      <c r="L443" s="1022"/>
      <c r="M443" s="255"/>
      <c r="N443" s="255"/>
      <c r="O443" s="255"/>
      <c r="P443" s="255"/>
      <c r="Q443" s="255"/>
      <c r="R443" s="255"/>
      <c r="S443" s="255"/>
      <c r="T443" s="255"/>
      <c r="U443" s="255"/>
      <c r="V443" s="1022"/>
      <c r="W443" s="255"/>
      <c r="X443" s="255"/>
      <c r="Y443" s="255"/>
      <c r="Z443" s="255"/>
      <c r="AA443" s="255"/>
      <c r="AB443" s="255"/>
      <c r="AC443" s="255"/>
      <c r="AD443" s="255"/>
      <c r="AE443" s="255"/>
      <c r="AF443" s="255"/>
      <c r="AG443" s="255"/>
      <c r="AH443" s="255"/>
      <c r="AI443" s="255"/>
      <c r="AJ443" s="255"/>
      <c r="AK443" s="255"/>
      <c r="AL443" s="255"/>
      <c r="AM443" s="255"/>
      <c r="AN443" s="255"/>
      <c r="AO443" s="255"/>
      <c r="AP443" s="255"/>
      <c r="AQ443" s="255"/>
      <c r="AR443" s="255"/>
      <c r="AS443" s="255"/>
    </row>
    <row r="444" spans="1:45" ht="12.75" customHeight="1">
      <c r="A444" s="255"/>
      <c r="B444" s="255"/>
      <c r="C444" s="255"/>
      <c r="D444" s="255"/>
      <c r="E444" s="255"/>
      <c r="F444" s="255"/>
      <c r="G444" s="255"/>
      <c r="H444" s="255"/>
      <c r="I444" s="255"/>
      <c r="J444" s="1022"/>
      <c r="K444" s="1022"/>
      <c r="L444" s="1022"/>
      <c r="M444" s="255"/>
      <c r="N444" s="255"/>
      <c r="O444" s="255"/>
      <c r="P444" s="255"/>
      <c r="Q444" s="255"/>
      <c r="R444" s="255"/>
      <c r="S444" s="255"/>
      <c r="T444" s="255"/>
      <c r="U444" s="255"/>
      <c r="V444" s="1022"/>
      <c r="W444" s="255"/>
      <c r="X444" s="255"/>
      <c r="Y444" s="255"/>
      <c r="Z444" s="255"/>
      <c r="AA444" s="255"/>
      <c r="AB444" s="255"/>
      <c r="AC444" s="255"/>
      <c r="AD444" s="255"/>
      <c r="AE444" s="255"/>
      <c r="AF444" s="255"/>
      <c r="AG444" s="255"/>
      <c r="AH444" s="255"/>
      <c r="AI444" s="255"/>
      <c r="AJ444" s="255"/>
      <c r="AK444" s="255"/>
      <c r="AL444" s="255"/>
      <c r="AM444" s="255"/>
      <c r="AN444" s="255"/>
      <c r="AO444" s="255"/>
      <c r="AP444" s="255"/>
      <c r="AQ444" s="255"/>
      <c r="AR444" s="255"/>
      <c r="AS444" s="255"/>
    </row>
    <row r="445" spans="1:45" ht="12.75" customHeight="1">
      <c r="A445" s="255"/>
      <c r="B445" s="255"/>
      <c r="C445" s="255"/>
      <c r="D445" s="255"/>
      <c r="E445" s="255"/>
      <c r="F445" s="255"/>
      <c r="G445" s="255"/>
      <c r="H445" s="255"/>
      <c r="I445" s="255"/>
      <c r="J445" s="1022"/>
      <c r="K445" s="1022"/>
      <c r="L445" s="1022"/>
      <c r="M445" s="255"/>
      <c r="N445" s="255"/>
      <c r="O445" s="255"/>
      <c r="P445" s="255"/>
      <c r="Q445" s="255"/>
      <c r="R445" s="255"/>
      <c r="S445" s="255"/>
      <c r="T445" s="255"/>
      <c r="U445" s="255"/>
      <c r="V445" s="1022"/>
      <c r="W445" s="255"/>
      <c r="X445" s="255"/>
      <c r="Y445" s="255"/>
      <c r="Z445" s="255"/>
      <c r="AA445" s="255"/>
      <c r="AB445" s="255"/>
      <c r="AC445" s="255"/>
      <c r="AD445" s="255"/>
      <c r="AE445" s="255"/>
      <c r="AF445" s="255"/>
      <c r="AG445" s="255"/>
      <c r="AH445" s="255"/>
      <c r="AI445" s="255"/>
      <c r="AJ445" s="255"/>
      <c r="AK445" s="255"/>
      <c r="AL445" s="255"/>
      <c r="AM445" s="255"/>
      <c r="AN445" s="255"/>
      <c r="AO445" s="255"/>
      <c r="AP445" s="255"/>
      <c r="AQ445" s="255"/>
      <c r="AR445" s="255"/>
      <c r="AS445" s="255"/>
    </row>
    <row r="446" spans="1:45" ht="12.75" customHeight="1">
      <c r="A446" s="255"/>
      <c r="B446" s="255"/>
      <c r="C446" s="255"/>
      <c r="D446" s="255"/>
      <c r="E446" s="255"/>
      <c r="F446" s="255"/>
      <c r="G446" s="255"/>
      <c r="H446" s="255"/>
      <c r="I446" s="255"/>
      <c r="J446" s="1022"/>
      <c r="K446" s="1022"/>
      <c r="L446" s="1022"/>
      <c r="M446" s="255"/>
      <c r="N446" s="255"/>
      <c r="O446" s="255"/>
      <c r="P446" s="255"/>
      <c r="Q446" s="255"/>
      <c r="R446" s="255"/>
      <c r="S446" s="255"/>
      <c r="T446" s="255"/>
      <c r="U446" s="255"/>
      <c r="V446" s="1022"/>
      <c r="W446" s="255"/>
      <c r="X446" s="255"/>
      <c r="Y446" s="255"/>
      <c r="Z446" s="255"/>
      <c r="AA446" s="255"/>
      <c r="AB446" s="255"/>
      <c r="AC446" s="255"/>
      <c r="AD446" s="255"/>
      <c r="AE446" s="255"/>
      <c r="AF446" s="255"/>
      <c r="AG446" s="255"/>
      <c r="AH446" s="255"/>
      <c r="AI446" s="255"/>
      <c r="AJ446" s="255"/>
      <c r="AK446" s="255"/>
      <c r="AL446" s="255"/>
      <c r="AM446" s="255"/>
      <c r="AN446" s="255"/>
      <c r="AO446" s="255"/>
      <c r="AP446" s="255"/>
      <c r="AQ446" s="255"/>
      <c r="AR446" s="255"/>
      <c r="AS446" s="255"/>
    </row>
    <row r="447" spans="1:45" ht="12.75" customHeight="1">
      <c r="A447" s="255"/>
      <c r="B447" s="255"/>
      <c r="C447" s="255"/>
      <c r="D447" s="255"/>
      <c r="E447" s="255"/>
      <c r="F447" s="255"/>
      <c r="G447" s="255"/>
      <c r="H447" s="255"/>
      <c r="I447" s="255"/>
      <c r="J447" s="1022"/>
      <c r="K447" s="1022"/>
      <c r="L447" s="1022"/>
      <c r="M447" s="255"/>
      <c r="N447" s="255"/>
      <c r="O447" s="255"/>
      <c r="P447" s="255"/>
      <c r="Q447" s="255"/>
      <c r="R447" s="255"/>
      <c r="S447" s="255"/>
      <c r="T447" s="255"/>
      <c r="U447" s="255"/>
      <c r="V447" s="1022"/>
      <c r="W447" s="255"/>
      <c r="X447" s="255"/>
      <c r="Y447" s="255"/>
      <c r="Z447" s="255"/>
      <c r="AA447" s="255"/>
      <c r="AB447" s="255"/>
      <c r="AC447" s="255"/>
      <c r="AD447" s="255"/>
      <c r="AE447" s="255"/>
      <c r="AF447" s="255"/>
      <c r="AG447" s="255"/>
      <c r="AH447" s="255"/>
      <c r="AI447" s="255"/>
      <c r="AJ447" s="255"/>
      <c r="AK447" s="255"/>
      <c r="AL447" s="255"/>
      <c r="AM447" s="255"/>
      <c r="AN447" s="255"/>
      <c r="AO447" s="255"/>
      <c r="AP447" s="255"/>
      <c r="AQ447" s="255"/>
      <c r="AR447" s="255"/>
      <c r="AS447" s="255"/>
    </row>
    <row r="448" spans="1:45" ht="12.75" customHeight="1">
      <c r="A448" s="255"/>
      <c r="B448" s="255"/>
      <c r="C448" s="255"/>
      <c r="D448" s="255"/>
      <c r="E448" s="255"/>
      <c r="F448" s="255"/>
      <c r="G448" s="255"/>
      <c r="H448" s="255"/>
      <c r="I448" s="255"/>
      <c r="J448" s="1022"/>
      <c r="K448" s="1022"/>
      <c r="L448" s="1022"/>
      <c r="M448" s="255"/>
      <c r="N448" s="255"/>
      <c r="O448" s="255"/>
      <c r="P448" s="255"/>
      <c r="Q448" s="255"/>
      <c r="R448" s="255"/>
      <c r="S448" s="255"/>
      <c r="T448" s="255"/>
      <c r="U448" s="255"/>
      <c r="V448" s="1022"/>
      <c r="W448" s="255"/>
      <c r="X448" s="255"/>
      <c r="Y448" s="255"/>
      <c r="Z448" s="255"/>
      <c r="AA448" s="255"/>
      <c r="AB448" s="255"/>
      <c r="AC448" s="255"/>
      <c r="AD448" s="255"/>
      <c r="AE448" s="255"/>
      <c r="AF448" s="255"/>
      <c r="AG448" s="255"/>
      <c r="AH448" s="255"/>
      <c r="AI448" s="255"/>
      <c r="AJ448" s="255"/>
      <c r="AK448" s="255"/>
      <c r="AL448" s="255"/>
      <c r="AM448" s="255"/>
      <c r="AN448" s="255"/>
      <c r="AO448" s="255"/>
      <c r="AP448" s="255"/>
      <c r="AQ448" s="255"/>
      <c r="AR448" s="255"/>
      <c r="AS448" s="255"/>
    </row>
    <row r="449" spans="1:45" ht="12.75" customHeight="1">
      <c r="A449" s="255"/>
      <c r="B449" s="255"/>
      <c r="C449" s="255"/>
      <c r="D449" s="255"/>
      <c r="E449" s="255"/>
      <c r="F449" s="255"/>
      <c r="G449" s="255"/>
      <c r="H449" s="255"/>
      <c r="I449" s="255"/>
      <c r="J449" s="1022"/>
      <c r="K449" s="1022"/>
      <c r="L449" s="1022"/>
      <c r="M449" s="255"/>
      <c r="N449" s="255"/>
      <c r="O449" s="255"/>
      <c r="P449" s="255"/>
      <c r="Q449" s="255"/>
      <c r="R449" s="255"/>
      <c r="S449" s="255"/>
      <c r="T449" s="255"/>
      <c r="U449" s="255"/>
      <c r="V449" s="1022"/>
      <c r="W449" s="255"/>
      <c r="X449" s="255"/>
      <c r="Y449" s="255"/>
      <c r="Z449" s="255"/>
      <c r="AA449" s="255"/>
      <c r="AB449" s="255"/>
      <c r="AC449" s="255"/>
      <c r="AD449" s="255"/>
      <c r="AE449" s="255"/>
      <c r="AF449" s="255"/>
      <c r="AG449" s="255"/>
      <c r="AH449" s="255"/>
      <c r="AI449" s="255"/>
      <c r="AJ449" s="255"/>
      <c r="AK449" s="255"/>
      <c r="AL449" s="255"/>
      <c r="AM449" s="255"/>
      <c r="AN449" s="255"/>
      <c r="AO449" s="255"/>
      <c r="AP449" s="255"/>
      <c r="AQ449" s="255"/>
      <c r="AR449" s="255"/>
      <c r="AS449" s="255"/>
    </row>
    <row r="450" spans="1:45" ht="12.75" customHeight="1">
      <c r="A450" s="255"/>
      <c r="B450" s="255"/>
      <c r="C450" s="255"/>
      <c r="D450" s="255"/>
      <c r="E450" s="255"/>
      <c r="F450" s="255"/>
      <c r="G450" s="255"/>
      <c r="H450" s="255"/>
      <c r="I450" s="255"/>
      <c r="J450" s="1022"/>
      <c r="K450" s="1022"/>
      <c r="L450" s="1022"/>
      <c r="M450" s="255"/>
      <c r="N450" s="255"/>
      <c r="O450" s="255"/>
      <c r="P450" s="255"/>
      <c r="Q450" s="255"/>
      <c r="R450" s="255"/>
      <c r="S450" s="255"/>
      <c r="T450" s="255"/>
      <c r="U450" s="255"/>
      <c r="V450" s="1022"/>
      <c r="W450" s="255"/>
      <c r="X450" s="255"/>
      <c r="Y450" s="255"/>
      <c r="Z450" s="255"/>
      <c r="AA450" s="255"/>
      <c r="AB450" s="255"/>
      <c r="AC450" s="255"/>
      <c r="AD450" s="255"/>
      <c r="AE450" s="255"/>
      <c r="AF450" s="255"/>
      <c r="AG450" s="255"/>
      <c r="AH450" s="255"/>
      <c r="AI450" s="255"/>
      <c r="AJ450" s="255"/>
      <c r="AK450" s="255"/>
      <c r="AL450" s="255"/>
      <c r="AM450" s="255"/>
      <c r="AN450" s="255"/>
      <c r="AO450" s="255"/>
      <c r="AP450" s="255"/>
      <c r="AQ450" s="255"/>
      <c r="AR450" s="255"/>
      <c r="AS450" s="255"/>
    </row>
    <row r="451" spans="1:45" ht="12.75" customHeight="1">
      <c r="A451" s="255"/>
      <c r="B451" s="255"/>
      <c r="C451" s="255"/>
      <c r="D451" s="255"/>
      <c r="E451" s="255"/>
      <c r="F451" s="255"/>
      <c r="G451" s="255"/>
      <c r="H451" s="255"/>
      <c r="I451" s="255"/>
      <c r="J451" s="1022"/>
      <c r="K451" s="1022"/>
      <c r="L451" s="1022"/>
      <c r="M451" s="255"/>
      <c r="N451" s="255"/>
      <c r="O451" s="255"/>
      <c r="P451" s="255"/>
      <c r="Q451" s="255"/>
      <c r="R451" s="255"/>
      <c r="S451" s="255"/>
      <c r="T451" s="255"/>
      <c r="U451" s="255"/>
      <c r="V451" s="1022"/>
      <c r="W451" s="255"/>
      <c r="X451" s="255"/>
      <c r="Y451" s="255"/>
      <c r="Z451" s="255"/>
      <c r="AA451" s="255"/>
      <c r="AB451" s="255"/>
      <c r="AC451" s="255"/>
      <c r="AD451" s="255"/>
      <c r="AE451" s="255"/>
      <c r="AF451" s="255"/>
      <c r="AG451" s="255"/>
      <c r="AH451" s="255"/>
      <c r="AI451" s="255"/>
      <c r="AJ451" s="255"/>
      <c r="AK451" s="255"/>
      <c r="AL451" s="255"/>
      <c r="AM451" s="255"/>
      <c r="AN451" s="255"/>
      <c r="AO451" s="255"/>
      <c r="AP451" s="255"/>
      <c r="AQ451" s="255"/>
      <c r="AR451" s="255"/>
      <c r="AS451" s="255"/>
    </row>
    <row r="452" spans="1:45" ht="12.75" customHeight="1">
      <c r="A452" s="255"/>
      <c r="B452" s="255"/>
      <c r="C452" s="255"/>
      <c r="D452" s="255"/>
      <c r="E452" s="255"/>
      <c r="F452" s="255"/>
      <c r="G452" s="255"/>
      <c r="H452" s="255"/>
      <c r="I452" s="255"/>
      <c r="J452" s="1022"/>
      <c r="K452" s="1022"/>
      <c r="L452" s="1022"/>
      <c r="M452" s="255"/>
      <c r="N452" s="255"/>
      <c r="O452" s="255"/>
      <c r="P452" s="255"/>
      <c r="Q452" s="255"/>
      <c r="R452" s="255"/>
      <c r="S452" s="255"/>
      <c r="T452" s="255"/>
      <c r="U452" s="255"/>
      <c r="V452" s="1022"/>
      <c r="W452" s="255"/>
      <c r="X452" s="255"/>
      <c r="Y452" s="255"/>
      <c r="Z452" s="255"/>
      <c r="AA452" s="255"/>
      <c r="AB452" s="255"/>
      <c r="AC452" s="255"/>
      <c r="AD452" s="255"/>
      <c r="AE452" s="255"/>
      <c r="AF452" s="255"/>
      <c r="AG452" s="255"/>
      <c r="AH452" s="255"/>
      <c r="AI452" s="255"/>
      <c r="AJ452" s="255"/>
      <c r="AK452" s="255"/>
      <c r="AL452" s="255"/>
      <c r="AM452" s="255"/>
      <c r="AN452" s="255"/>
      <c r="AO452" s="255"/>
      <c r="AP452" s="255"/>
      <c r="AQ452" s="255"/>
      <c r="AR452" s="255"/>
      <c r="AS452" s="255"/>
    </row>
    <row r="453" spans="1:45" ht="12.75" customHeight="1">
      <c r="A453" s="255"/>
      <c r="B453" s="255"/>
      <c r="C453" s="255"/>
      <c r="D453" s="255"/>
      <c r="E453" s="255"/>
      <c r="F453" s="255"/>
      <c r="G453" s="255"/>
      <c r="H453" s="255"/>
      <c r="I453" s="255"/>
      <c r="J453" s="1022"/>
      <c r="K453" s="1022"/>
      <c r="L453" s="1022"/>
      <c r="M453" s="255"/>
      <c r="N453" s="255"/>
      <c r="O453" s="255"/>
      <c r="P453" s="255"/>
      <c r="Q453" s="255"/>
      <c r="R453" s="255"/>
      <c r="S453" s="255"/>
      <c r="T453" s="255"/>
      <c r="U453" s="255"/>
      <c r="V453" s="1022"/>
      <c r="W453" s="255"/>
      <c r="X453" s="255"/>
      <c r="Y453" s="255"/>
      <c r="Z453" s="255"/>
      <c r="AA453" s="255"/>
      <c r="AB453" s="255"/>
      <c r="AC453" s="255"/>
      <c r="AD453" s="255"/>
      <c r="AE453" s="255"/>
      <c r="AF453" s="255"/>
      <c r="AG453" s="255"/>
      <c r="AH453" s="255"/>
      <c r="AI453" s="255"/>
      <c r="AJ453" s="255"/>
      <c r="AK453" s="255"/>
      <c r="AL453" s="255"/>
      <c r="AM453" s="255"/>
      <c r="AN453" s="255"/>
      <c r="AO453" s="255"/>
      <c r="AP453" s="255"/>
      <c r="AQ453" s="255"/>
      <c r="AR453" s="255"/>
      <c r="AS453" s="255"/>
    </row>
    <row r="454" spans="1:45" ht="12.75" customHeight="1">
      <c r="A454" s="255"/>
      <c r="B454" s="255"/>
      <c r="C454" s="255"/>
      <c r="D454" s="255"/>
      <c r="E454" s="255"/>
      <c r="F454" s="255"/>
      <c r="G454" s="255"/>
      <c r="H454" s="255"/>
      <c r="I454" s="255"/>
      <c r="J454" s="1022"/>
      <c r="K454" s="1022"/>
      <c r="L454" s="1022"/>
      <c r="M454" s="255"/>
      <c r="N454" s="255"/>
      <c r="O454" s="255"/>
      <c r="P454" s="255"/>
      <c r="Q454" s="255"/>
      <c r="R454" s="255"/>
      <c r="S454" s="255"/>
      <c r="T454" s="255"/>
      <c r="U454" s="255"/>
      <c r="V454" s="1022"/>
      <c r="W454" s="255"/>
      <c r="X454" s="255"/>
      <c r="Y454" s="255"/>
      <c r="Z454" s="255"/>
      <c r="AA454" s="255"/>
      <c r="AB454" s="255"/>
      <c r="AC454" s="255"/>
      <c r="AD454" s="255"/>
      <c r="AE454" s="255"/>
      <c r="AF454" s="255"/>
      <c r="AG454" s="255"/>
      <c r="AH454" s="255"/>
      <c r="AI454" s="255"/>
      <c r="AJ454" s="255"/>
      <c r="AK454" s="255"/>
      <c r="AL454" s="255"/>
      <c r="AM454" s="255"/>
      <c r="AN454" s="255"/>
      <c r="AO454" s="255"/>
      <c r="AP454" s="255"/>
      <c r="AQ454" s="255"/>
      <c r="AR454" s="255"/>
      <c r="AS454" s="255"/>
    </row>
    <row r="455" spans="1:45" ht="12.75" customHeight="1">
      <c r="A455" s="255"/>
      <c r="B455" s="255"/>
      <c r="C455" s="255"/>
      <c r="D455" s="255"/>
      <c r="E455" s="255"/>
      <c r="F455" s="255"/>
      <c r="G455" s="255"/>
      <c r="H455" s="255"/>
      <c r="I455" s="255"/>
      <c r="J455" s="1022"/>
      <c r="K455" s="1022"/>
      <c r="L455" s="1022"/>
      <c r="M455" s="255"/>
      <c r="N455" s="255"/>
      <c r="O455" s="255"/>
      <c r="P455" s="255"/>
      <c r="Q455" s="255"/>
      <c r="R455" s="255"/>
      <c r="S455" s="255"/>
      <c r="T455" s="255"/>
      <c r="U455" s="255"/>
      <c r="V455" s="1022"/>
      <c r="W455" s="255"/>
      <c r="X455" s="255"/>
      <c r="Y455" s="255"/>
      <c r="Z455" s="255"/>
      <c r="AA455" s="255"/>
      <c r="AB455" s="255"/>
      <c r="AC455" s="255"/>
      <c r="AD455" s="255"/>
      <c r="AE455" s="255"/>
      <c r="AF455" s="255"/>
      <c r="AG455" s="255"/>
      <c r="AH455" s="255"/>
      <c r="AI455" s="255"/>
      <c r="AJ455" s="255"/>
      <c r="AK455" s="255"/>
      <c r="AL455" s="255"/>
      <c r="AM455" s="255"/>
      <c r="AN455" s="255"/>
      <c r="AO455" s="255"/>
      <c r="AP455" s="255"/>
      <c r="AQ455" s="255"/>
      <c r="AR455" s="255"/>
      <c r="AS455" s="255"/>
    </row>
    <row r="456" spans="1:45" ht="12.75" customHeight="1">
      <c r="A456" s="255"/>
      <c r="B456" s="255"/>
      <c r="C456" s="255"/>
      <c r="D456" s="255"/>
      <c r="E456" s="255"/>
      <c r="F456" s="255"/>
      <c r="G456" s="255"/>
      <c r="H456" s="255"/>
      <c r="I456" s="255"/>
      <c r="J456" s="1022"/>
      <c r="K456" s="1022"/>
      <c r="L456" s="1022"/>
      <c r="M456" s="255"/>
      <c r="N456" s="255"/>
      <c r="O456" s="255"/>
      <c r="P456" s="255"/>
      <c r="Q456" s="255"/>
      <c r="R456" s="255"/>
      <c r="S456" s="255"/>
      <c r="T456" s="255"/>
      <c r="U456" s="255"/>
      <c r="V456" s="1022"/>
      <c r="W456" s="255"/>
      <c r="X456" s="255"/>
      <c r="Y456" s="255"/>
      <c r="Z456" s="255"/>
      <c r="AA456" s="255"/>
      <c r="AB456" s="255"/>
      <c r="AC456" s="255"/>
      <c r="AD456" s="255"/>
      <c r="AE456" s="255"/>
      <c r="AF456" s="255"/>
      <c r="AG456" s="255"/>
      <c r="AH456" s="255"/>
      <c r="AI456" s="255"/>
      <c r="AJ456" s="255"/>
      <c r="AK456" s="255"/>
      <c r="AL456" s="255"/>
      <c r="AM456" s="255"/>
      <c r="AN456" s="255"/>
      <c r="AO456" s="255"/>
      <c r="AP456" s="255"/>
      <c r="AQ456" s="255"/>
      <c r="AR456" s="255"/>
      <c r="AS456" s="255"/>
    </row>
    <row r="457" spans="1:45" ht="12.75" customHeight="1">
      <c r="A457" s="255"/>
      <c r="B457" s="255"/>
      <c r="C457" s="255"/>
      <c r="D457" s="255"/>
      <c r="E457" s="255"/>
      <c r="F457" s="255"/>
      <c r="G457" s="255"/>
      <c r="H457" s="255"/>
      <c r="I457" s="255"/>
      <c r="J457" s="1022"/>
      <c r="K457" s="1022"/>
      <c r="L457" s="1022"/>
      <c r="M457" s="255"/>
      <c r="N457" s="255"/>
      <c r="O457" s="255"/>
      <c r="P457" s="255"/>
      <c r="Q457" s="255"/>
      <c r="R457" s="255"/>
      <c r="S457" s="255"/>
      <c r="T457" s="255"/>
      <c r="U457" s="255"/>
      <c r="V457" s="1022"/>
      <c r="W457" s="255"/>
      <c r="X457" s="255"/>
      <c r="Y457" s="255"/>
      <c r="Z457" s="255"/>
      <c r="AA457" s="255"/>
      <c r="AB457" s="255"/>
      <c r="AC457" s="255"/>
      <c r="AD457" s="255"/>
      <c r="AE457" s="255"/>
      <c r="AF457" s="255"/>
      <c r="AG457" s="255"/>
      <c r="AH457" s="255"/>
      <c r="AI457" s="255"/>
      <c r="AJ457" s="255"/>
      <c r="AK457" s="255"/>
      <c r="AL457" s="255"/>
      <c r="AM457" s="255"/>
      <c r="AN457" s="255"/>
      <c r="AO457" s="255"/>
      <c r="AP457" s="255"/>
      <c r="AQ457" s="255"/>
      <c r="AR457" s="255"/>
      <c r="AS457" s="255"/>
    </row>
    <row r="458" spans="1:45" ht="12.75" customHeight="1">
      <c r="A458" s="255"/>
      <c r="B458" s="255"/>
      <c r="C458" s="255"/>
      <c r="D458" s="255"/>
      <c r="E458" s="255"/>
      <c r="F458" s="255"/>
      <c r="G458" s="255"/>
      <c r="H458" s="255"/>
      <c r="I458" s="255"/>
      <c r="J458" s="1022"/>
      <c r="K458" s="1022"/>
      <c r="L458" s="1022"/>
      <c r="M458" s="255"/>
      <c r="N458" s="255"/>
      <c r="O458" s="255"/>
      <c r="P458" s="255"/>
      <c r="Q458" s="255"/>
      <c r="R458" s="255"/>
      <c r="S458" s="255"/>
      <c r="T458" s="255"/>
      <c r="U458" s="255"/>
      <c r="V458" s="1022"/>
      <c r="W458" s="255"/>
      <c r="X458" s="255"/>
      <c r="Y458" s="255"/>
      <c r="Z458" s="255"/>
      <c r="AA458" s="255"/>
      <c r="AB458" s="255"/>
      <c r="AC458" s="255"/>
      <c r="AD458" s="255"/>
      <c r="AE458" s="255"/>
      <c r="AF458" s="255"/>
      <c r="AG458" s="255"/>
      <c r="AH458" s="255"/>
      <c r="AI458" s="255"/>
      <c r="AJ458" s="255"/>
      <c r="AK458" s="255"/>
      <c r="AL458" s="255"/>
      <c r="AM458" s="255"/>
      <c r="AN458" s="255"/>
      <c r="AO458" s="255"/>
      <c r="AP458" s="255"/>
      <c r="AQ458" s="255"/>
      <c r="AR458" s="255"/>
      <c r="AS458" s="255"/>
    </row>
    <row r="459" spans="1:45" ht="12.75" customHeight="1">
      <c r="A459" s="255"/>
      <c r="B459" s="255"/>
      <c r="C459" s="255"/>
      <c r="D459" s="255"/>
      <c r="E459" s="255"/>
      <c r="F459" s="255"/>
      <c r="G459" s="255"/>
      <c r="H459" s="255"/>
      <c r="I459" s="255"/>
      <c r="J459" s="1022"/>
      <c r="K459" s="1022"/>
      <c r="L459" s="1022"/>
      <c r="M459" s="255"/>
      <c r="N459" s="255"/>
      <c r="O459" s="255"/>
      <c r="P459" s="255"/>
      <c r="Q459" s="255"/>
      <c r="R459" s="255"/>
      <c r="S459" s="255"/>
      <c r="T459" s="255"/>
      <c r="U459" s="255"/>
      <c r="V459" s="1022"/>
      <c r="W459" s="255"/>
      <c r="X459" s="255"/>
      <c r="Y459" s="255"/>
      <c r="Z459" s="255"/>
      <c r="AA459" s="255"/>
      <c r="AB459" s="255"/>
      <c r="AC459" s="255"/>
      <c r="AD459" s="255"/>
      <c r="AE459" s="255"/>
      <c r="AF459" s="255"/>
      <c r="AG459" s="255"/>
      <c r="AH459" s="255"/>
      <c r="AI459" s="255"/>
      <c r="AJ459" s="255"/>
      <c r="AK459" s="255"/>
      <c r="AL459" s="255"/>
      <c r="AM459" s="255"/>
      <c r="AN459" s="255"/>
      <c r="AO459" s="255"/>
      <c r="AP459" s="255"/>
      <c r="AQ459" s="255"/>
      <c r="AR459" s="255"/>
      <c r="AS459" s="255"/>
    </row>
    <row r="460" spans="1:45" ht="12.75" customHeight="1">
      <c r="A460" s="255"/>
      <c r="B460" s="255"/>
      <c r="C460" s="255"/>
      <c r="D460" s="255"/>
      <c r="E460" s="255"/>
      <c r="F460" s="255"/>
      <c r="G460" s="255"/>
      <c r="H460" s="255"/>
      <c r="I460" s="255"/>
      <c r="J460" s="1022"/>
      <c r="K460" s="1022"/>
      <c r="L460" s="1022"/>
      <c r="M460" s="255"/>
      <c r="N460" s="255"/>
      <c r="O460" s="255"/>
      <c r="P460" s="255"/>
      <c r="Q460" s="255"/>
      <c r="R460" s="255"/>
      <c r="S460" s="255"/>
      <c r="T460" s="255"/>
      <c r="U460" s="255"/>
      <c r="V460" s="1022"/>
      <c r="W460" s="255"/>
      <c r="X460" s="255"/>
      <c r="Y460" s="255"/>
      <c r="Z460" s="255"/>
      <c r="AA460" s="255"/>
      <c r="AB460" s="255"/>
      <c r="AC460" s="255"/>
      <c r="AD460" s="255"/>
      <c r="AE460" s="255"/>
      <c r="AF460" s="255"/>
      <c r="AG460" s="255"/>
      <c r="AH460" s="255"/>
      <c r="AI460" s="255"/>
      <c r="AJ460" s="255"/>
      <c r="AK460" s="255"/>
      <c r="AL460" s="255"/>
      <c r="AM460" s="255"/>
      <c r="AN460" s="255"/>
      <c r="AO460" s="255"/>
      <c r="AP460" s="255"/>
      <c r="AQ460" s="255"/>
      <c r="AR460" s="255"/>
      <c r="AS460" s="255"/>
    </row>
    <row r="461" spans="1:45" ht="12.75" customHeight="1">
      <c r="A461" s="255"/>
      <c r="B461" s="255"/>
      <c r="C461" s="255"/>
      <c r="D461" s="255"/>
      <c r="E461" s="255"/>
      <c r="F461" s="255"/>
      <c r="G461" s="255"/>
      <c r="H461" s="255"/>
      <c r="I461" s="255"/>
      <c r="J461" s="1022"/>
      <c r="K461" s="1022"/>
      <c r="L461" s="1022"/>
      <c r="M461" s="255"/>
      <c r="N461" s="255"/>
      <c r="O461" s="255"/>
      <c r="P461" s="255"/>
      <c r="Q461" s="255"/>
      <c r="R461" s="255"/>
      <c r="S461" s="255"/>
      <c r="T461" s="255"/>
      <c r="U461" s="255"/>
      <c r="V461" s="1022"/>
      <c r="W461" s="255"/>
      <c r="X461" s="255"/>
      <c r="Y461" s="255"/>
      <c r="Z461" s="255"/>
      <c r="AA461" s="255"/>
      <c r="AB461" s="255"/>
      <c r="AC461" s="255"/>
      <c r="AD461" s="255"/>
      <c r="AE461" s="255"/>
      <c r="AF461" s="255"/>
      <c r="AG461" s="255"/>
      <c r="AH461" s="255"/>
      <c r="AI461" s="255"/>
      <c r="AJ461" s="255"/>
      <c r="AK461" s="255"/>
      <c r="AL461" s="255"/>
      <c r="AM461" s="255"/>
      <c r="AN461" s="255"/>
      <c r="AO461" s="255"/>
      <c r="AP461" s="255"/>
      <c r="AQ461" s="255"/>
      <c r="AR461" s="255"/>
      <c r="AS461" s="255"/>
    </row>
    <row r="462" spans="1:45" ht="12.75" customHeight="1">
      <c r="A462" s="255"/>
      <c r="B462" s="255"/>
      <c r="C462" s="255"/>
      <c r="D462" s="255"/>
      <c r="E462" s="255"/>
      <c r="F462" s="255"/>
      <c r="G462" s="255"/>
      <c r="H462" s="255"/>
      <c r="I462" s="255"/>
      <c r="J462" s="1022"/>
      <c r="K462" s="1022"/>
      <c r="L462" s="1022"/>
      <c r="M462" s="255"/>
      <c r="N462" s="255"/>
      <c r="O462" s="255"/>
      <c r="P462" s="255"/>
      <c r="Q462" s="255"/>
      <c r="R462" s="255"/>
      <c r="S462" s="255"/>
      <c r="T462" s="255"/>
      <c r="U462" s="255"/>
      <c r="V462" s="1022"/>
      <c r="W462" s="255"/>
      <c r="X462" s="255"/>
      <c r="Y462" s="255"/>
      <c r="Z462" s="255"/>
      <c r="AA462" s="255"/>
      <c r="AB462" s="255"/>
      <c r="AC462" s="255"/>
      <c r="AD462" s="255"/>
      <c r="AE462" s="255"/>
      <c r="AF462" s="255"/>
      <c r="AG462" s="255"/>
      <c r="AH462" s="255"/>
      <c r="AI462" s="255"/>
      <c r="AJ462" s="255"/>
      <c r="AK462" s="255"/>
      <c r="AL462" s="255"/>
      <c r="AM462" s="255"/>
      <c r="AN462" s="255"/>
      <c r="AO462" s="255"/>
      <c r="AP462" s="255"/>
      <c r="AQ462" s="255"/>
      <c r="AR462" s="255"/>
      <c r="AS462" s="255"/>
    </row>
    <row r="463" spans="1:45" ht="12.75" customHeight="1">
      <c r="A463" s="255"/>
      <c r="B463" s="255"/>
      <c r="C463" s="255"/>
      <c r="D463" s="255"/>
      <c r="E463" s="255"/>
      <c r="F463" s="255"/>
      <c r="G463" s="255"/>
      <c r="H463" s="255"/>
      <c r="I463" s="255"/>
      <c r="J463" s="1022"/>
      <c r="K463" s="1022"/>
      <c r="L463" s="1022"/>
      <c r="M463" s="255"/>
      <c r="N463" s="255"/>
      <c r="O463" s="255"/>
      <c r="P463" s="255"/>
      <c r="Q463" s="255"/>
      <c r="R463" s="255"/>
      <c r="S463" s="255"/>
      <c r="T463" s="255"/>
      <c r="U463" s="255"/>
      <c r="V463" s="1022"/>
      <c r="W463" s="255"/>
      <c r="X463" s="255"/>
      <c r="Y463" s="255"/>
      <c r="Z463" s="255"/>
      <c r="AA463" s="255"/>
      <c r="AB463" s="255"/>
      <c r="AC463" s="255"/>
      <c r="AD463" s="255"/>
      <c r="AE463" s="255"/>
      <c r="AF463" s="255"/>
      <c r="AG463" s="255"/>
      <c r="AH463" s="255"/>
      <c r="AI463" s="255"/>
      <c r="AJ463" s="255"/>
      <c r="AK463" s="255"/>
      <c r="AL463" s="255"/>
      <c r="AM463" s="255"/>
      <c r="AN463" s="255"/>
      <c r="AO463" s="255"/>
      <c r="AP463" s="255"/>
      <c r="AQ463" s="255"/>
      <c r="AR463" s="255"/>
      <c r="AS463" s="255"/>
    </row>
    <row r="464" spans="1:45" ht="12.75" customHeight="1">
      <c r="A464" s="255"/>
      <c r="B464" s="255"/>
      <c r="C464" s="255"/>
      <c r="D464" s="255"/>
      <c r="E464" s="255"/>
      <c r="F464" s="255"/>
      <c r="G464" s="255"/>
      <c r="H464" s="255"/>
      <c r="I464" s="255"/>
      <c r="J464" s="1022"/>
      <c r="K464" s="1022"/>
      <c r="L464" s="1022"/>
      <c r="M464" s="255"/>
      <c r="N464" s="255"/>
      <c r="O464" s="255"/>
      <c r="P464" s="255"/>
      <c r="Q464" s="255"/>
      <c r="R464" s="255"/>
      <c r="S464" s="255"/>
      <c r="T464" s="255"/>
      <c r="U464" s="255"/>
      <c r="V464" s="1022"/>
      <c r="W464" s="255"/>
      <c r="X464" s="255"/>
      <c r="Y464" s="255"/>
      <c r="Z464" s="255"/>
      <c r="AA464" s="255"/>
      <c r="AB464" s="255"/>
      <c r="AC464" s="255"/>
      <c r="AD464" s="255"/>
      <c r="AE464" s="255"/>
      <c r="AF464" s="255"/>
      <c r="AG464" s="255"/>
      <c r="AH464" s="255"/>
      <c r="AI464" s="255"/>
      <c r="AJ464" s="255"/>
      <c r="AK464" s="255"/>
      <c r="AL464" s="255"/>
      <c r="AM464" s="255"/>
      <c r="AN464" s="255"/>
      <c r="AO464" s="255"/>
      <c r="AP464" s="255"/>
      <c r="AQ464" s="255"/>
      <c r="AR464" s="255"/>
      <c r="AS464" s="255"/>
    </row>
    <row r="465" spans="1:45" ht="12.75" customHeight="1">
      <c r="A465" s="255"/>
      <c r="B465" s="255"/>
      <c r="C465" s="255"/>
      <c r="D465" s="255"/>
      <c r="E465" s="255"/>
      <c r="F465" s="255"/>
      <c r="G465" s="255"/>
      <c r="H465" s="255"/>
      <c r="I465" s="255"/>
      <c r="J465" s="1022"/>
      <c r="K465" s="1022"/>
      <c r="L465" s="1022"/>
      <c r="M465" s="255"/>
      <c r="N465" s="255"/>
      <c r="O465" s="255"/>
      <c r="P465" s="255"/>
      <c r="Q465" s="255"/>
      <c r="R465" s="255"/>
      <c r="S465" s="255"/>
      <c r="T465" s="255"/>
      <c r="U465" s="255"/>
      <c r="V465" s="1022"/>
      <c r="W465" s="255"/>
      <c r="X465" s="255"/>
      <c r="Y465" s="255"/>
      <c r="Z465" s="255"/>
      <c r="AA465" s="255"/>
      <c r="AB465" s="255"/>
      <c r="AC465" s="255"/>
      <c r="AD465" s="255"/>
      <c r="AE465" s="255"/>
      <c r="AF465" s="255"/>
      <c r="AG465" s="255"/>
      <c r="AH465" s="255"/>
      <c r="AI465" s="255"/>
      <c r="AJ465" s="255"/>
      <c r="AK465" s="255"/>
      <c r="AL465" s="255"/>
      <c r="AM465" s="255"/>
      <c r="AN465" s="255"/>
      <c r="AO465" s="255"/>
      <c r="AP465" s="255"/>
      <c r="AQ465" s="255"/>
      <c r="AR465" s="255"/>
      <c r="AS465" s="255"/>
    </row>
    <row r="466" spans="1:45" ht="12.75" customHeight="1">
      <c r="A466" s="255"/>
      <c r="B466" s="255"/>
      <c r="C466" s="255"/>
      <c r="D466" s="255"/>
      <c r="E466" s="255"/>
      <c r="F466" s="255"/>
      <c r="G466" s="255"/>
      <c r="H466" s="255"/>
      <c r="I466" s="255"/>
      <c r="J466" s="1022"/>
      <c r="K466" s="1022"/>
      <c r="L466" s="1022"/>
      <c r="M466" s="255"/>
      <c r="N466" s="255"/>
      <c r="O466" s="255"/>
      <c r="P466" s="255"/>
      <c r="Q466" s="255"/>
      <c r="R466" s="255"/>
      <c r="S466" s="255"/>
      <c r="T466" s="255"/>
      <c r="U466" s="255"/>
      <c r="V466" s="1022"/>
      <c r="W466" s="255"/>
      <c r="X466" s="255"/>
      <c r="Y466" s="255"/>
      <c r="Z466" s="255"/>
      <c r="AA466" s="255"/>
      <c r="AB466" s="255"/>
      <c r="AC466" s="255"/>
      <c r="AD466" s="255"/>
      <c r="AE466" s="255"/>
      <c r="AF466" s="255"/>
      <c r="AG466" s="255"/>
      <c r="AH466" s="255"/>
      <c r="AI466" s="255"/>
      <c r="AJ466" s="255"/>
      <c r="AK466" s="255"/>
      <c r="AL466" s="255"/>
      <c r="AM466" s="255"/>
      <c r="AN466" s="255"/>
      <c r="AO466" s="255"/>
      <c r="AP466" s="255"/>
      <c r="AQ466" s="255"/>
      <c r="AR466" s="255"/>
      <c r="AS466" s="255"/>
    </row>
    <row r="467" spans="1:45" ht="12.75" customHeight="1">
      <c r="A467" s="255"/>
      <c r="B467" s="255"/>
      <c r="C467" s="255"/>
      <c r="D467" s="255"/>
      <c r="E467" s="255"/>
      <c r="F467" s="255"/>
      <c r="G467" s="255"/>
      <c r="H467" s="255"/>
      <c r="I467" s="255"/>
      <c r="J467" s="1022"/>
      <c r="K467" s="1022"/>
      <c r="L467" s="1022"/>
      <c r="M467" s="255"/>
      <c r="N467" s="255"/>
      <c r="O467" s="255"/>
      <c r="P467" s="255"/>
      <c r="Q467" s="255"/>
      <c r="R467" s="255"/>
      <c r="S467" s="255"/>
      <c r="T467" s="255"/>
      <c r="U467" s="255"/>
      <c r="V467" s="1022"/>
      <c r="W467" s="255"/>
      <c r="X467" s="255"/>
      <c r="Y467" s="255"/>
      <c r="Z467" s="255"/>
      <c r="AA467" s="255"/>
      <c r="AB467" s="255"/>
      <c r="AC467" s="255"/>
      <c r="AD467" s="255"/>
      <c r="AE467" s="255"/>
      <c r="AF467" s="255"/>
      <c r="AG467" s="255"/>
      <c r="AH467" s="255"/>
      <c r="AI467" s="255"/>
      <c r="AJ467" s="255"/>
      <c r="AK467" s="255"/>
      <c r="AL467" s="255"/>
      <c r="AM467" s="255"/>
      <c r="AN467" s="255"/>
      <c r="AO467" s="255"/>
      <c r="AP467" s="255"/>
      <c r="AQ467" s="255"/>
      <c r="AR467" s="255"/>
      <c r="AS467" s="255"/>
    </row>
    <row r="468" spans="1:45" ht="12.75" customHeight="1">
      <c r="A468" s="255"/>
      <c r="B468" s="255"/>
      <c r="C468" s="255"/>
      <c r="D468" s="255"/>
      <c r="E468" s="255"/>
      <c r="F468" s="255"/>
      <c r="G468" s="255"/>
      <c r="H468" s="255"/>
      <c r="I468" s="255"/>
      <c r="J468" s="1022"/>
      <c r="K468" s="1022"/>
      <c r="L468" s="1022"/>
      <c r="M468" s="255"/>
      <c r="N468" s="255"/>
      <c r="O468" s="255"/>
      <c r="P468" s="255"/>
      <c r="Q468" s="255"/>
      <c r="R468" s="255"/>
      <c r="S468" s="255"/>
      <c r="T468" s="255"/>
      <c r="U468" s="255"/>
      <c r="V468" s="1022"/>
      <c r="W468" s="255"/>
      <c r="X468" s="255"/>
      <c r="Y468" s="255"/>
      <c r="Z468" s="255"/>
      <c r="AA468" s="255"/>
      <c r="AB468" s="255"/>
      <c r="AC468" s="255"/>
      <c r="AD468" s="255"/>
      <c r="AE468" s="255"/>
      <c r="AF468" s="255"/>
      <c r="AG468" s="255"/>
      <c r="AH468" s="255"/>
      <c r="AI468" s="255"/>
      <c r="AJ468" s="255"/>
      <c r="AK468" s="255"/>
      <c r="AL468" s="255"/>
      <c r="AM468" s="255"/>
      <c r="AN468" s="255"/>
      <c r="AO468" s="255"/>
      <c r="AP468" s="255"/>
      <c r="AQ468" s="255"/>
      <c r="AR468" s="255"/>
      <c r="AS468" s="255"/>
    </row>
    <row r="469" spans="1:45" ht="12.75" customHeight="1">
      <c r="A469" s="255"/>
      <c r="B469" s="255"/>
      <c r="C469" s="255"/>
      <c r="D469" s="255"/>
      <c r="E469" s="255"/>
      <c r="F469" s="255"/>
      <c r="G469" s="255"/>
      <c r="H469" s="255"/>
      <c r="I469" s="255"/>
      <c r="J469" s="1022"/>
      <c r="K469" s="1022"/>
      <c r="L469" s="1022"/>
      <c r="M469" s="255"/>
      <c r="N469" s="255"/>
      <c r="O469" s="255"/>
      <c r="P469" s="255"/>
      <c r="Q469" s="255"/>
      <c r="R469" s="255"/>
      <c r="S469" s="255"/>
      <c r="T469" s="255"/>
      <c r="U469" s="255"/>
      <c r="V469" s="1022"/>
      <c r="W469" s="255"/>
      <c r="X469" s="255"/>
      <c r="Y469" s="255"/>
      <c r="Z469" s="255"/>
      <c r="AA469" s="255"/>
      <c r="AB469" s="255"/>
      <c r="AC469" s="255"/>
      <c r="AD469" s="255"/>
      <c r="AE469" s="255"/>
      <c r="AF469" s="255"/>
      <c r="AG469" s="255"/>
      <c r="AH469" s="255"/>
      <c r="AI469" s="255"/>
      <c r="AJ469" s="255"/>
      <c r="AK469" s="255"/>
      <c r="AL469" s="255"/>
      <c r="AM469" s="255"/>
      <c r="AN469" s="255"/>
      <c r="AO469" s="255"/>
      <c r="AP469" s="255"/>
      <c r="AQ469" s="255"/>
      <c r="AR469" s="255"/>
      <c r="AS469" s="255"/>
    </row>
    <row r="470" spans="1:45" ht="12.75" customHeight="1">
      <c r="A470" s="255"/>
      <c r="B470" s="255"/>
      <c r="C470" s="255"/>
      <c r="D470" s="255"/>
      <c r="E470" s="255"/>
      <c r="F470" s="255"/>
      <c r="G470" s="255"/>
      <c r="H470" s="255"/>
      <c r="I470" s="255"/>
      <c r="J470" s="1022"/>
      <c r="K470" s="1022"/>
      <c r="L470" s="1022"/>
      <c r="M470" s="255"/>
      <c r="N470" s="255"/>
      <c r="O470" s="255"/>
      <c r="P470" s="255"/>
      <c r="Q470" s="255"/>
      <c r="R470" s="255"/>
      <c r="S470" s="255"/>
      <c r="T470" s="255"/>
      <c r="U470" s="255"/>
      <c r="V470" s="1022"/>
      <c r="W470" s="255"/>
      <c r="X470" s="255"/>
      <c r="Y470" s="255"/>
      <c r="Z470" s="255"/>
      <c r="AA470" s="255"/>
      <c r="AB470" s="255"/>
      <c r="AC470" s="255"/>
      <c r="AD470" s="255"/>
      <c r="AE470" s="255"/>
      <c r="AF470" s="255"/>
      <c r="AG470" s="255"/>
      <c r="AH470" s="255"/>
      <c r="AI470" s="255"/>
      <c r="AJ470" s="255"/>
      <c r="AK470" s="255"/>
      <c r="AL470" s="255"/>
      <c r="AM470" s="255"/>
      <c r="AN470" s="255"/>
      <c r="AO470" s="255"/>
      <c r="AP470" s="255"/>
      <c r="AQ470" s="255"/>
      <c r="AR470" s="255"/>
      <c r="AS470" s="255"/>
    </row>
    <row r="471" spans="1:45" ht="12.75" customHeight="1">
      <c r="A471" s="255"/>
      <c r="B471" s="255"/>
      <c r="C471" s="255"/>
      <c r="D471" s="255"/>
      <c r="E471" s="255"/>
      <c r="F471" s="255"/>
      <c r="G471" s="255"/>
      <c r="H471" s="255"/>
      <c r="I471" s="255"/>
      <c r="J471" s="1022"/>
      <c r="K471" s="1022"/>
      <c r="L471" s="1022"/>
      <c r="M471" s="255"/>
      <c r="N471" s="255"/>
      <c r="O471" s="255"/>
      <c r="P471" s="255"/>
      <c r="Q471" s="255"/>
      <c r="R471" s="255"/>
      <c r="S471" s="255"/>
      <c r="T471" s="255"/>
      <c r="U471" s="255"/>
      <c r="V471" s="1022"/>
      <c r="W471" s="255"/>
      <c r="X471" s="255"/>
      <c r="Y471" s="255"/>
      <c r="Z471" s="255"/>
      <c r="AA471" s="255"/>
      <c r="AB471" s="255"/>
      <c r="AC471" s="255"/>
      <c r="AD471" s="255"/>
      <c r="AE471" s="255"/>
      <c r="AF471" s="255"/>
      <c r="AG471" s="255"/>
      <c r="AH471" s="255"/>
      <c r="AI471" s="255"/>
      <c r="AJ471" s="255"/>
      <c r="AK471" s="255"/>
      <c r="AL471" s="255"/>
      <c r="AM471" s="255"/>
      <c r="AN471" s="255"/>
      <c r="AO471" s="255"/>
      <c r="AP471" s="255"/>
      <c r="AQ471" s="255"/>
      <c r="AR471" s="255"/>
      <c r="AS471" s="255"/>
    </row>
    <row r="472" spans="1:45" ht="12.75" customHeight="1">
      <c r="A472" s="255"/>
      <c r="B472" s="255"/>
      <c r="C472" s="255"/>
      <c r="D472" s="255"/>
      <c r="E472" s="255"/>
      <c r="F472" s="255"/>
      <c r="G472" s="255"/>
      <c r="H472" s="255"/>
      <c r="I472" s="255"/>
      <c r="J472" s="1022"/>
      <c r="K472" s="1022"/>
      <c r="L472" s="1022"/>
      <c r="M472" s="255"/>
      <c r="N472" s="255"/>
      <c r="O472" s="255"/>
      <c r="P472" s="255"/>
      <c r="Q472" s="255"/>
      <c r="R472" s="255"/>
      <c r="S472" s="255"/>
      <c r="T472" s="255"/>
      <c r="U472" s="255"/>
      <c r="V472" s="1022"/>
      <c r="W472" s="255"/>
      <c r="X472" s="255"/>
      <c r="Y472" s="255"/>
      <c r="Z472" s="255"/>
      <c r="AA472" s="255"/>
      <c r="AB472" s="255"/>
      <c r="AC472" s="255"/>
      <c r="AD472" s="255"/>
      <c r="AE472" s="255"/>
      <c r="AF472" s="255"/>
      <c r="AG472" s="255"/>
      <c r="AH472" s="255"/>
      <c r="AI472" s="255"/>
      <c r="AJ472" s="255"/>
      <c r="AK472" s="255"/>
      <c r="AL472" s="255"/>
      <c r="AM472" s="255"/>
      <c r="AN472" s="255"/>
      <c r="AO472" s="255"/>
      <c r="AP472" s="255"/>
      <c r="AQ472" s="255"/>
      <c r="AR472" s="255"/>
      <c r="AS472" s="255"/>
    </row>
    <row r="473" spans="1:45" ht="12.75" customHeight="1">
      <c r="A473" s="255"/>
      <c r="B473" s="255"/>
      <c r="C473" s="255"/>
      <c r="D473" s="255"/>
      <c r="E473" s="255"/>
      <c r="F473" s="255"/>
      <c r="G473" s="255"/>
      <c r="H473" s="255"/>
      <c r="I473" s="255"/>
      <c r="J473" s="1022"/>
      <c r="K473" s="1022"/>
      <c r="L473" s="1022"/>
      <c r="M473" s="255"/>
      <c r="N473" s="255"/>
      <c r="O473" s="255"/>
      <c r="P473" s="255"/>
      <c r="Q473" s="255"/>
      <c r="R473" s="255"/>
      <c r="S473" s="255"/>
      <c r="T473" s="255"/>
      <c r="U473" s="255"/>
      <c r="V473" s="1022"/>
      <c r="W473" s="255"/>
      <c r="X473" s="255"/>
      <c r="Y473" s="255"/>
      <c r="Z473" s="255"/>
      <c r="AA473" s="255"/>
      <c r="AB473" s="255"/>
      <c r="AC473" s="255"/>
      <c r="AD473" s="255"/>
      <c r="AE473" s="255"/>
      <c r="AF473" s="255"/>
      <c r="AG473" s="255"/>
      <c r="AH473" s="255"/>
      <c r="AI473" s="255"/>
      <c r="AJ473" s="255"/>
      <c r="AK473" s="255"/>
      <c r="AL473" s="255"/>
      <c r="AM473" s="255"/>
      <c r="AN473" s="255"/>
      <c r="AO473" s="255"/>
      <c r="AP473" s="255"/>
      <c r="AQ473" s="255"/>
      <c r="AR473" s="255"/>
      <c r="AS473" s="255"/>
    </row>
    <row r="474" spans="1:45" ht="12.75" customHeight="1">
      <c r="A474" s="255"/>
      <c r="B474" s="255"/>
      <c r="C474" s="255"/>
      <c r="D474" s="255"/>
      <c r="E474" s="255"/>
      <c r="F474" s="255"/>
      <c r="G474" s="255"/>
      <c r="H474" s="255"/>
      <c r="I474" s="255"/>
      <c r="J474" s="1022"/>
      <c r="K474" s="1022"/>
      <c r="L474" s="1022"/>
      <c r="M474" s="255"/>
      <c r="N474" s="255"/>
      <c r="O474" s="255"/>
      <c r="P474" s="255"/>
      <c r="Q474" s="255"/>
      <c r="R474" s="255"/>
      <c r="S474" s="255"/>
      <c r="T474" s="255"/>
      <c r="U474" s="255"/>
      <c r="V474" s="1022"/>
      <c r="W474" s="255"/>
      <c r="X474" s="255"/>
      <c r="Y474" s="255"/>
      <c r="Z474" s="255"/>
      <c r="AA474" s="255"/>
      <c r="AB474" s="255"/>
      <c r="AC474" s="255"/>
      <c r="AD474" s="255"/>
      <c r="AE474" s="255"/>
      <c r="AF474" s="255"/>
      <c r="AG474" s="255"/>
      <c r="AH474" s="255"/>
      <c r="AI474" s="255"/>
      <c r="AJ474" s="255"/>
      <c r="AK474" s="255"/>
      <c r="AL474" s="255"/>
      <c r="AM474" s="255"/>
      <c r="AN474" s="255"/>
      <c r="AO474" s="255"/>
      <c r="AP474" s="255"/>
      <c r="AQ474" s="255"/>
      <c r="AR474" s="255"/>
      <c r="AS474" s="255"/>
    </row>
    <row r="475" spans="1:45" ht="12.75" customHeight="1">
      <c r="A475" s="255"/>
      <c r="B475" s="255"/>
      <c r="C475" s="255"/>
      <c r="D475" s="255"/>
      <c r="E475" s="255"/>
      <c r="F475" s="255"/>
      <c r="G475" s="255"/>
      <c r="H475" s="255"/>
      <c r="I475" s="255"/>
      <c r="J475" s="1022"/>
      <c r="K475" s="1022"/>
      <c r="L475" s="1022"/>
      <c r="M475" s="255"/>
      <c r="N475" s="255"/>
      <c r="O475" s="255"/>
      <c r="P475" s="255"/>
      <c r="Q475" s="255"/>
      <c r="R475" s="255"/>
      <c r="S475" s="255"/>
      <c r="T475" s="255"/>
      <c r="U475" s="255"/>
      <c r="V475" s="1022"/>
      <c r="W475" s="255"/>
      <c r="X475" s="255"/>
      <c r="Y475" s="255"/>
      <c r="Z475" s="255"/>
      <c r="AA475" s="255"/>
      <c r="AB475" s="255"/>
      <c r="AC475" s="255"/>
      <c r="AD475" s="255"/>
      <c r="AE475" s="255"/>
      <c r="AF475" s="255"/>
      <c r="AG475" s="255"/>
      <c r="AH475" s="255"/>
      <c r="AI475" s="255"/>
      <c r="AJ475" s="255"/>
      <c r="AK475" s="255"/>
      <c r="AL475" s="255"/>
      <c r="AM475" s="255"/>
      <c r="AN475" s="255"/>
      <c r="AO475" s="255"/>
      <c r="AP475" s="255"/>
      <c r="AQ475" s="255"/>
      <c r="AR475" s="255"/>
      <c r="AS475" s="255"/>
    </row>
    <row r="476" spans="1:45" ht="12.75" customHeight="1">
      <c r="A476" s="255"/>
      <c r="B476" s="255"/>
      <c r="C476" s="255"/>
      <c r="D476" s="255"/>
      <c r="E476" s="255"/>
      <c r="F476" s="255"/>
      <c r="G476" s="255"/>
      <c r="H476" s="255"/>
      <c r="I476" s="255"/>
      <c r="J476" s="1022"/>
      <c r="K476" s="1022"/>
      <c r="L476" s="1022"/>
      <c r="M476" s="255"/>
      <c r="N476" s="255"/>
      <c r="O476" s="255"/>
      <c r="P476" s="255"/>
      <c r="Q476" s="255"/>
      <c r="R476" s="255"/>
      <c r="S476" s="255"/>
      <c r="T476" s="255"/>
      <c r="U476" s="255"/>
      <c r="V476" s="1022"/>
      <c r="W476" s="255"/>
      <c r="X476" s="255"/>
      <c r="Y476" s="255"/>
      <c r="Z476" s="255"/>
      <c r="AA476" s="255"/>
      <c r="AB476" s="255"/>
      <c r="AC476" s="255"/>
      <c r="AD476" s="255"/>
      <c r="AE476" s="255"/>
      <c r="AF476" s="255"/>
      <c r="AG476" s="255"/>
      <c r="AH476" s="255"/>
      <c r="AI476" s="255"/>
      <c r="AJ476" s="255"/>
      <c r="AK476" s="255"/>
      <c r="AL476" s="255"/>
      <c r="AM476" s="255"/>
      <c r="AN476" s="255"/>
      <c r="AO476" s="255"/>
      <c r="AP476" s="255"/>
      <c r="AQ476" s="255"/>
      <c r="AR476" s="255"/>
      <c r="AS476" s="255"/>
    </row>
    <row r="477" spans="1:45" ht="12.75" customHeight="1">
      <c r="A477" s="255"/>
      <c r="B477" s="255"/>
      <c r="C477" s="255"/>
      <c r="D477" s="255"/>
      <c r="E477" s="255"/>
      <c r="F477" s="255"/>
      <c r="G477" s="255"/>
      <c r="H477" s="255"/>
      <c r="I477" s="255"/>
      <c r="J477" s="1022"/>
      <c r="K477" s="1022"/>
      <c r="L477" s="1022"/>
      <c r="M477" s="255"/>
      <c r="N477" s="255"/>
      <c r="O477" s="255"/>
      <c r="P477" s="255"/>
      <c r="Q477" s="255"/>
      <c r="R477" s="255"/>
      <c r="S477" s="255"/>
      <c r="T477" s="255"/>
      <c r="U477" s="255"/>
      <c r="V477" s="1022"/>
      <c r="W477" s="255"/>
      <c r="X477" s="255"/>
      <c r="Y477" s="255"/>
      <c r="Z477" s="255"/>
      <c r="AA477" s="255"/>
      <c r="AB477" s="255"/>
      <c r="AC477" s="255"/>
      <c r="AD477" s="255"/>
      <c r="AE477" s="255"/>
      <c r="AF477" s="255"/>
      <c r="AG477" s="255"/>
      <c r="AH477" s="255"/>
      <c r="AI477" s="255"/>
      <c r="AJ477" s="255"/>
      <c r="AK477" s="255"/>
      <c r="AL477" s="255"/>
      <c r="AM477" s="255"/>
      <c r="AN477" s="255"/>
      <c r="AO477" s="255"/>
      <c r="AP477" s="255"/>
      <c r="AQ477" s="255"/>
      <c r="AR477" s="255"/>
      <c r="AS477" s="255"/>
    </row>
    <row r="478" spans="1:45" ht="12.75" customHeight="1">
      <c r="A478" s="255"/>
      <c r="B478" s="255"/>
      <c r="C478" s="255"/>
      <c r="D478" s="255"/>
      <c r="E478" s="255"/>
      <c r="F478" s="255"/>
      <c r="G478" s="255"/>
      <c r="H478" s="255"/>
      <c r="I478" s="255"/>
      <c r="J478" s="1022"/>
      <c r="K478" s="1022"/>
      <c r="L478" s="1022"/>
      <c r="M478" s="255"/>
      <c r="N478" s="255"/>
      <c r="O478" s="255"/>
      <c r="P478" s="255"/>
      <c r="Q478" s="255"/>
      <c r="R478" s="255"/>
      <c r="S478" s="255"/>
      <c r="T478" s="255"/>
      <c r="U478" s="255"/>
      <c r="V478" s="1022"/>
      <c r="W478" s="255"/>
      <c r="X478" s="255"/>
      <c r="Y478" s="255"/>
      <c r="Z478" s="255"/>
      <c r="AA478" s="255"/>
      <c r="AB478" s="255"/>
      <c r="AC478" s="255"/>
      <c r="AD478" s="255"/>
      <c r="AE478" s="255"/>
      <c r="AF478" s="255"/>
      <c r="AG478" s="255"/>
      <c r="AH478" s="255"/>
      <c r="AI478" s="255"/>
      <c r="AJ478" s="255"/>
      <c r="AK478" s="255"/>
      <c r="AL478" s="255"/>
      <c r="AM478" s="255"/>
      <c r="AN478" s="255"/>
      <c r="AO478" s="255"/>
      <c r="AP478" s="255"/>
      <c r="AQ478" s="255"/>
      <c r="AR478" s="255"/>
      <c r="AS478" s="255"/>
    </row>
    <row r="479" spans="1:45" ht="12.75" customHeight="1">
      <c r="A479" s="255"/>
      <c r="B479" s="255"/>
      <c r="C479" s="255"/>
      <c r="D479" s="255"/>
      <c r="E479" s="255"/>
      <c r="F479" s="255"/>
      <c r="G479" s="255"/>
      <c r="H479" s="255"/>
      <c r="I479" s="255"/>
      <c r="J479" s="1022"/>
      <c r="K479" s="1022"/>
      <c r="L479" s="1022"/>
      <c r="M479" s="255"/>
      <c r="N479" s="255"/>
      <c r="O479" s="255"/>
      <c r="P479" s="255"/>
      <c r="Q479" s="255"/>
      <c r="R479" s="255"/>
      <c r="S479" s="255"/>
      <c r="T479" s="255"/>
      <c r="U479" s="255"/>
      <c r="V479" s="1022"/>
      <c r="W479" s="255"/>
      <c r="X479" s="255"/>
      <c r="Y479" s="255"/>
      <c r="Z479" s="255"/>
      <c r="AA479" s="255"/>
      <c r="AB479" s="255"/>
      <c r="AC479" s="255"/>
      <c r="AD479" s="255"/>
      <c r="AE479" s="255"/>
      <c r="AF479" s="255"/>
      <c r="AG479" s="255"/>
      <c r="AH479" s="255"/>
      <c r="AI479" s="255"/>
      <c r="AJ479" s="255"/>
      <c r="AK479" s="255"/>
      <c r="AL479" s="255"/>
      <c r="AM479" s="255"/>
      <c r="AN479" s="255"/>
      <c r="AO479" s="255"/>
      <c r="AP479" s="255"/>
      <c r="AQ479" s="255"/>
      <c r="AR479" s="255"/>
      <c r="AS479" s="255"/>
    </row>
    <row r="480" spans="1:45" ht="12.75" customHeight="1">
      <c r="A480" s="255"/>
      <c r="B480" s="255"/>
      <c r="C480" s="255"/>
      <c r="D480" s="255"/>
      <c r="E480" s="255"/>
      <c r="F480" s="255"/>
      <c r="G480" s="255"/>
      <c r="H480" s="255"/>
      <c r="I480" s="255"/>
      <c r="J480" s="1022"/>
      <c r="K480" s="1022"/>
      <c r="L480" s="1022"/>
      <c r="M480" s="255"/>
      <c r="N480" s="255"/>
      <c r="O480" s="255"/>
      <c r="P480" s="255"/>
      <c r="Q480" s="255"/>
      <c r="R480" s="255"/>
      <c r="S480" s="255"/>
      <c r="T480" s="255"/>
      <c r="U480" s="255"/>
      <c r="V480" s="1022"/>
      <c r="W480" s="255"/>
      <c r="X480" s="255"/>
      <c r="Y480" s="255"/>
      <c r="Z480" s="255"/>
      <c r="AA480" s="255"/>
      <c r="AB480" s="255"/>
      <c r="AC480" s="255"/>
      <c r="AD480" s="255"/>
      <c r="AE480" s="255"/>
      <c r="AF480" s="255"/>
      <c r="AG480" s="255"/>
      <c r="AH480" s="255"/>
      <c r="AI480" s="255"/>
      <c r="AJ480" s="255"/>
      <c r="AK480" s="255"/>
      <c r="AL480" s="255"/>
      <c r="AM480" s="255"/>
      <c r="AN480" s="255"/>
      <c r="AO480" s="255"/>
      <c r="AP480" s="255"/>
      <c r="AQ480" s="255"/>
      <c r="AR480" s="255"/>
      <c r="AS480" s="255"/>
    </row>
    <row r="481" spans="1:45" ht="12.75" customHeight="1">
      <c r="A481" s="255"/>
      <c r="B481" s="255"/>
      <c r="C481" s="255"/>
      <c r="D481" s="255"/>
      <c r="E481" s="255"/>
      <c r="F481" s="255"/>
      <c r="G481" s="255"/>
      <c r="H481" s="255"/>
      <c r="I481" s="255"/>
      <c r="J481" s="1022"/>
      <c r="K481" s="1022"/>
      <c r="L481" s="1022"/>
      <c r="M481" s="255"/>
      <c r="N481" s="255"/>
      <c r="O481" s="255"/>
      <c r="P481" s="255"/>
      <c r="Q481" s="255"/>
      <c r="R481" s="255"/>
      <c r="S481" s="255"/>
      <c r="T481" s="255"/>
      <c r="U481" s="255"/>
      <c r="V481" s="1022"/>
      <c r="W481" s="255"/>
      <c r="X481" s="255"/>
      <c r="Y481" s="255"/>
      <c r="Z481" s="255"/>
      <c r="AA481" s="255"/>
      <c r="AB481" s="255"/>
      <c r="AC481" s="255"/>
      <c r="AD481" s="255"/>
      <c r="AE481" s="255"/>
      <c r="AF481" s="255"/>
      <c r="AG481" s="255"/>
      <c r="AH481" s="255"/>
      <c r="AI481" s="255"/>
      <c r="AJ481" s="255"/>
      <c r="AK481" s="255"/>
      <c r="AL481" s="255"/>
      <c r="AM481" s="255"/>
      <c r="AN481" s="255"/>
      <c r="AO481" s="255"/>
      <c r="AP481" s="255"/>
      <c r="AQ481" s="255"/>
      <c r="AR481" s="255"/>
      <c r="AS481" s="255"/>
    </row>
    <row r="482" spans="1:45" ht="12.75" customHeight="1">
      <c r="A482" s="255"/>
      <c r="B482" s="255"/>
      <c r="C482" s="255"/>
      <c r="D482" s="255"/>
      <c r="E482" s="255"/>
      <c r="F482" s="255"/>
      <c r="G482" s="255"/>
      <c r="H482" s="255"/>
      <c r="I482" s="255"/>
      <c r="J482" s="1022"/>
      <c r="K482" s="1022"/>
      <c r="L482" s="1022"/>
      <c r="M482" s="255"/>
      <c r="N482" s="255"/>
      <c r="O482" s="255"/>
      <c r="P482" s="255"/>
      <c r="Q482" s="255"/>
      <c r="R482" s="255"/>
      <c r="S482" s="255"/>
      <c r="T482" s="255"/>
      <c r="U482" s="255"/>
      <c r="V482" s="1022"/>
      <c r="W482" s="255"/>
      <c r="X482" s="255"/>
      <c r="Y482" s="255"/>
      <c r="Z482" s="255"/>
      <c r="AA482" s="255"/>
      <c r="AB482" s="255"/>
      <c r="AC482" s="255"/>
      <c r="AD482" s="255"/>
      <c r="AE482" s="255"/>
      <c r="AF482" s="255"/>
      <c r="AG482" s="255"/>
      <c r="AH482" s="255"/>
      <c r="AI482" s="255"/>
      <c r="AJ482" s="255"/>
      <c r="AK482" s="255"/>
      <c r="AL482" s="255"/>
      <c r="AM482" s="255"/>
      <c r="AN482" s="255"/>
      <c r="AO482" s="255"/>
      <c r="AP482" s="255"/>
      <c r="AQ482" s="255"/>
      <c r="AR482" s="255"/>
      <c r="AS482" s="255"/>
    </row>
    <row r="483" spans="1:45" ht="12.75" customHeight="1">
      <c r="A483" s="255"/>
      <c r="B483" s="255"/>
      <c r="C483" s="255"/>
      <c r="D483" s="255"/>
      <c r="E483" s="255"/>
      <c r="F483" s="255"/>
      <c r="G483" s="255"/>
      <c r="H483" s="255"/>
      <c r="I483" s="255"/>
      <c r="J483" s="1022"/>
      <c r="K483" s="1022"/>
      <c r="L483" s="1022"/>
      <c r="M483" s="255"/>
      <c r="N483" s="255"/>
      <c r="O483" s="255"/>
      <c r="P483" s="255"/>
      <c r="Q483" s="255"/>
      <c r="R483" s="255"/>
      <c r="S483" s="255"/>
      <c r="T483" s="255"/>
      <c r="U483" s="255"/>
      <c r="V483" s="1022"/>
      <c r="W483" s="255"/>
      <c r="X483" s="255"/>
      <c r="Y483" s="255"/>
      <c r="Z483" s="255"/>
      <c r="AA483" s="255"/>
      <c r="AB483" s="255"/>
      <c r="AC483" s="255"/>
      <c r="AD483" s="255"/>
      <c r="AE483" s="255"/>
      <c r="AF483" s="255"/>
      <c r="AG483" s="255"/>
      <c r="AH483" s="255"/>
      <c r="AI483" s="255"/>
      <c r="AJ483" s="255"/>
      <c r="AK483" s="255"/>
      <c r="AL483" s="255"/>
      <c r="AM483" s="255"/>
      <c r="AN483" s="255"/>
      <c r="AO483" s="255"/>
      <c r="AP483" s="255"/>
      <c r="AQ483" s="255"/>
      <c r="AR483" s="255"/>
      <c r="AS483" s="255"/>
    </row>
    <row r="484" spans="1:45" ht="12.75" customHeight="1">
      <c r="A484" s="255"/>
      <c r="B484" s="255"/>
      <c r="C484" s="255"/>
      <c r="D484" s="255"/>
      <c r="E484" s="255"/>
      <c r="F484" s="255"/>
      <c r="G484" s="255"/>
      <c r="H484" s="255"/>
      <c r="I484" s="255"/>
      <c r="J484" s="1022"/>
      <c r="K484" s="1022"/>
      <c r="L484" s="1022"/>
      <c r="M484" s="255"/>
      <c r="N484" s="255"/>
      <c r="O484" s="255"/>
      <c r="P484" s="255"/>
      <c r="Q484" s="255"/>
      <c r="R484" s="255"/>
      <c r="S484" s="255"/>
      <c r="T484" s="255"/>
      <c r="U484" s="255"/>
      <c r="V484" s="1022"/>
      <c r="W484" s="255"/>
      <c r="X484" s="255"/>
      <c r="Y484" s="255"/>
      <c r="Z484" s="255"/>
      <c r="AA484" s="255"/>
      <c r="AB484" s="255"/>
      <c r="AC484" s="255"/>
      <c r="AD484" s="255"/>
      <c r="AE484" s="255"/>
      <c r="AF484" s="255"/>
      <c r="AG484" s="255"/>
      <c r="AH484" s="255"/>
      <c r="AI484" s="255"/>
      <c r="AJ484" s="255"/>
      <c r="AK484" s="255"/>
      <c r="AL484" s="255"/>
      <c r="AM484" s="255"/>
      <c r="AN484" s="255"/>
      <c r="AO484" s="255"/>
      <c r="AP484" s="255"/>
      <c r="AQ484" s="255"/>
      <c r="AR484" s="255"/>
      <c r="AS484" s="255"/>
    </row>
    <row r="485" spans="1:45" ht="12.75" customHeight="1">
      <c r="A485" s="255"/>
      <c r="B485" s="255"/>
      <c r="C485" s="255"/>
      <c r="D485" s="255"/>
      <c r="E485" s="255"/>
      <c r="F485" s="255"/>
      <c r="G485" s="255"/>
      <c r="H485" s="255"/>
      <c r="I485" s="255"/>
      <c r="J485" s="1022"/>
      <c r="K485" s="1022"/>
      <c r="L485" s="1022"/>
      <c r="M485" s="255"/>
      <c r="N485" s="255"/>
      <c r="O485" s="255"/>
      <c r="P485" s="255"/>
      <c r="Q485" s="255"/>
      <c r="R485" s="255"/>
      <c r="S485" s="255"/>
      <c r="T485" s="255"/>
      <c r="U485" s="255"/>
      <c r="V485" s="1022"/>
      <c r="W485" s="255"/>
      <c r="X485" s="255"/>
      <c r="Y485" s="255"/>
      <c r="Z485" s="255"/>
      <c r="AA485" s="255"/>
      <c r="AB485" s="255"/>
      <c r="AC485" s="255"/>
      <c r="AD485" s="255"/>
      <c r="AE485" s="255"/>
      <c r="AF485" s="255"/>
      <c r="AG485" s="255"/>
      <c r="AH485" s="255"/>
      <c r="AI485" s="255"/>
      <c r="AJ485" s="255"/>
      <c r="AK485" s="255"/>
      <c r="AL485" s="255"/>
      <c r="AM485" s="255"/>
      <c r="AN485" s="255"/>
      <c r="AO485" s="255"/>
      <c r="AP485" s="255"/>
      <c r="AQ485" s="255"/>
      <c r="AR485" s="255"/>
      <c r="AS485" s="255"/>
    </row>
    <row r="486" spans="1:45" ht="12.75" customHeight="1">
      <c r="A486" s="255"/>
      <c r="B486" s="255"/>
      <c r="C486" s="255"/>
      <c r="D486" s="255"/>
      <c r="E486" s="255"/>
      <c r="F486" s="255"/>
      <c r="G486" s="255"/>
      <c r="H486" s="255"/>
      <c r="I486" s="255"/>
      <c r="J486" s="1022"/>
      <c r="K486" s="1022"/>
      <c r="L486" s="1022"/>
      <c r="M486" s="255"/>
      <c r="N486" s="255"/>
      <c r="O486" s="255"/>
      <c r="P486" s="255"/>
      <c r="Q486" s="255"/>
      <c r="R486" s="255"/>
      <c r="S486" s="255"/>
      <c r="T486" s="255"/>
      <c r="U486" s="255"/>
      <c r="V486" s="1022"/>
      <c r="W486" s="255"/>
      <c r="X486" s="255"/>
      <c r="Y486" s="255"/>
      <c r="Z486" s="255"/>
      <c r="AA486" s="255"/>
      <c r="AB486" s="255"/>
      <c r="AC486" s="255"/>
      <c r="AD486" s="255"/>
      <c r="AE486" s="255"/>
      <c r="AF486" s="255"/>
      <c r="AG486" s="255"/>
      <c r="AH486" s="255"/>
      <c r="AI486" s="255"/>
      <c r="AJ486" s="255"/>
      <c r="AK486" s="255"/>
      <c r="AL486" s="255"/>
      <c r="AM486" s="255"/>
      <c r="AN486" s="255"/>
      <c r="AO486" s="255"/>
      <c r="AP486" s="255"/>
      <c r="AQ486" s="255"/>
      <c r="AR486" s="255"/>
      <c r="AS486" s="255"/>
    </row>
    <row r="487" spans="1:45" ht="12.75" customHeight="1">
      <c r="A487" s="255"/>
      <c r="B487" s="255"/>
      <c r="C487" s="255"/>
      <c r="D487" s="255"/>
      <c r="E487" s="255"/>
      <c r="F487" s="255"/>
      <c r="G487" s="255"/>
      <c r="H487" s="255"/>
      <c r="I487" s="255"/>
      <c r="J487" s="1022"/>
      <c r="K487" s="1022"/>
      <c r="L487" s="1022"/>
      <c r="M487" s="255"/>
      <c r="N487" s="255"/>
      <c r="O487" s="255"/>
      <c r="P487" s="255"/>
      <c r="Q487" s="255"/>
      <c r="R487" s="255"/>
      <c r="S487" s="255"/>
      <c r="T487" s="255"/>
      <c r="U487" s="255"/>
      <c r="V487" s="1022"/>
      <c r="W487" s="255"/>
      <c r="X487" s="255"/>
      <c r="Y487" s="255"/>
      <c r="Z487" s="255"/>
      <c r="AA487" s="255"/>
      <c r="AB487" s="255"/>
      <c r="AC487" s="255"/>
      <c r="AD487" s="255"/>
      <c r="AE487" s="255"/>
      <c r="AF487" s="255"/>
      <c r="AG487" s="255"/>
      <c r="AH487" s="255"/>
      <c r="AI487" s="255"/>
      <c r="AJ487" s="255"/>
      <c r="AK487" s="255"/>
      <c r="AL487" s="255"/>
      <c r="AM487" s="255"/>
      <c r="AN487" s="255"/>
      <c r="AO487" s="255"/>
      <c r="AP487" s="255"/>
      <c r="AQ487" s="255"/>
      <c r="AR487" s="255"/>
      <c r="AS487" s="255"/>
    </row>
    <row r="488" spans="1:45" ht="12.75" customHeight="1">
      <c r="A488" s="255"/>
      <c r="B488" s="255"/>
      <c r="C488" s="255"/>
      <c r="D488" s="255"/>
      <c r="E488" s="255"/>
      <c r="F488" s="255"/>
      <c r="G488" s="255"/>
      <c r="H488" s="255"/>
      <c r="I488" s="255"/>
      <c r="J488" s="1022"/>
      <c r="K488" s="1022"/>
      <c r="L488" s="1022"/>
      <c r="M488" s="255"/>
      <c r="N488" s="255"/>
      <c r="O488" s="255"/>
      <c r="P488" s="255"/>
      <c r="Q488" s="255"/>
      <c r="R488" s="255"/>
      <c r="S488" s="255"/>
      <c r="T488" s="255"/>
      <c r="U488" s="255"/>
      <c r="V488" s="1022"/>
      <c r="W488" s="255"/>
      <c r="X488" s="255"/>
      <c r="Y488" s="255"/>
      <c r="Z488" s="255"/>
      <c r="AA488" s="255"/>
      <c r="AB488" s="255"/>
      <c r="AC488" s="255"/>
      <c r="AD488" s="255"/>
      <c r="AE488" s="255"/>
      <c r="AF488" s="255"/>
      <c r="AG488" s="255"/>
      <c r="AH488" s="255"/>
      <c r="AI488" s="255"/>
      <c r="AJ488" s="255"/>
      <c r="AK488" s="255"/>
      <c r="AL488" s="255"/>
      <c r="AM488" s="255"/>
      <c r="AN488" s="255"/>
      <c r="AO488" s="255"/>
      <c r="AP488" s="255"/>
      <c r="AQ488" s="255"/>
      <c r="AR488" s="255"/>
      <c r="AS488" s="255"/>
    </row>
    <row r="489" spans="1:45" ht="12.75" customHeight="1">
      <c r="A489" s="255"/>
      <c r="B489" s="255"/>
      <c r="C489" s="255"/>
      <c r="D489" s="255"/>
      <c r="E489" s="255"/>
      <c r="F489" s="255"/>
      <c r="G489" s="255"/>
      <c r="H489" s="255"/>
      <c r="I489" s="255"/>
      <c r="J489" s="1022"/>
      <c r="K489" s="1022"/>
      <c r="L489" s="1022"/>
      <c r="M489" s="255"/>
      <c r="N489" s="255"/>
      <c r="O489" s="255"/>
      <c r="P489" s="255"/>
      <c r="Q489" s="255"/>
      <c r="R489" s="255"/>
      <c r="S489" s="255"/>
      <c r="T489" s="255"/>
      <c r="U489" s="255"/>
      <c r="V489" s="1022"/>
      <c r="W489" s="255"/>
      <c r="X489" s="255"/>
      <c r="Y489" s="255"/>
      <c r="Z489" s="255"/>
      <c r="AA489" s="255"/>
      <c r="AB489" s="255"/>
      <c r="AC489" s="255"/>
      <c r="AD489" s="255"/>
      <c r="AE489" s="255"/>
      <c r="AF489" s="255"/>
      <c r="AG489" s="255"/>
      <c r="AH489" s="255"/>
      <c r="AI489" s="255"/>
      <c r="AJ489" s="255"/>
      <c r="AK489" s="255"/>
      <c r="AL489" s="255"/>
      <c r="AM489" s="255"/>
      <c r="AN489" s="255"/>
      <c r="AO489" s="255"/>
      <c r="AP489" s="255"/>
      <c r="AQ489" s="255"/>
      <c r="AR489" s="255"/>
      <c r="AS489" s="255"/>
    </row>
    <row r="490" spans="1:45" ht="12.75" customHeight="1">
      <c r="A490" s="255"/>
      <c r="B490" s="255"/>
      <c r="C490" s="255"/>
      <c r="D490" s="255"/>
      <c r="E490" s="255"/>
      <c r="F490" s="255"/>
      <c r="G490" s="255"/>
      <c r="H490" s="255"/>
      <c r="I490" s="255"/>
      <c r="J490" s="1022"/>
      <c r="K490" s="1022"/>
      <c r="L490" s="1022"/>
      <c r="M490" s="255"/>
      <c r="N490" s="255"/>
      <c r="O490" s="255"/>
      <c r="P490" s="255"/>
      <c r="Q490" s="255"/>
      <c r="R490" s="255"/>
      <c r="S490" s="255"/>
      <c r="T490" s="255"/>
      <c r="U490" s="255"/>
      <c r="V490" s="1022"/>
      <c r="W490" s="255"/>
      <c r="X490" s="255"/>
      <c r="Y490" s="255"/>
      <c r="Z490" s="255"/>
      <c r="AA490" s="255"/>
      <c r="AB490" s="255"/>
      <c r="AC490" s="255"/>
      <c r="AD490" s="255"/>
      <c r="AE490" s="255"/>
      <c r="AF490" s="255"/>
      <c r="AG490" s="255"/>
      <c r="AH490" s="255"/>
      <c r="AI490" s="255"/>
      <c r="AJ490" s="255"/>
      <c r="AK490" s="255"/>
      <c r="AL490" s="255"/>
      <c r="AM490" s="255"/>
      <c r="AN490" s="255"/>
      <c r="AO490" s="255"/>
      <c r="AP490" s="255"/>
      <c r="AQ490" s="255"/>
      <c r="AR490" s="255"/>
      <c r="AS490" s="255"/>
    </row>
    <row r="491" spans="1:45" ht="12.75" customHeight="1">
      <c r="A491" s="255"/>
      <c r="B491" s="255"/>
      <c r="C491" s="255"/>
      <c r="D491" s="255"/>
      <c r="E491" s="255"/>
      <c r="F491" s="255"/>
      <c r="G491" s="255"/>
      <c r="H491" s="255"/>
      <c r="I491" s="255"/>
      <c r="J491" s="1022"/>
      <c r="K491" s="1022"/>
      <c r="L491" s="1022"/>
      <c r="M491" s="255"/>
      <c r="N491" s="255"/>
      <c r="O491" s="255"/>
      <c r="P491" s="255"/>
      <c r="Q491" s="255"/>
      <c r="R491" s="255"/>
      <c r="S491" s="255"/>
      <c r="T491" s="255"/>
      <c r="U491" s="255"/>
      <c r="V491" s="1022"/>
      <c r="W491" s="255"/>
      <c r="X491" s="255"/>
      <c r="Y491" s="255"/>
      <c r="Z491" s="255"/>
      <c r="AA491" s="255"/>
      <c r="AB491" s="255"/>
      <c r="AC491" s="255"/>
      <c r="AD491" s="255"/>
      <c r="AE491" s="255"/>
      <c r="AF491" s="255"/>
      <c r="AG491" s="255"/>
      <c r="AH491" s="255"/>
      <c r="AI491" s="255"/>
      <c r="AJ491" s="255"/>
      <c r="AK491" s="255"/>
      <c r="AL491" s="255"/>
      <c r="AM491" s="255"/>
      <c r="AN491" s="255"/>
      <c r="AO491" s="255"/>
      <c r="AP491" s="255"/>
      <c r="AQ491" s="255"/>
      <c r="AR491" s="255"/>
      <c r="AS491" s="255"/>
    </row>
    <row r="492" spans="1:45" ht="12.75" customHeight="1">
      <c r="A492" s="255"/>
      <c r="B492" s="255"/>
      <c r="C492" s="255"/>
      <c r="D492" s="255"/>
      <c r="E492" s="255"/>
      <c r="F492" s="255"/>
      <c r="G492" s="255"/>
      <c r="H492" s="255"/>
      <c r="I492" s="255"/>
      <c r="J492" s="1022"/>
      <c r="K492" s="1022"/>
      <c r="L492" s="1022"/>
      <c r="M492" s="255"/>
      <c r="N492" s="255"/>
      <c r="O492" s="255"/>
      <c r="P492" s="255"/>
      <c r="Q492" s="255"/>
      <c r="R492" s="255"/>
      <c r="S492" s="255"/>
      <c r="T492" s="255"/>
      <c r="U492" s="255"/>
      <c r="V492" s="1022"/>
      <c r="W492" s="255"/>
      <c r="X492" s="255"/>
      <c r="Y492" s="255"/>
      <c r="Z492" s="255"/>
      <c r="AA492" s="255"/>
      <c r="AB492" s="255"/>
      <c r="AC492" s="255"/>
      <c r="AD492" s="255"/>
      <c r="AE492" s="255"/>
      <c r="AF492" s="255"/>
      <c r="AG492" s="255"/>
      <c r="AH492" s="255"/>
      <c r="AI492" s="255"/>
      <c r="AJ492" s="255"/>
      <c r="AK492" s="255"/>
      <c r="AL492" s="255"/>
      <c r="AM492" s="255"/>
      <c r="AN492" s="255"/>
      <c r="AO492" s="255"/>
      <c r="AP492" s="255"/>
      <c r="AQ492" s="255"/>
      <c r="AR492" s="255"/>
      <c r="AS492" s="255"/>
    </row>
    <row r="493" spans="1:45" ht="12.75" customHeight="1">
      <c r="A493" s="255"/>
      <c r="B493" s="255"/>
      <c r="C493" s="255"/>
      <c r="D493" s="255"/>
      <c r="E493" s="255"/>
      <c r="F493" s="255"/>
      <c r="G493" s="255"/>
      <c r="H493" s="255"/>
      <c r="I493" s="255"/>
      <c r="J493" s="1022"/>
      <c r="K493" s="1022"/>
      <c r="L493" s="1022"/>
      <c r="M493" s="255"/>
      <c r="N493" s="255"/>
      <c r="O493" s="255"/>
      <c r="P493" s="255"/>
      <c r="Q493" s="255"/>
      <c r="R493" s="255"/>
      <c r="S493" s="255"/>
      <c r="T493" s="255"/>
      <c r="U493" s="255"/>
      <c r="V493" s="1022"/>
      <c r="W493" s="255"/>
      <c r="X493" s="255"/>
      <c r="Y493" s="255"/>
      <c r="Z493" s="255"/>
      <c r="AA493" s="255"/>
      <c r="AB493" s="255"/>
      <c r="AC493" s="255"/>
      <c r="AD493" s="255"/>
      <c r="AE493" s="255"/>
      <c r="AF493" s="255"/>
      <c r="AG493" s="255"/>
      <c r="AH493" s="255"/>
      <c r="AI493" s="255"/>
      <c r="AJ493" s="255"/>
      <c r="AK493" s="255"/>
      <c r="AL493" s="255"/>
      <c r="AM493" s="255"/>
      <c r="AN493" s="255"/>
      <c r="AO493" s="255"/>
      <c r="AP493" s="255"/>
      <c r="AQ493" s="255"/>
      <c r="AR493" s="255"/>
      <c r="AS493" s="255"/>
    </row>
    <row r="494" spans="1:45" ht="12.75" customHeight="1">
      <c r="A494" s="255"/>
      <c r="B494" s="255"/>
      <c r="C494" s="255"/>
      <c r="D494" s="255"/>
      <c r="E494" s="255"/>
      <c r="F494" s="255"/>
      <c r="G494" s="255"/>
      <c r="H494" s="255"/>
      <c r="I494" s="255"/>
      <c r="J494" s="1022"/>
      <c r="K494" s="1022"/>
      <c r="L494" s="1022"/>
      <c r="M494" s="255"/>
      <c r="N494" s="255"/>
      <c r="O494" s="255"/>
      <c r="P494" s="255"/>
      <c r="Q494" s="255"/>
      <c r="R494" s="255"/>
      <c r="S494" s="255"/>
      <c r="T494" s="255"/>
      <c r="U494" s="255"/>
      <c r="V494" s="1022"/>
      <c r="W494" s="255"/>
      <c r="X494" s="255"/>
      <c r="Y494" s="255"/>
      <c r="Z494" s="255"/>
      <c r="AA494" s="255"/>
      <c r="AB494" s="255"/>
      <c r="AC494" s="255"/>
      <c r="AD494" s="255"/>
      <c r="AE494" s="255"/>
      <c r="AF494" s="255"/>
      <c r="AG494" s="255"/>
      <c r="AH494" s="255"/>
      <c r="AI494" s="255"/>
      <c r="AJ494" s="255"/>
      <c r="AK494" s="255"/>
      <c r="AL494" s="255"/>
      <c r="AM494" s="255"/>
      <c r="AN494" s="255"/>
      <c r="AO494" s="255"/>
      <c r="AP494" s="255"/>
      <c r="AQ494" s="255"/>
      <c r="AR494" s="255"/>
      <c r="AS494" s="255"/>
    </row>
    <row r="495" spans="1:45" ht="12.75" customHeight="1">
      <c r="A495" s="255"/>
      <c r="B495" s="255"/>
      <c r="C495" s="255"/>
      <c r="D495" s="255"/>
      <c r="E495" s="255"/>
      <c r="F495" s="255"/>
      <c r="G495" s="255"/>
      <c r="H495" s="255"/>
      <c r="I495" s="255"/>
      <c r="J495" s="1022"/>
      <c r="K495" s="1022"/>
      <c r="L495" s="1022"/>
      <c r="M495" s="255"/>
      <c r="N495" s="255"/>
      <c r="O495" s="255"/>
      <c r="P495" s="255"/>
      <c r="Q495" s="255"/>
      <c r="R495" s="255"/>
      <c r="S495" s="255"/>
      <c r="T495" s="255"/>
      <c r="U495" s="255"/>
      <c r="V495" s="1022"/>
      <c r="W495" s="255"/>
      <c r="X495" s="255"/>
      <c r="Y495" s="255"/>
      <c r="Z495" s="255"/>
      <c r="AA495" s="255"/>
      <c r="AB495" s="255"/>
      <c r="AC495" s="255"/>
      <c r="AD495" s="255"/>
      <c r="AE495" s="255"/>
      <c r="AF495" s="255"/>
      <c r="AG495" s="255"/>
      <c r="AH495" s="255"/>
      <c r="AI495" s="255"/>
      <c r="AJ495" s="255"/>
      <c r="AK495" s="255"/>
      <c r="AL495" s="255"/>
      <c r="AM495" s="255"/>
      <c r="AN495" s="255"/>
      <c r="AO495" s="255"/>
      <c r="AP495" s="255"/>
      <c r="AQ495" s="255"/>
      <c r="AR495" s="255"/>
      <c r="AS495" s="255"/>
    </row>
    <row r="496" spans="1:45" ht="12.75" customHeight="1">
      <c r="A496" s="255"/>
      <c r="B496" s="255"/>
      <c r="C496" s="255"/>
      <c r="D496" s="255"/>
      <c r="E496" s="255"/>
      <c r="F496" s="255"/>
      <c r="G496" s="255"/>
      <c r="H496" s="255"/>
      <c r="I496" s="255"/>
      <c r="J496" s="1022"/>
      <c r="K496" s="1022"/>
      <c r="L496" s="1022"/>
      <c r="M496" s="255"/>
      <c r="N496" s="255"/>
      <c r="O496" s="255"/>
      <c r="P496" s="255"/>
      <c r="Q496" s="255"/>
      <c r="R496" s="255"/>
      <c r="S496" s="255"/>
      <c r="T496" s="255"/>
      <c r="U496" s="255"/>
      <c r="V496" s="1022"/>
      <c r="W496" s="255"/>
      <c r="X496" s="255"/>
      <c r="Y496" s="255"/>
      <c r="Z496" s="255"/>
      <c r="AA496" s="255"/>
      <c r="AB496" s="255"/>
      <c r="AC496" s="255"/>
      <c r="AD496" s="255"/>
      <c r="AE496" s="255"/>
      <c r="AF496" s="255"/>
      <c r="AG496" s="255"/>
      <c r="AH496" s="255"/>
      <c r="AI496" s="255"/>
      <c r="AJ496" s="255"/>
      <c r="AK496" s="255"/>
      <c r="AL496" s="255"/>
      <c r="AM496" s="255"/>
      <c r="AN496" s="255"/>
      <c r="AO496" s="255"/>
      <c r="AP496" s="255"/>
      <c r="AQ496" s="255"/>
      <c r="AR496" s="255"/>
      <c r="AS496" s="255"/>
    </row>
    <row r="497" spans="1:45" ht="12.75" customHeight="1">
      <c r="A497" s="255"/>
      <c r="B497" s="255"/>
      <c r="C497" s="255"/>
      <c r="D497" s="255"/>
      <c r="E497" s="255"/>
      <c r="F497" s="255"/>
      <c r="G497" s="255"/>
      <c r="H497" s="255"/>
      <c r="I497" s="255"/>
      <c r="J497" s="1022"/>
      <c r="K497" s="1022"/>
      <c r="L497" s="1022"/>
      <c r="M497" s="255"/>
      <c r="N497" s="255"/>
      <c r="O497" s="255"/>
      <c r="P497" s="255"/>
      <c r="Q497" s="255"/>
      <c r="R497" s="255"/>
      <c r="S497" s="255"/>
      <c r="T497" s="255"/>
      <c r="U497" s="255"/>
      <c r="V497" s="1022"/>
      <c r="W497" s="255"/>
      <c r="X497" s="255"/>
      <c r="Y497" s="255"/>
      <c r="Z497" s="255"/>
      <c r="AA497" s="255"/>
      <c r="AB497" s="255"/>
      <c r="AC497" s="255"/>
      <c r="AD497" s="255"/>
      <c r="AE497" s="255"/>
      <c r="AF497" s="255"/>
      <c r="AG497" s="255"/>
      <c r="AH497" s="255"/>
      <c r="AI497" s="255"/>
      <c r="AJ497" s="255"/>
      <c r="AK497" s="255"/>
      <c r="AL497" s="255"/>
      <c r="AM497" s="255"/>
      <c r="AN497" s="255"/>
      <c r="AO497" s="255"/>
      <c r="AP497" s="255"/>
      <c r="AQ497" s="255"/>
      <c r="AR497" s="255"/>
      <c r="AS497" s="255"/>
    </row>
    <row r="498" spans="1:45" ht="12.75" customHeight="1">
      <c r="A498" s="255"/>
      <c r="B498" s="255"/>
      <c r="C498" s="255"/>
      <c r="D498" s="255"/>
      <c r="E498" s="255"/>
      <c r="F498" s="255"/>
      <c r="G498" s="255"/>
      <c r="H498" s="255"/>
      <c r="I498" s="255"/>
      <c r="J498" s="1022"/>
      <c r="K498" s="1022"/>
      <c r="L498" s="1022"/>
      <c r="M498" s="255"/>
      <c r="N498" s="255"/>
      <c r="O498" s="255"/>
      <c r="P498" s="255"/>
      <c r="Q498" s="255"/>
      <c r="R498" s="255"/>
      <c r="S498" s="255"/>
      <c r="T498" s="255"/>
      <c r="U498" s="255"/>
      <c r="V498" s="1022"/>
      <c r="W498" s="255"/>
      <c r="X498" s="255"/>
      <c r="Y498" s="255"/>
      <c r="Z498" s="255"/>
      <c r="AA498" s="255"/>
      <c r="AB498" s="255"/>
      <c r="AC498" s="255"/>
      <c r="AD498" s="255"/>
      <c r="AE498" s="255"/>
      <c r="AF498" s="255"/>
      <c r="AG498" s="255"/>
      <c r="AH498" s="255"/>
      <c r="AI498" s="255"/>
      <c r="AJ498" s="255"/>
      <c r="AK498" s="255"/>
      <c r="AL498" s="255"/>
      <c r="AM498" s="255"/>
      <c r="AN498" s="255"/>
      <c r="AO498" s="255"/>
      <c r="AP498" s="255"/>
      <c r="AQ498" s="255"/>
      <c r="AR498" s="255"/>
      <c r="AS498" s="255"/>
    </row>
    <row r="499" spans="1:45" ht="12.75" customHeight="1">
      <c r="A499" s="255"/>
      <c r="B499" s="255"/>
      <c r="C499" s="255"/>
      <c r="D499" s="255"/>
      <c r="E499" s="255"/>
      <c r="F499" s="255"/>
      <c r="G499" s="255"/>
      <c r="H499" s="255"/>
      <c r="I499" s="255"/>
      <c r="J499" s="1022"/>
      <c r="K499" s="1022"/>
      <c r="L499" s="1022"/>
      <c r="M499" s="255"/>
      <c r="N499" s="255"/>
      <c r="O499" s="255"/>
      <c r="P499" s="255"/>
      <c r="Q499" s="255"/>
      <c r="R499" s="255"/>
      <c r="S499" s="255"/>
      <c r="T499" s="255"/>
      <c r="U499" s="255"/>
      <c r="V499" s="1022"/>
      <c r="W499" s="255"/>
      <c r="X499" s="255"/>
      <c r="Y499" s="255"/>
      <c r="Z499" s="255"/>
      <c r="AA499" s="255"/>
      <c r="AB499" s="255"/>
      <c r="AC499" s="255"/>
      <c r="AD499" s="255"/>
      <c r="AE499" s="255"/>
      <c r="AF499" s="255"/>
      <c r="AG499" s="255"/>
      <c r="AH499" s="255"/>
      <c r="AI499" s="255"/>
      <c r="AJ499" s="255"/>
      <c r="AK499" s="255"/>
      <c r="AL499" s="255"/>
      <c r="AM499" s="255"/>
      <c r="AN499" s="255"/>
      <c r="AO499" s="255"/>
      <c r="AP499" s="255"/>
      <c r="AQ499" s="255"/>
      <c r="AR499" s="255"/>
      <c r="AS499" s="255"/>
    </row>
    <row r="500" spans="1:45" ht="12.75" customHeight="1">
      <c r="A500" s="255"/>
      <c r="B500" s="255"/>
      <c r="C500" s="255"/>
      <c r="D500" s="255"/>
      <c r="E500" s="255"/>
      <c r="F500" s="255"/>
      <c r="G500" s="255"/>
      <c r="H500" s="255"/>
      <c r="I500" s="255"/>
      <c r="J500" s="1022"/>
      <c r="K500" s="1022"/>
      <c r="L500" s="1022"/>
      <c r="M500" s="255"/>
      <c r="N500" s="255"/>
      <c r="O500" s="255"/>
      <c r="P500" s="255"/>
      <c r="Q500" s="255"/>
      <c r="R500" s="255"/>
      <c r="S500" s="255"/>
      <c r="T500" s="255"/>
      <c r="U500" s="255"/>
      <c r="V500" s="1022"/>
      <c r="W500" s="255"/>
      <c r="X500" s="255"/>
      <c r="Y500" s="255"/>
      <c r="Z500" s="255"/>
      <c r="AA500" s="255"/>
      <c r="AB500" s="255"/>
      <c r="AC500" s="255"/>
      <c r="AD500" s="255"/>
      <c r="AE500" s="255"/>
      <c r="AF500" s="255"/>
      <c r="AG500" s="255"/>
      <c r="AH500" s="255"/>
      <c r="AI500" s="255"/>
      <c r="AJ500" s="255"/>
      <c r="AK500" s="255"/>
      <c r="AL500" s="255"/>
      <c r="AM500" s="255"/>
      <c r="AN500" s="255"/>
      <c r="AO500" s="255"/>
      <c r="AP500" s="255"/>
      <c r="AQ500" s="255"/>
      <c r="AR500" s="255"/>
      <c r="AS500" s="255"/>
    </row>
    <row r="501" spans="1:45" ht="12.75" customHeight="1">
      <c r="A501" s="255"/>
      <c r="B501" s="255"/>
      <c r="C501" s="255"/>
      <c r="D501" s="255"/>
      <c r="E501" s="255"/>
      <c r="F501" s="255"/>
      <c r="G501" s="255"/>
      <c r="H501" s="255"/>
      <c r="I501" s="255"/>
      <c r="J501" s="1022"/>
      <c r="K501" s="1022"/>
      <c r="L501" s="1022"/>
      <c r="M501" s="255"/>
      <c r="N501" s="255"/>
      <c r="O501" s="255"/>
      <c r="P501" s="255"/>
      <c r="Q501" s="255"/>
      <c r="R501" s="255"/>
      <c r="S501" s="255"/>
      <c r="T501" s="255"/>
      <c r="U501" s="255"/>
      <c r="V501" s="1022"/>
      <c r="W501" s="255"/>
      <c r="X501" s="255"/>
      <c r="Y501" s="255"/>
      <c r="Z501" s="255"/>
      <c r="AA501" s="255"/>
      <c r="AB501" s="255"/>
      <c r="AC501" s="255"/>
      <c r="AD501" s="255"/>
      <c r="AE501" s="255"/>
      <c r="AF501" s="255"/>
      <c r="AG501" s="255"/>
      <c r="AH501" s="255"/>
      <c r="AI501" s="255"/>
      <c r="AJ501" s="255"/>
      <c r="AK501" s="255"/>
      <c r="AL501" s="255"/>
      <c r="AM501" s="255"/>
      <c r="AN501" s="255"/>
      <c r="AO501" s="255"/>
      <c r="AP501" s="255"/>
      <c r="AQ501" s="255"/>
      <c r="AR501" s="255"/>
      <c r="AS501" s="255"/>
    </row>
    <row r="502" spans="1:45" ht="12.75" customHeight="1">
      <c r="A502" s="255"/>
      <c r="B502" s="255"/>
      <c r="C502" s="255"/>
      <c r="D502" s="255"/>
      <c r="E502" s="255"/>
      <c r="F502" s="255"/>
      <c r="G502" s="255"/>
      <c r="H502" s="255"/>
      <c r="I502" s="255"/>
      <c r="J502" s="1022"/>
      <c r="K502" s="1022"/>
      <c r="L502" s="1022"/>
      <c r="M502" s="255"/>
      <c r="N502" s="255"/>
      <c r="O502" s="255"/>
      <c r="P502" s="255"/>
      <c r="Q502" s="255"/>
      <c r="R502" s="255"/>
      <c r="S502" s="255"/>
      <c r="T502" s="255"/>
      <c r="U502" s="255"/>
      <c r="V502" s="1022"/>
      <c r="W502" s="255"/>
      <c r="X502" s="255"/>
      <c r="Y502" s="255"/>
      <c r="Z502" s="255"/>
      <c r="AA502" s="255"/>
      <c r="AB502" s="255"/>
      <c r="AC502" s="255"/>
      <c r="AD502" s="255"/>
      <c r="AE502" s="255"/>
      <c r="AF502" s="255"/>
      <c r="AG502" s="255"/>
      <c r="AH502" s="255"/>
      <c r="AI502" s="255"/>
      <c r="AJ502" s="255"/>
      <c r="AK502" s="255"/>
      <c r="AL502" s="255"/>
      <c r="AM502" s="255"/>
      <c r="AN502" s="255"/>
      <c r="AO502" s="255"/>
      <c r="AP502" s="255"/>
      <c r="AQ502" s="255"/>
      <c r="AR502" s="255"/>
      <c r="AS502" s="255"/>
    </row>
    <row r="503" spans="1:45" ht="12.75" customHeight="1">
      <c r="A503" s="255"/>
      <c r="B503" s="255"/>
      <c r="C503" s="255"/>
      <c r="D503" s="255"/>
      <c r="E503" s="255"/>
      <c r="F503" s="255"/>
      <c r="G503" s="255"/>
      <c r="H503" s="255"/>
      <c r="I503" s="255"/>
      <c r="J503" s="1022"/>
      <c r="K503" s="1022"/>
      <c r="L503" s="1022"/>
      <c r="M503" s="255"/>
      <c r="N503" s="255"/>
      <c r="O503" s="255"/>
      <c r="P503" s="255"/>
      <c r="Q503" s="255"/>
      <c r="R503" s="255"/>
      <c r="S503" s="255"/>
      <c r="T503" s="255"/>
      <c r="U503" s="255"/>
      <c r="V503" s="1022"/>
      <c r="W503" s="255"/>
      <c r="X503" s="255"/>
      <c r="Y503" s="255"/>
      <c r="Z503" s="255"/>
      <c r="AA503" s="255"/>
      <c r="AB503" s="255"/>
      <c r="AC503" s="255"/>
      <c r="AD503" s="255"/>
      <c r="AE503" s="255"/>
      <c r="AF503" s="255"/>
      <c r="AG503" s="255"/>
      <c r="AH503" s="255"/>
      <c r="AI503" s="255"/>
      <c r="AJ503" s="255"/>
      <c r="AK503" s="255"/>
      <c r="AL503" s="255"/>
      <c r="AM503" s="255"/>
      <c r="AN503" s="255"/>
      <c r="AO503" s="255"/>
      <c r="AP503" s="255"/>
      <c r="AQ503" s="255"/>
      <c r="AR503" s="255"/>
      <c r="AS503" s="255"/>
    </row>
    <row r="504" spans="1:45" ht="12.75" customHeight="1">
      <c r="A504" s="255"/>
      <c r="B504" s="255"/>
      <c r="C504" s="255"/>
      <c r="D504" s="255"/>
      <c r="E504" s="255"/>
      <c r="F504" s="255"/>
      <c r="G504" s="255"/>
      <c r="H504" s="255"/>
      <c r="I504" s="255"/>
      <c r="J504" s="1022"/>
      <c r="K504" s="1022"/>
      <c r="L504" s="1022"/>
      <c r="M504" s="255"/>
      <c r="N504" s="255"/>
      <c r="O504" s="255"/>
      <c r="P504" s="255"/>
      <c r="Q504" s="255"/>
      <c r="R504" s="255"/>
      <c r="S504" s="255"/>
      <c r="T504" s="255"/>
      <c r="U504" s="255"/>
      <c r="V504" s="1022"/>
      <c r="W504" s="255"/>
      <c r="X504" s="255"/>
      <c r="Y504" s="255"/>
      <c r="Z504" s="255"/>
      <c r="AA504" s="255"/>
      <c r="AB504" s="255"/>
      <c r="AC504" s="255"/>
      <c r="AD504" s="255"/>
      <c r="AE504" s="255"/>
      <c r="AF504" s="255"/>
      <c r="AG504" s="255"/>
      <c r="AH504" s="255"/>
      <c r="AI504" s="255"/>
      <c r="AJ504" s="255"/>
      <c r="AK504" s="255"/>
      <c r="AL504" s="255"/>
      <c r="AM504" s="255"/>
      <c r="AN504" s="255"/>
      <c r="AO504" s="255"/>
      <c r="AP504" s="255"/>
      <c r="AQ504" s="255"/>
      <c r="AR504" s="255"/>
      <c r="AS504" s="255"/>
    </row>
    <row r="505" spans="1:45" ht="12.75" customHeight="1">
      <c r="A505" s="255"/>
      <c r="B505" s="255"/>
      <c r="C505" s="255"/>
      <c r="D505" s="255"/>
      <c r="E505" s="255"/>
      <c r="F505" s="255"/>
      <c r="G505" s="255"/>
      <c r="H505" s="255"/>
      <c r="I505" s="255"/>
      <c r="J505" s="1022"/>
      <c r="K505" s="1022"/>
      <c r="L505" s="1022"/>
      <c r="M505" s="255"/>
      <c r="N505" s="255"/>
      <c r="O505" s="255"/>
      <c r="P505" s="255"/>
      <c r="Q505" s="255"/>
      <c r="R505" s="255"/>
      <c r="S505" s="255"/>
      <c r="T505" s="255"/>
      <c r="U505" s="255"/>
      <c r="V505" s="1022"/>
      <c r="W505" s="255"/>
      <c r="X505" s="255"/>
      <c r="Y505" s="255"/>
      <c r="Z505" s="255"/>
      <c r="AA505" s="255"/>
      <c r="AB505" s="255"/>
      <c r="AC505" s="255"/>
      <c r="AD505" s="255"/>
      <c r="AE505" s="255"/>
      <c r="AF505" s="255"/>
      <c r="AG505" s="255"/>
      <c r="AH505" s="255"/>
      <c r="AI505" s="255"/>
      <c r="AJ505" s="255"/>
      <c r="AK505" s="255"/>
      <c r="AL505" s="255"/>
      <c r="AM505" s="255"/>
      <c r="AN505" s="255"/>
      <c r="AO505" s="255"/>
      <c r="AP505" s="255"/>
      <c r="AQ505" s="255"/>
      <c r="AR505" s="255"/>
      <c r="AS505" s="255"/>
    </row>
    <row r="506" spans="1:45" ht="12.75" customHeight="1">
      <c r="A506" s="255"/>
      <c r="B506" s="255"/>
      <c r="C506" s="255"/>
      <c r="D506" s="255"/>
      <c r="E506" s="255"/>
      <c r="F506" s="255"/>
      <c r="G506" s="255"/>
      <c r="H506" s="255"/>
      <c r="I506" s="255"/>
      <c r="J506" s="1022"/>
      <c r="K506" s="1022"/>
      <c r="L506" s="1022"/>
      <c r="M506" s="255"/>
      <c r="N506" s="255"/>
      <c r="O506" s="255"/>
      <c r="P506" s="255"/>
      <c r="Q506" s="255"/>
      <c r="R506" s="255"/>
      <c r="S506" s="255"/>
      <c r="T506" s="255"/>
      <c r="U506" s="255"/>
      <c r="V506" s="1022"/>
      <c r="W506" s="255"/>
      <c r="X506" s="255"/>
      <c r="Y506" s="255"/>
      <c r="Z506" s="255"/>
      <c r="AA506" s="255"/>
      <c r="AB506" s="255"/>
      <c r="AC506" s="255"/>
      <c r="AD506" s="255"/>
      <c r="AE506" s="255"/>
      <c r="AF506" s="255"/>
      <c r="AG506" s="255"/>
      <c r="AH506" s="255"/>
      <c r="AI506" s="255"/>
      <c r="AJ506" s="255"/>
      <c r="AK506" s="255"/>
      <c r="AL506" s="255"/>
      <c r="AM506" s="255"/>
      <c r="AN506" s="255"/>
      <c r="AO506" s="255"/>
      <c r="AP506" s="255"/>
      <c r="AQ506" s="255"/>
      <c r="AR506" s="255"/>
      <c r="AS506" s="255"/>
    </row>
    <row r="507" spans="1:45" ht="12.75" customHeight="1">
      <c r="A507" s="255"/>
      <c r="B507" s="255"/>
      <c r="C507" s="255"/>
      <c r="D507" s="255"/>
      <c r="E507" s="255"/>
      <c r="F507" s="255"/>
      <c r="G507" s="255"/>
      <c r="H507" s="255"/>
      <c r="I507" s="255"/>
      <c r="J507" s="1022"/>
      <c r="K507" s="1022"/>
      <c r="L507" s="1022"/>
      <c r="M507" s="255"/>
      <c r="N507" s="255"/>
      <c r="O507" s="255"/>
      <c r="P507" s="255"/>
      <c r="Q507" s="255"/>
      <c r="R507" s="255"/>
      <c r="S507" s="255"/>
      <c r="T507" s="255"/>
      <c r="U507" s="255"/>
      <c r="V507" s="1022"/>
      <c r="W507" s="255"/>
      <c r="X507" s="255"/>
      <c r="Y507" s="255"/>
      <c r="Z507" s="255"/>
      <c r="AA507" s="255"/>
      <c r="AB507" s="255"/>
      <c r="AC507" s="255"/>
      <c r="AD507" s="255"/>
      <c r="AE507" s="255"/>
      <c r="AF507" s="255"/>
      <c r="AG507" s="255"/>
      <c r="AH507" s="255"/>
      <c r="AI507" s="255"/>
      <c r="AJ507" s="255"/>
      <c r="AK507" s="255"/>
      <c r="AL507" s="255"/>
      <c r="AM507" s="255"/>
      <c r="AN507" s="255"/>
      <c r="AO507" s="255"/>
      <c r="AP507" s="255"/>
      <c r="AQ507" s="255"/>
      <c r="AR507" s="255"/>
      <c r="AS507" s="255"/>
    </row>
    <row r="508" spans="1:45" ht="12.75" customHeight="1">
      <c r="A508" s="255"/>
      <c r="B508" s="255"/>
      <c r="C508" s="255"/>
      <c r="D508" s="255"/>
      <c r="E508" s="255"/>
      <c r="F508" s="255"/>
      <c r="G508" s="255"/>
      <c r="H508" s="255"/>
      <c r="I508" s="255"/>
      <c r="J508" s="1022"/>
      <c r="K508" s="1022"/>
      <c r="L508" s="1022"/>
      <c r="M508" s="255"/>
      <c r="N508" s="255"/>
      <c r="O508" s="255"/>
      <c r="P508" s="255"/>
      <c r="Q508" s="255"/>
      <c r="R508" s="255"/>
      <c r="S508" s="255"/>
      <c r="T508" s="255"/>
      <c r="U508" s="255"/>
      <c r="V508" s="1022"/>
      <c r="W508" s="255"/>
      <c r="X508" s="255"/>
      <c r="Y508" s="255"/>
      <c r="Z508" s="255"/>
      <c r="AA508" s="255"/>
      <c r="AB508" s="255"/>
      <c r="AC508" s="255"/>
      <c r="AD508" s="255"/>
      <c r="AE508" s="255"/>
      <c r="AF508" s="255"/>
      <c r="AG508" s="255"/>
      <c r="AH508" s="255"/>
      <c r="AI508" s="255"/>
      <c r="AJ508" s="255"/>
      <c r="AK508" s="255"/>
      <c r="AL508" s="255"/>
      <c r="AM508" s="255"/>
      <c r="AN508" s="255"/>
      <c r="AO508" s="255"/>
      <c r="AP508" s="255"/>
      <c r="AQ508" s="255"/>
      <c r="AR508" s="255"/>
      <c r="AS508" s="255"/>
    </row>
    <row r="509" spans="1:45" ht="12.75" customHeight="1">
      <c r="A509" s="255"/>
      <c r="B509" s="255"/>
      <c r="C509" s="255"/>
      <c r="D509" s="255"/>
      <c r="E509" s="255"/>
      <c r="F509" s="255"/>
      <c r="G509" s="255"/>
      <c r="H509" s="255"/>
      <c r="I509" s="255"/>
      <c r="J509" s="1022"/>
      <c r="K509" s="1022"/>
      <c r="L509" s="1022"/>
      <c r="M509" s="255"/>
      <c r="N509" s="255"/>
      <c r="O509" s="255"/>
      <c r="P509" s="255"/>
      <c r="Q509" s="255"/>
      <c r="R509" s="255"/>
      <c r="S509" s="255"/>
      <c r="T509" s="255"/>
      <c r="U509" s="255"/>
      <c r="V509" s="1022"/>
      <c r="W509" s="255"/>
      <c r="X509" s="255"/>
      <c r="Y509" s="255"/>
      <c r="Z509" s="255"/>
      <c r="AA509" s="255"/>
      <c r="AB509" s="255"/>
      <c r="AC509" s="255"/>
      <c r="AD509" s="255"/>
      <c r="AE509" s="255"/>
      <c r="AF509" s="255"/>
      <c r="AG509" s="255"/>
      <c r="AH509" s="255"/>
      <c r="AI509" s="255"/>
      <c r="AJ509" s="255"/>
      <c r="AK509" s="255"/>
      <c r="AL509" s="255"/>
      <c r="AM509" s="255"/>
      <c r="AN509" s="255"/>
      <c r="AO509" s="255"/>
      <c r="AP509" s="255"/>
      <c r="AQ509" s="255"/>
      <c r="AR509" s="255"/>
      <c r="AS509" s="255"/>
    </row>
    <row r="510" spans="1:45" ht="12.75" customHeight="1">
      <c r="A510" s="255"/>
      <c r="B510" s="255"/>
      <c r="C510" s="255"/>
      <c r="D510" s="255"/>
      <c r="E510" s="255"/>
      <c r="F510" s="255"/>
      <c r="G510" s="255"/>
      <c r="H510" s="255"/>
      <c r="I510" s="255"/>
      <c r="J510" s="1022"/>
      <c r="K510" s="1022"/>
      <c r="L510" s="1022"/>
      <c r="M510" s="255"/>
      <c r="N510" s="255"/>
      <c r="O510" s="255"/>
      <c r="P510" s="255"/>
      <c r="Q510" s="255"/>
      <c r="R510" s="255"/>
      <c r="S510" s="255"/>
      <c r="T510" s="255"/>
      <c r="U510" s="255"/>
      <c r="V510" s="1022"/>
      <c r="W510" s="255"/>
      <c r="X510" s="255"/>
      <c r="Y510" s="255"/>
      <c r="Z510" s="255"/>
      <c r="AA510" s="255"/>
      <c r="AB510" s="255"/>
      <c r="AC510" s="255"/>
      <c r="AD510" s="255"/>
      <c r="AE510" s="255"/>
      <c r="AF510" s="255"/>
      <c r="AG510" s="255"/>
      <c r="AH510" s="255"/>
      <c r="AI510" s="255"/>
      <c r="AJ510" s="255"/>
      <c r="AK510" s="255"/>
      <c r="AL510" s="255"/>
      <c r="AM510" s="255"/>
      <c r="AN510" s="255"/>
      <c r="AO510" s="255"/>
      <c r="AP510" s="255"/>
      <c r="AQ510" s="255"/>
      <c r="AR510" s="255"/>
      <c r="AS510" s="255"/>
    </row>
    <row r="511" spans="1:45" ht="12.75" customHeight="1">
      <c r="A511" s="255"/>
      <c r="B511" s="255"/>
      <c r="C511" s="255"/>
      <c r="D511" s="255"/>
      <c r="E511" s="255"/>
      <c r="F511" s="255"/>
      <c r="G511" s="255"/>
      <c r="H511" s="255"/>
      <c r="I511" s="255"/>
      <c r="J511" s="1022"/>
      <c r="K511" s="1022"/>
      <c r="L511" s="1022"/>
      <c r="M511" s="255"/>
      <c r="N511" s="255"/>
      <c r="O511" s="255"/>
      <c r="P511" s="255"/>
      <c r="Q511" s="255"/>
      <c r="R511" s="255"/>
      <c r="S511" s="255"/>
      <c r="T511" s="255"/>
      <c r="U511" s="255"/>
      <c r="V511" s="1022"/>
      <c r="W511" s="255"/>
      <c r="X511" s="255"/>
      <c r="Y511" s="255"/>
      <c r="Z511" s="255"/>
      <c r="AA511" s="255"/>
      <c r="AB511" s="255"/>
      <c r="AC511" s="255"/>
      <c r="AD511" s="255"/>
      <c r="AE511" s="255"/>
      <c r="AF511" s="255"/>
      <c r="AG511" s="255"/>
      <c r="AH511" s="255"/>
      <c r="AI511" s="255"/>
      <c r="AJ511" s="255"/>
      <c r="AK511" s="255"/>
      <c r="AL511" s="255"/>
      <c r="AM511" s="255"/>
      <c r="AN511" s="255"/>
      <c r="AO511" s="255"/>
      <c r="AP511" s="255"/>
      <c r="AQ511" s="255"/>
      <c r="AR511" s="255"/>
      <c r="AS511" s="255"/>
    </row>
    <row r="512" spans="1:45" ht="12.75" customHeight="1">
      <c r="A512" s="255"/>
      <c r="B512" s="255"/>
      <c r="C512" s="255"/>
      <c r="D512" s="255"/>
      <c r="E512" s="255"/>
      <c r="F512" s="255"/>
      <c r="G512" s="255"/>
      <c r="H512" s="255"/>
      <c r="I512" s="255"/>
      <c r="J512" s="1022"/>
      <c r="K512" s="1022"/>
      <c r="L512" s="1022"/>
      <c r="M512" s="255"/>
      <c r="N512" s="255"/>
      <c r="O512" s="255"/>
      <c r="P512" s="255"/>
      <c r="Q512" s="255"/>
      <c r="R512" s="255"/>
      <c r="S512" s="255"/>
      <c r="T512" s="255"/>
      <c r="U512" s="255"/>
      <c r="V512" s="1022"/>
      <c r="W512" s="255"/>
      <c r="X512" s="255"/>
      <c r="Y512" s="255"/>
      <c r="Z512" s="255"/>
      <c r="AA512" s="255"/>
      <c r="AB512" s="255"/>
      <c r="AC512" s="255"/>
      <c r="AD512" s="255"/>
      <c r="AE512" s="255"/>
      <c r="AF512" s="255"/>
      <c r="AG512" s="255"/>
      <c r="AH512" s="255"/>
      <c r="AI512" s="255"/>
      <c r="AJ512" s="255"/>
      <c r="AK512" s="255"/>
      <c r="AL512" s="255"/>
      <c r="AM512" s="255"/>
      <c r="AN512" s="255"/>
      <c r="AO512" s="255"/>
      <c r="AP512" s="255"/>
      <c r="AQ512" s="255"/>
      <c r="AR512" s="255"/>
      <c r="AS512" s="255"/>
    </row>
    <row r="513" spans="1:45" ht="12.75" customHeight="1">
      <c r="A513" s="255"/>
      <c r="B513" s="255"/>
      <c r="C513" s="255"/>
      <c r="D513" s="255"/>
      <c r="E513" s="255"/>
      <c r="F513" s="255"/>
      <c r="G513" s="255"/>
      <c r="H513" s="255"/>
      <c r="I513" s="255"/>
      <c r="J513" s="1022"/>
      <c r="K513" s="1022"/>
      <c r="L513" s="1022"/>
      <c r="M513" s="255"/>
      <c r="N513" s="255"/>
      <c r="O513" s="255"/>
      <c r="P513" s="255"/>
      <c r="Q513" s="255"/>
      <c r="R513" s="255"/>
      <c r="S513" s="255"/>
      <c r="T513" s="255"/>
      <c r="U513" s="255"/>
      <c r="V513" s="1022"/>
      <c r="W513" s="255"/>
      <c r="X513" s="255"/>
      <c r="Y513" s="255"/>
      <c r="Z513" s="255"/>
      <c r="AA513" s="255"/>
      <c r="AB513" s="255"/>
      <c r="AC513" s="255"/>
      <c r="AD513" s="255"/>
      <c r="AE513" s="255"/>
      <c r="AF513" s="255"/>
      <c r="AG513" s="255"/>
      <c r="AH513" s="255"/>
      <c r="AI513" s="255"/>
      <c r="AJ513" s="255"/>
      <c r="AK513" s="255"/>
      <c r="AL513" s="255"/>
      <c r="AM513" s="255"/>
      <c r="AN513" s="255"/>
      <c r="AO513" s="255"/>
      <c r="AP513" s="255"/>
      <c r="AQ513" s="255"/>
      <c r="AR513" s="255"/>
      <c r="AS513" s="255"/>
    </row>
    <row r="514" spans="1:45" ht="12.75" customHeight="1">
      <c r="A514" s="255"/>
      <c r="B514" s="255"/>
      <c r="C514" s="255"/>
      <c r="D514" s="255"/>
      <c r="E514" s="255"/>
      <c r="F514" s="255"/>
      <c r="G514" s="255"/>
      <c r="H514" s="255"/>
      <c r="I514" s="255"/>
      <c r="J514" s="1022"/>
      <c r="K514" s="1022"/>
      <c r="L514" s="1022"/>
      <c r="M514" s="255"/>
      <c r="N514" s="255"/>
      <c r="O514" s="255"/>
      <c r="P514" s="255"/>
      <c r="Q514" s="255"/>
      <c r="R514" s="255"/>
      <c r="S514" s="255"/>
      <c r="T514" s="255"/>
      <c r="U514" s="255"/>
      <c r="V514" s="1022"/>
      <c r="W514" s="255"/>
      <c r="X514" s="255"/>
      <c r="Y514" s="255"/>
      <c r="Z514" s="255"/>
      <c r="AA514" s="255"/>
      <c r="AB514" s="255"/>
      <c r="AC514" s="255"/>
      <c r="AD514" s="255"/>
      <c r="AE514" s="255"/>
      <c r="AF514" s="255"/>
      <c r="AG514" s="255"/>
      <c r="AH514" s="255"/>
      <c r="AI514" s="255"/>
      <c r="AJ514" s="255"/>
      <c r="AK514" s="255"/>
      <c r="AL514" s="255"/>
      <c r="AM514" s="255"/>
      <c r="AN514" s="255"/>
      <c r="AO514" s="255"/>
      <c r="AP514" s="255"/>
      <c r="AQ514" s="255"/>
      <c r="AR514" s="255"/>
      <c r="AS514" s="255"/>
    </row>
    <row r="515" spans="1:45" ht="12.75" customHeight="1">
      <c r="A515" s="255"/>
      <c r="B515" s="255"/>
      <c r="C515" s="255"/>
      <c r="D515" s="255"/>
      <c r="E515" s="255"/>
      <c r="F515" s="255"/>
      <c r="G515" s="255"/>
      <c r="H515" s="255"/>
      <c r="I515" s="255"/>
      <c r="J515" s="1022"/>
      <c r="K515" s="1022"/>
      <c r="L515" s="1022"/>
      <c r="M515" s="255"/>
      <c r="N515" s="255"/>
      <c r="O515" s="255"/>
      <c r="P515" s="255"/>
      <c r="Q515" s="255"/>
      <c r="R515" s="255"/>
      <c r="S515" s="255"/>
      <c r="T515" s="255"/>
      <c r="U515" s="255"/>
      <c r="V515" s="1022"/>
      <c r="W515" s="255"/>
      <c r="X515" s="255"/>
      <c r="Y515" s="255"/>
      <c r="Z515" s="255"/>
      <c r="AA515" s="255"/>
      <c r="AB515" s="255"/>
      <c r="AC515" s="255"/>
      <c r="AD515" s="255"/>
      <c r="AE515" s="255"/>
      <c r="AF515" s="255"/>
      <c r="AG515" s="255"/>
      <c r="AH515" s="255"/>
      <c r="AI515" s="255"/>
      <c r="AJ515" s="255"/>
      <c r="AK515" s="255"/>
      <c r="AL515" s="255"/>
      <c r="AM515" s="255"/>
      <c r="AN515" s="255"/>
      <c r="AO515" s="255"/>
      <c r="AP515" s="255"/>
      <c r="AQ515" s="255"/>
      <c r="AR515" s="255"/>
      <c r="AS515" s="255"/>
    </row>
    <row r="516" spans="1:45" ht="12.75" customHeight="1">
      <c r="A516" s="255"/>
      <c r="B516" s="255"/>
      <c r="C516" s="255"/>
      <c r="D516" s="255"/>
      <c r="E516" s="255"/>
      <c r="F516" s="255"/>
      <c r="G516" s="255"/>
      <c r="H516" s="255"/>
      <c r="I516" s="255"/>
      <c r="J516" s="1022"/>
      <c r="K516" s="1022"/>
      <c r="L516" s="1022"/>
      <c r="M516" s="255"/>
      <c r="N516" s="255"/>
      <c r="O516" s="255"/>
      <c r="P516" s="255"/>
      <c r="Q516" s="255"/>
      <c r="R516" s="255"/>
      <c r="S516" s="255"/>
      <c r="T516" s="255"/>
      <c r="U516" s="255"/>
      <c r="V516" s="1022"/>
      <c r="W516" s="255"/>
      <c r="X516" s="255"/>
      <c r="Y516" s="255"/>
      <c r="Z516" s="255"/>
      <c r="AA516" s="255"/>
      <c r="AB516" s="255"/>
      <c r="AC516" s="255"/>
      <c r="AD516" s="255"/>
      <c r="AE516" s="255"/>
      <c r="AF516" s="255"/>
      <c r="AG516" s="255"/>
      <c r="AH516" s="255"/>
      <c r="AI516" s="255"/>
      <c r="AJ516" s="255"/>
      <c r="AK516" s="255"/>
      <c r="AL516" s="255"/>
      <c r="AM516" s="255"/>
      <c r="AN516" s="255"/>
      <c r="AO516" s="255"/>
      <c r="AP516" s="255"/>
      <c r="AQ516" s="255"/>
      <c r="AR516" s="255"/>
      <c r="AS516" s="255"/>
    </row>
    <row r="517" spans="1:45" ht="12.75" customHeight="1">
      <c r="A517" s="255"/>
      <c r="B517" s="255"/>
      <c r="C517" s="255"/>
      <c r="D517" s="255"/>
      <c r="E517" s="255"/>
      <c r="F517" s="255"/>
      <c r="G517" s="255"/>
      <c r="H517" s="255"/>
      <c r="I517" s="255"/>
      <c r="J517" s="1022"/>
      <c r="K517" s="1022"/>
      <c r="L517" s="1022"/>
      <c r="M517" s="255"/>
      <c r="N517" s="255"/>
      <c r="O517" s="255"/>
      <c r="P517" s="255"/>
      <c r="Q517" s="255"/>
      <c r="R517" s="255"/>
      <c r="S517" s="255"/>
      <c r="T517" s="255"/>
      <c r="U517" s="255"/>
      <c r="V517" s="1022"/>
      <c r="W517" s="255"/>
      <c r="X517" s="255"/>
      <c r="Y517" s="255"/>
      <c r="Z517" s="255"/>
      <c r="AA517" s="255"/>
      <c r="AB517" s="255"/>
      <c r="AC517" s="255"/>
      <c r="AD517" s="255"/>
      <c r="AE517" s="255"/>
      <c r="AF517" s="255"/>
      <c r="AG517" s="255"/>
      <c r="AH517" s="255"/>
      <c r="AI517" s="255"/>
      <c r="AJ517" s="255"/>
      <c r="AK517" s="255"/>
      <c r="AL517" s="255"/>
      <c r="AM517" s="255"/>
      <c r="AN517" s="255"/>
      <c r="AO517" s="255"/>
      <c r="AP517" s="255"/>
      <c r="AQ517" s="255"/>
      <c r="AR517" s="255"/>
      <c r="AS517" s="255"/>
    </row>
    <row r="518" spans="1:45" ht="12.75" customHeight="1">
      <c r="A518" s="255"/>
      <c r="B518" s="255"/>
      <c r="C518" s="255"/>
      <c r="D518" s="255"/>
      <c r="E518" s="255"/>
      <c r="F518" s="255"/>
      <c r="G518" s="255"/>
      <c r="H518" s="255"/>
      <c r="I518" s="255"/>
      <c r="J518" s="1022"/>
      <c r="K518" s="1022"/>
      <c r="L518" s="1022"/>
      <c r="M518" s="255"/>
      <c r="N518" s="255"/>
      <c r="O518" s="255"/>
      <c r="P518" s="255"/>
      <c r="Q518" s="255"/>
      <c r="R518" s="255"/>
      <c r="S518" s="255"/>
      <c r="T518" s="255"/>
      <c r="U518" s="255"/>
      <c r="V518" s="1022"/>
      <c r="W518" s="255"/>
      <c r="X518" s="255"/>
      <c r="Y518" s="255"/>
      <c r="Z518" s="255"/>
      <c r="AA518" s="255"/>
      <c r="AB518" s="255"/>
      <c r="AC518" s="255"/>
      <c r="AD518" s="255"/>
      <c r="AE518" s="255"/>
      <c r="AF518" s="255"/>
      <c r="AG518" s="255"/>
      <c r="AH518" s="255"/>
      <c r="AI518" s="255"/>
      <c r="AJ518" s="255"/>
      <c r="AK518" s="255"/>
      <c r="AL518" s="255"/>
      <c r="AM518" s="255"/>
      <c r="AN518" s="255"/>
      <c r="AO518" s="255"/>
      <c r="AP518" s="255"/>
      <c r="AQ518" s="255"/>
      <c r="AR518" s="255"/>
      <c r="AS518" s="255"/>
    </row>
    <row r="519" spans="1:45" ht="12.75" customHeight="1">
      <c r="A519" s="255"/>
      <c r="B519" s="255"/>
      <c r="C519" s="255"/>
      <c r="D519" s="255"/>
      <c r="E519" s="255"/>
      <c r="F519" s="255"/>
      <c r="G519" s="255"/>
      <c r="H519" s="255"/>
      <c r="I519" s="255"/>
      <c r="J519" s="1022"/>
      <c r="K519" s="1022"/>
      <c r="L519" s="1022"/>
      <c r="M519" s="255"/>
      <c r="N519" s="255"/>
      <c r="O519" s="255"/>
      <c r="P519" s="255"/>
      <c r="Q519" s="255"/>
      <c r="R519" s="255"/>
      <c r="S519" s="255"/>
      <c r="T519" s="255"/>
      <c r="U519" s="255"/>
      <c r="V519" s="1022"/>
      <c r="W519" s="255"/>
      <c r="X519" s="255"/>
      <c r="Y519" s="255"/>
      <c r="Z519" s="255"/>
      <c r="AA519" s="255"/>
      <c r="AB519" s="255"/>
      <c r="AC519" s="255"/>
      <c r="AD519" s="255"/>
      <c r="AE519" s="255"/>
      <c r="AF519" s="255"/>
      <c r="AG519" s="255"/>
      <c r="AH519" s="255"/>
      <c r="AI519" s="255"/>
      <c r="AJ519" s="255"/>
      <c r="AK519" s="255"/>
      <c r="AL519" s="255"/>
      <c r="AM519" s="255"/>
      <c r="AN519" s="255"/>
      <c r="AO519" s="255"/>
      <c r="AP519" s="255"/>
      <c r="AQ519" s="255"/>
      <c r="AR519" s="255"/>
      <c r="AS519" s="255"/>
    </row>
    <row r="520" spans="1:45" ht="12.75" customHeight="1">
      <c r="A520" s="255"/>
      <c r="B520" s="255"/>
      <c r="C520" s="255"/>
      <c r="D520" s="255"/>
      <c r="E520" s="255"/>
      <c r="F520" s="255"/>
      <c r="G520" s="255"/>
      <c r="H520" s="255"/>
      <c r="I520" s="255"/>
      <c r="J520" s="1022"/>
      <c r="K520" s="1022"/>
      <c r="L520" s="1022"/>
      <c r="M520" s="255"/>
      <c r="N520" s="255"/>
      <c r="O520" s="255"/>
      <c r="P520" s="255"/>
      <c r="Q520" s="255"/>
      <c r="R520" s="255"/>
      <c r="S520" s="255"/>
      <c r="T520" s="255"/>
      <c r="U520" s="255"/>
      <c r="V520" s="1022"/>
      <c r="W520" s="255"/>
      <c r="X520" s="255"/>
      <c r="Y520" s="255"/>
      <c r="Z520" s="255"/>
      <c r="AA520" s="255"/>
      <c r="AB520" s="255"/>
      <c r="AC520" s="255"/>
      <c r="AD520" s="255"/>
      <c r="AE520" s="255"/>
      <c r="AF520" s="255"/>
      <c r="AG520" s="255"/>
      <c r="AH520" s="255"/>
      <c r="AI520" s="255"/>
      <c r="AJ520" s="255"/>
      <c r="AK520" s="255"/>
      <c r="AL520" s="255"/>
      <c r="AM520" s="255"/>
      <c r="AN520" s="255"/>
      <c r="AO520" s="255"/>
      <c r="AP520" s="255"/>
      <c r="AQ520" s="255"/>
      <c r="AR520" s="255"/>
      <c r="AS520" s="255"/>
    </row>
    <row r="521" spans="1:45" ht="12.75" customHeight="1">
      <c r="A521" s="255"/>
      <c r="B521" s="255"/>
      <c r="C521" s="255"/>
      <c r="D521" s="255"/>
      <c r="E521" s="255"/>
      <c r="F521" s="255"/>
      <c r="G521" s="255"/>
      <c r="H521" s="255"/>
      <c r="I521" s="255"/>
      <c r="J521" s="1022"/>
      <c r="K521" s="1022"/>
      <c r="L521" s="1022"/>
      <c r="M521" s="255"/>
      <c r="N521" s="255"/>
      <c r="O521" s="255"/>
      <c r="P521" s="255"/>
      <c r="Q521" s="255"/>
      <c r="R521" s="255"/>
      <c r="S521" s="255"/>
      <c r="T521" s="255"/>
      <c r="U521" s="255"/>
      <c r="V521" s="1022"/>
      <c r="W521" s="255"/>
      <c r="X521" s="255"/>
      <c r="Y521" s="255"/>
      <c r="Z521" s="255"/>
      <c r="AA521" s="255"/>
      <c r="AB521" s="255"/>
      <c r="AC521" s="255"/>
      <c r="AD521" s="255"/>
      <c r="AE521" s="255"/>
      <c r="AF521" s="255"/>
      <c r="AG521" s="255"/>
      <c r="AH521" s="255"/>
      <c r="AI521" s="255"/>
      <c r="AJ521" s="255"/>
      <c r="AK521" s="255"/>
      <c r="AL521" s="255"/>
      <c r="AM521" s="255"/>
      <c r="AN521" s="255"/>
      <c r="AO521" s="255"/>
      <c r="AP521" s="255"/>
      <c r="AQ521" s="255"/>
      <c r="AR521" s="255"/>
      <c r="AS521" s="255"/>
    </row>
    <row r="522" spans="1:45" ht="12.75" customHeight="1">
      <c r="A522" s="255"/>
      <c r="B522" s="255"/>
      <c r="C522" s="255"/>
      <c r="D522" s="255"/>
      <c r="E522" s="255"/>
      <c r="F522" s="255"/>
      <c r="G522" s="255"/>
      <c r="H522" s="255"/>
      <c r="I522" s="255"/>
      <c r="J522" s="1022"/>
      <c r="K522" s="1022"/>
      <c r="L522" s="1022"/>
      <c r="M522" s="255"/>
      <c r="N522" s="255"/>
      <c r="O522" s="255"/>
      <c r="P522" s="255"/>
      <c r="Q522" s="255"/>
      <c r="R522" s="255"/>
      <c r="S522" s="255"/>
      <c r="T522" s="255"/>
      <c r="U522" s="255"/>
      <c r="V522" s="1022"/>
      <c r="W522" s="255"/>
      <c r="X522" s="255"/>
      <c r="Y522" s="255"/>
      <c r="Z522" s="255"/>
      <c r="AA522" s="255"/>
      <c r="AB522" s="255"/>
      <c r="AC522" s="255"/>
      <c r="AD522" s="255"/>
      <c r="AE522" s="255"/>
      <c r="AF522" s="255"/>
      <c r="AG522" s="255"/>
      <c r="AH522" s="255"/>
      <c r="AI522" s="255"/>
      <c r="AJ522" s="255"/>
      <c r="AK522" s="255"/>
      <c r="AL522" s="255"/>
      <c r="AM522" s="255"/>
      <c r="AN522" s="255"/>
      <c r="AO522" s="255"/>
      <c r="AP522" s="255"/>
      <c r="AQ522" s="255"/>
      <c r="AR522" s="255"/>
      <c r="AS522" s="255"/>
    </row>
    <row r="523" spans="1:45" ht="12.75" customHeight="1">
      <c r="A523" s="255"/>
      <c r="B523" s="255"/>
      <c r="C523" s="255"/>
      <c r="D523" s="255"/>
      <c r="E523" s="255"/>
      <c r="F523" s="255"/>
      <c r="G523" s="255"/>
      <c r="H523" s="255"/>
      <c r="I523" s="255"/>
      <c r="J523" s="1022"/>
      <c r="K523" s="1022"/>
      <c r="L523" s="1022"/>
      <c r="M523" s="255"/>
      <c r="N523" s="255"/>
      <c r="O523" s="255"/>
      <c r="P523" s="255"/>
      <c r="Q523" s="255"/>
      <c r="R523" s="255"/>
      <c r="S523" s="255"/>
      <c r="T523" s="255"/>
      <c r="U523" s="255"/>
      <c r="V523" s="1022"/>
      <c r="W523" s="255"/>
      <c r="X523" s="255"/>
      <c r="Y523" s="255"/>
      <c r="Z523" s="255"/>
      <c r="AA523" s="255"/>
      <c r="AB523" s="255"/>
      <c r="AC523" s="255"/>
      <c r="AD523" s="255"/>
      <c r="AE523" s="255"/>
      <c r="AF523" s="255"/>
      <c r="AG523" s="255"/>
      <c r="AH523" s="255"/>
      <c r="AI523" s="255"/>
      <c r="AJ523" s="255"/>
      <c r="AK523" s="255"/>
      <c r="AL523" s="255"/>
      <c r="AM523" s="255"/>
      <c r="AN523" s="255"/>
      <c r="AO523" s="255"/>
      <c r="AP523" s="255"/>
      <c r="AQ523" s="255"/>
      <c r="AR523" s="255"/>
      <c r="AS523" s="255"/>
    </row>
    <row r="524" spans="1:45" ht="12.75" customHeight="1">
      <c r="A524" s="255"/>
      <c r="B524" s="255"/>
      <c r="C524" s="255"/>
      <c r="D524" s="255"/>
      <c r="E524" s="255"/>
      <c r="F524" s="255"/>
      <c r="G524" s="255"/>
      <c r="H524" s="255"/>
      <c r="I524" s="255"/>
      <c r="J524" s="1022"/>
      <c r="K524" s="1022"/>
      <c r="L524" s="1022"/>
      <c r="M524" s="255"/>
      <c r="N524" s="255"/>
      <c r="O524" s="255"/>
      <c r="P524" s="255"/>
      <c r="Q524" s="255"/>
      <c r="R524" s="255"/>
      <c r="S524" s="255"/>
      <c r="T524" s="255"/>
      <c r="U524" s="255"/>
      <c r="V524" s="1022"/>
      <c r="W524" s="255"/>
      <c r="X524" s="255"/>
      <c r="Y524" s="255"/>
      <c r="Z524" s="255"/>
      <c r="AA524" s="255"/>
      <c r="AB524" s="255"/>
      <c r="AC524" s="255"/>
      <c r="AD524" s="255"/>
      <c r="AE524" s="255"/>
      <c r="AF524" s="255"/>
      <c r="AG524" s="255"/>
      <c r="AH524" s="255"/>
      <c r="AI524" s="255"/>
      <c r="AJ524" s="255"/>
      <c r="AK524" s="255"/>
      <c r="AL524" s="255"/>
      <c r="AM524" s="255"/>
      <c r="AN524" s="255"/>
      <c r="AO524" s="255"/>
      <c r="AP524" s="255"/>
      <c r="AQ524" s="255"/>
      <c r="AR524" s="255"/>
      <c r="AS524" s="255"/>
    </row>
    <row r="525" spans="1:45" ht="12.75" customHeight="1">
      <c r="A525" s="255"/>
      <c r="B525" s="255"/>
      <c r="C525" s="255"/>
      <c r="D525" s="255"/>
      <c r="E525" s="255"/>
      <c r="F525" s="255"/>
      <c r="G525" s="255"/>
      <c r="H525" s="255"/>
      <c r="I525" s="255"/>
      <c r="J525" s="1022"/>
      <c r="K525" s="1022"/>
      <c r="L525" s="1022"/>
      <c r="M525" s="255"/>
      <c r="N525" s="255"/>
      <c r="O525" s="255"/>
      <c r="P525" s="255"/>
      <c r="Q525" s="255"/>
      <c r="R525" s="255"/>
      <c r="S525" s="255"/>
      <c r="T525" s="255"/>
      <c r="U525" s="255"/>
      <c r="V525" s="1022"/>
      <c r="W525" s="255"/>
      <c r="X525" s="255"/>
      <c r="Y525" s="255"/>
      <c r="Z525" s="255"/>
      <c r="AA525" s="255"/>
      <c r="AB525" s="255"/>
      <c r="AC525" s="255"/>
      <c r="AD525" s="255"/>
      <c r="AE525" s="255"/>
      <c r="AF525" s="255"/>
      <c r="AG525" s="255"/>
      <c r="AH525" s="255"/>
      <c r="AI525" s="255"/>
      <c r="AJ525" s="255"/>
      <c r="AK525" s="255"/>
      <c r="AL525" s="255"/>
      <c r="AM525" s="255"/>
      <c r="AN525" s="255"/>
      <c r="AO525" s="255"/>
      <c r="AP525" s="255"/>
      <c r="AQ525" s="255"/>
      <c r="AR525" s="255"/>
      <c r="AS525" s="255"/>
    </row>
    <row r="526" spans="1:45" ht="12.75" customHeight="1">
      <c r="A526" s="255"/>
      <c r="B526" s="255"/>
      <c r="C526" s="255"/>
      <c r="D526" s="255"/>
      <c r="E526" s="255"/>
      <c r="F526" s="255"/>
      <c r="G526" s="255"/>
      <c r="H526" s="255"/>
      <c r="I526" s="255"/>
      <c r="J526" s="1022"/>
      <c r="K526" s="1022"/>
      <c r="L526" s="1022"/>
      <c r="M526" s="255"/>
      <c r="N526" s="255"/>
      <c r="O526" s="255"/>
      <c r="P526" s="255"/>
      <c r="Q526" s="255"/>
      <c r="R526" s="255"/>
      <c r="S526" s="255"/>
      <c r="T526" s="255"/>
      <c r="U526" s="255"/>
      <c r="V526" s="1022"/>
      <c r="W526" s="255"/>
      <c r="X526" s="255"/>
      <c r="Y526" s="255"/>
      <c r="Z526" s="255"/>
      <c r="AA526" s="255"/>
      <c r="AB526" s="255"/>
      <c r="AC526" s="255"/>
      <c r="AD526" s="255"/>
      <c r="AE526" s="255"/>
      <c r="AF526" s="255"/>
      <c r="AG526" s="255"/>
      <c r="AH526" s="255"/>
      <c r="AI526" s="255"/>
      <c r="AJ526" s="255"/>
      <c r="AK526" s="255"/>
      <c r="AL526" s="255"/>
      <c r="AM526" s="255"/>
      <c r="AN526" s="255"/>
      <c r="AO526" s="255"/>
      <c r="AP526" s="255"/>
      <c r="AQ526" s="255"/>
      <c r="AR526" s="255"/>
      <c r="AS526" s="255"/>
    </row>
    <row r="527" spans="1:45" ht="12.75" customHeight="1">
      <c r="A527" s="255"/>
      <c r="B527" s="255"/>
      <c r="C527" s="255"/>
      <c r="D527" s="255"/>
      <c r="E527" s="255"/>
      <c r="F527" s="255"/>
      <c r="G527" s="255"/>
      <c r="H527" s="255"/>
      <c r="I527" s="255"/>
      <c r="J527" s="1022"/>
      <c r="K527" s="1022"/>
      <c r="L527" s="1022"/>
      <c r="M527" s="255"/>
      <c r="N527" s="255"/>
      <c r="O527" s="255"/>
      <c r="P527" s="255"/>
      <c r="Q527" s="255"/>
      <c r="R527" s="255"/>
      <c r="S527" s="255"/>
      <c r="T527" s="255"/>
      <c r="U527" s="255"/>
      <c r="V527" s="1022"/>
      <c r="W527" s="255"/>
      <c r="X527" s="255"/>
      <c r="Y527" s="255"/>
      <c r="Z527" s="255"/>
      <c r="AA527" s="255"/>
      <c r="AB527" s="255"/>
      <c r="AC527" s="255"/>
      <c r="AD527" s="255"/>
      <c r="AE527" s="255"/>
      <c r="AF527" s="255"/>
      <c r="AG527" s="255"/>
      <c r="AH527" s="255"/>
      <c r="AI527" s="255"/>
      <c r="AJ527" s="255"/>
      <c r="AK527" s="255"/>
      <c r="AL527" s="255"/>
      <c r="AM527" s="255"/>
      <c r="AN527" s="255"/>
      <c r="AO527" s="255"/>
      <c r="AP527" s="255"/>
      <c r="AQ527" s="255"/>
      <c r="AR527" s="255"/>
      <c r="AS527" s="255"/>
    </row>
    <row r="528" spans="1:45" ht="12.75" customHeight="1">
      <c r="A528" s="255"/>
      <c r="B528" s="255"/>
      <c r="C528" s="255"/>
      <c r="D528" s="255"/>
      <c r="E528" s="255"/>
      <c r="F528" s="255"/>
      <c r="G528" s="255"/>
      <c r="H528" s="255"/>
      <c r="I528" s="255"/>
      <c r="J528" s="1022"/>
      <c r="K528" s="1022"/>
      <c r="L528" s="1022"/>
      <c r="M528" s="255"/>
      <c r="N528" s="255"/>
      <c r="O528" s="255"/>
      <c r="P528" s="255"/>
      <c r="Q528" s="255"/>
      <c r="R528" s="255"/>
      <c r="S528" s="255"/>
      <c r="T528" s="255"/>
      <c r="U528" s="255"/>
      <c r="V528" s="1022"/>
      <c r="W528" s="255"/>
      <c r="X528" s="255"/>
      <c r="Y528" s="255"/>
      <c r="Z528" s="255"/>
      <c r="AA528" s="255"/>
      <c r="AB528" s="255"/>
      <c r="AC528" s="255"/>
      <c r="AD528" s="255"/>
      <c r="AE528" s="255"/>
      <c r="AF528" s="255"/>
      <c r="AG528" s="255"/>
      <c r="AH528" s="255"/>
      <c r="AI528" s="255"/>
      <c r="AJ528" s="255"/>
      <c r="AK528" s="255"/>
      <c r="AL528" s="255"/>
      <c r="AM528" s="255"/>
      <c r="AN528" s="255"/>
      <c r="AO528" s="255"/>
      <c r="AP528" s="255"/>
      <c r="AQ528" s="255"/>
      <c r="AR528" s="255"/>
      <c r="AS528" s="255"/>
    </row>
    <row r="529" spans="1:45" ht="12.75" customHeight="1">
      <c r="A529" s="255"/>
      <c r="B529" s="255"/>
      <c r="C529" s="255"/>
      <c r="D529" s="255"/>
      <c r="E529" s="255"/>
      <c r="F529" s="255"/>
      <c r="G529" s="255"/>
      <c r="H529" s="255"/>
      <c r="I529" s="255"/>
      <c r="J529" s="1022"/>
      <c r="K529" s="1022"/>
      <c r="L529" s="1022"/>
      <c r="M529" s="255"/>
      <c r="N529" s="255"/>
      <c r="O529" s="255"/>
      <c r="P529" s="255"/>
      <c r="Q529" s="255"/>
      <c r="R529" s="255"/>
      <c r="S529" s="255"/>
      <c r="T529" s="255"/>
      <c r="U529" s="255"/>
      <c r="V529" s="1022"/>
      <c r="W529" s="255"/>
      <c r="X529" s="255"/>
      <c r="Y529" s="255"/>
      <c r="Z529" s="255"/>
      <c r="AA529" s="255"/>
      <c r="AB529" s="255"/>
      <c r="AC529" s="255"/>
      <c r="AD529" s="255"/>
      <c r="AE529" s="255"/>
      <c r="AF529" s="255"/>
      <c r="AG529" s="255"/>
      <c r="AH529" s="255"/>
      <c r="AI529" s="255"/>
      <c r="AJ529" s="255"/>
      <c r="AK529" s="255"/>
      <c r="AL529" s="255"/>
      <c r="AM529" s="255"/>
      <c r="AN529" s="255"/>
      <c r="AO529" s="255"/>
      <c r="AP529" s="255"/>
      <c r="AQ529" s="255"/>
      <c r="AR529" s="255"/>
      <c r="AS529" s="255"/>
    </row>
    <row r="530" spans="1:45" ht="12.75" customHeight="1">
      <c r="A530" s="255"/>
      <c r="B530" s="255"/>
      <c r="C530" s="255"/>
      <c r="D530" s="255"/>
      <c r="E530" s="255"/>
      <c r="F530" s="255"/>
      <c r="G530" s="255"/>
      <c r="H530" s="255"/>
      <c r="I530" s="255"/>
      <c r="J530" s="1022"/>
      <c r="K530" s="1022"/>
      <c r="L530" s="1022"/>
      <c r="M530" s="255"/>
      <c r="N530" s="255"/>
      <c r="O530" s="255"/>
      <c r="P530" s="255"/>
      <c r="Q530" s="255"/>
      <c r="R530" s="255"/>
      <c r="S530" s="255"/>
      <c r="T530" s="255"/>
      <c r="U530" s="255"/>
      <c r="V530" s="1022"/>
      <c r="W530" s="255"/>
      <c r="X530" s="255"/>
      <c r="Y530" s="255"/>
      <c r="Z530" s="255"/>
      <c r="AA530" s="255"/>
      <c r="AB530" s="255"/>
      <c r="AC530" s="255"/>
      <c r="AD530" s="255"/>
      <c r="AE530" s="255"/>
      <c r="AF530" s="255"/>
      <c r="AG530" s="255"/>
      <c r="AH530" s="255"/>
      <c r="AI530" s="255"/>
      <c r="AJ530" s="255"/>
      <c r="AK530" s="255"/>
      <c r="AL530" s="255"/>
      <c r="AM530" s="255"/>
      <c r="AN530" s="255"/>
      <c r="AO530" s="255"/>
      <c r="AP530" s="255"/>
      <c r="AQ530" s="255"/>
      <c r="AR530" s="255"/>
      <c r="AS530" s="255"/>
    </row>
    <row r="531" spans="1:45" ht="12.75" customHeight="1">
      <c r="A531" s="255"/>
      <c r="B531" s="255"/>
      <c r="C531" s="255"/>
      <c r="D531" s="255"/>
      <c r="E531" s="255"/>
      <c r="F531" s="255"/>
      <c r="G531" s="255"/>
      <c r="H531" s="255"/>
      <c r="I531" s="255"/>
      <c r="J531" s="1022"/>
      <c r="K531" s="1022"/>
      <c r="L531" s="1022"/>
      <c r="M531" s="255"/>
      <c r="N531" s="255"/>
      <c r="O531" s="255"/>
      <c r="P531" s="255"/>
      <c r="Q531" s="255"/>
      <c r="R531" s="255"/>
      <c r="S531" s="255"/>
      <c r="T531" s="255"/>
      <c r="U531" s="255"/>
      <c r="V531" s="1022"/>
      <c r="W531" s="255"/>
      <c r="X531" s="255"/>
      <c r="Y531" s="255"/>
      <c r="Z531" s="255"/>
      <c r="AA531" s="255"/>
      <c r="AB531" s="255"/>
      <c r="AC531" s="255"/>
      <c r="AD531" s="255"/>
      <c r="AE531" s="255"/>
      <c r="AF531" s="255"/>
      <c r="AG531" s="255"/>
      <c r="AH531" s="255"/>
      <c r="AI531" s="255"/>
      <c r="AJ531" s="255"/>
      <c r="AK531" s="255"/>
      <c r="AL531" s="255"/>
      <c r="AM531" s="255"/>
      <c r="AN531" s="255"/>
      <c r="AO531" s="255"/>
      <c r="AP531" s="255"/>
      <c r="AQ531" s="255"/>
      <c r="AR531" s="255"/>
      <c r="AS531" s="255"/>
    </row>
    <row r="532" spans="1:45" ht="12.75" customHeight="1">
      <c r="A532" s="255"/>
      <c r="B532" s="255"/>
      <c r="C532" s="255"/>
      <c r="D532" s="255"/>
      <c r="E532" s="255"/>
      <c r="F532" s="255"/>
      <c r="G532" s="255"/>
      <c r="H532" s="255"/>
      <c r="I532" s="255"/>
      <c r="J532" s="1022"/>
      <c r="K532" s="1022"/>
      <c r="L532" s="1022"/>
      <c r="M532" s="255"/>
      <c r="N532" s="255"/>
      <c r="O532" s="255"/>
      <c r="P532" s="255"/>
      <c r="Q532" s="255"/>
      <c r="R532" s="255"/>
      <c r="S532" s="255"/>
      <c r="T532" s="255"/>
      <c r="U532" s="255"/>
      <c r="V532" s="1022"/>
      <c r="W532" s="255"/>
      <c r="X532" s="255"/>
      <c r="Y532" s="255"/>
      <c r="Z532" s="255"/>
      <c r="AA532" s="255"/>
      <c r="AB532" s="255"/>
      <c r="AC532" s="255"/>
      <c r="AD532" s="255"/>
      <c r="AE532" s="255"/>
      <c r="AF532" s="255"/>
      <c r="AG532" s="255"/>
      <c r="AH532" s="255"/>
      <c r="AI532" s="255"/>
      <c r="AJ532" s="255"/>
      <c r="AK532" s="255"/>
      <c r="AL532" s="255"/>
      <c r="AM532" s="255"/>
      <c r="AN532" s="255"/>
      <c r="AO532" s="255"/>
      <c r="AP532" s="255"/>
      <c r="AQ532" s="255"/>
      <c r="AR532" s="255"/>
      <c r="AS532" s="255"/>
    </row>
    <row r="533" spans="1:45" ht="12.75" customHeight="1">
      <c r="A533" s="255"/>
      <c r="B533" s="255"/>
      <c r="C533" s="255"/>
      <c r="D533" s="255"/>
      <c r="E533" s="255"/>
      <c r="F533" s="255"/>
      <c r="G533" s="255"/>
      <c r="H533" s="255"/>
      <c r="I533" s="255"/>
      <c r="J533" s="1022"/>
      <c r="K533" s="1022"/>
      <c r="L533" s="1022"/>
      <c r="M533" s="255"/>
      <c r="N533" s="255"/>
      <c r="O533" s="255"/>
      <c r="P533" s="255"/>
      <c r="Q533" s="255"/>
      <c r="R533" s="255"/>
      <c r="S533" s="255"/>
      <c r="T533" s="255"/>
      <c r="U533" s="255"/>
      <c r="V533" s="1022"/>
      <c r="W533" s="255"/>
      <c r="X533" s="255"/>
      <c r="Y533" s="255"/>
      <c r="Z533" s="255"/>
      <c r="AA533" s="255"/>
      <c r="AB533" s="255"/>
      <c r="AC533" s="255"/>
      <c r="AD533" s="255"/>
      <c r="AE533" s="255"/>
      <c r="AF533" s="255"/>
      <c r="AG533" s="255"/>
      <c r="AH533" s="255"/>
      <c r="AI533" s="255"/>
      <c r="AJ533" s="255"/>
      <c r="AK533" s="255"/>
      <c r="AL533" s="255"/>
      <c r="AM533" s="255"/>
      <c r="AN533" s="255"/>
      <c r="AO533" s="255"/>
      <c r="AP533" s="255"/>
      <c r="AQ533" s="255"/>
      <c r="AR533" s="255"/>
      <c r="AS533" s="255"/>
    </row>
    <row r="534" spans="1:45" ht="12.75" customHeight="1">
      <c r="A534" s="255"/>
      <c r="B534" s="255"/>
      <c r="C534" s="255"/>
      <c r="D534" s="255"/>
      <c r="E534" s="255"/>
      <c r="F534" s="255"/>
      <c r="G534" s="255"/>
      <c r="H534" s="255"/>
      <c r="I534" s="255"/>
      <c r="J534" s="1022"/>
      <c r="K534" s="1022"/>
      <c r="L534" s="1022"/>
      <c r="M534" s="255"/>
      <c r="N534" s="255"/>
      <c r="O534" s="255"/>
      <c r="P534" s="255"/>
      <c r="Q534" s="255"/>
      <c r="R534" s="255"/>
      <c r="S534" s="255"/>
      <c r="T534" s="255"/>
      <c r="U534" s="255"/>
      <c r="V534" s="1022"/>
      <c r="W534" s="255"/>
      <c r="X534" s="255"/>
      <c r="Y534" s="255"/>
      <c r="Z534" s="255"/>
      <c r="AA534" s="255"/>
      <c r="AB534" s="255"/>
      <c r="AC534" s="255"/>
      <c r="AD534" s="255"/>
      <c r="AE534" s="255"/>
      <c r="AF534" s="255"/>
      <c r="AG534" s="255"/>
      <c r="AH534" s="255"/>
      <c r="AI534" s="255"/>
      <c r="AJ534" s="255"/>
      <c r="AK534" s="255"/>
      <c r="AL534" s="255"/>
      <c r="AM534" s="255"/>
      <c r="AN534" s="255"/>
      <c r="AO534" s="255"/>
      <c r="AP534" s="255"/>
      <c r="AQ534" s="255"/>
      <c r="AR534" s="255"/>
      <c r="AS534" s="255"/>
    </row>
    <row r="535" spans="1:45" ht="12.75" customHeight="1">
      <c r="A535" s="255"/>
      <c r="B535" s="255"/>
      <c r="C535" s="255"/>
      <c r="D535" s="255"/>
      <c r="E535" s="255"/>
      <c r="F535" s="255"/>
      <c r="G535" s="255"/>
      <c r="H535" s="255"/>
      <c r="I535" s="255"/>
      <c r="J535" s="1022"/>
      <c r="K535" s="1022"/>
      <c r="L535" s="1022"/>
      <c r="M535" s="255"/>
      <c r="N535" s="255"/>
      <c r="O535" s="255"/>
      <c r="P535" s="255"/>
      <c r="Q535" s="255"/>
      <c r="R535" s="255"/>
      <c r="S535" s="255"/>
      <c r="T535" s="255"/>
      <c r="U535" s="255"/>
      <c r="V535" s="1022"/>
      <c r="W535" s="255"/>
      <c r="X535" s="255"/>
      <c r="Y535" s="255"/>
      <c r="Z535" s="255"/>
      <c r="AA535" s="255"/>
      <c r="AB535" s="255"/>
      <c r="AC535" s="255"/>
      <c r="AD535" s="255"/>
      <c r="AE535" s="255"/>
      <c r="AF535" s="255"/>
      <c r="AG535" s="255"/>
      <c r="AH535" s="255"/>
      <c r="AI535" s="255"/>
      <c r="AJ535" s="255"/>
      <c r="AK535" s="255"/>
      <c r="AL535" s="255"/>
      <c r="AM535" s="255"/>
      <c r="AN535" s="255"/>
      <c r="AO535" s="255"/>
      <c r="AP535" s="255"/>
      <c r="AQ535" s="255"/>
      <c r="AR535" s="255"/>
      <c r="AS535" s="255"/>
    </row>
    <row r="536" spans="1:45" ht="12.75" customHeight="1">
      <c r="A536" s="255"/>
      <c r="B536" s="255"/>
      <c r="C536" s="255"/>
      <c r="D536" s="255"/>
      <c r="E536" s="255"/>
      <c r="F536" s="255"/>
      <c r="G536" s="255"/>
      <c r="H536" s="255"/>
      <c r="I536" s="255"/>
      <c r="J536" s="1022"/>
      <c r="K536" s="1022"/>
      <c r="L536" s="1022"/>
      <c r="M536" s="255"/>
      <c r="N536" s="255"/>
      <c r="O536" s="255"/>
      <c r="P536" s="255"/>
      <c r="Q536" s="255"/>
      <c r="R536" s="255"/>
      <c r="S536" s="255"/>
      <c r="T536" s="255"/>
      <c r="U536" s="255"/>
      <c r="V536" s="1022"/>
      <c r="W536" s="255"/>
      <c r="X536" s="255"/>
      <c r="Y536" s="255"/>
      <c r="Z536" s="255"/>
      <c r="AA536" s="255"/>
      <c r="AB536" s="255"/>
      <c r="AC536" s="255"/>
      <c r="AD536" s="255"/>
      <c r="AE536" s="255"/>
      <c r="AF536" s="255"/>
      <c r="AG536" s="255"/>
      <c r="AH536" s="255"/>
      <c r="AI536" s="255"/>
      <c r="AJ536" s="255"/>
      <c r="AK536" s="255"/>
      <c r="AL536" s="255"/>
      <c r="AM536" s="255"/>
      <c r="AN536" s="255"/>
      <c r="AO536" s="255"/>
      <c r="AP536" s="255"/>
      <c r="AQ536" s="255"/>
      <c r="AR536" s="255"/>
      <c r="AS536" s="255"/>
    </row>
    <row r="537" spans="1:45" ht="12.75" customHeight="1">
      <c r="A537" s="255"/>
      <c r="B537" s="255"/>
      <c r="C537" s="255"/>
      <c r="D537" s="255"/>
      <c r="E537" s="255"/>
      <c r="F537" s="255"/>
      <c r="G537" s="255"/>
      <c r="H537" s="255"/>
      <c r="I537" s="255"/>
      <c r="J537" s="1022"/>
      <c r="K537" s="1022"/>
      <c r="L537" s="1022"/>
      <c r="M537" s="255"/>
      <c r="N537" s="255"/>
      <c r="O537" s="255"/>
      <c r="P537" s="255"/>
      <c r="Q537" s="255"/>
      <c r="R537" s="255"/>
      <c r="S537" s="255"/>
      <c r="T537" s="255"/>
      <c r="U537" s="255"/>
      <c r="V537" s="1022"/>
      <c r="W537" s="255"/>
      <c r="X537" s="255"/>
      <c r="Y537" s="255"/>
      <c r="Z537" s="255"/>
      <c r="AA537" s="255"/>
      <c r="AB537" s="255"/>
      <c r="AC537" s="255"/>
      <c r="AD537" s="255"/>
      <c r="AE537" s="255"/>
      <c r="AF537" s="255"/>
      <c r="AG537" s="255"/>
      <c r="AH537" s="255"/>
      <c r="AI537" s="255"/>
      <c r="AJ537" s="255"/>
      <c r="AK537" s="255"/>
      <c r="AL537" s="255"/>
      <c r="AM537" s="255"/>
      <c r="AN537" s="255"/>
      <c r="AO537" s="255"/>
      <c r="AP537" s="255"/>
      <c r="AQ537" s="255"/>
      <c r="AR537" s="255"/>
      <c r="AS537" s="255"/>
    </row>
    <row r="538" spans="1:45" ht="12.75" customHeight="1">
      <c r="A538" s="255"/>
      <c r="B538" s="255"/>
      <c r="C538" s="255"/>
      <c r="D538" s="255"/>
      <c r="E538" s="255"/>
      <c r="F538" s="255"/>
      <c r="G538" s="255"/>
      <c r="H538" s="255"/>
      <c r="I538" s="255"/>
      <c r="J538" s="1022"/>
      <c r="K538" s="1022"/>
      <c r="L538" s="1022"/>
      <c r="M538" s="255"/>
      <c r="N538" s="255"/>
      <c r="O538" s="255"/>
      <c r="P538" s="255"/>
      <c r="Q538" s="255"/>
      <c r="R538" s="255"/>
      <c r="S538" s="255"/>
      <c r="T538" s="255"/>
      <c r="U538" s="255"/>
      <c r="V538" s="1022"/>
      <c r="W538" s="255"/>
      <c r="X538" s="255"/>
      <c r="Y538" s="255"/>
      <c r="Z538" s="255"/>
      <c r="AA538" s="255"/>
      <c r="AB538" s="255"/>
      <c r="AC538" s="255"/>
      <c r="AD538" s="255"/>
      <c r="AE538" s="255"/>
      <c r="AF538" s="255"/>
      <c r="AG538" s="255"/>
      <c r="AH538" s="255"/>
      <c r="AI538" s="255"/>
      <c r="AJ538" s="255"/>
      <c r="AK538" s="255"/>
      <c r="AL538" s="255"/>
      <c r="AM538" s="255"/>
      <c r="AN538" s="255"/>
      <c r="AO538" s="255"/>
      <c r="AP538" s="255"/>
      <c r="AQ538" s="255"/>
      <c r="AR538" s="255"/>
      <c r="AS538" s="255"/>
    </row>
    <row r="539" spans="1:45" ht="12.75" customHeight="1">
      <c r="A539" s="255"/>
      <c r="B539" s="255"/>
      <c r="C539" s="255"/>
      <c r="D539" s="255"/>
      <c r="E539" s="255"/>
      <c r="F539" s="255"/>
      <c r="G539" s="255"/>
      <c r="H539" s="255"/>
      <c r="I539" s="255"/>
      <c r="J539" s="1022"/>
      <c r="K539" s="1022"/>
      <c r="L539" s="1022"/>
      <c r="M539" s="255"/>
      <c r="N539" s="255"/>
      <c r="O539" s="255"/>
      <c r="P539" s="255"/>
      <c r="Q539" s="255"/>
      <c r="R539" s="255"/>
      <c r="S539" s="255"/>
      <c r="T539" s="255"/>
      <c r="U539" s="255"/>
      <c r="V539" s="1022"/>
      <c r="W539" s="255"/>
      <c r="X539" s="255"/>
      <c r="Y539" s="255"/>
      <c r="Z539" s="255"/>
      <c r="AA539" s="255"/>
      <c r="AB539" s="255"/>
      <c r="AC539" s="255"/>
      <c r="AD539" s="255"/>
      <c r="AE539" s="255"/>
      <c r="AF539" s="255"/>
      <c r="AG539" s="255"/>
      <c r="AH539" s="255"/>
      <c r="AI539" s="255"/>
      <c r="AJ539" s="255"/>
      <c r="AK539" s="255"/>
      <c r="AL539" s="255"/>
      <c r="AM539" s="255"/>
      <c r="AN539" s="255"/>
      <c r="AO539" s="255"/>
      <c r="AP539" s="255"/>
      <c r="AQ539" s="255"/>
      <c r="AR539" s="255"/>
      <c r="AS539" s="255"/>
    </row>
    <row r="540" spans="1:45" ht="12.75" customHeight="1">
      <c r="A540" s="255"/>
      <c r="B540" s="255"/>
      <c r="C540" s="255"/>
      <c r="D540" s="255"/>
      <c r="E540" s="255"/>
      <c r="F540" s="255"/>
      <c r="G540" s="255"/>
      <c r="H540" s="255"/>
      <c r="I540" s="255"/>
      <c r="J540" s="1022"/>
      <c r="K540" s="1022"/>
      <c r="L540" s="1022"/>
      <c r="M540" s="255"/>
      <c r="N540" s="255"/>
      <c r="O540" s="255"/>
      <c r="P540" s="255"/>
      <c r="Q540" s="255"/>
      <c r="R540" s="255"/>
      <c r="S540" s="255"/>
      <c r="T540" s="255"/>
      <c r="U540" s="255"/>
      <c r="V540" s="1022"/>
      <c r="W540" s="255"/>
      <c r="X540" s="255"/>
      <c r="Y540" s="255"/>
      <c r="Z540" s="255"/>
      <c r="AA540" s="255"/>
      <c r="AB540" s="255"/>
      <c r="AC540" s="255"/>
      <c r="AD540" s="255"/>
      <c r="AE540" s="255"/>
      <c r="AF540" s="255"/>
      <c r="AG540" s="255"/>
      <c r="AH540" s="255"/>
      <c r="AI540" s="255"/>
      <c r="AJ540" s="255"/>
      <c r="AK540" s="255"/>
      <c r="AL540" s="255"/>
      <c r="AM540" s="255"/>
      <c r="AN540" s="255"/>
      <c r="AO540" s="255"/>
      <c r="AP540" s="255"/>
      <c r="AQ540" s="255"/>
      <c r="AR540" s="255"/>
      <c r="AS540" s="255"/>
    </row>
    <row r="541" spans="1:45" ht="12.75" customHeight="1">
      <c r="A541" s="255"/>
      <c r="B541" s="255"/>
      <c r="C541" s="255"/>
      <c r="D541" s="255"/>
      <c r="E541" s="255"/>
      <c r="F541" s="255"/>
      <c r="G541" s="255"/>
      <c r="H541" s="255"/>
      <c r="I541" s="255"/>
      <c r="J541" s="1022"/>
      <c r="K541" s="1022"/>
      <c r="L541" s="1022"/>
      <c r="M541" s="255"/>
      <c r="N541" s="255"/>
      <c r="O541" s="255"/>
      <c r="P541" s="255"/>
      <c r="Q541" s="255"/>
      <c r="R541" s="255"/>
      <c r="S541" s="255"/>
      <c r="T541" s="255"/>
      <c r="U541" s="255"/>
      <c r="V541" s="1022"/>
      <c r="W541" s="255"/>
      <c r="X541" s="255"/>
      <c r="Y541" s="255"/>
      <c r="Z541" s="255"/>
      <c r="AA541" s="255"/>
      <c r="AB541" s="255"/>
      <c r="AC541" s="255"/>
      <c r="AD541" s="255"/>
      <c r="AE541" s="255"/>
      <c r="AF541" s="255"/>
      <c r="AG541" s="255"/>
      <c r="AH541" s="255"/>
      <c r="AI541" s="255"/>
      <c r="AJ541" s="255"/>
      <c r="AK541" s="255"/>
      <c r="AL541" s="255"/>
      <c r="AM541" s="255"/>
      <c r="AN541" s="255"/>
      <c r="AO541" s="255"/>
      <c r="AP541" s="255"/>
      <c r="AQ541" s="255"/>
      <c r="AR541" s="255"/>
      <c r="AS541" s="255"/>
    </row>
    <row r="542" spans="1:45" ht="12.75" customHeight="1">
      <c r="A542" s="255"/>
      <c r="B542" s="255"/>
      <c r="C542" s="255"/>
      <c r="D542" s="255"/>
      <c r="E542" s="255"/>
      <c r="F542" s="255"/>
      <c r="G542" s="255"/>
      <c r="H542" s="255"/>
      <c r="I542" s="255"/>
      <c r="J542" s="1022"/>
      <c r="K542" s="1022"/>
      <c r="L542" s="1022"/>
      <c r="M542" s="255"/>
      <c r="N542" s="255"/>
      <c r="O542" s="255"/>
      <c r="P542" s="255"/>
      <c r="Q542" s="255"/>
      <c r="R542" s="255"/>
      <c r="S542" s="255"/>
      <c r="T542" s="255"/>
      <c r="U542" s="255"/>
      <c r="V542" s="1022"/>
      <c r="W542" s="255"/>
      <c r="X542" s="255"/>
      <c r="Y542" s="255"/>
      <c r="Z542" s="255"/>
      <c r="AA542" s="255"/>
      <c r="AB542" s="255"/>
      <c r="AC542" s="255"/>
      <c r="AD542" s="255"/>
      <c r="AE542" s="255"/>
      <c r="AF542" s="255"/>
      <c r="AG542" s="255"/>
      <c r="AH542" s="255"/>
      <c r="AI542" s="255"/>
      <c r="AJ542" s="255"/>
      <c r="AK542" s="255"/>
      <c r="AL542" s="255"/>
      <c r="AM542" s="255"/>
      <c r="AN542" s="255"/>
      <c r="AO542" s="255"/>
      <c r="AP542" s="255"/>
      <c r="AQ542" s="255"/>
      <c r="AR542" s="255"/>
      <c r="AS542" s="255"/>
    </row>
    <row r="543" spans="1:45" ht="12.75" customHeight="1">
      <c r="A543" s="255"/>
      <c r="B543" s="255"/>
      <c r="C543" s="255"/>
      <c r="D543" s="255"/>
      <c r="E543" s="255"/>
      <c r="F543" s="255"/>
      <c r="G543" s="255"/>
      <c r="H543" s="255"/>
      <c r="I543" s="255"/>
      <c r="J543" s="1022"/>
      <c r="K543" s="1022"/>
      <c r="L543" s="1022"/>
      <c r="M543" s="255"/>
      <c r="N543" s="255"/>
      <c r="O543" s="255"/>
      <c r="P543" s="255"/>
      <c r="Q543" s="255"/>
      <c r="R543" s="255"/>
      <c r="S543" s="255"/>
      <c r="T543" s="255"/>
      <c r="U543" s="255"/>
      <c r="V543" s="1022"/>
      <c r="W543" s="255"/>
      <c r="X543" s="255"/>
      <c r="Y543" s="255"/>
      <c r="Z543" s="255"/>
      <c r="AA543" s="255"/>
      <c r="AB543" s="255"/>
      <c r="AC543" s="255"/>
      <c r="AD543" s="255"/>
      <c r="AE543" s="255"/>
      <c r="AF543" s="255"/>
      <c r="AG543" s="255"/>
      <c r="AH543" s="255"/>
      <c r="AI543" s="255"/>
      <c r="AJ543" s="255"/>
      <c r="AK543" s="255"/>
      <c r="AL543" s="255"/>
      <c r="AM543" s="255"/>
      <c r="AN543" s="255"/>
      <c r="AO543" s="255"/>
      <c r="AP543" s="255"/>
      <c r="AQ543" s="255"/>
      <c r="AR543" s="255"/>
      <c r="AS543" s="255"/>
    </row>
    <row r="544" spans="1:45" ht="12.75" customHeight="1">
      <c r="A544" s="255"/>
      <c r="B544" s="255"/>
      <c r="C544" s="255"/>
      <c r="D544" s="255"/>
      <c r="E544" s="255"/>
      <c r="F544" s="255"/>
      <c r="G544" s="255"/>
      <c r="H544" s="255"/>
      <c r="I544" s="255"/>
      <c r="J544" s="1022"/>
      <c r="K544" s="1022"/>
      <c r="L544" s="1022"/>
      <c r="M544" s="255"/>
      <c r="N544" s="255"/>
      <c r="O544" s="255"/>
      <c r="P544" s="255"/>
      <c r="Q544" s="255"/>
      <c r="R544" s="255"/>
      <c r="S544" s="255"/>
      <c r="T544" s="255"/>
      <c r="U544" s="255"/>
      <c r="V544" s="1022"/>
      <c r="W544" s="255"/>
      <c r="X544" s="255"/>
      <c r="Y544" s="255"/>
      <c r="Z544" s="255"/>
      <c r="AA544" s="255"/>
      <c r="AB544" s="255"/>
      <c r="AC544" s="255"/>
      <c r="AD544" s="255"/>
      <c r="AE544" s="255"/>
      <c r="AF544" s="255"/>
      <c r="AG544" s="255"/>
      <c r="AH544" s="255"/>
      <c r="AI544" s="255"/>
      <c r="AJ544" s="255"/>
      <c r="AK544" s="255"/>
      <c r="AL544" s="255"/>
      <c r="AM544" s="255"/>
      <c r="AN544" s="255"/>
      <c r="AO544" s="255"/>
      <c r="AP544" s="255"/>
      <c r="AQ544" s="255"/>
      <c r="AR544" s="255"/>
      <c r="AS544" s="255"/>
    </row>
    <row r="545" spans="1:45" ht="12.75" customHeight="1">
      <c r="A545" s="255"/>
      <c r="B545" s="255"/>
      <c r="C545" s="255"/>
      <c r="D545" s="255"/>
      <c r="E545" s="255"/>
      <c r="F545" s="255"/>
      <c r="G545" s="255"/>
      <c r="H545" s="255"/>
      <c r="I545" s="255"/>
      <c r="J545" s="1022"/>
      <c r="K545" s="1022"/>
      <c r="L545" s="1022"/>
      <c r="M545" s="255"/>
      <c r="N545" s="255"/>
      <c r="O545" s="255"/>
      <c r="P545" s="255"/>
      <c r="Q545" s="255"/>
      <c r="R545" s="255"/>
      <c r="S545" s="255"/>
      <c r="T545" s="255"/>
      <c r="U545" s="255"/>
      <c r="V545" s="1022"/>
      <c r="W545" s="255"/>
      <c r="X545" s="255"/>
      <c r="Y545" s="255"/>
      <c r="Z545" s="255"/>
      <c r="AA545" s="255"/>
      <c r="AB545" s="255"/>
      <c r="AC545" s="255"/>
      <c r="AD545" s="255"/>
      <c r="AE545" s="255"/>
      <c r="AF545" s="255"/>
      <c r="AG545" s="255"/>
      <c r="AH545" s="255"/>
      <c r="AI545" s="255"/>
      <c r="AJ545" s="255"/>
      <c r="AK545" s="255"/>
      <c r="AL545" s="255"/>
      <c r="AM545" s="255"/>
      <c r="AN545" s="255"/>
      <c r="AO545" s="255"/>
      <c r="AP545" s="255"/>
      <c r="AQ545" s="255"/>
      <c r="AR545" s="255"/>
      <c r="AS545" s="255"/>
    </row>
    <row r="546" spans="1:45" ht="12.75" customHeight="1">
      <c r="A546" s="255"/>
      <c r="B546" s="255"/>
      <c r="C546" s="255"/>
      <c r="D546" s="255"/>
      <c r="E546" s="255"/>
      <c r="F546" s="255"/>
      <c r="G546" s="255"/>
      <c r="H546" s="255"/>
      <c r="I546" s="255"/>
      <c r="J546" s="1022"/>
      <c r="K546" s="1022"/>
      <c r="L546" s="1022"/>
      <c r="M546" s="255"/>
      <c r="N546" s="255"/>
      <c r="O546" s="255"/>
      <c r="P546" s="255"/>
      <c r="Q546" s="255"/>
      <c r="R546" s="255"/>
      <c r="S546" s="255"/>
      <c r="T546" s="255"/>
      <c r="U546" s="255"/>
      <c r="V546" s="1022"/>
      <c r="W546" s="255"/>
      <c r="X546" s="255"/>
      <c r="Y546" s="255"/>
      <c r="Z546" s="255"/>
      <c r="AA546" s="255"/>
      <c r="AB546" s="255"/>
      <c r="AC546" s="255"/>
      <c r="AD546" s="255"/>
      <c r="AE546" s="255"/>
      <c r="AF546" s="255"/>
      <c r="AG546" s="255"/>
      <c r="AH546" s="255"/>
      <c r="AI546" s="255"/>
      <c r="AJ546" s="255"/>
      <c r="AK546" s="255"/>
      <c r="AL546" s="255"/>
      <c r="AM546" s="255"/>
      <c r="AN546" s="255"/>
      <c r="AO546" s="255"/>
      <c r="AP546" s="255"/>
      <c r="AQ546" s="255"/>
      <c r="AR546" s="255"/>
      <c r="AS546" s="255"/>
    </row>
    <row r="547" spans="1:45" ht="12.75" customHeight="1">
      <c r="A547" s="255"/>
      <c r="B547" s="255"/>
      <c r="C547" s="255"/>
      <c r="D547" s="255"/>
      <c r="E547" s="255"/>
      <c r="F547" s="255"/>
      <c r="G547" s="255"/>
      <c r="H547" s="255"/>
      <c r="I547" s="255"/>
      <c r="J547" s="1022"/>
      <c r="K547" s="1022"/>
      <c r="L547" s="1022"/>
      <c r="M547" s="255"/>
      <c r="N547" s="255"/>
      <c r="O547" s="255"/>
      <c r="P547" s="255"/>
      <c r="Q547" s="255"/>
      <c r="R547" s="255"/>
      <c r="S547" s="255"/>
      <c r="T547" s="255"/>
      <c r="U547" s="255"/>
      <c r="V547" s="1022"/>
      <c r="W547" s="255"/>
      <c r="X547" s="255"/>
      <c r="Y547" s="255"/>
      <c r="Z547" s="255"/>
      <c r="AA547" s="255"/>
      <c r="AB547" s="255"/>
      <c r="AC547" s="255"/>
      <c r="AD547" s="255"/>
      <c r="AE547" s="255"/>
      <c r="AF547" s="255"/>
      <c r="AG547" s="255"/>
      <c r="AH547" s="255"/>
      <c r="AI547" s="255"/>
      <c r="AJ547" s="255"/>
      <c r="AK547" s="255"/>
      <c r="AL547" s="255"/>
      <c r="AM547" s="255"/>
      <c r="AN547" s="255"/>
      <c r="AO547" s="255"/>
      <c r="AP547" s="255"/>
      <c r="AQ547" s="255"/>
      <c r="AR547" s="255"/>
      <c r="AS547" s="255"/>
    </row>
    <row r="548" spans="1:45" ht="12.75" customHeight="1">
      <c r="A548" s="255"/>
      <c r="B548" s="255"/>
      <c r="C548" s="255"/>
      <c r="D548" s="255"/>
      <c r="E548" s="255"/>
      <c r="F548" s="255"/>
      <c r="G548" s="255"/>
      <c r="H548" s="255"/>
      <c r="I548" s="255"/>
      <c r="J548" s="1022"/>
      <c r="K548" s="1022"/>
      <c r="L548" s="1022"/>
      <c r="M548" s="255"/>
      <c r="N548" s="255"/>
      <c r="O548" s="255"/>
      <c r="P548" s="255"/>
      <c r="Q548" s="255"/>
      <c r="R548" s="255"/>
      <c r="S548" s="255"/>
      <c r="T548" s="255"/>
      <c r="U548" s="255"/>
      <c r="V548" s="1022"/>
      <c r="W548" s="255"/>
      <c r="X548" s="255"/>
      <c r="Y548" s="255"/>
      <c r="Z548" s="255"/>
      <c r="AA548" s="255"/>
      <c r="AB548" s="255"/>
      <c r="AC548" s="255"/>
      <c r="AD548" s="255"/>
      <c r="AE548" s="255"/>
      <c r="AF548" s="255"/>
      <c r="AG548" s="255"/>
      <c r="AH548" s="255"/>
      <c r="AI548" s="255"/>
      <c r="AJ548" s="255"/>
      <c r="AK548" s="255"/>
      <c r="AL548" s="255"/>
      <c r="AM548" s="255"/>
      <c r="AN548" s="255"/>
      <c r="AO548" s="255"/>
      <c r="AP548" s="255"/>
      <c r="AQ548" s="255"/>
      <c r="AR548" s="255"/>
      <c r="AS548" s="255"/>
    </row>
    <row r="549" spans="1:45" ht="12.75" customHeight="1">
      <c r="A549" s="255"/>
      <c r="B549" s="255"/>
      <c r="C549" s="255"/>
      <c r="D549" s="255"/>
      <c r="E549" s="255"/>
      <c r="F549" s="255"/>
      <c r="G549" s="255"/>
      <c r="H549" s="255"/>
      <c r="I549" s="255"/>
      <c r="J549" s="1022"/>
      <c r="K549" s="1022"/>
      <c r="L549" s="1022"/>
      <c r="M549" s="255"/>
      <c r="N549" s="255"/>
      <c r="O549" s="255"/>
      <c r="P549" s="255"/>
      <c r="Q549" s="255"/>
      <c r="R549" s="255"/>
      <c r="S549" s="255"/>
      <c r="T549" s="255"/>
      <c r="U549" s="255"/>
      <c r="V549" s="1022"/>
      <c r="W549" s="255"/>
      <c r="X549" s="255"/>
      <c r="Y549" s="255"/>
      <c r="Z549" s="255"/>
      <c r="AA549" s="255"/>
      <c r="AB549" s="255"/>
      <c r="AC549" s="255"/>
      <c r="AD549" s="255"/>
      <c r="AE549" s="255"/>
      <c r="AF549" s="255"/>
      <c r="AG549" s="255"/>
      <c r="AH549" s="255"/>
      <c r="AI549" s="255"/>
      <c r="AJ549" s="255"/>
      <c r="AK549" s="255"/>
      <c r="AL549" s="255"/>
      <c r="AM549" s="255"/>
      <c r="AN549" s="255"/>
      <c r="AO549" s="255"/>
      <c r="AP549" s="255"/>
      <c r="AQ549" s="255"/>
      <c r="AR549" s="255"/>
      <c r="AS549" s="255"/>
    </row>
    <row r="550" spans="1:45" ht="12.75" customHeight="1">
      <c r="A550" s="255"/>
      <c r="B550" s="255"/>
      <c r="C550" s="255"/>
      <c r="D550" s="255"/>
      <c r="E550" s="255"/>
      <c r="F550" s="255"/>
      <c r="G550" s="255"/>
      <c r="H550" s="255"/>
      <c r="I550" s="255"/>
      <c r="J550" s="1022"/>
      <c r="K550" s="1022"/>
      <c r="L550" s="1022"/>
      <c r="M550" s="255"/>
      <c r="N550" s="255"/>
      <c r="O550" s="255"/>
      <c r="P550" s="255"/>
      <c r="Q550" s="255"/>
      <c r="R550" s="255"/>
      <c r="S550" s="255"/>
      <c r="T550" s="255"/>
      <c r="U550" s="255"/>
      <c r="V550" s="1022"/>
      <c r="W550" s="255"/>
      <c r="X550" s="255"/>
      <c r="Y550" s="255"/>
      <c r="Z550" s="255"/>
      <c r="AA550" s="255"/>
      <c r="AB550" s="255"/>
      <c r="AC550" s="255"/>
      <c r="AD550" s="255"/>
      <c r="AE550" s="255"/>
      <c r="AF550" s="255"/>
      <c r="AG550" s="255"/>
      <c r="AH550" s="255"/>
      <c r="AI550" s="255"/>
      <c r="AJ550" s="255"/>
      <c r="AK550" s="255"/>
      <c r="AL550" s="255"/>
      <c r="AM550" s="255"/>
      <c r="AN550" s="255"/>
      <c r="AO550" s="255"/>
      <c r="AP550" s="255"/>
      <c r="AQ550" s="255"/>
      <c r="AR550" s="255"/>
      <c r="AS550" s="255"/>
    </row>
    <row r="551" spans="1:45" ht="12.75" customHeight="1">
      <c r="A551" s="255"/>
      <c r="B551" s="255"/>
      <c r="C551" s="255"/>
      <c r="D551" s="255"/>
      <c r="E551" s="255"/>
      <c r="F551" s="255"/>
      <c r="G551" s="255"/>
      <c r="H551" s="255"/>
      <c r="I551" s="255"/>
      <c r="J551" s="1022"/>
      <c r="K551" s="1022"/>
      <c r="L551" s="1022"/>
      <c r="M551" s="255"/>
      <c r="N551" s="255"/>
      <c r="O551" s="255"/>
      <c r="P551" s="255"/>
      <c r="Q551" s="255"/>
      <c r="R551" s="255"/>
      <c r="S551" s="255"/>
      <c r="T551" s="255"/>
      <c r="U551" s="255"/>
      <c r="V551" s="1022"/>
      <c r="W551" s="255"/>
      <c r="X551" s="255"/>
      <c r="Y551" s="255"/>
      <c r="Z551" s="255"/>
      <c r="AA551" s="255"/>
      <c r="AB551" s="255"/>
      <c r="AC551" s="255"/>
      <c r="AD551" s="255"/>
      <c r="AE551" s="255"/>
      <c r="AF551" s="255"/>
      <c r="AG551" s="255"/>
      <c r="AH551" s="255"/>
      <c r="AI551" s="255"/>
      <c r="AJ551" s="255"/>
      <c r="AK551" s="255"/>
      <c r="AL551" s="255"/>
      <c r="AM551" s="255"/>
      <c r="AN551" s="255"/>
      <c r="AO551" s="255"/>
      <c r="AP551" s="255"/>
      <c r="AQ551" s="255"/>
      <c r="AR551" s="255"/>
      <c r="AS551" s="255"/>
    </row>
    <row r="552" spans="1:45" ht="12.75" customHeight="1">
      <c r="A552" s="255"/>
      <c r="B552" s="255"/>
      <c r="C552" s="255"/>
      <c r="D552" s="255"/>
      <c r="E552" s="255"/>
      <c r="F552" s="255"/>
      <c r="G552" s="255"/>
      <c r="H552" s="255"/>
      <c r="I552" s="255"/>
      <c r="J552" s="1022"/>
      <c r="K552" s="1022"/>
      <c r="L552" s="1022"/>
      <c r="M552" s="255"/>
      <c r="N552" s="255"/>
      <c r="O552" s="255"/>
      <c r="P552" s="255"/>
      <c r="Q552" s="255"/>
      <c r="R552" s="255"/>
      <c r="S552" s="255"/>
      <c r="T552" s="255"/>
      <c r="U552" s="255"/>
      <c r="V552" s="1022"/>
      <c r="W552" s="255"/>
      <c r="X552" s="255"/>
      <c r="Y552" s="255"/>
      <c r="Z552" s="255"/>
      <c r="AA552" s="255"/>
      <c r="AB552" s="255"/>
      <c r="AC552" s="255"/>
      <c r="AD552" s="255"/>
      <c r="AE552" s="255"/>
      <c r="AF552" s="255"/>
      <c r="AG552" s="255"/>
      <c r="AH552" s="255"/>
      <c r="AI552" s="255"/>
      <c r="AJ552" s="255"/>
      <c r="AK552" s="255"/>
      <c r="AL552" s="255"/>
      <c r="AM552" s="255"/>
      <c r="AN552" s="255"/>
      <c r="AO552" s="255"/>
      <c r="AP552" s="255"/>
      <c r="AQ552" s="255"/>
      <c r="AR552" s="255"/>
      <c r="AS552" s="255"/>
    </row>
    <row r="553" spans="1:45" ht="12.75" customHeight="1">
      <c r="A553" s="255"/>
      <c r="B553" s="255"/>
      <c r="C553" s="255"/>
      <c r="D553" s="255"/>
      <c r="E553" s="255"/>
      <c r="F553" s="255"/>
      <c r="G553" s="255"/>
      <c r="H553" s="255"/>
      <c r="I553" s="255"/>
      <c r="J553" s="1022"/>
      <c r="K553" s="1022"/>
      <c r="L553" s="1022"/>
      <c r="M553" s="255"/>
      <c r="N553" s="255"/>
      <c r="O553" s="255"/>
      <c r="P553" s="255"/>
      <c r="Q553" s="255"/>
      <c r="R553" s="255"/>
      <c r="S553" s="255"/>
      <c r="T553" s="255"/>
      <c r="U553" s="255"/>
      <c r="V553" s="1022"/>
      <c r="W553" s="255"/>
      <c r="X553" s="255"/>
      <c r="Y553" s="255"/>
      <c r="Z553" s="255"/>
      <c r="AA553" s="255"/>
      <c r="AB553" s="255"/>
      <c r="AC553" s="255"/>
      <c r="AD553" s="255"/>
      <c r="AE553" s="255"/>
      <c r="AF553" s="255"/>
      <c r="AG553" s="255"/>
      <c r="AH553" s="255"/>
      <c r="AI553" s="255"/>
      <c r="AJ553" s="255"/>
      <c r="AK553" s="255"/>
      <c r="AL553" s="255"/>
      <c r="AM553" s="255"/>
      <c r="AN553" s="255"/>
      <c r="AO553" s="255"/>
      <c r="AP553" s="255"/>
      <c r="AQ553" s="255"/>
      <c r="AR553" s="255"/>
      <c r="AS553" s="255"/>
    </row>
    <row r="554" spans="1:45" ht="12.75" customHeight="1">
      <c r="A554" s="255"/>
      <c r="B554" s="255"/>
      <c r="C554" s="255"/>
      <c r="D554" s="255"/>
      <c r="E554" s="255"/>
      <c r="F554" s="255"/>
      <c r="G554" s="255"/>
      <c r="H554" s="255"/>
      <c r="I554" s="255"/>
      <c r="J554" s="1022"/>
      <c r="K554" s="1022"/>
      <c r="L554" s="1022"/>
      <c r="M554" s="255"/>
      <c r="N554" s="255"/>
      <c r="O554" s="255"/>
      <c r="P554" s="255"/>
      <c r="Q554" s="255"/>
      <c r="R554" s="255"/>
      <c r="S554" s="255"/>
      <c r="T554" s="255"/>
      <c r="U554" s="255"/>
      <c r="V554" s="1022"/>
      <c r="W554" s="255"/>
      <c r="X554" s="255"/>
      <c r="Y554" s="255"/>
      <c r="Z554" s="255"/>
      <c r="AA554" s="255"/>
      <c r="AB554" s="255"/>
      <c r="AC554" s="255"/>
      <c r="AD554" s="255"/>
      <c r="AE554" s="255"/>
      <c r="AF554" s="255"/>
      <c r="AG554" s="255"/>
      <c r="AH554" s="255"/>
      <c r="AI554" s="255"/>
      <c r="AJ554" s="255"/>
      <c r="AK554" s="255"/>
      <c r="AL554" s="255"/>
      <c r="AM554" s="255"/>
      <c r="AN554" s="255"/>
      <c r="AO554" s="255"/>
      <c r="AP554" s="255"/>
      <c r="AQ554" s="255"/>
      <c r="AR554" s="255"/>
      <c r="AS554" s="255"/>
    </row>
    <row r="555" spans="1:45" ht="12.75" customHeight="1">
      <c r="A555" s="255"/>
      <c r="B555" s="255"/>
      <c r="C555" s="255"/>
      <c r="D555" s="255"/>
      <c r="E555" s="255"/>
      <c r="F555" s="255"/>
      <c r="G555" s="255"/>
      <c r="H555" s="255"/>
      <c r="I555" s="255"/>
      <c r="J555" s="1022"/>
      <c r="K555" s="1022"/>
      <c r="L555" s="1022"/>
      <c r="M555" s="255"/>
      <c r="N555" s="255"/>
      <c r="O555" s="255"/>
      <c r="P555" s="255"/>
      <c r="Q555" s="255"/>
      <c r="R555" s="255"/>
      <c r="S555" s="255"/>
      <c r="T555" s="255"/>
      <c r="U555" s="255"/>
      <c r="V555" s="1022"/>
      <c r="W555" s="255"/>
      <c r="X555" s="255"/>
      <c r="Y555" s="255"/>
      <c r="Z555" s="255"/>
      <c r="AA555" s="255"/>
      <c r="AB555" s="255"/>
      <c r="AC555" s="255"/>
      <c r="AD555" s="255"/>
      <c r="AE555" s="255"/>
      <c r="AF555" s="255"/>
      <c r="AG555" s="255"/>
      <c r="AH555" s="255"/>
      <c r="AI555" s="255"/>
      <c r="AJ555" s="255"/>
      <c r="AK555" s="255"/>
      <c r="AL555" s="255"/>
      <c r="AM555" s="255"/>
      <c r="AN555" s="255"/>
      <c r="AO555" s="255"/>
      <c r="AP555" s="255"/>
      <c r="AQ555" s="255"/>
      <c r="AR555" s="255"/>
      <c r="AS555" s="255"/>
    </row>
    <row r="556" spans="1:45" ht="12.75" customHeight="1">
      <c r="A556" s="255"/>
      <c r="B556" s="255"/>
      <c r="C556" s="255"/>
      <c r="D556" s="255"/>
      <c r="E556" s="255"/>
      <c r="F556" s="255"/>
      <c r="G556" s="255"/>
      <c r="H556" s="255"/>
      <c r="I556" s="255"/>
      <c r="J556" s="1022"/>
      <c r="K556" s="1022"/>
      <c r="L556" s="1022"/>
      <c r="M556" s="255"/>
      <c r="N556" s="255"/>
      <c r="O556" s="255"/>
      <c r="P556" s="255"/>
      <c r="Q556" s="255"/>
      <c r="R556" s="255"/>
      <c r="S556" s="255"/>
      <c r="T556" s="255"/>
      <c r="U556" s="255"/>
      <c r="V556" s="1022"/>
      <c r="W556" s="255"/>
      <c r="X556" s="255"/>
      <c r="Y556" s="255"/>
      <c r="Z556" s="255"/>
      <c r="AA556" s="255"/>
      <c r="AB556" s="255"/>
      <c r="AC556" s="255"/>
      <c r="AD556" s="255"/>
      <c r="AE556" s="255"/>
      <c r="AF556" s="255"/>
      <c r="AG556" s="255"/>
      <c r="AH556" s="255"/>
      <c r="AI556" s="255"/>
      <c r="AJ556" s="255"/>
      <c r="AK556" s="255"/>
      <c r="AL556" s="255"/>
      <c r="AM556" s="255"/>
      <c r="AN556" s="255"/>
      <c r="AO556" s="255"/>
      <c r="AP556" s="255"/>
      <c r="AQ556" s="255"/>
      <c r="AR556" s="255"/>
      <c r="AS556" s="255"/>
    </row>
    <row r="557" spans="1:45" ht="12.75" customHeight="1">
      <c r="A557" s="255"/>
      <c r="B557" s="255"/>
      <c r="C557" s="255"/>
      <c r="D557" s="255"/>
      <c r="E557" s="255"/>
      <c r="F557" s="255"/>
      <c r="G557" s="255"/>
      <c r="H557" s="255"/>
      <c r="I557" s="255"/>
      <c r="J557" s="1022"/>
      <c r="K557" s="1022"/>
      <c r="L557" s="1022"/>
      <c r="M557" s="255"/>
      <c r="N557" s="255"/>
      <c r="O557" s="255"/>
      <c r="P557" s="255"/>
      <c r="Q557" s="255"/>
      <c r="R557" s="255"/>
      <c r="S557" s="255"/>
      <c r="T557" s="255"/>
      <c r="U557" s="255"/>
      <c r="V557" s="1022"/>
      <c r="W557" s="255"/>
      <c r="X557" s="255"/>
      <c r="Y557" s="255"/>
      <c r="Z557" s="255"/>
      <c r="AA557" s="255"/>
      <c r="AB557" s="255"/>
      <c r="AC557" s="255"/>
      <c r="AD557" s="255"/>
      <c r="AE557" s="255"/>
      <c r="AF557" s="255"/>
      <c r="AG557" s="255"/>
      <c r="AH557" s="255"/>
      <c r="AI557" s="255"/>
      <c r="AJ557" s="255"/>
      <c r="AK557" s="255"/>
      <c r="AL557" s="255"/>
      <c r="AM557" s="255"/>
      <c r="AN557" s="255"/>
      <c r="AO557" s="255"/>
      <c r="AP557" s="255"/>
      <c r="AQ557" s="255"/>
      <c r="AR557" s="255"/>
      <c r="AS557" s="255"/>
    </row>
    <row r="558" spans="1:45" ht="12.75" customHeight="1">
      <c r="A558" s="255"/>
      <c r="B558" s="255"/>
      <c r="C558" s="255"/>
      <c r="D558" s="255"/>
      <c r="E558" s="255"/>
      <c r="F558" s="255"/>
      <c r="G558" s="255"/>
      <c r="H558" s="255"/>
      <c r="I558" s="255"/>
      <c r="J558" s="1022"/>
      <c r="K558" s="1022"/>
      <c r="L558" s="1022"/>
      <c r="M558" s="255"/>
      <c r="N558" s="255"/>
      <c r="O558" s="255"/>
      <c r="P558" s="255"/>
      <c r="Q558" s="255"/>
      <c r="R558" s="255"/>
      <c r="S558" s="255"/>
      <c r="T558" s="255"/>
      <c r="U558" s="255"/>
      <c r="V558" s="1022"/>
      <c r="W558" s="255"/>
      <c r="X558" s="255"/>
      <c r="Y558" s="255"/>
      <c r="Z558" s="255"/>
      <c r="AA558" s="255"/>
      <c r="AB558" s="255"/>
      <c r="AC558" s="255"/>
      <c r="AD558" s="255"/>
      <c r="AE558" s="255"/>
      <c r="AF558" s="255"/>
      <c r="AG558" s="255"/>
      <c r="AH558" s="255"/>
      <c r="AI558" s="255"/>
      <c r="AJ558" s="255"/>
      <c r="AK558" s="255"/>
      <c r="AL558" s="255"/>
      <c r="AM558" s="255"/>
      <c r="AN558" s="255"/>
      <c r="AO558" s="255"/>
      <c r="AP558" s="255"/>
      <c r="AQ558" s="255"/>
      <c r="AR558" s="255"/>
      <c r="AS558" s="255"/>
    </row>
    <row r="559" spans="1:45" ht="12.75" customHeight="1">
      <c r="A559" s="255"/>
      <c r="B559" s="255"/>
      <c r="C559" s="255"/>
      <c r="D559" s="255"/>
      <c r="E559" s="255"/>
      <c r="F559" s="255"/>
      <c r="G559" s="255"/>
      <c r="H559" s="255"/>
      <c r="I559" s="255"/>
      <c r="J559" s="1022"/>
      <c r="K559" s="1022"/>
      <c r="L559" s="1022"/>
      <c r="M559" s="255"/>
      <c r="N559" s="255"/>
      <c r="O559" s="255"/>
      <c r="P559" s="255"/>
      <c r="Q559" s="255"/>
      <c r="R559" s="255"/>
      <c r="S559" s="255"/>
      <c r="T559" s="255"/>
      <c r="U559" s="255"/>
      <c r="V559" s="1022"/>
      <c r="W559" s="255"/>
      <c r="X559" s="255"/>
      <c r="Y559" s="255"/>
      <c r="Z559" s="255"/>
      <c r="AA559" s="255"/>
      <c r="AB559" s="255"/>
      <c r="AC559" s="255"/>
      <c r="AD559" s="255"/>
      <c r="AE559" s="255"/>
      <c r="AF559" s="255"/>
      <c r="AG559" s="255"/>
      <c r="AH559" s="255"/>
      <c r="AI559" s="255"/>
      <c r="AJ559" s="255"/>
      <c r="AK559" s="255"/>
      <c r="AL559" s="255"/>
      <c r="AM559" s="255"/>
      <c r="AN559" s="255"/>
      <c r="AO559" s="255"/>
      <c r="AP559" s="255"/>
      <c r="AQ559" s="255"/>
      <c r="AR559" s="255"/>
      <c r="AS559" s="255"/>
    </row>
    <row r="560" spans="1:45" ht="12.75" customHeight="1">
      <c r="A560" s="255"/>
      <c r="B560" s="255"/>
      <c r="C560" s="255"/>
      <c r="D560" s="255"/>
      <c r="E560" s="255"/>
      <c r="F560" s="255"/>
      <c r="G560" s="255"/>
      <c r="H560" s="255"/>
      <c r="I560" s="255"/>
      <c r="J560" s="1022"/>
      <c r="K560" s="1022"/>
      <c r="L560" s="1022"/>
      <c r="M560" s="255"/>
      <c r="N560" s="255"/>
      <c r="O560" s="255"/>
      <c r="P560" s="255"/>
      <c r="Q560" s="255"/>
      <c r="R560" s="255"/>
      <c r="S560" s="255"/>
      <c r="T560" s="255"/>
      <c r="U560" s="255"/>
      <c r="V560" s="1022"/>
      <c r="W560" s="255"/>
      <c r="X560" s="255"/>
      <c r="Y560" s="255"/>
      <c r="Z560" s="255"/>
      <c r="AA560" s="255"/>
      <c r="AB560" s="255"/>
      <c r="AC560" s="255"/>
      <c r="AD560" s="255"/>
      <c r="AE560" s="255"/>
      <c r="AF560" s="255"/>
      <c r="AG560" s="255"/>
      <c r="AH560" s="255"/>
      <c r="AI560" s="255"/>
      <c r="AJ560" s="255"/>
      <c r="AK560" s="255"/>
      <c r="AL560" s="255"/>
      <c r="AM560" s="255"/>
      <c r="AN560" s="255"/>
      <c r="AO560" s="255"/>
      <c r="AP560" s="255"/>
      <c r="AQ560" s="255"/>
      <c r="AR560" s="255"/>
      <c r="AS560" s="255"/>
    </row>
    <row r="561" spans="1:45" ht="12.75" customHeight="1">
      <c r="A561" s="255"/>
      <c r="B561" s="255"/>
      <c r="C561" s="255"/>
      <c r="D561" s="255"/>
      <c r="E561" s="255"/>
      <c r="F561" s="255"/>
      <c r="G561" s="255"/>
      <c r="H561" s="255"/>
      <c r="I561" s="255"/>
      <c r="J561" s="1022"/>
      <c r="K561" s="1022"/>
      <c r="L561" s="1022"/>
      <c r="M561" s="255"/>
      <c r="N561" s="255"/>
      <c r="O561" s="255"/>
      <c r="P561" s="255"/>
      <c r="Q561" s="255"/>
      <c r="R561" s="255"/>
      <c r="S561" s="255"/>
      <c r="T561" s="255"/>
      <c r="U561" s="255"/>
      <c r="V561" s="1022"/>
      <c r="W561" s="255"/>
      <c r="X561" s="255"/>
      <c r="Y561" s="255"/>
      <c r="Z561" s="255"/>
      <c r="AA561" s="255"/>
      <c r="AB561" s="255"/>
      <c r="AC561" s="255"/>
      <c r="AD561" s="255"/>
      <c r="AE561" s="255"/>
      <c r="AF561" s="255"/>
      <c r="AG561" s="255"/>
      <c r="AH561" s="255"/>
      <c r="AI561" s="255"/>
      <c r="AJ561" s="255"/>
      <c r="AK561" s="255"/>
      <c r="AL561" s="255"/>
      <c r="AM561" s="255"/>
      <c r="AN561" s="255"/>
      <c r="AO561" s="255"/>
      <c r="AP561" s="255"/>
      <c r="AQ561" s="255"/>
      <c r="AR561" s="255"/>
      <c r="AS561" s="255"/>
    </row>
    <row r="562" spans="1:45" ht="12.75" customHeight="1">
      <c r="A562" s="255"/>
      <c r="B562" s="255"/>
      <c r="C562" s="255"/>
      <c r="D562" s="255"/>
      <c r="E562" s="255"/>
      <c r="F562" s="255"/>
      <c r="G562" s="255"/>
      <c r="H562" s="255"/>
      <c r="I562" s="255"/>
      <c r="J562" s="1022"/>
      <c r="K562" s="1022"/>
      <c r="L562" s="1022"/>
      <c r="M562" s="255"/>
      <c r="N562" s="255"/>
      <c r="O562" s="255"/>
      <c r="P562" s="255"/>
      <c r="Q562" s="255"/>
      <c r="R562" s="255"/>
      <c r="S562" s="255"/>
      <c r="T562" s="255"/>
      <c r="U562" s="255"/>
      <c r="V562" s="1022"/>
      <c r="W562" s="255"/>
      <c r="X562" s="255"/>
      <c r="Y562" s="255"/>
      <c r="Z562" s="255"/>
      <c r="AA562" s="255"/>
      <c r="AB562" s="255"/>
      <c r="AC562" s="255"/>
      <c r="AD562" s="255"/>
      <c r="AE562" s="255"/>
      <c r="AF562" s="255"/>
      <c r="AG562" s="255"/>
      <c r="AH562" s="255"/>
      <c r="AI562" s="255"/>
      <c r="AJ562" s="255"/>
      <c r="AK562" s="255"/>
      <c r="AL562" s="255"/>
      <c r="AM562" s="255"/>
      <c r="AN562" s="255"/>
      <c r="AO562" s="255"/>
      <c r="AP562" s="255"/>
      <c r="AQ562" s="255"/>
      <c r="AR562" s="255"/>
      <c r="AS562" s="255"/>
    </row>
    <row r="563" spans="1:45" ht="12.75" customHeight="1">
      <c r="A563" s="255"/>
      <c r="B563" s="255"/>
      <c r="C563" s="255"/>
      <c r="D563" s="255"/>
      <c r="E563" s="255"/>
      <c r="F563" s="255"/>
      <c r="G563" s="255"/>
      <c r="H563" s="255"/>
      <c r="I563" s="255"/>
      <c r="J563" s="1022"/>
      <c r="K563" s="1022"/>
      <c r="L563" s="1022"/>
      <c r="M563" s="255"/>
      <c r="N563" s="255"/>
      <c r="O563" s="255"/>
      <c r="P563" s="255"/>
      <c r="Q563" s="255"/>
      <c r="R563" s="255"/>
      <c r="S563" s="255"/>
      <c r="T563" s="255"/>
      <c r="U563" s="255"/>
      <c r="V563" s="1022"/>
      <c r="W563" s="255"/>
      <c r="X563" s="255"/>
      <c r="Y563" s="255"/>
      <c r="Z563" s="255"/>
      <c r="AA563" s="255"/>
      <c r="AB563" s="255"/>
      <c r="AC563" s="255"/>
      <c r="AD563" s="255"/>
      <c r="AE563" s="255"/>
      <c r="AF563" s="255"/>
      <c r="AG563" s="255"/>
      <c r="AH563" s="255"/>
      <c r="AI563" s="255"/>
      <c r="AJ563" s="255"/>
      <c r="AK563" s="255"/>
      <c r="AL563" s="255"/>
      <c r="AM563" s="255"/>
      <c r="AN563" s="255"/>
      <c r="AO563" s="255"/>
      <c r="AP563" s="255"/>
      <c r="AQ563" s="255"/>
      <c r="AR563" s="255"/>
      <c r="AS563" s="255"/>
    </row>
    <row r="564" spans="1:45" ht="12.75" customHeight="1">
      <c r="A564" s="255"/>
      <c r="B564" s="255"/>
      <c r="C564" s="255"/>
      <c r="D564" s="255"/>
      <c r="E564" s="255"/>
      <c r="F564" s="255"/>
      <c r="G564" s="255"/>
      <c r="H564" s="255"/>
      <c r="I564" s="255"/>
      <c r="J564" s="1022"/>
      <c r="K564" s="1022"/>
      <c r="L564" s="1022"/>
      <c r="M564" s="255"/>
      <c r="N564" s="255"/>
      <c r="O564" s="255"/>
      <c r="P564" s="255"/>
      <c r="Q564" s="255"/>
      <c r="R564" s="255"/>
      <c r="S564" s="255"/>
      <c r="T564" s="255"/>
      <c r="U564" s="255"/>
      <c r="V564" s="1022"/>
      <c r="W564" s="255"/>
      <c r="X564" s="255"/>
      <c r="Y564" s="255"/>
      <c r="Z564" s="255"/>
      <c r="AA564" s="255"/>
      <c r="AB564" s="255"/>
      <c r="AC564" s="255"/>
      <c r="AD564" s="255"/>
      <c r="AE564" s="255"/>
      <c r="AF564" s="255"/>
      <c r="AG564" s="255"/>
      <c r="AH564" s="255"/>
      <c r="AI564" s="255"/>
      <c r="AJ564" s="255"/>
      <c r="AK564" s="255"/>
      <c r="AL564" s="255"/>
      <c r="AM564" s="255"/>
      <c r="AN564" s="255"/>
      <c r="AO564" s="255"/>
      <c r="AP564" s="255"/>
      <c r="AQ564" s="255"/>
      <c r="AR564" s="255"/>
      <c r="AS564" s="255"/>
    </row>
    <row r="565" spans="1:45" ht="12.75" customHeight="1">
      <c r="A565" s="255"/>
      <c r="B565" s="255"/>
      <c r="C565" s="255"/>
      <c r="D565" s="255"/>
      <c r="E565" s="255"/>
      <c r="F565" s="255"/>
      <c r="G565" s="255"/>
      <c r="H565" s="255"/>
      <c r="I565" s="255"/>
      <c r="J565" s="1022"/>
      <c r="K565" s="1022"/>
      <c r="L565" s="1022"/>
      <c r="M565" s="255"/>
      <c r="N565" s="255"/>
      <c r="O565" s="255"/>
      <c r="P565" s="255"/>
      <c r="Q565" s="255"/>
      <c r="R565" s="255"/>
      <c r="S565" s="255"/>
      <c r="T565" s="255"/>
      <c r="U565" s="255"/>
      <c r="V565" s="1022"/>
      <c r="W565" s="255"/>
      <c r="X565" s="255"/>
      <c r="Y565" s="255"/>
      <c r="Z565" s="255"/>
      <c r="AA565" s="255"/>
      <c r="AB565" s="255"/>
      <c r="AC565" s="255"/>
      <c r="AD565" s="255"/>
      <c r="AE565" s="255"/>
      <c r="AF565" s="255"/>
      <c r="AG565" s="255"/>
      <c r="AH565" s="255"/>
      <c r="AI565" s="255"/>
      <c r="AJ565" s="255"/>
      <c r="AK565" s="255"/>
      <c r="AL565" s="255"/>
      <c r="AM565" s="255"/>
      <c r="AN565" s="255"/>
      <c r="AO565" s="255"/>
      <c r="AP565" s="255"/>
      <c r="AQ565" s="255"/>
      <c r="AR565" s="255"/>
      <c r="AS565" s="255"/>
    </row>
    <row r="566" spans="1:45" ht="12.75" customHeight="1">
      <c r="A566" s="255"/>
      <c r="B566" s="255"/>
      <c r="C566" s="255"/>
      <c r="D566" s="255"/>
      <c r="E566" s="255"/>
      <c r="F566" s="255"/>
      <c r="G566" s="255"/>
      <c r="H566" s="255"/>
      <c r="I566" s="255"/>
      <c r="J566" s="1022"/>
      <c r="K566" s="1022"/>
      <c r="L566" s="1022"/>
      <c r="M566" s="255"/>
      <c r="N566" s="255"/>
      <c r="O566" s="255"/>
      <c r="P566" s="255"/>
      <c r="Q566" s="255"/>
      <c r="R566" s="255"/>
      <c r="S566" s="255"/>
      <c r="T566" s="255"/>
      <c r="U566" s="255"/>
      <c r="V566" s="1022"/>
      <c r="W566" s="255"/>
      <c r="X566" s="255"/>
      <c r="Y566" s="255"/>
      <c r="Z566" s="255"/>
      <c r="AA566" s="255"/>
      <c r="AB566" s="255"/>
      <c r="AC566" s="255"/>
      <c r="AD566" s="255"/>
      <c r="AE566" s="255"/>
      <c r="AF566" s="255"/>
      <c r="AG566" s="255"/>
      <c r="AH566" s="255"/>
      <c r="AI566" s="255"/>
      <c r="AJ566" s="255"/>
      <c r="AK566" s="255"/>
      <c r="AL566" s="255"/>
      <c r="AM566" s="255"/>
      <c r="AN566" s="255"/>
      <c r="AO566" s="255"/>
      <c r="AP566" s="255"/>
      <c r="AQ566" s="255"/>
      <c r="AR566" s="255"/>
      <c r="AS566" s="255"/>
    </row>
    <row r="567" spans="1:45" ht="12.75" customHeight="1">
      <c r="A567" s="255"/>
      <c r="B567" s="255"/>
      <c r="C567" s="255"/>
      <c r="D567" s="255"/>
      <c r="E567" s="255"/>
      <c r="F567" s="255"/>
      <c r="G567" s="255"/>
      <c r="H567" s="255"/>
      <c r="I567" s="255"/>
      <c r="J567" s="1022"/>
      <c r="K567" s="1022"/>
      <c r="L567" s="1022"/>
      <c r="M567" s="255"/>
      <c r="N567" s="255"/>
      <c r="O567" s="255"/>
      <c r="P567" s="255"/>
      <c r="Q567" s="255"/>
      <c r="R567" s="255"/>
      <c r="S567" s="255"/>
      <c r="T567" s="255"/>
      <c r="U567" s="255"/>
      <c r="V567" s="1022"/>
      <c r="W567" s="255"/>
      <c r="X567" s="255"/>
      <c r="Y567" s="255"/>
      <c r="Z567" s="255"/>
      <c r="AA567" s="255"/>
      <c r="AB567" s="255"/>
      <c r="AC567" s="255"/>
      <c r="AD567" s="255"/>
      <c r="AE567" s="255"/>
      <c r="AF567" s="255"/>
      <c r="AG567" s="255"/>
      <c r="AH567" s="255"/>
      <c r="AI567" s="255"/>
      <c r="AJ567" s="255"/>
      <c r="AK567" s="255"/>
      <c r="AL567" s="255"/>
      <c r="AM567" s="255"/>
      <c r="AN567" s="255"/>
      <c r="AO567" s="255"/>
      <c r="AP567" s="255"/>
      <c r="AQ567" s="255"/>
      <c r="AR567" s="255"/>
      <c r="AS567" s="255"/>
    </row>
    <row r="568" spans="1:45" ht="12.75" customHeight="1">
      <c r="A568" s="255"/>
      <c r="B568" s="255"/>
      <c r="C568" s="255"/>
      <c r="D568" s="255"/>
      <c r="E568" s="255"/>
      <c r="F568" s="255"/>
      <c r="G568" s="255"/>
      <c r="H568" s="255"/>
      <c r="I568" s="255"/>
      <c r="J568" s="1022"/>
      <c r="K568" s="1022"/>
      <c r="L568" s="1022"/>
      <c r="M568" s="255"/>
      <c r="N568" s="255"/>
      <c r="O568" s="255"/>
      <c r="P568" s="255"/>
      <c r="Q568" s="255"/>
      <c r="R568" s="255"/>
      <c r="S568" s="255"/>
      <c r="T568" s="255"/>
      <c r="U568" s="255"/>
      <c r="V568" s="1022"/>
      <c r="W568" s="255"/>
      <c r="X568" s="255"/>
      <c r="Y568" s="255"/>
      <c r="Z568" s="255"/>
      <c r="AA568" s="255"/>
      <c r="AB568" s="255"/>
      <c r="AC568" s="255"/>
      <c r="AD568" s="255"/>
      <c r="AE568" s="255"/>
      <c r="AF568" s="255"/>
      <c r="AG568" s="255"/>
      <c r="AH568" s="255"/>
      <c r="AI568" s="255"/>
      <c r="AJ568" s="255"/>
      <c r="AK568" s="255"/>
      <c r="AL568" s="255"/>
      <c r="AM568" s="255"/>
      <c r="AN568" s="255"/>
      <c r="AO568" s="255"/>
      <c r="AP568" s="255"/>
      <c r="AQ568" s="255"/>
      <c r="AR568" s="255"/>
      <c r="AS568" s="255"/>
    </row>
    <row r="569" spans="1:45" ht="12.75" customHeight="1">
      <c r="A569" s="255"/>
      <c r="B569" s="255"/>
      <c r="C569" s="255"/>
      <c r="D569" s="255"/>
      <c r="E569" s="255"/>
      <c r="F569" s="255"/>
      <c r="G569" s="255"/>
      <c r="H569" s="255"/>
      <c r="I569" s="255"/>
      <c r="J569" s="1022"/>
      <c r="K569" s="1022"/>
      <c r="L569" s="1022"/>
      <c r="M569" s="255"/>
      <c r="N569" s="255"/>
      <c r="O569" s="255"/>
      <c r="P569" s="255"/>
      <c r="Q569" s="255"/>
      <c r="R569" s="255"/>
      <c r="S569" s="255"/>
      <c r="T569" s="255"/>
      <c r="U569" s="255"/>
      <c r="V569" s="1022"/>
      <c r="W569" s="255"/>
      <c r="X569" s="255"/>
      <c r="Y569" s="255"/>
      <c r="Z569" s="255"/>
      <c r="AA569" s="255"/>
      <c r="AB569" s="255"/>
      <c r="AC569" s="255"/>
      <c r="AD569" s="255"/>
      <c r="AE569" s="255"/>
      <c r="AF569" s="255"/>
      <c r="AG569" s="255"/>
      <c r="AH569" s="255"/>
      <c r="AI569" s="255"/>
      <c r="AJ569" s="255"/>
      <c r="AK569" s="255"/>
      <c r="AL569" s="255"/>
      <c r="AM569" s="255"/>
      <c r="AN569" s="255"/>
      <c r="AO569" s="255"/>
      <c r="AP569" s="255"/>
      <c r="AQ569" s="255"/>
      <c r="AR569" s="255"/>
      <c r="AS569" s="255"/>
    </row>
    <row r="570" spans="1:45" ht="12.75" customHeight="1">
      <c r="A570" s="255"/>
      <c r="B570" s="255"/>
      <c r="C570" s="255"/>
      <c r="D570" s="255"/>
      <c r="E570" s="255"/>
      <c r="F570" s="255"/>
      <c r="G570" s="255"/>
      <c r="H570" s="255"/>
      <c r="I570" s="255"/>
      <c r="J570" s="1022"/>
      <c r="K570" s="1022"/>
      <c r="L570" s="1022"/>
      <c r="M570" s="255"/>
      <c r="N570" s="255"/>
      <c r="O570" s="255"/>
      <c r="P570" s="255"/>
      <c r="Q570" s="255"/>
      <c r="R570" s="255"/>
      <c r="S570" s="255"/>
      <c r="T570" s="255"/>
      <c r="U570" s="255"/>
      <c r="V570" s="1022"/>
      <c r="W570" s="255"/>
      <c r="X570" s="255"/>
      <c r="Y570" s="255"/>
      <c r="Z570" s="255"/>
      <c r="AA570" s="255"/>
      <c r="AB570" s="255"/>
      <c r="AC570" s="255"/>
      <c r="AD570" s="255"/>
      <c r="AE570" s="255"/>
      <c r="AF570" s="255"/>
      <c r="AG570" s="255"/>
      <c r="AH570" s="255"/>
      <c r="AI570" s="255"/>
      <c r="AJ570" s="255"/>
      <c r="AK570" s="255"/>
      <c r="AL570" s="255"/>
      <c r="AM570" s="255"/>
      <c r="AN570" s="255"/>
      <c r="AO570" s="255"/>
      <c r="AP570" s="255"/>
      <c r="AQ570" s="255"/>
      <c r="AR570" s="255"/>
      <c r="AS570" s="255"/>
    </row>
    <row r="571" spans="1:45" ht="12.75" customHeight="1">
      <c r="A571" s="255"/>
      <c r="B571" s="255"/>
      <c r="C571" s="255"/>
      <c r="D571" s="255"/>
      <c r="E571" s="255"/>
      <c r="F571" s="255"/>
      <c r="G571" s="255"/>
      <c r="H571" s="255"/>
      <c r="I571" s="255"/>
      <c r="J571" s="1022"/>
      <c r="K571" s="1022"/>
      <c r="L571" s="1022"/>
      <c r="M571" s="255"/>
      <c r="N571" s="255"/>
      <c r="O571" s="255"/>
      <c r="P571" s="255"/>
      <c r="Q571" s="255"/>
      <c r="R571" s="255"/>
      <c r="S571" s="255"/>
      <c r="T571" s="255"/>
      <c r="U571" s="255"/>
      <c r="V571" s="1022"/>
      <c r="W571" s="255"/>
      <c r="X571" s="255"/>
      <c r="Y571" s="255"/>
      <c r="Z571" s="255"/>
      <c r="AA571" s="255"/>
      <c r="AB571" s="255"/>
      <c r="AC571" s="255"/>
      <c r="AD571" s="255"/>
      <c r="AE571" s="255"/>
      <c r="AF571" s="255"/>
      <c r="AG571" s="255"/>
      <c r="AH571" s="255"/>
      <c r="AI571" s="255"/>
      <c r="AJ571" s="255"/>
      <c r="AK571" s="255"/>
      <c r="AL571" s="255"/>
      <c r="AM571" s="255"/>
      <c r="AN571" s="255"/>
      <c r="AO571" s="255"/>
      <c r="AP571" s="255"/>
      <c r="AQ571" s="255"/>
      <c r="AR571" s="255"/>
      <c r="AS571" s="255"/>
    </row>
    <row r="572" spans="1:45" ht="12.75" customHeight="1">
      <c r="A572" s="255"/>
      <c r="B572" s="255"/>
      <c r="C572" s="255"/>
      <c r="D572" s="255"/>
      <c r="E572" s="255"/>
      <c r="F572" s="255"/>
      <c r="G572" s="255"/>
      <c r="H572" s="255"/>
      <c r="I572" s="255"/>
      <c r="J572" s="1022"/>
      <c r="K572" s="1022"/>
      <c r="L572" s="1022"/>
      <c r="M572" s="255"/>
      <c r="N572" s="255"/>
      <c r="O572" s="255"/>
      <c r="P572" s="255"/>
      <c r="Q572" s="255"/>
      <c r="R572" s="255"/>
      <c r="S572" s="255"/>
      <c r="T572" s="255"/>
      <c r="U572" s="255"/>
      <c r="V572" s="1022"/>
      <c r="W572" s="255"/>
      <c r="X572" s="255"/>
      <c r="Y572" s="255"/>
      <c r="Z572" s="255"/>
      <c r="AA572" s="255"/>
      <c r="AB572" s="255"/>
      <c r="AC572" s="255"/>
      <c r="AD572" s="255"/>
      <c r="AE572" s="255"/>
      <c r="AF572" s="255"/>
      <c r="AG572" s="255"/>
      <c r="AH572" s="255"/>
      <c r="AI572" s="255"/>
      <c r="AJ572" s="255"/>
      <c r="AK572" s="255"/>
      <c r="AL572" s="255"/>
      <c r="AM572" s="255"/>
      <c r="AN572" s="255"/>
      <c r="AO572" s="255"/>
      <c r="AP572" s="255"/>
      <c r="AQ572" s="255"/>
      <c r="AR572" s="255"/>
      <c r="AS572" s="255"/>
    </row>
    <row r="573" spans="1:45" ht="12.75" customHeight="1">
      <c r="A573" s="255"/>
      <c r="B573" s="255"/>
      <c r="C573" s="255"/>
      <c r="D573" s="255"/>
      <c r="E573" s="255"/>
      <c r="F573" s="255"/>
      <c r="G573" s="255"/>
      <c r="H573" s="255"/>
      <c r="I573" s="255"/>
      <c r="J573" s="1022"/>
      <c r="K573" s="1022"/>
      <c r="L573" s="1022"/>
      <c r="M573" s="255"/>
      <c r="N573" s="255"/>
      <c r="O573" s="255"/>
      <c r="P573" s="255"/>
      <c r="Q573" s="255"/>
      <c r="R573" s="255"/>
      <c r="S573" s="255"/>
      <c r="T573" s="255"/>
      <c r="U573" s="255"/>
      <c r="V573" s="1022"/>
      <c r="W573" s="255"/>
      <c r="X573" s="255"/>
      <c r="Y573" s="255"/>
      <c r="Z573" s="255"/>
      <c r="AA573" s="255"/>
      <c r="AB573" s="255"/>
      <c r="AC573" s="255"/>
      <c r="AD573" s="255"/>
      <c r="AE573" s="255"/>
      <c r="AF573" s="255"/>
      <c r="AG573" s="255"/>
      <c r="AH573" s="255"/>
      <c r="AI573" s="255"/>
      <c r="AJ573" s="255"/>
      <c r="AK573" s="255"/>
      <c r="AL573" s="255"/>
      <c r="AM573" s="255"/>
      <c r="AN573" s="255"/>
      <c r="AO573" s="255"/>
      <c r="AP573" s="255"/>
      <c r="AQ573" s="255"/>
      <c r="AR573" s="255"/>
      <c r="AS573" s="255"/>
    </row>
    <row r="574" spans="1:45" ht="12.75" customHeight="1">
      <c r="A574" s="255"/>
      <c r="B574" s="255"/>
      <c r="C574" s="255"/>
      <c r="D574" s="255"/>
      <c r="E574" s="255"/>
      <c r="F574" s="255"/>
      <c r="G574" s="255"/>
      <c r="H574" s="255"/>
      <c r="I574" s="255"/>
      <c r="J574" s="1022"/>
      <c r="K574" s="1022"/>
      <c r="L574" s="1022"/>
      <c r="M574" s="255"/>
      <c r="N574" s="255"/>
      <c r="O574" s="255"/>
      <c r="P574" s="255"/>
      <c r="Q574" s="255"/>
      <c r="R574" s="255"/>
      <c r="S574" s="255"/>
      <c r="T574" s="255"/>
      <c r="U574" s="255"/>
      <c r="V574" s="1022"/>
      <c r="W574" s="255"/>
      <c r="X574" s="255"/>
      <c r="Y574" s="255"/>
      <c r="Z574" s="255"/>
      <c r="AA574" s="255"/>
      <c r="AB574" s="255"/>
      <c r="AC574" s="255"/>
      <c r="AD574" s="255"/>
      <c r="AE574" s="255"/>
      <c r="AF574" s="255"/>
      <c r="AG574" s="255"/>
      <c r="AH574" s="255"/>
      <c r="AI574" s="255"/>
      <c r="AJ574" s="255"/>
      <c r="AK574" s="255"/>
      <c r="AL574" s="255"/>
      <c r="AM574" s="255"/>
      <c r="AN574" s="255"/>
      <c r="AO574" s="255"/>
      <c r="AP574" s="255"/>
      <c r="AQ574" s="255"/>
      <c r="AR574" s="255"/>
      <c r="AS574" s="255"/>
    </row>
    <row r="575" spans="1:45" ht="12.75" customHeight="1">
      <c r="A575" s="255"/>
      <c r="B575" s="255"/>
      <c r="C575" s="255"/>
      <c r="D575" s="255"/>
      <c r="E575" s="255"/>
      <c r="F575" s="255"/>
      <c r="G575" s="255"/>
      <c r="H575" s="255"/>
      <c r="I575" s="255"/>
      <c r="J575" s="1022"/>
      <c r="K575" s="1022"/>
      <c r="L575" s="1022"/>
      <c r="M575" s="255"/>
      <c r="N575" s="255"/>
      <c r="O575" s="255"/>
      <c r="P575" s="255"/>
      <c r="Q575" s="255"/>
      <c r="R575" s="255"/>
      <c r="S575" s="255"/>
      <c r="T575" s="255"/>
      <c r="U575" s="255"/>
      <c r="V575" s="1022"/>
      <c r="W575" s="255"/>
      <c r="X575" s="255"/>
      <c r="Y575" s="255"/>
      <c r="Z575" s="255"/>
      <c r="AA575" s="255"/>
      <c r="AB575" s="255"/>
      <c r="AC575" s="255"/>
      <c r="AD575" s="255"/>
      <c r="AE575" s="255"/>
      <c r="AF575" s="255"/>
      <c r="AG575" s="255"/>
      <c r="AH575" s="255"/>
      <c r="AI575" s="255"/>
      <c r="AJ575" s="255"/>
      <c r="AK575" s="255"/>
      <c r="AL575" s="255"/>
      <c r="AM575" s="255"/>
      <c r="AN575" s="255"/>
      <c r="AO575" s="255"/>
      <c r="AP575" s="255"/>
      <c r="AQ575" s="255"/>
      <c r="AR575" s="255"/>
      <c r="AS575" s="255"/>
    </row>
    <row r="576" spans="1:45" ht="12.75" customHeight="1">
      <c r="A576" s="255"/>
      <c r="B576" s="255"/>
      <c r="C576" s="255"/>
      <c r="D576" s="255"/>
      <c r="E576" s="255"/>
      <c r="F576" s="255"/>
      <c r="G576" s="255"/>
      <c r="H576" s="255"/>
      <c r="I576" s="255"/>
      <c r="J576" s="1022"/>
      <c r="K576" s="1022"/>
      <c r="L576" s="1022"/>
      <c r="M576" s="255"/>
      <c r="N576" s="255"/>
      <c r="O576" s="255"/>
      <c r="P576" s="255"/>
      <c r="Q576" s="255"/>
      <c r="R576" s="255"/>
      <c r="S576" s="255"/>
      <c r="T576" s="255"/>
      <c r="U576" s="255"/>
      <c r="V576" s="1022"/>
      <c r="W576" s="255"/>
      <c r="X576" s="255"/>
      <c r="Y576" s="255"/>
      <c r="Z576" s="255"/>
      <c r="AA576" s="255"/>
      <c r="AB576" s="255"/>
      <c r="AC576" s="255"/>
      <c r="AD576" s="255"/>
      <c r="AE576" s="255"/>
      <c r="AF576" s="255"/>
      <c r="AG576" s="255"/>
      <c r="AH576" s="255"/>
      <c r="AI576" s="255"/>
      <c r="AJ576" s="255"/>
      <c r="AK576" s="255"/>
      <c r="AL576" s="255"/>
      <c r="AM576" s="255"/>
      <c r="AN576" s="255"/>
      <c r="AO576" s="255"/>
      <c r="AP576" s="255"/>
      <c r="AQ576" s="255"/>
      <c r="AR576" s="255"/>
      <c r="AS576" s="255"/>
    </row>
    <row r="577" spans="1:45" ht="12.75" customHeight="1">
      <c r="A577" s="255"/>
      <c r="B577" s="255"/>
      <c r="C577" s="255"/>
      <c r="D577" s="255"/>
      <c r="E577" s="255"/>
      <c r="F577" s="255"/>
      <c r="G577" s="255"/>
      <c r="H577" s="255"/>
      <c r="I577" s="255"/>
      <c r="J577" s="1022"/>
      <c r="K577" s="1022"/>
      <c r="L577" s="1022"/>
      <c r="M577" s="255"/>
      <c r="N577" s="255"/>
      <c r="O577" s="255"/>
      <c r="P577" s="255"/>
      <c r="Q577" s="255"/>
      <c r="R577" s="255"/>
      <c r="S577" s="255"/>
      <c r="T577" s="255"/>
      <c r="U577" s="255"/>
      <c r="V577" s="1022"/>
      <c r="W577" s="255"/>
      <c r="X577" s="255"/>
      <c r="Y577" s="255"/>
      <c r="Z577" s="255"/>
      <c r="AA577" s="255"/>
      <c r="AB577" s="255"/>
      <c r="AC577" s="255"/>
      <c r="AD577" s="255"/>
      <c r="AE577" s="255"/>
      <c r="AF577" s="255"/>
      <c r="AG577" s="255"/>
      <c r="AH577" s="255"/>
      <c r="AI577" s="255"/>
      <c r="AJ577" s="255"/>
      <c r="AK577" s="255"/>
      <c r="AL577" s="255"/>
      <c r="AM577" s="255"/>
      <c r="AN577" s="255"/>
      <c r="AO577" s="255"/>
      <c r="AP577" s="255"/>
      <c r="AQ577" s="255"/>
      <c r="AR577" s="255"/>
      <c r="AS577" s="255"/>
    </row>
    <row r="578" spans="1:45" ht="12.75" customHeight="1">
      <c r="A578" s="255"/>
      <c r="B578" s="255"/>
      <c r="C578" s="255"/>
      <c r="D578" s="255"/>
      <c r="E578" s="255"/>
      <c r="F578" s="255"/>
      <c r="G578" s="255"/>
      <c r="H578" s="255"/>
      <c r="I578" s="255"/>
      <c r="J578" s="1022"/>
      <c r="K578" s="1022"/>
      <c r="L578" s="1022"/>
      <c r="M578" s="255"/>
      <c r="N578" s="255"/>
      <c r="O578" s="255"/>
      <c r="P578" s="255"/>
      <c r="Q578" s="255"/>
      <c r="R578" s="255"/>
      <c r="S578" s="255"/>
      <c r="T578" s="255"/>
      <c r="U578" s="255"/>
      <c r="V578" s="1022"/>
      <c r="W578" s="255"/>
      <c r="X578" s="255"/>
      <c r="Y578" s="255"/>
      <c r="Z578" s="255"/>
      <c r="AA578" s="255"/>
      <c r="AB578" s="255"/>
      <c r="AC578" s="255"/>
      <c r="AD578" s="255"/>
      <c r="AE578" s="255"/>
      <c r="AF578" s="255"/>
      <c r="AG578" s="255"/>
      <c r="AH578" s="255"/>
      <c r="AI578" s="255"/>
      <c r="AJ578" s="255"/>
      <c r="AK578" s="255"/>
      <c r="AL578" s="255"/>
      <c r="AM578" s="255"/>
      <c r="AN578" s="255"/>
      <c r="AO578" s="255"/>
      <c r="AP578" s="255"/>
      <c r="AQ578" s="255"/>
      <c r="AR578" s="255"/>
      <c r="AS578" s="255"/>
    </row>
    <row r="579" spans="1:45" ht="12.75" customHeight="1">
      <c r="A579" s="255"/>
      <c r="B579" s="255"/>
      <c r="C579" s="255"/>
      <c r="D579" s="255"/>
      <c r="E579" s="255"/>
      <c r="F579" s="255"/>
      <c r="G579" s="255"/>
      <c r="H579" s="255"/>
      <c r="I579" s="255"/>
      <c r="J579" s="1022"/>
      <c r="K579" s="1022"/>
      <c r="L579" s="1022"/>
      <c r="M579" s="255"/>
      <c r="N579" s="255"/>
      <c r="O579" s="255"/>
      <c r="P579" s="255"/>
      <c r="Q579" s="255"/>
      <c r="R579" s="255"/>
      <c r="S579" s="255"/>
      <c r="T579" s="255"/>
      <c r="U579" s="255"/>
      <c r="V579" s="1022"/>
      <c r="W579" s="255"/>
      <c r="X579" s="255"/>
      <c r="Y579" s="255"/>
      <c r="Z579" s="255"/>
      <c r="AA579" s="255"/>
      <c r="AB579" s="255"/>
      <c r="AC579" s="255"/>
      <c r="AD579" s="255"/>
      <c r="AE579" s="255"/>
      <c r="AF579" s="255"/>
      <c r="AG579" s="255"/>
      <c r="AH579" s="255"/>
      <c r="AI579" s="255"/>
      <c r="AJ579" s="255"/>
      <c r="AK579" s="255"/>
      <c r="AL579" s="255"/>
      <c r="AM579" s="255"/>
      <c r="AN579" s="255"/>
      <c r="AO579" s="255"/>
      <c r="AP579" s="255"/>
      <c r="AQ579" s="255"/>
      <c r="AR579" s="255"/>
      <c r="AS579" s="255"/>
    </row>
    <row r="580" spans="1:45" ht="12.75" customHeight="1">
      <c r="A580" s="255"/>
      <c r="B580" s="255"/>
      <c r="C580" s="255"/>
      <c r="D580" s="255"/>
      <c r="E580" s="255"/>
      <c r="F580" s="255"/>
      <c r="G580" s="255"/>
      <c r="H580" s="255"/>
      <c r="I580" s="255"/>
      <c r="J580" s="1022"/>
      <c r="K580" s="1022"/>
      <c r="L580" s="1022"/>
      <c r="M580" s="255"/>
      <c r="N580" s="255"/>
      <c r="O580" s="255"/>
      <c r="P580" s="255"/>
      <c r="Q580" s="255"/>
      <c r="R580" s="255"/>
      <c r="S580" s="255"/>
      <c r="T580" s="255"/>
      <c r="U580" s="255"/>
      <c r="V580" s="1022"/>
      <c r="W580" s="255"/>
      <c r="X580" s="255"/>
      <c r="Y580" s="255"/>
      <c r="Z580" s="255"/>
      <c r="AA580" s="255"/>
      <c r="AB580" s="255"/>
      <c r="AC580" s="255"/>
      <c r="AD580" s="255"/>
      <c r="AE580" s="255"/>
      <c r="AF580" s="255"/>
      <c r="AG580" s="255"/>
      <c r="AH580" s="255"/>
      <c r="AI580" s="255"/>
      <c r="AJ580" s="255"/>
      <c r="AK580" s="255"/>
      <c r="AL580" s="255"/>
      <c r="AM580" s="255"/>
      <c r="AN580" s="255"/>
      <c r="AO580" s="255"/>
      <c r="AP580" s="255"/>
      <c r="AQ580" s="255"/>
      <c r="AR580" s="255"/>
      <c r="AS580" s="255"/>
    </row>
    <row r="581" spans="1:45" ht="12.75" customHeight="1">
      <c r="A581" s="255"/>
      <c r="B581" s="255"/>
      <c r="C581" s="255"/>
      <c r="D581" s="255"/>
      <c r="E581" s="255"/>
      <c r="F581" s="255"/>
      <c r="G581" s="255"/>
      <c r="H581" s="255"/>
      <c r="I581" s="255"/>
      <c r="J581" s="1022"/>
      <c r="K581" s="1022"/>
      <c r="L581" s="1022"/>
      <c r="M581" s="255"/>
      <c r="N581" s="255"/>
      <c r="O581" s="255"/>
      <c r="P581" s="255"/>
      <c r="Q581" s="255"/>
      <c r="R581" s="255"/>
      <c r="S581" s="255"/>
      <c r="T581" s="255"/>
      <c r="U581" s="255"/>
      <c r="V581" s="1022"/>
      <c r="W581" s="255"/>
      <c r="X581" s="255"/>
      <c r="Y581" s="255"/>
      <c r="Z581" s="255"/>
      <c r="AA581" s="255"/>
      <c r="AB581" s="255"/>
      <c r="AC581" s="255"/>
      <c r="AD581" s="255"/>
      <c r="AE581" s="255"/>
      <c r="AF581" s="255"/>
      <c r="AG581" s="255"/>
      <c r="AH581" s="255"/>
      <c r="AI581" s="255"/>
      <c r="AJ581" s="255"/>
      <c r="AK581" s="255"/>
      <c r="AL581" s="255"/>
      <c r="AM581" s="255"/>
      <c r="AN581" s="255"/>
      <c r="AO581" s="255"/>
      <c r="AP581" s="255"/>
      <c r="AQ581" s="255"/>
      <c r="AR581" s="255"/>
      <c r="AS581" s="255"/>
    </row>
    <row r="582" spans="1:45" ht="12.75" customHeight="1">
      <c r="A582" s="255"/>
      <c r="B582" s="255"/>
      <c r="C582" s="255"/>
      <c r="D582" s="255"/>
      <c r="E582" s="255"/>
      <c r="F582" s="255"/>
      <c r="G582" s="255"/>
      <c r="H582" s="255"/>
      <c r="I582" s="255"/>
      <c r="J582" s="1022"/>
      <c r="K582" s="1022"/>
      <c r="L582" s="1022"/>
      <c r="M582" s="255"/>
      <c r="N582" s="255"/>
      <c r="O582" s="255"/>
      <c r="P582" s="255"/>
      <c r="Q582" s="255"/>
      <c r="R582" s="255"/>
      <c r="S582" s="255"/>
      <c r="T582" s="255"/>
      <c r="U582" s="255"/>
      <c r="V582" s="1022"/>
      <c r="W582" s="255"/>
      <c r="X582" s="255"/>
      <c r="Y582" s="255"/>
      <c r="Z582" s="255"/>
      <c r="AA582" s="255"/>
      <c r="AB582" s="255"/>
      <c r="AC582" s="255"/>
      <c r="AD582" s="255"/>
      <c r="AE582" s="255"/>
      <c r="AF582" s="255"/>
      <c r="AG582" s="255"/>
      <c r="AH582" s="255"/>
      <c r="AI582" s="255"/>
      <c r="AJ582" s="255"/>
      <c r="AK582" s="255"/>
      <c r="AL582" s="255"/>
      <c r="AM582" s="255"/>
      <c r="AN582" s="255"/>
      <c r="AO582" s="255"/>
      <c r="AP582" s="255"/>
      <c r="AQ582" s="255"/>
      <c r="AR582" s="255"/>
      <c r="AS582" s="255"/>
    </row>
    <row r="583" spans="1:45" ht="12.75" customHeight="1">
      <c r="A583" s="255"/>
      <c r="B583" s="255"/>
      <c r="C583" s="255"/>
      <c r="D583" s="255"/>
      <c r="E583" s="255"/>
      <c r="F583" s="255"/>
      <c r="G583" s="255"/>
      <c r="H583" s="255"/>
      <c r="I583" s="255"/>
      <c r="J583" s="1022"/>
      <c r="K583" s="1022"/>
      <c r="L583" s="1022"/>
      <c r="M583" s="255"/>
      <c r="N583" s="255"/>
      <c r="O583" s="255"/>
      <c r="P583" s="255"/>
      <c r="Q583" s="255"/>
      <c r="R583" s="255"/>
      <c r="S583" s="255"/>
      <c r="T583" s="255"/>
      <c r="U583" s="255"/>
      <c r="V583" s="1022"/>
      <c r="W583" s="255"/>
      <c r="X583" s="255"/>
      <c r="Y583" s="255"/>
      <c r="Z583" s="255"/>
      <c r="AA583" s="255"/>
      <c r="AB583" s="255"/>
      <c r="AC583" s="255"/>
      <c r="AD583" s="255"/>
      <c r="AE583" s="255"/>
      <c r="AF583" s="255"/>
      <c r="AG583" s="255"/>
      <c r="AH583" s="255"/>
      <c r="AI583" s="255"/>
      <c r="AJ583" s="255"/>
      <c r="AK583" s="255"/>
      <c r="AL583" s="255"/>
      <c r="AM583" s="255"/>
      <c r="AN583" s="255"/>
      <c r="AO583" s="255"/>
      <c r="AP583" s="255"/>
      <c r="AQ583" s="255"/>
      <c r="AR583" s="255"/>
      <c r="AS583" s="255"/>
    </row>
    <row r="584" spans="1:45" ht="12.75" customHeight="1">
      <c r="A584" s="255"/>
      <c r="B584" s="255"/>
      <c r="C584" s="255"/>
      <c r="D584" s="255"/>
      <c r="E584" s="255"/>
      <c r="F584" s="255"/>
      <c r="G584" s="255"/>
      <c r="H584" s="255"/>
      <c r="I584" s="255"/>
      <c r="J584" s="1022"/>
      <c r="K584" s="1022"/>
      <c r="L584" s="1022"/>
      <c r="M584" s="255"/>
      <c r="N584" s="255"/>
      <c r="O584" s="255"/>
      <c r="P584" s="255"/>
      <c r="Q584" s="255"/>
      <c r="R584" s="255"/>
      <c r="S584" s="255"/>
      <c r="T584" s="255"/>
      <c r="U584" s="255"/>
      <c r="V584" s="1022"/>
      <c r="W584" s="255"/>
      <c r="X584" s="255"/>
      <c r="Y584" s="255"/>
      <c r="Z584" s="255"/>
      <c r="AA584" s="255"/>
      <c r="AB584" s="255"/>
      <c r="AC584" s="255"/>
      <c r="AD584" s="255"/>
      <c r="AE584" s="255"/>
      <c r="AF584" s="255"/>
      <c r="AG584" s="255"/>
      <c r="AH584" s="255"/>
      <c r="AI584" s="255"/>
      <c r="AJ584" s="255"/>
      <c r="AK584" s="255"/>
      <c r="AL584" s="255"/>
      <c r="AM584" s="255"/>
      <c r="AN584" s="255"/>
      <c r="AO584" s="255"/>
      <c r="AP584" s="255"/>
      <c r="AQ584" s="255"/>
      <c r="AR584" s="255"/>
      <c r="AS584" s="255"/>
    </row>
    <row r="585" spans="1:45" ht="12.75" customHeight="1">
      <c r="A585" s="255"/>
      <c r="B585" s="255"/>
      <c r="C585" s="255"/>
      <c r="D585" s="255"/>
      <c r="E585" s="255"/>
      <c r="F585" s="255"/>
      <c r="G585" s="255"/>
      <c r="H585" s="255"/>
      <c r="I585" s="255"/>
      <c r="J585" s="1022"/>
      <c r="K585" s="1022"/>
      <c r="L585" s="1022"/>
      <c r="M585" s="255"/>
      <c r="N585" s="255"/>
      <c r="O585" s="255"/>
      <c r="P585" s="255"/>
      <c r="Q585" s="255"/>
      <c r="R585" s="255"/>
      <c r="S585" s="255"/>
      <c r="T585" s="255"/>
      <c r="U585" s="255"/>
      <c r="V585" s="1022"/>
      <c r="W585" s="255"/>
      <c r="X585" s="255"/>
      <c r="Y585" s="255"/>
      <c r="Z585" s="255"/>
      <c r="AA585" s="255"/>
      <c r="AB585" s="255"/>
      <c r="AC585" s="255"/>
      <c r="AD585" s="255"/>
      <c r="AE585" s="255"/>
      <c r="AF585" s="255"/>
      <c r="AG585" s="255"/>
      <c r="AH585" s="255"/>
      <c r="AI585" s="255"/>
      <c r="AJ585" s="255"/>
      <c r="AK585" s="255"/>
      <c r="AL585" s="255"/>
      <c r="AM585" s="255"/>
      <c r="AN585" s="255"/>
      <c r="AO585" s="255"/>
      <c r="AP585" s="255"/>
      <c r="AQ585" s="255"/>
      <c r="AR585" s="255"/>
      <c r="AS585" s="255"/>
    </row>
    <row r="586" spans="1:45" ht="12.75" customHeight="1">
      <c r="A586" s="255"/>
      <c r="B586" s="255"/>
      <c r="C586" s="255"/>
      <c r="D586" s="255"/>
      <c r="E586" s="255"/>
      <c r="F586" s="255"/>
      <c r="G586" s="255"/>
      <c r="H586" s="255"/>
      <c r="I586" s="255"/>
      <c r="J586" s="1022"/>
      <c r="K586" s="1022"/>
      <c r="L586" s="1022"/>
      <c r="M586" s="255"/>
      <c r="N586" s="255"/>
      <c r="O586" s="255"/>
      <c r="P586" s="255"/>
      <c r="Q586" s="255"/>
      <c r="R586" s="255"/>
      <c r="S586" s="255"/>
      <c r="T586" s="255"/>
      <c r="U586" s="255"/>
      <c r="V586" s="1022"/>
      <c r="W586" s="255"/>
      <c r="X586" s="255"/>
      <c r="Y586" s="255"/>
      <c r="Z586" s="255"/>
      <c r="AA586" s="255"/>
      <c r="AB586" s="255"/>
      <c r="AC586" s="255"/>
      <c r="AD586" s="255"/>
      <c r="AE586" s="255"/>
      <c r="AF586" s="255"/>
      <c r="AG586" s="255"/>
      <c r="AH586" s="255"/>
      <c r="AI586" s="255"/>
      <c r="AJ586" s="255"/>
      <c r="AK586" s="255"/>
      <c r="AL586" s="255"/>
      <c r="AM586" s="255"/>
      <c r="AN586" s="255"/>
      <c r="AO586" s="255"/>
      <c r="AP586" s="255"/>
      <c r="AQ586" s="255"/>
      <c r="AR586" s="255"/>
      <c r="AS586" s="255"/>
    </row>
    <row r="587" spans="1:45" ht="12.75" customHeight="1">
      <c r="A587" s="255"/>
      <c r="B587" s="255"/>
      <c r="C587" s="255"/>
      <c r="D587" s="255"/>
      <c r="E587" s="255"/>
      <c r="F587" s="255"/>
      <c r="G587" s="255"/>
      <c r="H587" s="255"/>
      <c r="I587" s="255"/>
      <c r="J587" s="1022"/>
      <c r="K587" s="1022"/>
      <c r="L587" s="1022"/>
      <c r="M587" s="255"/>
      <c r="N587" s="255"/>
      <c r="O587" s="255"/>
      <c r="P587" s="255"/>
      <c r="Q587" s="255"/>
      <c r="R587" s="255"/>
      <c r="S587" s="255"/>
      <c r="T587" s="255"/>
      <c r="U587" s="255"/>
      <c r="V587" s="1022"/>
      <c r="W587" s="255"/>
      <c r="X587" s="255"/>
      <c r="Y587" s="255"/>
      <c r="Z587" s="255"/>
      <c r="AA587" s="255"/>
      <c r="AB587" s="255"/>
      <c r="AC587" s="255"/>
      <c r="AD587" s="255"/>
      <c r="AE587" s="255"/>
      <c r="AF587" s="255"/>
      <c r="AG587" s="255"/>
      <c r="AH587" s="255"/>
      <c r="AI587" s="255"/>
      <c r="AJ587" s="255"/>
      <c r="AK587" s="255"/>
      <c r="AL587" s="255"/>
      <c r="AM587" s="255"/>
      <c r="AN587" s="255"/>
      <c r="AO587" s="255"/>
      <c r="AP587" s="255"/>
      <c r="AQ587" s="255"/>
      <c r="AR587" s="255"/>
      <c r="AS587" s="255"/>
    </row>
    <row r="588" spans="1:45" ht="12.75" customHeight="1">
      <c r="A588" s="255"/>
      <c r="B588" s="255"/>
      <c r="C588" s="255"/>
      <c r="D588" s="255"/>
      <c r="E588" s="255"/>
      <c r="F588" s="255"/>
      <c r="G588" s="255"/>
      <c r="H588" s="255"/>
      <c r="I588" s="255"/>
      <c r="J588" s="1022"/>
      <c r="K588" s="1022"/>
      <c r="L588" s="1022"/>
      <c r="M588" s="255"/>
      <c r="N588" s="255"/>
      <c r="O588" s="255"/>
      <c r="P588" s="255"/>
      <c r="Q588" s="255"/>
      <c r="R588" s="255"/>
      <c r="S588" s="255"/>
      <c r="T588" s="255"/>
      <c r="U588" s="255"/>
      <c r="V588" s="1022"/>
      <c r="W588" s="255"/>
      <c r="X588" s="255"/>
      <c r="Y588" s="255"/>
      <c r="Z588" s="255"/>
      <c r="AA588" s="255"/>
      <c r="AB588" s="255"/>
      <c r="AC588" s="255"/>
      <c r="AD588" s="255"/>
      <c r="AE588" s="255"/>
      <c r="AF588" s="255"/>
      <c r="AG588" s="255"/>
      <c r="AH588" s="255"/>
      <c r="AI588" s="255"/>
      <c r="AJ588" s="255"/>
      <c r="AK588" s="255"/>
      <c r="AL588" s="255"/>
      <c r="AM588" s="255"/>
      <c r="AN588" s="255"/>
      <c r="AO588" s="255"/>
      <c r="AP588" s="255"/>
      <c r="AQ588" s="255"/>
      <c r="AR588" s="255"/>
      <c r="AS588" s="255"/>
    </row>
    <row r="589" spans="1:45" ht="12.75" customHeight="1">
      <c r="A589" s="255"/>
      <c r="B589" s="255"/>
      <c r="C589" s="255"/>
      <c r="D589" s="255"/>
      <c r="E589" s="255"/>
      <c r="F589" s="255"/>
      <c r="G589" s="255"/>
      <c r="H589" s="255"/>
      <c r="I589" s="255"/>
      <c r="J589" s="1022"/>
      <c r="K589" s="1022"/>
      <c r="L589" s="1022"/>
      <c r="M589" s="255"/>
      <c r="N589" s="255"/>
      <c r="O589" s="255"/>
      <c r="P589" s="255"/>
      <c r="Q589" s="255"/>
      <c r="R589" s="255"/>
      <c r="S589" s="255"/>
      <c r="T589" s="255"/>
      <c r="U589" s="255"/>
      <c r="V589" s="1022"/>
      <c r="W589" s="255"/>
      <c r="X589" s="255"/>
      <c r="Y589" s="255"/>
      <c r="Z589" s="255"/>
      <c r="AA589" s="255"/>
      <c r="AB589" s="255"/>
      <c r="AC589" s="255"/>
      <c r="AD589" s="255"/>
      <c r="AE589" s="255"/>
      <c r="AF589" s="255"/>
      <c r="AG589" s="255"/>
      <c r="AH589" s="255"/>
      <c r="AI589" s="255"/>
      <c r="AJ589" s="255"/>
      <c r="AK589" s="255"/>
      <c r="AL589" s="255"/>
      <c r="AM589" s="255"/>
      <c r="AN589" s="255"/>
      <c r="AO589" s="255"/>
      <c r="AP589" s="255"/>
      <c r="AQ589" s="255"/>
      <c r="AR589" s="255"/>
      <c r="AS589" s="255"/>
    </row>
    <row r="590" spans="1:45" ht="12.75" customHeight="1">
      <c r="A590" s="255"/>
      <c r="B590" s="255"/>
      <c r="C590" s="255"/>
      <c r="D590" s="255"/>
      <c r="E590" s="255"/>
      <c r="F590" s="255"/>
      <c r="G590" s="255"/>
      <c r="H590" s="255"/>
      <c r="I590" s="255"/>
      <c r="J590" s="1022"/>
      <c r="K590" s="1022"/>
      <c r="L590" s="1022"/>
      <c r="M590" s="255"/>
      <c r="N590" s="255"/>
      <c r="O590" s="255"/>
      <c r="P590" s="255"/>
      <c r="Q590" s="255"/>
      <c r="R590" s="255"/>
      <c r="S590" s="255"/>
      <c r="T590" s="255"/>
      <c r="U590" s="255"/>
      <c r="V590" s="1022"/>
      <c r="W590" s="255"/>
      <c r="X590" s="255"/>
      <c r="Y590" s="255"/>
      <c r="Z590" s="255"/>
      <c r="AA590" s="255"/>
      <c r="AB590" s="255"/>
      <c r="AC590" s="255"/>
      <c r="AD590" s="255"/>
      <c r="AE590" s="255"/>
      <c r="AF590" s="255"/>
      <c r="AG590" s="255"/>
      <c r="AH590" s="255"/>
      <c r="AI590" s="255"/>
      <c r="AJ590" s="255"/>
      <c r="AK590" s="255"/>
      <c r="AL590" s="255"/>
      <c r="AM590" s="255"/>
      <c r="AN590" s="255"/>
      <c r="AO590" s="255"/>
      <c r="AP590" s="255"/>
      <c r="AQ590" s="255"/>
      <c r="AR590" s="255"/>
      <c r="AS590" s="255"/>
    </row>
    <row r="591" spans="1:45" ht="12.75" customHeight="1">
      <c r="A591" s="255"/>
      <c r="B591" s="255"/>
      <c r="C591" s="255"/>
      <c r="D591" s="255"/>
      <c r="E591" s="255"/>
      <c r="F591" s="255"/>
      <c r="G591" s="255"/>
      <c r="H591" s="255"/>
      <c r="I591" s="255"/>
      <c r="J591" s="1022"/>
      <c r="K591" s="1022"/>
      <c r="L591" s="1022"/>
      <c r="M591" s="255"/>
      <c r="N591" s="255"/>
      <c r="O591" s="255"/>
      <c r="P591" s="255"/>
      <c r="Q591" s="255"/>
      <c r="R591" s="255"/>
      <c r="S591" s="255"/>
      <c r="T591" s="255"/>
      <c r="U591" s="255"/>
      <c r="V591" s="1022"/>
      <c r="W591" s="255"/>
      <c r="X591" s="255"/>
      <c r="Y591" s="255"/>
      <c r="Z591" s="255"/>
      <c r="AA591" s="255"/>
      <c r="AB591" s="255"/>
      <c r="AC591" s="255"/>
      <c r="AD591" s="255"/>
      <c r="AE591" s="255"/>
      <c r="AF591" s="255"/>
      <c r="AG591" s="255"/>
      <c r="AH591" s="255"/>
      <c r="AI591" s="255"/>
      <c r="AJ591" s="255"/>
      <c r="AK591" s="255"/>
      <c r="AL591" s="255"/>
      <c r="AM591" s="255"/>
      <c r="AN591" s="255"/>
      <c r="AO591" s="255"/>
      <c r="AP591" s="255"/>
      <c r="AQ591" s="255"/>
      <c r="AR591" s="255"/>
      <c r="AS591" s="255"/>
    </row>
    <row r="592" spans="1:45" ht="12.75" customHeight="1">
      <c r="A592" s="255" t="str">
        <f>+financ!I2</f>
        <v>GESTIÓN FINANCIERA</v>
      </c>
      <c r="B592" s="255"/>
      <c r="C592" s="255"/>
      <c r="D592" s="255"/>
      <c r="E592" s="255"/>
      <c r="F592" s="255"/>
      <c r="G592" s="255"/>
      <c r="H592" s="255"/>
      <c r="I592" s="255"/>
      <c r="J592" s="1022"/>
      <c r="K592" s="1022"/>
      <c r="L592" s="1022"/>
      <c r="M592" s="255"/>
      <c r="N592" s="255"/>
      <c r="O592" s="255"/>
      <c r="P592" s="255"/>
      <c r="Q592" s="255"/>
      <c r="R592" s="255"/>
      <c r="S592" s="255"/>
      <c r="T592" s="255"/>
      <c r="U592" s="255"/>
      <c r="V592" s="1022"/>
      <c r="W592" s="255"/>
      <c r="X592" s="255"/>
      <c r="Y592" s="255"/>
      <c r="Z592" s="255"/>
      <c r="AA592" s="255"/>
      <c r="AB592" s="255"/>
      <c r="AC592" s="255"/>
      <c r="AD592" s="255"/>
      <c r="AE592" s="255"/>
      <c r="AF592" s="255"/>
      <c r="AG592" s="255"/>
      <c r="AH592" s="255"/>
      <c r="AI592" s="255"/>
      <c r="AJ592" s="255"/>
      <c r="AK592" s="255"/>
      <c r="AL592" s="255"/>
      <c r="AM592" s="255"/>
      <c r="AN592" s="255"/>
      <c r="AO592" s="255"/>
      <c r="AP592" s="255"/>
      <c r="AQ592" s="255"/>
      <c r="AR592" s="255"/>
      <c r="AS592" s="255"/>
    </row>
    <row r="593" spans="1:45" ht="12.75" customHeight="1">
      <c r="A593" s="255"/>
      <c r="B593" s="255"/>
      <c r="C593" s="255"/>
      <c r="D593" s="255"/>
      <c r="E593" s="255"/>
      <c r="F593" s="255"/>
      <c r="G593" s="255"/>
      <c r="H593" s="255"/>
      <c r="I593" s="255"/>
      <c r="J593" s="1022"/>
      <c r="K593" s="1022"/>
      <c r="L593" s="1022"/>
      <c r="M593" s="255"/>
      <c r="N593" s="255"/>
      <c r="O593" s="255"/>
      <c r="P593" s="255"/>
      <c r="Q593" s="255"/>
      <c r="R593" s="255"/>
      <c r="S593" s="255"/>
      <c r="T593" s="255"/>
      <c r="U593" s="255"/>
      <c r="V593" s="1022"/>
      <c r="W593" s="255"/>
      <c r="X593" s="255"/>
      <c r="Y593" s="255"/>
      <c r="Z593" s="255"/>
      <c r="AA593" s="255"/>
      <c r="AB593" s="255"/>
      <c r="AC593" s="255"/>
      <c r="AD593" s="255"/>
      <c r="AE593" s="255"/>
      <c r="AF593" s="255"/>
      <c r="AG593" s="255"/>
      <c r="AH593" s="255"/>
      <c r="AI593" s="255"/>
      <c r="AJ593" s="255"/>
      <c r="AK593" s="255"/>
      <c r="AL593" s="255"/>
      <c r="AM593" s="255"/>
      <c r="AN593" s="255"/>
      <c r="AO593" s="255"/>
      <c r="AP593" s="255"/>
      <c r="AQ593" s="255"/>
      <c r="AR593" s="255"/>
      <c r="AS593" s="255"/>
    </row>
  </sheetData>
  <mergeCells count="193">
    <mergeCell ref="M47:X47"/>
    <mergeCell ref="M48:X48"/>
    <mergeCell ref="AE40:AG41"/>
    <mergeCell ref="AB40:AD41"/>
    <mergeCell ref="M49:X49"/>
    <mergeCell ref="M50:X50"/>
    <mergeCell ref="M45:X45"/>
    <mergeCell ref="A44:X44"/>
    <mergeCell ref="M46:X46"/>
    <mergeCell ref="F50:G50"/>
    <mergeCell ref="B50:D50"/>
    <mergeCell ref="B46:D46"/>
    <mergeCell ref="B45:D45"/>
    <mergeCell ref="D2:H3"/>
    <mergeCell ref="Y4:AA4"/>
    <mergeCell ref="H4:I4"/>
    <mergeCell ref="I2:T3"/>
    <mergeCell ref="AB4:AD4"/>
    <mergeCell ref="W2:AH3"/>
    <mergeCell ref="AE4:AG4"/>
    <mergeCell ref="H17:I17"/>
    <mergeCell ref="H16:I16"/>
    <mergeCell ref="B14:G15"/>
    <mergeCell ref="B7:AJ7"/>
    <mergeCell ref="A1:C3"/>
    <mergeCell ref="A4:B6"/>
    <mergeCell ref="W14:W15"/>
    <mergeCell ref="F17:F18"/>
    <mergeCell ref="H14:H15"/>
    <mergeCell ref="H12:H13"/>
    <mergeCell ref="E17:E18"/>
    <mergeCell ref="G17:G18"/>
    <mergeCell ref="C17:C20"/>
    <mergeCell ref="A16:B20"/>
    <mergeCell ref="D17:D18"/>
    <mergeCell ref="Y19:AA20"/>
    <mergeCell ref="AE19:AG20"/>
    <mergeCell ref="W40:W41"/>
    <mergeCell ref="W36:W37"/>
    <mergeCell ref="W31:W32"/>
    <mergeCell ref="W34:W35"/>
    <mergeCell ref="C34:G35"/>
    <mergeCell ref="Y34:AA35"/>
    <mergeCell ref="AB34:AD35"/>
    <mergeCell ref="AH34:AJ35"/>
    <mergeCell ref="AH38:AJ39"/>
    <mergeCell ref="Y40:AA41"/>
    <mergeCell ref="Y38:AA39"/>
    <mergeCell ref="AH40:AJ41"/>
    <mergeCell ref="AE38:AG39"/>
    <mergeCell ref="W38:W39"/>
    <mergeCell ref="AB38:AD39"/>
    <mergeCell ref="AE34:AG35"/>
    <mergeCell ref="AH36:AJ37"/>
    <mergeCell ref="AE36:AG37"/>
    <mergeCell ref="Y36:AA37"/>
    <mergeCell ref="AH30:AJ30"/>
    <mergeCell ref="AB30:AD30"/>
    <mergeCell ref="Y31:AA32"/>
    <mergeCell ref="AH31:AJ32"/>
    <mergeCell ref="AE31:AG32"/>
    <mergeCell ref="AB31:AD32"/>
    <mergeCell ref="AB36:AD37"/>
    <mergeCell ref="B33:AJ33"/>
    <mergeCell ref="B34:B35"/>
    <mergeCell ref="H31:I31"/>
    <mergeCell ref="Y30:AA30"/>
    <mergeCell ref="AB26:AD27"/>
    <mergeCell ref="H26:H27"/>
    <mergeCell ref="C26:G27"/>
    <mergeCell ref="AH26:AJ27"/>
    <mergeCell ref="AE26:AG27"/>
    <mergeCell ref="B28:G29"/>
    <mergeCell ref="B26:B27"/>
    <mergeCell ref="AH24:AJ25"/>
    <mergeCell ref="W24:W25"/>
    <mergeCell ref="B24:B25"/>
    <mergeCell ref="AE30:AG30"/>
    <mergeCell ref="AE28:AG29"/>
    <mergeCell ref="W28:W29"/>
    <mergeCell ref="F19:F20"/>
    <mergeCell ref="W5:W6"/>
    <mergeCell ref="AB14:AD15"/>
    <mergeCell ref="Y14:AA15"/>
    <mergeCell ref="Y12:AA13"/>
    <mergeCell ref="W8:W9"/>
    <mergeCell ref="AE10:AG11"/>
    <mergeCell ref="AE12:AG13"/>
    <mergeCell ref="Y10:AA11"/>
    <mergeCell ref="H18:I18"/>
    <mergeCell ref="Y5:AA6"/>
    <mergeCell ref="AB5:AD6"/>
    <mergeCell ref="AE5:AG6"/>
    <mergeCell ref="AB17:AD18"/>
    <mergeCell ref="AB19:AD20"/>
    <mergeCell ref="AE17:AG18"/>
    <mergeCell ref="AE16:AG16"/>
    <mergeCell ref="AB16:AD16"/>
    <mergeCell ref="AH22:AJ23"/>
    <mergeCell ref="AH10:AJ11"/>
    <mergeCell ref="Y17:AA18"/>
    <mergeCell ref="W17:W18"/>
    <mergeCell ref="W19:W20"/>
    <mergeCell ref="AB10:AD11"/>
    <mergeCell ref="AB12:AD13"/>
    <mergeCell ref="W22:W23"/>
    <mergeCell ref="AH28:AJ29"/>
    <mergeCell ref="AB22:AD23"/>
    <mergeCell ref="AB24:AD25"/>
    <mergeCell ref="AE24:AG25"/>
    <mergeCell ref="Y24:AA25"/>
    <mergeCell ref="B21:AJ21"/>
    <mergeCell ref="H24:H25"/>
    <mergeCell ref="C24:G25"/>
    <mergeCell ref="W26:W27"/>
    <mergeCell ref="AB28:AD29"/>
    <mergeCell ref="Y26:AA27"/>
    <mergeCell ref="B22:B23"/>
    <mergeCell ref="AE22:AG23"/>
    <mergeCell ref="Y22:AA23"/>
    <mergeCell ref="H22:H23"/>
    <mergeCell ref="AE8:AG9"/>
    <mergeCell ref="AB8:AD9"/>
    <mergeCell ref="Y8:AA9"/>
    <mergeCell ref="W10:W11"/>
    <mergeCell ref="W12:W13"/>
    <mergeCell ref="AH17:AJ18"/>
    <mergeCell ref="AH19:AJ20"/>
    <mergeCell ref="AH5:AJ6"/>
    <mergeCell ref="AH8:AJ9"/>
    <mergeCell ref="AE14:AG15"/>
    <mergeCell ref="Y16:AA16"/>
    <mergeCell ref="AI2:AJ2"/>
    <mergeCell ref="AI3:AJ3"/>
    <mergeCell ref="AH16:AJ16"/>
    <mergeCell ref="AH14:AJ15"/>
    <mergeCell ref="AI1:AJ1"/>
    <mergeCell ref="AH4:AJ4"/>
    <mergeCell ref="AH12:AJ13"/>
    <mergeCell ref="D1:AH1"/>
    <mergeCell ref="A46:A50"/>
    <mergeCell ref="B47:B48"/>
    <mergeCell ref="A30:B32"/>
    <mergeCell ref="A33:A41"/>
    <mergeCell ref="A21:A29"/>
    <mergeCell ref="B10:B11"/>
    <mergeCell ref="B12:B13"/>
    <mergeCell ref="A7:A15"/>
    <mergeCell ref="B8:B9"/>
    <mergeCell ref="H50:I50"/>
    <mergeCell ref="H49:I49"/>
    <mergeCell ref="C36:G37"/>
    <mergeCell ref="C38:G39"/>
    <mergeCell ref="H36:H37"/>
    <mergeCell ref="C22:G23"/>
    <mergeCell ref="B49:D49"/>
    <mergeCell ref="H38:H39"/>
    <mergeCell ref="F31:F32"/>
    <mergeCell ref="C31:C32"/>
    <mergeCell ref="H46:I46"/>
    <mergeCell ref="H47:I47"/>
    <mergeCell ref="H45:I45"/>
    <mergeCell ref="H48:I48"/>
    <mergeCell ref="C48:D48"/>
    <mergeCell ref="C47:D47"/>
    <mergeCell ref="B40:G41"/>
    <mergeCell ref="H40:H41"/>
    <mergeCell ref="B38:B39"/>
    <mergeCell ref="B36:B37"/>
    <mergeCell ref="H6:I6"/>
    <mergeCell ref="D5:D6"/>
    <mergeCell ref="F5:F6"/>
    <mergeCell ref="G5:G6"/>
    <mergeCell ref="E5:E6"/>
    <mergeCell ref="E31:E32"/>
    <mergeCell ref="H32:I32"/>
    <mergeCell ref="H34:H35"/>
    <mergeCell ref="G31:G32"/>
    <mergeCell ref="H30:I30"/>
    <mergeCell ref="H28:H29"/>
    <mergeCell ref="D31:D32"/>
    <mergeCell ref="H5:I5"/>
    <mergeCell ref="H10:H11"/>
    <mergeCell ref="C12:G13"/>
    <mergeCell ref="G19:G20"/>
    <mergeCell ref="H8:H9"/>
    <mergeCell ref="C5:C6"/>
    <mergeCell ref="E19:E20"/>
    <mergeCell ref="D19:D20"/>
    <mergeCell ref="C10:G11"/>
    <mergeCell ref="C8:G9"/>
    <mergeCell ref="H20:I20"/>
    <mergeCell ref="H19:I19"/>
  </mergeCells>
  <pageMargins left="0.25" right="0.25" top="0.75" bottom="0.75" header="0" footer="0"/>
  <pageSetup scale="45" orientation="landscape"/>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96B0"/>
    <outlinePr summaryBelow="0" summaryRight="0"/>
  </sheetPr>
  <dimension ref="A1:AT999"/>
  <sheetViews>
    <sheetView workbookViewId="0">
      <selection sqref="A1:AS47"/>
    </sheetView>
  </sheetViews>
  <sheetFormatPr baseColWidth="10" defaultColWidth="14.42578125" defaultRowHeight="15" customHeight="1"/>
  <cols>
    <col min="1" max="1" width="18.28515625" customWidth="1"/>
    <col min="2" max="2" width="4.7109375" customWidth="1"/>
    <col min="3" max="3" width="16.42578125" customWidth="1"/>
    <col min="4" max="4" width="10.5703125" customWidth="1"/>
    <col min="5" max="5" width="9" customWidth="1"/>
    <col min="6" max="6" width="15.42578125" customWidth="1"/>
    <col min="7" max="7" width="12" customWidth="1"/>
    <col min="8" max="9" width="3.7109375" customWidth="1"/>
    <col min="10" max="21" width="10.140625" customWidth="1"/>
    <col min="22" max="22" width="15.85546875" customWidth="1"/>
    <col min="23" max="23" width="9.42578125" customWidth="1"/>
    <col min="24" max="24" width="14.42578125" customWidth="1"/>
    <col min="25" max="27" width="22.140625" customWidth="1"/>
    <col min="28" max="28" width="14.140625" customWidth="1"/>
    <col min="29" max="29" width="11.140625" customWidth="1"/>
    <col min="30" max="30" width="21.85546875" customWidth="1"/>
    <col min="31" max="33" width="13.28515625" customWidth="1"/>
    <col min="34" max="34" width="27.7109375" customWidth="1"/>
    <col min="35" max="37" width="17.85546875" customWidth="1"/>
    <col min="38" max="46" width="11.42578125" customWidth="1"/>
  </cols>
  <sheetData>
    <row r="1" spans="1:46"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6"/>
      <c r="AH1" s="253"/>
      <c r="AI1" s="253"/>
      <c r="AJ1" s="2237" t="s">
        <v>18</v>
      </c>
      <c r="AK1" s="1864"/>
      <c r="AL1" s="255"/>
      <c r="AM1" s="255"/>
      <c r="AN1" s="255"/>
      <c r="AO1" s="255"/>
      <c r="AP1" s="255"/>
      <c r="AQ1" s="255"/>
      <c r="AR1" s="255"/>
      <c r="AS1" s="255"/>
      <c r="AT1" s="255"/>
    </row>
    <row r="2" spans="1:46" ht="21" customHeight="1">
      <c r="A2" s="1796"/>
      <c r="B2" s="1715"/>
      <c r="C2" s="1713"/>
      <c r="D2" s="2044" t="s">
        <v>23</v>
      </c>
      <c r="E2" s="1720"/>
      <c r="F2" s="1720"/>
      <c r="G2" s="1720"/>
      <c r="H2" s="1721"/>
      <c r="I2" s="2044" t="s">
        <v>1611</v>
      </c>
      <c r="J2" s="1720"/>
      <c r="K2" s="1720"/>
      <c r="L2" s="1720"/>
      <c r="M2" s="1720"/>
      <c r="N2" s="1720"/>
      <c r="O2" s="1720"/>
      <c r="P2" s="1720"/>
      <c r="Q2" s="1720"/>
      <c r="R2" s="1720"/>
      <c r="S2" s="1720"/>
      <c r="T2" s="1721"/>
      <c r="U2" s="999" t="s">
        <v>47</v>
      </c>
      <c r="V2" s="1000">
        <f t="shared" ref="V2:V3" si="0">+X5+X25+X45</f>
        <v>0.99999999999999989</v>
      </c>
      <c r="W2" s="2040"/>
      <c r="X2" s="1720"/>
      <c r="Y2" s="1720"/>
      <c r="Z2" s="1720"/>
      <c r="AA2" s="1720"/>
      <c r="AB2" s="1720"/>
      <c r="AC2" s="1720"/>
      <c r="AD2" s="1720"/>
      <c r="AE2" s="1720"/>
      <c r="AF2" s="1720"/>
      <c r="AG2" s="1721"/>
      <c r="AH2" s="258"/>
      <c r="AI2" s="258"/>
      <c r="AJ2" s="2226" t="s">
        <v>1557</v>
      </c>
      <c r="AK2" s="1874"/>
      <c r="AL2" s="255"/>
      <c r="AM2" s="255"/>
      <c r="AN2" s="255"/>
      <c r="AO2" s="255"/>
      <c r="AP2" s="255"/>
      <c r="AQ2" s="255"/>
      <c r="AR2" s="255"/>
      <c r="AS2" s="255"/>
      <c r="AT2" s="255"/>
    </row>
    <row r="3" spans="1:46" ht="21" customHeight="1">
      <c r="A3" s="1665"/>
      <c r="B3" s="1666"/>
      <c r="C3" s="1651"/>
      <c r="D3" s="1696"/>
      <c r="E3" s="1666"/>
      <c r="F3" s="1666"/>
      <c r="G3" s="1666"/>
      <c r="H3" s="1651"/>
      <c r="I3" s="1696"/>
      <c r="J3" s="1666"/>
      <c r="K3" s="1666"/>
      <c r="L3" s="1666"/>
      <c r="M3" s="1666"/>
      <c r="N3" s="1666"/>
      <c r="O3" s="1666"/>
      <c r="P3" s="1666"/>
      <c r="Q3" s="1666"/>
      <c r="R3" s="1666"/>
      <c r="S3" s="1666"/>
      <c r="T3" s="1651"/>
      <c r="U3" s="1002" t="s">
        <v>48</v>
      </c>
      <c r="V3" s="1004">
        <f t="shared" si="0"/>
        <v>0.93880000000000008</v>
      </c>
      <c r="W3" s="1696"/>
      <c r="X3" s="1666"/>
      <c r="Y3" s="1666"/>
      <c r="Z3" s="1666"/>
      <c r="AA3" s="1666"/>
      <c r="AB3" s="1666"/>
      <c r="AC3" s="1666"/>
      <c r="AD3" s="1666"/>
      <c r="AE3" s="1666"/>
      <c r="AF3" s="1666"/>
      <c r="AG3" s="1651"/>
      <c r="AH3" s="1005"/>
      <c r="AI3" s="1005"/>
      <c r="AJ3" s="2225">
        <v>43159</v>
      </c>
      <c r="AK3" s="2055"/>
      <c r="AL3" s="255"/>
      <c r="AM3" s="255"/>
      <c r="AN3" s="255"/>
      <c r="AO3" s="255"/>
      <c r="AP3" s="255"/>
      <c r="AQ3" s="255"/>
      <c r="AR3" s="255"/>
      <c r="AS3" s="255"/>
      <c r="AT3" s="255"/>
    </row>
    <row r="4" spans="1:46" ht="24.75" customHeight="1">
      <c r="A4" s="2048" t="s">
        <v>107</v>
      </c>
      <c r="B4" s="1664"/>
      <c r="C4" s="261" t="s">
        <v>108</v>
      </c>
      <c r="D4" s="261" t="s">
        <v>109</v>
      </c>
      <c r="E4" s="261" t="s">
        <v>28</v>
      </c>
      <c r="F4" s="261" t="s">
        <v>110</v>
      </c>
      <c r="G4" s="340" t="s">
        <v>111</v>
      </c>
      <c r="H4" s="2080" t="s">
        <v>112</v>
      </c>
      <c r="I4" s="1866"/>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2080" t="s">
        <v>113</v>
      </c>
      <c r="Z4" s="1863"/>
      <c r="AA4" s="1866"/>
      <c r="AB4" s="2080" t="s">
        <v>117</v>
      </c>
      <c r="AC4" s="1863"/>
      <c r="AD4" s="1866"/>
      <c r="AE4" s="2080" t="s">
        <v>427</v>
      </c>
      <c r="AF4" s="1863"/>
      <c r="AG4" s="1866"/>
      <c r="AH4" s="1006" t="s">
        <v>2739</v>
      </c>
      <c r="AI4" s="2080" t="s">
        <v>124</v>
      </c>
      <c r="AJ4" s="1863"/>
      <c r="AK4" s="1864"/>
      <c r="AL4" s="267"/>
      <c r="AM4" s="267"/>
      <c r="AN4" s="267"/>
      <c r="AO4" s="267"/>
      <c r="AP4" s="267"/>
      <c r="AQ4" s="267"/>
      <c r="AR4" s="267"/>
      <c r="AS4" s="267"/>
      <c r="AT4" s="267"/>
    </row>
    <row r="5" spans="1:46" ht="45.75" customHeight="1">
      <c r="A5" s="1796"/>
      <c r="B5" s="1713"/>
      <c r="C5" s="2157" t="s">
        <v>2740</v>
      </c>
      <c r="D5" s="2156" t="s">
        <v>298</v>
      </c>
      <c r="E5" s="2293" t="s">
        <v>1429</v>
      </c>
      <c r="F5" s="2156" t="s">
        <v>2741</v>
      </c>
      <c r="G5" s="2167" t="s">
        <v>300</v>
      </c>
      <c r="H5" s="2228" t="s">
        <v>47</v>
      </c>
      <c r="I5" s="2170"/>
      <c r="J5" s="794">
        <f t="shared" ref="J5:U5" si="1">J22</f>
        <v>0.64</v>
      </c>
      <c r="K5" s="794">
        <f t="shared" si="1"/>
        <v>0</v>
      </c>
      <c r="L5" s="794">
        <f t="shared" si="1"/>
        <v>1.6E-2</v>
      </c>
      <c r="M5" s="794">
        <f t="shared" si="1"/>
        <v>8.5999999999999993E-2</v>
      </c>
      <c r="N5" s="794">
        <f t="shared" si="1"/>
        <v>9.6000000000000002E-2</v>
      </c>
      <c r="O5" s="794">
        <f t="shared" si="1"/>
        <v>3.6000000000000004E-2</v>
      </c>
      <c r="P5" s="794">
        <f t="shared" si="1"/>
        <v>3.6000000000000004E-2</v>
      </c>
      <c r="Q5" s="794">
        <f t="shared" si="1"/>
        <v>2.6000000000000002E-2</v>
      </c>
      <c r="R5" s="794">
        <f t="shared" si="1"/>
        <v>1.6E-2</v>
      </c>
      <c r="S5" s="794">
        <f t="shared" si="1"/>
        <v>1.6E-2</v>
      </c>
      <c r="T5" s="794">
        <f t="shared" si="1"/>
        <v>1.6E-2</v>
      </c>
      <c r="U5" s="794">
        <f t="shared" si="1"/>
        <v>1.6E-2</v>
      </c>
      <c r="V5" s="730">
        <f t="shared" ref="V5:V6" si="2">SUM(J5:U5)</f>
        <v>1</v>
      </c>
      <c r="W5" s="2039">
        <v>0.6</v>
      </c>
      <c r="X5" s="730">
        <f>+(V5/V5)*W5</f>
        <v>0.6</v>
      </c>
      <c r="Y5" s="2073" t="s">
        <v>2742</v>
      </c>
      <c r="Z5" s="1720"/>
      <c r="AA5" s="1721"/>
      <c r="AB5" s="2073" t="s">
        <v>2743</v>
      </c>
      <c r="AC5" s="1720"/>
      <c r="AD5" s="1721"/>
      <c r="AE5" s="2073"/>
      <c r="AF5" s="1720"/>
      <c r="AG5" s="1721"/>
      <c r="AH5" s="2073" t="s">
        <v>2744</v>
      </c>
      <c r="AI5" s="2073" t="s">
        <v>2745</v>
      </c>
      <c r="AJ5" s="1720"/>
      <c r="AK5" s="1872"/>
      <c r="AL5" s="267"/>
      <c r="AM5" s="267"/>
      <c r="AN5" s="267"/>
      <c r="AO5" s="267"/>
      <c r="AP5" s="267"/>
      <c r="AQ5" s="267"/>
      <c r="AR5" s="267"/>
      <c r="AS5" s="267"/>
      <c r="AT5" s="267"/>
    </row>
    <row r="6" spans="1:46" ht="30" customHeight="1">
      <c r="A6" s="2049"/>
      <c r="B6" s="2050"/>
      <c r="C6" s="2220"/>
      <c r="D6" s="2219"/>
      <c r="E6" s="1715"/>
      <c r="F6" s="2219"/>
      <c r="G6" s="2232"/>
      <c r="H6" s="2233" t="s">
        <v>78</v>
      </c>
      <c r="I6" s="2234"/>
      <c r="J6" s="797">
        <f t="shared" ref="J6:U6" si="3">J23</f>
        <v>0.64</v>
      </c>
      <c r="K6" s="797">
        <f t="shared" si="3"/>
        <v>0</v>
      </c>
      <c r="L6" s="797">
        <f t="shared" si="3"/>
        <v>1.6E-2</v>
      </c>
      <c r="M6" s="797">
        <f t="shared" si="3"/>
        <v>6.6000000000000003E-2</v>
      </c>
      <c r="N6" s="797">
        <f t="shared" si="3"/>
        <v>4.6000000000000006E-2</v>
      </c>
      <c r="O6" s="797">
        <f t="shared" si="3"/>
        <v>3.6000000000000004E-2</v>
      </c>
      <c r="P6" s="797">
        <f t="shared" si="3"/>
        <v>4.6000000000000006E-2</v>
      </c>
      <c r="Q6" s="797">
        <f t="shared" si="3"/>
        <v>5.6000000000000008E-2</v>
      </c>
      <c r="R6" s="797">
        <f t="shared" si="3"/>
        <v>1.6E-2</v>
      </c>
      <c r="S6" s="797">
        <f t="shared" si="3"/>
        <v>2.4E-2</v>
      </c>
      <c r="T6" s="797">
        <f t="shared" si="3"/>
        <v>3.7999999999999999E-2</v>
      </c>
      <c r="U6" s="797">
        <f t="shared" si="3"/>
        <v>1.6E-2</v>
      </c>
      <c r="V6" s="733">
        <f t="shared" si="2"/>
        <v>1.0000000000000002</v>
      </c>
      <c r="W6" s="1619"/>
      <c r="X6" s="730">
        <f>+V6/V5*W5</f>
        <v>0.60000000000000009</v>
      </c>
      <c r="Y6" s="1678"/>
      <c r="Z6" s="1715"/>
      <c r="AA6" s="1713"/>
      <c r="AB6" s="1678"/>
      <c r="AC6" s="1715"/>
      <c r="AD6" s="1713"/>
      <c r="AE6" s="1678"/>
      <c r="AF6" s="1715"/>
      <c r="AG6" s="1713"/>
      <c r="AH6" s="1678"/>
      <c r="AI6" s="1678"/>
      <c r="AJ6" s="1715"/>
      <c r="AK6" s="1840"/>
      <c r="AL6" s="267"/>
      <c r="AM6" s="267"/>
      <c r="AN6" s="267"/>
      <c r="AO6" s="267"/>
      <c r="AP6" s="267"/>
      <c r="AQ6" s="267"/>
      <c r="AR6" s="267"/>
      <c r="AS6" s="267"/>
      <c r="AT6" s="267"/>
    </row>
    <row r="7" spans="1:46" ht="12.75" customHeight="1">
      <c r="A7" s="2061" t="s">
        <v>2746</v>
      </c>
      <c r="B7" s="2218" t="s">
        <v>34</v>
      </c>
      <c r="C7" s="1863"/>
      <c r="D7" s="1863"/>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4"/>
      <c r="AL7" s="267"/>
      <c r="AM7" s="267"/>
      <c r="AN7" s="267"/>
      <c r="AO7" s="267"/>
      <c r="AP7" s="267"/>
      <c r="AQ7" s="267"/>
      <c r="AR7" s="267"/>
      <c r="AS7" s="267"/>
      <c r="AT7" s="267"/>
    </row>
    <row r="8" spans="1:46" ht="35.25" customHeight="1">
      <c r="A8" s="1653"/>
      <c r="B8" s="2028">
        <v>1</v>
      </c>
      <c r="C8" s="2057" t="s">
        <v>2747</v>
      </c>
      <c r="D8" s="1720"/>
      <c r="E8" s="1720"/>
      <c r="F8" s="1720"/>
      <c r="G8" s="1721"/>
      <c r="H8" s="2042" t="s">
        <v>79</v>
      </c>
      <c r="I8" s="654" t="s">
        <v>47</v>
      </c>
      <c r="J8" s="1012">
        <v>0.8</v>
      </c>
      <c r="K8" s="676">
        <v>0</v>
      </c>
      <c r="L8" s="676">
        <v>0.02</v>
      </c>
      <c r="M8" s="676">
        <v>0.02</v>
      </c>
      <c r="N8" s="676">
        <v>0.02</v>
      </c>
      <c r="O8" s="676">
        <v>0.02</v>
      </c>
      <c r="P8" s="676">
        <v>0.02</v>
      </c>
      <c r="Q8" s="676">
        <v>0.02</v>
      </c>
      <c r="R8" s="676">
        <v>0.02</v>
      </c>
      <c r="S8" s="676">
        <v>0.02</v>
      </c>
      <c r="T8" s="676">
        <v>0.02</v>
      </c>
      <c r="U8" s="676">
        <v>0.02</v>
      </c>
      <c r="V8" s="672">
        <f t="shared" ref="V8:V23" si="4">SUM(J8:U8)</f>
        <v>1.0000000000000002</v>
      </c>
      <c r="W8" s="2140">
        <v>0.6</v>
      </c>
      <c r="X8" s="290">
        <f>V8*W8</f>
        <v>0.60000000000000009</v>
      </c>
      <c r="Y8" s="2028" t="s">
        <v>2748</v>
      </c>
      <c r="Z8" s="1720"/>
      <c r="AA8" s="1721"/>
      <c r="AB8" s="2138" t="s">
        <v>2749</v>
      </c>
      <c r="AC8" s="1720"/>
      <c r="AD8" s="1721"/>
      <c r="AE8" s="2138" t="s">
        <v>2750</v>
      </c>
      <c r="AF8" s="1720"/>
      <c r="AG8" s="1721"/>
      <c r="AH8" s="2046" t="s">
        <v>2751</v>
      </c>
      <c r="AI8" s="2138" t="s">
        <v>2752</v>
      </c>
      <c r="AJ8" s="1720"/>
      <c r="AK8" s="1721"/>
      <c r="AL8" s="267"/>
      <c r="AM8" s="267"/>
      <c r="AN8" s="267"/>
      <c r="AO8" s="267"/>
      <c r="AP8" s="267"/>
      <c r="AQ8" s="267"/>
      <c r="AR8" s="267"/>
      <c r="AS8" s="267"/>
      <c r="AT8" s="267"/>
    </row>
    <row r="9" spans="1:46" ht="35.25" customHeight="1">
      <c r="A9" s="1653"/>
      <c r="B9" s="1679"/>
      <c r="C9" s="1679"/>
      <c r="D9" s="1722"/>
      <c r="E9" s="1722"/>
      <c r="F9" s="1722"/>
      <c r="G9" s="1648"/>
      <c r="H9" s="2043"/>
      <c r="I9" s="666" t="s">
        <v>48</v>
      </c>
      <c r="J9" s="669">
        <v>0.8</v>
      </c>
      <c r="K9" s="669">
        <v>0</v>
      </c>
      <c r="L9" s="669">
        <v>0.02</v>
      </c>
      <c r="M9" s="669">
        <v>0.02</v>
      </c>
      <c r="N9" s="669">
        <v>0.02</v>
      </c>
      <c r="O9" s="669">
        <v>0.02</v>
      </c>
      <c r="P9" s="669">
        <v>0.02</v>
      </c>
      <c r="Q9" s="669">
        <v>0.02</v>
      </c>
      <c r="R9" s="669">
        <v>0.02</v>
      </c>
      <c r="S9" s="669">
        <v>0.02</v>
      </c>
      <c r="T9" s="669">
        <v>0.02</v>
      </c>
      <c r="U9" s="669">
        <v>0.02</v>
      </c>
      <c r="V9" s="670">
        <f t="shared" si="4"/>
        <v>1.0000000000000002</v>
      </c>
      <c r="W9" s="2141"/>
      <c r="X9" s="297">
        <f>+V9*W8</f>
        <v>0.60000000000000009</v>
      </c>
      <c r="Y9" s="1679"/>
      <c r="Z9" s="1722"/>
      <c r="AA9" s="1648"/>
      <c r="AB9" s="1679"/>
      <c r="AC9" s="1722"/>
      <c r="AD9" s="1648"/>
      <c r="AE9" s="1679"/>
      <c r="AF9" s="1722"/>
      <c r="AG9" s="1648"/>
      <c r="AH9" s="1619"/>
      <c r="AI9" s="1679"/>
      <c r="AJ9" s="1722"/>
      <c r="AK9" s="1648"/>
      <c r="AL9" s="267"/>
      <c r="AM9" s="267"/>
      <c r="AN9" s="267"/>
      <c r="AO9" s="267"/>
      <c r="AP9" s="267"/>
      <c r="AQ9" s="267"/>
      <c r="AR9" s="267"/>
      <c r="AS9" s="267"/>
      <c r="AT9" s="267"/>
    </row>
    <row r="10" spans="1:46" ht="60.75" customHeight="1">
      <c r="A10" s="1653"/>
      <c r="B10" s="2028">
        <v>2</v>
      </c>
      <c r="C10" s="2057" t="s">
        <v>2753</v>
      </c>
      <c r="D10" s="1720"/>
      <c r="E10" s="1720"/>
      <c r="F10" s="1720"/>
      <c r="G10" s="1721"/>
      <c r="H10" s="2042" t="s">
        <v>79</v>
      </c>
      <c r="I10" s="654" t="s">
        <v>47</v>
      </c>
      <c r="J10" s="734">
        <v>0.8</v>
      </c>
      <c r="K10" s="734"/>
      <c r="L10" s="734">
        <v>0.02</v>
      </c>
      <c r="M10" s="734">
        <v>0.02</v>
      </c>
      <c r="N10" s="734">
        <v>0.02</v>
      </c>
      <c r="O10" s="734">
        <v>0.02</v>
      </c>
      <c r="P10" s="734">
        <v>0.02</v>
      </c>
      <c r="Q10" s="734">
        <v>0.02</v>
      </c>
      <c r="R10" s="734">
        <v>0.02</v>
      </c>
      <c r="S10" s="734">
        <v>0.02</v>
      </c>
      <c r="T10" s="734">
        <v>0.02</v>
      </c>
      <c r="U10" s="734">
        <v>0.02</v>
      </c>
      <c r="V10" s="672">
        <f t="shared" si="4"/>
        <v>1.0000000000000002</v>
      </c>
      <c r="W10" s="2140">
        <v>0.2</v>
      </c>
      <c r="X10" s="290">
        <f>V10*W10</f>
        <v>0.20000000000000007</v>
      </c>
      <c r="Y10" s="2138" t="s">
        <v>2755</v>
      </c>
      <c r="Z10" s="1720"/>
      <c r="AA10" s="1721"/>
      <c r="AB10" s="2138" t="s">
        <v>2756</v>
      </c>
      <c r="AC10" s="1720"/>
      <c r="AD10" s="1721"/>
      <c r="AE10" s="2138" t="s">
        <v>2757</v>
      </c>
      <c r="AF10" s="1720"/>
      <c r="AG10" s="1721"/>
      <c r="AH10" s="2046" t="s">
        <v>2758</v>
      </c>
      <c r="AI10" s="2138" t="s">
        <v>2759</v>
      </c>
      <c r="AJ10" s="1720"/>
      <c r="AK10" s="1721"/>
      <c r="AL10" s="267"/>
      <c r="AM10" s="267"/>
      <c r="AN10" s="267"/>
      <c r="AO10" s="267"/>
      <c r="AP10" s="267"/>
      <c r="AQ10" s="267"/>
      <c r="AR10" s="267"/>
      <c r="AS10" s="267"/>
      <c r="AT10" s="267"/>
    </row>
    <row r="11" spans="1:46" ht="60.75" customHeight="1">
      <c r="A11" s="1653"/>
      <c r="B11" s="1679"/>
      <c r="C11" s="1679"/>
      <c r="D11" s="1722"/>
      <c r="E11" s="1722"/>
      <c r="F11" s="1722"/>
      <c r="G11" s="1648"/>
      <c r="H11" s="2043"/>
      <c r="I11" s="666" t="s">
        <v>48</v>
      </c>
      <c r="J11" s="749">
        <v>0.8</v>
      </c>
      <c r="K11" s="668"/>
      <c r="L11" s="669">
        <v>0.02</v>
      </c>
      <c r="M11" s="669">
        <v>0.02</v>
      </c>
      <c r="N11" s="669">
        <v>0.02</v>
      </c>
      <c r="O11" s="669">
        <v>0.02</v>
      </c>
      <c r="P11" s="669">
        <v>0.02</v>
      </c>
      <c r="Q11" s="669">
        <v>0.02</v>
      </c>
      <c r="R11" s="669">
        <v>0.02</v>
      </c>
      <c r="S11" s="669">
        <v>0.02</v>
      </c>
      <c r="T11" s="669">
        <v>0.02</v>
      </c>
      <c r="U11" s="669">
        <v>0.02</v>
      </c>
      <c r="V11" s="670">
        <f t="shared" si="4"/>
        <v>1.0000000000000002</v>
      </c>
      <c r="W11" s="2141"/>
      <c r="X11" s="297">
        <f>+V11*W10</f>
        <v>0.20000000000000007</v>
      </c>
      <c r="Y11" s="1679"/>
      <c r="Z11" s="1722"/>
      <c r="AA11" s="1648"/>
      <c r="AB11" s="1679"/>
      <c r="AC11" s="1722"/>
      <c r="AD11" s="1648"/>
      <c r="AE11" s="1679"/>
      <c r="AF11" s="1722"/>
      <c r="AG11" s="1648"/>
      <c r="AH11" s="1619"/>
      <c r="AI11" s="1679"/>
      <c r="AJ11" s="1722"/>
      <c r="AK11" s="1648"/>
      <c r="AL11" s="267"/>
      <c r="AM11" s="267"/>
      <c r="AN11" s="267"/>
      <c r="AO11" s="267"/>
      <c r="AP11" s="267"/>
      <c r="AQ11" s="267"/>
      <c r="AR11" s="267"/>
      <c r="AS11" s="267"/>
      <c r="AT11" s="267"/>
    </row>
    <row r="12" spans="1:46" ht="47.25" customHeight="1">
      <c r="A12" s="1653"/>
      <c r="B12" s="2028">
        <v>3</v>
      </c>
      <c r="C12" s="2057" t="s">
        <v>2761</v>
      </c>
      <c r="D12" s="1720"/>
      <c r="E12" s="1720"/>
      <c r="F12" s="1720"/>
      <c r="G12" s="1721"/>
      <c r="H12" s="2042" t="s">
        <v>79</v>
      </c>
      <c r="I12" s="654" t="s">
        <v>47</v>
      </c>
      <c r="J12" s="734"/>
      <c r="K12" s="676"/>
      <c r="L12" s="676"/>
      <c r="M12" s="676"/>
      <c r="N12" s="676">
        <v>0.5</v>
      </c>
      <c r="O12" s="676">
        <v>0.2</v>
      </c>
      <c r="P12" s="676">
        <v>0.2</v>
      </c>
      <c r="Q12" s="676">
        <v>0.1</v>
      </c>
      <c r="R12" s="676"/>
      <c r="S12" s="676"/>
      <c r="T12" s="676"/>
      <c r="U12" s="676"/>
      <c r="V12" s="672">
        <f t="shared" si="4"/>
        <v>0.99999999999999989</v>
      </c>
      <c r="W12" s="2140">
        <v>0.1</v>
      </c>
      <c r="X12" s="290">
        <f>V12*W12</f>
        <v>9.9999999999999992E-2</v>
      </c>
      <c r="Y12" s="2028" t="s">
        <v>2762</v>
      </c>
      <c r="Z12" s="1720"/>
      <c r="AA12" s="1721"/>
      <c r="AB12" s="2138" t="s">
        <v>2763</v>
      </c>
      <c r="AC12" s="1720"/>
      <c r="AD12" s="1721"/>
      <c r="AE12" s="2138" t="s">
        <v>2765</v>
      </c>
      <c r="AF12" s="1720"/>
      <c r="AG12" s="1721"/>
      <c r="AH12" s="2046" t="s">
        <v>2766</v>
      </c>
      <c r="AI12" s="2138"/>
      <c r="AJ12" s="1720"/>
      <c r="AK12" s="1721"/>
      <c r="AL12" s="267"/>
      <c r="AM12" s="267"/>
      <c r="AN12" s="267"/>
      <c r="AO12" s="267"/>
      <c r="AP12" s="267"/>
      <c r="AQ12" s="267"/>
      <c r="AR12" s="267"/>
      <c r="AS12" s="267"/>
      <c r="AT12" s="267"/>
    </row>
    <row r="13" spans="1:46" ht="47.25" customHeight="1">
      <c r="A13" s="1653"/>
      <c r="B13" s="1679"/>
      <c r="C13" s="1679"/>
      <c r="D13" s="1722"/>
      <c r="E13" s="1722"/>
      <c r="F13" s="1722"/>
      <c r="G13" s="1648"/>
      <c r="H13" s="2043"/>
      <c r="I13" s="666" t="s">
        <v>48</v>
      </c>
      <c r="J13" s="667"/>
      <c r="K13" s="668"/>
      <c r="L13" s="668"/>
      <c r="M13" s="668"/>
      <c r="N13" s="669">
        <v>0.2</v>
      </c>
      <c r="O13" s="669">
        <v>0.2</v>
      </c>
      <c r="P13" s="669">
        <v>0.2</v>
      </c>
      <c r="Q13" s="669">
        <v>0.2</v>
      </c>
      <c r="R13" s="669">
        <v>0</v>
      </c>
      <c r="S13" s="669">
        <v>0.05</v>
      </c>
      <c r="T13" s="669">
        <v>0.15</v>
      </c>
      <c r="U13" s="668"/>
      <c r="V13" s="670">
        <f t="shared" si="4"/>
        <v>1</v>
      </c>
      <c r="W13" s="2141"/>
      <c r="X13" s="297">
        <f>+V13*W12</f>
        <v>0.1</v>
      </c>
      <c r="Y13" s="1679"/>
      <c r="Z13" s="1722"/>
      <c r="AA13" s="1648"/>
      <c r="AB13" s="1679"/>
      <c r="AC13" s="1722"/>
      <c r="AD13" s="1648"/>
      <c r="AE13" s="1679"/>
      <c r="AF13" s="1722"/>
      <c r="AG13" s="1648"/>
      <c r="AH13" s="1619"/>
      <c r="AI13" s="1679"/>
      <c r="AJ13" s="1722"/>
      <c r="AK13" s="1648"/>
      <c r="AL13" s="267"/>
      <c r="AM13" s="267"/>
      <c r="AN13" s="267"/>
      <c r="AO13" s="267"/>
      <c r="AP13" s="267"/>
      <c r="AQ13" s="267"/>
      <c r="AR13" s="267"/>
      <c r="AS13" s="267"/>
      <c r="AT13" s="267"/>
    </row>
    <row r="14" spans="1:46" ht="64.5" customHeight="1">
      <c r="A14" s="1653"/>
      <c r="B14" s="2028">
        <v>4</v>
      </c>
      <c r="C14" s="2057" t="s">
        <v>2768</v>
      </c>
      <c r="D14" s="1720"/>
      <c r="E14" s="1720"/>
      <c r="F14" s="1720"/>
      <c r="G14" s="1721"/>
      <c r="H14" s="2042" t="s">
        <v>79</v>
      </c>
      <c r="I14" s="654" t="s">
        <v>47</v>
      </c>
      <c r="J14" s="734"/>
      <c r="K14" s="676"/>
      <c r="L14" s="676"/>
      <c r="M14" s="676">
        <v>0.7</v>
      </c>
      <c r="N14" s="676">
        <v>0.3</v>
      </c>
      <c r="O14" s="676"/>
      <c r="P14" s="676"/>
      <c r="Q14" s="676"/>
      <c r="R14" s="676"/>
      <c r="S14" s="676"/>
      <c r="T14" s="676"/>
      <c r="U14" s="676"/>
      <c r="V14" s="672">
        <f t="shared" si="4"/>
        <v>1</v>
      </c>
      <c r="W14" s="2140">
        <v>0.1</v>
      </c>
      <c r="X14" s="290">
        <f>V14*W14</f>
        <v>0.1</v>
      </c>
      <c r="Y14" s="2028" t="s">
        <v>2770</v>
      </c>
      <c r="Z14" s="1720"/>
      <c r="AA14" s="1721"/>
      <c r="AB14" s="2138" t="s">
        <v>2771</v>
      </c>
      <c r="AC14" s="1720"/>
      <c r="AD14" s="1721"/>
      <c r="AE14" s="2138"/>
      <c r="AF14" s="1720"/>
      <c r="AG14" s="1721"/>
      <c r="AH14" s="2046" t="s">
        <v>2766</v>
      </c>
      <c r="AI14" s="2138"/>
      <c r="AJ14" s="1720"/>
      <c r="AK14" s="1721"/>
      <c r="AL14" s="267"/>
      <c r="AM14" s="267"/>
      <c r="AN14" s="267"/>
      <c r="AO14" s="267"/>
      <c r="AP14" s="267"/>
      <c r="AQ14" s="267"/>
      <c r="AR14" s="267"/>
      <c r="AS14" s="267"/>
      <c r="AT14" s="267"/>
    </row>
    <row r="15" spans="1:46" ht="64.5" customHeight="1">
      <c r="A15" s="1653"/>
      <c r="B15" s="1679"/>
      <c r="C15" s="1679"/>
      <c r="D15" s="1722"/>
      <c r="E15" s="1722"/>
      <c r="F15" s="1722"/>
      <c r="G15" s="1648"/>
      <c r="H15" s="2043"/>
      <c r="I15" s="666" t="s">
        <v>48</v>
      </c>
      <c r="J15" s="667"/>
      <c r="K15" s="668"/>
      <c r="L15" s="668"/>
      <c r="M15" s="669">
        <v>0.5</v>
      </c>
      <c r="N15" s="669">
        <v>0.1</v>
      </c>
      <c r="O15" s="668"/>
      <c r="P15" s="669">
        <v>0.1</v>
      </c>
      <c r="Q15" s="669">
        <v>0.2</v>
      </c>
      <c r="R15" s="669">
        <v>0</v>
      </c>
      <c r="S15" s="669">
        <v>0.03</v>
      </c>
      <c r="T15" s="669">
        <v>7.0000000000000007E-2</v>
      </c>
      <c r="U15" s="668"/>
      <c r="V15" s="670">
        <f t="shared" si="4"/>
        <v>1</v>
      </c>
      <c r="W15" s="2141"/>
      <c r="X15" s="297">
        <f>+V15*W14</f>
        <v>0.1</v>
      </c>
      <c r="Y15" s="1679"/>
      <c r="Z15" s="1722"/>
      <c r="AA15" s="1648"/>
      <c r="AB15" s="1679"/>
      <c r="AC15" s="1722"/>
      <c r="AD15" s="1648"/>
      <c r="AE15" s="1679"/>
      <c r="AF15" s="1722"/>
      <c r="AG15" s="1648"/>
      <c r="AH15" s="1619"/>
      <c r="AI15" s="1679"/>
      <c r="AJ15" s="1722"/>
      <c r="AK15" s="1648"/>
      <c r="AL15" s="267"/>
      <c r="AM15" s="267"/>
      <c r="AN15" s="267"/>
      <c r="AO15" s="267"/>
      <c r="AP15" s="267"/>
      <c r="AQ15" s="267"/>
      <c r="AR15" s="267"/>
      <c r="AS15" s="267"/>
      <c r="AT15" s="267"/>
    </row>
    <row r="16" spans="1:46" ht="12.75" hidden="1" customHeight="1">
      <c r="A16" s="1653"/>
      <c r="B16" s="2028">
        <v>5</v>
      </c>
      <c r="C16" s="2057"/>
      <c r="D16" s="1720"/>
      <c r="E16" s="1720"/>
      <c r="F16" s="1720"/>
      <c r="G16" s="1721"/>
      <c r="H16" s="2042" t="s">
        <v>79</v>
      </c>
      <c r="I16" s="654" t="s">
        <v>47</v>
      </c>
      <c r="J16" s="734"/>
      <c r="K16" s="676"/>
      <c r="L16" s="676"/>
      <c r="M16" s="676"/>
      <c r="N16" s="676"/>
      <c r="O16" s="676"/>
      <c r="P16" s="676"/>
      <c r="Q16" s="676"/>
      <c r="R16" s="676"/>
      <c r="S16" s="676"/>
      <c r="T16" s="676"/>
      <c r="U16" s="676"/>
      <c r="V16" s="672">
        <f t="shared" si="4"/>
        <v>0</v>
      </c>
      <c r="W16" s="2140"/>
      <c r="X16" s="290">
        <f>V16*W16</f>
        <v>0</v>
      </c>
      <c r="Y16" s="2028"/>
      <c r="Z16" s="1720"/>
      <c r="AA16" s="1721"/>
      <c r="AB16" s="2028"/>
      <c r="AC16" s="1720"/>
      <c r="AD16" s="1721"/>
      <c r="AE16" s="2028"/>
      <c r="AF16" s="1720"/>
      <c r="AG16" s="1721"/>
      <c r="AH16" s="319"/>
      <c r="AI16" s="2028"/>
      <c r="AJ16" s="1720"/>
      <c r="AK16" s="1872"/>
      <c r="AL16" s="267"/>
      <c r="AM16" s="267"/>
      <c r="AN16" s="267"/>
      <c r="AO16" s="267"/>
      <c r="AP16" s="267"/>
      <c r="AQ16" s="267"/>
      <c r="AR16" s="267"/>
      <c r="AS16" s="267"/>
      <c r="AT16" s="267"/>
    </row>
    <row r="17" spans="1:46" ht="12.75" hidden="1" customHeight="1">
      <c r="A17" s="1653"/>
      <c r="B17" s="1679"/>
      <c r="C17" s="1679"/>
      <c r="D17" s="1722"/>
      <c r="E17" s="1722"/>
      <c r="F17" s="1722"/>
      <c r="G17" s="1648"/>
      <c r="H17" s="2043"/>
      <c r="I17" s="666" t="s">
        <v>48</v>
      </c>
      <c r="J17" s="738"/>
      <c r="K17" s="675"/>
      <c r="L17" s="675"/>
      <c r="M17" s="675"/>
      <c r="N17" s="675"/>
      <c r="O17" s="675"/>
      <c r="P17" s="675"/>
      <c r="Q17" s="675"/>
      <c r="R17" s="675"/>
      <c r="S17" s="675"/>
      <c r="T17" s="675"/>
      <c r="U17" s="675"/>
      <c r="V17" s="699">
        <f t="shared" si="4"/>
        <v>0</v>
      </c>
      <c r="W17" s="2141"/>
      <c r="X17" s="297">
        <f>+V17*W16</f>
        <v>0</v>
      </c>
      <c r="Y17" s="1679"/>
      <c r="Z17" s="1722"/>
      <c r="AA17" s="1648"/>
      <c r="AB17" s="1679"/>
      <c r="AC17" s="1722"/>
      <c r="AD17" s="1648"/>
      <c r="AE17" s="1679"/>
      <c r="AF17" s="1722"/>
      <c r="AG17" s="1648"/>
      <c r="AH17" s="319"/>
      <c r="AI17" s="1679"/>
      <c r="AJ17" s="1722"/>
      <c r="AK17" s="2067"/>
      <c r="AL17" s="267"/>
      <c r="AM17" s="267"/>
      <c r="AN17" s="267"/>
      <c r="AO17" s="267"/>
      <c r="AP17" s="267"/>
      <c r="AQ17" s="267"/>
      <c r="AR17" s="267"/>
      <c r="AS17" s="267"/>
      <c r="AT17" s="267"/>
    </row>
    <row r="18" spans="1:46" ht="12.75" hidden="1" customHeight="1">
      <c r="A18" s="1653"/>
      <c r="B18" s="2028">
        <v>6</v>
      </c>
      <c r="C18" s="2165"/>
      <c r="D18" s="1720"/>
      <c r="E18" s="1720"/>
      <c r="F18" s="1720"/>
      <c r="G18" s="1721"/>
      <c r="H18" s="2042" t="s">
        <v>79</v>
      </c>
      <c r="I18" s="654" t="s">
        <v>47</v>
      </c>
      <c r="J18" s="734"/>
      <c r="K18" s="676"/>
      <c r="L18" s="676"/>
      <c r="M18" s="676"/>
      <c r="N18" s="676"/>
      <c r="O18" s="676"/>
      <c r="P18" s="676"/>
      <c r="Q18" s="676"/>
      <c r="R18" s="676"/>
      <c r="S18" s="676"/>
      <c r="T18" s="676"/>
      <c r="U18" s="676"/>
      <c r="V18" s="672">
        <f t="shared" si="4"/>
        <v>0</v>
      </c>
      <c r="W18" s="2140"/>
      <c r="X18" s="290">
        <f>V18*W18</f>
        <v>0</v>
      </c>
      <c r="Y18" s="2028"/>
      <c r="Z18" s="1720"/>
      <c r="AA18" s="1721"/>
      <c r="AB18" s="2028"/>
      <c r="AC18" s="1720"/>
      <c r="AD18" s="1721"/>
      <c r="AE18" s="2028"/>
      <c r="AF18" s="1720"/>
      <c r="AG18" s="1721"/>
      <c r="AH18" s="319"/>
      <c r="AI18" s="2028"/>
      <c r="AJ18" s="1720"/>
      <c r="AK18" s="1872"/>
      <c r="AL18" s="267"/>
      <c r="AM18" s="267"/>
      <c r="AN18" s="267"/>
      <c r="AO18" s="267"/>
      <c r="AP18" s="267"/>
      <c r="AQ18" s="267"/>
      <c r="AR18" s="267"/>
      <c r="AS18" s="267"/>
      <c r="AT18" s="267"/>
    </row>
    <row r="19" spans="1:46" ht="12.75" hidden="1" customHeight="1">
      <c r="A19" s="1653"/>
      <c r="B19" s="1679"/>
      <c r="C19" s="1679"/>
      <c r="D19" s="1722"/>
      <c r="E19" s="1722"/>
      <c r="F19" s="1722"/>
      <c r="G19" s="1648"/>
      <c r="H19" s="2043"/>
      <c r="I19" s="666" t="s">
        <v>48</v>
      </c>
      <c r="J19" s="738"/>
      <c r="K19" s="675"/>
      <c r="L19" s="675"/>
      <c r="M19" s="675"/>
      <c r="N19" s="675"/>
      <c r="O19" s="675"/>
      <c r="P19" s="675"/>
      <c r="Q19" s="675"/>
      <c r="R19" s="675"/>
      <c r="S19" s="675"/>
      <c r="T19" s="675"/>
      <c r="U19" s="675"/>
      <c r="V19" s="699">
        <f t="shared" si="4"/>
        <v>0</v>
      </c>
      <c r="W19" s="2141"/>
      <c r="X19" s="297">
        <f>+V19*W18</f>
        <v>0</v>
      </c>
      <c r="Y19" s="1679"/>
      <c r="Z19" s="1722"/>
      <c r="AA19" s="1648"/>
      <c r="AB19" s="1679"/>
      <c r="AC19" s="1722"/>
      <c r="AD19" s="1648"/>
      <c r="AE19" s="1679"/>
      <c r="AF19" s="1722"/>
      <c r="AG19" s="1648"/>
      <c r="AH19" s="319"/>
      <c r="AI19" s="1679"/>
      <c r="AJ19" s="1722"/>
      <c r="AK19" s="2067"/>
      <c r="AL19" s="267"/>
      <c r="AM19" s="267"/>
      <c r="AN19" s="267"/>
      <c r="AO19" s="267"/>
      <c r="AP19" s="267"/>
      <c r="AQ19" s="267"/>
      <c r="AR19" s="267"/>
      <c r="AS19" s="267"/>
      <c r="AT19" s="267"/>
    </row>
    <row r="20" spans="1:46" ht="12.75" hidden="1" customHeight="1">
      <c r="A20" s="1653"/>
      <c r="B20" s="2028">
        <v>7</v>
      </c>
      <c r="C20" s="2165"/>
      <c r="D20" s="1720"/>
      <c r="E20" s="1720"/>
      <c r="F20" s="1720"/>
      <c r="G20" s="1721"/>
      <c r="H20" s="2042" t="s">
        <v>79</v>
      </c>
      <c r="I20" s="654" t="s">
        <v>47</v>
      </c>
      <c r="J20" s="734"/>
      <c r="K20" s="676"/>
      <c r="L20" s="676"/>
      <c r="M20" s="676"/>
      <c r="N20" s="676"/>
      <c r="O20" s="676"/>
      <c r="P20" s="676"/>
      <c r="Q20" s="676"/>
      <c r="R20" s="676"/>
      <c r="S20" s="676"/>
      <c r="T20" s="676"/>
      <c r="U20" s="676"/>
      <c r="V20" s="672">
        <f t="shared" si="4"/>
        <v>0</v>
      </c>
      <c r="W20" s="2140"/>
      <c r="X20" s="290">
        <f>V20*W20</f>
        <v>0</v>
      </c>
      <c r="Y20" s="2028"/>
      <c r="Z20" s="1720"/>
      <c r="AA20" s="1721"/>
      <c r="AB20" s="2028"/>
      <c r="AC20" s="1720"/>
      <c r="AD20" s="1721"/>
      <c r="AE20" s="2028"/>
      <c r="AF20" s="1720"/>
      <c r="AG20" s="1721"/>
      <c r="AH20" s="319"/>
      <c r="AI20" s="2028"/>
      <c r="AJ20" s="1720"/>
      <c r="AK20" s="1872"/>
      <c r="AL20" s="267"/>
      <c r="AM20" s="267"/>
      <c r="AN20" s="267"/>
      <c r="AO20" s="267"/>
      <c r="AP20" s="267"/>
      <c r="AQ20" s="267"/>
      <c r="AR20" s="267"/>
      <c r="AS20" s="267"/>
      <c r="AT20" s="267"/>
    </row>
    <row r="21" spans="1:46" ht="12.75" hidden="1" customHeight="1">
      <c r="A21" s="1653"/>
      <c r="B21" s="1679"/>
      <c r="C21" s="1679"/>
      <c r="D21" s="1722"/>
      <c r="E21" s="1722"/>
      <c r="F21" s="1722"/>
      <c r="G21" s="1648"/>
      <c r="H21" s="2043"/>
      <c r="I21" s="666" t="s">
        <v>48</v>
      </c>
      <c r="J21" s="738"/>
      <c r="K21" s="675"/>
      <c r="L21" s="675"/>
      <c r="M21" s="675"/>
      <c r="N21" s="675"/>
      <c r="O21" s="675"/>
      <c r="P21" s="675"/>
      <c r="Q21" s="675"/>
      <c r="R21" s="675"/>
      <c r="S21" s="675"/>
      <c r="T21" s="675"/>
      <c r="U21" s="675"/>
      <c r="V21" s="699">
        <f t="shared" si="4"/>
        <v>0</v>
      </c>
      <c r="W21" s="2141"/>
      <c r="X21" s="297">
        <f>+V21*W20</f>
        <v>0</v>
      </c>
      <c r="Y21" s="1679"/>
      <c r="Z21" s="1722"/>
      <c r="AA21" s="1648"/>
      <c r="AB21" s="1679"/>
      <c r="AC21" s="1722"/>
      <c r="AD21" s="1648"/>
      <c r="AE21" s="1679"/>
      <c r="AF21" s="1722"/>
      <c r="AG21" s="1648"/>
      <c r="AH21" s="319"/>
      <c r="AI21" s="1679"/>
      <c r="AJ21" s="1722"/>
      <c r="AK21" s="2067"/>
      <c r="AL21" s="267"/>
      <c r="AM21" s="267"/>
      <c r="AN21" s="267"/>
      <c r="AO21" s="267"/>
      <c r="AP21" s="267"/>
      <c r="AQ21" s="267"/>
      <c r="AR21" s="267"/>
      <c r="AS21" s="267"/>
      <c r="AT21" s="267"/>
    </row>
    <row r="22" spans="1:46" ht="12.75" customHeight="1">
      <c r="A22" s="1653"/>
      <c r="B22" s="2060" t="s">
        <v>103</v>
      </c>
      <c r="C22" s="1720"/>
      <c r="D22" s="1720"/>
      <c r="E22" s="1720"/>
      <c r="F22" s="1720"/>
      <c r="G22" s="1721"/>
      <c r="H22" s="2154" t="s">
        <v>79</v>
      </c>
      <c r="I22" s="677" t="s">
        <v>47</v>
      </c>
      <c r="J22" s="678">
        <f t="shared" ref="J22:U22" si="5">+J8*$W8+J10*$W10+J12*$W12+J14*$W14+J16*$W16+J18*$W18+J20*$W20</f>
        <v>0.64</v>
      </c>
      <c r="K22" s="678">
        <f t="shared" si="5"/>
        <v>0</v>
      </c>
      <c r="L22" s="678">
        <f t="shared" si="5"/>
        <v>1.6E-2</v>
      </c>
      <c r="M22" s="678">
        <f t="shared" si="5"/>
        <v>8.5999999999999993E-2</v>
      </c>
      <c r="N22" s="678">
        <f t="shared" si="5"/>
        <v>9.6000000000000002E-2</v>
      </c>
      <c r="O22" s="678">
        <f t="shared" si="5"/>
        <v>3.6000000000000004E-2</v>
      </c>
      <c r="P22" s="678">
        <f t="shared" si="5"/>
        <v>3.6000000000000004E-2</v>
      </c>
      <c r="Q22" s="678">
        <f t="shared" si="5"/>
        <v>2.6000000000000002E-2</v>
      </c>
      <c r="R22" s="678">
        <f t="shared" si="5"/>
        <v>1.6E-2</v>
      </c>
      <c r="S22" s="678">
        <f t="shared" si="5"/>
        <v>1.6E-2</v>
      </c>
      <c r="T22" s="678">
        <f t="shared" si="5"/>
        <v>1.6E-2</v>
      </c>
      <c r="U22" s="678">
        <f t="shared" si="5"/>
        <v>1.6E-2</v>
      </c>
      <c r="V22" s="672">
        <f t="shared" si="4"/>
        <v>1</v>
      </c>
      <c r="W22" s="2144">
        <f>SUM(W8:W21)</f>
        <v>1</v>
      </c>
      <c r="X22" s="290">
        <f>V22*W22</f>
        <v>1</v>
      </c>
      <c r="Y22" s="2034"/>
      <c r="Z22" s="1720"/>
      <c r="AA22" s="1721"/>
      <c r="AB22" s="2034"/>
      <c r="AC22" s="1720"/>
      <c r="AD22" s="1721"/>
      <c r="AE22" s="2034"/>
      <c r="AF22" s="1720"/>
      <c r="AG22" s="1721"/>
      <c r="AH22" s="1018"/>
      <c r="AI22" s="2034"/>
      <c r="AJ22" s="1720"/>
      <c r="AK22" s="1872"/>
      <c r="AL22" s="267"/>
      <c r="AM22" s="267"/>
      <c r="AN22" s="267"/>
      <c r="AO22" s="267"/>
      <c r="AP22" s="267"/>
      <c r="AQ22" s="267"/>
      <c r="AR22" s="267"/>
      <c r="AS22" s="267"/>
      <c r="AT22" s="267"/>
    </row>
    <row r="23" spans="1:46" ht="15.75" customHeight="1">
      <c r="A23" s="1654"/>
      <c r="B23" s="1696"/>
      <c r="C23" s="1666"/>
      <c r="D23" s="1666"/>
      <c r="E23" s="1666"/>
      <c r="F23" s="1666"/>
      <c r="G23" s="1651"/>
      <c r="H23" s="2166"/>
      <c r="I23" s="741" t="s">
        <v>48</v>
      </c>
      <c r="J23" s="742">
        <f t="shared" ref="J23:U23" si="6">+J9*$W8+J11*$W10+J13*$W12+J15*$W14+J17*$W16+J19*$W18+J21*$W20</f>
        <v>0.64</v>
      </c>
      <c r="K23" s="742">
        <f t="shared" si="6"/>
        <v>0</v>
      </c>
      <c r="L23" s="742">
        <f t="shared" si="6"/>
        <v>1.6E-2</v>
      </c>
      <c r="M23" s="742">
        <f t="shared" si="6"/>
        <v>6.6000000000000003E-2</v>
      </c>
      <c r="N23" s="742">
        <f t="shared" si="6"/>
        <v>4.6000000000000006E-2</v>
      </c>
      <c r="O23" s="742">
        <f t="shared" si="6"/>
        <v>3.6000000000000004E-2</v>
      </c>
      <c r="P23" s="742">
        <f t="shared" si="6"/>
        <v>4.6000000000000006E-2</v>
      </c>
      <c r="Q23" s="742">
        <f t="shared" si="6"/>
        <v>5.6000000000000008E-2</v>
      </c>
      <c r="R23" s="742">
        <f t="shared" si="6"/>
        <v>1.6E-2</v>
      </c>
      <c r="S23" s="742">
        <f t="shared" si="6"/>
        <v>2.4E-2</v>
      </c>
      <c r="T23" s="742">
        <f t="shared" si="6"/>
        <v>3.7999999999999999E-2</v>
      </c>
      <c r="U23" s="742">
        <f t="shared" si="6"/>
        <v>1.6E-2</v>
      </c>
      <c r="V23" s="744">
        <f t="shared" si="4"/>
        <v>1.0000000000000002</v>
      </c>
      <c r="W23" s="2173"/>
      <c r="X23" s="745">
        <f>+V23*W22</f>
        <v>1.0000000000000002</v>
      </c>
      <c r="Y23" s="1696"/>
      <c r="Z23" s="1666"/>
      <c r="AA23" s="1651"/>
      <c r="AB23" s="1696"/>
      <c r="AC23" s="1666"/>
      <c r="AD23" s="1651"/>
      <c r="AE23" s="1696"/>
      <c r="AF23" s="1666"/>
      <c r="AG23" s="1651"/>
      <c r="AH23" s="1018"/>
      <c r="AI23" s="1696"/>
      <c r="AJ23" s="1666"/>
      <c r="AK23" s="1841"/>
      <c r="AL23" s="267"/>
      <c r="AM23" s="267"/>
      <c r="AN23" s="267"/>
      <c r="AO23" s="267"/>
      <c r="AP23" s="267"/>
      <c r="AQ23" s="267"/>
      <c r="AR23" s="267"/>
      <c r="AS23" s="267"/>
      <c r="AT23" s="267"/>
    </row>
    <row r="24" spans="1:46" ht="12.75" customHeight="1">
      <c r="A24" s="2048" t="s">
        <v>107</v>
      </c>
      <c r="B24" s="1664"/>
      <c r="C24" s="264" t="s">
        <v>108</v>
      </c>
      <c r="D24" s="264" t="s">
        <v>109</v>
      </c>
      <c r="E24" s="264" t="s">
        <v>28</v>
      </c>
      <c r="F24" s="264" t="s">
        <v>110</v>
      </c>
      <c r="G24" s="262" t="s">
        <v>111</v>
      </c>
      <c r="H24" s="2030" t="s">
        <v>112</v>
      </c>
      <c r="I24" s="2031"/>
      <c r="J24" s="264" t="s">
        <v>63</v>
      </c>
      <c r="K24" s="264" t="s">
        <v>64</v>
      </c>
      <c r="L24" s="264" t="s">
        <v>65</v>
      </c>
      <c r="M24" s="264" t="s">
        <v>66</v>
      </c>
      <c r="N24" s="264" t="s">
        <v>67</v>
      </c>
      <c r="O24" s="264" t="s">
        <v>68</v>
      </c>
      <c r="P24" s="264" t="s">
        <v>69</v>
      </c>
      <c r="Q24" s="264" t="s">
        <v>70</v>
      </c>
      <c r="R24" s="264" t="s">
        <v>71</v>
      </c>
      <c r="S24" s="264" t="s">
        <v>72</v>
      </c>
      <c r="T24" s="264" t="s">
        <v>73</v>
      </c>
      <c r="U24" s="264" t="s">
        <v>74</v>
      </c>
      <c r="V24" s="264" t="s">
        <v>75</v>
      </c>
      <c r="W24" s="264" t="s">
        <v>76</v>
      </c>
      <c r="X24" s="264" t="s">
        <v>77</v>
      </c>
      <c r="Y24" s="2030" t="s">
        <v>113</v>
      </c>
      <c r="Z24" s="2036"/>
      <c r="AA24" s="2031"/>
      <c r="AB24" s="2030" t="s">
        <v>117</v>
      </c>
      <c r="AC24" s="2036"/>
      <c r="AD24" s="2031"/>
      <c r="AE24" s="2030" t="s">
        <v>427</v>
      </c>
      <c r="AF24" s="2036"/>
      <c r="AG24" s="2031"/>
      <c r="AH24" s="263"/>
      <c r="AI24" s="2030"/>
      <c r="AJ24" s="2036"/>
      <c r="AK24" s="2037"/>
      <c r="AL24" s="267"/>
      <c r="AM24" s="267"/>
      <c r="AN24" s="267"/>
      <c r="AO24" s="267"/>
      <c r="AP24" s="267"/>
      <c r="AQ24" s="267"/>
      <c r="AR24" s="267"/>
      <c r="AS24" s="267"/>
      <c r="AT24" s="267"/>
    </row>
    <row r="25" spans="1:46" ht="34.5" customHeight="1">
      <c r="A25" s="1796"/>
      <c r="B25" s="1713"/>
      <c r="C25" s="2157" t="s">
        <v>2740</v>
      </c>
      <c r="D25" s="2156" t="s">
        <v>298</v>
      </c>
      <c r="E25" s="2156" t="s">
        <v>1429</v>
      </c>
      <c r="F25" s="2156" t="s">
        <v>2788</v>
      </c>
      <c r="G25" s="2227" t="s">
        <v>300</v>
      </c>
      <c r="H25" s="2228" t="s">
        <v>47</v>
      </c>
      <c r="I25" s="2170"/>
      <c r="J25" s="676">
        <f t="shared" ref="J25:U25" si="7">J42</f>
        <v>1.6E-2</v>
      </c>
      <c r="K25" s="676">
        <f t="shared" si="7"/>
        <v>1.6E-2</v>
      </c>
      <c r="L25" s="676">
        <f t="shared" si="7"/>
        <v>6.6000000000000003E-2</v>
      </c>
      <c r="M25" s="676">
        <f t="shared" si="7"/>
        <v>0.246</v>
      </c>
      <c r="N25" s="676">
        <f t="shared" si="7"/>
        <v>0.36599999999999999</v>
      </c>
      <c r="O25" s="676">
        <f t="shared" si="7"/>
        <v>0.186</v>
      </c>
      <c r="P25" s="676">
        <f t="shared" si="7"/>
        <v>1.6E-2</v>
      </c>
      <c r="Q25" s="676">
        <f t="shared" si="7"/>
        <v>1.6E-2</v>
      </c>
      <c r="R25" s="676">
        <f t="shared" si="7"/>
        <v>1.6E-2</v>
      </c>
      <c r="S25" s="676">
        <f t="shared" si="7"/>
        <v>1.6E-2</v>
      </c>
      <c r="T25" s="676">
        <f t="shared" si="7"/>
        <v>2.0000000000000004E-2</v>
      </c>
      <c r="U25" s="676">
        <f t="shared" si="7"/>
        <v>2.0000000000000004E-2</v>
      </c>
      <c r="V25" s="730">
        <f t="shared" ref="V25:V26" si="8">SUM(J25:U25)</f>
        <v>1</v>
      </c>
      <c r="W25" s="2039">
        <v>0.3</v>
      </c>
      <c r="X25" s="730">
        <f>+(V25/V25)*W25</f>
        <v>0.3</v>
      </c>
      <c r="Y25" s="2073"/>
      <c r="Z25" s="1720"/>
      <c r="AA25" s="1721"/>
      <c r="AB25" s="2073" t="s">
        <v>2794</v>
      </c>
      <c r="AC25" s="1720"/>
      <c r="AD25" s="1721"/>
      <c r="AE25" s="2073" t="s">
        <v>2795</v>
      </c>
      <c r="AF25" s="1720"/>
      <c r="AG25" s="1721"/>
      <c r="AH25" s="2073"/>
      <c r="AI25" s="2073"/>
      <c r="AJ25" s="1720"/>
      <c r="AK25" s="1872"/>
      <c r="AL25" s="267"/>
      <c r="AM25" s="267"/>
      <c r="AN25" s="267"/>
      <c r="AO25" s="267"/>
      <c r="AP25" s="267"/>
      <c r="AQ25" s="267"/>
      <c r="AR25" s="267"/>
      <c r="AS25" s="267"/>
      <c r="AT25" s="267"/>
    </row>
    <row r="26" spans="1:46" ht="34.5" customHeight="1">
      <c r="A26" s="2049"/>
      <c r="B26" s="2050"/>
      <c r="C26" s="2220"/>
      <c r="D26" s="2219"/>
      <c r="E26" s="2219"/>
      <c r="F26" s="2219"/>
      <c r="G26" s="1713"/>
      <c r="H26" s="2233" t="s">
        <v>78</v>
      </c>
      <c r="I26" s="2234"/>
      <c r="J26" s="899">
        <f t="shared" ref="J26:U26" si="9">J43</f>
        <v>1.6E-2</v>
      </c>
      <c r="K26" s="899">
        <f t="shared" si="9"/>
        <v>1.6E-2</v>
      </c>
      <c r="L26" s="899">
        <f t="shared" si="9"/>
        <v>6.6000000000000003E-2</v>
      </c>
      <c r="M26" s="899">
        <f t="shared" si="9"/>
        <v>0.14600000000000002</v>
      </c>
      <c r="N26" s="899">
        <f t="shared" si="9"/>
        <v>6.5000000000000002E-2</v>
      </c>
      <c r="O26" s="899">
        <f t="shared" si="9"/>
        <v>5.5E-2</v>
      </c>
      <c r="P26" s="899">
        <f t="shared" si="9"/>
        <v>0.20600000000000002</v>
      </c>
      <c r="Q26" s="899">
        <f t="shared" si="9"/>
        <v>3.8000000000000006E-2</v>
      </c>
      <c r="R26" s="899">
        <f t="shared" si="9"/>
        <v>0.12200000000000001</v>
      </c>
      <c r="S26" s="899">
        <f t="shared" si="9"/>
        <v>0.02</v>
      </c>
      <c r="T26" s="899">
        <f t="shared" si="9"/>
        <v>2.2000000000000006E-2</v>
      </c>
      <c r="U26" s="899">
        <f t="shared" si="9"/>
        <v>2.4000000000000004E-2</v>
      </c>
      <c r="V26" s="733">
        <f t="shared" si="8"/>
        <v>0.79600000000000015</v>
      </c>
      <c r="W26" s="1619"/>
      <c r="X26" s="730">
        <f>+V26/V25*W25</f>
        <v>0.23880000000000004</v>
      </c>
      <c r="Y26" s="1678"/>
      <c r="Z26" s="1715"/>
      <c r="AA26" s="1713"/>
      <c r="AB26" s="1678"/>
      <c r="AC26" s="1715"/>
      <c r="AD26" s="1713"/>
      <c r="AE26" s="1678"/>
      <c r="AF26" s="1715"/>
      <c r="AG26" s="1713"/>
      <c r="AH26" s="1678"/>
      <c r="AI26" s="1678"/>
      <c r="AJ26" s="1715"/>
      <c r="AK26" s="1840"/>
      <c r="AL26" s="267"/>
      <c r="AM26" s="267"/>
      <c r="AN26" s="267"/>
      <c r="AO26" s="267"/>
      <c r="AP26" s="267"/>
      <c r="AQ26" s="267"/>
      <c r="AR26" s="267"/>
      <c r="AS26" s="267"/>
      <c r="AT26" s="267"/>
    </row>
    <row r="27" spans="1:46" ht="13.5" customHeight="1">
      <c r="A27" s="2063" t="s">
        <v>2798</v>
      </c>
      <c r="B27" s="2047" t="s">
        <v>34</v>
      </c>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1"/>
      <c r="AL27" s="267"/>
      <c r="AM27" s="267"/>
      <c r="AN27" s="267"/>
      <c r="AO27" s="267"/>
      <c r="AP27" s="267"/>
      <c r="AQ27" s="267"/>
      <c r="AR27" s="267"/>
      <c r="AS27" s="267"/>
      <c r="AT27" s="267"/>
    </row>
    <row r="28" spans="1:46" ht="24" customHeight="1">
      <c r="A28" s="1653"/>
      <c r="B28" s="2131">
        <v>1</v>
      </c>
      <c r="C28" s="2057" t="s">
        <v>2802</v>
      </c>
      <c r="D28" s="1720"/>
      <c r="E28" s="1720"/>
      <c r="F28" s="1720"/>
      <c r="G28" s="1721"/>
      <c r="H28" s="2042" t="s">
        <v>79</v>
      </c>
      <c r="I28" s="654" t="s">
        <v>47</v>
      </c>
      <c r="J28" s="734"/>
      <c r="K28" s="676"/>
      <c r="L28" s="676"/>
      <c r="M28" s="676">
        <v>0.3</v>
      </c>
      <c r="N28" s="676">
        <v>0.5</v>
      </c>
      <c r="O28" s="676">
        <v>0.2</v>
      </c>
      <c r="P28" s="676"/>
      <c r="Q28" s="676"/>
      <c r="R28" s="676"/>
      <c r="S28" s="676"/>
      <c r="T28" s="676"/>
      <c r="U28" s="676"/>
      <c r="V28" s="663">
        <f t="shared" ref="V28:V43" si="10">SUM(J28:U28)</f>
        <v>1</v>
      </c>
      <c r="W28" s="2152">
        <v>0.6</v>
      </c>
      <c r="X28" s="665">
        <f>V28*W28</f>
        <v>0.6</v>
      </c>
      <c r="Y28" s="2131"/>
      <c r="Z28" s="1715"/>
      <c r="AA28" s="1713"/>
      <c r="AB28" s="2138" t="s">
        <v>2805</v>
      </c>
      <c r="AC28" s="1720"/>
      <c r="AD28" s="1721"/>
      <c r="AE28" s="2138" t="s">
        <v>2807</v>
      </c>
      <c r="AF28" s="1720"/>
      <c r="AG28" s="1721"/>
      <c r="AH28" s="2046" t="s">
        <v>2808</v>
      </c>
      <c r="AI28" s="2138" t="s">
        <v>2809</v>
      </c>
      <c r="AJ28" s="1720"/>
      <c r="AK28" s="1721"/>
      <c r="AL28" s="267"/>
      <c r="AM28" s="267"/>
      <c r="AN28" s="267"/>
      <c r="AO28" s="267"/>
      <c r="AP28" s="267"/>
      <c r="AQ28" s="267"/>
      <c r="AR28" s="267"/>
      <c r="AS28" s="267"/>
      <c r="AT28" s="267"/>
    </row>
    <row r="29" spans="1:46" ht="24" customHeight="1">
      <c r="A29" s="1653"/>
      <c r="B29" s="1679"/>
      <c r="C29" s="1679"/>
      <c r="D29" s="1722"/>
      <c r="E29" s="1722"/>
      <c r="F29" s="1722"/>
      <c r="G29" s="1648"/>
      <c r="H29" s="2043"/>
      <c r="I29" s="666" t="s">
        <v>48</v>
      </c>
      <c r="J29" s="667"/>
      <c r="K29" s="668"/>
      <c r="L29" s="668"/>
      <c r="M29" s="669">
        <v>0.15</v>
      </c>
      <c r="N29" s="669">
        <v>1.4999999999999999E-2</v>
      </c>
      <c r="O29" s="669">
        <v>1.4999999999999999E-2</v>
      </c>
      <c r="P29" s="669">
        <v>0.3</v>
      </c>
      <c r="Q29" s="669">
        <v>0.02</v>
      </c>
      <c r="R29" s="669">
        <v>0.16</v>
      </c>
      <c r="S29" s="668"/>
      <c r="T29" s="668"/>
      <c r="U29" s="668"/>
      <c r="V29" s="670">
        <f t="shared" si="10"/>
        <v>0.66</v>
      </c>
      <c r="W29" s="2141"/>
      <c r="X29" s="297">
        <f>+V29*W28</f>
        <v>0.39600000000000002</v>
      </c>
      <c r="Y29" s="1679"/>
      <c r="Z29" s="1722"/>
      <c r="AA29" s="1648"/>
      <c r="AB29" s="1679"/>
      <c r="AC29" s="1722"/>
      <c r="AD29" s="1648"/>
      <c r="AE29" s="1679"/>
      <c r="AF29" s="1722"/>
      <c r="AG29" s="1648"/>
      <c r="AH29" s="1619"/>
      <c r="AI29" s="1679"/>
      <c r="AJ29" s="1722"/>
      <c r="AK29" s="1648"/>
      <c r="AL29" s="267"/>
      <c r="AM29" s="267"/>
      <c r="AN29" s="267"/>
      <c r="AO29" s="267"/>
      <c r="AP29" s="267"/>
      <c r="AQ29" s="267"/>
      <c r="AR29" s="267"/>
      <c r="AS29" s="267"/>
      <c r="AT29" s="267"/>
    </row>
    <row r="30" spans="1:46" ht="42" customHeight="1">
      <c r="A30" s="1653"/>
      <c r="B30" s="2028">
        <v>2</v>
      </c>
      <c r="C30" s="2057" t="s">
        <v>2811</v>
      </c>
      <c r="D30" s="1720"/>
      <c r="E30" s="1720"/>
      <c r="F30" s="1720"/>
      <c r="G30" s="1721"/>
      <c r="H30" s="2042" t="s">
        <v>79</v>
      </c>
      <c r="I30" s="654" t="s">
        <v>47</v>
      </c>
      <c r="J30" s="734"/>
      <c r="K30" s="734"/>
      <c r="L30" s="734">
        <v>0.25</v>
      </c>
      <c r="M30" s="734">
        <v>0.25</v>
      </c>
      <c r="N30" s="734">
        <v>0.25</v>
      </c>
      <c r="O30" s="734">
        <v>0.25</v>
      </c>
      <c r="P30" s="734"/>
      <c r="Q30" s="734"/>
      <c r="R30" s="734"/>
      <c r="S30" s="734"/>
      <c r="T30" s="734"/>
      <c r="U30" s="734"/>
      <c r="V30" s="672">
        <f t="shared" si="10"/>
        <v>1</v>
      </c>
      <c r="W30" s="2140">
        <v>0.2</v>
      </c>
      <c r="X30" s="290">
        <f>V30*W30</f>
        <v>0.2</v>
      </c>
      <c r="Y30" s="2138" t="s">
        <v>2812</v>
      </c>
      <c r="Z30" s="1720"/>
      <c r="AA30" s="1721"/>
      <c r="AB30" s="2138" t="s">
        <v>2813</v>
      </c>
      <c r="AC30" s="1720"/>
      <c r="AD30" s="1721"/>
      <c r="AE30" s="2138" t="s">
        <v>2814</v>
      </c>
      <c r="AF30" s="1720"/>
      <c r="AG30" s="1721"/>
      <c r="AH30" s="2046" t="s">
        <v>2815</v>
      </c>
      <c r="AI30" s="2138" t="s">
        <v>2816</v>
      </c>
      <c r="AJ30" s="1720"/>
      <c r="AK30" s="1721"/>
      <c r="AL30" s="267"/>
      <c r="AM30" s="267"/>
      <c r="AN30" s="267"/>
      <c r="AO30" s="267"/>
      <c r="AP30" s="267"/>
      <c r="AQ30" s="267"/>
      <c r="AR30" s="267"/>
      <c r="AS30" s="267"/>
      <c r="AT30" s="267"/>
    </row>
    <row r="31" spans="1:46" ht="42" customHeight="1">
      <c r="A31" s="1653"/>
      <c r="B31" s="1679"/>
      <c r="C31" s="1679"/>
      <c r="D31" s="1722"/>
      <c r="E31" s="1722"/>
      <c r="F31" s="1722"/>
      <c r="G31" s="1648"/>
      <c r="H31" s="2043"/>
      <c r="I31" s="666" t="s">
        <v>48</v>
      </c>
      <c r="J31" s="667"/>
      <c r="K31" s="668"/>
      <c r="L31" s="669">
        <v>0.25</v>
      </c>
      <c r="M31" s="669">
        <v>0.2</v>
      </c>
      <c r="N31" s="669">
        <v>0.2</v>
      </c>
      <c r="O31" s="669">
        <v>0.15</v>
      </c>
      <c r="P31" s="669">
        <v>0.05</v>
      </c>
      <c r="Q31" s="669">
        <v>0.05</v>
      </c>
      <c r="R31" s="669">
        <v>0.05</v>
      </c>
      <c r="S31" s="669">
        <v>0.02</v>
      </c>
      <c r="T31" s="669">
        <v>0.01</v>
      </c>
      <c r="U31" s="669">
        <v>0.02</v>
      </c>
      <c r="V31" s="670">
        <f t="shared" si="10"/>
        <v>1.0000000000000002</v>
      </c>
      <c r="W31" s="2141"/>
      <c r="X31" s="297">
        <f>+V31*W30</f>
        <v>0.20000000000000007</v>
      </c>
      <c r="Y31" s="1679"/>
      <c r="Z31" s="1722"/>
      <c r="AA31" s="1648"/>
      <c r="AB31" s="1679"/>
      <c r="AC31" s="1722"/>
      <c r="AD31" s="1648"/>
      <c r="AE31" s="1679"/>
      <c r="AF31" s="1722"/>
      <c r="AG31" s="1648"/>
      <c r="AH31" s="1619"/>
      <c r="AI31" s="1679"/>
      <c r="AJ31" s="1722"/>
      <c r="AK31" s="1648"/>
      <c r="AL31" s="267"/>
      <c r="AM31" s="267"/>
      <c r="AN31" s="267"/>
      <c r="AO31" s="267"/>
      <c r="AP31" s="267"/>
      <c r="AQ31" s="267"/>
      <c r="AR31" s="267"/>
      <c r="AS31" s="267"/>
      <c r="AT31" s="267"/>
    </row>
    <row r="32" spans="1:46" ht="24" customHeight="1">
      <c r="A32" s="1653"/>
      <c r="B32" s="2028">
        <v>3</v>
      </c>
      <c r="C32" s="2057" t="s">
        <v>2820</v>
      </c>
      <c r="D32" s="1720"/>
      <c r="E32" s="1720"/>
      <c r="F32" s="1720"/>
      <c r="G32" s="1721"/>
      <c r="H32" s="2042" t="s">
        <v>79</v>
      </c>
      <c r="I32" s="654" t="s">
        <v>47</v>
      </c>
      <c r="J32" s="734">
        <v>0.08</v>
      </c>
      <c r="K32" s="734">
        <v>0.08</v>
      </c>
      <c r="L32" s="734">
        <v>0.08</v>
      </c>
      <c r="M32" s="734">
        <v>0.08</v>
      </c>
      <c r="N32" s="734">
        <v>0.08</v>
      </c>
      <c r="O32" s="734">
        <v>0.08</v>
      </c>
      <c r="P32" s="734">
        <v>0.08</v>
      </c>
      <c r="Q32" s="734">
        <v>0.08</v>
      </c>
      <c r="R32" s="734">
        <v>0.08</v>
      </c>
      <c r="S32" s="734">
        <v>0.08</v>
      </c>
      <c r="T32" s="734">
        <v>0.1</v>
      </c>
      <c r="U32" s="734">
        <v>0.1</v>
      </c>
      <c r="V32" s="672">
        <f t="shared" si="10"/>
        <v>0.99999999999999989</v>
      </c>
      <c r="W32" s="2140">
        <v>0.2</v>
      </c>
      <c r="X32" s="290">
        <f>V32*W32</f>
        <v>0.19999999999999998</v>
      </c>
      <c r="Y32" s="2138" t="s">
        <v>2821</v>
      </c>
      <c r="Z32" s="1720"/>
      <c r="AA32" s="1721"/>
      <c r="AB32" s="2138" t="s">
        <v>2821</v>
      </c>
      <c r="AC32" s="1720"/>
      <c r="AD32" s="1721"/>
      <c r="AE32" s="2138" t="s">
        <v>2821</v>
      </c>
      <c r="AF32" s="1720"/>
      <c r="AG32" s="1721"/>
      <c r="AH32" s="2046" t="s">
        <v>2821</v>
      </c>
      <c r="AI32" s="2138" t="s">
        <v>2821</v>
      </c>
      <c r="AJ32" s="1720"/>
      <c r="AK32" s="1721"/>
      <c r="AL32" s="267"/>
      <c r="AM32" s="267"/>
      <c r="AN32" s="267"/>
      <c r="AO32" s="267"/>
      <c r="AP32" s="267"/>
      <c r="AQ32" s="267"/>
      <c r="AR32" s="267"/>
      <c r="AS32" s="267"/>
      <c r="AT32" s="267"/>
    </row>
    <row r="33" spans="1:46" ht="24" customHeight="1">
      <c r="A33" s="1653"/>
      <c r="B33" s="1679"/>
      <c r="C33" s="1679"/>
      <c r="D33" s="1722"/>
      <c r="E33" s="1722"/>
      <c r="F33" s="1722"/>
      <c r="G33" s="1648"/>
      <c r="H33" s="2043"/>
      <c r="I33" s="666" t="s">
        <v>48</v>
      </c>
      <c r="J33" s="749">
        <v>0.08</v>
      </c>
      <c r="K33" s="669">
        <v>0.08</v>
      </c>
      <c r="L33" s="669">
        <v>0.08</v>
      </c>
      <c r="M33" s="669">
        <v>0.08</v>
      </c>
      <c r="N33" s="669">
        <v>0.08</v>
      </c>
      <c r="O33" s="669">
        <v>0.08</v>
      </c>
      <c r="P33" s="669">
        <v>0.08</v>
      </c>
      <c r="Q33" s="669">
        <v>0.08</v>
      </c>
      <c r="R33" s="669">
        <v>0.08</v>
      </c>
      <c r="S33" s="669">
        <v>0.08</v>
      </c>
      <c r="T33" s="669">
        <v>0.1</v>
      </c>
      <c r="U33" s="669">
        <v>0.1</v>
      </c>
      <c r="V33" s="670">
        <f t="shared" si="10"/>
        <v>0.99999999999999989</v>
      </c>
      <c r="W33" s="2141"/>
      <c r="X33" s="297">
        <f>+V33*W32</f>
        <v>0.19999999999999998</v>
      </c>
      <c r="Y33" s="1679"/>
      <c r="Z33" s="1722"/>
      <c r="AA33" s="1648"/>
      <c r="AB33" s="1679"/>
      <c r="AC33" s="1722"/>
      <c r="AD33" s="1648"/>
      <c r="AE33" s="1679"/>
      <c r="AF33" s="1722"/>
      <c r="AG33" s="1648"/>
      <c r="AH33" s="1619"/>
      <c r="AI33" s="1679"/>
      <c r="AJ33" s="1722"/>
      <c r="AK33" s="1648"/>
      <c r="AL33" s="267"/>
      <c r="AM33" s="267"/>
      <c r="AN33" s="267"/>
      <c r="AO33" s="267"/>
      <c r="AP33" s="267"/>
      <c r="AQ33" s="267"/>
      <c r="AR33" s="267"/>
      <c r="AS33" s="267"/>
      <c r="AT33" s="267"/>
    </row>
    <row r="34" spans="1:46" ht="12.75" hidden="1" customHeight="1">
      <c r="A34" s="1653"/>
      <c r="B34" s="2028">
        <v>4</v>
      </c>
      <c r="C34" s="2165"/>
      <c r="D34" s="1720"/>
      <c r="E34" s="1720"/>
      <c r="F34" s="1720"/>
      <c r="G34" s="1721"/>
      <c r="H34" s="2042" t="s">
        <v>79</v>
      </c>
      <c r="I34" s="654" t="s">
        <v>47</v>
      </c>
      <c r="J34" s="734"/>
      <c r="K34" s="676"/>
      <c r="L34" s="676"/>
      <c r="M34" s="676"/>
      <c r="N34" s="676"/>
      <c r="O34" s="676"/>
      <c r="P34" s="676"/>
      <c r="Q34" s="676"/>
      <c r="R34" s="676"/>
      <c r="S34" s="676"/>
      <c r="T34" s="676"/>
      <c r="U34" s="676"/>
      <c r="V34" s="672">
        <f t="shared" si="10"/>
        <v>0</v>
      </c>
      <c r="W34" s="2140"/>
      <c r="X34" s="290">
        <f>V34*W34</f>
        <v>0</v>
      </c>
      <c r="Y34" s="2028"/>
      <c r="Z34" s="1720"/>
      <c r="AA34" s="1721"/>
      <c r="AB34" s="2028"/>
      <c r="AC34" s="1720"/>
      <c r="AD34" s="1721"/>
      <c r="AE34" s="2028"/>
      <c r="AF34" s="1720"/>
      <c r="AG34" s="1721"/>
      <c r="AH34" s="319"/>
      <c r="AI34" s="2028"/>
      <c r="AJ34" s="1720"/>
      <c r="AK34" s="1872"/>
      <c r="AL34" s="267"/>
      <c r="AM34" s="267"/>
      <c r="AN34" s="267"/>
      <c r="AO34" s="267"/>
      <c r="AP34" s="267"/>
      <c r="AQ34" s="267"/>
      <c r="AR34" s="267"/>
      <c r="AS34" s="267"/>
      <c r="AT34" s="267"/>
    </row>
    <row r="35" spans="1:46" ht="12.75" hidden="1" customHeight="1">
      <c r="A35" s="1653"/>
      <c r="B35" s="1679"/>
      <c r="C35" s="1679"/>
      <c r="D35" s="1722"/>
      <c r="E35" s="1722"/>
      <c r="F35" s="1722"/>
      <c r="G35" s="1648"/>
      <c r="H35" s="2043"/>
      <c r="I35" s="666" t="s">
        <v>48</v>
      </c>
      <c r="J35" s="738"/>
      <c r="K35" s="675"/>
      <c r="L35" s="675"/>
      <c r="M35" s="675"/>
      <c r="N35" s="675"/>
      <c r="O35" s="675"/>
      <c r="P35" s="675"/>
      <c r="Q35" s="675"/>
      <c r="R35" s="675"/>
      <c r="S35" s="675"/>
      <c r="T35" s="675"/>
      <c r="U35" s="675"/>
      <c r="V35" s="699">
        <f t="shared" si="10"/>
        <v>0</v>
      </c>
      <c r="W35" s="2141"/>
      <c r="X35" s="297">
        <f>+V35*W34</f>
        <v>0</v>
      </c>
      <c r="Y35" s="1679"/>
      <c r="Z35" s="1722"/>
      <c r="AA35" s="1648"/>
      <c r="AB35" s="1679"/>
      <c r="AC35" s="1722"/>
      <c r="AD35" s="1648"/>
      <c r="AE35" s="1679"/>
      <c r="AF35" s="1722"/>
      <c r="AG35" s="1648"/>
      <c r="AH35" s="319"/>
      <c r="AI35" s="1679"/>
      <c r="AJ35" s="1722"/>
      <c r="AK35" s="2067"/>
      <c r="AL35" s="267"/>
      <c r="AM35" s="267"/>
      <c r="AN35" s="267"/>
      <c r="AO35" s="267"/>
      <c r="AP35" s="267"/>
      <c r="AQ35" s="267"/>
      <c r="AR35" s="267"/>
      <c r="AS35" s="267"/>
      <c r="AT35" s="267"/>
    </row>
    <row r="36" spans="1:46" ht="12.75" hidden="1" customHeight="1">
      <c r="A36" s="1653"/>
      <c r="B36" s="2028">
        <v>5</v>
      </c>
      <c r="C36" s="2165"/>
      <c r="D36" s="1720"/>
      <c r="E36" s="1720"/>
      <c r="F36" s="1720"/>
      <c r="G36" s="1721"/>
      <c r="H36" s="2042" t="s">
        <v>79</v>
      </c>
      <c r="I36" s="654" t="s">
        <v>47</v>
      </c>
      <c r="J36" s="734"/>
      <c r="K36" s="676"/>
      <c r="L36" s="676"/>
      <c r="M36" s="676"/>
      <c r="N36" s="676"/>
      <c r="O36" s="676"/>
      <c r="P36" s="676"/>
      <c r="Q36" s="676"/>
      <c r="R36" s="676"/>
      <c r="S36" s="676"/>
      <c r="T36" s="676"/>
      <c r="U36" s="676"/>
      <c r="V36" s="672">
        <f t="shared" si="10"/>
        <v>0</v>
      </c>
      <c r="W36" s="2140"/>
      <c r="X36" s="290">
        <f>V36*W36</f>
        <v>0</v>
      </c>
      <c r="Y36" s="2028"/>
      <c r="Z36" s="1720"/>
      <c r="AA36" s="1721"/>
      <c r="AB36" s="2028"/>
      <c r="AC36" s="1720"/>
      <c r="AD36" s="1721"/>
      <c r="AE36" s="2028"/>
      <c r="AF36" s="1720"/>
      <c r="AG36" s="1721"/>
      <c r="AH36" s="319"/>
      <c r="AI36" s="2028"/>
      <c r="AJ36" s="1720"/>
      <c r="AK36" s="1872"/>
      <c r="AL36" s="267"/>
      <c r="AM36" s="267"/>
      <c r="AN36" s="267"/>
      <c r="AO36" s="267"/>
      <c r="AP36" s="267"/>
      <c r="AQ36" s="267"/>
      <c r="AR36" s="267"/>
      <c r="AS36" s="267"/>
      <c r="AT36" s="267"/>
    </row>
    <row r="37" spans="1:46" ht="12.75" hidden="1" customHeight="1">
      <c r="A37" s="1653"/>
      <c r="B37" s="1679"/>
      <c r="C37" s="1679"/>
      <c r="D37" s="1722"/>
      <c r="E37" s="1722"/>
      <c r="F37" s="1722"/>
      <c r="G37" s="1648"/>
      <c r="H37" s="2043"/>
      <c r="I37" s="666" t="s">
        <v>48</v>
      </c>
      <c r="J37" s="738"/>
      <c r="K37" s="675"/>
      <c r="L37" s="675"/>
      <c r="M37" s="675"/>
      <c r="N37" s="675"/>
      <c r="O37" s="675"/>
      <c r="P37" s="675"/>
      <c r="Q37" s="675"/>
      <c r="R37" s="675"/>
      <c r="S37" s="675"/>
      <c r="T37" s="675"/>
      <c r="U37" s="675"/>
      <c r="V37" s="699">
        <f t="shared" si="10"/>
        <v>0</v>
      </c>
      <c r="W37" s="2141"/>
      <c r="X37" s="297">
        <f>+V37*W36</f>
        <v>0</v>
      </c>
      <c r="Y37" s="1679"/>
      <c r="Z37" s="1722"/>
      <c r="AA37" s="1648"/>
      <c r="AB37" s="1679"/>
      <c r="AC37" s="1722"/>
      <c r="AD37" s="1648"/>
      <c r="AE37" s="1679"/>
      <c r="AF37" s="1722"/>
      <c r="AG37" s="1648"/>
      <c r="AH37" s="319"/>
      <c r="AI37" s="1679"/>
      <c r="AJ37" s="1722"/>
      <c r="AK37" s="2067"/>
      <c r="AL37" s="267"/>
      <c r="AM37" s="267"/>
      <c r="AN37" s="267"/>
      <c r="AO37" s="267"/>
      <c r="AP37" s="267"/>
      <c r="AQ37" s="267"/>
      <c r="AR37" s="267"/>
      <c r="AS37" s="267"/>
      <c r="AT37" s="267"/>
    </row>
    <row r="38" spans="1:46" ht="12.75" hidden="1" customHeight="1">
      <c r="A38" s="1653"/>
      <c r="B38" s="2028">
        <v>6</v>
      </c>
      <c r="C38" s="2165"/>
      <c r="D38" s="1720"/>
      <c r="E38" s="1720"/>
      <c r="F38" s="1720"/>
      <c r="G38" s="1721"/>
      <c r="H38" s="2042" t="s">
        <v>79</v>
      </c>
      <c r="I38" s="654" t="s">
        <v>47</v>
      </c>
      <c r="J38" s="734"/>
      <c r="K38" s="676"/>
      <c r="L38" s="676"/>
      <c r="M38" s="676"/>
      <c r="N38" s="676"/>
      <c r="O38" s="676"/>
      <c r="P38" s="676"/>
      <c r="Q38" s="676"/>
      <c r="R38" s="676"/>
      <c r="S38" s="676"/>
      <c r="T38" s="676"/>
      <c r="U38" s="676"/>
      <c r="V38" s="672">
        <f t="shared" si="10"/>
        <v>0</v>
      </c>
      <c r="W38" s="2140"/>
      <c r="X38" s="290">
        <f>V38*W38</f>
        <v>0</v>
      </c>
      <c r="Y38" s="2028"/>
      <c r="Z38" s="1720"/>
      <c r="AA38" s="1721"/>
      <c r="AB38" s="2028"/>
      <c r="AC38" s="1720"/>
      <c r="AD38" s="1721"/>
      <c r="AE38" s="2028"/>
      <c r="AF38" s="1720"/>
      <c r="AG38" s="1721"/>
      <c r="AH38" s="319"/>
      <c r="AI38" s="2028"/>
      <c r="AJ38" s="1720"/>
      <c r="AK38" s="1872"/>
      <c r="AL38" s="267"/>
      <c r="AM38" s="267"/>
      <c r="AN38" s="267"/>
      <c r="AO38" s="267"/>
      <c r="AP38" s="267"/>
      <c r="AQ38" s="267"/>
      <c r="AR38" s="267"/>
      <c r="AS38" s="267"/>
      <c r="AT38" s="267"/>
    </row>
    <row r="39" spans="1:46" ht="12.75" hidden="1" customHeight="1">
      <c r="A39" s="1653"/>
      <c r="B39" s="1679"/>
      <c r="C39" s="1679"/>
      <c r="D39" s="1722"/>
      <c r="E39" s="1722"/>
      <c r="F39" s="1722"/>
      <c r="G39" s="1648"/>
      <c r="H39" s="2043"/>
      <c r="I39" s="666" t="s">
        <v>48</v>
      </c>
      <c r="J39" s="738"/>
      <c r="K39" s="675"/>
      <c r="L39" s="675"/>
      <c r="M39" s="675"/>
      <c r="N39" s="675"/>
      <c r="O39" s="675"/>
      <c r="P39" s="675"/>
      <c r="Q39" s="675"/>
      <c r="R39" s="675"/>
      <c r="S39" s="675"/>
      <c r="T39" s="675"/>
      <c r="U39" s="675"/>
      <c r="V39" s="699">
        <f t="shared" si="10"/>
        <v>0</v>
      </c>
      <c r="W39" s="2141"/>
      <c r="X39" s="297">
        <f>+V39*W38</f>
        <v>0</v>
      </c>
      <c r="Y39" s="1679"/>
      <c r="Z39" s="1722"/>
      <c r="AA39" s="1648"/>
      <c r="AB39" s="1679"/>
      <c r="AC39" s="1722"/>
      <c r="AD39" s="1648"/>
      <c r="AE39" s="1679"/>
      <c r="AF39" s="1722"/>
      <c r="AG39" s="1648"/>
      <c r="AH39" s="319"/>
      <c r="AI39" s="1679"/>
      <c r="AJ39" s="1722"/>
      <c r="AK39" s="2067"/>
      <c r="AL39" s="267"/>
      <c r="AM39" s="267"/>
      <c r="AN39" s="267"/>
      <c r="AO39" s="267"/>
      <c r="AP39" s="267"/>
      <c r="AQ39" s="267"/>
      <c r="AR39" s="267"/>
      <c r="AS39" s="267"/>
      <c r="AT39" s="267"/>
    </row>
    <row r="40" spans="1:46" ht="12.75" hidden="1" customHeight="1">
      <c r="A40" s="1653"/>
      <c r="B40" s="2028">
        <v>7</v>
      </c>
      <c r="C40" s="2165"/>
      <c r="D40" s="1720"/>
      <c r="E40" s="1720"/>
      <c r="F40" s="1720"/>
      <c r="G40" s="1721"/>
      <c r="H40" s="2042" t="s">
        <v>79</v>
      </c>
      <c r="I40" s="654" t="s">
        <v>47</v>
      </c>
      <c r="J40" s="734"/>
      <c r="K40" s="676"/>
      <c r="L40" s="676"/>
      <c r="M40" s="676"/>
      <c r="N40" s="676"/>
      <c r="O40" s="676"/>
      <c r="P40" s="676"/>
      <c r="Q40" s="676"/>
      <c r="R40" s="676"/>
      <c r="S40" s="676"/>
      <c r="T40" s="676"/>
      <c r="U40" s="676"/>
      <c r="V40" s="672">
        <f t="shared" si="10"/>
        <v>0</v>
      </c>
      <c r="W40" s="2140"/>
      <c r="X40" s="290">
        <f>V40*W40</f>
        <v>0</v>
      </c>
      <c r="Y40" s="2028"/>
      <c r="Z40" s="1720"/>
      <c r="AA40" s="1721"/>
      <c r="AB40" s="2028"/>
      <c r="AC40" s="1720"/>
      <c r="AD40" s="1721"/>
      <c r="AE40" s="2028"/>
      <c r="AF40" s="1720"/>
      <c r="AG40" s="1721"/>
      <c r="AH40" s="319"/>
      <c r="AI40" s="2028"/>
      <c r="AJ40" s="1720"/>
      <c r="AK40" s="1872"/>
      <c r="AL40" s="267"/>
      <c r="AM40" s="267"/>
      <c r="AN40" s="267"/>
      <c r="AO40" s="267"/>
      <c r="AP40" s="267"/>
      <c r="AQ40" s="267"/>
      <c r="AR40" s="267"/>
      <c r="AS40" s="267"/>
      <c r="AT40" s="267"/>
    </row>
    <row r="41" spans="1:46" ht="12.75" hidden="1" customHeight="1">
      <c r="A41" s="1653"/>
      <c r="B41" s="1679"/>
      <c r="C41" s="1679"/>
      <c r="D41" s="1722"/>
      <c r="E41" s="1722"/>
      <c r="F41" s="1722"/>
      <c r="G41" s="1648"/>
      <c r="H41" s="2043"/>
      <c r="I41" s="666" t="s">
        <v>48</v>
      </c>
      <c r="J41" s="738"/>
      <c r="K41" s="675"/>
      <c r="L41" s="675"/>
      <c r="M41" s="675"/>
      <c r="N41" s="675"/>
      <c r="O41" s="675"/>
      <c r="P41" s="675"/>
      <c r="Q41" s="675"/>
      <c r="R41" s="675"/>
      <c r="S41" s="675"/>
      <c r="T41" s="675"/>
      <c r="U41" s="675"/>
      <c r="V41" s="699">
        <f t="shared" si="10"/>
        <v>0</v>
      </c>
      <c r="W41" s="2141"/>
      <c r="X41" s="297">
        <f>+V41*W40</f>
        <v>0</v>
      </c>
      <c r="Y41" s="1679"/>
      <c r="Z41" s="1722"/>
      <c r="AA41" s="1648"/>
      <c r="AB41" s="1679"/>
      <c r="AC41" s="1722"/>
      <c r="AD41" s="1648"/>
      <c r="AE41" s="1679"/>
      <c r="AF41" s="1722"/>
      <c r="AG41" s="1648"/>
      <c r="AH41" s="319"/>
      <c r="AI41" s="1679"/>
      <c r="AJ41" s="1722"/>
      <c r="AK41" s="2067"/>
      <c r="AL41" s="267"/>
      <c r="AM41" s="267"/>
      <c r="AN41" s="267"/>
      <c r="AO41" s="267"/>
      <c r="AP41" s="267"/>
      <c r="AQ41" s="267"/>
      <c r="AR41" s="267"/>
      <c r="AS41" s="267"/>
      <c r="AT41" s="267"/>
    </row>
    <row r="42" spans="1:46" ht="12.75" customHeight="1">
      <c r="A42" s="1653"/>
      <c r="B42" s="2060" t="s">
        <v>103</v>
      </c>
      <c r="C42" s="1720"/>
      <c r="D42" s="1720"/>
      <c r="E42" s="1720"/>
      <c r="F42" s="1720"/>
      <c r="G42" s="1721"/>
      <c r="H42" s="2154" t="s">
        <v>79</v>
      </c>
      <c r="I42" s="677" t="s">
        <v>47</v>
      </c>
      <c r="J42" s="678">
        <f t="shared" ref="J42:U42" si="11">+J28*$W28+J30*$W30+J32*$W32+J34*$W34+J36*$W36+J38*$W38+J40*$W40</f>
        <v>1.6E-2</v>
      </c>
      <c r="K42" s="678">
        <f t="shared" si="11"/>
        <v>1.6E-2</v>
      </c>
      <c r="L42" s="678">
        <f t="shared" si="11"/>
        <v>6.6000000000000003E-2</v>
      </c>
      <c r="M42" s="678">
        <f t="shared" si="11"/>
        <v>0.246</v>
      </c>
      <c r="N42" s="678">
        <f t="shared" si="11"/>
        <v>0.36599999999999999</v>
      </c>
      <c r="O42" s="678">
        <f t="shared" si="11"/>
        <v>0.186</v>
      </c>
      <c r="P42" s="678">
        <f t="shared" si="11"/>
        <v>1.6E-2</v>
      </c>
      <c r="Q42" s="678">
        <f t="shared" si="11"/>
        <v>1.6E-2</v>
      </c>
      <c r="R42" s="678">
        <f t="shared" si="11"/>
        <v>1.6E-2</v>
      </c>
      <c r="S42" s="678">
        <f t="shared" si="11"/>
        <v>1.6E-2</v>
      </c>
      <c r="T42" s="678">
        <f t="shared" si="11"/>
        <v>2.0000000000000004E-2</v>
      </c>
      <c r="U42" s="678">
        <f t="shared" si="11"/>
        <v>2.0000000000000004E-2</v>
      </c>
      <c r="V42" s="672">
        <f t="shared" si="10"/>
        <v>1</v>
      </c>
      <c r="W42" s="2144">
        <f>SUM(W28:W41)</f>
        <v>1</v>
      </c>
      <c r="X42" s="290">
        <f>V42*W42</f>
        <v>1</v>
      </c>
      <c r="Y42" s="2034"/>
      <c r="Z42" s="1720"/>
      <c r="AA42" s="1721"/>
      <c r="AB42" s="2034"/>
      <c r="AC42" s="1720"/>
      <c r="AD42" s="1721"/>
      <c r="AE42" s="2034"/>
      <c r="AF42" s="1720"/>
      <c r="AG42" s="1721"/>
      <c r="AH42" s="1018"/>
      <c r="AI42" s="2034"/>
      <c r="AJ42" s="1720"/>
      <c r="AK42" s="1872"/>
      <c r="AL42" s="267"/>
      <c r="AM42" s="267"/>
      <c r="AN42" s="267"/>
      <c r="AO42" s="267"/>
      <c r="AP42" s="267"/>
      <c r="AQ42" s="267"/>
      <c r="AR42" s="267"/>
      <c r="AS42" s="267"/>
      <c r="AT42" s="267"/>
    </row>
    <row r="43" spans="1:46" ht="12.75" customHeight="1">
      <c r="A43" s="1654"/>
      <c r="B43" s="1696"/>
      <c r="C43" s="1666"/>
      <c r="D43" s="1666"/>
      <c r="E43" s="1666"/>
      <c r="F43" s="1666"/>
      <c r="G43" s="1651"/>
      <c r="H43" s="2166"/>
      <c r="I43" s="741" t="s">
        <v>48</v>
      </c>
      <c r="J43" s="742">
        <f t="shared" ref="J43:U43" si="12">+J29*$W28+J31*$W30+J33*$W32+J35*$W34+J37*$W36+J39*$W38+J41*$W40</f>
        <v>1.6E-2</v>
      </c>
      <c r="K43" s="742">
        <f t="shared" si="12"/>
        <v>1.6E-2</v>
      </c>
      <c r="L43" s="742">
        <f t="shared" si="12"/>
        <v>6.6000000000000003E-2</v>
      </c>
      <c r="M43" s="742">
        <f t="shared" si="12"/>
        <v>0.14600000000000002</v>
      </c>
      <c r="N43" s="742">
        <f t="shared" si="12"/>
        <v>6.5000000000000002E-2</v>
      </c>
      <c r="O43" s="742">
        <f t="shared" si="12"/>
        <v>5.5E-2</v>
      </c>
      <c r="P43" s="742">
        <f t="shared" si="12"/>
        <v>0.20600000000000002</v>
      </c>
      <c r="Q43" s="742">
        <f t="shared" si="12"/>
        <v>3.8000000000000006E-2</v>
      </c>
      <c r="R43" s="742">
        <f t="shared" si="12"/>
        <v>0.12200000000000001</v>
      </c>
      <c r="S43" s="742">
        <f t="shared" si="12"/>
        <v>0.02</v>
      </c>
      <c r="T43" s="742">
        <f t="shared" si="12"/>
        <v>2.2000000000000006E-2</v>
      </c>
      <c r="U43" s="742">
        <f t="shared" si="12"/>
        <v>2.4000000000000004E-2</v>
      </c>
      <c r="V43" s="744">
        <f t="shared" si="10"/>
        <v>0.79600000000000015</v>
      </c>
      <c r="W43" s="2173"/>
      <c r="X43" s="745">
        <f>+V43*W42</f>
        <v>0.79600000000000015</v>
      </c>
      <c r="Y43" s="1696"/>
      <c r="Z43" s="1666"/>
      <c r="AA43" s="1651"/>
      <c r="AB43" s="1696"/>
      <c r="AC43" s="1666"/>
      <c r="AD43" s="1651"/>
      <c r="AE43" s="1696"/>
      <c r="AF43" s="1666"/>
      <c r="AG43" s="1651"/>
      <c r="AH43" s="1018"/>
      <c r="AI43" s="1696"/>
      <c r="AJ43" s="1666"/>
      <c r="AK43" s="1841"/>
      <c r="AL43" s="267"/>
      <c r="AM43" s="267"/>
      <c r="AN43" s="267"/>
      <c r="AO43" s="267"/>
      <c r="AP43" s="267"/>
      <c r="AQ43" s="267"/>
      <c r="AR43" s="267"/>
      <c r="AS43" s="267"/>
      <c r="AT43" s="267"/>
    </row>
    <row r="44" spans="1:46" ht="12.75" customHeight="1">
      <c r="A44" s="2048" t="s">
        <v>107</v>
      </c>
      <c r="B44" s="1664"/>
      <c r="C44" s="264" t="s">
        <v>108</v>
      </c>
      <c r="D44" s="264" t="s">
        <v>109</v>
      </c>
      <c r="E44" s="264" t="s">
        <v>28</v>
      </c>
      <c r="F44" s="264" t="s">
        <v>110</v>
      </c>
      <c r="G44" s="262" t="s">
        <v>111</v>
      </c>
      <c r="H44" s="2030" t="s">
        <v>112</v>
      </c>
      <c r="I44" s="2031"/>
      <c r="J44" s="264" t="s">
        <v>63</v>
      </c>
      <c r="K44" s="264" t="s">
        <v>64</v>
      </c>
      <c r="L44" s="264" t="s">
        <v>65</v>
      </c>
      <c r="M44" s="264" t="s">
        <v>66</v>
      </c>
      <c r="N44" s="264" t="s">
        <v>67</v>
      </c>
      <c r="O44" s="264" t="s">
        <v>68</v>
      </c>
      <c r="P44" s="264" t="s">
        <v>69</v>
      </c>
      <c r="Q44" s="264" t="s">
        <v>70</v>
      </c>
      <c r="R44" s="264" t="s">
        <v>71</v>
      </c>
      <c r="S44" s="264" t="s">
        <v>72</v>
      </c>
      <c r="T44" s="264" t="s">
        <v>73</v>
      </c>
      <c r="U44" s="264" t="s">
        <v>74</v>
      </c>
      <c r="V44" s="264" t="s">
        <v>75</v>
      </c>
      <c r="W44" s="264" t="s">
        <v>76</v>
      </c>
      <c r="X44" s="264" t="s">
        <v>77</v>
      </c>
      <c r="Y44" s="2030" t="s">
        <v>113</v>
      </c>
      <c r="Z44" s="2036"/>
      <c r="AA44" s="2031"/>
      <c r="AB44" s="2030" t="s">
        <v>117</v>
      </c>
      <c r="AC44" s="2036"/>
      <c r="AD44" s="2031"/>
      <c r="AE44" s="2030" t="s">
        <v>427</v>
      </c>
      <c r="AF44" s="2036"/>
      <c r="AG44" s="2031"/>
      <c r="AH44" s="263"/>
      <c r="AI44" s="2030"/>
      <c r="AJ44" s="2036"/>
      <c r="AK44" s="2037"/>
      <c r="AL44" s="267"/>
      <c r="AM44" s="267"/>
      <c r="AN44" s="267"/>
      <c r="AO44" s="267"/>
      <c r="AP44" s="267"/>
      <c r="AQ44" s="267"/>
      <c r="AR44" s="267"/>
      <c r="AS44" s="267"/>
      <c r="AT44" s="267"/>
    </row>
    <row r="45" spans="1:46" ht="30" customHeight="1">
      <c r="A45" s="1796"/>
      <c r="B45" s="1713"/>
      <c r="C45" s="2157" t="s">
        <v>2740</v>
      </c>
      <c r="D45" s="2156" t="s">
        <v>298</v>
      </c>
      <c r="E45" s="2156" t="s">
        <v>1429</v>
      </c>
      <c r="F45" s="2156" t="s">
        <v>2840</v>
      </c>
      <c r="G45" s="2227" t="s">
        <v>300</v>
      </c>
      <c r="H45" s="2228" t="s">
        <v>47</v>
      </c>
      <c r="I45" s="2170"/>
      <c r="J45" s="676">
        <f t="shared" ref="J45:U45" si="13">J62</f>
        <v>0</v>
      </c>
      <c r="K45" s="676">
        <f t="shared" si="13"/>
        <v>0.16000000000000003</v>
      </c>
      <c r="L45" s="676">
        <f t="shared" si="13"/>
        <v>0.2</v>
      </c>
      <c r="M45" s="676">
        <f t="shared" si="13"/>
        <v>0.44</v>
      </c>
      <c r="N45" s="676">
        <f t="shared" si="13"/>
        <v>0.12</v>
      </c>
      <c r="O45" s="676">
        <f t="shared" si="13"/>
        <v>4.0000000000000008E-2</v>
      </c>
      <c r="P45" s="676">
        <f t="shared" si="13"/>
        <v>4.0000000000000008E-2</v>
      </c>
      <c r="Q45" s="676">
        <f t="shared" si="13"/>
        <v>0</v>
      </c>
      <c r="R45" s="676">
        <f t="shared" si="13"/>
        <v>0</v>
      </c>
      <c r="S45" s="676">
        <f t="shared" si="13"/>
        <v>0</v>
      </c>
      <c r="T45" s="676">
        <f t="shared" si="13"/>
        <v>0</v>
      </c>
      <c r="U45" s="676">
        <f t="shared" si="13"/>
        <v>0</v>
      </c>
      <c r="V45" s="730">
        <f t="shared" ref="V45:V46" si="14">SUM(J45:U45)</f>
        <v>1</v>
      </c>
      <c r="W45" s="2039">
        <v>0.1</v>
      </c>
      <c r="X45" s="730">
        <f>+(V45/V45)*W45</f>
        <v>0.1</v>
      </c>
      <c r="Y45" s="2073"/>
      <c r="Z45" s="1720"/>
      <c r="AA45" s="1721"/>
      <c r="AB45" s="2073" t="s">
        <v>2843</v>
      </c>
      <c r="AC45" s="1720"/>
      <c r="AD45" s="1721"/>
      <c r="AE45" s="2073" t="s">
        <v>2844</v>
      </c>
      <c r="AF45" s="1720"/>
      <c r="AG45" s="1721"/>
      <c r="AH45" s="2073"/>
      <c r="AI45" s="2073"/>
      <c r="AJ45" s="1720"/>
      <c r="AK45" s="1872"/>
      <c r="AL45" s="267"/>
      <c r="AM45" s="267"/>
      <c r="AN45" s="267"/>
      <c r="AO45" s="267"/>
      <c r="AP45" s="267"/>
      <c r="AQ45" s="267"/>
      <c r="AR45" s="267"/>
      <c r="AS45" s="267"/>
      <c r="AT45" s="267"/>
    </row>
    <row r="46" spans="1:46" ht="30" customHeight="1">
      <c r="A46" s="2049"/>
      <c r="B46" s="2050"/>
      <c r="C46" s="2158"/>
      <c r="D46" s="2141"/>
      <c r="E46" s="2141"/>
      <c r="F46" s="2141"/>
      <c r="G46" s="1648"/>
      <c r="H46" s="2240" t="s">
        <v>78</v>
      </c>
      <c r="I46" s="2172"/>
      <c r="J46" s="1045">
        <f t="shared" ref="J46:U46" si="15">J63</f>
        <v>0</v>
      </c>
      <c r="K46" s="1045">
        <f t="shared" si="15"/>
        <v>0.16000000000000003</v>
      </c>
      <c r="L46" s="1045">
        <f t="shared" si="15"/>
        <v>0.2</v>
      </c>
      <c r="M46" s="1045">
        <f t="shared" si="15"/>
        <v>8.0000000000000016E-2</v>
      </c>
      <c r="N46" s="1045">
        <f t="shared" si="15"/>
        <v>0.14000000000000001</v>
      </c>
      <c r="O46" s="1045">
        <f t="shared" si="15"/>
        <v>0.10000000000000002</v>
      </c>
      <c r="P46" s="1045">
        <f t="shared" si="15"/>
        <v>0.12000000000000002</v>
      </c>
      <c r="Q46" s="1045">
        <f t="shared" si="15"/>
        <v>0.11</v>
      </c>
      <c r="R46" s="1045">
        <f t="shared" si="15"/>
        <v>5.8000000000000003E-2</v>
      </c>
      <c r="S46" s="1045">
        <f t="shared" si="15"/>
        <v>1.0000000000000002E-2</v>
      </c>
      <c r="T46" s="1045">
        <f t="shared" si="15"/>
        <v>2.2000000000000002E-2</v>
      </c>
      <c r="U46" s="1045">
        <f t="shared" si="15"/>
        <v>0</v>
      </c>
      <c r="V46" s="733">
        <f t="shared" si="14"/>
        <v>1</v>
      </c>
      <c r="W46" s="1619"/>
      <c r="X46" s="730">
        <f>+V46/V45*W45</f>
        <v>0.1</v>
      </c>
      <c r="Y46" s="1679"/>
      <c r="Z46" s="1722"/>
      <c r="AA46" s="1648"/>
      <c r="AB46" s="1679"/>
      <c r="AC46" s="1722"/>
      <c r="AD46" s="1648"/>
      <c r="AE46" s="1679"/>
      <c r="AF46" s="1722"/>
      <c r="AG46" s="1648"/>
      <c r="AH46" s="1679"/>
      <c r="AI46" s="1679"/>
      <c r="AJ46" s="1722"/>
      <c r="AK46" s="2067"/>
      <c r="AL46" s="267"/>
      <c r="AM46" s="267"/>
      <c r="AN46" s="267"/>
      <c r="AO46" s="267"/>
      <c r="AP46" s="267"/>
      <c r="AQ46" s="267"/>
      <c r="AR46" s="267"/>
      <c r="AS46" s="267"/>
      <c r="AT46" s="267"/>
    </row>
    <row r="47" spans="1:46" ht="12.75" customHeight="1">
      <c r="A47" s="2063" t="s">
        <v>2846</v>
      </c>
      <c r="B47" s="2047" t="s">
        <v>34</v>
      </c>
      <c r="C47" s="1700"/>
      <c r="D47" s="1700"/>
      <c r="E47" s="1700"/>
      <c r="F47" s="1700"/>
      <c r="G47" s="1700"/>
      <c r="H47" s="1700"/>
      <c r="I47" s="1700"/>
      <c r="J47" s="1700"/>
      <c r="K47" s="1700"/>
      <c r="L47" s="1700"/>
      <c r="M47" s="1700"/>
      <c r="N47" s="1700"/>
      <c r="O47" s="1700"/>
      <c r="P47" s="1700"/>
      <c r="Q47" s="1700"/>
      <c r="R47" s="1700"/>
      <c r="S47" s="1700"/>
      <c r="T47" s="1700"/>
      <c r="U47" s="1700"/>
      <c r="V47" s="1700"/>
      <c r="W47" s="1700"/>
      <c r="X47" s="1700"/>
      <c r="Y47" s="1700"/>
      <c r="Z47" s="1700"/>
      <c r="AA47" s="1700"/>
      <c r="AB47" s="1700"/>
      <c r="AC47" s="1700"/>
      <c r="AD47" s="1700"/>
      <c r="AE47" s="1700"/>
      <c r="AF47" s="1700"/>
      <c r="AG47" s="1700"/>
      <c r="AH47" s="1700"/>
      <c r="AI47" s="1700"/>
      <c r="AJ47" s="1700"/>
      <c r="AK47" s="1874"/>
      <c r="AL47" s="267"/>
      <c r="AM47" s="267"/>
      <c r="AN47" s="267"/>
      <c r="AO47" s="267"/>
      <c r="AP47" s="267"/>
      <c r="AQ47" s="267"/>
      <c r="AR47" s="267"/>
      <c r="AS47" s="267"/>
      <c r="AT47" s="267"/>
    </row>
    <row r="48" spans="1:46" ht="30" customHeight="1">
      <c r="A48" s="1653"/>
      <c r="B48" s="2028">
        <v>1</v>
      </c>
      <c r="C48" s="2057" t="s">
        <v>2851</v>
      </c>
      <c r="D48" s="1720"/>
      <c r="E48" s="1720"/>
      <c r="F48" s="1720"/>
      <c r="G48" s="1721"/>
      <c r="H48" s="2042" t="s">
        <v>79</v>
      </c>
      <c r="I48" s="654" t="s">
        <v>47</v>
      </c>
      <c r="J48" s="734"/>
      <c r="K48" s="676">
        <v>0.2</v>
      </c>
      <c r="L48" s="676">
        <v>0.3</v>
      </c>
      <c r="M48" s="676">
        <v>0.5</v>
      </c>
      <c r="N48" s="676"/>
      <c r="O48" s="676"/>
      <c r="P48" s="676"/>
      <c r="Q48" s="676"/>
      <c r="R48" s="676"/>
      <c r="S48" s="676"/>
      <c r="T48" s="676"/>
      <c r="U48" s="676"/>
      <c r="V48" s="672">
        <f t="shared" ref="V48:V63" si="16">SUM(J48:U48)</f>
        <v>1</v>
      </c>
      <c r="W48" s="2140">
        <v>0.4</v>
      </c>
      <c r="X48" s="290">
        <f>V48*W48</f>
        <v>0.4</v>
      </c>
      <c r="Y48" s="2138" t="s">
        <v>2852</v>
      </c>
      <c r="Z48" s="1720"/>
      <c r="AA48" s="1721"/>
      <c r="AB48" s="2138" t="s">
        <v>2854</v>
      </c>
      <c r="AC48" s="1720"/>
      <c r="AD48" s="1721"/>
      <c r="AE48" s="2138" t="s">
        <v>2855</v>
      </c>
      <c r="AF48" s="1720"/>
      <c r="AG48" s="1721"/>
      <c r="AH48" s="2046" t="s">
        <v>2856</v>
      </c>
      <c r="AI48" s="2138"/>
      <c r="AJ48" s="1720"/>
      <c r="AK48" s="1721"/>
      <c r="AL48" s="267"/>
      <c r="AM48" s="267"/>
      <c r="AN48" s="267"/>
      <c r="AO48" s="267"/>
      <c r="AP48" s="267"/>
      <c r="AQ48" s="267"/>
      <c r="AR48" s="267"/>
      <c r="AS48" s="267"/>
      <c r="AT48" s="267"/>
    </row>
    <row r="49" spans="1:46" ht="30" customHeight="1">
      <c r="A49" s="1653"/>
      <c r="B49" s="1679"/>
      <c r="C49" s="1679"/>
      <c r="D49" s="1722"/>
      <c r="E49" s="1722"/>
      <c r="F49" s="1722"/>
      <c r="G49" s="1648"/>
      <c r="H49" s="2043"/>
      <c r="I49" s="666" t="s">
        <v>48</v>
      </c>
      <c r="J49" s="667"/>
      <c r="K49" s="669">
        <v>0.2</v>
      </c>
      <c r="L49" s="669">
        <v>0.3</v>
      </c>
      <c r="M49" s="669">
        <v>0.1</v>
      </c>
      <c r="N49" s="669">
        <v>0.1</v>
      </c>
      <c r="O49" s="669">
        <v>0.1</v>
      </c>
      <c r="P49" s="669">
        <v>0.1</v>
      </c>
      <c r="Q49" s="669">
        <v>0.05</v>
      </c>
      <c r="R49" s="669">
        <v>0.05</v>
      </c>
      <c r="S49" s="668"/>
      <c r="T49" s="668"/>
      <c r="U49" s="668"/>
      <c r="V49" s="670">
        <f t="shared" si="16"/>
        <v>1</v>
      </c>
      <c r="W49" s="2141"/>
      <c r="X49" s="297">
        <f>+V49*W48</f>
        <v>0.4</v>
      </c>
      <c r="Y49" s="1679"/>
      <c r="Z49" s="1722"/>
      <c r="AA49" s="1648"/>
      <c r="AB49" s="1679"/>
      <c r="AC49" s="1722"/>
      <c r="AD49" s="1648"/>
      <c r="AE49" s="1679"/>
      <c r="AF49" s="1722"/>
      <c r="AG49" s="1648"/>
      <c r="AH49" s="1619"/>
      <c r="AI49" s="1679"/>
      <c r="AJ49" s="1722"/>
      <c r="AK49" s="1648"/>
      <c r="AL49" s="267"/>
      <c r="AM49" s="267"/>
      <c r="AN49" s="267"/>
      <c r="AO49" s="267"/>
      <c r="AP49" s="267"/>
      <c r="AQ49" s="267"/>
      <c r="AR49" s="267"/>
      <c r="AS49" s="267"/>
      <c r="AT49" s="267"/>
    </row>
    <row r="50" spans="1:46" ht="30" customHeight="1">
      <c r="A50" s="1653"/>
      <c r="B50" s="2028">
        <v>2</v>
      </c>
      <c r="C50" s="2057" t="s">
        <v>2861</v>
      </c>
      <c r="D50" s="1720"/>
      <c r="E50" s="1720"/>
      <c r="F50" s="1720"/>
      <c r="G50" s="1721"/>
      <c r="H50" s="2042" t="s">
        <v>79</v>
      </c>
      <c r="I50" s="654" t="s">
        <v>47</v>
      </c>
      <c r="J50" s="734"/>
      <c r="K50" s="676">
        <v>0.2</v>
      </c>
      <c r="L50" s="676">
        <v>0.2</v>
      </c>
      <c r="M50" s="676">
        <v>0.6</v>
      </c>
      <c r="N50" s="676"/>
      <c r="O50" s="676"/>
      <c r="P50" s="676"/>
      <c r="Q50" s="676"/>
      <c r="R50" s="676"/>
      <c r="S50" s="676"/>
      <c r="T50" s="676"/>
      <c r="U50" s="676"/>
      <c r="V50" s="672">
        <f t="shared" si="16"/>
        <v>1</v>
      </c>
      <c r="W50" s="2140">
        <v>0.4</v>
      </c>
      <c r="X50" s="290">
        <f>V50*W50</f>
        <v>0.4</v>
      </c>
      <c r="Y50" s="2138" t="s">
        <v>2863</v>
      </c>
      <c r="Z50" s="1720"/>
      <c r="AA50" s="1721"/>
      <c r="AB50" s="2138" t="s">
        <v>2864</v>
      </c>
      <c r="AC50" s="1720"/>
      <c r="AD50" s="1721"/>
      <c r="AE50" s="2138" t="s">
        <v>2855</v>
      </c>
      <c r="AF50" s="1720"/>
      <c r="AG50" s="1721"/>
      <c r="AH50" s="2046"/>
      <c r="AI50" s="2138"/>
      <c r="AJ50" s="1720"/>
      <c r="AK50" s="1721"/>
      <c r="AL50" s="267"/>
      <c r="AM50" s="267"/>
      <c r="AN50" s="267"/>
      <c r="AO50" s="267"/>
      <c r="AP50" s="267"/>
      <c r="AQ50" s="267"/>
      <c r="AR50" s="267"/>
      <c r="AS50" s="267"/>
      <c r="AT50" s="267"/>
    </row>
    <row r="51" spans="1:46" ht="30" customHeight="1">
      <c r="A51" s="1653"/>
      <c r="B51" s="1679"/>
      <c r="C51" s="1679"/>
      <c r="D51" s="1722"/>
      <c r="E51" s="1722"/>
      <c r="F51" s="1722"/>
      <c r="G51" s="1648"/>
      <c r="H51" s="2043"/>
      <c r="I51" s="666" t="s">
        <v>48</v>
      </c>
      <c r="J51" s="667"/>
      <c r="K51" s="669">
        <v>0.2</v>
      </c>
      <c r="L51" s="669">
        <v>0.2</v>
      </c>
      <c r="M51" s="669">
        <v>0.1</v>
      </c>
      <c r="N51" s="669">
        <v>0.1</v>
      </c>
      <c r="O51" s="669">
        <v>0.1</v>
      </c>
      <c r="P51" s="669">
        <v>0.1</v>
      </c>
      <c r="Q51" s="669">
        <v>0.15</v>
      </c>
      <c r="R51" s="669">
        <v>0.02</v>
      </c>
      <c r="S51" s="669"/>
      <c r="T51" s="669">
        <v>0.03</v>
      </c>
      <c r="U51" s="668"/>
      <c r="V51" s="670">
        <f t="shared" si="16"/>
        <v>1</v>
      </c>
      <c r="W51" s="2141"/>
      <c r="X51" s="297">
        <f>+V51*W50</f>
        <v>0.4</v>
      </c>
      <c r="Y51" s="1679"/>
      <c r="Z51" s="1722"/>
      <c r="AA51" s="1648"/>
      <c r="AB51" s="1679"/>
      <c r="AC51" s="1722"/>
      <c r="AD51" s="1648"/>
      <c r="AE51" s="1679"/>
      <c r="AF51" s="1722"/>
      <c r="AG51" s="1648"/>
      <c r="AH51" s="1619"/>
      <c r="AI51" s="1679"/>
      <c r="AJ51" s="1722"/>
      <c r="AK51" s="1648"/>
      <c r="AL51" s="267"/>
      <c r="AM51" s="267"/>
      <c r="AN51" s="267"/>
      <c r="AO51" s="267"/>
      <c r="AP51" s="267"/>
      <c r="AQ51" s="267"/>
      <c r="AR51" s="267"/>
      <c r="AS51" s="267"/>
      <c r="AT51" s="267"/>
    </row>
    <row r="52" spans="1:46" ht="30" customHeight="1">
      <c r="A52" s="1653"/>
      <c r="B52" s="2028">
        <v>3</v>
      </c>
      <c r="C52" s="2057" t="s">
        <v>2866</v>
      </c>
      <c r="D52" s="1720"/>
      <c r="E52" s="1720"/>
      <c r="F52" s="1720"/>
      <c r="G52" s="1721"/>
      <c r="H52" s="2042" t="s">
        <v>79</v>
      </c>
      <c r="I52" s="654" t="s">
        <v>47</v>
      </c>
      <c r="J52" s="734"/>
      <c r="K52" s="676"/>
      <c r="L52" s="676"/>
      <c r="M52" s="676"/>
      <c r="N52" s="676">
        <v>0.6</v>
      </c>
      <c r="O52" s="676">
        <v>0.2</v>
      </c>
      <c r="P52" s="676">
        <v>0.2</v>
      </c>
      <c r="Q52" s="728"/>
      <c r="R52" s="676"/>
      <c r="S52" s="676"/>
      <c r="T52" s="676"/>
      <c r="U52" s="676"/>
      <c r="V52" s="672">
        <f t="shared" si="16"/>
        <v>1</v>
      </c>
      <c r="W52" s="2140">
        <v>0.2</v>
      </c>
      <c r="X52" s="290">
        <f>V52*W52</f>
        <v>0.2</v>
      </c>
      <c r="Y52" s="2138" t="s">
        <v>2870</v>
      </c>
      <c r="Z52" s="1720"/>
      <c r="AA52" s="1721"/>
      <c r="AB52" s="2138" t="s">
        <v>2871</v>
      </c>
      <c r="AC52" s="1720"/>
      <c r="AD52" s="1721"/>
      <c r="AE52" s="2138" t="s">
        <v>2872</v>
      </c>
      <c r="AF52" s="1720"/>
      <c r="AG52" s="1721"/>
      <c r="AH52" s="2046" t="s">
        <v>2856</v>
      </c>
      <c r="AI52" s="2138"/>
      <c r="AJ52" s="1720"/>
      <c r="AK52" s="1721"/>
      <c r="AL52" s="267"/>
      <c r="AM52" s="267"/>
      <c r="AN52" s="267"/>
      <c r="AO52" s="267"/>
      <c r="AP52" s="267"/>
      <c r="AQ52" s="267"/>
      <c r="AR52" s="267"/>
      <c r="AS52" s="267"/>
      <c r="AT52" s="267"/>
    </row>
    <row r="53" spans="1:46" ht="30" customHeight="1">
      <c r="A53" s="1653"/>
      <c r="B53" s="1679"/>
      <c r="C53" s="1679"/>
      <c r="D53" s="1722"/>
      <c r="E53" s="1722"/>
      <c r="F53" s="1722"/>
      <c r="G53" s="1648"/>
      <c r="H53" s="2043"/>
      <c r="I53" s="666" t="s">
        <v>48</v>
      </c>
      <c r="J53" s="667"/>
      <c r="K53" s="668"/>
      <c r="L53" s="668"/>
      <c r="M53" s="668"/>
      <c r="N53" s="669">
        <v>0.3</v>
      </c>
      <c r="O53" s="669">
        <v>0.1</v>
      </c>
      <c r="P53" s="669">
        <v>0.2</v>
      </c>
      <c r="Q53" s="669">
        <v>0.15</v>
      </c>
      <c r="R53" s="669">
        <v>0.15</v>
      </c>
      <c r="S53" s="669">
        <v>0.05</v>
      </c>
      <c r="T53" s="669">
        <v>0.05</v>
      </c>
      <c r="U53" s="668"/>
      <c r="V53" s="670">
        <f t="shared" si="16"/>
        <v>1.0000000000000002</v>
      </c>
      <c r="W53" s="2141"/>
      <c r="X53" s="297">
        <f>+V53*W52</f>
        <v>0.20000000000000007</v>
      </c>
      <c r="Y53" s="1679"/>
      <c r="Z53" s="1722"/>
      <c r="AA53" s="1648"/>
      <c r="AB53" s="1679"/>
      <c r="AC53" s="1722"/>
      <c r="AD53" s="1648"/>
      <c r="AE53" s="1679"/>
      <c r="AF53" s="1722"/>
      <c r="AG53" s="1648"/>
      <c r="AH53" s="1619"/>
      <c r="AI53" s="1679"/>
      <c r="AJ53" s="1722"/>
      <c r="AK53" s="1648"/>
      <c r="AL53" s="267"/>
      <c r="AM53" s="267"/>
      <c r="AN53" s="267"/>
      <c r="AO53" s="267"/>
      <c r="AP53" s="267"/>
      <c r="AQ53" s="267"/>
      <c r="AR53" s="267"/>
      <c r="AS53" s="267"/>
      <c r="AT53" s="267"/>
    </row>
    <row r="54" spans="1:46" ht="12.75" hidden="1" customHeight="1">
      <c r="A54" s="1653"/>
      <c r="B54" s="2028">
        <v>4</v>
      </c>
      <c r="C54" s="2165"/>
      <c r="D54" s="1720"/>
      <c r="E54" s="1720"/>
      <c r="F54" s="1720"/>
      <c r="G54" s="1721"/>
      <c r="H54" s="2042" t="s">
        <v>79</v>
      </c>
      <c r="I54" s="654" t="s">
        <v>47</v>
      </c>
      <c r="J54" s="734"/>
      <c r="K54" s="676"/>
      <c r="L54" s="676"/>
      <c r="M54" s="676"/>
      <c r="N54" s="676"/>
      <c r="O54" s="676"/>
      <c r="P54" s="676"/>
      <c r="Q54" s="676"/>
      <c r="R54" s="676"/>
      <c r="S54" s="676"/>
      <c r="T54" s="676"/>
      <c r="U54" s="676"/>
      <c r="V54" s="672">
        <f t="shared" si="16"/>
        <v>0</v>
      </c>
      <c r="W54" s="2140"/>
      <c r="X54" s="290">
        <f>V54*W54</f>
        <v>0</v>
      </c>
      <c r="Y54" s="2028"/>
      <c r="Z54" s="1720"/>
      <c r="AA54" s="1721"/>
      <c r="AB54" s="2028"/>
      <c r="AC54" s="1720"/>
      <c r="AD54" s="1721"/>
      <c r="AE54" s="2028"/>
      <c r="AF54" s="1720"/>
      <c r="AG54" s="1721"/>
      <c r="AH54" s="319"/>
      <c r="AI54" s="2028"/>
      <c r="AJ54" s="1720"/>
      <c r="AK54" s="1872"/>
      <c r="AL54" s="267"/>
      <c r="AM54" s="267"/>
      <c r="AN54" s="267"/>
      <c r="AO54" s="267"/>
      <c r="AP54" s="267"/>
      <c r="AQ54" s="267"/>
      <c r="AR54" s="267"/>
      <c r="AS54" s="267"/>
      <c r="AT54" s="267"/>
    </row>
    <row r="55" spans="1:46" ht="12.75" hidden="1" customHeight="1">
      <c r="A55" s="1653"/>
      <c r="B55" s="1679"/>
      <c r="C55" s="1679"/>
      <c r="D55" s="1722"/>
      <c r="E55" s="1722"/>
      <c r="F55" s="1722"/>
      <c r="G55" s="1648"/>
      <c r="H55" s="2043"/>
      <c r="I55" s="666" t="s">
        <v>48</v>
      </c>
      <c r="J55" s="738"/>
      <c r="K55" s="675"/>
      <c r="L55" s="675"/>
      <c r="M55" s="675"/>
      <c r="N55" s="675"/>
      <c r="O55" s="675"/>
      <c r="P55" s="675"/>
      <c r="Q55" s="675"/>
      <c r="R55" s="675"/>
      <c r="S55" s="675"/>
      <c r="T55" s="675"/>
      <c r="U55" s="675"/>
      <c r="V55" s="699">
        <f t="shared" si="16"/>
        <v>0</v>
      </c>
      <c r="W55" s="2141"/>
      <c r="X55" s="297">
        <f>+V55*W54</f>
        <v>0</v>
      </c>
      <c r="Y55" s="1679"/>
      <c r="Z55" s="1722"/>
      <c r="AA55" s="1648"/>
      <c r="AB55" s="1679"/>
      <c r="AC55" s="1722"/>
      <c r="AD55" s="1648"/>
      <c r="AE55" s="1679"/>
      <c r="AF55" s="1722"/>
      <c r="AG55" s="1648"/>
      <c r="AH55" s="319"/>
      <c r="AI55" s="1679"/>
      <c r="AJ55" s="1722"/>
      <c r="AK55" s="2067"/>
      <c r="AL55" s="267"/>
      <c r="AM55" s="267"/>
      <c r="AN55" s="267"/>
      <c r="AO55" s="267"/>
      <c r="AP55" s="267"/>
      <c r="AQ55" s="267"/>
      <c r="AR55" s="267"/>
      <c r="AS55" s="267"/>
      <c r="AT55" s="267"/>
    </row>
    <row r="56" spans="1:46" ht="12.75" hidden="1" customHeight="1">
      <c r="A56" s="1653"/>
      <c r="B56" s="2028">
        <v>5</v>
      </c>
      <c r="C56" s="2057"/>
      <c r="D56" s="1720"/>
      <c r="E56" s="1720"/>
      <c r="F56" s="1720"/>
      <c r="G56" s="1721"/>
      <c r="H56" s="2042" t="s">
        <v>79</v>
      </c>
      <c r="I56" s="654" t="s">
        <v>47</v>
      </c>
      <c r="J56" s="734"/>
      <c r="K56" s="676"/>
      <c r="L56" s="676"/>
      <c r="M56" s="676"/>
      <c r="N56" s="676"/>
      <c r="O56" s="676"/>
      <c r="P56" s="676"/>
      <c r="Q56" s="676"/>
      <c r="R56" s="676"/>
      <c r="S56" s="676"/>
      <c r="T56" s="676"/>
      <c r="U56" s="676"/>
      <c r="V56" s="672">
        <f t="shared" si="16"/>
        <v>0</v>
      </c>
      <c r="W56" s="2140"/>
      <c r="X56" s="290">
        <f>V56*W56</f>
        <v>0</v>
      </c>
      <c r="Y56" s="2028"/>
      <c r="Z56" s="1720"/>
      <c r="AA56" s="1721"/>
      <c r="AB56" s="2028"/>
      <c r="AC56" s="1720"/>
      <c r="AD56" s="1721"/>
      <c r="AE56" s="2028"/>
      <c r="AF56" s="1720"/>
      <c r="AG56" s="1721"/>
      <c r="AH56" s="319"/>
      <c r="AI56" s="2028"/>
      <c r="AJ56" s="1720"/>
      <c r="AK56" s="1872"/>
      <c r="AL56" s="267"/>
      <c r="AM56" s="267"/>
      <c r="AN56" s="267"/>
      <c r="AO56" s="267"/>
      <c r="AP56" s="267"/>
      <c r="AQ56" s="267"/>
      <c r="AR56" s="267"/>
      <c r="AS56" s="267"/>
      <c r="AT56" s="267"/>
    </row>
    <row r="57" spans="1:46" ht="12.75" hidden="1" customHeight="1">
      <c r="A57" s="1653"/>
      <c r="B57" s="1679"/>
      <c r="C57" s="1679"/>
      <c r="D57" s="1722"/>
      <c r="E57" s="1722"/>
      <c r="F57" s="1722"/>
      <c r="G57" s="1648"/>
      <c r="H57" s="2043"/>
      <c r="I57" s="666" t="s">
        <v>48</v>
      </c>
      <c r="J57" s="738"/>
      <c r="K57" s="675"/>
      <c r="L57" s="675"/>
      <c r="M57" s="675"/>
      <c r="N57" s="675"/>
      <c r="O57" s="675"/>
      <c r="P57" s="675"/>
      <c r="Q57" s="675"/>
      <c r="R57" s="675"/>
      <c r="S57" s="675"/>
      <c r="T57" s="675"/>
      <c r="U57" s="675"/>
      <c r="V57" s="699">
        <f t="shared" si="16"/>
        <v>0</v>
      </c>
      <c r="W57" s="2141"/>
      <c r="X57" s="297">
        <f>+V57*W56</f>
        <v>0</v>
      </c>
      <c r="Y57" s="1679"/>
      <c r="Z57" s="1722"/>
      <c r="AA57" s="1648"/>
      <c r="AB57" s="1679"/>
      <c r="AC57" s="1722"/>
      <c r="AD57" s="1648"/>
      <c r="AE57" s="1679"/>
      <c r="AF57" s="1722"/>
      <c r="AG57" s="1648"/>
      <c r="AH57" s="319"/>
      <c r="AI57" s="1679"/>
      <c r="AJ57" s="1722"/>
      <c r="AK57" s="2067"/>
      <c r="AL57" s="267"/>
      <c r="AM57" s="267"/>
      <c r="AN57" s="267"/>
      <c r="AO57" s="267"/>
      <c r="AP57" s="267"/>
      <c r="AQ57" s="267"/>
      <c r="AR57" s="267"/>
      <c r="AS57" s="267"/>
      <c r="AT57" s="267"/>
    </row>
    <row r="58" spans="1:46" ht="12.75" hidden="1" customHeight="1">
      <c r="A58" s="1653"/>
      <c r="B58" s="2028">
        <v>6</v>
      </c>
      <c r="C58" s="2165"/>
      <c r="D58" s="1720"/>
      <c r="E58" s="1720"/>
      <c r="F58" s="1720"/>
      <c r="G58" s="1721"/>
      <c r="H58" s="2042" t="s">
        <v>79</v>
      </c>
      <c r="I58" s="654" t="s">
        <v>47</v>
      </c>
      <c r="J58" s="734"/>
      <c r="K58" s="676"/>
      <c r="L58" s="676"/>
      <c r="M58" s="676"/>
      <c r="N58" s="676"/>
      <c r="O58" s="676"/>
      <c r="P58" s="676"/>
      <c r="Q58" s="676"/>
      <c r="R58" s="676"/>
      <c r="S58" s="676"/>
      <c r="T58" s="676"/>
      <c r="U58" s="676"/>
      <c r="V58" s="672">
        <f t="shared" si="16"/>
        <v>0</v>
      </c>
      <c r="W58" s="2140"/>
      <c r="X58" s="290">
        <f>V58*W58</f>
        <v>0</v>
      </c>
      <c r="Y58" s="2028"/>
      <c r="Z58" s="1720"/>
      <c r="AA58" s="1721"/>
      <c r="AB58" s="2028"/>
      <c r="AC58" s="1720"/>
      <c r="AD58" s="1721"/>
      <c r="AE58" s="2028"/>
      <c r="AF58" s="1720"/>
      <c r="AG58" s="1721"/>
      <c r="AH58" s="319"/>
      <c r="AI58" s="2028"/>
      <c r="AJ58" s="1720"/>
      <c r="AK58" s="1872"/>
      <c r="AL58" s="267"/>
      <c r="AM58" s="267"/>
      <c r="AN58" s="267"/>
      <c r="AO58" s="267"/>
      <c r="AP58" s="267"/>
      <c r="AQ58" s="267"/>
      <c r="AR58" s="267"/>
      <c r="AS58" s="267"/>
      <c r="AT58" s="267"/>
    </row>
    <row r="59" spans="1:46" ht="12.75" hidden="1" customHeight="1">
      <c r="A59" s="1653"/>
      <c r="B59" s="1679"/>
      <c r="C59" s="1679"/>
      <c r="D59" s="1722"/>
      <c r="E59" s="1722"/>
      <c r="F59" s="1722"/>
      <c r="G59" s="1648"/>
      <c r="H59" s="2043"/>
      <c r="I59" s="666" t="s">
        <v>48</v>
      </c>
      <c r="J59" s="738"/>
      <c r="K59" s="675"/>
      <c r="L59" s="675"/>
      <c r="M59" s="675"/>
      <c r="N59" s="675"/>
      <c r="O59" s="675"/>
      <c r="P59" s="675"/>
      <c r="Q59" s="675"/>
      <c r="R59" s="675"/>
      <c r="S59" s="675"/>
      <c r="T59" s="675"/>
      <c r="U59" s="675"/>
      <c r="V59" s="699">
        <f t="shared" si="16"/>
        <v>0</v>
      </c>
      <c r="W59" s="2141"/>
      <c r="X59" s="297">
        <f>+V59*W58</f>
        <v>0</v>
      </c>
      <c r="Y59" s="1679"/>
      <c r="Z59" s="1722"/>
      <c r="AA59" s="1648"/>
      <c r="AB59" s="1679"/>
      <c r="AC59" s="1722"/>
      <c r="AD59" s="1648"/>
      <c r="AE59" s="1679"/>
      <c r="AF59" s="1722"/>
      <c r="AG59" s="1648"/>
      <c r="AH59" s="319"/>
      <c r="AI59" s="1679"/>
      <c r="AJ59" s="1722"/>
      <c r="AK59" s="2067"/>
      <c r="AL59" s="267"/>
      <c r="AM59" s="267"/>
      <c r="AN59" s="267"/>
      <c r="AO59" s="267"/>
      <c r="AP59" s="267"/>
      <c r="AQ59" s="267"/>
      <c r="AR59" s="267"/>
      <c r="AS59" s="267"/>
      <c r="AT59" s="267"/>
    </row>
    <row r="60" spans="1:46" ht="12.75" hidden="1" customHeight="1">
      <c r="A60" s="1653"/>
      <c r="B60" s="2028">
        <v>7</v>
      </c>
      <c r="C60" s="2165"/>
      <c r="D60" s="1720"/>
      <c r="E60" s="1720"/>
      <c r="F60" s="1720"/>
      <c r="G60" s="1721"/>
      <c r="H60" s="2042" t="s">
        <v>79</v>
      </c>
      <c r="I60" s="654" t="s">
        <v>47</v>
      </c>
      <c r="J60" s="734"/>
      <c r="K60" s="676"/>
      <c r="L60" s="676"/>
      <c r="M60" s="676"/>
      <c r="N60" s="676"/>
      <c r="O60" s="676"/>
      <c r="P60" s="676"/>
      <c r="Q60" s="676"/>
      <c r="R60" s="676"/>
      <c r="S60" s="676"/>
      <c r="T60" s="676"/>
      <c r="U60" s="676"/>
      <c r="V60" s="672">
        <f t="shared" si="16"/>
        <v>0</v>
      </c>
      <c r="W60" s="2140"/>
      <c r="X60" s="290">
        <f>V60*W60</f>
        <v>0</v>
      </c>
      <c r="Y60" s="2028"/>
      <c r="Z60" s="1720"/>
      <c r="AA60" s="1721"/>
      <c r="AB60" s="2028"/>
      <c r="AC60" s="1720"/>
      <c r="AD60" s="1721"/>
      <c r="AE60" s="2028"/>
      <c r="AF60" s="1720"/>
      <c r="AG60" s="1721"/>
      <c r="AH60" s="319"/>
      <c r="AI60" s="2028"/>
      <c r="AJ60" s="1720"/>
      <c r="AK60" s="1872"/>
      <c r="AL60" s="267"/>
      <c r="AM60" s="267"/>
      <c r="AN60" s="267"/>
      <c r="AO60" s="267"/>
      <c r="AP60" s="267"/>
      <c r="AQ60" s="267"/>
      <c r="AR60" s="267"/>
      <c r="AS60" s="267"/>
      <c r="AT60" s="267"/>
    </row>
    <row r="61" spans="1:46" ht="12.75" hidden="1" customHeight="1">
      <c r="A61" s="1653"/>
      <c r="B61" s="1679"/>
      <c r="C61" s="1679"/>
      <c r="D61" s="1722"/>
      <c r="E61" s="1722"/>
      <c r="F61" s="1722"/>
      <c r="G61" s="1648"/>
      <c r="H61" s="2043"/>
      <c r="I61" s="666" t="s">
        <v>48</v>
      </c>
      <c r="J61" s="738"/>
      <c r="K61" s="675"/>
      <c r="L61" s="675"/>
      <c r="M61" s="675"/>
      <c r="N61" s="675"/>
      <c r="O61" s="675"/>
      <c r="P61" s="675"/>
      <c r="Q61" s="675"/>
      <c r="R61" s="675"/>
      <c r="S61" s="675"/>
      <c r="T61" s="675"/>
      <c r="U61" s="675"/>
      <c r="V61" s="699">
        <f t="shared" si="16"/>
        <v>0</v>
      </c>
      <c r="W61" s="2141"/>
      <c r="X61" s="297">
        <f>+V61*W60</f>
        <v>0</v>
      </c>
      <c r="Y61" s="1679"/>
      <c r="Z61" s="1722"/>
      <c r="AA61" s="1648"/>
      <c r="AB61" s="1679"/>
      <c r="AC61" s="1722"/>
      <c r="AD61" s="1648"/>
      <c r="AE61" s="1679"/>
      <c r="AF61" s="1722"/>
      <c r="AG61" s="1648"/>
      <c r="AH61" s="319"/>
      <c r="AI61" s="1679"/>
      <c r="AJ61" s="1722"/>
      <c r="AK61" s="2067"/>
      <c r="AL61" s="267"/>
      <c r="AM61" s="267"/>
      <c r="AN61" s="267"/>
      <c r="AO61" s="267"/>
      <c r="AP61" s="267"/>
      <c r="AQ61" s="267"/>
      <c r="AR61" s="267"/>
      <c r="AS61" s="267"/>
      <c r="AT61" s="267"/>
    </row>
    <row r="62" spans="1:46" ht="12.75" customHeight="1">
      <c r="A62" s="1653"/>
      <c r="B62" s="2060" t="s">
        <v>103</v>
      </c>
      <c r="C62" s="1720"/>
      <c r="D62" s="1720"/>
      <c r="E62" s="1720"/>
      <c r="F62" s="1720"/>
      <c r="G62" s="1721"/>
      <c r="H62" s="2154" t="s">
        <v>79</v>
      </c>
      <c r="I62" s="677" t="s">
        <v>47</v>
      </c>
      <c r="J62" s="678">
        <f t="shared" ref="J62:U62" si="17">+J48*$W48+J50*$W50+J52*$W52+J54*$W54+J56*$W56+J58*$W58+J60*$W60</f>
        <v>0</v>
      </c>
      <c r="K62" s="678">
        <f t="shared" si="17"/>
        <v>0.16000000000000003</v>
      </c>
      <c r="L62" s="678">
        <f t="shared" si="17"/>
        <v>0.2</v>
      </c>
      <c r="M62" s="678">
        <f t="shared" si="17"/>
        <v>0.44</v>
      </c>
      <c r="N62" s="678">
        <f t="shared" si="17"/>
        <v>0.12</v>
      </c>
      <c r="O62" s="678">
        <f t="shared" si="17"/>
        <v>4.0000000000000008E-2</v>
      </c>
      <c r="P62" s="678">
        <f t="shared" si="17"/>
        <v>4.0000000000000008E-2</v>
      </c>
      <c r="Q62" s="678">
        <f t="shared" si="17"/>
        <v>0</v>
      </c>
      <c r="R62" s="678">
        <f t="shared" si="17"/>
        <v>0</v>
      </c>
      <c r="S62" s="678">
        <f t="shared" si="17"/>
        <v>0</v>
      </c>
      <c r="T62" s="678">
        <f t="shared" si="17"/>
        <v>0</v>
      </c>
      <c r="U62" s="678">
        <f t="shared" si="17"/>
        <v>0</v>
      </c>
      <c r="V62" s="672">
        <f t="shared" si="16"/>
        <v>1</v>
      </c>
      <c r="W62" s="2144">
        <f>SUM(W48:W61)</f>
        <v>1</v>
      </c>
      <c r="X62" s="290">
        <f>V62*W62</f>
        <v>1</v>
      </c>
      <c r="Y62" s="2034"/>
      <c r="Z62" s="1720"/>
      <c r="AA62" s="1721"/>
      <c r="AB62" s="2034"/>
      <c r="AC62" s="1720"/>
      <c r="AD62" s="1721"/>
      <c r="AE62" s="2034"/>
      <c r="AF62" s="1720"/>
      <c r="AG62" s="1721"/>
      <c r="AH62" s="1018"/>
      <c r="AI62" s="2034"/>
      <c r="AJ62" s="1720"/>
      <c r="AK62" s="1872"/>
      <c r="AL62" s="267"/>
      <c r="AM62" s="267"/>
      <c r="AN62" s="267"/>
      <c r="AO62" s="267"/>
      <c r="AP62" s="267"/>
      <c r="AQ62" s="267"/>
      <c r="AR62" s="267"/>
      <c r="AS62" s="267"/>
      <c r="AT62" s="267"/>
    </row>
    <row r="63" spans="1:46" ht="12.75" customHeight="1">
      <c r="A63" s="1654"/>
      <c r="B63" s="1696"/>
      <c r="C63" s="1666"/>
      <c r="D63" s="1666"/>
      <c r="E63" s="1666"/>
      <c r="F63" s="1666"/>
      <c r="G63" s="1651"/>
      <c r="H63" s="2166"/>
      <c r="I63" s="741" t="s">
        <v>48</v>
      </c>
      <c r="J63" s="742">
        <f t="shared" ref="J63:U63" si="18">+J49*$W48+J51*$W50+J53*$W52+J55*$W54+J57*$W56+J59*$W58+J61*$W60</f>
        <v>0</v>
      </c>
      <c r="K63" s="742">
        <f t="shared" si="18"/>
        <v>0.16000000000000003</v>
      </c>
      <c r="L63" s="742">
        <f t="shared" si="18"/>
        <v>0.2</v>
      </c>
      <c r="M63" s="742">
        <f t="shared" si="18"/>
        <v>8.0000000000000016E-2</v>
      </c>
      <c r="N63" s="742">
        <f t="shared" si="18"/>
        <v>0.14000000000000001</v>
      </c>
      <c r="O63" s="742">
        <f t="shared" si="18"/>
        <v>0.10000000000000002</v>
      </c>
      <c r="P63" s="742">
        <f t="shared" si="18"/>
        <v>0.12000000000000002</v>
      </c>
      <c r="Q63" s="742">
        <f t="shared" si="18"/>
        <v>0.11</v>
      </c>
      <c r="R63" s="742">
        <f t="shared" si="18"/>
        <v>5.8000000000000003E-2</v>
      </c>
      <c r="S63" s="742">
        <f t="shared" si="18"/>
        <v>1.0000000000000002E-2</v>
      </c>
      <c r="T63" s="742">
        <f t="shared" si="18"/>
        <v>2.2000000000000002E-2</v>
      </c>
      <c r="U63" s="742">
        <f t="shared" si="18"/>
        <v>0</v>
      </c>
      <c r="V63" s="744">
        <f t="shared" si="16"/>
        <v>1</v>
      </c>
      <c r="W63" s="2173"/>
      <c r="X63" s="745">
        <f>+V63*W62</f>
        <v>1</v>
      </c>
      <c r="Y63" s="1696"/>
      <c r="Z63" s="1666"/>
      <c r="AA63" s="1651"/>
      <c r="AB63" s="1696"/>
      <c r="AC63" s="1666"/>
      <c r="AD63" s="1651"/>
      <c r="AE63" s="1696"/>
      <c r="AF63" s="1666"/>
      <c r="AG63" s="1651"/>
      <c r="AH63" s="1018"/>
      <c r="AI63" s="1696"/>
      <c r="AJ63" s="1666"/>
      <c r="AK63" s="1841"/>
      <c r="AL63" s="267"/>
      <c r="AM63" s="267"/>
      <c r="AN63" s="267"/>
      <c r="AO63" s="267"/>
      <c r="AP63" s="267"/>
      <c r="AQ63" s="267"/>
      <c r="AR63" s="267"/>
      <c r="AS63" s="267"/>
      <c r="AT63" s="267"/>
    </row>
    <row r="64" spans="1:46" ht="12.75" customHeight="1">
      <c r="A64" s="267"/>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row>
    <row r="65" spans="1:46" ht="15.75" customHeight="1">
      <c r="A65" s="1059"/>
      <c r="B65" s="1059"/>
      <c r="C65" s="1059"/>
      <c r="D65" s="1059"/>
      <c r="E65" s="1059"/>
      <c r="F65" s="1059"/>
      <c r="G65" s="1059"/>
      <c r="H65" s="1059"/>
      <c r="I65" s="1059"/>
      <c r="J65" s="1059"/>
      <c r="K65" s="1059"/>
      <c r="L65" s="1059"/>
      <c r="M65" s="1059"/>
      <c r="N65" s="1059"/>
      <c r="O65" s="1059"/>
      <c r="P65" s="1059"/>
      <c r="Q65" s="1059"/>
      <c r="R65" s="1059"/>
      <c r="S65" s="1059"/>
      <c r="T65" s="1059"/>
      <c r="U65" s="1059"/>
      <c r="V65" s="1059"/>
      <c r="W65" s="1059"/>
      <c r="X65" s="1059"/>
      <c r="Y65" s="1059"/>
      <c r="Z65" s="1059"/>
      <c r="AA65" s="1059"/>
      <c r="AB65" s="1059"/>
      <c r="AC65" s="1059"/>
      <c r="AD65" s="1059"/>
      <c r="AE65" s="1059"/>
      <c r="AF65" s="1059"/>
      <c r="AG65" s="1059"/>
      <c r="AH65" s="1059"/>
      <c r="AI65" s="1059"/>
      <c r="AJ65" s="1059"/>
      <c r="AK65" s="1059"/>
      <c r="AL65" s="1059"/>
      <c r="AM65" s="1059"/>
      <c r="AN65" s="1059"/>
      <c r="AO65" s="1059"/>
      <c r="AP65" s="1059"/>
      <c r="AQ65" s="1059"/>
      <c r="AR65" s="1059"/>
      <c r="AS65" s="1059"/>
      <c r="AT65" s="1059"/>
    </row>
    <row r="66" spans="1:46" ht="15.75" customHeight="1">
      <c r="A66" s="1731" t="s">
        <v>415</v>
      </c>
      <c r="B66" s="1715"/>
      <c r="C66" s="1715"/>
      <c r="D66" s="1715"/>
      <c r="E66" s="1715"/>
      <c r="F66" s="1715"/>
      <c r="G66" s="1715"/>
      <c r="H66" s="1715"/>
      <c r="I66" s="1715"/>
      <c r="J66" s="1715"/>
      <c r="K66" s="1715"/>
      <c r="L66" s="1715"/>
      <c r="M66" s="1715"/>
      <c r="N66" s="1715"/>
      <c r="O66" s="1715"/>
      <c r="P66" s="1715"/>
      <c r="Q66" s="1715"/>
      <c r="R66" s="1715"/>
      <c r="S66" s="1715"/>
      <c r="T66" s="1715"/>
      <c r="U66" s="1715"/>
      <c r="V66" s="1715"/>
      <c r="W66" s="1715"/>
      <c r="X66" s="1715"/>
      <c r="Y66" s="1059"/>
      <c r="Z66" s="1059"/>
      <c r="AA66" s="1059"/>
      <c r="AB66" s="1059"/>
      <c r="AC66" s="1059"/>
      <c r="AD66" s="1059"/>
      <c r="AE66" s="1059"/>
      <c r="AF66" s="1059"/>
      <c r="AG66" s="1059"/>
      <c r="AH66" s="1059"/>
      <c r="AI66" s="1059"/>
      <c r="AJ66" s="1059"/>
      <c r="AK66" s="1059"/>
      <c r="AL66" s="1059"/>
      <c r="AM66" s="1059"/>
      <c r="AN66" s="1059"/>
      <c r="AO66" s="1059"/>
      <c r="AP66" s="1059"/>
      <c r="AQ66" s="1059"/>
      <c r="AR66" s="1059"/>
      <c r="AS66" s="1059"/>
      <c r="AT66" s="1059"/>
    </row>
    <row r="67" spans="1:46" ht="15.75" customHeight="1">
      <c r="A67" s="418" t="s">
        <v>23</v>
      </c>
      <c r="B67" s="1699" t="s">
        <v>107</v>
      </c>
      <c r="C67" s="1700"/>
      <c r="D67" s="1701"/>
      <c r="E67" s="419" t="s">
        <v>76</v>
      </c>
      <c r="F67" s="418" t="s">
        <v>109</v>
      </c>
      <c r="G67" s="418" t="s">
        <v>28</v>
      </c>
      <c r="H67" s="1699" t="s">
        <v>416</v>
      </c>
      <c r="I67" s="1701"/>
      <c r="J67" s="419" t="s">
        <v>417</v>
      </c>
      <c r="K67" s="418" t="s">
        <v>79</v>
      </c>
      <c r="L67" s="418" t="s">
        <v>418</v>
      </c>
      <c r="M67" s="1699" t="s">
        <v>419</v>
      </c>
      <c r="N67" s="1700"/>
      <c r="O67" s="1700"/>
      <c r="P67" s="1700"/>
      <c r="Q67" s="1700"/>
      <c r="R67" s="1700"/>
      <c r="S67" s="1700"/>
      <c r="T67" s="1700"/>
      <c r="U67" s="1700"/>
      <c r="V67" s="1700"/>
      <c r="W67" s="1700"/>
      <c r="X67" s="1701"/>
      <c r="Y67" s="1059"/>
      <c r="Z67" s="1059"/>
      <c r="AA67" s="1059"/>
      <c r="AB67" s="1059"/>
      <c r="AC67" s="1059"/>
      <c r="AD67" s="1059"/>
      <c r="AE67" s="1059"/>
      <c r="AF67" s="1059"/>
      <c r="AG67" s="1059"/>
      <c r="AH67" s="1059"/>
      <c r="AI67" s="1059"/>
      <c r="AJ67" s="1059"/>
      <c r="AK67" s="1059"/>
      <c r="AL67" s="1059"/>
      <c r="AM67" s="1059"/>
      <c r="AN67" s="1059"/>
      <c r="AO67" s="1059"/>
      <c r="AP67" s="1059"/>
      <c r="AQ67" s="1059"/>
      <c r="AR67" s="1059"/>
      <c r="AS67" s="1059"/>
      <c r="AT67" s="1059"/>
    </row>
    <row r="68" spans="1:46" ht="42.75" customHeight="1">
      <c r="A68" s="1698" t="str">
        <f>I2</f>
        <v>ADQUISICIONES</v>
      </c>
      <c r="B68" s="1702" t="str">
        <f>A7</f>
        <v>Procesos adelantados en Secop II</v>
      </c>
      <c r="C68" s="1700"/>
      <c r="D68" s="1701"/>
      <c r="E68" s="56">
        <f>W5</f>
        <v>0.6</v>
      </c>
      <c r="F68" s="694" t="str">
        <f t="shared" ref="F68:G68" si="19">D5</f>
        <v>Porcentaje</v>
      </c>
      <c r="G68" s="694" t="str">
        <f t="shared" si="19"/>
        <v>100%</v>
      </c>
      <c r="H68" s="1703">
        <f>V5</f>
        <v>1</v>
      </c>
      <c r="I68" s="1701"/>
      <c r="J68" s="642">
        <f>V6</f>
        <v>1.0000000000000002</v>
      </c>
      <c r="K68" s="423">
        <f t="shared" ref="K68:K70" si="20">J68/H68</f>
        <v>1.0000000000000002</v>
      </c>
      <c r="L68" s="424">
        <f t="shared" ref="L68:L70" si="21">K68*E68</f>
        <v>0.60000000000000009</v>
      </c>
      <c r="M68" s="1724" t="s">
        <v>2888</v>
      </c>
      <c r="N68" s="1700"/>
      <c r="O68" s="1700"/>
      <c r="P68" s="1700"/>
      <c r="Q68" s="1700"/>
      <c r="R68" s="1700"/>
      <c r="S68" s="1700"/>
      <c r="T68" s="1700"/>
      <c r="U68" s="1700"/>
      <c r="V68" s="1700"/>
      <c r="W68" s="1700"/>
      <c r="X68" s="1701"/>
      <c r="Y68" s="1059"/>
      <c r="Z68" s="1059"/>
      <c r="AA68" s="1059"/>
      <c r="AB68" s="1059"/>
      <c r="AC68" s="1059"/>
      <c r="AD68" s="1059"/>
      <c r="AE68" s="1059"/>
      <c r="AF68" s="1059"/>
      <c r="AG68" s="1059"/>
      <c r="AH68" s="1059"/>
      <c r="AI68" s="1059"/>
      <c r="AJ68" s="1059"/>
      <c r="AK68" s="1059"/>
      <c r="AL68" s="1059"/>
      <c r="AM68" s="1059"/>
      <c r="AN68" s="1059"/>
      <c r="AO68" s="1059"/>
      <c r="AP68" s="1059"/>
      <c r="AQ68" s="1059"/>
      <c r="AR68" s="1059"/>
      <c r="AS68" s="1059"/>
      <c r="AT68" s="1059"/>
    </row>
    <row r="69" spans="1:46" ht="42.75" customHeight="1">
      <c r="A69" s="1616"/>
      <c r="B69" s="1702" t="str">
        <f>A27</f>
        <v xml:space="preserve">Automatizar el manejo de bienes de consumo y devolutivos. </v>
      </c>
      <c r="C69" s="1700"/>
      <c r="D69" s="1701"/>
      <c r="E69" s="56">
        <f>W25</f>
        <v>0.3</v>
      </c>
      <c r="F69" s="694" t="str">
        <f t="shared" ref="F69:G69" si="22">D25</f>
        <v>Porcentaje</v>
      </c>
      <c r="G69" s="694" t="str">
        <f t="shared" si="22"/>
        <v>100%</v>
      </c>
      <c r="H69" s="1703">
        <f>V25</f>
        <v>1</v>
      </c>
      <c r="I69" s="1701"/>
      <c r="J69" s="429">
        <f>V26</f>
        <v>0.79600000000000015</v>
      </c>
      <c r="K69" s="423">
        <f t="shared" si="20"/>
        <v>0.79600000000000015</v>
      </c>
      <c r="L69" s="424">
        <f t="shared" si="21"/>
        <v>0.23880000000000004</v>
      </c>
      <c r="M69" s="1724" t="s">
        <v>2893</v>
      </c>
      <c r="N69" s="1700"/>
      <c r="O69" s="1700"/>
      <c r="P69" s="1700"/>
      <c r="Q69" s="1700"/>
      <c r="R69" s="1700"/>
      <c r="S69" s="1700"/>
      <c r="T69" s="1700"/>
      <c r="U69" s="1700"/>
      <c r="V69" s="1700"/>
      <c r="W69" s="1700"/>
      <c r="X69" s="1701"/>
      <c r="Y69" s="1059"/>
      <c r="Z69" s="1059"/>
      <c r="AA69" s="1059"/>
      <c r="AB69" s="1059"/>
      <c r="AC69" s="1059"/>
      <c r="AD69" s="1059"/>
      <c r="AE69" s="1059"/>
      <c r="AF69" s="1059"/>
      <c r="AG69" s="1059"/>
      <c r="AH69" s="1059"/>
      <c r="AI69" s="1059"/>
      <c r="AJ69" s="1059"/>
      <c r="AK69" s="1059"/>
      <c r="AL69" s="1059"/>
      <c r="AM69" s="1059"/>
      <c r="AN69" s="1059"/>
      <c r="AO69" s="1059"/>
      <c r="AP69" s="1059"/>
      <c r="AQ69" s="1059"/>
      <c r="AR69" s="1059"/>
      <c r="AS69" s="1059"/>
      <c r="AT69" s="1059"/>
    </row>
    <row r="70" spans="1:46" ht="42.75" customHeight="1">
      <c r="A70" s="1616"/>
      <c r="B70" s="1702" t="str">
        <f>A47</f>
        <v>Actualizar los manuales de Contratacion y supervisión.</v>
      </c>
      <c r="C70" s="1700"/>
      <c r="D70" s="1701"/>
      <c r="E70" s="56">
        <f>W45</f>
        <v>0.1</v>
      </c>
      <c r="F70" s="694" t="str">
        <f t="shared" ref="F70:G70" si="23">D45</f>
        <v>Porcentaje</v>
      </c>
      <c r="G70" s="694" t="str">
        <f t="shared" si="23"/>
        <v>100%</v>
      </c>
      <c r="H70" s="1703">
        <f>V45</f>
        <v>1</v>
      </c>
      <c r="I70" s="1701"/>
      <c r="J70" s="429">
        <f>V46</f>
        <v>1</v>
      </c>
      <c r="K70" s="423">
        <f t="shared" si="20"/>
        <v>1</v>
      </c>
      <c r="L70" s="424">
        <f t="shared" si="21"/>
        <v>0.1</v>
      </c>
      <c r="M70" s="1724" t="s">
        <v>2898</v>
      </c>
      <c r="N70" s="1700"/>
      <c r="O70" s="1700"/>
      <c r="P70" s="1700"/>
      <c r="Q70" s="1700"/>
      <c r="R70" s="1700"/>
      <c r="S70" s="1700"/>
      <c r="T70" s="1700"/>
      <c r="U70" s="1700"/>
      <c r="V70" s="1700"/>
      <c r="W70" s="1700"/>
      <c r="X70" s="1701"/>
      <c r="Y70" s="1059"/>
      <c r="Z70" s="1059"/>
      <c r="AA70" s="1059"/>
      <c r="AB70" s="1059"/>
      <c r="AC70" s="1059"/>
      <c r="AD70" s="1059"/>
      <c r="AE70" s="1059"/>
      <c r="AF70" s="1059"/>
      <c r="AG70" s="1059"/>
      <c r="AH70" s="1059"/>
      <c r="AI70" s="1059"/>
      <c r="AJ70" s="1059"/>
      <c r="AK70" s="1059"/>
      <c r="AL70" s="1059"/>
      <c r="AM70" s="1059"/>
      <c r="AN70" s="1059"/>
      <c r="AO70" s="1059"/>
      <c r="AP70" s="1059"/>
      <c r="AQ70" s="1059"/>
      <c r="AR70" s="1059"/>
      <c r="AS70" s="1059"/>
      <c r="AT70" s="1059"/>
    </row>
    <row r="71" spans="1:46" ht="15.75" customHeight="1">
      <c r="A71" s="1619"/>
      <c r="B71" s="1704" t="s">
        <v>103</v>
      </c>
      <c r="C71" s="1700"/>
      <c r="D71" s="1701"/>
      <c r="E71" s="431">
        <f>SUM(E68:E70)</f>
        <v>0.99999999999999989</v>
      </c>
      <c r="F71" s="1709" t="str">
        <f>A68</f>
        <v>ADQUISICIONES</v>
      </c>
      <c r="G71" s="1701"/>
      <c r="H71" s="1704"/>
      <c r="I71" s="1701"/>
      <c r="J71" s="432"/>
      <c r="K71" s="433"/>
      <c r="L71" s="431">
        <f>SUM(L68:L70)</f>
        <v>0.93880000000000008</v>
      </c>
      <c r="M71" s="2089"/>
      <c r="N71" s="1700"/>
      <c r="O71" s="1700"/>
      <c r="P71" s="1700"/>
      <c r="Q71" s="1700"/>
      <c r="R71" s="1700"/>
      <c r="S71" s="1700"/>
      <c r="T71" s="1700"/>
      <c r="U71" s="1700"/>
      <c r="V71" s="1700"/>
      <c r="W71" s="1700"/>
      <c r="X71" s="1701"/>
      <c r="Y71" s="1059"/>
      <c r="Z71" s="1059"/>
      <c r="AA71" s="1059"/>
      <c r="AB71" s="1059"/>
      <c r="AC71" s="1059"/>
      <c r="AD71" s="1059"/>
      <c r="AE71" s="1059"/>
      <c r="AF71" s="1059"/>
      <c r="AG71" s="1059"/>
      <c r="AH71" s="1059"/>
      <c r="AI71" s="1059"/>
      <c r="AJ71" s="1059"/>
      <c r="AK71" s="1059"/>
      <c r="AL71" s="1059"/>
      <c r="AM71" s="1059"/>
      <c r="AN71" s="1059"/>
      <c r="AO71" s="1059"/>
      <c r="AP71" s="1059"/>
      <c r="AQ71" s="1059"/>
      <c r="AR71" s="1059"/>
      <c r="AS71" s="1059"/>
      <c r="AT71" s="1059"/>
    </row>
    <row r="72" spans="1:46" ht="15.75" customHeight="1">
      <c r="A72" s="1059"/>
      <c r="B72" s="1059"/>
      <c r="C72" s="1059"/>
      <c r="D72" s="1059"/>
      <c r="E72" s="1059"/>
      <c r="F72" s="1059"/>
      <c r="G72" s="1059"/>
      <c r="H72" s="1059"/>
      <c r="I72" s="1059"/>
      <c r="J72" s="1059"/>
      <c r="K72" s="1059"/>
      <c r="L72" s="1059"/>
      <c r="M72" s="1059"/>
      <c r="N72" s="1059"/>
      <c r="O72" s="1059"/>
      <c r="P72" s="1059"/>
      <c r="Q72" s="1059"/>
      <c r="R72" s="1059"/>
      <c r="S72" s="1059"/>
      <c r="T72" s="1059"/>
      <c r="U72" s="1059"/>
      <c r="V72" s="1059"/>
      <c r="W72" s="1059"/>
      <c r="X72" s="1059"/>
      <c r="Y72" s="1059"/>
      <c r="Z72" s="1059"/>
      <c r="AA72" s="1059"/>
      <c r="AB72" s="1059"/>
      <c r="AC72" s="1059"/>
      <c r="AD72" s="1059"/>
      <c r="AE72" s="1059"/>
      <c r="AF72" s="1059"/>
      <c r="AG72" s="1059"/>
      <c r="AH72" s="1059"/>
      <c r="AI72" s="1059"/>
      <c r="AJ72" s="1059"/>
      <c r="AK72" s="1059"/>
      <c r="AL72" s="1059"/>
      <c r="AM72" s="1059"/>
      <c r="AN72" s="1059"/>
      <c r="AO72" s="1059"/>
      <c r="AP72" s="1059"/>
      <c r="AQ72" s="1059"/>
      <c r="AR72" s="1059"/>
      <c r="AS72" s="1059"/>
      <c r="AT72" s="1059"/>
    </row>
    <row r="73" spans="1:46" ht="15.75" customHeight="1">
      <c r="A73" s="1059"/>
      <c r="B73" s="1059"/>
      <c r="C73" s="1059"/>
      <c r="D73" s="1059"/>
      <c r="E73" s="1059"/>
      <c r="F73" s="1059"/>
      <c r="G73" s="1059"/>
      <c r="H73" s="1059"/>
      <c r="I73" s="1059"/>
      <c r="J73" s="1059"/>
      <c r="K73" s="1059"/>
      <c r="L73" s="1059"/>
      <c r="M73" s="1059"/>
      <c r="N73" s="1059"/>
      <c r="O73" s="1059"/>
      <c r="P73" s="1059"/>
      <c r="Q73" s="1059"/>
      <c r="R73" s="1059"/>
      <c r="S73" s="1059"/>
      <c r="T73" s="1059"/>
      <c r="U73" s="1059"/>
      <c r="V73" s="1059"/>
      <c r="W73" s="1059"/>
      <c r="X73" s="1059"/>
      <c r="Y73" s="1059"/>
      <c r="Z73" s="1059"/>
      <c r="AA73" s="1059"/>
      <c r="AB73" s="1059"/>
      <c r="AC73" s="1059"/>
      <c r="AD73" s="1059"/>
      <c r="AE73" s="1059"/>
      <c r="AF73" s="1059"/>
      <c r="AG73" s="1059"/>
      <c r="AH73" s="1059"/>
      <c r="AI73" s="1059"/>
      <c r="AJ73" s="1059"/>
      <c r="AK73" s="1059"/>
      <c r="AL73" s="1059"/>
      <c r="AM73" s="1059"/>
      <c r="AN73" s="1059"/>
      <c r="AO73" s="1059"/>
      <c r="AP73" s="1059"/>
      <c r="AQ73" s="1059"/>
      <c r="AR73" s="1059"/>
      <c r="AS73" s="1059"/>
      <c r="AT73" s="1059"/>
    </row>
    <row r="74" spans="1:46" ht="15.75" customHeight="1">
      <c r="A74" s="1059"/>
      <c r="B74" s="1059"/>
      <c r="C74" s="1059"/>
      <c r="D74" s="1059"/>
      <c r="E74" s="1059"/>
      <c r="F74" s="1059"/>
      <c r="G74" s="1059"/>
      <c r="H74" s="1059"/>
      <c r="I74" s="1059"/>
      <c r="J74" s="1059"/>
      <c r="K74" s="1059"/>
      <c r="L74" s="1059"/>
      <c r="M74" s="1059"/>
      <c r="N74" s="1059"/>
      <c r="O74" s="1059"/>
      <c r="P74" s="1059"/>
      <c r="Q74" s="1059"/>
      <c r="R74" s="1059"/>
      <c r="S74" s="1059"/>
      <c r="T74" s="1059"/>
      <c r="U74" s="1059"/>
      <c r="V74" s="1059"/>
      <c r="W74" s="1059"/>
      <c r="X74" s="1059"/>
      <c r="Y74" s="1059"/>
      <c r="Z74" s="1059"/>
      <c r="AA74" s="1059"/>
      <c r="AB74" s="1059"/>
      <c r="AC74" s="1059"/>
      <c r="AD74" s="1059"/>
      <c r="AE74" s="1059"/>
      <c r="AF74" s="1059"/>
      <c r="AG74" s="1059"/>
      <c r="AH74" s="1059"/>
      <c r="AI74" s="1059"/>
      <c r="AJ74" s="1059"/>
      <c r="AK74" s="1059"/>
      <c r="AL74" s="1059"/>
      <c r="AM74" s="1059"/>
      <c r="AN74" s="1059"/>
      <c r="AO74" s="1059"/>
      <c r="AP74" s="1059"/>
      <c r="AQ74" s="1059"/>
      <c r="AR74" s="1059"/>
      <c r="AS74" s="1059"/>
      <c r="AT74" s="1059"/>
    </row>
    <row r="75" spans="1:46" ht="15.75" customHeight="1">
      <c r="A75" s="1059"/>
      <c r="B75" s="1059"/>
      <c r="C75" s="1059"/>
      <c r="D75" s="1059"/>
      <c r="E75" s="1059"/>
      <c r="F75" s="1059"/>
      <c r="G75" s="1059"/>
      <c r="H75" s="1059"/>
      <c r="I75" s="1059"/>
      <c r="J75" s="1059"/>
      <c r="K75" s="1059"/>
      <c r="L75" s="1059"/>
      <c r="M75" s="1059"/>
      <c r="N75" s="1059"/>
      <c r="O75" s="1059"/>
      <c r="P75" s="1059"/>
      <c r="Q75" s="1059"/>
      <c r="R75" s="1059"/>
      <c r="S75" s="1059"/>
      <c r="T75" s="1059"/>
      <c r="U75" s="1059"/>
      <c r="V75" s="1059"/>
      <c r="W75" s="1059"/>
      <c r="X75" s="1059"/>
      <c r="Y75" s="1059"/>
      <c r="Z75" s="1059"/>
      <c r="AA75" s="1059"/>
      <c r="AB75" s="1059"/>
      <c r="AC75" s="1059"/>
      <c r="AD75" s="1059"/>
      <c r="AE75" s="1059"/>
      <c r="AF75" s="1059"/>
      <c r="AG75" s="1059"/>
      <c r="AH75" s="1059"/>
      <c r="AI75" s="1059"/>
      <c r="AJ75" s="1059"/>
      <c r="AK75" s="1059"/>
      <c r="AL75" s="1059"/>
      <c r="AM75" s="1059"/>
      <c r="AN75" s="1059"/>
      <c r="AO75" s="1059"/>
      <c r="AP75" s="1059"/>
      <c r="AQ75" s="1059"/>
      <c r="AR75" s="1059"/>
      <c r="AS75" s="1059"/>
      <c r="AT75" s="1059"/>
    </row>
    <row r="76" spans="1:46" ht="15.75" customHeight="1">
      <c r="A76" s="1064"/>
      <c r="B76" s="1064"/>
      <c r="C76" s="1064"/>
      <c r="D76" s="1064"/>
      <c r="E76" s="1064"/>
      <c r="F76" s="1064"/>
      <c r="G76" s="1064"/>
      <c r="H76" s="1064"/>
      <c r="I76" s="1064"/>
      <c r="J76" s="1064"/>
      <c r="K76" s="1064"/>
      <c r="L76" s="1064"/>
      <c r="M76" s="1064"/>
      <c r="N76" s="1064"/>
      <c r="O76" s="1064"/>
      <c r="P76" s="1064"/>
      <c r="Q76" s="1064"/>
      <c r="R76" s="1064"/>
      <c r="S76" s="1064"/>
      <c r="T76" s="1064"/>
      <c r="U76" s="1064"/>
      <c r="V76" s="1064"/>
      <c r="W76" s="1064"/>
      <c r="X76" s="1064"/>
      <c r="Y76" s="1064"/>
      <c r="Z76" s="1064"/>
      <c r="AA76" s="1064"/>
      <c r="AB76" s="1064"/>
      <c r="AC76" s="1064"/>
      <c r="AD76" s="1064"/>
      <c r="AE76" s="1064"/>
      <c r="AF76" s="1064"/>
      <c r="AG76" s="1064"/>
      <c r="AH76" s="1064"/>
      <c r="AI76" s="1064"/>
      <c r="AJ76" s="1064"/>
      <c r="AK76" s="1064"/>
      <c r="AL76" s="1064"/>
      <c r="AM76" s="1064"/>
      <c r="AN76" s="1064"/>
      <c r="AO76" s="1064"/>
      <c r="AP76" s="1064"/>
      <c r="AQ76" s="1064"/>
      <c r="AR76" s="1064"/>
      <c r="AS76" s="1064"/>
      <c r="AT76" s="1064"/>
    </row>
    <row r="77" spans="1:46" ht="15.75" customHeight="1"/>
    <row r="78" spans="1:46" ht="15.75" customHeight="1"/>
    <row r="79" spans="1:46" ht="15.75" customHeight="1"/>
    <row r="80" spans="1:4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88">
    <mergeCell ref="AH48:AH49"/>
    <mergeCell ref="AE48:AG49"/>
    <mergeCell ref="B47:AK47"/>
    <mergeCell ref="Y44:AA44"/>
    <mergeCell ref="AI45:AK46"/>
    <mergeCell ref="AE44:AG44"/>
    <mergeCell ref="AI48:AK49"/>
    <mergeCell ref="AI44:AK44"/>
    <mergeCell ref="AB42:AD43"/>
    <mergeCell ref="Y42:AA43"/>
    <mergeCell ref="E45:E46"/>
    <mergeCell ref="F45:F46"/>
    <mergeCell ref="H45:I45"/>
    <mergeCell ref="H46:I46"/>
    <mergeCell ref="G45:G46"/>
    <mergeCell ref="H44:I44"/>
    <mergeCell ref="H42:H43"/>
    <mergeCell ref="D2:H3"/>
    <mergeCell ref="A1:C3"/>
    <mergeCell ref="H4:I4"/>
    <mergeCell ref="H6:I6"/>
    <mergeCell ref="A4:B6"/>
    <mergeCell ref="D1:AG1"/>
    <mergeCell ref="AJ1:AK1"/>
    <mergeCell ref="AB12:AD13"/>
    <mergeCell ref="AB22:AD23"/>
    <mergeCell ref="AB20:AD21"/>
    <mergeCell ref="AB18:AD19"/>
    <mergeCell ref="AB5:AD6"/>
    <mergeCell ref="AE20:AG21"/>
    <mergeCell ref="AE22:AG23"/>
    <mergeCell ref="Y22:AA23"/>
    <mergeCell ref="Y20:AA21"/>
    <mergeCell ref="W22:W23"/>
    <mergeCell ref="Y18:AA19"/>
    <mergeCell ref="AB16:AD17"/>
    <mergeCell ref="AB14:AD15"/>
    <mergeCell ref="Y8:AA9"/>
    <mergeCell ref="W8:W9"/>
    <mergeCell ref="W10:W11"/>
    <mergeCell ref="A7:A23"/>
    <mergeCell ref="I2:T3"/>
    <mergeCell ref="W2:AG3"/>
    <mergeCell ref="AE4:AG4"/>
    <mergeCell ref="AB4:AD4"/>
    <mergeCell ref="AI5:AK6"/>
    <mergeCell ref="AI4:AK4"/>
    <mergeCell ref="AJ2:AK2"/>
    <mergeCell ref="AJ3:AK3"/>
    <mergeCell ref="AE8:AG9"/>
    <mergeCell ref="AB8:AD9"/>
    <mergeCell ref="Y5:AA6"/>
    <mergeCell ref="W5:W6"/>
    <mergeCell ref="AH5:AH6"/>
    <mergeCell ref="AH8:AH9"/>
    <mergeCell ref="W16:W17"/>
    <mergeCell ref="W14:W15"/>
    <mergeCell ref="AH14:AH15"/>
    <mergeCell ref="W12:W13"/>
    <mergeCell ref="AI16:AK17"/>
    <mergeCell ref="Y4:AA4"/>
    <mergeCell ref="AE5:AG6"/>
    <mergeCell ref="AI8:AK9"/>
    <mergeCell ref="G5:G6"/>
    <mergeCell ref="H10:H11"/>
    <mergeCell ref="C10:G11"/>
    <mergeCell ref="AH10:AH11"/>
    <mergeCell ref="AI10:AK11"/>
    <mergeCell ref="H8:H9"/>
    <mergeCell ref="C8:G9"/>
    <mergeCell ref="AB38:AD39"/>
    <mergeCell ref="AB32:AD33"/>
    <mergeCell ref="AB30:AD31"/>
    <mergeCell ref="AB28:AD29"/>
    <mergeCell ref="B27:AK27"/>
    <mergeCell ref="Y10:AA11"/>
    <mergeCell ref="AE10:AG11"/>
    <mergeCell ref="AB10:AD11"/>
    <mergeCell ref="E5:E6"/>
    <mergeCell ref="D5:D6"/>
    <mergeCell ref="F5:F6"/>
    <mergeCell ref="C5:C6"/>
    <mergeCell ref="Y16:AA17"/>
    <mergeCell ref="Y14:AA15"/>
    <mergeCell ref="Y12:AA13"/>
    <mergeCell ref="B7:AK7"/>
    <mergeCell ref="B8:B9"/>
    <mergeCell ref="B10:B11"/>
    <mergeCell ref="H5:I5"/>
    <mergeCell ref="AE16:AG17"/>
    <mergeCell ref="AE14:AG15"/>
    <mergeCell ref="AE12:AG13"/>
    <mergeCell ref="AH12:AH13"/>
    <mergeCell ref="AI12:AK13"/>
    <mergeCell ref="Y32:AA33"/>
    <mergeCell ref="Y30:AA31"/>
    <mergeCell ref="Y24:AA24"/>
    <mergeCell ref="AH30:AH31"/>
    <mergeCell ref="AH28:AH29"/>
    <mergeCell ref="AH25:AH26"/>
    <mergeCell ref="AH52:AH53"/>
    <mergeCell ref="AH50:AH51"/>
    <mergeCell ref="AE30:AG31"/>
    <mergeCell ref="AE32:AG33"/>
    <mergeCell ref="AB25:AD26"/>
    <mergeCell ref="AB24:AD24"/>
    <mergeCell ref="AH45:AH46"/>
    <mergeCell ref="AE45:AG46"/>
    <mergeCell ref="AE28:AG29"/>
    <mergeCell ref="AE24:AG24"/>
    <mergeCell ref="AE25:AG26"/>
    <mergeCell ref="AE50:AG51"/>
    <mergeCell ref="AE52:AG53"/>
    <mergeCell ref="AE38:AG39"/>
    <mergeCell ref="AB36:AD37"/>
    <mergeCell ref="AE36:AG37"/>
    <mergeCell ref="AB34:AD35"/>
    <mergeCell ref="AE34:AG35"/>
    <mergeCell ref="AB44:AD44"/>
    <mergeCell ref="AB52:AD53"/>
    <mergeCell ref="AB50:AD51"/>
    <mergeCell ref="AB60:AD61"/>
    <mergeCell ref="AB62:AD63"/>
    <mergeCell ref="AB45:AD46"/>
    <mergeCell ref="AB48:AD49"/>
    <mergeCell ref="W18:W19"/>
    <mergeCell ref="W34:W35"/>
    <mergeCell ref="Y38:AA39"/>
    <mergeCell ref="Y34:AA35"/>
    <mergeCell ref="Y48:AA49"/>
    <mergeCell ref="W54:W55"/>
    <mergeCell ref="W56:W57"/>
    <mergeCell ref="W58:W59"/>
    <mergeCell ref="W48:W49"/>
    <mergeCell ref="W36:W37"/>
    <mergeCell ref="W25:W26"/>
    <mergeCell ref="W28:W29"/>
    <mergeCell ref="W32:W33"/>
    <mergeCell ref="W30:W31"/>
    <mergeCell ref="W20:W21"/>
    <mergeCell ref="Y28:AA29"/>
    <mergeCell ref="Y25:AA26"/>
    <mergeCell ref="AI18:AK19"/>
    <mergeCell ref="AI14:AK15"/>
    <mergeCell ref="AI22:AK23"/>
    <mergeCell ref="AI20:AK21"/>
    <mergeCell ref="AI24:AK24"/>
    <mergeCell ref="AI25:AK26"/>
    <mergeCell ref="AE40:AG41"/>
    <mergeCell ref="AE42:AG43"/>
    <mergeCell ref="AI38:AK39"/>
    <mergeCell ref="AI36:AK37"/>
    <mergeCell ref="AE18:AG19"/>
    <mergeCell ref="AI32:AK33"/>
    <mergeCell ref="AH32:AH33"/>
    <mergeCell ref="H26:I26"/>
    <mergeCell ref="H34:H35"/>
    <mergeCell ref="H32:H33"/>
    <mergeCell ref="AI60:AK61"/>
    <mergeCell ref="AI62:AK63"/>
    <mergeCell ref="AI40:AK41"/>
    <mergeCell ref="AI42:AK43"/>
    <mergeCell ref="AI54:AK55"/>
    <mergeCell ref="AI52:AK53"/>
    <mergeCell ref="AI50:AK51"/>
    <mergeCell ref="AI58:AK59"/>
    <mergeCell ref="AI56:AK57"/>
    <mergeCell ref="AI28:AK29"/>
    <mergeCell ref="AI30:AK31"/>
    <mergeCell ref="AI34:AK35"/>
    <mergeCell ref="AB40:AD41"/>
    <mergeCell ref="AB56:AD57"/>
    <mergeCell ref="AB54:AD55"/>
    <mergeCell ref="AE60:AG61"/>
    <mergeCell ref="AB58:AD59"/>
    <mergeCell ref="AE62:AG63"/>
    <mergeCell ref="AE58:AG59"/>
    <mergeCell ref="AE56:AG57"/>
    <mergeCell ref="AE54:AG55"/>
    <mergeCell ref="A68:A71"/>
    <mergeCell ref="B62:G63"/>
    <mergeCell ref="H67:I67"/>
    <mergeCell ref="B60:B61"/>
    <mergeCell ref="H14:H15"/>
    <mergeCell ref="H16:H17"/>
    <mergeCell ref="H12:H13"/>
    <mergeCell ref="C14:G15"/>
    <mergeCell ref="B14:B15"/>
    <mergeCell ref="B12:B13"/>
    <mergeCell ref="C12:G13"/>
    <mergeCell ref="C18:G19"/>
    <mergeCell ref="B22:G23"/>
    <mergeCell ref="C16:G17"/>
    <mergeCell ref="B16:B17"/>
    <mergeCell ref="A24:B26"/>
    <mergeCell ref="D25:D26"/>
    <mergeCell ref="G25:G26"/>
    <mergeCell ref="E25:E26"/>
    <mergeCell ref="F25:F26"/>
    <mergeCell ref="H30:H31"/>
    <mergeCell ref="H28:H29"/>
    <mergeCell ref="H24:I24"/>
    <mergeCell ref="H25:I25"/>
    <mergeCell ref="C28:G29"/>
    <mergeCell ref="B28:B29"/>
    <mergeCell ref="B20:B21"/>
    <mergeCell ref="B30:B31"/>
    <mergeCell ref="F71:G71"/>
    <mergeCell ref="B71:D71"/>
    <mergeCell ref="H20:H21"/>
    <mergeCell ref="C20:G21"/>
    <mergeCell ref="B18:B19"/>
    <mergeCell ref="H18:H19"/>
    <mergeCell ref="H22:H23"/>
    <mergeCell ref="B34:B35"/>
    <mergeCell ref="B32:B33"/>
    <mergeCell ref="C25:C26"/>
    <mergeCell ref="B42:G43"/>
    <mergeCell ref="A44:B46"/>
    <mergeCell ref="C30:G31"/>
    <mergeCell ref="A27:A43"/>
    <mergeCell ref="C32:G33"/>
    <mergeCell ref="C34:G35"/>
    <mergeCell ref="B56:B57"/>
    <mergeCell ref="B58:B59"/>
    <mergeCell ref="C60:G61"/>
    <mergeCell ref="H71:I71"/>
    <mergeCell ref="B50:B51"/>
    <mergeCell ref="W52:W53"/>
    <mergeCell ref="W50:W51"/>
    <mergeCell ref="H50:H51"/>
    <mergeCell ref="H48:H49"/>
    <mergeCell ref="H56:H57"/>
    <mergeCell ref="H54:H55"/>
    <mergeCell ref="B52:B53"/>
    <mergeCell ref="C52:G53"/>
    <mergeCell ref="B54:B55"/>
    <mergeCell ref="C54:G55"/>
    <mergeCell ref="C48:G49"/>
    <mergeCell ref="B48:B49"/>
    <mergeCell ref="H52:H53"/>
    <mergeCell ref="A66:X66"/>
    <mergeCell ref="M67:X67"/>
    <mergeCell ref="B69:D69"/>
    <mergeCell ref="B70:D70"/>
    <mergeCell ref="A47:A63"/>
    <mergeCell ref="B40:B41"/>
    <mergeCell ref="B36:B37"/>
    <mergeCell ref="B38:B39"/>
    <mergeCell ref="Y60:AA61"/>
    <mergeCell ref="Y58:AA59"/>
    <mergeCell ref="W60:W61"/>
    <mergeCell ref="W62:W63"/>
    <mergeCell ref="Y36:AA37"/>
    <mergeCell ref="Y40:AA41"/>
    <mergeCell ref="Y52:AA53"/>
    <mergeCell ref="Y50:AA51"/>
    <mergeCell ref="Y56:AA57"/>
    <mergeCell ref="Y62:AA63"/>
    <mergeCell ref="Y54:AA55"/>
    <mergeCell ref="Y45:AA46"/>
    <mergeCell ref="W45:W46"/>
    <mergeCell ref="W40:W41"/>
    <mergeCell ref="W42:W43"/>
    <mergeCell ref="W38:W39"/>
    <mergeCell ref="H70:I70"/>
    <mergeCell ref="M70:X70"/>
    <mergeCell ref="M71:X71"/>
    <mergeCell ref="M69:X69"/>
    <mergeCell ref="M68:X68"/>
    <mergeCell ref="H68:I68"/>
    <mergeCell ref="H69:I69"/>
    <mergeCell ref="B68:D68"/>
    <mergeCell ref="B67:D67"/>
    <mergeCell ref="H40:H41"/>
    <mergeCell ref="C38:G39"/>
    <mergeCell ref="C40:G41"/>
    <mergeCell ref="H60:H61"/>
    <mergeCell ref="H62:H63"/>
    <mergeCell ref="H36:H37"/>
    <mergeCell ref="H38:H39"/>
    <mergeCell ref="C36:G37"/>
    <mergeCell ref="D45:D46"/>
    <mergeCell ref="C45:C46"/>
    <mergeCell ref="C58:G59"/>
    <mergeCell ref="C56:G57"/>
    <mergeCell ref="C50:G51"/>
    <mergeCell ref="H58:H5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S991"/>
  <sheetViews>
    <sheetView workbookViewId="0">
      <selection sqref="A1:AS47"/>
    </sheetView>
  </sheetViews>
  <sheetFormatPr baseColWidth="10" defaultColWidth="14.42578125" defaultRowHeight="15" customHeight="1"/>
  <cols>
    <col min="1" max="1" width="18.28515625" customWidth="1"/>
    <col min="2" max="2" width="9" customWidth="1"/>
    <col min="3" max="3" width="20.42578125" customWidth="1"/>
    <col min="4" max="4" width="10.5703125" customWidth="1"/>
    <col min="5" max="5" width="11.5703125" customWidth="1"/>
    <col min="6" max="6" width="27" customWidth="1"/>
    <col min="7" max="7" width="11.28515625" customWidth="1"/>
    <col min="8" max="8" width="6.7109375" customWidth="1"/>
    <col min="9" max="9" width="5.85546875" customWidth="1"/>
    <col min="10" max="21" width="9.5703125" customWidth="1"/>
    <col min="22" max="22" width="15.85546875" customWidth="1"/>
    <col min="23" max="23" width="9.42578125" customWidth="1"/>
    <col min="24" max="24" width="14.42578125" customWidth="1"/>
    <col min="25" max="25" width="25" customWidth="1"/>
    <col min="26" max="26" width="17" customWidth="1"/>
    <col min="27" max="27" width="11.85546875" customWidth="1"/>
    <col min="28" max="30" width="27.85546875" customWidth="1"/>
    <col min="31" max="31" width="13" customWidth="1"/>
    <col min="32" max="32" width="17.42578125" customWidth="1"/>
    <col min="33" max="33" width="18.140625" customWidth="1"/>
    <col min="34" max="34" width="21" customWidth="1"/>
    <col min="35" max="35" width="22" customWidth="1"/>
    <col min="36" max="36" width="23.42578125" customWidth="1"/>
    <col min="37"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237" t="s">
        <v>18</v>
      </c>
      <c r="AJ1" s="1864"/>
      <c r="AK1" s="255"/>
      <c r="AL1" s="255"/>
      <c r="AM1" s="255"/>
      <c r="AN1" s="255"/>
      <c r="AO1" s="255"/>
      <c r="AP1" s="255"/>
      <c r="AQ1" s="255"/>
      <c r="AR1" s="255"/>
      <c r="AS1" s="255"/>
    </row>
    <row r="2" spans="1:45" ht="21" customHeight="1">
      <c r="A2" s="1796"/>
      <c r="B2" s="1715"/>
      <c r="C2" s="1713"/>
      <c r="D2" s="2044" t="s">
        <v>23</v>
      </c>
      <c r="E2" s="1720"/>
      <c r="F2" s="1720"/>
      <c r="G2" s="1720"/>
      <c r="H2" s="1721"/>
      <c r="I2" s="2044" t="s">
        <v>1613</v>
      </c>
      <c r="J2" s="1720"/>
      <c r="K2" s="1720"/>
      <c r="L2" s="1720"/>
      <c r="M2" s="1720"/>
      <c r="N2" s="1720"/>
      <c r="O2" s="1720"/>
      <c r="P2" s="1720"/>
      <c r="Q2" s="1720"/>
      <c r="R2" s="1720"/>
      <c r="S2" s="1720"/>
      <c r="T2" s="1721"/>
      <c r="U2" s="256" t="s">
        <v>47</v>
      </c>
      <c r="V2" s="651">
        <f t="shared" ref="V2:V3" si="0">+X5+X7+X9+X11+X13+X15+X17+X33+X45</f>
        <v>1</v>
      </c>
      <c r="W2" s="2040"/>
      <c r="X2" s="1720"/>
      <c r="Y2" s="1720"/>
      <c r="Z2" s="1720"/>
      <c r="AA2" s="1720"/>
      <c r="AB2" s="1720"/>
      <c r="AC2" s="1720"/>
      <c r="AD2" s="1720"/>
      <c r="AE2" s="1720"/>
      <c r="AF2" s="1720"/>
      <c r="AG2" s="1720"/>
      <c r="AH2" s="1721"/>
      <c r="AI2" s="2226" t="s">
        <v>1557</v>
      </c>
      <c r="AJ2" s="1874"/>
      <c r="AK2" s="255"/>
      <c r="AL2" s="255"/>
      <c r="AM2" s="255"/>
      <c r="AN2" s="255"/>
      <c r="AO2" s="255"/>
      <c r="AP2" s="255"/>
      <c r="AQ2" s="255"/>
      <c r="AR2" s="255"/>
      <c r="AS2" s="255"/>
    </row>
    <row r="3" spans="1:45" ht="21"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961">
        <f t="shared" si="0"/>
        <v>0.87592186201611111</v>
      </c>
      <c r="W3" s="1696"/>
      <c r="X3" s="1666"/>
      <c r="Y3" s="1666"/>
      <c r="Z3" s="1666"/>
      <c r="AA3" s="1666"/>
      <c r="AB3" s="1666"/>
      <c r="AC3" s="1666"/>
      <c r="AD3" s="1666"/>
      <c r="AE3" s="1666"/>
      <c r="AF3" s="1666"/>
      <c r="AG3" s="1666"/>
      <c r="AH3" s="1651"/>
      <c r="AI3" s="2225">
        <v>43159</v>
      </c>
      <c r="AJ3" s="2055"/>
      <c r="AK3" s="255"/>
      <c r="AL3" s="255"/>
      <c r="AM3" s="255"/>
      <c r="AN3" s="255"/>
      <c r="AO3" s="255"/>
      <c r="AP3" s="255"/>
      <c r="AQ3" s="255"/>
      <c r="AR3" s="255"/>
      <c r="AS3" s="255"/>
    </row>
    <row r="4" spans="1:45" ht="45" customHeight="1">
      <c r="A4" s="2048" t="s">
        <v>107</v>
      </c>
      <c r="B4" s="1664"/>
      <c r="C4" s="340" t="s">
        <v>108</v>
      </c>
      <c r="D4" s="261" t="s">
        <v>109</v>
      </c>
      <c r="E4" s="261" t="s">
        <v>28</v>
      </c>
      <c r="F4" s="261" t="s">
        <v>110</v>
      </c>
      <c r="G4" s="340" t="s">
        <v>111</v>
      </c>
      <c r="H4" s="2080" t="s">
        <v>112</v>
      </c>
      <c r="I4" s="1866"/>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2080" t="s">
        <v>113</v>
      </c>
      <c r="Z4" s="1863"/>
      <c r="AA4" s="1866"/>
      <c r="AB4" s="2080" t="s">
        <v>117</v>
      </c>
      <c r="AC4" s="1863"/>
      <c r="AD4" s="1866"/>
      <c r="AE4" s="2080" t="s">
        <v>427</v>
      </c>
      <c r="AF4" s="1863"/>
      <c r="AG4" s="1866"/>
      <c r="AH4" s="2080" t="s">
        <v>125</v>
      </c>
      <c r="AI4" s="1863"/>
      <c r="AJ4" s="1864"/>
      <c r="AK4" s="267"/>
      <c r="AL4" s="267"/>
      <c r="AM4" s="267"/>
      <c r="AN4" s="267"/>
      <c r="AO4" s="267"/>
      <c r="AP4" s="267"/>
      <c r="AQ4" s="267"/>
      <c r="AR4" s="267"/>
      <c r="AS4" s="267"/>
    </row>
    <row r="5" spans="1:45" ht="82.5" customHeight="1">
      <c r="A5" s="1796"/>
      <c r="B5" s="1713"/>
      <c r="C5" s="2293" t="s">
        <v>2786</v>
      </c>
      <c r="D5" s="2156" t="s">
        <v>298</v>
      </c>
      <c r="E5" s="2231">
        <v>1</v>
      </c>
      <c r="F5" s="2156" t="s">
        <v>2787</v>
      </c>
      <c r="G5" s="2167" t="s">
        <v>300</v>
      </c>
      <c r="H5" s="2042" t="s">
        <v>79</v>
      </c>
      <c r="I5" s="876" t="s">
        <v>47</v>
      </c>
      <c r="J5" s="898">
        <f t="shared" ref="J5:U5" si="1">J30</f>
        <v>7.6999999999999999E-2</v>
      </c>
      <c r="K5" s="898">
        <f t="shared" si="1"/>
        <v>1.6400000000000001E-2</v>
      </c>
      <c r="L5" s="898">
        <f t="shared" si="1"/>
        <v>6.83E-2</v>
      </c>
      <c r="M5" s="898">
        <f t="shared" si="1"/>
        <v>0.14390000000000003</v>
      </c>
      <c r="N5" s="898">
        <f t="shared" si="1"/>
        <v>6.1100000000000002E-2</v>
      </c>
      <c r="O5" s="898">
        <f t="shared" si="1"/>
        <v>8.7099999999999997E-2</v>
      </c>
      <c r="P5" s="898">
        <f t="shared" si="1"/>
        <v>0.18229999999999999</v>
      </c>
      <c r="Q5" s="898">
        <f t="shared" si="1"/>
        <v>5.9499999999999997E-2</v>
      </c>
      <c r="R5" s="898">
        <f t="shared" si="1"/>
        <v>3.5099999999999999E-2</v>
      </c>
      <c r="S5" s="898">
        <f t="shared" si="1"/>
        <v>0.16170000000000001</v>
      </c>
      <c r="T5" s="898">
        <f t="shared" si="1"/>
        <v>6.8199999999999997E-2</v>
      </c>
      <c r="U5" s="898">
        <f t="shared" si="1"/>
        <v>3.9400000000000004E-2</v>
      </c>
      <c r="V5" s="730">
        <f t="shared" ref="V5:V6" si="2">SUM(J5:U5)</f>
        <v>1.0000000000000002</v>
      </c>
      <c r="W5" s="2309">
        <v>0.37</v>
      </c>
      <c r="X5" s="730">
        <f>+(V5/V5)*W5</f>
        <v>0.37</v>
      </c>
      <c r="Y5" s="2035" t="s">
        <v>2790</v>
      </c>
      <c r="Z5" s="1720"/>
      <c r="AA5" s="1721"/>
      <c r="AB5" s="2138" t="s">
        <v>2791</v>
      </c>
      <c r="AC5" s="1720"/>
      <c r="AD5" s="1721"/>
      <c r="AE5" s="2073" t="s">
        <v>2792</v>
      </c>
      <c r="AF5" s="1720"/>
      <c r="AG5" s="1721"/>
      <c r="AH5" s="2073" t="s">
        <v>2793</v>
      </c>
      <c r="AI5" s="1720"/>
      <c r="AJ5" s="1872"/>
      <c r="AK5" s="267"/>
      <c r="AL5" s="267"/>
      <c r="AM5" s="267"/>
      <c r="AN5" s="267"/>
      <c r="AO5" s="267"/>
      <c r="AP5" s="267"/>
      <c r="AQ5" s="267"/>
      <c r="AR5" s="267"/>
      <c r="AS5" s="267"/>
    </row>
    <row r="6" spans="1:45" ht="82.5" customHeight="1">
      <c r="A6" s="1796"/>
      <c r="B6" s="1713"/>
      <c r="C6" s="1715"/>
      <c r="D6" s="2219"/>
      <c r="E6" s="1715"/>
      <c r="F6" s="2219"/>
      <c r="G6" s="2232"/>
      <c r="H6" s="2256"/>
      <c r="I6" s="878" t="s">
        <v>48</v>
      </c>
      <c r="J6" s="889">
        <f t="shared" ref="J6:S6" si="3">J31</f>
        <v>7.6999999999999999E-2</v>
      </c>
      <c r="K6" s="889">
        <f t="shared" si="3"/>
        <v>1.6400000000000001E-2</v>
      </c>
      <c r="L6" s="889">
        <f t="shared" si="3"/>
        <v>6.83E-2</v>
      </c>
      <c r="M6" s="889">
        <f t="shared" si="3"/>
        <v>0.14390000000000003</v>
      </c>
      <c r="N6" s="889">
        <f t="shared" si="3"/>
        <v>6.1100000000000002E-2</v>
      </c>
      <c r="O6" s="889">
        <f t="shared" si="3"/>
        <v>8.7099999999999997E-2</v>
      </c>
      <c r="P6" s="889">
        <f t="shared" si="3"/>
        <v>0.18229999999999999</v>
      </c>
      <c r="Q6" s="889">
        <f t="shared" si="3"/>
        <v>5.9499999999999997E-2</v>
      </c>
      <c r="R6" s="889">
        <f t="shared" si="3"/>
        <v>3.5099999999999999E-2</v>
      </c>
      <c r="S6" s="889">
        <f t="shared" si="3"/>
        <v>0.16170000000000001</v>
      </c>
      <c r="T6" s="1021" t="s">
        <v>2796</v>
      </c>
      <c r="U6" s="1021" t="s">
        <v>2797</v>
      </c>
      <c r="V6" s="733">
        <f t="shared" si="2"/>
        <v>0.89240000000000008</v>
      </c>
      <c r="W6" s="1619"/>
      <c r="X6" s="730">
        <f>+V6/V5*W5</f>
        <v>0.33018799999999993</v>
      </c>
      <c r="Y6" s="1679"/>
      <c r="Z6" s="1722"/>
      <c r="AA6" s="1648"/>
      <c r="AB6" s="1679"/>
      <c r="AC6" s="1722"/>
      <c r="AD6" s="1648"/>
      <c r="AE6" s="1679"/>
      <c r="AF6" s="1722"/>
      <c r="AG6" s="1648"/>
      <c r="AH6" s="1679"/>
      <c r="AI6" s="1722"/>
      <c r="AJ6" s="2067"/>
      <c r="AK6" s="267"/>
      <c r="AL6" s="267"/>
      <c r="AM6" s="267"/>
      <c r="AN6" s="267"/>
      <c r="AO6" s="267"/>
      <c r="AP6" s="267"/>
      <c r="AQ6" s="267"/>
      <c r="AR6" s="267"/>
      <c r="AS6" s="267"/>
    </row>
    <row r="7" spans="1:45" ht="39" customHeight="1">
      <c r="A7" s="1796"/>
      <c r="B7" s="1713"/>
      <c r="C7" s="1715"/>
      <c r="D7" s="2156" t="s">
        <v>2799</v>
      </c>
      <c r="E7" s="2147">
        <v>155.96600000000001</v>
      </c>
      <c r="F7" s="2156" t="s">
        <v>2800</v>
      </c>
      <c r="G7" s="2167" t="s">
        <v>2801</v>
      </c>
      <c r="H7" s="2255" t="s">
        <v>79</v>
      </c>
      <c r="I7" s="878" t="s">
        <v>47</v>
      </c>
      <c r="J7" s="893"/>
      <c r="K7" s="893"/>
      <c r="L7" s="898"/>
      <c r="M7" s="1023">
        <v>155.97</v>
      </c>
      <c r="N7" s="893"/>
      <c r="O7" s="893"/>
      <c r="P7" s="1023">
        <v>155.97</v>
      </c>
      <c r="Q7" s="893"/>
      <c r="R7" s="893"/>
      <c r="S7" s="1023">
        <v>155.97</v>
      </c>
      <c r="T7" s="893"/>
      <c r="U7" s="1023">
        <v>155.97</v>
      </c>
      <c r="V7" s="1024">
        <f>SUM(J7:U7)/4</f>
        <v>155.97</v>
      </c>
      <c r="W7" s="2039">
        <v>5.0000000000000001E-3</v>
      </c>
      <c r="X7" s="730">
        <f>+(V7/V7)*W7</f>
        <v>5.0000000000000001E-3</v>
      </c>
      <c r="Y7" s="2073"/>
      <c r="Z7" s="1720"/>
      <c r="AA7" s="1721"/>
      <c r="AB7" s="2138" t="s">
        <v>2803</v>
      </c>
      <c r="AC7" s="1720"/>
      <c r="AD7" s="1721"/>
      <c r="AE7" s="2138" t="s">
        <v>2804</v>
      </c>
      <c r="AF7" s="1720"/>
      <c r="AG7" s="1721"/>
      <c r="AH7" s="2138" t="s">
        <v>2806</v>
      </c>
      <c r="AI7" s="1720"/>
      <c r="AJ7" s="1872"/>
      <c r="AK7" s="267"/>
      <c r="AL7" s="267"/>
      <c r="AM7" s="267"/>
      <c r="AN7" s="267"/>
      <c r="AO7" s="267"/>
      <c r="AP7" s="267"/>
      <c r="AQ7" s="267"/>
      <c r="AR7" s="267"/>
      <c r="AS7" s="267"/>
    </row>
    <row r="8" spans="1:45" ht="39" customHeight="1">
      <c r="A8" s="1796"/>
      <c r="B8" s="1713"/>
      <c r="C8" s="1715"/>
      <c r="D8" s="2219"/>
      <c r="E8" s="1715"/>
      <c r="F8" s="2219"/>
      <c r="G8" s="2232"/>
      <c r="H8" s="2256"/>
      <c r="I8" s="878" t="s">
        <v>48</v>
      </c>
      <c r="J8" s="1025"/>
      <c r="K8" s="1025"/>
      <c r="L8" s="1025"/>
      <c r="M8" s="1026">
        <v>147.31</v>
      </c>
      <c r="N8" s="1025"/>
      <c r="O8" s="1025"/>
      <c r="P8" s="1026">
        <v>148.80000000000001</v>
      </c>
      <c r="Q8" s="1025"/>
      <c r="R8" s="1025"/>
      <c r="S8" s="1027">
        <v>153.6</v>
      </c>
      <c r="T8" s="1025"/>
      <c r="U8" s="1028" t="s">
        <v>2810</v>
      </c>
      <c r="V8" s="1029">
        <f t="shared" ref="V8:V12" si="4">SUM(J8:U8)</f>
        <v>449.71000000000004</v>
      </c>
      <c r="W8" s="1619"/>
      <c r="X8" s="730">
        <f>+V8/V7*W7</f>
        <v>1.441655446560236E-2</v>
      </c>
      <c r="Y8" s="1679"/>
      <c r="Z8" s="1722"/>
      <c r="AA8" s="1648"/>
      <c r="AB8" s="1679"/>
      <c r="AC8" s="1722"/>
      <c r="AD8" s="1648"/>
      <c r="AE8" s="1679"/>
      <c r="AF8" s="1722"/>
      <c r="AG8" s="1648"/>
      <c r="AH8" s="1679"/>
      <c r="AI8" s="1722"/>
      <c r="AJ8" s="2067"/>
      <c r="AK8" s="267"/>
      <c r="AL8" s="267"/>
      <c r="AM8" s="267"/>
      <c r="AN8" s="267"/>
      <c r="AO8" s="267"/>
      <c r="AP8" s="267"/>
      <c r="AQ8" s="267"/>
      <c r="AR8" s="267"/>
      <c r="AS8" s="267"/>
    </row>
    <row r="9" spans="1:45" ht="32.25" customHeight="1">
      <c r="A9" s="1796"/>
      <c r="B9" s="1713"/>
      <c r="C9" s="1715"/>
      <c r="D9" s="2156" t="s">
        <v>298</v>
      </c>
      <c r="E9" s="2231">
        <v>1</v>
      </c>
      <c r="F9" s="2156" t="s">
        <v>2817</v>
      </c>
      <c r="G9" s="2167" t="s">
        <v>2801</v>
      </c>
      <c r="H9" s="2255" t="s">
        <v>79</v>
      </c>
      <c r="I9" s="878" t="s">
        <v>47</v>
      </c>
      <c r="J9" s="893"/>
      <c r="K9" s="893"/>
      <c r="L9" s="893"/>
      <c r="M9" s="893"/>
      <c r="N9" s="898">
        <v>0.5</v>
      </c>
      <c r="O9" s="893"/>
      <c r="P9" s="893"/>
      <c r="Q9" s="893"/>
      <c r="R9" s="893"/>
      <c r="S9" s="893"/>
      <c r="T9" s="898">
        <v>0.5</v>
      </c>
      <c r="U9" s="893"/>
      <c r="V9" s="730">
        <f t="shared" si="4"/>
        <v>1</v>
      </c>
      <c r="W9" s="2039">
        <v>5.0000000000000001E-3</v>
      </c>
      <c r="X9" s="730">
        <f>+(V9/V9)*W9</f>
        <v>5.0000000000000001E-3</v>
      </c>
      <c r="Y9" s="2073"/>
      <c r="Z9" s="1720"/>
      <c r="AA9" s="1721"/>
      <c r="AB9" s="2138" t="s">
        <v>2818</v>
      </c>
      <c r="AC9" s="1720"/>
      <c r="AD9" s="1721"/>
      <c r="AE9" s="2138" t="s">
        <v>2819</v>
      </c>
      <c r="AF9" s="1720"/>
      <c r="AG9" s="1721"/>
      <c r="AH9" s="2073"/>
      <c r="AI9" s="1720"/>
      <c r="AJ9" s="1872"/>
      <c r="AK9" s="267"/>
      <c r="AL9" s="267"/>
      <c r="AM9" s="267"/>
      <c r="AN9" s="267"/>
      <c r="AO9" s="267"/>
      <c r="AP9" s="267"/>
      <c r="AQ9" s="267"/>
      <c r="AR9" s="267"/>
      <c r="AS9" s="267"/>
    </row>
    <row r="10" spans="1:45" ht="32.25" customHeight="1">
      <c r="A10" s="1796"/>
      <c r="B10" s="1713"/>
      <c r="C10" s="1715"/>
      <c r="D10" s="2219"/>
      <c r="E10" s="1715"/>
      <c r="F10" s="2219"/>
      <c r="G10" s="2232"/>
      <c r="H10" s="2256"/>
      <c r="I10" s="878" t="s">
        <v>48</v>
      </c>
      <c r="J10" s="1025"/>
      <c r="K10" s="1025"/>
      <c r="L10" s="1025"/>
      <c r="M10" s="1025"/>
      <c r="N10" s="889">
        <v>0.5</v>
      </c>
      <c r="O10" s="1025"/>
      <c r="P10" s="1025"/>
      <c r="Q10" s="1025"/>
      <c r="R10" s="1025"/>
      <c r="S10" s="1025"/>
      <c r="T10" s="1030">
        <v>0.5</v>
      </c>
      <c r="U10" s="1031"/>
      <c r="V10" s="733">
        <f t="shared" si="4"/>
        <v>1</v>
      </c>
      <c r="W10" s="1619"/>
      <c r="X10" s="730">
        <f>+V10/V9*W9</f>
        <v>5.0000000000000001E-3</v>
      </c>
      <c r="Y10" s="1679"/>
      <c r="Z10" s="1722"/>
      <c r="AA10" s="1648"/>
      <c r="AB10" s="1679"/>
      <c r="AC10" s="1722"/>
      <c r="AD10" s="1648"/>
      <c r="AE10" s="1679"/>
      <c r="AF10" s="1722"/>
      <c r="AG10" s="1648"/>
      <c r="AH10" s="1679"/>
      <c r="AI10" s="1722"/>
      <c r="AJ10" s="2067"/>
      <c r="AK10" s="267"/>
      <c r="AL10" s="267"/>
      <c r="AM10" s="267"/>
      <c r="AN10" s="267"/>
      <c r="AO10" s="267"/>
      <c r="AP10" s="267"/>
      <c r="AQ10" s="267"/>
      <c r="AR10" s="267"/>
      <c r="AS10" s="267"/>
    </row>
    <row r="11" spans="1:45" ht="32.25" customHeight="1">
      <c r="A11" s="1796"/>
      <c r="B11" s="1713"/>
      <c r="C11" s="1715"/>
      <c r="D11" s="2156" t="s">
        <v>298</v>
      </c>
      <c r="E11" s="2231">
        <v>1</v>
      </c>
      <c r="F11" s="2156" t="s">
        <v>2822</v>
      </c>
      <c r="G11" s="2167" t="s">
        <v>2801</v>
      </c>
      <c r="H11" s="2255" t="s">
        <v>79</v>
      </c>
      <c r="I11" s="878" t="s">
        <v>47</v>
      </c>
      <c r="J11" s="893"/>
      <c r="K11" s="893"/>
      <c r="L11" s="893"/>
      <c r="M11" s="893"/>
      <c r="N11" s="898">
        <v>0.5</v>
      </c>
      <c r="O11" s="893"/>
      <c r="P11" s="893"/>
      <c r="Q11" s="893"/>
      <c r="R11" s="893"/>
      <c r="S11" s="893"/>
      <c r="T11" s="898">
        <v>0.5</v>
      </c>
      <c r="U11" s="893"/>
      <c r="V11" s="730">
        <f t="shared" si="4"/>
        <v>1</v>
      </c>
      <c r="W11" s="2039">
        <v>5.0000000000000001E-3</v>
      </c>
      <c r="X11" s="730">
        <f>+(V11/V11)*W11</f>
        <v>5.0000000000000001E-3</v>
      </c>
      <c r="Y11" s="2073"/>
      <c r="Z11" s="1720"/>
      <c r="AA11" s="1721"/>
      <c r="AB11" s="2138" t="s">
        <v>2823</v>
      </c>
      <c r="AC11" s="1720"/>
      <c r="AD11" s="1721"/>
      <c r="AE11" s="2138" t="s">
        <v>2819</v>
      </c>
      <c r="AF11" s="1720"/>
      <c r="AG11" s="1721"/>
      <c r="AH11" s="2073"/>
      <c r="AI11" s="1720"/>
      <c r="AJ11" s="1872"/>
      <c r="AK11" s="267"/>
      <c r="AL11" s="267"/>
      <c r="AM11" s="267"/>
      <c r="AN11" s="267"/>
      <c r="AO11" s="267"/>
      <c r="AP11" s="267"/>
      <c r="AQ11" s="267"/>
      <c r="AR11" s="267"/>
      <c r="AS11" s="267"/>
    </row>
    <row r="12" spans="1:45" ht="32.25" customHeight="1">
      <c r="A12" s="1796"/>
      <c r="B12" s="1713"/>
      <c r="C12" s="1715"/>
      <c r="D12" s="2219"/>
      <c r="E12" s="1715"/>
      <c r="F12" s="2219"/>
      <c r="G12" s="2232"/>
      <c r="H12" s="2256"/>
      <c r="I12" s="878" t="s">
        <v>48</v>
      </c>
      <c r="J12" s="1025"/>
      <c r="K12" s="1025"/>
      <c r="L12" s="1025"/>
      <c r="M12" s="1025"/>
      <c r="N12" s="889">
        <v>0.5</v>
      </c>
      <c r="O12" s="1025"/>
      <c r="P12" s="1025"/>
      <c r="Q12" s="1025"/>
      <c r="R12" s="1025"/>
      <c r="S12" s="1025"/>
      <c r="T12" s="1030">
        <v>0.5</v>
      </c>
      <c r="U12" s="1031"/>
      <c r="V12" s="733">
        <f t="shared" si="4"/>
        <v>1</v>
      </c>
      <c r="W12" s="1619"/>
      <c r="X12" s="730">
        <f>+V12/V11*W11</f>
        <v>5.0000000000000001E-3</v>
      </c>
      <c r="Y12" s="1679"/>
      <c r="Z12" s="1722"/>
      <c r="AA12" s="1648"/>
      <c r="AB12" s="1679"/>
      <c r="AC12" s="1722"/>
      <c r="AD12" s="1648"/>
      <c r="AE12" s="1679"/>
      <c r="AF12" s="1722"/>
      <c r="AG12" s="1648"/>
      <c r="AH12" s="1679"/>
      <c r="AI12" s="1722"/>
      <c r="AJ12" s="2067"/>
      <c r="AK12" s="267"/>
      <c r="AL12" s="267"/>
      <c r="AM12" s="267"/>
      <c r="AN12" s="267"/>
      <c r="AO12" s="267"/>
      <c r="AP12" s="267"/>
      <c r="AQ12" s="267"/>
      <c r="AR12" s="267"/>
      <c r="AS12" s="267"/>
    </row>
    <row r="13" spans="1:45" ht="32.25" customHeight="1">
      <c r="A13" s="1796"/>
      <c r="B13" s="1713"/>
      <c r="C13" s="1715"/>
      <c r="D13" s="2156" t="s">
        <v>2824</v>
      </c>
      <c r="E13" s="2147">
        <v>1356.2</v>
      </c>
      <c r="F13" s="2156" t="s">
        <v>2825</v>
      </c>
      <c r="G13" s="2167" t="s">
        <v>2801</v>
      </c>
      <c r="H13" s="2255" t="s">
        <v>79</v>
      </c>
      <c r="I13" s="878" t="s">
        <v>47</v>
      </c>
      <c r="J13" s="893"/>
      <c r="K13" s="893"/>
      <c r="L13" s="893"/>
      <c r="M13" s="893"/>
      <c r="N13" s="893"/>
      <c r="O13" s="1023">
        <v>1356.2</v>
      </c>
      <c r="P13" s="893"/>
      <c r="Q13" s="893"/>
      <c r="R13" s="893"/>
      <c r="S13" s="893"/>
      <c r="T13" s="893"/>
      <c r="U13" s="1023">
        <v>1356.2</v>
      </c>
      <c r="V13" s="1024">
        <f>SUM(J13:U13)/2</f>
        <v>1356.2</v>
      </c>
      <c r="W13" s="2039">
        <v>5.0000000000000001E-3</v>
      </c>
      <c r="X13" s="730">
        <f>+(V13/V13)*W13</f>
        <v>5.0000000000000001E-3</v>
      </c>
      <c r="Y13" s="2035"/>
      <c r="Z13" s="1720"/>
      <c r="AA13" s="1721"/>
      <c r="AB13" s="2138" t="s">
        <v>2826</v>
      </c>
      <c r="AC13" s="1720"/>
      <c r="AD13" s="1721"/>
      <c r="AE13" s="2138" t="s">
        <v>2654</v>
      </c>
      <c r="AF13" s="1720"/>
      <c r="AG13" s="1721"/>
      <c r="AH13" s="2073" t="s">
        <v>2827</v>
      </c>
      <c r="AI13" s="1720"/>
      <c r="AJ13" s="1872"/>
      <c r="AK13" s="267"/>
      <c r="AL13" s="267"/>
      <c r="AM13" s="267"/>
      <c r="AN13" s="267"/>
      <c r="AO13" s="267"/>
      <c r="AP13" s="267"/>
      <c r="AQ13" s="267"/>
      <c r="AR13" s="267"/>
      <c r="AS13" s="267"/>
    </row>
    <row r="14" spans="1:45" ht="32.25" customHeight="1">
      <c r="A14" s="1796"/>
      <c r="B14" s="1713"/>
      <c r="C14" s="1715"/>
      <c r="D14" s="2219"/>
      <c r="E14" s="1715"/>
      <c r="F14" s="2219"/>
      <c r="G14" s="2232"/>
      <c r="H14" s="2256"/>
      <c r="I14" s="878" t="s">
        <v>48</v>
      </c>
      <c r="J14" s="1025"/>
      <c r="K14" s="1025"/>
      <c r="L14" s="1025"/>
      <c r="M14" s="1025"/>
      <c r="N14" s="1025"/>
      <c r="O14" s="1027">
        <v>1466</v>
      </c>
      <c r="P14" s="1025"/>
      <c r="Q14" s="1025"/>
      <c r="R14" s="1025"/>
      <c r="S14" s="1025"/>
      <c r="T14" s="1025"/>
      <c r="U14" s="1032">
        <v>1356.2</v>
      </c>
      <c r="V14" s="1033">
        <f t="shared" ref="V14:V16" si="5">SUM(J14:U14)</f>
        <v>2822.2</v>
      </c>
      <c r="W14" s="1619"/>
      <c r="X14" s="730">
        <f>+V14/V13*W13</f>
        <v>1.0404807550508774E-2</v>
      </c>
      <c r="Y14" s="1679"/>
      <c r="Z14" s="1722"/>
      <c r="AA14" s="1648"/>
      <c r="AB14" s="1679"/>
      <c r="AC14" s="1722"/>
      <c r="AD14" s="1648"/>
      <c r="AE14" s="1679"/>
      <c r="AF14" s="1722"/>
      <c r="AG14" s="1648"/>
      <c r="AH14" s="1679"/>
      <c r="AI14" s="1722"/>
      <c r="AJ14" s="2067"/>
      <c r="AK14" s="267"/>
      <c r="AL14" s="267"/>
      <c r="AM14" s="267"/>
      <c r="AN14" s="267"/>
      <c r="AO14" s="267"/>
      <c r="AP14" s="267"/>
      <c r="AQ14" s="267"/>
      <c r="AR14" s="267"/>
      <c r="AS14" s="267"/>
    </row>
    <row r="15" spans="1:45" ht="78.75" customHeight="1">
      <c r="A15" s="1796"/>
      <c r="B15" s="1713"/>
      <c r="C15" s="1715"/>
      <c r="D15" s="2156" t="s">
        <v>2828</v>
      </c>
      <c r="E15" s="2239">
        <v>50</v>
      </c>
      <c r="F15" s="2156" t="s">
        <v>2829</v>
      </c>
      <c r="G15" s="2167" t="s">
        <v>2801</v>
      </c>
      <c r="H15" s="2255" t="s">
        <v>79</v>
      </c>
      <c r="I15" s="878" t="s">
        <v>47</v>
      </c>
      <c r="J15" s="893"/>
      <c r="K15" s="893"/>
      <c r="L15" s="1023">
        <v>10</v>
      </c>
      <c r="M15" s="893"/>
      <c r="N15" s="893"/>
      <c r="O15" s="1023">
        <v>10</v>
      </c>
      <c r="P15" s="893"/>
      <c r="Q15" s="893"/>
      <c r="R15" s="1023">
        <v>12</v>
      </c>
      <c r="S15" s="893"/>
      <c r="T15" s="893"/>
      <c r="U15" s="1023">
        <v>18</v>
      </c>
      <c r="V15" s="764">
        <f t="shared" si="5"/>
        <v>50</v>
      </c>
      <c r="W15" s="2039">
        <v>5.0000000000000001E-3</v>
      </c>
      <c r="X15" s="730">
        <f>+(V15/V15)*W15</f>
        <v>5.0000000000000001E-3</v>
      </c>
      <c r="Y15" s="2035" t="s">
        <v>2830</v>
      </c>
      <c r="Z15" s="1720"/>
      <c r="AA15" s="1721"/>
      <c r="AB15" s="2138" t="s">
        <v>2831</v>
      </c>
      <c r="AC15" s="1720"/>
      <c r="AD15" s="1721"/>
      <c r="AE15" s="2138" t="s">
        <v>2832</v>
      </c>
      <c r="AF15" s="1720"/>
      <c r="AG15" s="1721"/>
      <c r="AH15" s="2073" t="s">
        <v>2833</v>
      </c>
      <c r="AI15" s="1720"/>
      <c r="AJ15" s="1872"/>
      <c r="AK15" s="267"/>
      <c r="AL15" s="267"/>
      <c r="AM15" s="267"/>
      <c r="AN15" s="267"/>
      <c r="AO15" s="267"/>
      <c r="AP15" s="267"/>
      <c r="AQ15" s="267"/>
      <c r="AR15" s="267"/>
      <c r="AS15" s="267"/>
    </row>
    <row r="16" spans="1:45" ht="32.25" customHeight="1">
      <c r="A16" s="1796"/>
      <c r="B16" s="1713"/>
      <c r="C16" s="1715"/>
      <c r="D16" s="2219"/>
      <c r="E16" s="1715"/>
      <c r="F16" s="2219"/>
      <c r="G16" s="2232"/>
      <c r="H16" s="2256"/>
      <c r="I16" s="878" t="s">
        <v>48</v>
      </c>
      <c r="J16" s="1025"/>
      <c r="K16" s="1025"/>
      <c r="L16" s="1034">
        <v>10</v>
      </c>
      <c r="M16" s="1025"/>
      <c r="N16" s="1025"/>
      <c r="O16" s="1034">
        <v>3</v>
      </c>
      <c r="P16" s="1025"/>
      <c r="Q16" s="1025"/>
      <c r="R16" s="1034">
        <v>9</v>
      </c>
      <c r="S16" s="1025"/>
      <c r="T16" s="1025"/>
      <c r="U16" s="1028">
        <v>18</v>
      </c>
      <c r="V16" s="767">
        <f t="shared" si="5"/>
        <v>40</v>
      </c>
      <c r="W16" s="1619"/>
      <c r="X16" s="730">
        <f>+V16/V15*W15</f>
        <v>4.0000000000000001E-3</v>
      </c>
      <c r="Y16" s="1679"/>
      <c r="Z16" s="1722"/>
      <c r="AA16" s="1648"/>
      <c r="AB16" s="1679"/>
      <c r="AC16" s="1722"/>
      <c r="AD16" s="1648"/>
      <c r="AE16" s="1679"/>
      <c r="AF16" s="1722"/>
      <c r="AG16" s="1648"/>
      <c r="AH16" s="1679"/>
      <c r="AI16" s="1722"/>
      <c r="AJ16" s="2067"/>
      <c r="AK16" s="267"/>
      <c r="AL16" s="267"/>
      <c r="AM16" s="267"/>
      <c r="AN16" s="267"/>
      <c r="AO16" s="267"/>
      <c r="AP16" s="267"/>
      <c r="AQ16" s="267"/>
      <c r="AR16" s="267"/>
      <c r="AS16" s="267"/>
    </row>
    <row r="17" spans="1:45" ht="32.25" customHeight="1">
      <c r="A17" s="1796"/>
      <c r="B17" s="1713"/>
      <c r="C17" s="1715"/>
      <c r="D17" s="2156" t="s">
        <v>298</v>
      </c>
      <c r="E17" s="2231">
        <v>1</v>
      </c>
      <c r="F17" s="2156" t="s">
        <v>2834</v>
      </c>
      <c r="G17" s="2167" t="s">
        <v>2801</v>
      </c>
      <c r="H17" s="2255" t="s">
        <v>79</v>
      </c>
      <c r="I17" s="878" t="s">
        <v>47</v>
      </c>
      <c r="J17" s="893"/>
      <c r="K17" s="893"/>
      <c r="L17" s="893"/>
      <c r="M17" s="893"/>
      <c r="N17" s="893"/>
      <c r="O17" s="898">
        <v>1</v>
      </c>
      <c r="P17" s="893"/>
      <c r="Q17" s="893"/>
      <c r="R17" s="893"/>
      <c r="S17" s="893"/>
      <c r="T17" s="893"/>
      <c r="U17" s="898">
        <v>1</v>
      </c>
      <c r="V17" s="1035">
        <v>1</v>
      </c>
      <c r="W17" s="2039">
        <v>5.0000000000000001E-3</v>
      </c>
      <c r="X17" s="730">
        <f>+(V17/V17)*W17</f>
        <v>5.0000000000000001E-3</v>
      </c>
      <c r="Y17" s="2073"/>
      <c r="Z17" s="1720"/>
      <c r="AA17" s="1721"/>
      <c r="AB17" s="2138" t="s">
        <v>2835</v>
      </c>
      <c r="AC17" s="1720"/>
      <c r="AD17" s="1721"/>
      <c r="AE17" s="2138" t="s">
        <v>2654</v>
      </c>
      <c r="AF17" s="1720"/>
      <c r="AG17" s="1721"/>
      <c r="AH17" s="2073" t="s">
        <v>2833</v>
      </c>
      <c r="AI17" s="1720"/>
      <c r="AJ17" s="1872"/>
      <c r="AK17" s="267"/>
      <c r="AL17" s="267"/>
      <c r="AM17" s="267"/>
      <c r="AN17" s="267"/>
      <c r="AO17" s="267"/>
      <c r="AP17" s="267"/>
      <c r="AQ17" s="267"/>
      <c r="AR17" s="267"/>
      <c r="AS17" s="267"/>
    </row>
    <row r="18" spans="1:45" ht="32.25" customHeight="1">
      <c r="A18" s="1665"/>
      <c r="B18" s="1651"/>
      <c r="C18" s="1666"/>
      <c r="D18" s="2219"/>
      <c r="E18" s="1715"/>
      <c r="F18" s="2219"/>
      <c r="G18" s="2232"/>
      <c r="H18" s="2043"/>
      <c r="I18" s="885" t="s">
        <v>48</v>
      </c>
      <c r="J18" s="899"/>
      <c r="K18" s="899"/>
      <c r="L18" s="899"/>
      <c r="M18" s="899"/>
      <c r="N18" s="899"/>
      <c r="O18" s="818">
        <v>1</v>
      </c>
      <c r="P18" s="899"/>
      <c r="Q18" s="899"/>
      <c r="R18" s="899"/>
      <c r="S18" s="899"/>
      <c r="T18" s="899"/>
      <c r="U18" s="820">
        <v>1</v>
      </c>
      <c r="V18" s="733">
        <f>SUM(J18:U18)</f>
        <v>2</v>
      </c>
      <c r="W18" s="1619"/>
      <c r="X18" s="730">
        <f>+V18/V17*W17</f>
        <v>0.01</v>
      </c>
      <c r="Y18" s="1678"/>
      <c r="Z18" s="1715"/>
      <c r="AA18" s="1713"/>
      <c r="AB18" s="1678"/>
      <c r="AC18" s="1715"/>
      <c r="AD18" s="1713"/>
      <c r="AE18" s="1678"/>
      <c r="AF18" s="1715"/>
      <c r="AG18" s="1713"/>
      <c r="AH18" s="1678"/>
      <c r="AI18" s="1715"/>
      <c r="AJ18" s="1840"/>
      <c r="AK18" s="267"/>
      <c r="AL18" s="267"/>
      <c r="AM18" s="267"/>
      <c r="AN18" s="267"/>
      <c r="AO18" s="267"/>
      <c r="AP18" s="267"/>
      <c r="AQ18" s="267"/>
      <c r="AR18" s="267"/>
      <c r="AS18" s="267"/>
    </row>
    <row r="19" spans="1:45" ht="23.25" customHeight="1">
      <c r="A19" s="2061" t="s">
        <v>2836</v>
      </c>
      <c r="B19" s="2218" t="s">
        <v>34</v>
      </c>
      <c r="C19" s="1863"/>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4"/>
      <c r="AK19" s="267"/>
      <c r="AL19" s="267"/>
      <c r="AM19" s="267"/>
      <c r="AN19" s="267"/>
      <c r="AO19" s="267"/>
      <c r="AP19" s="267"/>
      <c r="AQ19" s="267"/>
      <c r="AR19" s="267"/>
      <c r="AS19" s="267"/>
    </row>
    <row r="20" spans="1:45" ht="55.5" customHeight="1">
      <c r="A20" s="1653"/>
      <c r="B20" s="2027">
        <v>1</v>
      </c>
      <c r="C20" s="2057" t="s">
        <v>2837</v>
      </c>
      <c r="D20" s="1720"/>
      <c r="E20" s="1720"/>
      <c r="F20" s="1720"/>
      <c r="G20" s="1721"/>
      <c r="H20" s="2308" t="s">
        <v>79</v>
      </c>
      <c r="I20" s="1036" t="s">
        <v>47</v>
      </c>
      <c r="J20" s="1037"/>
      <c r="K20" s="1037"/>
      <c r="L20" s="1038">
        <v>0.125</v>
      </c>
      <c r="M20" s="1038">
        <v>0.125</v>
      </c>
      <c r="N20" s="1038">
        <v>0.125</v>
      </c>
      <c r="O20" s="1038">
        <v>0.125</v>
      </c>
      <c r="P20" s="1038">
        <v>0.125</v>
      </c>
      <c r="Q20" s="1038">
        <v>0.125</v>
      </c>
      <c r="R20" s="1038">
        <v>0.125</v>
      </c>
      <c r="S20" s="1038">
        <v>0.125</v>
      </c>
      <c r="T20" s="1037"/>
      <c r="U20" s="1039"/>
      <c r="V20" s="678">
        <f t="shared" ref="V20:V31" si="6">SUM(J20:U20)</f>
        <v>1</v>
      </c>
      <c r="W20" s="2140">
        <v>0.1</v>
      </c>
      <c r="X20" s="512">
        <f>V20*W20</f>
        <v>0.1</v>
      </c>
      <c r="Y20" s="2026" t="s">
        <v>2838</v>
      </c>
      <c r="Z20" s="1720"/>
      <c r="AA20" s="1721"/>
      <c r="AB20" s="2026" t="s">
        <v>2839</v>
      </c>
      <c r="AC20" s="1720"/>
      <c r="AD20" s="1721"/>
      <c r="AE20" s="2026" t="s">
        <v>2841</v>
      </c>
      <c r="AF20" s="1720"/>
      <c r="AG20" s="1721"/>
      <c r="AH20" s="2026" t="s">
        <v>2842</v>
      </c>
      <c r="AI20" s="1720"/>
      <c r="AJ20" s="1872"/>
      <c r="AK20" s="1040"/>
      <c r="AL20" s="1040"/>
      <c r="AM20" s="1040"/>
      <c r="AN20" s="1040"/>
      <c r="AO20" s="1040"/>
      <c r="AP20" s="1040"/>
      <c r="AQ20" s="1040"/>
      <c r="AR20" s="1040"/>
      <c r="AS20" s="1040"/>
    </row>
    <row r="21" spans="1:45" ht="55.5" customHeight="1">
      <c r="A21" s="1653"/>
      <c r="B21" s="1619"/>
      <c r="C21" s="1679"/>
      <c r="D21" s="1722"/>
      <c r="E21" s="1722"/>
      <c r="F21" s="1722"/>
      <c r="G21" s="1648"/>
      <c r="H21" s="2256"/>
      <c r="I21" s="1041" t="s">
        <v>48</v>
      </c>
      <c r="J21" s="1042"/>
      <c r="K21" s="1042"/>
      <c r="L21" s="1043">
        <v>0.125</v>
      </c>
      <c r="M21" s="1043">
        <v>0.125</v>
      </c>
      <c r="N21" s="1043">
        <v>0.125</v>
      </c>
      <c r="O21" s="1043">
        <v>0.125</v>
      </c>
      <c r="P21" s="1043">
        <v>0.125</v>
      </c>
      <c r="Q21" s="1043">
        <v>0.125</v>
      </c>
      <c r="R21" s="1043">
        <v>0.125</v>
      </c>
      <c r="S21" s="1043">
        <v>0.125</v>
      </c>
      <c r="T21" s="1042"/>
      <c r="U21" s="1044"/>
      <c r="V21" s="998">
        <f t="shared" si="6"/>
        <v>1</v>
      </c>
      <c r="W21" s="2141"/>
      <c r="X21" s="510">
        <f>+V21*W20</f>
        <v>0.1</v>
      </c>
      <c r="Y21" s="1679"/>
      <c r="Z21" s="1722"/>
      <c r="AA21" s="1648"/>
      <c r="AB21" s="1679"/>
      <c r="AC21" s="1722"/>
      <c r="AD21" s="1648"/>
      <c r="AE21" s="1679"/>
      <c r="AF21" s="1722"/>
      <c r="AG21" s="1648"/>
      <c r="AH21" s="1679"/>
      <c r="AI21" s="1722"/>
      <c r="AJ21" s="2067"/>
      <c r="AK21" s="1040"/>
      <c r="AL21" s="1040"/>
      <c r="AM21" s="1040"/>
      <c r="AN21" s="1040"/>
      <c r="AO21" s="1040"/>
      <c r="AP21" s="1040"/>
      <c r="AQ21" s="1040"/>
      <c r="AR21" s="1040"/>
      <c r="AS21" s="1040"/>
    </row>
    <row r="22" spans="1:45" ht="27.75" customHeight="1">
      <c r="A22" s="1653"/>
      <c r="B22" s="2029">
        <v>2</v>
      </c>
      <c r="C22" s="2057" t="s">
        <v>2845</v>
      </c>
      <c r="D22" s="1720"/>
      <c r="E22" s="1720"/>
      <c r="F22" s="1720"/>
      <c r="G22" s="1721"/>
      <c r="H22" s="2255" t="s">
        <v>79</v>
      </c>
      <c r="I22" s="878" t="s">
        <v>47</v>
      </c>
      <c r="J22" s="1046"/>
      <c r="K22" s="1046"/>
      <c r="L22" s="1047">
        <v>0.2</v>
      </c>
      <c r="M22" s="1047">
        <v>0.2</v>
      </c>
      <c r="N22" s="1047">
        <v>0.2</v>
      </c>
      <c r="O22" s="1047">
        <v>0.2</v>
      </c>
      <c r="P22" s="1047">
        <v>0.2</v>
      </c>
      <c r="Q22" s="1046"/>
      <c r="R22" s="1046"/>
      <c r="S22" s="1046"/>
      <c r="T22" s="1046"/>
      <c r="U22" s="1048"/>
      <c r="V22" s="678">
        <f t="shared" si="6"/>
        <v>1</v>
      </c>
      <c r="W22" s="2140">
        <v>0.1</v>
      </c>
      <c r="X22" s="512">
        <f>V22*W22</f>
        <v>0.1</v>
      </c>
      <c r="Y22" s="2026" t="s">
        <v>2847</v>
      </c>
      <c r="Z22" s="1720"/>
      <c r="AA22" s="1721"/>
      <c r="AB22" s="2026" t="s">
        <v>2848</v>
      </c>
      <c r="AC22" s="1720"/>
      <c r="AD22" s="1721"/>
      <c r="AE22" s="2026" t="s">
        <v>2849</v>
      </c>
      <c r="AF22" s="1720"/>
      <c r="AG22" s="1721"/>
      <c r="AH22" s="2142" t="s">
        <v>2850</v>
      </c>
      <c r="AI22" s="1720"/>
      <c r="AJ22" s="1872"/>
      <c r="AK22" s="267"/>
      <c r="AL22" s="267"/>
      <c r="AM22" s="267"/>
      <c r="AN22" s="267"/>
      <c r="AO22" s="267"/>
      <c r="AP22" s="267"/>
      <c r="AQ22" s="267"/>
      <c r="AR22" s="267"/>
      <c r="AS22" s="267"/>
    </row>
    <row r="23" spans="1:45" ht="27.75" customHeight="1">
      <c r="A23" s="1653"/>
      <c r="B23" s="1619"/>
      <c r="C23" s="1679"/>
      <c r="D23" s="1722"/>
      <c r="E23" s="1722"/>
      <c r="F23" s="1722"/>
      <c r="G23" s="1648"/>
      <c r="H23" s="2256"/>
      <c r="I23" s="878" t="s">
        <v>48</v>
      </c>
      <c r="J23" s="1049"/>
      <c r="K23" s="1049"/>
      <c r="L23" s="1050">
        <v>0.2</v>
      </c>
      <c r="M23" s="1050">
        <v>0.2</v>
      </c>
      <c r="N23" s="1050">
        <v>0.2</v>
      </c>
      <c r="O23" s="1050">
        <v>0.2</v>
      </c>
      <c r="P23" s="1050">
        <v>0.2</v>
      </c>
      <c r="Q23" s="1049"/>
      <c r="R23" s="1049"/>
      <c r="S23" s="1049"/>
      <c r="T23" s="1049"/>
      <c r="U23" s="1051"/>
      <c r="V23" s="998">
        <f t="shared" si="6"/>
        <v>1</v>
      </c>
      <c r="W23" s="2141"/>
      <c r="X23" s="510">
        <f>+V23*W22</f>
        <v>0.1</v>
      </c>
      <c r="Y23" s="1679"/>
      <c r="Z23" s="1722"/>
      <c r="AA23" s="1648"/>
      <c r="AB23" s="1679"/>
      <c r="AC23" s="1722"/>
      <c r="AD23" s="1648"/>
      <c r="AE23" s="1679"/>
      <c r="AF23" s="1722"/>
      <c r="AG23" s="1648"/>
      <c r="AH23" s="1679"/>
      <c r="AI23" s="1722"/>
      <c r="AJ23" s="2067"/>
      <c r="AK23" s="267"/>
      <c r="AL23" s="267"/>
      <c r="AM23" s="267"/>
      <c r="AN23" s="267"/>
      <c r="AO23" s="267"/>
      <c r="AP23" s="267"/>
      <c r="AQ23" s="267"/>
      <c r="AR23" s="267"/>
      <c r="AS23" s="267"/>
    </row>
    <row r="24" spans="1:45" ht="78.75" customHeight="1">
      <c r="A24" s="1653"/>
      <c r="B24" s="2029">
        <v>3</v>
      </c>
      <c r="C24" s="2057" t="s">
        <v>2853</v>
      </c>
      <c r="D24" s="1720"/>
      <c r="E24" s="1720"/>
      <c r="F24" s="1720"/>
      <c r="G24" s="1721"/>
      <c r="H24" s="2255" t="s">
        <v>79</v>
      </c>
      <c r="I24" s="878" t="s">
        <v>47</v>
      </c>
      <c r="J24" s="1047">
        <v>0.25</v>
      </c>
      <c r="K24" s="1046"/>
      <c r="L24" s="1046"/>
      <c r="M24" s="1047">
        <v>0.25</v>
      </c>
      <c r="N24" s="1046"/>
      <c r="O24" s="1046"/>
      <c r="P24" s="1047">
        <v>0.25</v>
      </c>
      <c r="Q24" s="1046"/>
      <c r="R24" s="1046"/>
      <c r="S24" s="1047">
        <v>0.25</v>
      </c>
      <c r="T24" s="1046"/>
      <c r="U24" s="1048"/>
      <c r="V24" s="678">
        <f t="shared" si="6"/>
        <v>1</v>
      </c>
      <c r="W24" s="2140">
        <v>0.3</v>
      </c>
      <c r="X24" s="512">
        <f>V24*W24</f>
        <v>0.3</v>
      </c>
      <c r="Y24" s="2026" t="s">
        <v>2857</v>
      </c>
      <c r="Z24" s="1720"/>
      <c r="AA24" s="1721"/>
      <c r="AB24" s="2026" t="s">
        <v>2858</v>
      </c>
      <c r="AC24" s="1720"/>
      <c r="AD24" s="1721"/>
      <c r="AE24" s="2026" t="s">
        <v>2859</v>
      </c>
      <c r="AF24" s="1720"/>
      <c r="AG24" s="1721"/>
      <c r="AH24" s="2026" t="s">
        <v>2860</v>
      </c>
      <c r="AI24" s="1720"/>
      <c r="AJ24" s="1721"/>
      <c r="AK24" s="267"/>
      <c r="AL24" s="267"/>
      <c r="AM24" s="267"/>
      <c r="AN24" s="267"/>
      <c r="AO24" s="267"/>
      <c r="AP24" s="267"/>
      <c r="AQ24" s="267"/>
      <c r="AR24" s="267"/>
      <c r="AS24" s="267"/>
    </row>
    <row r="25" spans="1:45" ht="78.75" customHeight="1">
      <c r="A25" s="1653"/>
      <c r="B25" s="1619"/>
      <c r="C25" s="1679"/>
      <c r="D25" s="1722"/>
      <c r="E25" s="1722"/>
      <c r="F25" s="1722"/>
      <c r="G25" s="1648"/>
      <c r="H25" s="2256"/>
      <c r="I25" s="878" t="s">
        <v>48</v>
      </c>
      <c r="J25" s="1050">
        <v>0.25</v>
      </c>
      <c r="K25" s="1049"/>
      <c r="L25" s="1049"/>
      <c r="M25" s="1050">
        <v>0.25</v>
      </c>
      <c r="N25" s="1049"/>
      <c r="O25" s="1049"/>
      <c r="P25" s="1050">
        <v>0.25</v>
      </c>
      <c r="Q25" s="1049"/>
      <c r="R25" s="1049"/>
      <c r="S25" s="1050">
        <v>0.25</v>
      </c>
      <c r="T25" s="1049"/>
      <c r="U25" s="1051"/>
      <c r="V25" s="998">
        <f t="shared" si="6"/>
        <v>1</v>
      </c>
      <c r="W25" s="2141"/>
      <c r="X25" s="510">
        <f>+V25*W24</f>
        <v>0.3</v>
      </c>
      <c r="Y25" s="1679"/>
      <c r="Z25" s="1722"/>
      <c r="AA25" s="1648"/>
      <c r="AB25" s="1679"/>
      <c r="AC25" s="1722"/>
      <c r="AD25" s="1648"/>
      <c r="AE25" s="1679"/>
      <c r="AF25" s="1722"/>
      <c r="AG25" s="1648"/>
      <c r="AH25" s="1679"/>
      <c r="AI25" s="1722"/>
      <c r="AJ25" s="1648"/>
      <c r="AK25" s="267"/>
      <c r="AL25" s="267"/>
      <c r="AM25" s="267"/>
      <c r="AN25" s="267"/>
      <c r="AO25" s="267"/>
      <c r="AP25" s="267"/>
      <c r="AQ25" s="267"/>
      <c r="AR25" s="267"/>
      <c r="AS25" s="267"/>
    </row>
    <row r="26" spans="1:45" ht="41.25" customHeight="1">
      <c r="A26" s="1653"/>
      <c r="B26" s="2029">
        <v>4</v>
      </c>
      <c r="C26" s="2057" t="s">
        <v>2862</v>
      </c>
      <c r="D26" s="1720"/>
      <c r="E26" s="1720"/>
      <c r="F26" s="1720"/>
      <c r="G26" s="1721"/>
      <c r="H26" s="2255" t="s">
        <v>79</v>
      </c>
      <c r="I26" s="878" t="s">
        <v>47</v>
      </c>
      <c r="J26" s="1047">
        <v>0.01</v>
      </c>
      <c r="K26" s="1047">
        <v>8.2000000000000003E-2</v>
      </c>
      <c r="L26" s="1047">
        <v>0.104</v>
      </c>
      <c r="M26" s="1047">
        <v>0.107</v>
      </c>
      <c r="N26" s="1047">
        <v>6.8000000000000005E-2</v>
      </c>
      <c r="O26" s="1047">
        <v>0.19800000000000001</v>
      </c>
      <c r="P26" s="1047">
        <v>7.3999999999999996E-2</v>
      </c>
      <c r="Q26" s="1047">
        <v>8.5000000000000006E-2</v>
      </c>
      <c r="R26" s="1047">
        <v>3.7999999999999999E-2</v>
      </c>
      <c r="S26" s="1047">
        <v>7.0999999999999994E-2</v>
      </c>
      <c r="T26" s="1047">
        <v>4.1000000000000002E-2</v>
      </c>
      <c r="U26" s="1052">
        <v>0.122</v>
      </c>
      <c r="V26" s="678">
        <f t="shared" si="6"/>
        <v>0.99999999999999989</v>
      </c>
      <c r="W26" s="2140">
        <v>0.2</v>
      </c>
      <c r="X26" s="512">
        <f>V26*W26</f>
        <v>0.19999999999999998</v>
      </c>
      <c r="Y26" s="2026" t="s">
        <v>2865</v>
      </c>
      <c r="Z26" s="1720"/>
      <c r="AA26" s="1721"/>
      <c r="AB26" s="2026" t="s">
        <v>2867</v>
      </c>
      <c r="AC26" s="1720"/>
      <c r="AD26" s="1721"/>
      <c r="AE26" s="2026" t="s">
        <v>2868</v>
      </c>
      <c r="AF26" s="1720"/>
      <c r="AG26" s="1721"/>
      <c r="AH26" s="2026" t="s">
        <v>2869</v>
      </c>
      <c r="AI26" s="1720"/>
      <c r="AJ26" s="1721"/>
      <c r="AK26" s="267"/>
      <c r="AL26" s="267"/>
      <c r="AM26" s="267"/>
      <c r="AN26" s="267"/>
      <c r="AO26" s="267"/>
      <c r="AP26" s="267"/>
      <c r="AQ26" s="267"/>
      <c r="AR26" s="267"/>
      <c r="AS26" s="267"/>
    </row>
    <row r="27" spans="1:45" ht="41.25" customHeight="1">
      <c r="A27" s="1653"/>
      <c r="B27" s="1619"/>
      <c r="C27" s="1679"/>
      <c r="D27" s="1722"/>
      <c r="E27" s="1722"/>
      <c r="F27" s="1722"/>
      <c r="G27" s="1648"/>
      <c r="H27" s="2256"/>
      <c r="I27" s="878" t="s">
        <v>48</v>
      </c>
      <c r="J27" s="889">
        <v>0.01</v>
      </c>
      <c r="K27" s="889">
        <v>8.2000000000000003E-2</v>
      </c>
      <c r="L27" s="889">
        <v>0.104</v>
      </c>
      <c r="M27" s="889">
        <v>0.107</v>
      </c>
      <c r="N27" s="889">
        <v>6.8000000000000005E-2</v>
      </c>
      <c r="O27" s="889">
        <v>0.19800000000000001</v>
      </c>
      <c r="P27" s="889">
        <v>7.3999999999999996E-2</v>
      </c>
      <c r="Q27" s="889">
        <v>8.5000000000000006E-2</v>
      </c>
      <c r="R27" s="889">
        <v>3.7999999999999999E-2</v>
      </c>
      <c r="S27" s="889">
        <v>7.0999999999999994E-2</v>
      </c>
      <c r="T27" s="1021" t="s">
        <v>2873</v>
      </c>
      <c r="U27" s="1021" t="s">
        <v>2874</v>
      </c>
      <c r="V27" s="998">
        <f t="shared" si="6"/>
        <v>0.83699999999999986</v>
      </c>
      <c r="W27" s="2141"/>
      <c r="X27" s="510">
        <f>+V27*W26</f>
        <v>0.16739999999999999</v>
      </c>
      <c r="Y27" s="1679"/>
      <c r="Z27" s="1722"/>
      <c r="AA27" s="1648"/>
      <c r="AB27" s="1679"/>
      <c r="AC27" s="1722"/>
      <c r="AD27" s="1648"/>
      <c r="AE27" s="1679"/>
      <c r="AF27" s="1722"/>
      <c r="AG27" s="1648"/>
      <c r="AH27" s="1679"/>
      <c r="AI27" s="1722"/>
      <c r="AJ27" s="1648"/>
      <c r="AK27" s="267"/>
      <c r="AL27" s="267"/>
      <c r="AM27" s="267"/>
      <c r="AN27" s="267"/>
      <c r="AO27" s="267"/>
      <c r="AP27" s="267"/>
      <c r="AQ27" s="267"/>
      <c r="AR27" s="267"/>
      <c r="AS27" s="267"/>
    </row>
    <row r="28" spans="1:45" ht="56.25" customHeight="1">
      <c r="A28" s="1653"/>
      <c r="B28" s="2029">
        <v>5</v>
      </c>
      <c r="C28" s="2057" t="s">
        <v>2875</v>
      </c>
      <c r="D28" s="1720"/>
      <c r="E28" s="1720"/>
      <c r="F28" s="1720"/>
      <c r="G28" s="1721"/>
      <c r="H28" s="2255" t="s">
        <v>79</v>
      </c>
      <c r="I28" s="878" t="s">
        <v>47</v>
      </c>
      <c r="J28" s="1046"/>
      <c r="K28" s="1046"/>
      <c r="L28" s="1053">
        <v>0.05</v>
      </c>
      <c r="M28" s="1053">
        <v>0.05</v>
      </c>
      <c r="N28" s="1053">
        <v>0.05</v>
      </c>
      <c r="O28" s="1053">
        <v>0.05</v>
      </c>
      <c r="P28" s="1053">
        <v>0.2</v>
      </c>
      <c r="Q28" s="1053">
        <v>0.1</v>
      </c>
      <c r="R28" s="1053">
        <v>0.05</v>
      </c>
      <c r="S28" s="1053">
        <v>0.2</v>
      </c>
      <c r="T28" s="1053">
        <v>0.2</v>
      </c>
      <c r="U28" s="1054">
        <v>0.05</v>
      </c>
      <c r="V28" s="678">
        <f t="shared" si="6"/>
        <v>1</v>
      </c>
      <c r="W28" s="2140">
        <v>0.3</v>
      </c>
      <c r="X28" s="512">
        <f>V28*W28</f>
        <v>0.3</v>
      </c>
      <c r="Y28" s="2026" t="s">
        <v>2876</v>
      </c>
      <c r="Z28" s="1720"/>
      <c r="AA28" s="1721"/>
      <c r="AB28" s="2026" t="s">
        <v>2877</v>
      </c>
      <c r="AC28" s="1720"/>
      <c r="AD28" s="1721"/>
      <c r="AE28" s="2026" t="s">
        <v>2878</v>
      </c>
      <c r="AF28" s="1720"/>
      <c r="AG28" s="1721"/>
      <c r="AH28" s="2026" t="s">
        <v>2879</v>
      </c>
      <c r="AI28" s="1720"/>
      <c r="AJ28" s="1721"/>
      <c r="AK28" s="267"/>
      <c r="AL28" s="267"/>
      <c r="AM28" s="267"/>
      <c r="AN28" s="267"/>
      <c r="AO28" s="267"/>
      <c r="AP28" s="267"/>
      <c r="AQ28" s="267"/>
      <c r="AR28" s="267"/>
      <c r="AS28" s="267"/>
    </row>
    <row r="29" spans="1:45" ht="38.25" customHeight="1">
      <c r="A29" s="1653"/>
      <c r="B29" s="1619"/>
      <c r="C29" s="1679"/>
      <c r="D29" s="1722"/>
      <c r="E29" s="1722"/>
      <c r="F29" s="1722"/>
      <c r="G29" s="1648"/>
      <c r="H29" s="2256"/>
      <c r="I29" s="878" t="s">
        <v>48</v>
      </c>
      <c r="J29" s="998"/>
      <c r="K29" s="998"/>
      <c r="L29" s="998">
        <v>0.05</v>
      </c>
      <c r="M29" s="998">
        <v>0.05</v>
      </c>
      <c r="N29" s="998">
        <v>0.05</v>
      </c>
      <c r="O29" s="998">
        <v>0.05</v>
      </c>
      <c r="P29" s="998">
        <v>0.2</v>
      </c>
      <c r="Q29" s="998">
        <v>0.1</v>
      </c>
      <c r="R29" s="998">
        <v>0.05</v>
      </c>
      <c r="S29" s="1055">
        <v>0.2</v>
      </c>
      <c r="T29" s="1055">
        <v>0.2</v>
      </c>
      <c r="U29" s="1055">
        <v>0.05</v>
      </c>
      <c r="V29" s="998">
        <f t="shared" si="6"/>
        <v>1</v>
      </c>
      <c r="W29" s="2141"/>
      <c r="X29" s="510">
        <f>+V29*W28</f>
        <v>0.3</v>
      </c>
      <c r="Y29" s="1679"/>
      <c r="Z29" s="1722"/>
      <c r="AA29" s="1648"/>
      <c r="AB29" s="1679"/>
      <c r="AC29" s="1722"/>
      <c r="AD29" s="1648"/>
      <c r="AE29" s="1679"/>
      <c r="AF29" s="1722"/>
      <c r="AG29" s="1648"/>
      <c r="AH29" s="1679"/>
      <c r="AI29" s="1722"/>
      <c r="AJ29" s="1648"/>
      <c r="AK29" s="267"/>
      <c r="AL29" s="267"/>
      <c r="AM29" s="267"/>
      <c r="AN29" s="267"/>
      <c r="AO29" s="267"/>
      <c r="AP29" s="267"/>
      <c r="AQ29" s="267"/>
      <c r="AR29" s="267"/>
      <c r="AS29" s="267"/>
    </row>
    <row r="30" spans="1:45" ht="23.25" customHeight="1">
      <c r="A30" s="1653"/>
      <c r="B30" s="2060" t="s">
        <v>103</v>
      </c>
      <c r="C30" s="1720"/>
      <c r="D30" s="1720"/>
      <c r="E30" s="1720"/>
      <c r="F30" s="1720"/>
      <c r="G30" s="1721"/>
      <c r="H30" s="2305" t="s">
        <v>79</v>
      </c>
      <c r="I30" s="1056" t="s">
        <v>47</v>
      </c>
      <c r="J30" s="1057">
        <f t="shared" ref="J30:U30" si="7">+J20*$W$20+J22*$W$22+J24*$W$24+J26*$W$26+J28*$W$28</f>
        <v>7.6999999999999999E-2</v>
      </c>
      <c r="K30" s="1057">
        <f t="shared" si="7"/>
        <v>1.6400000000000001E-2</v>
      </c>
      <c r="L30" s="1057">
        <f t="shared" si="7"/>
        <v>6.83E-2</v>
      </c>
      <c r="M30" s="1057">
        <f t="shared" si="7"/>
        <v>0.14390000000000003</v>
      </c>
      <c r="N30" s="1057">
        <f t="shared" si="7"/>
        <v>6.1100000000000002E-2</v>
      </c>
      <c r="O30" s="1057">
        <f t="shared" si="7"/>
        <v>8.7099999999999997E-2</v>
      </c>
      <c r="P30" s="1057">
        <f t="shared" si="7"/>
        <v>0.18229999999999999</v>
      </c>
      <c r="Q30" s="1057">
        <f t="shared" si="7"/>
        <v>5.9499999999999997E-2</v>
      </c>
      <c r="R30" s="1057">
        <f t="shared" si="7"/>
        <v>3.5099999999999999E-2</v>
      </c>
      <c r="S30" s="1057">
        <f t="shared" si="7"/>
        <v>0.16170000000000001</v>
      </c>
      <c r="T30" s="1057">
        <f t="shared" si="7"/>
        <v>6.8199999999999997E-2</v>
      </c>
      <c r="U30" s="1057">
        <f t="shared" si="7"/>
        <v>3.9400000000000004E-2</v>
      </c>
      <c r="V30" s="678">
        <f t="shared" si="6"/>
        <v>1.0000000000000002</v>
      </c>
      <c r="W30" s="2144">
        <f>SUM(W20:W28)</f>
        <v>1</v>
      </c>
      <c r="X30" s="512">
        <f>V30*W30</f>
        <v>1.0000000000000002</v>
      </c>
      <c r="Y30" s="2142"/>
      <c r="Z30" s="1720"/>
      <c r="AA30" s="1721"/>
      <c r="AB30" s="2142"/>
      <c r="AC30" s="1720"/>
      <c r="AD30" s="1721"/>
      <c r="AE30" s="2142"/>
      <c r="AF30" s="1720"/>
      <c r="AG30" s="1721"/>
      <c r="AH30" s="2142"/>
      <c r="AI30" s="1720"/>
      <c r="AJ30" s="1872"/>
      <c r="AK30" s="267"/>
      <c r="AL30" s="267"/>
      <c r="AM30" s="267"/>
      <c r="AN30" s="267"/>
      <c r="AO30" s="267"/>
      <c r="AP30" s="267"/>
      <c r="AQ30" s="267"/>
      <c r="AR30" s="267"/>
      <c r="AS30" s="267"/>
    </row>
    <row r="31" spans="1:45" ht="23.25" customHeight="1">
      <c r="A31" s="1654"/>
      <c r="B31" s="1696"/>
      <c r="C31" s="1666"/>
      <c r="D31" s="1666"/>
      <c r="E31" s="1666"/>
      <c r="F31" s="1666"/>
      <c r="G31" s="1651"/>
      <c r="H31" s="2246"/>
      <c r="I31" s="1011" t="s">
        <v>48</v>
      </c>
      <c r="J31" s="742">
        <f t="shared" ref="J31:U31" si="8">+J21*$W$20+J23*$W$22+J25*$W$24+J27*$W$26+J29*$W$28</f>
        <v>7.6999999999999999E-2</v>
      </c>
      <c r="K31" s="742">
        <f t="shared" si="8"/>
        <v>1.6400000000000001E-2</v>
      </c>
      <c r="L31" s="742">
        <f t="shared" si="8"/>
        <v>6.83E-2</v>
      </c>
      <c r="M31" s="742">
        <f t="shared" si="8"/>
        <v>0.14390000000000003</v>
      </c>
      <c r="N31" s="742">
        <f t="shared" si="8"/>
        <v>6.1100000000000002E-2</v>
      </c>
      <c r="O31" s="742">
        <f t="shared" si="8"/>
        <v>8.7099999999999997E-2</v>
      </c>
      <c r="P31" s="742">
        <f t="shared" si="8"/>
        <v>0.18229999999999999</v>
      </c>
      <c r="Q31" s="742">
        <f t="shared" si="8"/>
        <v>5.9499999999999997E-2</v>
      </c>
      <c r="R31" s="742">
        <f t="shared" si="8"/>
        <v>3.5099999999999999E-2</v>
      </c>
      <c r="S31" s="742">
        <f t="shared" si="8"/>
        <v>0.16170000000000001</v>
      </c>
      <c r="T31" s="742" t="e">
        <f t="shared" si="8"/>
        <v>#VALUE!</v>
      </c>
      <c r="U31" s="742" t="e">
        <f t="shared" si="8"/>
        <v>#VALUE!</v>
      </c>
      <c r="V31" s="742" t="e">
        <f t="shared" si="6"/>
        <v>#VALUE!</v>
      </c>
      <c r="W31" s="2173"/>
      <c r="X31" s="1058" t="e">
        <f>+V31*W30</f>
        <v>#VALUE!</v>
      </c>
      <c r="Y31" s="1679"/>
      <c r="Z31" s="1722"/>
      <c r="AA31" s="1648"/>
      <c r="AB31" s="1679"/>
      <c r="AC31" s="1722"/>
      <c r="AD31" s="1648"/>
      <c r="AE31" s="1679"/>
      <c r="AF31" s="1722"/>
      <c r="AG31" s="1648"/>
      <c r="AH31" s="1679"/>
      <c r="AI31" s="1722"/>
      <c r="AJ31" s="2067"/>
      <c r="AK31" s="267"/>
      <c r="AL31" s="267"/>
      <c r="AM31" s="267"/>
      <c r="AN31" s="267"/>
      <c r="AO31" s="267"/>
      <c r="AP31" s="267"/>
      <c r="AQ31" s="267"/>
      <c r="AR31" s="267"/>
      <c r="AS31" s="267"/>
    </row>
    <row r="32" spans="1:45" ht="23.25" customHeight="1">
      <c r="A32" s="2048" t="s">
        <v>107</v>
      </c>
      <c r="B32" s="2276"/>
      <c r="C32" s="261" t="s">
        <v>108</v>
      </c>
      <c r="D32" s="261" t="s">
        <v>109</v>
      </c>
      <c r="E32" s="261" t="s">
        <v>28</v>
      </c>
      <c r="F32" s="261" t="s">
        <v>110</v>
      </c>
      <c r="G32" s="340" t="s">
        <v>111</v>
      </c>
      <c r="H32" s="2080" t="s">
        <v>112</v>
      </c>
      <c r="I32" s="1866"/>
      <c r="J32" s="261" t="s">
        <v>63</v>
      </c>
      <c r="K32" s="261" t="s">
        <v>64</v>
      </c>
      <c r="L32" s="261" t="s">
        <v>65</v>
      </c>
      <c r="M32" s="261" t="s">
        <v>66</v>
      </c>
      <c r="N32" s="261" t="s">
        <v>67</v>
      </c>
      <c r="O32" s="261" t="s">
        <v>68</v>
      </c>
      <c r="P32" s="261" t="s">
        <v>69</v>
      </c>
      <c r="Q32" s="261" t="s">
        <v>70</v>
      </c>
      <c r="R32" s="261" t="s">
        <v>71</v>
      </c>
      <c r="S32" s="261" t="s">
        <v>72</v>
      </c>
      <c r="T32" s="261" t="s">
        <v>73</v>
      </c>
      <c r="U32" s="261" t="s">
        <v>74</v>
      </c>
      <c r="V32" s="261" t="s">
        <v>75</v>
      </c>
      <c r="W32" s="261" t="s">
        <v>76</v>
      </c>
      <c r="X32" s="261" t="s">
        <v>77</v>
      </c>
      <c r="Y32" s="2080" t="s">
        <v>113</v>
      </c>
      <c r="Z32" s="1863"/>
      <c r="AA32" s="1866"/>
      <c r="AB32" s="2080" t="s">
        <v>117</v>
      </c>
      <c r="AC32" s="1863"/>
      <c r="AD32" s="1866"/>
      <c r="AE32" s="2080" t="s">
        <v>427</v>
      </c>
      <c r="AF32" s="1863"/>
      <c r="AG32" s="1866"/>
      <c r="AH32" s="2080" t="s">
        <v>125</v>
      </c>
      <c r="AI32" s="1863"/>
      <c r="AJ32" s="1864"/>
      <c r="AK32" s="267"/>
      <c r="AL32" s="267"/>
      <c r="AM32" s="267"/>
      <c r="AN32" s="267"/>
      <c r="AO32" s="267"/>
      <c r="AP32" s="267"/>
      <c r="AQ32" s="267"/>
      <c r="AR32" s="267"/>
      <c r="AS32" s="267"/>
    </row>
    <row r="33" spans="1:45" ht="32.25" customHeight="1">
      <c r="A33" s="1796"/>
      <c r="B33" s="1816"/>
      <c r="C33" s="2293" t="s">
        <v>2786</v>
      </c>
      <c r="D33" s="2156" t="s">
        <v>79</v>
      </c>
      <c r="E33" s="2147">
        <v>100</v>
      </c>
      <c r="F33" s="2156" t="s">
        <v>2880</v>
      </c>
      <c r="G33" s="2167" t="s">
        <v>300</v>
      </c>
      <c r="H33" s="2228" t="s">
        <v>47</v>
      </c>
      <c r="I33" s="2170"/>
      <c r="J33" s="898">
        <f t="shared" ref="J33:U33" si="9">J42</f>
        <v>0</v>
      </c>
      <c r="K33" s="898">
        <f t="shared" si="9"/>
        <v>2.0000000000000004E-2</v>
      </c>
      <c r="L33" s="898">
        <f t="shared" si="9"/>
        <v>5.2000000000000005E-2</v>
      </c>
      <c r="M33" s="898">
        <f t="shared" si="9"/>
        <v>4.0000000000000008E-2</v>
      </c>
      <c r="N33" s="898">
        <f t="shared" si="9"/>
        <v>8.3999999999999991E-2</v>
      </c>
      <c r="O33" s="898">
        <f t="shared" si="9"/>
        <v>0.13800000000000001</v>
      </c>
      <c r="P33" s="898">
        <f t="shared" si="9"/>
        <v>0.13600000000000001</v>
      </c>
      <c r="Q33" s="898">
        <f t="shared" si="9"/>
        <v>0.128</v>
      </c>
      <c r="R33" s="898">
        <f t="shared" si="9"/>
        <v>0.188</v>
      </c>
      <c r="S33" s="898">
        <f t="shared" si="9"/>
        <v>4.8000000000000008E-2</v>
      </c>
      <c r="T33" s="898">
        <f t="shared" si="9"/>
        <v>4.8000000000000008E-2</v>
      </c>
      <c r="U33" s="898">
        <f t="shared" si="9"/>
        <v>0.11799999999999999</v>
      </c>
      <c r="V33" s="730">
        <f t="shared" ref="V33:V34" si="10">SUM(J33:U33)</f>
        <v>1</v>
      </c>
      <c r="W33" s="2309">
        <v>0.45</v>
      </c>
      <c r="X33" s="730">
        <f>+(V33/V33)*W33</f>
        <v>0.45</v>
      </c>
      <c r="Y33" s="2035" t="s">
        <v>2881</v>
      </c>
      <c r="Z33" s="1720"/>
      <c r="AA33" s="1721"/>
      <c r="AB33" s="2073" t="s">
        <v>2882</v>
      </c>
      <c r="AC33" s="1720"/>
      <c r="AD33" s="1721"/>
      <c r="AE33" s="2073" t="s">
        <v>2883</v>
      </c>
      <c r="AF33" s="1720"/>
      <c r="AG33" s="1721"/>
      <c r="AH33" s="2073"/>
      <c r="AI33" s="1720"/>
      <c r="AJ33" s="1872"/>
      <c r="AK33" s="267"/>
      <c r="AL33" s="267"/>
      <c r="AM33" s="267"/>
      <c r="AN33" s="267"/>
      <c r="AO33" s="267"/>
      <c r="AP33" s="267"/>
      <c r="AQ33" s="267"/>
      <c r="AR33" s="267"/>
      <c r="AS33" s="267"/>
    </row>
    <row r="34" spans="1:45" ht="32.25" customHeight="1">
      <c r="A34" s="1665"/>
      <c r="B34" s="1817"/>
      <c r="C34" s="1666"/>
      <c r="D34" s="2219"/>
      <c r="E34" s="1715"/>
      <c r="F34" s="2219"/>
      <c r="G34" s="2232"/>
      <c r="H34" s="2306" t="s">
        <v>78</v>
      </c>
      <c r="I34" s="2307"/>
      <c r="J34" s="888">
        <f t="shared" ref="J34:S34" si="11">J43</f>
        <v>0</v>
      </c>
      <c r="K34" s="888">
        <f t="shared" si="11"/>
        <v>2.0000000000000004E-2</v>
      </c>
      <c r="L34" s="888">
        <f t="shared" si="11"/>
        <v>5.2000000000000005E-2</v>
      </c>
      <c r="M34" s="888">
        <f t="shared" si="11"/>
        <v>4.0000000000000008E-2</v>
      </c>
      <c r="N34" s="888">
        <f t="shared" si="11"/>
        <v>8.3999999999999991E-2</v>
      </c>
      <c r="O34" s="888">
        <f t="shared" si="11"/>
        <v>0.13800000000000001</v>
      </c>
      <c r="P34" s="888">
        <f t="shared" si="11"/>
        <v>0.13600000000000001</v>
      </c>
      <c r="Q34" s="888">
        <f t="shared" si="11"/>
        <v>0.128</v>
      </c>
      <c r="R34" s="888">
        <f t="shared" si="11"/>
        <v>0.188</v>
      </c>
      <c r="S34" s="888">
        <f t="shared" si="11"/>
        <v>4.8000000000000008E-2</v>
      </c>
      <c r="T34" s="1021" t="s">
        <v>2884</v>
      </c>
      <c r="U34" s="1021" t="s">
        <v>2885</v>
      </c>
      <c r="V34" s="733">
        <f t="shared" si="10"/>
        <v>0.83400000000000007</v>
      </c>
      <c r="W34" s="1619"/>
      <c r="X34" s="730">
        <f>+V34/V33*W33</f>
        <v>0.37530000000000002</v>
      </c>
      <c r="Y34" s="1678"/>
      <c r="Z34" s="1715"/>
      <c r="AA34" s="1713"/>
      <c r="AB34" s="1678"/>
      <c r="AC34" s="1715"/>
      <c r="AD34" s="1713"/>
      <c r="AE34" s="1678"/>
      <c r="AF34" s="1715"/>
      <c r="AG34" s="1713"/>
      <c r="AH34" s="1678"/>
      <c r="AI34" s="1715"/>
      <c r="AJ34" s="1840"/>
      <c r="AK34" s="267"/>
      <c r="AL34" s="267"/>
      <c r="AM34" s="267"/>
      <c r="AN34" s="267"/>
      <c r="AO34" s="267"/>
      <c r="AP34" s="267"/>
      <c r="AQ34" s="267"/>
      <c r="AR34" s="267"/>
      <c r="AS34" s="267"/>
    </row>
    <row r="35" spans="1:45" ht="16.5" customHeight="1">
      <c r="A35" s="2061" t="s">
        <v>2886</v>
      </c>
      <c r="B35" s="2218" t="s">
        <v>34</v>
      </c>
      <c r="C35" s="1863"/>
      <c r="D35" s="1863"/>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4"/>
      <c r="AK35" s="267"/>
      <c r="AL35" s="267"/>
      <c r="AM35" s="267"/>
      <c r="AN35" s="267"/>
      <c r="AO35" s="267"/>
      <c r="AP35" s="267"/>
      <c r="AQ35" s="267"/>
      <c r="AR35" s="267"/>
      <c r="AS35" s="267"/>
    </row>
    <row r="36" spans="1:45" ht="161.25" customHeight="1">
      <c r="A36" s="1653"/>
      <c r="B36" s="2029">
        <v>1</v>
      </c>
      <c r="C36" s="2026" t="s">
        <v>2887</v>
      </c>
      <c r="D36" s="1720"/>
      <c r="E36" s="1720"/>
      <c r="F36" s="1720"/>
      <c r="G36" s="1721"/>
      <c r="H36" s="2042" t="s">
        <v>79</v>
      </c>
      <c r="I36" s="876" t="s">
        <v>47</v>
      </c>
      <c r="J36" s="1060"/>
      <c r="K36" s="1061">
        <v>0.05</v>
      </c>
      <c r="L36" s="1061">
        <v>0.05</v>
      </c>
      <c r="M36" s="1061">
        <v>0.05</v>
      </c>
      <c r="N36" s="1061">
        <v>0.09</v>
      </c>
      <c r="O36" s="1061">
        <v>0.1</v>
      </c>
      <c r="P36" s="1061">
        <v>0.12</v>
      </c>
      <c r="Q36" s="1061">
        <v>0.12</v>
      </c>
      <c r="R36" s="1061">
        <v>0.12</v>
      </c>
      <c r="S36" s="1061">
        <v>0.1</v>
      </c>
      <c r="T36" s="1061">
        <v>0.1</v>
      </c>
      <c r="U36" s="1062">
        <v>0.1</v>
      </c>
      <c r="V36" s="678">
        <f t="shared" ref="V36:V43" si="12">SUM(J36:U36)</f>
        <v>1</v>
      </c>
      <c r="W36" s="2140">
        <v>0.4</v>
      </c>
      <c r="X36" s="290">
        <f>V36*W36</f>
        <v>0.4</v>
      </c>
      <c r="Y36" s="2026" t="s">
        <v>2889</v>
      </c>
      <c r="Z36" s="1720"/>
      <c r="AA36" s="1721"/>
      <c r="AB36" s="2026" t="s">
        <v>2890</v>
      </c>
      <c r="AC36" s="1720"/>
      <c r="AD36" s="1721"/>
      <c r="AE36" s="2026" t="s">
        <v>2891</v>
      </c>
      <c r="AF36" s="1720"/>
      <c r="AG36" s="1721"/>
      <c r="AH36" s="2026" t="s">
        <v>2892</v>
      </c>
      <c r="AI36" s="1720"/>
      <c r="AJ36" s="1721"/>
      <c r="AK36" s="267"/>
      <c r="AL36" s="267"/>
      <c r="AM36" s="267"/>
      <c r="AN36" s="267"/>
      <c r="AO36" s="267"/>
      <c r="AP36" s="267"/>
      <c r="AQ36" s="267"/>
      <c r="AR36" s="267"/>
      <c r="AS36" s="267"/>
    </row>
    <row r="37" spans="1:45" ht="130.5" customHeight="1">
      <c r="A37" s="1653"/>
      <c r="B37" s="1619"/>
      <c r="C37" s="1679"/>
      <c r="D37" s="1722"/>
      <c r="E37" s="1722"/>
      <c r="F37" s="1722"/>
      <c r="G37" s="1648"/>
      <c r="H37" s="2256"/>
      <c r="I37" s="878" t="s">
        <v>48</v>
      </c>
      <c r="J37" s="1049"/>
      <c r="K37" s="1050">
        <v>0.05</v>
      </c>
      <c r="L37" s="1050">
        <v>0.05</v>
      </c>
      <c r="M37" s="1050">
        <v>0.05</v>
      </c>
      <c r="N37" s="1050">
        <v>0.09</v>
      </c>
      <c r="O37" s="1050">
        <v>0.1</v>
      </c>
      <c r="P37" s="1050">
        <v>0.12</v>
      </c>
      <c r="Q37" s="1050">
        <v>0.12</v>
      </c>
      <c r="R37" s="1050">
        <v>0.12</v>
      </c>
      <c r="S37" s="1050">
        <v>0.1</v>
      </c>
      <c r="T37" s="1049"/>
      <c r="U37" s="1051"/>
      <c r="V37" s="998">
        <f t="shared" si="12"/>
        <v>0.8</v>
      </c>
      <c r="W37" s="2141"/>
      <c r="X37" s="297">
        <f>+V37*W36</f>
        <v>0.32000000000000006</v>
      </c>
      <c r="Y37" s="1679"/>
      <c r="Z37" s="1722"/>
      <c r="AA37" s="1648"/>
      <c r="AB37" s="1679"/>
      <c r="AC37" s="1722"/>
      <c r="AD37" s="1648"/>
      <c r="AE37" s="1679"/>
      <c r="AF37" s="1722"/>
      <c r="AG37" s="1648"/>
      <c r="AH37" s="1679"/>
      <c r="AI37" s="1722"/>
      <c r="AJ37" s="1648"/>
      <c r="AK37" s="267"/>
      <c r="AL37" s="267"/>
      <c r="AM37" s="267"/>
      <c r="AN37" s="267"/>
      <c r="AO37" s="267"/>
      <c r="AP37" s="267"/>
      <c r="AQ37" s="267"/>
      <c r="AR37" s="267"/>
      <c r="AS37" s="267"/>
    </row>
    <row r="38" spans="1:45" ht="39.75" customHeight="1">
      <c r="A38" s="1653"/>
      <c r="B38" s="2029">
        <v>2</v>
      </c>
      <c r="C38" s="2057" t="s">
        <v>2894</v>
      </c>
      <c r="D38" s="1720"/>
      <c r="E38" s="1720"/>
      <c r="F38" s="1720"/>
      <c r="G38" s="1721"/>
      <c r="H38" s="2255" t="s">
        <v>79</v>
      </c>
      <c r="I38" s="878" t="s">
        <v>47</v>
      </c>
      <c r="J38" s="1046"/>
      <c r="K38" s="1046"/>
      <c r="L38" s="1047">
        <v>0.03</v>
      </c>
      <c r="M38" s="1047">
        <v>0.05</v>
      </c>
      <c r="N38" s="1047">
        <v>0.12</v>
      </c>
      <c r="O38" s="1047">
        <v>0.12</v>
      </c>
      <c r="P38" s="1047">
        <v>0.22</v>
      </c>
      <c r="Q38" s="1047">
        <v>0.2</v>
      </c>
      <c r="R38" s="1047">
        <v>0.2</v>
      </c>
      <c r="S38" s="1047">
        <v>0.02</v>
      </c>
      <c r="T38" s="1047">
        <v>0.02</v>
      </c>
      <c r="U38" s="1052">
        <v>0.02</v>
      </c>
      <c r="V38" s="678">
        <f t="shared" si="12"/>
        <v>1</v>
      </c>
      <c r="W38" s="2140">
        <v>0.4</v>
      </c>
      <c r="X38" s="290">
        <f>V38*W38</f>
        <v>0.4</v>
      </c>
      <c r="Y38" s="2026" t="s">
        <v>2895</v>
      </c>
      <c r="Z38" s="1720"/>
      <c r="AA38" s="1721"/>
      <c r="AB38" s="2026" t="s">
        <v>2896</v>
      </c>
      <c r="AC38" s="1720"/>
      <c r="AD38" s="1721"/>
      <c r="AE38" s="2026" t="s">
        <v>2897</v>
      </c>
      <c r="AF38" s="1720"/>
      <c r="AG38" s="1721"/>
      <c r="AH38" s="2026" t="s">
        <v>2899</v>
      </c>
      <c r="AI38" s="1720"/>
      <c r="AJ38" s="1721"/>
      <c r="AK38" s="267"/>
      <c r="AL38" s="267"/>
      <c r="AM38" s="267"/>
      <c r="AN38" s="267"/>
      <c r="AO38" s="267"/>
      <c r="AP38" s="267"/>
      <c r="AQ38" s="267"/>
      <c r="AR38" s="267"/>
      <c r="AS38" s="267"/>
    </row>
    <row r="39" spans="1:45" ht="39.75" customHeight="1">
      <c r="A39" s="1653"/>
      <c r="B39" s="1619"/>
      <c r="C39" s="1679"/>
      <c r="D39" s="1722"/>
      <c r="E39" s="1722"/>
      <c r="F39" s="1722"/>
      <c r="G39" s="1648"/>
      <c r="H39" s="2256"/>
      <c r="I39" s="878" t="s">
        <v>48</v>
      </c>
      <c r="J39" s="1049"/>
      <c r="K39" s="1049"/>
      <c r="L39" s="1050">
        <v>0.03</v>
      </c>
      <c r="M39" s="1050">
        <v>0.05</v>
      </c>
      <c r="N39" s="1050">
        <v>0.12</v>
      </c>
      <c r="O39" s="1050">
        <v>0.12</v>
      </c>
      <c r="P39" s="1050">
        <v>0.22</v>
      </c>
      <c r="Q39" s="1050">
        <v>0.2</v>
      </c>
      <c r="R39" s="1050">
        <v>0.2</v>
      </c>
      <c r="S39" s="1050">
        <v>0.02</v>
      </c>
      <c r="T39" s="1050">
        <v>0.02</v>
      </c>
      <c r="U39" s="1063">
        <v>0.02</v>
      </c>
      <c r="V39" s="998">
        <f t="shared" si="12"/>
        <v>1</v>
      </c>
      <c r="W39" s="2141"/>
      <c r="X39" s="297">
        <f>+V39*W38</f>
        <v>0.4</v>
      </c>
      <c r="Y39" s="1679"/>
      <c r="Z39" s="1722"/>
      <c r="AA39" s="1648"/>
      <c r="AB39" s="1679"/>
      <c r="AC39" s="1722"/>
      <c r="AD39" s="1648"/>
      <c r="AE39" s="1679"/>
      <c r="AF39" s="1722"/>
      <c r="AG39" s="1648"/>
      <c r="AH39" s="1679"/>
      <c r="AI39" s="1722"/>
      <c r="AJ39" s="1648"/>
      <c r="AK39" s="267"/>
      <c r="AL39" s="267"/>
      <c r="AM39" s="267"/>
      <c r="AN39" s="267"/>
      <c r="AO39" s="267"/>
      <c r="AP39" s="267"/>
      <c r="AQ39" s="267"/>
      <c r="AR39" s="267"/>
      <c r="AS39" s="267"/>
    </row>
    <row r="40" spans="1:45" ht="32.25" customHeight="1">
      <c r="A40" s="1653"/>
      <c r="B40" s="2029">
        <v>3</v>
      </c>
      <c r="C40" s="2057" t="s">
        <v>2900</v>
      </c>
      <c r="D40" s="1720"/>
      <c r="E40" s="1720"/>
      <c r="F40" s="1720"/>
      <c r="G40" s="1721"/>
      <c r="H40" s="2255" t="s">
        <v>79</v>
      </c>
      <c r="I40" s="878" t="s">
        <v>47</v>
      </c>
      <c r="J40" s="1046"/>
      <c r="K40" s="1046"/>
      <c r="L40" s="1047">
        <v>0.1</v>
      </c>
      <c r="M40" s="1046"/>
      <c r="N40" s="1046"/>
      <c r="O40" s="1047">
        <v>0.25</v>
      </c>
      <c r="P40" s="1046"/>
      <c r="Q40" s="1046"/>
      <c r="R40" s="1047">
        <v>0.3</v>
      </c>
      <c r="S40" s="1046"/>
      <c r="T40" s="1046"/>
      <c r="U40" s="1052">
        <v>0.35</v>
      </c>
      <c r="V40" s="678">
        <f t="shared" si="12"/>
        <v>0.99999999999999989</v>
      </c>
      <c r="W40" s="2140">
        <v>0.2</v>
      </c>
      <c r="X40" s="290">
        <f>V40*W40</f>
        <v>0.19999999999999998</v>
      </c>
      <c r="Y40" s="2026" t="s">
        <v>2901</v>
      </c>
      <c r="Z40" s="1720"/>
      <c r="AA40" s="1721"/>
      <c r="AB40" s="2026" t="s">
        <v>2902</v>
      </c>
      <c r="AC40" s="1720"/>
      <c r="AD40" s="1721"/>
      <c r="AE40" s="2026" t="s">
        <v>2903</v>
      </c>
      <c r="AF40" s="1720"/>
      <c r="AG40" s="1721"/>
      <c r="AH40" s="2026" t="s">
        <v>2904</v>
      </c>
      <c r="AI40" s="1720"/>
      <c r="AJ40" s="1721"/>
      <c r="AK40" s="267"/>
      <c r="AL40" s="267"/>
      <c r="AM40" s="267"/>
      <c r="AN40" s="267"/>
      <c r="AO40" s="267"/>
      <c r="AP40" s="267"/>
      <c r="AQ40" s="267"/>
      <c r="AR40" s="267"/>
      <c r="AS40" s="267"/>
    </row>
    <row r="41" spans="1:45" ht="32.25" customHeight="1">
      <c r="A41" s="1653"/>
      <c r="B41" s="1619"/>
      <c r="C41" s="1679"/>
      <c r="D41" s="1722"/>
      <c r="E41" s="1722"/>
      <c r="F41" s="1722"/>
      <c r="G41" s="1648"/>
      <c r="H41" s="2256"/>
      <c r="I41" s="878" t="s">
        <v>48</v>
      </c>
      <c r="J41" s="1049"/>
      <c r="K41" s="1049"/>
      <c r="L41" s="1050">
        <v>0.1</v>
      </c>
      <c r="M41" s="1049"/>
      <c r="N41" s="1049"/>
      <c r="O41" s="1050">
        <v>0.25</v>
      </c>
      <c r="P41" s="1049"/>
      <c r="Q41" s="1049"/>
      <c r="R41" s="1050">
        <v>0.3</v>
      </c>
      <c r="S41" s="1049"/>
      <c r="T41" s="1049"/>
      <c r="U41" s="1063">
        <v>0.35</v>
      </c>
      <c r="V41" s="998">
        <f t="shared" si="12"/>
        <v>0.99999999999999989</v>
      </c>
      <c r="W41" s="2141"/>
      <c r="X41" s="297">
        <f>+V41*W40</f>
        <v>0.19999999999999998</v>
      </c>
      <c r="Y41" s="1679"/>
      <c r="Z41" s="1722"/>
      <c r="AA41" s="1648"/>
      <c r="AB41" s="1679"/>
      <c r="AC41" s="1722"/>
      <c r="AD41" s="1648"/>
      <c r="AE41" s="1679"/>
      <c r="AF41" s="1722"/>
      <c r="AG41" s="1648"/>
      <c r="AH41" s="1679"/>
      <c r="AI41" s="1722"/>
      <c r="AJ41" s="1648"/>
      <c r="AK41" s="267"/>
      <c r="AL41" s="267"/>
      <c r="AM41" s="267"/>
      <c r="AN41" s="267"/>
      <c r="AO41" s="267"/>
      <c r="AP41" s="267"/>
      <c r="AQ41" s="267"/>
      <c r="AR41" s="267"/>
      <c r="AS41" s="267"/>
    </row>
    <row r="42" spans="1:45" ht="16.5" customHeight="1">
      <c r="A42" s="1653"/>
      <c r="B42" s="2060" t="s">
        <v>103</v>
      </c>
      <c r="C42" s="1720"/>
      <c r="D42" s="1720"/>
      <c r="E42" s="1720"/>
      <c r="F42" s="1720"/>
      <c r="G42" s="1721"/>
      <c r="H42" s="2305" t="s">
        <v>79</v>
      </c>
      <c r="I42" s="1056" t="s">
        <v>47</v>
      </c>
      <c r="J42" s="1057">
        <f t="shared" ref="J42:U42" si="13">J36*$W$36+J38*$W$38+J40*$W$40</f>
        <v>0</v>
      </c>
      <c r="K42" s="1057">
        <f t="shared" si="13"/>
        <v>2.0000000000000004E-2</v>
      </c>
      <c r="L42" s="1057">
        <f t="shared" si="13"/>
        <v>5.2000000000000005E-2</v>
      </c>
      <c r="M42" s="1057">
        <f t="shared" si="13"/>
        <v>4.0000000000000008E-2</v>
      </c>
      <c r="N42" s="1057">
        <f t="shared" si="13"/>
        <v>8.3999999999999991E-2</v>
      </c>
      <c r="O42" s="1057">
        <f t="shared" si="13"/>
        <v>0.13800000000000001</v>
      </c>
      <c r="P42" s="1057">
        <f t="shared" si="13"/>
        <v>0.13600000000000001</v>
      </c>
      <c r="Q42" s="1057">
        <f t="shared" si="13"/>
        <v>0.128</v>
      </c>
      <c r="R42" s="1057">
        <f t="shared" si="13"/>
        <v>0.188</v>
      </c>
      <c r="S42" s="1057">
        <f t="shared" si="13"/>
        <v>4.8000000000000008E-2</v>
      </c>
      <c r="T42" s="1057">
        <f t="shared" si="13"/>
        <v>4.8000000000000008E-2</v>
      </c>
      <c r="U42" s="1057">
        <f t="shared" si="13"/>
        <v>0.11799999999999999</v>
      </c>
      <c r="V42" s="678">
        <f t="shared" si="12"/>
        <v>1</v>
      </c>
      <c r="W42" s="2144">
        <f>SUM(W36:W41)</f>
        <v>1</v>
      </c>
      <c r="X42" s="290">
        <f>V42*W42</f>
        <v>1</v>
      </c>
      <c r="Y42" s="2034"/>
      <c r="Z42" s="1720"/>
      <c r="AA42" s="1721"/>
      <c r="AB42" s="2034"/>
      <c r="AC42" s="1720"/>
      <c r="AD42" s="1721"/>
      <c r="AE42" s="2034"/>
      <c r="AF42" s="1720"/>
      <c r="AG42" s="1721"/>
      <c r="AH42" s="2034"/>
      <c r="AI42" s="1720"/>
      <c r="AJ42" s="1872"/>
      <c r="AK42" s="267"/>
      <c r="AL42" s="267"/>
      <c r="AM42" s="267"/>
      <c r="AN42" s="267"/>
      <c r="AO42" s="267"/>
      <c r="AP42" s="267"/>
      <c r="AQ42" s="267"/>
      <c r="AR42" s="267"/>
      <c r="AS42" s="267"/>
    </row>
    <row r="43" spans="1:45" ht="16.5" customHeight="1">
      <c r="A43" s="1654"/>
      <c r="B43" s="1696"/>
      <c r="C43" s="1666"/>
      <c r="D43" s="1666"/>
      <c r="E43" s="1666"/>
      <c r="F43" s="1666"/>
      <c r="G43" s="1651"/>
      <c r="H43" s="2246"/>
      <c r="I43" s="1011" t="s">
        <v>48</v>
      </c>
      <c r="J43" s="742">
        <f t="shared" ref="J43:U43" si="14">J37*$W$36+J39*$W$38+J41*$W$40</f>
        <v>0</v>
      </c>
      <c r="K43" s="742">
        <f t="shared" si="14"/>
        <v>2.0000000000000004E-2</v>
      </c>
      <c r="L43" s="742">
        <f t="shared" si="14"/>
        <v>5.2000000000000005E-2</v>
      </c>
      <c r="M43" s="742">
        <f t="shared" si="14"/>
        <v>4.0000000000000008E-2</v>
      </c>
      <c r="N43" s="742">
        <f t="shared" si="14"/>
        <v>8.3999999999999991E-2</v>
      </c>
      <c r="O43" s="742">
        <f t="shared" si="14"/>
        <v>0.13800000000000001</v>
      </c>
      <c r="P43" s="742">
        <f t="shared" si="14"/>
        <v>0.13600000000000001</v>
      </c>
      <c r="Q43" s="742">
        <f t="shared" si="14"/>
        <v>0.128</v>
      </c>
      <c r="R43" s="742">
        <f t="shared" si="14"/>
        <v>0.188</v>
      </c>
      <c r="S43" s="742">
        <f t="shared" si="14"/>
        <v>4.8000000000000008E-2</v>
      </c>
      <c r="T43" s="742">
        <f t="shared" si="14"/>
        <v>8.0000000000000002E-3</v>
      </c>
      <c r="U43" s="742">
        <f t="shared" si="14"/>
        <v>7.7999999999999986E-2</v>
      </c>
      <c r="V43" s="742">
        <f t="shared" si="12"/>
        <v>0.92</v>
      </c>
      <c r="W43" s="2173"/>
      <c r="X43" s="745">
        <f>+V43*W42</f>
        <v>0.92</v>
      </c>
      <c r="Y43" s="1696"/>
      <c r="Z43" s="1666"/>
      <c r="AA43" s="1651"/>
      <c r="AB43" s="1696"/>
      <c r="AC43" s="1666"/>
      <c r="AD43" s="1651"/>
      <c r="AE43" s="1696"/>
      <c r="AF43" s="1666"/>
      <c r="AG43" s="1651"/>
      <c r="AH43" s="1696"/>
      <c r="AI43" s="1666"/>
      <c r="AJ43" s="1841"/>
      <c r="AK43" s="267"/>
      <c r="AL43" s="267"/>
      <c r="AM43" s="267"/>
      <c r="AN43" s="267"/>
      <c r="AO43" s="267"/>
      <c r="AP43" s="267"/>
      <c r="AQ43" s="267"/>
      <c r="AR43" s="267"/>
      <c r="AS43" s="267"/>
    </row>
    <row r="44" spans="1:45" ht="23.25" customHeight="1">
      <c r="A44" s="2048" t="s">
        <v>107</v>
      </c>
      <c r="B44" s="2276"/>
      <c r="C44" s="261" t="s">
        <v>108</v>
      </c>
      <c r="D44" s="261" t="s">
        <v>109</v>
      </c>
      <c r="E44" s="261" t="s">
        <v>28</v>
      </c>
      <c r="F44" s="261" t="s">
        <v>110</v>
      </c>
      <c r="G44" s="340" t="s">
        <v>111</v>
      </c>
      <c r="H44" s="2080" t="s">
        <v>112</v>
      </c>
      <c r="I44" s="1866"/>
      <c r="J44" s="261" t="s">
        <v>63</v>
      </c>
      <c r="K44" s="261" t="s">
        <v>64</v>
      </c>
      <c r="L44" s="261" t="s">
        <v>65</v>
      </c>
      <c r="M44" s="261" t="s">
        <v>66</v>
      </c>
      <c r="N44" s="261" t="s">
        <v>67</v>
      </c>
      <c r="O44" s="261" t="s">
        <v>68</v>
      </c>
      <c r="P44" s="261" t="s">
        <v>69</v>
      </c>
      <c r="Q44" s="261" t="s">
        <v>70</v>
      </c>
      <c r="R44" s="261" t="s">
        <v>71</v>
      </c>
      <c r="S44" s="261" t="s">
        <v>72</v>
      </c>
      <c r="T44" s="261" t="s">
        <v>73</v>
      </c>
      <c r="U44" s="261" t="s">
        <v>74</v>
      </c>
      <c r="V44" s="261" t="s">
        <v>75</v>
      </c>
      <c r="W44" s="261" t="s">
        <v>76</v>
      </c>
      <c r="X44" s="261" t="s">
        <v>77</v>
      </c>
      <c r="Y44" s="2080" t="s">
        <v>113</v>
      </c>
      <c r="Z44" s="1863"/>
      <c r="AA44" s="1866"/>
      <c r="AB44" s="2080" t="s">
        <v>117</v>
      </c>
      <c r="AC44" s="1863"/>
      <c r="AD44" s="1866"/>
      <c r="AE44" s="2080" t="s">
        <v>427</v>
      </c>
      <c r="AF44" s="1863"/>
      <c r="AG44" s="1866"/>
      <c r="AH44" s="2080" t="s">
        <v>125</v>
      </c>
      <c r="AI44" s="1863"/>
      <c r="AJ44" s="1864"/>
      <c r="AK44" s="267"/>
      <c r="AL44" s="267"/>
      <c r="AM44" s="267"/>
      <c r="AN44" s="267"/>
      <c r="AO44" s="267"/>
      <c r="AP44" s="267"/>
      <c r="AQ44" s="267"/>
      <c r="AR44" s="267"/>
      <c r="AS44" s="267"/>
    </row>
    <row r="45" spans="1:45" ht="23.25" customHeight="1">
      <c r="A45" s="1796"/>
      <c r="B45" s="1816"/>
      <c r="C45" s="2293" t="s">
        <v>2786</v>
      </c>
      <c r="D45" s="2156" t="s">
        <v>79</v>
      </c>
      <c r="E45" s="2147">
        <v>100</v>
      </c>
      <c r="F45" s="2156" t="s">
        <v>2905</v>
      </c>
      <c r="G45" s="2167" t="s">
        <v>300</v>
      </c>
      <c r="H45" s="2228" t="s">
        <v>47</v>
      </c>
      <c r="I45" s="2170"/>
      <c r="J45" s="898">
        <f t="shared" ref="J45:U45" si="15">J52</f>
        <v>1.04E-2</v>
      </c>
      <c r="K45" s="898">
        <f t="shared" si="15"/>
        <v>1.04E-2</v>
      </c>
      <c r="L45" s="898">
        <f t="shared" si="15"/>
        <v>3.5400000000000001E-2</v>
      </c>
      <c r="M45" s="898">
        <f t="shared" si="15"/>
        <v>0.25040000000000001</v>
      </c>
      <c r="N45" s="898">
        <f t="shared" si="15"/>
        <v>7.2900000000000006E-2</v>
      </c>
      <c r="O45" s="898">
        <f t="shared" si="15"/>
        <v>2.7900000000000001E-2</v>
      </c>
      <c r="P45" s="898">
        <f t="shared" si="15"/>
        <v>5.2900000000000003E-2</v>
      </c>
      <c r="Q45" s="898">
        <f t="shared" si="15"/>
        <v>0.22040000000000001</v>
      </c>
      <c r="R45" s="898">
        <f t="shared" si="15"/>
        <v>7.5399999999999995E-2</v>
      </c>
      <c r="S45" s="898">
        <f t="shared" si="15"/>
        <v>1.7950000000000001E-2</v>
      </c>
      <c r="T45" s="898">
        <f t="shared" si="15"/>
        <v>3.6700000000000003E-2</v>
      </c>
      <c r="U45" s="898">
        <f t="shared" si="15"/>
        <v>0.18925</v>
      </c>
      <c r="V45" s="730">
        <f t="shared" ref="V45:V46" si="16">SUM(J45:U45)</f>
        <v>1</v>
      </c>
      <c r="W45" s="2309">
        <v>0.15</v>
      </c>
      <c r="X45" s="730">
        <f>+(V45/V45)*W45</f>
        <v>0.15</v>
      </c>
      <c r="Y45" s="2035" t="s">
        <v>2906</v>
      </c>
      <c r="Z45" s="1720"/>
      <c r="AA45" s="1721"/>
      <c r="AB45" s="2073" t="s">
        <v>2907</v>
      </c>
      <c r="AC45" s="1720"/>
      <c r="AD45" s="1721"/>
      <c r="AE45" s="2073" t="s">
        <v>2908</v>
      </c>
      <c r="AF45" s="1720"/>
      <c r="AG45" s="1721"/>
      <c r="AH45" s="2073" t="s">
        <v>2909</v>
      </c>
      <c r="AI45" s="1720"/>
      <c r="AJ45" s="1872"/>
      <c r="AK45" s="267"/>
      <c r="AL45" s="267"/>
      <c r="AM45" s="267"/>
      <c r="AN45" s="267"/>
      <c r="AO45" s="267"/>
      <c r="AP45" s="267"/>
      <c r="AQ45" s="267"/>
      <c r="AR45" s="267"/>
      <c r="AS45" s="267"/>
    </row>
    <row r="46" spans="1:45" ht="23.25" customHeight="1">
      <c r="A46" s="1665"/>
      <c r="B46" s="1817"/>
      <c r="C46" s="1666"/>
      <c r="D46" s="2219"/>
      <c r="E46" s="1715"/>
      <c r="F46" s="2219"/>
      <c r="G46" s="2232"/>
      <c r="H46" s="2240" t="s">
        <v>78</v>
      </c>
      <c r="I46" s="2172"/>
      <c r="J46" s="669">
        <f t="shared" ref="J46:S46" si="17">J53</f>
        <v>1.04E-2</v>
      </c>
      <c r="K46" s="669">
        <f t="shared" si="17"/>
        <v>1.04E-2</v>
      </c>
      <c r="L46" s="669">
        <f t="shared" si="17"/>
        <v>3.5400000000000001E-2</v>
      </c>
      <c r="M46" s="669">
        <f t="shared" si="17"/>
        <v>0.25040000000000001</v>
      </c>
      <c r="N46" s="669">
        <f t="shared" si="17"/>
        <v>7.2900000000000006E-2</v>
      </c>
      <c r="O46" s="669">
        <f t="shared" si="17"/>
        <v>2.7900000000000001E-2</v>
      </c>
      <c r="P46" s="669">
        <f t="shared" si="17"/>
        <v>5.2900000000000003E-2</v>
      </c>
      <c r="Q46" s="669">
        <f t="shared" si="17"/>
        <v>0.22040000000000001</v>
      </c>
      <c r="R46" s="669">
        <f t="shared" si="17"/>
        <v>7.5399999999999995E-2</v>
      </c>
      <c r="S46" s="669">
        <f t="shared" si="17"/>
        <v>1.7950000000000001E-2</v>
      </c>
      <c r="T46" s="669">
        <v>3.6700000000000003E-2</v>
      </c>
      <c r="U46" s="957" t="s">
        <v>2910</v>
      </c>
      <c r="V46" s="733">
        <f t="shared" si="16"/>
        <v>0.81074999999999997</v>
      </c>
      <c r="W46" s="1619"/>
      <c r="X46" s="730">
        <f>+V46/V45*W45</f>
        <v>0.12161249999999998</v>
      </c>
      <c r="Y46" s="1678"/>
      <c r="Z46" s="1715"/>
      <c r="AA46" s="1713"/>
      <c r="AB46" s="1678"/>
      <c r="AC46" s="1715"/>
      <c r="AD46" s="1713"/>
      <c r="AE46" s="1678"/>
      <c r="AF46" s="1715"/>
      <c r="AG46" s="1713"/>
      <c r="AH46" s="1678"/>
      <c r="AI46" s="1715"/>
      <c r="AJ46" s="1840"/>
      <c r="AK46" s="267"/>
      <c r="AL46" s="267"/>
      <c r="AM46" s="267"/>
      <c r="AN46" s="267"/>
      <c r="AO46" s="267"/>
      <c r="AP46" s="267"/>
      <c r="AQ46" s="267"/>
      <c r="AR46" s="267"/>
      <c r="AS46" s="267"/>
    </row>
    <row r="47" spans="1:45" ht="15.75" customHeight="1">
      <c r="A47" s="2061" t="s">
        <v>2911</v>
      </c>
      <c r="B47" s="2218" t="s">
        <v>34</v>
      </c>
      <c r="C47" s="1863"/>
      <c r="D47" s="1863"/>
      <c r="E47" s="1863"/>
      <c r="F47" s="1863"/>
      <c r="G47" s="1863"/>
      <c r="H47" s="1863"/>
      <c r="I47" s="1863"/>
      <c r="J47" s="1863"/>
      <c r="K47" s="1863"/>
      <c r="L47" s="1863"/>
      <c r="M47" s="1863"/>
      <c r="N47" s="1863"/>
      <c r="O47" s="1863"/>
      <c r="P47" s="1863"/>
      <c r="Q47" s="1863"/>
      <c r="R47" s="1863"/>
      <c r="S47" s="1863"/>
      <c r="T47" s="1863"/>
      <c r="U47" s="1863"/>
      <c r="V47" s="1863"/>
      <c r="W47" s="1863"/>
      <c r="X47" s="1863"/>
      <c r="Y47" s="1863"/>
      <c r="Z47" s="1863"/>
      <c r="AA47" s="1863"/>
      <c r="AB47" s="1863"/>
      <c r="AC47" s="1863"/>
      <c r="AD47" s="1863"/>
      <c r="AE47" s="1863"/>
      <c r="AF47" s="1863"/>
      <c r="AG47" s="1863"/>
      <c r="AH47" s="1863"/>
      <c r="AI47" s="1863"/>
      <c r="AJ47" s="1864"/>
      <c r="AK47" s="267"/>
      <c r="AL47" s="267"/>
      <c r="AM47" s="267"/>
      <c r="AN47" s="267"/>
      <c r="AO47" s="267"/>
      <c r="AP47" s="267"/>
      <c r="AQ47" s="267"/>
      <c r="AR47" s="267"/>
      <c r="AS47" s="267"/>
    </row>
    <row r="48" spans="1:45" ht="56.25" customHeight="1">
      <c r="A48" s="1653"/>
      <c r="B48" s="2029">
        <v>1</v>
      </c>
      <c r="C48" s="2026" t="s">
        <v>2912</v>
      </c>
      <c r="D48" s="1720"/>
      <c r="E48" s="1720"/>
      <c r="F48" s="1720"/>
      <c r="G48" s="1721"/>
      <c r="H48" s="2042" t="s">
        <v>79</v>
      </c>
      <c r="I48" s="876" t="s">
        <v>47</v>
      </c>
      <c r="J48" s="898">
        <v>2.0799999999999999E-2</v>
      </c>
      <c r="K48" s="898">
        <v>2.0799999999999999E-2</v>
      </c>
      <c r="L48" s="898">
        <v>7.0800000000000002E-2</v>
      </c>
      <c r="M48" s="898">
        <v>0.1608</v>
      </c>
      <c r="N48" s="898">
        <v>0.14580000000000001</v>
      </c>
      <c r="O48" s="898">
        <v>5.5800000000000002E-2</v>
      </c>
      <c r="P48" s="898">
        <v>0.10580000000000001</v>
      </c>
      <c r="Q48" s="898">
        <v>0.1008</v>
      </c>
      <c r="R48" s="898">
        <v>0.15079999999999999</v>
      </c>
      <c r="S48" s="898">
        <v>3.5900000000000001E-2</v>
      </c>
      <c r="T48" s="898">
        <v>7.3400000000000007E-2</v>
      </c>
      <c r="U48" s="898">
        <v>5.8500000000000003E-2</v>
      </c>
      <c r="V48" s="701">
        <f t="shared" ref="V48:V53" si="18">SUM(J48:U48)</f>
        <v>1.0000000000000002</v>
      </c>
      <c r="W48" s="2140">
        <v>0.5</v>
      </c>
      <c r="X48" s="290">
        <f>V48*W48</f>
        <v>0.50000000000000011</v>
      </c>
      <c r="Y48" s="2026" t="s">
        <v>2913</v>
      </c>
      <c r="Z48" s="1720"/>
      <c r="AA48" s="1721"/>
      <c r="AB48" s="2026" t="s">
        <v>2914</v>
      </c>
      <c r="AC48" s="1720"/>
      <c r="AD48" s="1721"/>
      <c r="AE48" s="2026" t="s">
        <v>2915</v>
      </c>
      <c r="AF48" s="1720"/>
      <c r="AG48" s="1721"/>
      <c r="AH48" s="2142" t="s">
        <v>2916</v>
      </c>
      <c r="AI48" s="1720"/>
      <c r="AJ48" s="1872"/>
      <c r="AK48" s="267"/>
      <c r="AL48" s="267"/>
      <c r="AM48" s="267"/>
      <c r="AN48" s="267"/>
      <c r="AO48" s="267"/>
      <c r="AP48" s="267"/>
      <c r="AQ48" s="267"/>
      <c r="AR48" s="267"/>
      <c r="AS48" s="267"/>
    </row>
    <row r="49" spans="1:45" ht="62.25" customHeight="1">
      <c r="A49" s="1653"/>
      <c r="B49" s="1619"/>
      <c r="C49" s="1679"/>
      <c r="D49" s="1722"/>
      <c r="E49" s="1722"/>
      <c r="F49" s="1722"/>
      <c r="G49" s="1648"/>
      <c r="H49" s="2256"/>
      <c r="I49" s="878" t="s">
        <v>48</v>
      </c>
      <c r="J49" s="1065">
        <v>2.0799999999999999E-2</v>
      </c>
      <c r="K49" s="889">
        <v>2.0799999999999999E-2</v>
      </c>
      <c r="L49" s="889">
        <v>7.0800000000000002E-2</v>
      </c>
      <c r="M49" s="889">
        <v>0.1608</v>
      </c>
      <c r="N49" s="889">
        <v>0.14580000000000001</v>
      </c>
      <c r="O49" s="889">
        <v>5.5800000000000002E-2</v>
      </c>
      <c r="P49" s="889">
        <v>0.10580000000000001</v>
      </c>
      <c r="Q49" s="889">
        <v>0.1008</v>
      </c>
      <c r="R49" s="889">
        <v>0.15079999999999999</v>
      </c>
      <c r="S49" s="889">
        <v>3.5900000000000001E-2</v>
      </c>
      <c r="T49" s="1021" t="s">
        <v>2917</v>
      </c>
      <c r="U49" s="1021" t="s">
        <v>2918</v>
      </c>
      <c r="V49" s="998">
        <f t="shared" si="18"/>
        <v>0.86810000000000009</v>
      </c>
      <c r="W49" s="2141"/>
      <c r="X49" s="297">
        <f>+V49*W48</f>
        <v>0.43405000000000005</v>
      </c>
      <c r="Y49" s="1679"/>
      <c r="Z49" s="1722"/>
      <c r="AA49" s="1648"/>
      <c r="AB49" s="1679"/>
      <c r="AC49" s="1722"/>
      <c r="AD49" s="1648"/>
      <c r="AE49" s="1679"/>
      <c r="AF49" s="1722"/>
      <c r="AG49" s="1648"/>
      <c r="AH49" s="1679"/>
      <c r="AI49" s="1722"/>
      <c r="AJ49" s="2067"/>
      <c r="AK49" s="267"/>
      <c r="AL49" s="267"/>
      <c r="AM49" s="267"/>
      <c r="AN49" s="267"/>
      <c r="AO49" s="267"/>
      <c r="AP49" s="267"/>
      <c r="AQ49" s="267"/>
      <c r="AR49" s="267"/>
      <c r="AS49" s="267"/>
    </row>
    <row r="50" spans="1:45" ht="25.5" customHeight="1">
      <c r="A50" s="1653"/>
      <c r="B50" s="2029">
        <v>2</v>
      </c>
      <c r="C50" s="2057" t="s">
        <v>2919</v>
      </c>
      <c r="D50" s="1720"/>
      <c r="E50" s="1720"/>
      <c r="F50" s="1720"/>
      <c r="G50" s="1721"/>
      <c r="H50" s="2255" t="s">
        <v>79</v>
      </c>
      <c r="I50" s="878" t="s">
        <v>47</v>
      </c>
      <c r="J50" s="893"/>
      <c r="K50" s="893"/>
      <c r="L50" s="893"/>
      <c r="M50" s="898">
        <v>0.34</v>
      </c>
      <c r="N50" s="893"/>
      <c r="O50" s="893"/>
      <c r="P50" s="893"/>
      <c r="Q50" s="898">
        <v>0.34</v>
      </c>
      <c r="R50" s="893"/>
      <c r="S50" s="893"/>
      <c r="T50" s="893"/>
      <c r="U50" s="898">
        <v>0.32</v>
      </c>
      <c r="V50" s="678">
        <f t="shared" si="18"/>
        <v>1</v>
      </c>
      <c r="W50" s="2140">
        <v>0.5</v>
      </c>
      <c r="X50" s="290">
        <f>V50*W50</f>
        <v>0.5</v>
      </c>
      <c r="Y50" s="2142"/>
      <c r="Z50" s="1720"/>
      <c r="AA50" s="1721"/>
      <c r="AB50" s="2026" t="s">
        <v>2920</v>
      </c>
      <c r="AC50" s="1720"/>
      <c r="AD50" s="1721"/>
      <c r="AE50" s="2142" t="s">
        <v>2921</v>
      </c>
      <c r="AF50" s="1720"/>
      <c r="AG50" s="1721"/>
      <c r="AH50" s="2142" t="s">
        <v>2921</v>
      </c>
      <c r="AI50" s="1720"/>
      <c r="AJ50" s="1872"/>
      <c r="AK50" s="267"/>
      <c r="AL50" s="267"/>
      <c r="AM50" s="267"/>
      <c r="AN50" s="267"/>
      <c r="AO50" s="267"/>
      <c r="AP50" s="267"/>
      <c r="AQ50" s="267"/>
      <c r="AR50" s="267"/>
      <c r="AS50" s="267"/>
    </row>
    <row r="51" spans="1:45" ht="25.5" customHeight="1">
      <c r="A51" s="1653"/>
      <c r="B51" s="1619"/>
      <c r="C51" s="1679"/>
      <c r="D51" s="1722"/>
      <c r="E51" s="1722"/>
      <c r="F51" s="1722"/>
      <c r="G51" s="1648"/>
      <c r="H51" s="2256"/>
      <c r="I51" s="878" t="s">
        <v>48</v>
      </c>
      <c r="J51" s="1066"/>
      <c r="K51" s="888"/>
      <c r="L51" s="888"/>
      <c r="M51" s="889">
        <v>0.34</v>
      </c>
      <c r="N51" s="888"/>
      <c r="O51" s="888"/>
      <c r="P51" s="888"/>
      <c r="Q51" s="889">
        <v>0.34</v>
      </c>
      <c r="R51" s="888"/>
      <c r="S51" s="888"/>
      <c r="T51" s="888"/>
      <c r="U51" s="889">
        <v>0.32</v>
      </c>
      <c r="V51" s="998">
        <f t="shared" si="18"/>
        <v>1</v>
      </c>
      <c r="W51" s="2141"/>
      <c r="X51" s="297">
        <f>+V51*W50</f>
        <v>0.5</v>
      </c>
      <c r="Y51" s="1679"/>
      <c r="Z51" s="1722"/>
      <c r="AA51" s="1648"/>
      <c r="AB51" s="1679"/>
      <c r="AC51" s="1722"/>
      <c r="AD51" s="1648"/>
      <c r="AE51" s="1679"/>
      <c r="AF51" s="1722"/>
      <c r="AG51" s="1648"/>
      <c r="AH51" s="1679"/>
      <c r="AI51" s="1722"/>
      <c r="AJ51" s="2067"/>
      <c r="AK51" s="267"/>
      <c r="AL51" s="267"/>
      <c r="AM51" s="267"/>
      <c r="AN51" s="267"/>
      <c r="AO51" s="267"/>
      <c r="AP51" s="267"/>
      <c r="AQ51" s="267"/>
      <c r="AR51" s="267"/>
      <c r="AS51" s="267"/>
    </row>
    <row r="52" spans="1:45" ht="15.75" customHeight="1">
      <c r="A52" s="1653"/>
      <c r="B52" s="2060" t="s">
        <v>103</v>
      </c>
      <c r="C52" s="1720"/>
      <c r="D52" s="1720"/>
      <c r="E52" s="1720"/>
      <c r="F52" s="1720"/>
      <c r="G52" s="1721"/>
      <c r="H52" s="2305" t="s">
        <v>79</v>
      </c>
      <c r="I52" s="1056" t="s">
        <v>47</v>
      </c>
      <c r="J52" s="1057">
        <f t="shared" ref="J52:U52" si="19">J48*$W$48+J50*$W$50</f>
        <v>1.04E-2</v>
      </c>
      <c r="K52" s="1057">
        <f t="shared" si="19"/>
        <v>1.04E-2</v>
      </c>
      <c r="L52" s="1057">
        <f t="shared" si="19"/>
        <v>3.5400000000000001E-2</v>
      </c>
      <c r="M52" s="1057">
        <f t="shared" si="19"/>
        <v>0.25040000000000001</v>
      </c>
      <c r="N52" s="1057">
        <f t="shared" si="19"/>
        <v>7.2900000000000006E-2</v>
      </c>
      <c r="O52" s="1057">
        <f t="shared" si="19"/>
        <v>2.7900000000000001E-2</v>
      </c>
      <c r="P52" s="1057">
        <f t="shared" si="19"/>
        <v>5.2900000000000003E-2</v>
      </c>
      <c r="Q52" s="1057">
        <f t="shared" si="19"/>
        <v>0.22040000000000001</v>
      </c>
      <c r="R52" s="1057">
        <f t="shared" si="19"/>
        <v>7.5399999999999995E-2</v>
      </c>
      <c r="S52" s="1057">
        <f t="shared" si="19"/>
        <v>1.7950000000000001E-2</v>
      </c>
      <c r="T52" s="1057">
        <f t="shared" si="19"/>
        <v>3.6700000000000003E-2</v>
      </c>
      <c r="U52" s="1057">
        <f t="shared" si="19"/>
        <v>0.18925</v>
      </c>
      <c r="V52" s="678">
        <f t="shared" si="18"/>
        <v>1</v>
      </c>
      <c r="W52" s="2144">
        <f>SUM(W48:W51)</f>
        <v>1</v>
      </c>
      <c r="X52" s="290">
        <f>V52*W52</f>
        <v>1</v>
      </c>
      <c r="Y52" s="2034"/>
      <c r="Z52" s="1720"/>
      <c r="AA52" s="1721"/>
      <c r="AB52" s="2034"/>
      <c r="AC52" s="1720"/>
      <c r="AD52" s="1721"/>
      <c r="AE52" s="2034"/>
      <c r="AF52" s="1720"/>
      <c r="AG52" s="1721"/>
      <c r="AH52" s="2034"/>
      <c r="AI52" s="1720"/>
      <c r="AJ52" s="1872"/>
      <c r="AK52" s="267"/>
      <c r="AL52" s="267"/>
      <c r="AM52" s="267"/>
      <c r="AN52" s="267"/>
      <c r="AO52" s="267"/>
      <c r="AP52" s="267"/>
      <c r="AQ52" s="267"/>
      <c r="AR52" s="267"/>
      <c r="AS52" s="267"/>
    </row>
    <row r="53" spans="1:45" ht="15.75" customHeight="1">
      <c r="A53" s="1654"/>
      <c r="B53" s="1696"/>
      <c r="C53" s="1666"/>
      <c r="D53" s="1666"/>
      <c r="E53" s="1666"/>
      <c r="F53" s="1666"/>
      <c r="G53" s="1651"/>
      <c r="H53" s="2246"/>
      <c r="I53" s="1011" t="s">
        <v>48</v>
      </c>
      <c r="J53" s="742">
        <f t="shared" ref="J53:U53" si="20">J49*$W$48+J51*$W$50</f>
        <v>1.04E-2</v>
      </c>
      <c r="K53" s="742">
        <f t="shared" si="20"/>
        <v>1.04E-2</v>
      </c>
      <c r="L53" s="742">
        <f t="shared" si="20"/>
        <v>3.5400000000000001E-2</v>
      </c>
      <c r="M53" s="742">
        <f t="shared" si="20"/>
        <v>0.25040000000000001</v>
      </c>
      <c r="N53" s="742">
        <f t="shared" si="20"/>
        <v>7.2900000000000006E-2</v>
      </c>
      <c r="O53" s="742">
        <f t="shared" si="20"/>
        <v>2.7900000000000001E-2</v>
      </c>
      <c r="P53" s="742">
        <f t="shared" si="20"/>
        <v>5.2900000000000003E-2</v>
      </c>
      <c r="Q53" s="742">
        <f t="shared" si="20"/>
        <v>0.22040000000000001</v>
      </c>
      <c r="R53" s="742">
        <f t="shared" si="20"/>
        <v>7.5399999999999995E-2</v>
      </c>
      <c r="S53" s="742">
        <f t="shared" si="20"/>
        <v>1.7950000000000001E-2</v>
      </c>
      <c r="T53" s="742" t="e">
        <f t="shared" si="20"/>
        <v>#VALUE!</v>
      </c>
      <c r="U53" s="742" t="e">
        <f t="shared" si="20"/>
        <v>#VALUE!</v>
      </c>
      <c r="V53" s="742" t="e">
        <f t="shared" si="18"/>
        <v>#VALUE!</v>
      </c>
      <c r="W53" s="2173"/>
      <c r="X53" s="745" t="e">
        <f>+V53*W52</f>
        <v>#VALUE!</v>
      </c>
      <c r="Y53" s="1696"/>
      <c r="Z53" s="1666"/>
      <c r="AA53" s="1651"/>
      <c r="AB53" s="1696"/>
      <c r="AC53" s="1666"/>
      <c r="AD53" s="1651"/>
      <c r="AE53" s="1696"/>
      <c r="AF53" s="1666"/>
      <c r="AG53" s="1651"/>
      <c r="AH53" s="1696"/>
      <c r="AI53" s="1666"/>
      <c r="AJ53" s="1841"/>
      <c r="AK53" s="267"/>
      <c r="AL53" s="267"/>
      <c r="AM53" s="267"/>
      <c r="AN53" s="267"/>
      <c r="AO53" s="267"/>
      <c r="AP53" s="267"/>
      <c r="AQ53" s="267"/>
      <c r="AR53" s="267"/>
      <c r="AS53" s="267"/>
    </row>
    <row r="54" spans="1:45" ht="23.25" customHeight="1">
      <c r="A54" s="267"/>
      <c r="B54" s="267"/>
      <c r="C54" s="267"/>
      <c r="D54" s="267"/>
      <c r="E54" s="267"/>
      <c r="F54" s="267"/>
      <c r="G54" s="267"/>
      <c r="H54" s="267"/>
      <c r="I54" s="267"/>
      <c r="J54" s="267"/>
      <c r="K54" s="267"/>
      <c r="L54" s="267"/>
      <c r="M54" s="267"/>
      <c r="N54" s="267"/>
      <c r="O54" s="267"/>
      <c r="P54" s="267"/>
      <c r="Q54" s="267"/>
      <c r="R54" s="267"/>
      <c r="S54" s="267"/>
      <c r="T54" s="267"/>
      <c r="U54" s="267"/>
      <c r="V54" s="416"/>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row>
    <row r="55" spans="1:45" ht="23.25" customHeight="1">
      <c r="A55" s="704"/>
      <c r="B55" s="704"/>
      <c r="C55" s="704"/>
      <c r="D55" s="704"/>
      <c r="E55" s="704"/>
      <c r="F55" s="704"/>
      <c r="G55" s="704"/>
      <c r="H55" s="704"/>
      <c r="I55" s="704"/>
      <c r="J55" s="704"/>
      <c r="K55" s="704"/>
      <c r="L55" s="704"/>
      <c r="M55" s="704"/>
      <c r="N55" s="704"/>
      <c r="O55" s="704"/>
      <c r="P55" s="704"/>
      <c r="Q55" s="704"/>
      <c r="R55" s="704"/>
      <c r="S55" s="704"/>
      <c r="T55" s="704"/>
      <c r="U55" s="704"/>
      <c r="V55" s="1067"/>
      <c r="W55" s="704"/>
      <c r="X55" s="704"/>
      <c r="Y55" s="704"/>
      <c r="Z55" s="704"/>
      <c r="AA55" s="704"/>
      <c r="AB55" s="704"/>
      <c r="AC55" s="704"/>
      <c r="AD55" s="704"/>
      <c r="AE55" s="704"/>
      <c r="AF55" s="704"/>
      <c r="AG55" s="704"/>
      <c r="AH55" s="704"/>
      <c r="AI55" s="704"/>
      <c r="AJ55" s="704"/>
      <c r="AK55" s="704"/>
      <c r="AL55" s="704"/>
      <c r="AM55" s="704"/>
      <c r="AN55" s="704"/>
      <c r="AO55" s="704"/>
      <c r="AP55" s="704"/>
      <c r="AQ55" s="704"/>
      <c r="AR55" s="704"/>
      <c r="AS55" s="704"/>
    </row>
    <row r="56" spans="1:45" ht="23.25" customHeight="1">
      <c r="A56" s="1731" t="s">
        <v>415</v>
      </c>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AK56" s="704"/>
      <c r="AL56" s="704"/>
      <c r="AM56" s="704"/>
      <c r="AN56" s="704"/>
      <c r="AO56" s="704"/>
      <c r="AP56" s="704"/>
      <c r="AQ56" s="704"/>
      <c r="AR56" s="704"/>
      <c r="AS56" s="704"/>
    </row>
    <row r="57" spans="1:45" ht="23.25" customHeight="1">
      <c r="A57" s="418" t="s">
        <v>23</v>
      </c>
      <c r="B57" s="1699" t="s">
        <v>107</v>
      </c>
      <c r="C57" s="1700"/>
      <c r="D57" s="1701"/>
      <c r="E57" s="419" t="s">
        <v>76</v>
      </c>
      <c r="F57" s="418" t="s">
        <v>109</v>
      </c>
      <c r="G57" s="418" t="s">
        <v>28</v>
      </c>
      <c r="H57" s="1699" t="s">
        <v>416</v>
      </c>
      <c r="I57" s="1701"/>
      <c r="J57" s="419" t="s">
        <v>417</v>
      </c>
      <c r="K57" s="418" t="s">
        <v>79</v>
      </c>
      <c r="L57" s="418" t="s">
        <v>418</v>
      </c>
      <c r="M57" s="1699" t="s">
        <v>419</v>
      </c>
      <c r="N57" s="1700"/>
      <c r="O57" s="1700"/>
      <c r="P57" s="1700"/>
      <c r="Q57" s="1700"/>
      <c r="R57" s="1700"/>
      <c r="S57" s="1700"/>
      <c r="T57" s="1700"/>
      <c r="U57" s="1700"/>
      <c r="V57" s="1700"/>
      <c r="W57" s="1700"/>
      <c r="X57" s="1701"/>
      <c r="AK57" s="704"/>
      <c r="AL57" s="704"/>
      <c r="AM57" s="704"/>
      <c r="AN57" s="704"/>
      <c r="AO57" s="704"/>
      <c r="AP57" s="704"/>
      <c r="AQ57" s="704"/>
      <c r="AR57" s="704"/>
      <c r="AS57" s="704"/>
    </row>
    <row r="58" spans="1:45" ht="40.5" customHeight="1">
      <c r="A58" s="1698" t="str">
        <f>I2</f>
        <v>SERVICIOS ADMINISTRATIVOS</v>
      </c>
      <c r="B58" s="1707" t="str">
        <f>A19</f>
        <v>Sistema de Gestión Ambiental mantenido bajo la NTC ISO 14001, versión 2015.</v>
      </c>
      <c r="C58" s="1735" t="str">
        <f>F5</f>
        <v>Avance de las actividades para el mantenimiento del Sistema de Gestión Ambiental bajo la NTC ISO 14001 - 2015.</v>
      </c>
      <c r="D58" s="1701"/>
      <c r="E58" s="56">
        <f>W5</f>
        <v>0.37</v>
      </c>
      <c r="F58" s="694" t="str">
        <f t="shared" ref="F58:G58" si="21">D5</f>
        <v>Porcentaje</v>
      </c>
      <c r="G58" s="428">
        <f t="shared" si="21"/>
        <v>1</v>
      </c>
      <c r="H58" s="1703">
        <f>V5</f>
        <v>1.0000000000000002</v>
      </c>
      <c r="I58" s="1701"/>
      <c r="J58" s="642">
        <f>V6</f>
        <v>0.89240000000000008</v>
      </c>
      <c r="K58" s="423">
        <f t="shared" ref="K58:K66" si="22">J58/H58</f>
        <v>0.89239999999999986</v>
      </c>
      <c r="L58" s="424">
        <f t="shared" ref="L58:L66" si="23">K58*E58</f>
        <v>0.33018799999999993</v>
      </c>
      <c r="M58" s="1724" t="s">
        <v>2793</v>
      </c>
      <c r="N58" s="1700"/>
      <c r="O58" s="1700"/>
      <c r="P58" s="1700"/>
      <c r="Q58" s="1700"/>
      <c r="R58" s="1700"/>
      <c r="S58" s="1700"/>
      <c r="T58" s="1700"/>
      <c r="U58" s="1700"/>
      <c r="V58" s="1700"/>
      <c r="W58" s="1700"/>
      <c r="X58" s="1701"/>
      <c r="AK58" s="704"/>
      <c r="AL58" s="704"/>
      <c r="AM58" s="704"/>
      <c r="AN58" s="704"/>
      <c r="AO58" s="704"/>
      <c r="AP58" s="704"/>
      <c r="AQ58" s="704"/>
      <c r="AR58" s="704"/>
      <c r="AS58" s="704"/>
    </row>
    <row r="59" spans="1:45" ht="40.5" customHeight="1">
      <c r="A59" s="1616"/>
      <c r="B59" s="1616"/>
      <c r="C59" s="1735" t="str">
        <f>F7</f>
        <v>Consumo de energia (Kwh) Sede Central</v>
      </c>
      <c r="D59" s="1701"/>
      <c r="E59" s="56">
        <f>W7</f>
        <v>5.0000000000000001E-3</v>
      </c>
      <c r="F59" s="694" t="str">
        <f t="shared" ref="F59:G59" si="24">D7</f>
        <v>Kw</v>
      </c>
      <c r="G59" s="420">
        <f t="shared" si="24"/>
        <v>155.96600000000001</v>
      </c>
      <c r="H59" s="1734">
        <f>V7</f>
        <v>155.97</v>
      </c>
      <c r="I59" s="1701"/>
      <c r="J59" s="746">
        <f>V8</f>
        <v>449.71000000000004</v>
      </c>
      <c r="K59" s="423">
        <f t="shared" si="22"/>
        <v>2.8833108931204721</v>
      </c>
      <c r="L59" s="424">
        <f t="shared" si="23"/>
        <v>1.441655446560236E-2</v>
      </c>
      <c r="M59" s="1724" t="s">
        <v>2928</v>
      </c>
      <c r="N59" s="1700"/>
      <c r="O59" s="1700"/>
      <c r="P59" s="1700"/>
      <c r="Q59" s="1700"/>
      <c r="R59" s="1700"/>
      <c r="S59" s="1700"/>
      <c r="T59" s="1700"/>
      <c r="U59" s="1700"/>
      <c r="V59" s="1700"/>
      <c r="W59" s="1700"/>
      <c r="X59" s="1701"/>
      <c r="AK59" s="704"/>
      <c r="AL59" s="704"/>
      <c r="AM59" s="704"/>
      <c r="AN59" s="704"/>
      <c r="AO59" s="704"/>
      <c r="AP59" s="704"/>
      <c r="AQ59" s="704"/>
      <c r="AR59" s="704"/>
      <c r="AS59" s="704"/>
    </row>
    <row r="60" spans="1:45" ht="40.5" customHeight="1">
      <c r="A60" s="1616"/>
      <c r="B60" s="1616"/>
      <c r="C60" s="1735" t="str">
        <f>F9</f>
        <v>Evaluaciones de apropiación del SGA</v>
      </c>
      <c r="D60" s="1701"/>
      <c r="E60" s="56">
        <f>W9</f>
        <v>5.0000000000000001E-3</v>
      </c>
      <c r="F60" s="694" t="str">
        <f t="shared" ref="F60:G60" si="25">D9</f>
        <v>Porcentaje</v>
      </c>
      <c r="G60" s="428">
        <f t="shared" si="25"/>
        <v>1</v>
      </c>
      <c r="H60" s="1703">
        <f>V9</f>
        <v>1</v>
      </c>
      <c r="I60" s="1701"/>
      <c r="J60" s="642">
        <f>V10</f>
        <v>1</v>
      </c>
      <c r="K60" s="423">
        <f t="shared" si="22"/>
        <v>1</v>
      </c>
      <c r="L60" s="424">
        <f t="shared" si="23"/>
        <v>5.0000000000000001E-3</v>
      </c>
      <c r="M60" s="1724" t="s">
        <v>2818</v>
      </c>
      <c r="N60" s="1700"/>
      <c r="O60" s="1700"/>
      <c r="P60" s="1700"/>
      <c r="Q60" s="1700"/>
      <c r="R60" s="1700"/>
      <c r="S60" s="1700"/>
      <c r="T60" s="1700"/>
      <c r="U60" s="1700"/>
      <c r="V60" s="1700"/>
      <c r="W60" s="1700"/>
      <c r="X60" s="1701"/>
      <c r="AK60" s="704"/>
      <c r="AL60" s="704"/>
      <c r="AM60" s="704"/>
      <c r="AN60" s="704"/>
      <c r="AO60" s="704"/>
      <c r="AP60" s="704"/>
      <c r="AQ60" s="704"/>
      <c r="AR60" s="704"/>
      <c r="AS60" s="704"/>
    </row>
    <row r="61" spans="1:45" ht="40.5" customHeight="1">
      <c r="A61" s="1616"/>
      <c r="B61" s="1616"/>
      <c r="C61" s="1735" t="str">
        <f>F11</f>
        <v>Responsabilidad ambiental contractual</v>
      </c>
      <c r="D61" s="1701"/>
      <c r="E61" s="56">
        <f>W11</f>
        <v>5.0000000000000001E-3</v>
      </c>
      <c r="F61" s="694" t="str">
        <f t="shared" ref="F61:G61" si="26">D11</f>
        <v>Porcentaje</v>
      </c>
      <c r="G61" s="428">
        <f t="shared" si="26"/>
        <v>1</v>
      </c>
      <c r="H61" s="1703">
        <f>V11</f>
        <v>1</v>
      </c>
      <c r="I61" s="1701"/>
      <c r="J61" s="642">
        <f>V12</f>
        <v>1</v>
      </c>
      <c r="K61" s="423">
        <f t="shared" si="22"/>
        <v>1</v>
      </c>
      <c r="L61" s="424">
        <f t="shared" si="23"/>
        <v>5.0000000000000001E-3</v>
      </c>
      <c r="M61" s="1724" t="s">
        <v>2823</v>
      </c>
      <c r="N61" s="1700"/>
      <c r="O61" s="1700"/>
      <c r="P61" s="1700"/>
      <c r="Q61" s="1700"/>
      <c r="R61" s="1700"/>
      <c r="S61" s="1700"/>
      <c r="T61" s="1700"/>
      <c r="U61" s="1700"/>
      <c r="V61" s="1700"/>
      <c r="W61" s="1700"/>
      <c r="X61" s="1701"/>
      <c r="AK61" s="704"/>
      <c r="AL61" s="704"/>
      <c r="AM61" s="704"/>
      <c r="AN61" s="704"/>
      <c r="AO61" s="704"/>
      <c r="AP61" s="704"/>
      <c r="AQ61" s="704"/>
      <c r="AR61" s="704"/>
      <c r="AS61" s="704"/>
    </row>
    <row r="62" spans="1:45" ht="40.5" customHeight="1">
      <c r="A62" s="1616"/>
      <c r="B62" s="1616"/>
      <c r="C62" s="1735" t="str">
        <f>F13</f>
        <v>Consumo de agua (m3) Sede Central</v>
      </c>
      <c r="D62" s="1701"/>
      <c r="E62" s="56">
        <f>W13</f>
        <v>5.0000000000000001E-3</v>
      </c>
      <c r="F62" s="694" t="str">
        <f t="shared" ref="F62:G62" si="27">D13</f>
        <v>m3</v>
      </c>
      <c r="G62" s="420">
        <f t="shared" si="27"/>
        <v>1356.2</v>
      </c>
      <c r="H62" s="1734">
        <f>V13</f>
        <v>1356.2</v>
      </c>
      <c r="I62" s="1701"/>
      <c r="J62" s="747">
        <f>V14</f>
        <v>2822.2</v>
      </c>
      <c r="K62" s="423">
        <f t="shared" si="22"/>
        <v>2.0809615101017549</v>
      </c>
      <c r="L62" s="424">
        <f t="shared" si="23"/>
        <v>1.0404807550508774E-2</v>
      </c>
      <c r="M62" s="1724" t="s">
        <v>2826</v>
      </c>
      <c r="N62" s="1700"/>
      <c r="O62" s="1700"/>
      <c r="P62" s="1700"/>
      <c r="Q62" s="1700"/>
      <c r="R62" s="1700"/>
      <c r="S62" s="1700"/>
      <c r="T62" s="1700"/>
      <c r="U62" s="1700"/>
      <c r="V62" s="1700"/>
      <c r="W62" s="1700"/>
      <c r="X62" s="1701"/>
      <c r="AK62" s="704"/>
      <c r="AL62" s="704"/>
      <c r="AM62" s="704"/>
      <c r="AN62" s="704"/>
      <c r="AO62" s="704"/>
      <c r="AP62" s="704"/>
      <c r="AQ62" s="704"/>
      <c r="AR62" s="704"/>
      <c r="AS62" s="704"/>
    </row>
    <row r="63" spans="1:45" ht="40.5" customHeight="1">
      <c r="A63" s="1616"/>
      <c r="B63" s="1616"/>
      <c r="C63" s="1735" t="str">
        <f>F15</f>
        <v>Equivalente de árboles dejados de talar</v>
      </c>
      <c r="D63" s="1701"/>
      <c r="E63" s="56">
        <f>W15</f>
        <v>5.0000000000000001E-3</v>
      </c>
      <c r="F63" s="694" t="str">
        <f t="shared" ref="F63:G63" si="28">D15</f>
        <v>Árboles</v>
      </c>
      <c r="G63" s="421">
        <f t="shared" si="28"/>
        <v>50</v>
      </c>
      <c r="H63" s="1708">
        <f>V15</f>
        <v>50</v>
      </c>
      <c r="I63" s="1701"/>
      <c r="J63" s="489">
        <f>V16</f>
        <v>40</v>
      </c>
      <c r="K63" s="423">
        <f t="shared" si="22"/>
        <v>0.8</v>
      </c>
      <c r="L63" s="424">
        <f t="shared" si="23"/>
        <v>4.0000000000000001E-3</v>
      </c>
      <c r="M63" s="1724" t="s">
        <v>2940</v>
      </c>
      <c r="N63" s="1700"/>
      <c r="O63" s="1700"/>
      <c r="P63" s="1700"/>
      <c r="Q63" s="1700"/>
      <c r="R63" s="1700"/>
      <c r="S63" s="1700"/>
      <c r="T63" s="1700"/>
      <c r="U63" s="1700"/>
      <c r="V63" s="1700"/>
      <c r="W63" s="1700"/>
      <c r="X63" s="1701"/>
      <c r="AK63" s="704"/>
      <c r="AL63" s="704"/>
      <c r="AM63" s="704"/>
      <c r="AN63" s="704"/>
      <c r="AO63" s="704"/>
      <c r="AP63" s="704"/>
      <c r="AQ63" s="704"/>
      <c r="AR63" s="704"/>
      <c r="AS63" s="704"/>
    </row>
    <row r="64" spans="1:45" ht="40.5" customHeight="1">
      <c r="A64" s="1616"/>
      <c r="B64" s="1619"/>
      <c r="C64" s="1735" t="str">
        <f>F17</f>
        <v>Gestión de Residuos Peligrosos RESPEL con gestores autorizados</v>
      </c>
      <c r="D64" s="1701"/>
      <c r="E64" s="56">
        <f>W17</f>
        <v>5.0000000000000001E-3</v>
      </c>
      <c r="F64" s="694" t="str">
        <f t="shared" ref="F64:G64" si="29">D17</f>
        <v>Porcentaje</v>
      </c>
      <c r="G64" s="428">
        <f t="shared" si="29"/>
        <v>1</v>
      </c>
      <c r="H64" s="1703">
        <f>V17</f>
        <v>1</v>
      </c>
      <c r="I64" s="1701"/>
      <c r="J64" s="642">
        <f>V18</f>
        <v>2</v>
      </c>
      <c r="K64" s="423">
        <f t="shared" si="22"/>
        <v>2</v>
      </c>
      <c r="L64" s="424">
        <f t="shared" si="23"/>
        <v>0.01</v>
      </c>
      <c r="M64" s="1724" t="s">
        <v>2835</v>
      </c>
      <c r="N64" s="1700"/>
      <c r="O64" s="1700"/>
      <c r="P64" s="1700"/>
      <c r="Q64" s="1700"/>
      <c r="R64" s="1700"/>
      <c r="S64" s="1700"/>
      <c r="T64" s="1700"/>
      <c r="U64" s="1700"/>
      <c r="V64" s="1700"/>
      <c r="W64" s="1700"/>
      <c r="X64" s="1701"/>
      <c r="AK64" s="704"/>
      <c r="AL64" s="704"/>
      <c r="AM64" s="704"/>
      <c r="AN64" s="704"/>
      <c r="AO64" s="704"/>
      <c r="AP64" s="704"/>
      <c r="AQ64" s="704"/>
      <c r="AR64" s="704"/>
      <c r="AS64" s="704"/>
    </row>
    <row r="65" spans="1:45" ht="40.5" customHeight="1">
      <c r="A65" s="1616"/>
      <c r="B65" s="1702" t="str">
        <f>A35</f>
        <v xml:space="preserve">Infraestructura  física mantenida y adecuada </v>
      </c>
      <c r="C65" s="1700"/>
      <c r="D65" s="1701"/>
      <c r="E65" s="56">
        <f>W33</f>
        <v>0.45</v>
      </c>
      <c r="F65" s="694" t="str">
        <f t="shared" ref="F65:G65" si="30">D33</f>
        <v>%</v>
      </c>
      <c r="G65" s="420">
        <f t="shared" si="30"/>
        <v>100</v>
      </c>
      <c r="H65" s="1703">
        <f>V33</f>
        <v>1</v>
      </c>
      <c r="I65" s="1701"/>
      <c r="J65" s="642">
        <f>V34</f>
        <v>0.83400000000000007</v>
      </c>
      <c r="K65" s="423">
        <f t="shared" si="22"/>
        <v>0.83400000000000007</v>
      </c>
      <c r="L65" s="424">
        <f t="shared" si="23"/>
        <v>0.37530000000000002</v>
      </c>
      <c r="M65" s="1724" t="s">
        <v>2960</v>
      </c>
      <c r="N65" s="1700"/>
      <c r="O65" s="1700"/>
      <c r="P65" s="1700"/>
      <c r="Q65" s="1700"/>
      <c r="R65" s="1700"/>
      <c r="S65" s="1700"/>
      <c r="T65" s="1700"/>
      <c r="U65" s="1700"/>
      <c r="V65" s="1700"/>
      <c r="W65" s="1700"/>
      <c r="X65" s="1701"/>
      <c r="AK65" s="704"/>
      <c r="AL65" s="704"/>
      <c r="AM65" s="704"/>
      <c r="AN65" s="704"/>
      <c r="AO65" s="704"/>
      <c r="AP65" s="704"/>
      <c r="AQ65" s="704"/>
      <c r="AR65" s="704"/>
      <c r="AS65" s="704"/>
    </row>
    <row r="66" spans="1:45" ht="40.5" customHeight="1">
      <c r="A66" s="1616"/>
      <c r="B66" s="1702" t="str">
        <f>A47</f>
        <v>Plan de recursos físicos con seguimiento</v>
      </c>
      <c r="C66" s="1700"/>
      <c r="D66" s="1701"/>
      <c r="E66" s="56">
        <f>W45</f>
        <v>0.15</v>
      </c>
      <c r="F66" s="694" t="str">
        <f t="shared" ref="F66:G66" si="31">D45</f>
        <v>%</v>
      </c>
      <c r="G66" s="420">
        <f t="shared" si="31"/>
        <v>100</v>
      </c>
      <c r="H66" s="1703">
        <f>V45</f>
        <v>1</v>
      </c>
      <c r="I66" s="1701"/>
      <c r="J66" s="642">
        <f>V46</f>
        <v>0.81074999999999997</v>
      </c>
      <c r="K66" s="423">
        <f t="shared" si="22"/>
        <v>0.81074999999999997</v>
      </c>
      <c r="L66" s="424">
        <f t="shared" si="23"/>
        <v>0.12161249999999998</v>
      </c>
      <c r="M66" s="1724" t="s">
        <v>2960</v>
      </c>
      <c r="N66" s="1700"/>
      <c r="O66" s="1700"/>
      <c r="P66" s="1700"/>
      <c r="Q66" s="1700"/>
      <c r="R66" s="1700"/>
      <c r="S66" s="1700"/>
      <c r="T66" s="1700"/>
      <c r="U66" s="1700"/>
      <c r="V66" s="1700"/>
      <c r="W66" s="1700"/>
      <c r="X66" s="1701"/>
      <c r="AK66" s="704"/>
      <c r="AL66" s="704"/>
      <c r="AM66" s="704"/>
      <c r="AN66" s="704"/>
      <c r="AO66" s="704"/>
      <c r="AP66" s="704"/>
      <c r="AQ66" s="704"/>
      <c r="AR66" s="704"/>
      <c r="AS66" s="704"/>
    </row>
    <row r="67" spans="1:45" ht="23.25" customHeight="1">
      <c r="A67" s="1619"/>
      <c r="B67" s="1704" t="s">
        <v>103</v>
      </c>
      <c r="C67" s="1700"/>
      <c r="D67" s="1701"/>
      <c r="E67" s="431">
        <f>SUM(E58:E66)</f>
        <v>1</v>
      </c>
      <c r="F67" s="1709" t="str">
        <f>A58</f>
        <v>SERVICIOS ADMINISTRATIVOS</v>
      </c>
      <c r="G67" s="1701"/>
      <c r="H67" s="1704"/>
      <c r="I67" s="1701"/>
      <c r="J67" s="432"/>
      <c r="K67" s="433"/>
      <c r="L67" s="431">
        <f>SUM(L58:L66)</f>
        <v>0.87592186201611111</v>
      </c>
      <c r="M67" s="2089"/>
      <c r="N67" s="1700"/>
      <c r="O67" s="1700"/>
      <c r="P67" s="1700"/>
      <c r="Q67" s="1700"/>
      <c r="R67" s="1700"/>
      <c r="S67" s="1700"/>
      <c r="T67" s="1700"/>
      <c r="U67" s="1700"/>
      <c r="V67" s="1700"/>
      <c r="W67" s="1700"/>
      <c r="X67" s="1701"/>
      <c r="AK67" s="704"/>
      <c r="AL67" s="704"/>
      <c r="AM67" s="704"/>
      <c r="AN67" s="704"/>
      <c r="AO67" s="704"/>
      <c r="AP67" s="704"/>
      <c r="AQ67" s="704"/>
      <c r="AR67" s="704"/>
      <c r="AS67" s="704"/>
    </row>
    <row r="68" spans="1:45" ht="23.25" customHeight="1">
      <c r="A68" s="704"/>
      <c r="B68" s="704"/>
      <c r="C68" s="704"/>
      <c r="D68" s="704"/>
      <c r="E68" s="704"/>
      <c r="F68" s="704"/>
      <c r="G68" s="704"/>
      <c r="H68" s="704"/>
      <c r="I68" s="704"/>
      <c r="J68" s="704"/>
      <c r="K68" s="704"/>
      <c r="L68" s="704"/>
      <c r="M68" s="704"/>
      <c r="N68" s="704"/>
      <c r="O68" s="704"/>
      <c r="P68" s="704"/>
      <c r="Q68" s="704"/>
      <c r="R68" s="704"/>
      <c r="S68" s="704"/>
      <c r="T68" s="704"/>
      <c r="U68" s="704"/>
      <c r="V68" s="1070"/>
      <c r="W68" s="704"/>
      <c r="X68" s="704"/>
      <c r="Y68" s="704"/>
      <c r="Z68" s="704"/>
      <c r="AA68" s="704"/>
      <c r="AB68" s="704"/>
      <c r="AC68" s="704"/>
      <c r="AD68" s="704"/>
      <c r="AE68" s="704"/>
      <c r="AF68" s="704"/>
      <c r="AG68" s="704"/>
      <c r="AH68" s="704"/>
      <c r="AI68" s="704"/>
      <c r="AJ68" s="704"/>
      <c r="AK68" s="704"/>
      <c r="AL68" s="704"/>
      <c r="AM68" s="704"/>
      <c r="AN68" s="704"/>
      <c r="AO68" s="704"/>
      <c r="AP68" s="704"/>
      <c r="AQ68" s="704"/>
      <c r="AR68" s="704"/>
      <c r="AS68" s="704"/>
    </row>
    <row r="69" spans="1:45" ht="15.75" customHeight="1">
      <c r="A69" s="1064"/>
      <c r="B69" s="1064"/>
      <c r="C69" s="1064"/>
      <c r="D69" s="1064"/>
      <c r="E69" s="1064"/>
      <c r="F69" s="1064"/>
      <c r="G69" s="1064"/>
      <c r="H69" s="1064"/>
      <c r="I69" s="1064"/>
      <c r="J69" s="1064"/>
      <c r="K69" s="1064"/>
      <c r="L69" s="1064"/>
      <c r="M69" s="1064"/>
      <c r="N69" s="1064"/>
      <c r="O69" s="1064"/>
      <c r="P69" s="1064"/>
      <c r="Q69" s="1064"/>
      <c r="R69" s="1064"/>
      <c r="S69" s="1064"/>
      <c r="T69" s="1064"/>
      <c r="U69" s="1064"/>
      <c r="V69" s="85"/>
      <c r="W69" s="1064"/>
      <c r="X69" s="1064"/>
      <c r="Y69" s="1064"/>
      <c r="Z69" s="1064"/>
      <c r="AA69" s="1064"/>
      <c r="AB69" s="1064"/>
      <c r="AC69" s="1064"/>
      <c r="AD69" s="1064"/>
      <c r="AE69" s="1064"/>
      <c r="AF69" s="1064"/>
      <c r="AG69" s="1064"/>
      <c r="AH69" s="1064"/>
      <c r="AI69" s="1064"/>
      <c r="AJ69" s="1064"/>
      <c r="AK69" s="1064"/>
      <c r="AL69" s="1064"/>
      <c r="AM69" s="1064"/>
      <c r="AN69" s="1064"/>
      <c r="AO69" s="1064"/>
      <c r="AP69" s="1064"/>
      <c r="AQ69" s="1064"/>
      <c r="AR69" s="1064"/>
      <c r="AS69" s="1064"/>
    </row>
    <row r="70" spans="1:45" ht="15.75" customHeight="1">
      <c r="V70" s="81"/>
    </row>
    <row r="71" spans="1:45" ht="15.75" customHeight="1">
      <c r="V71" s="81"/>
    </row>
    <row r="72" spans="1:45" ht="15.75" customHeight="1">
      <c r="V72" s="81"/>
    </row>
    <row r="73" spans="1:45" ht="15.75" customHeight="1">
      <c r="V73" s="81"/>
    </row>
    <row r="74" spans="1:45" ht="15.75" customHeight="1">
      <c r="V74" s="81"/>
    </row>
    <row r="75" spans="1:45" ht="15.75" customHeight="1">
      <c r="V75" s="81"/>
    </row>
    <row r="76" spans="1:45" ht="15.75" customHeight="1">
      <c r="V76" s="81"/>
    </row>
    <row r="77" spans="1:45" ht="15.75" customHeight="1">
      <c r="V77" s="81"/>
    </row>
    <row r="78" spans="1:45" ht="15.75" customHeight="1">
      <c r="V78" s="81"/>
    </row>
    <row r="79" spans="1:45" ht="15.75" customHeight="1">
      <c r="V79" s="81"/>
    </row>
    <row r="80" spans="1:45" ht="15.75" customHeight="1">
      <c r="V80" s="81"/>
    </row>
    <row r="81" spans="22:22" ht="15.75" customHeight="1">
      <c r="V81" s="81"/>
    </row>
    <row r="82" spans="22:22" ht="15.75" customHeight="1">
      <c r="V82" s="81"/>
    </row>
    <row r="83" spans="22:22" ht="15.75" customHeight="1">
      <c r="V83" s="81"/>
    </row>
    <row r="84" spans="22:22" ht="15.75" customHeight="1">
      <c r="V84" s="81"/>
    </row>
    <row r="85" spans="22:22" ht="15.75" customHeight="1">
      <c r="V85" s="81"/>
    </row>
    <row r="86" spans="22:22" ht="15.75" customHeight="1">
      <c r="V86" s="81"/>
    </row>
    <row r="87" spans="22:22" ht="15.75" customHeight="1">
      <c r="V87" s="81"/>
    </row>
    <row r="88" spans="22:22" ht="15.75" customHeight="1">
      <c r="V88" s="81"/>
    </row>
    <row r="89" spans="22:22" ht="15.75" customHeight="1">
      <c r="V89" s="81"/>
    </row>
    <row r="90" spans="22:22" ht="15.75" customHeight="1">
      <c r="V90" s="81"/>
    </row>
    <row r="91" spans="22:22" ht="15.75" customHeight="1">
      <c r="V91" s="81"/>
    </row>
    <row r="92" spans="22:22" ht="15.75" customHeight="1">
      <c r="V92" s="81"/>
    </row>
    <row r="93" spans="22:22" ht="15.75" customHeight="1">
      <c r="V93" s="81"/>
    </row>
    <row r="94" spans="22:22" ht="15.75" customHeight="1">
      <c r="V94" s="81"/>
    </row>
    <row r="95" spans="22:22" ht="15.75" customHeight="1">
      <c r="V95" s="81"/>
    </row>
    <row r="96" spans="22:22" ht="15.75" customHeight="1">
      <c r="V96" s="81"/>
    </row>
    <row r="97" spans="22:22" ht="15.75" customHeight="1">
      <c r="V97" s="81"/>
    </row>
    <row r="98" spans="22:22" ht="15.75" customHeight="1">
      <c r="V98" s="81"/>
    </row>
    <row r="99" spans="22:22" ht="15.75" customHeight="1">
      <c r="V99" s="81"/>
    </row>
    <row r="100" spans="22:22" ht="15.75" customHeight="1">
      <c r="V100" s="81"/>
    </row>
    <row r="101" spans="22:22" ht="15.75" customHeight="1">
      <c r="V101" s="81"/>
    </row>
    <row r="102" spans="22:22" ht="15.75" customHeight="1">
      <c r="V102" s="81"/>
    </row>
    <row r="103" spans="22:22" ht="15.75" customHeight="1">
      <c r="V103" s="81"/>
    </row>
    <row r="104" spans="22:22" ht="15.75" customHeight="1">
      <c r="V104" s="81"/>
    </row>
    <row r="105" spans="22:22" ht="15.75" customHeight="1">
      <c r="V105" s="81"/>
    </row>
    <row r="106" spans="22:22" ht="15.75" customHeight="1">
      <c r="V106" s="81"/>
    </row>
    <row r="107" spans="22:22" ht="15.75" customHeight="1">
      <c r="V107" s="81"/>
    </row>
    <row r="108" spans="22:22" ht="15.75" customHeight="1">
      <c r="V108" s="81"/>
    </row>
    <row r="109" spans="22:22" ht="15.75" customHeight="1">
      <c r="V109" s="81"/>
    </row>
    <row r="110" spans="22:22" ht="15.75" customHeight="1">
      <c r="V110" s="81"/>
    </row>
    <row r="111" spans="22:22" ht="15.75" customHeight="1">
      <c r="V111" s="81"/>
    </row>
    <row r="112" spans="22:22" ht="15.75" customHeight="1">
      <c r="V112" s="81"/>
    </row>
    <row r="113" spans="22:22" ht="15.75" customHeight="1">
      <c r="V113" s="81"/>
    </row>
    <row r="114" spans="22:22" ht="15.75" customHeight="1">
      <c r="V114" s="81"/>
    </row>
    <row r="115" spans="22:22" ht="15.75" customHeight="1">
      <c r="V115" s="81"/>
    </row>
    <row r="116" spans="22:22" ht="15.75" customHeight="1">
      <c r="V116" s="81"/>
    </row>
    <row r="117" spans="22:22" ht="15.75" customHeight="1">
      <c r="V117" s="81"/>
    </row>
    <row r="118" spans="22:22" ht="15.75" customHeight="1">
      <c r="V118" s="81"/>
    </row>
    <row r="119" spans="22:22" ht="15.75" customHeight="1">
      <c r="V119" s="81"/>
    </row>
    <row r="120" spans="22:22" ht="15.75" customHeight="1">
      <c r="V120" s="81"/>
    </row>
    <row r="121" spans="22:22" ht="15.75" customHeight="1">
      <c r="V121" s="81"/>
    </row>
    <row r="122" spans="22:22" ht="15.75" customHeight="1">
      <c r="V122" s="81"/>
    </row>
    <row r="123" spans="22:22" ht="15.75" customHeight="1">
      <c r="V123" s="81"/>
    </row>
    <row r="124" spans="22:22" ht="15.75" customHeight="1">
      <c r="V124" s="81"/>
    </row>
    <row r="125" spans="22:22" ht="15.75" customHeight="1">
      <c r="V125" s="81"/>
    </row>
    <row r="126" spans="22:22" ht="15.75" customHeight="1">
      <c r="V126" s="81"/>
    </row>
    <row r="127" spans="22:22" ht="15.75" customHeight="1">
      <c r="V127" s="81"/>
    </row>
    <row r="128" spans="22:22" ht="15.75" customHeight="1">
      <c r="V128" s="81"/>
    </row>
    <row r="129" spans="22:22" ht="15.75" customHeight="1">
      <c r="V129" s="81"/>
    </row>
    <row r="130" spans="22:22" ht="15.75" customHeight="1">
      <c r="V130" s="81"/>
    </row>
    <row r="131" spans="22:22" ht="15.75" customHeight="1">
      <c r="V131" s="81"/>
    </row>
    <row r="132" spans="22:22" ht="15.75" customHeight="1">
      <c r="V132" s="81"/>
    </row>
    <row r="133" spans="22:22" ht="15.75" customHeight="1">
      <c r="V133" s="81"/>
    </row>
    <row r="134" spans="22:22" ht="15.75" customHeight="1">
      <c r="V134" s="81"/>
    </row>
    <row r="135" spans="22:22" ht="15.75" customHeight="1">
      <c r="V135" s="81"/>
    </row>
    <row r="136" spans="22:22" ht="15.75" customHeight="1">
      <c r="V136" s="81"/>
    </row>
    <row r="137" spans="22:22" ht="15.75" customHeight="1">
      <c r="V137" s="81"/>
    </row>
    <row r="138" spans="22:22" ht="15.75" customHeight="1">
      <c r="V138" s="81"/>
    </row>
    <row r="139" spans="22:22" ht="15.75" customHeight="1">
      <c r="V139" s="81"/>
    </row>
    <row r="140" spans="22:22" ht="15.75" customHeight="1">
      <c r="V140" s="81"/>
    </row>
    <row r="141" spans="22:22" ht="15.75" customHeight="1">
      <c r="V141" s="81"/>
    </row>
    <row r="142" spans="22:22" ht="15.75" customHeight="1">
      <c r="V142" s="81"/>
    </row>
    <row r="143" spans="22:22" ht="15.75" customHeight="1">
      <c r="V143" s="81"/>
    </row>
    <row r="144" spans="22:22" ht="15.75" customHeight="1">
      <c r="V144" s="81"/>
    </row>
    <row r="145" spans="22:22" ht="15.75" customHeight="1">
      <c r="V145" s="81"/>
    </row>
    <row r="146" spans="22:22" ht="15.75" customHeight="1">
      <c r="V146" s="81"/>
    </row>
    <row r="147" spans="22:22" ht="15.75" customHeight="1">
      <c r="V147" s="81"/>
    </row>
    <row r="148" spans="22:22" ht="15.75" customHeight="1">
      <c r="V148" s="81"/>
    </row>
    <row r="149" spans="22:22" ht="15.75" customHeight="1">
      <c r="V149" s="81"/>
    </row>
    <row r="150" spans="22:22" ht="15.75" customHeight="1">
      <c r="V150" s="81"/>
    </row>
    <row r="151" spans="22:22" ht="15.75" customHeight="1">
      <c r="V151" s="81"/>
    </row>
    <row r="152" spans="22:22" ht="15.75" customHeight="1">
      <c r="V152" s="81"/>
    </row>
    <row r="153" spans="22:22" ht="15.75" customHeight="1">
      <c r="V153" s="81"/>
    </row>
    <row r="154" spans="22:22" ht="15.75" customHeight="1">
      <c r="V154" s="81"/>
    </row>
    <row r="155" spans="22:22" ht="15.75" customHeight="1">
      <c r="V155" s="81"/>
    </row>
    <row r="156" spans="22:22" ht="15.75" customHeight="1">
      <c r="V156" s="81"/>
    </row>
    <row r="157" spans="22:22" ht="15.75" customHeight="1">
      <c r="V157" s="81"/>
    </row>
    <row r="158" spans="22:22" ht="15.75" customHeight="1">
      <c r="V158" s="81"/>
    </row>
    <row r="159" spans="22:22" ht="15.75" customHeight="1">
      <c r="V159" s="81"/>
    </row>
    <row r="160" spans="22:22" ht="15.75" customHeight="1">
      <c r="V160" s="81"/>
    </row>
    <row r="161" spans="22:22" ht="15.75" customHeight="1">
      <c r="V161" s="81"/>
    </row>
    <row r="162" spans="22:22" ht="15.75" customHeight="1">
      <c r="V162" s="81"/>
    </row>
    <row r="163" spans="22:22" ht="15.75" customHeight="1">
      <c r="V163" s="81"/>
    </row>
    <row r="164" spans="22:22" ht="15.75" customHeight="1">
      <c r="V164" s="81"/>
    </row>
    <row r="165" spans="22:22" ht="15.75" customHeight="1">
      <c r="V165" s="81"/>
    </row>
    <row r="166" spans="22:22" ht="15.75" customHeight="1">
      <c r="V166" s="81"/>
    </row>
    <row r="167" spans="22:22" ht="15.75" customHeight="1">
      <c r="V167" s="81"/>
    </row>
    <row r="168" spans="22:22" ht="15.75" customHeight="1">
      <c r="V168" s="81"/>
    </row>
    <row r="169" spans="22:22" ht="15.75" customHeight="1">
      <c r="V169" s="81"/>
    </row>
    <row r="170" spans="22:22" ht="15.75" customHeight="1">
      <c r="V170" s="81"/>
    </row>
    <row r="171" spans="22:22" ht="15.75" customHeight="1">
      <c r="V171" s="81"/>
    </row>
    <row r="172" spans="22:22" ht="15.75" customHeight="1">
      <c r="V172" s="81"/>
    </row>
    <row r="173" spans="22:22" ht="15.75" customHeight="1">
      <c r="V173" s="81"/>
    </row>
    <row r="174" spans="22:22" ht="15.75" customHeight="1">
      <c r="V174" s="81"/>
    </row>
    <row r="175" spans="22:22" ht="15.75" customHeight="1">
      <c r="V175" s="81"/>
    </row>
    <row r="176" spans="22:22" ht="15.75" customHeight="1">
      <c r="V176" s="81"/>
    </row>
    <row r="177" spans="22:22" ht="15.75" customHeight="1">
      <c r="V177" s="81"/>
    </row>
    <row r="178" spans="22:22" ht="15.75" customHeight="1">
      <c r="V178" s="81"/>
    </row>
    <row r="179" spans="22:22" ht="15.75" customHeight="1">
      <c r="V179" s="81"/>
    </row>
    <row r="180" spans="22:22" ht="15.75" customHeight="1">
      <c r="V180" s="81"/>
    </row>
    <row r="181" spans="22:22" ht="15.75" customHeight="1">
      <c r="V181" s="81"/>
    </row>
    <row r="182" spans="22:22" ht="15.75" customHeight="1">
      <c r="V182" s="81"/>
    </row>
    <row r="183" spans="22:22" ht="15.75" customHeight="1">
      <c r="V183" s="81"/>
    </row>
    <row r="184" spans="22:22" ht="15.75" customHeight="1">
      <c r="V184" s="81"/>
    </row>
    <row r="185" spans="22:22" ht="15.75" customHeight="1">
      <c r="V185" s="81"/>
    </row>
    <row r="186" spans="22:22" ht="15.75" customHeight="1">
      <c r="V186" s="81"/>
    </row>
    <row r="187" spans="22:22" ht="15.75" customHeight="1">
      <c r="V187" s="81"/>
    </row>
    <row r="188" spans="22:22" ht="15.75" customHeight="1">
      <c r="V188" s="81"/>
    </row>
    <row r="189" spans="22:22" ht="15.75" customHeight="1">
      <c r="V189" s="81"/>
    </row>
    <row r="190" spans="22:22" ht="15.75" customHeight="1">
      <c r="V190" s="81"/>
    </row>
    <row r="191" spans="22:22" ht="15.75" customHeight="1">
      <c r="V191" s="81"/>
    </row>
    <row r="192" spans="22:22" ht="15.75" customHeight="1">
      <c r="V192" s="81"/>
    </row>
    <row r="193" spans="22:22" ht="15.75" customHeight="1">
      <c r="V193" s="81"/>
    </row>
    <row r="194" spans="22:22" ht="15.75" customHeight="1">
      <c r="V194" s="81"/>
    </row>
    <row r="195" spans="22:22" ht="15.75" customHeight="1">
      <c r="V195" s="81"/>
    </row>
    <row r="196" spans="22:22" ht="15.75" customHeight="1">
      <c r="V196" s="81"/>
    </row>
    <row r="197" spans="22:22" ht="15.75" customHeight="1">
      <c r="V197" s="81"/>
    </row>
    <row r="198" spans="22:22" ht="15.75" customHeight="1">
      <c r="V198" s="81"/>
    </row>
    <row r="199" spans="22:22" ht="15.75" customHeight="1">
      <c r="V199" s="81"/>
    </row>
    <row r="200" spans="22:22" ht="15.75" customHeight="1">
      <c r="V200" s="81"/>
    </row>
    <row r="201" spans="22:22" ht="15.75" customHeight="1">
      <c r="V201" s="81"/>
    </row>
    <row r="202" spans="22:22" ht="15.75" customHeight="1">
      <c r="V202" s="81"/>
    </row>
    <row r="203" spans="22:22" ht="15.75" customHeight="1">
      <c r="V203" s="81"/>
    </row>
    <row r="204" spans="22:22" ht="15.75" customHeight="1">
      <c r="V204" s="81"/>
    </row>
    <row r="205" spans="22:22" ht="15.75" customHeight="1">
      <c r="V205" s="81"/>
    </row>
    <row r="206" spans="22:22" ht="15.75" customHeight="1">
      <c r="V206" s="81"/>
    </row>
    <row r="207" spans="22:22" ht="15.75" customHeight="1">
      <c r="V207" s="81"/>
    </row>
    <row r="208" spans="22:22" ht="15.75" customHeight="1">
      <c r="V208" s="81"/>
    </row>
    <row r="209" spans="22:22" ht="15.75" customHeight="1">
      <c r="V209" s="81"/>
    </row>
    <row r="210" spans="22:22" ht="15.75" customHeight="1">
      <c r="V210" s="81"/>
    </row>
    <row r="211" spans="22:22" ht="15.75" customHeight="1">
      <c r="V211" s="81"/>
    </row>
    <row r="212" spans="22:22" ht="15.75" customHeight="1">
      <c r="V212" s="81"/>
    </row>
    <row r="213" spans="22:22" ht="15.75" customHeight="1">
      <c r="V213" s="81"/>
    </row>
    <row r="214" spans="22:22" ht="15.75" customHeight="1">
      <c r="V214" s="81"/>
    </row>
    <row r="215" spans="22:22" ht="15.75" customHeight="1">
      <c r="V215" s="81"/>
    </row>
    <row r="216" spans="22:22" ht="15.75" customHeight="1">
      <c r="V216" s="81"/>
    </row>
    <row r="217" spans="22:22" ht="15.75" customHeight="1">
      <c r="V217" s="81"/>
    </row>
    <row r="218" spans="22:22" ht="15.75" customHeight="1">
      <c r="V218" s="81"/>
    </row>
    <row r="219" spans="22:22" ht="15.75" customHeight="1">
      <c r="V219" s="81"/>
    </row>
    <row r="220" spans="22:22" ht="15.75" customHeight="1">
      <c r="V220" s="81"/>
    </row>
    <row r="221" spans="22:22" ht="15.75" customHeight="1">
      <c r="V221" s="81"/>
    </row>
    <row r="222" spans="22:22" ht="15.75" customHeight="1">
      <c r="V222" s="81"/>
    </row>
    <row r="223" spans="22:22" ht="15.75" customHeight="1">
      <c r="V223" s="81"/>
    </row>
    <row r="224" spans="22:22" ht="15.75" customHeight="1">
      <c r="V224" s="81"/>
    </row>
    <row r="225" spans="22:22" ht="15.75" customHeight="1">
      <c r="V225" s="81"/>
    </row>
    <row r="226" spans="22:22" ht="15.75" customHeight="1">
      <c r="V226" s="81"/>
    </row>
    <row r="227" spans="22:22" ht="15.75" customHeight="1">
      <c r="V227" s="81"/>
    </row>
    <row r="228" spans="22:22" ht="15.75" customHeight="1">
      <c r="V228" s="81"/>
    </row>
    <row r="229" spans="22:22" ht="15.75" customHeight="1">
      <c r="V229" s="81"/>
    </row>
    <row r="230" spans="22:22" ht="15.75" customHeight="1">
      <c r="V230" s="81"/>
    </row>
    <row r="231" spans="22:22" ht="15.75" customHeight="1">
      <c r="V231" s="81"/>
    </row>
    <row r="232" spans="22:22" ht="15.75" customHeight="1">
      <c r="V232" s="81"/>
    </row>
    <row r="233" spans="22:22" ht="15.75" customHeight="1">
      <c r="V233" s="81"/>
    </row>
    <row r="234" spans="22:22" ht="15.75" customHeight="1">
      <c r="V234" s="81"/>
    </row>
    <row r="235" spans="22:22" ht="15.75" customHeight="1">
      <c r="V235" s="81"/>
    </row>
    <row r="236" spans="22:22" ht="15.75" customHeight="1">
      <c r="V236" s="81"/>
    </row>
    <row r="237" spans="22:22" ht="15.75" customHeight="1">
      <c r="V237" s="81"/>
    </row>
    <row r="238" spans="22:22" ht="15.75" customHeight="1">
      <c r="V238" s="81"/>
    </row>
    <row r="239" spans="22:22" ht="15.75" customHeight="1">
      <c r="V239" s="81"/>
    </row>
    <row r="240" spans="22:22" ht="15.75" customHeight="1">
      <c r="V240" s="81"/>
    </row>
    <row r="241" spans="22:22" ht="15.75" customHeight="1">
      <c r="V241" s="81"/>
    </row>
    <row r="242" spans="22:22" ht="15.75" customHeight="1">
      <c r="V242" s="81"/>
    </row>
    <row r="243" spans="22:22" ht="15.75" customHeight="1">
      <c r="V243" s="81"/>
    </row>
    <row r="244" spans="22:22" ht="15.75" customHeight="1">
      <c r="V244" s="81"/>
    </row>
    <row r="245" spans="22:22" ht="15.75" customHeight="1">
      <c r="V245" s="81"/>
    </row>
    <row r="246" spans="22:22" ht="15.75" customHeight="1">
      <c r="V246" s="81"/>
    </row>
    <row r="247" spans="22:22" ht="15.75" customHeight="1">
      <c r="V247" s="81"/>
    </row>
    <row r="248" spans="22:22" ht="15.75" customHeight="1">
      <c r="V248" s="81"/>
    </row>
    <row r="249" spans="22:22" ht="15.75" customHeight="1">
      <c r="V249" s="81"/>
    </row>
    <row r="250" spans="22:22" ht="15.75" customHeight="1">
      <c r="V250" s="81"/>
    </row>
    <row r="251" spans="22:22" ht="15.75" customHeight="1">
      <c r="V251" s="81"/>
    </row>
    <row r="252" spans="22:22" ht="15.75" customHeight="1">
      <c r="V252" s="81"/>
    </row>
    <row r="253" spans="22:22" ht="15.75" customHeight="1">
      <c r="V253" s="81"/>
    </row>
    <row r="254" spans="22:22" ht="15.75" customHeight="1">
      <c r="V254" s="81"/>
    </row>
    <row r="255" spans="22:22" ht="15.75" customHeight="1">
      <c r="V255" s="81"/>
    </row>
    <row r="256" spans="22:22" ht="15.75" customHeight="1">
      <c r="V256" s="81"/>
    </row>
    <row r="257" spans="22:22" ht="15.75" customHeight="1">
      <c r="V257" s="81"/>
    </row>
    <row r="258" spans="22:22" ht="15.75" customHeight="1">
      <c r="V258" s="81"/>
    </row>
    <row r="259" spans="22:22" ht="15.75" customHeight="1">
      <c r="V259" s="81"/>
    </row>
    <row r="260" spans="22:22" ht="15.75" customHeight="1">
      <c r="V260" s="81"/>
    </row>
    <row r="261" spans="22:22" ht="15.75" customHeight="1">
      <c r="V261" s="81"/>
    </row>
    <row r="262" spans="22:22" ht="15.75" customHeight="1">
      <c r="V262" s="81"/>
    </row>
    <row r="263" spans="22:22" ht="15.75" customHeight="1">
      <c r="V263" s="81"/>
    </row>
    <row r="264" spans="22:22" ht="15.75" customHeight="1">
      <c r="V264" s="81"/>
    </row>
    <row r="265" spans="22:22" ht="15.75" customHeight="1">
      <c r="V265" s="81"/>
    </row>
    <row r="266" spans="22:22" ht="15.75" customHeight="1">
      <c r="V266" s="81"/>
    </row>
    <row r="267" spans="22:22" ht="15.75" customHeight="1">
      <c r="V267" s="81"/>
    </row>
    <row r="268" spans="22:22" ht="15.75" customHeight="1">
      <c r="V268" s="81"/>
    </row>
    <row r="269" spans="22:22" ht="15.75" customHeight="1">
      <c r="V269" s="81"/>
    </row>
    <row r="270" spans="22:22" ht="15.75" customHeight="1">
      <c r="V270" s="81"/>
    </row>
    <row r="271" spans="22:22" ht="15.75" customHeight="1">
      <c r="V271" s="81"/>
    </row>
    <row r="272" spans="22:22" ht="15.75" customHeight="1">
      <c r="V272" s="81"/>
    </row>
    <row r="273" spans="22:22" ht="15.75" customHeight="1">
      <c r="V273" s="81"/>
    </row>
    <row r="274" spans="22:22" ht="15.75" customHeight="1">
      <c r="V274" s="81"/>
    </row>
    <row r="275" spans="22:22" ht="15.75" customHeight="1">
      <c r="V275" s="81"/>
    </row>
    <row r="276" spans="22:22" ht="15.75" customHeight="1">
      <c r="V276" s="81"/>
    </row>
    <row r="277" spans="22:22" ht="15.75" customHeight="1">
      <c r="V277" s="81"/>
    </row>
    <row r="278" spans="22:22" ht="15.75" customHeight="1">
      <c r="V278" s="81"/>
    </row>
    <row r="279" spans="22:22" ht="15.75" customHeight="1">
      <c r="V279" s="81"/>
    </row>
    <row r="280" spans="22:22" ht="15.75" customHeight="1">
      <c r="V280" s="81"/>
    </row>
    <row r="281" spans="22:22" ht="15.75" customHeight="1">
      <c r="V281" s="81"/>
    </row>
    <row r="282" spans="22:22" ht="15.75" customHeight="1">
      <c r="V282" s="81"/>
    </row>
    <row r="283" spans="22:22" ht="15.75" customHeight="1">
      <c r="V283" s="81"/>
    </row>
    <row r="284" spans="22:22" ht="15.75" customHeight="1">
      <c r="V284" s="81"/>
    </row>
    <row r="285" spans="22:22" ht="15.75" customHeight="1">
      <c r="V285" s="81"/>
    </row>
    <row r="286" spans="22:22" ht="15.75" customHeight="1">
      <c r="V286" s="81"/>
    </row>
    <row r="287" spans="22:22" ht="15.75" customHeight="1">
      <c r="V287" s="81"/>
    </row>
    <row r="288" spans="22:22" ht="15.75" customHeight="1">
      <c r="V288" s="81"/>
    </row>
    <row r="289" spans="22:22" ht="15.75" customHeight="1">
      <c r="V289" s="81"/>
    </row>
    <row r="290" spans="22:22" ht="15.75" customHeight="1">
      <c r="V290" s="81"/>
    </row>
    <row r="291" spans="22:22" ht="15.75" customHeight="1">
      <c r="V291" s="81"/>
    </row>
    <row r="292" spans="22:22" ht="15.75" customHeight="1">
      <c r="V292" s="81"/>
    </row>
    <row r="293" spans="22:22" ht="15.75" customHeight="1">
      <c r="V293" s="81"/>
    </row>
    <row r="294" spans="22:22" ht="15.75" customHeight="1">
      <c r="V294" s="81"/>
    </row>
    <row r="295" spans="22:22" ht="15.75" customHeight="1">
      <c r="V295" s="81"/>
    </row>
    <row r="296" spans="22:22" ht="15.75" customHeight="1">
      <c r="V296" s="81"/>
    </row>
    <row r="297" spans="22:22" ht="15.75" customHeight="1">
      <c r="V297" s="81"/>
    </row>
    <row r="298" spans="22:22" ht="15.75" customHeight="1">
      <c r="V298" s="81"/>
    </row>
    <row r="299" spans="22:22" ht="15.75" customHeight="1">
      <c r="V299" s="81"/>
    </row>
    <row r="300" spans="22:22" ht="15.75" customHeight="1">
      <c r="V300" s="81"/>
    </row>
    <row r="301" spans="22:22" ht="15.75" customHeight="1">
      <c r="V301" s="81"/>
    </row>
    <row r="302" spans="22:22" ht="15.75" customHeight="1">
      <c r="V302" s="81"/>
    </row>
    <row r="303" spans="22:22" ht="15.75" customHeight="1">
      <c r="V303" s="81"/>
    </row>
    <row r="304" spans="22:22" ht="15.75" customHeight="1">
      <c r="V304" s="81"/>
    </row>
    <row r="305" spans="22:22" ht="15.75" customHeight="1">
      <c r="V305" s="81"/>
    </row>
    <row r="306" spans="22:22" ht="15.75" customHeight="1">
      <c r="V306" s="81"/>
    </row>
    <row r="307" spans="22:22" ht="15.75" customHeight="1">
      <c r="V307" s="81"/>
    </row>
    <row r="308" spans="22:22" ht="15.75" customHeight="1">
      <c r="V308" s="81"/>
    </row>
    <row r="309" spans="22:22" ht="15.75" customHeight="1">
      <c r="V309" s="81"/>
    </row>
    <row r="310" spans="22:22" ht="15.75" customHeight="1">
      <c r="V310" s="81"/>
    </row>
    <row r="311" spans="22:22" ht="15.75" customHeight="1">
      <c r="V311" s="81"/>
    </row>
    <row r="312" spans="22:22" ht="15.75" customHeight="1">
      <c r="V312" s="81"/>
    </row>
    <row r="313" spans="22:22" ht="15.75" customHeight="1">
      <c r="V313" s="81"/>
    </row>
    <row r="314" spans="22:22" ht="15.75" customHeight="1">
      <c r="V314" s="81"/>
    </row>
    <row r="315" spans="22:22" ht="15.75" customHeight="1">
      <c r="V315" s="81"/>
    </row>
    <row r="316" spans="22:22" ht="15.75" customHeight="1">
      <c r="V316" s="81"/>
    </row>
    <row r="317" spans="22:22" ht="15.75" customHeight="1">
      <c r="V317" s="81"/>
    </row>
    <row r="318" spans="22:22" ht="15.75" customHeight="1">
      <c r="V318" s="81"/>
    </row>
    <row r="319" spans="22:22" ht="15.75" customHeight="1">
      <c r="V319" s="81"/>
    </row>
    <row r="320" spans="22:22" ht="15.75" customHeight="1">
      <c r="V320" s="81"/>
    </row>
    <row r="321" spans="22:22" ht="15.75" customHeight="1">
      <c r="V321" s="81"/>
    </row>
    <row r="322" spans="22:22" ht="15.75" customHeight="1">
      <c r="V322" s="81"/>
    </row>
    <row r="323" spans="22:22" ht="15.75" customHeight="1">
      <c r="V323" s="81"/>
    </row>
    <row r="324" spans="22:22" ht="15.75" customHeight="1">
      <c r="V324" s="81"/>
    </row>
    <row r="325" spans="22:22" ht="15.75" customHeight="1">
      <c r="V325" s="81"/>
    </row>
    <row r="326" spans="22:22" ht="15.75" customHeight="1">
      <c r="V326" s="81"/>
    </row>
    <row r="327" spans="22:22" ht="15.75" customHeight="1">
      <c r="V327" s="81"/>
    </row>
    <row r="328" spans="22:22" ht="15.75" customHeight="1">
      <c r="V328" s="81"/>
    </row>
    <row r="329" spans="22:22" ht="15.75" customHeight="1">
      <c r="V329" s="81"/>
    </row>
    <row r="330" spans="22:22" ht="15.75" customHeight="1">
      <c r="V330" s="81"/>
    </row>
    <row r="331" spans="22:22" ht="15.75" customHeight="1">
      <c r="V331" s="81"/>
    </row>
    <row r="332" spans="22:22" ht="15.75" customHeight="1">
      <c r="V332" s="81"/>
    </row>
    <row r="333" spans="22:22" ht="15.75" customHeight="1">
      <c r="V333" s="81"/>
    </row>
    <row r="334" spans="22:22" ht="15.75" customHeight="1">
      <c r="V334" s="81"/>
    </row>
    <row r="335" spans="22:22" ht="15.75" customHeight="1">
      <c r="V335" s="81"/>
    </row>
    <row r="336" spans="22:22" ht="15.75" customHeight="1">
      <c r="V336" s="81"/>
    </row>
    <row r="337" spans="22:22" ht="15.75" customHeight="1">
      <c r="V337" s="81"/>
    </row>
    <row r="338" spans="22:22" ht="15.75" customHeight="1">
      <c r="V338" s="81"/>
    </row>
    <row r="339" spans="22:22" ht="15.75" customHeight="1">
      <c r="V339" s="81"/>
    </row>
    <row r="340" spans="22:22" ht="15.75" customHeight="1">
      <c r="V340" s="81"/>
    </row>
    <row r="341" spans="22:22" ht="15.75" customHeight="1">
      <c r="V341" s="81"/>
    </row>
    <row r="342" spans="22:22" ht="15.75" customHeight="1">
      <c r="V342" s="81"/>
    </row>
    <row r="343" spans="22:22" ht="15.75" customHeight="1">
      <c r="V343" s="81"/>
    </row>
    <row r="344" spans="22:22" ht="15.75" customHeight="1">
      <c r="V344" s="81"/>
    </row>
    <row r="345" spans="22:22" ht="15.75" customHeight="1">
      <c r="V345" s="81"/>
    </row>
    <row r="346" spans="22:22" ht="15.75" customHeight="1">
      <c r="V346" s="81"/>
    </row>
    <row r="347" spans="22:22" ht="15.75" customHeight="1">
      <c r="V347" s="81"/>
    </row>
    <row r="348" spans="22:22" ht="15.75" customHeight="1">
      <c r="V348" s="81"/>
    </row>
    <row r="349" spans="22:22" ht="15.75" customHeight="1">
      <c r="V349" s="81"/>
    </row>
    <row r="350" spans="22:22" ht="15.75" customHeight="1">
      <c r="V350" s="81"/>
    </row>
    <row r="351" spans="22:22" ht="15.75" customHeight="1">
      <c r="V351" s="81"/>
    </row>
    <row r="352" spans="22:22" ht="15.75" customHeight="1">
      <c r="V352" s="81"/>
    </row>
    <row r="353" spans="22:22" ht="15.75" customHeight="1">
      <c r="V353" s="81"/>
    </row>
    <row r="354" spans="22:22" ht="15.75" customHeight="1">
      <c r="V354" s="81"/>
    </row>
    <row r="355" spans="22:22" ht="15.75" customHeight="1">
      <c r="V355" s="81"/>
    </row>
    <row r="356" spans="22:22" ht="15.75" customHeight="1">
      <c r="V356" s="81"/>
    </row>
    <row r="357" spans="22:22" ht="15.75" customHeight="1">
      <c r="V357" s="81"/>
    </row>
    <row r="358" spans="22:22" ht="15.75" customHeight="1">
      <c r="V358" s="81"/>
    </row>
    <row r="359" spans="22:22" ht="15.75" customHeight="1">
      <c r="V359" s="81"/>
    </row>
    <row r="360" spans="22:22" ht="15.75" customHeight="1">
      <c r="V360" s="81"/>
    </row>
    <row r="361" spans="22:22" ht="15.75" customHeight="1">
      <c r="V361" s="81"/>
    </row>
    <row r="362" spans="22:22" ht="15.75" customHeight="1">
      <c r="V362" s="81"/>
    </row>
    <row r="363" spans="22:22" ht="15.75" customHeight="1">
      <c r="V363" s="81"/>
    </row>
    <row r="364" spans="22:22" ht="15.75" customHeight="1">
      <c r="V364" s="81"/>
    </row>
    <row r="365" spans="22:22" ht="15.75" customHeight="1">
      <c r="V365" s="81"/>
    </row>
    <row r="366" spans="22:22" ht="15.75" customHeight="1">
      <c r="V366" s="81"/>
    </row>
    <row r="367" spans="22:22" ht="15.75" customHeight="1">
      <c r="V367" s="81"/>
    </row>
    <row r="368" spans="22:22" ht="15.75" customHeight="1">
      <c r="V368" s="81"/>
    </row>
    <row r="369" spans="22:22" ht="15.75" customHeight="1">
      <c r="V369" s="81"/>
    </row>
    <row r="370" spans="22:22" ht="15.75" customHeight="1">
      <c r="V370" s="81"/>
    </row>
    <row r="371" spans="22:22" ht="15.75" customHeight="1">
      <c r="V371" s="81"/>
    </row>
    <row r="372" spans="22:22" ht="15.75" customHeight="1">
      <c r="V372" s="81"/>
    </row>
    <row r="373" spans="22:22" ht="15.75" customHeight="1">
      <c r="V373" s="81"/>
    </row>
    <row r="374" spans="22:22" ht="15.75" customHeight="1">
      <c r="V374" s="81"/>
    </row>
    <row r="375" spans="22:22" ht="15.75" customHeight="1">
      <c r="V375" s="81"/>
    </row>
    <row r="376" spans="22:22" ht="15.75" customHeight="1">
      <c r="V376" s="81"/>
    </row>
    <row r="377" spans="22:22" ht="15.75" customHeight="1">
      <c r="V377" s="81"/>
    </row>
    <row r="378" spans="22:22" ht="15.75" customHeight="1">
      <c r="V378" s="81"/>
    </row>
    <row r="379" spans="22:22" ht="15.75" customHeight="1">
      <c r="V379" s="81"/>
    </row>
    <row r="380" spans="22:22" ht="15.75" customHeight="1">
      <c r="V380" s="81"/>
    </row>
    <row r="381" spans="22:22" ht="15.75" customHeight="1">
      <c r="V381" s="81"/>
    </row>
    <row r="382" spans="22:22" ht="15.75" customHeight="1">
      <c r="V382" s="81"/>
    </row>
    <row r="383" spans="22:22" ht="15.75" customHeight="1">
      <c r="V383" s="81"/>
    </row>
    <row r="384" spans="22:22" ht="15.75" customHeight="1">
      <c r="V384" s="81"/>
    </row>
    <row r="385" spans="22:22" ht="15.75" customHeight="1">
      <c r="V385" s="81"/>
    </row>
    <row r="386" spans="22:22" ht="15.75" customHeight="1">
      <c r="V386" s="81"/>
    </row>
    <row r="387" spans="22:22" ht="15.75" customHeight="1">
      <c r="V387" s="81"/>
    </row>
    <row r="388" spans="22:22" ht="15.75" customHeight="1">
      <c r="V388" s="81"/>
    </row>
    <row r="389" spans="22:22" ht="15.75" customHeight="1">
      <c r="V389" s="81"/>
    </row>
    <row r="390" spans="22:22" ht="15.75" customHeight="1">
      <c r="V390" s="81"/>
    </row>
    <row r="391" spans="22:22" ht="15.75" customHeight="1">
      <c r="V391" s="81"/>
    </row>
    <row r="392" spans="22:22" ht="15.75" customHeight="1">
      <c r="V392" s="81"/>
    </row>
    <row r="393" spans="22:22" ht="15.75" customHeight="1">
      <c r="V393" s="81"/>
    </row>
    <row r="394" spans="22:22" ht="15.75" customHeight="1">
      <c r="V394" s="81"/>
    </row>
    <row r="395" spans="22:22" ht="15.75" customHeight="1">
      <c r="V395" s="81"/>
    </row>
    <row r="396" spans="22:22" ht="15.75" customHeight="1">
      <c r="V396" s="81"/>
    </row>
    <row r="397" spans="22:22" ht="15.75" customHeight="1">
      <c r="V397" s="81"/>
    </row>
    <row r="398" spans="22:22" ht="15.75" customHeight="1">
      <c r="V398" s="81"/>
    </row>
    <row r="399" spans="22:22" ht="15.75" customHeight="1">
      <c r="V399" s="81"/>
    </row>
    <row r="400" spans="22:22" ht="15.75" customHeight="1">
      <c r="V400" s="81"/>
    </row>
    <row r="401" spans="22:22" ht="15.75" customHeight="1">
      <c r="V401" s="81"/>
    </row>
    <row r="402" spans="22:22" ht="15.75" customHeight="1">
      <c r="V402" s="81"/>
    </row>
    <row r="403" spans="22:22" ht="15.75" customHeight="1">
      <c r="V403" s="81"/>
    </row>
    <row r="404" spans="22:22" ht="15.75" customHeight="1">
      <c r="V404" s="81"/>
    </row>
    <row r="405" spans="22:22" ht="15.75" customHeight="1">
      <c r="V405" s="81"/>
    </row>
    <row r="406" spans="22:22" ht="15.75" customHeight="1">
      <c r="V406" s="81"/>
    </row>
    <row r="407" spans="22:22" ht="15.75" customHeight="1">
      <c r="V407" s="81"/>
    </row>
    <row r="408" spans="22:22" ht="15.75" customHeight="1">
      <c r="V408" s="81"/>
    </row>
    <row r="409" spans="22:22" ht="15.75" customHeight="1">
      <c r="V409" s="81"/>
    </row>
    <row r="410" spans="22:22" ht="15.75" customHeight="1">
      <c r="V410" s="81"/>
    </row>
    <row r="411" spans="22:22" ht="15.75" customHeight="1">
      <c r="V411" s="81"/>
    </row>
    <row r="412" spans="22:22" ht="15.75" customHeight="1">
      <c r="V412" s="81"/>
    </row>
    <row r="413" spans="22:22" ht="15.75" customHeight="1">
      <c r="V413" s="81"/>
    </row>
    <row r="414" spans="22:22" ht="15.75" customHeight="1">
      <c r="V414" s="81"/>
    </row>
    <row r="415" spans="22:22" ht="15.75" customHeight="1">
      <c r="V415" s="81"/>
    </row>
    <row r="416" spans="22:22" ht="15.75" customHeight="1">
      <c r="V416" s="81"/>
    </row>
    <row r="417" spans="22:22" ht="15.75" customHeight="1">
      <c r="V417" s="81"/>
    </row>
    <row r="418" spans="22:22" ht="15.75" customHeight="1">
      <c r="V418" s="81"/>
    </row>
    <row r="419" spans="22:22" ht="15.75" customHeight="1">
      <c r="V419" s="81"/>
    </row>
    <row r="420" spans="22:22" ht="15.75" customHeight="1">
      <c r="V420" s="81"/>
    </row>
    <row r="421" spans="22:22" ht="15.75" customHeight="1">
      <c r="V421" s="81"/>
    </row>
    <row r="422" spans="22:22" ht="15.75" customHeight="1">
      <c r="V422" s="81"/>
    </row>
    <row r="423" spans="22:22" ht="15.75" customHeight="1">
      <c r="V423" s="81"/>
    </row>
    <row r="424" spans="22:22" ht="15.75" customHeight="1">
      <c r="V424" s="81"/>
    </row>
    <row r="425" spans="22:22" ht="15.75" customHeight="1">
      <c r="V425" s="81"/>
    </row>
    <row r="426" spans="22:22" ht="15.75" customHeight="1">
      <c r="V426" s="81"/>
    </row>
    <row r="427" spans="22:22" ht="15.75" customHeight="1">
      <c r="V427" s="81"/>
    </row>
    <row r="428" spans="22:22" ht="15.75" customHeight="1">
      <c r="V428" s="81"/>
    </row>
    <row r="429" spans="22:22" ht="15.75" customHeight="1">
      <c r="V429" s="81"/>
    </row>
    <row r="430" spans="22:22" ht="15.75" customHeight="1">
      <c r="V430" s="81"/>
    </row>
    <row r="431" spans="22:22" ht="15.75" customHeight="1">
      <c r="V431" s="81"/>
    </row>
    <row r="432" spans="22:22" ht="15.75" customHeight="1">
      <c r="V432" s="81"/>
    </row>
    <row r="433" spans="22:22" ht="15.75" customHeight="1">
      <c r="V433" s="81"/>
    </row>
    <row r="434" spans="22:22" ht="15.75" customHeight="1">
      <c r="V434" s="81"/>
    </row>
    <row r="435" spans="22:22" ht="15.75" customHeight="1">
      <c r="V435" s="81"/>
    </row>
    <row r="436" spans="22:22" ht="15.75" customHeight="1">
      <c r="V436" s="81"/>
    </row>
    <row r="437" spans="22:22" ht="15.75" customHeight="1">
      <c r="V437" s="81"/>
    </row>
    <row r="438" spans="22:22" ht="15.75" customHeight="1">
      <c r="V438" s="81"/>
    </row>
    <row r="439" spans="22:22" ht="15.75" customHeight="1">
      <c r="V439" s="81"/>
    </row>
    <row r="440" spans="22:22" ht="15.75" customHeight="1">
      <c r="V440" s="81"/>
    </row>
    <row r="441" spans="22:22" ht="15.75" customHeight="1">
      <c r="V441" s="81"/>
    </row>
    <row r="442" spans="22:22" ht="15.75" customHeight="1">
      <c r="V442" s="81"/>
    </row>
    <row r="443" spans="22:22" ht="15.75" customHeight="1">
      <c r="V443" s="81"/>
    </row>
    <row r="444" spans="22:22" ht="15.75" customHeight="1">
      <c r="V444" s="81"/>
    </row>
    <row r="445" spans="22:22" ht="15.75" customHeight="1">
      <c r="V445" s="81"/>
    </row>
    <row r="446" spans="22:22" ht="15.75" customHeight="1">
      <c r="V446" s="81"/>
    </row>
    <row r="447" spans="22:22" ht="15.75" customHeight="1">
      <c r="V447" s="81"/>
    </row>
    <row r="448" spans="22:22" ht="15.75" customHeight="1">
      <c r="V448" s="81"/>
    </row>
    <row r="449" spans="22:22" ht="15.75" customHeight="1">
      <c r="V449" s="81"/>
    </row>
    <row r="450" spans="22:22" ht="15.75" customHeight="1">
      <c r="V450" s="81"/>
    </row>
    <row r="451" spans="22:22" ht="15.75" customHeight="1">
      <c r="V451" s="81"/>
    </row>
    <row r="452" spans="22:22" ht="15.75" customHeight="1">
      <c r="V452" s="81"/>
    </row>
    <row r="453" spans="22:22" ht="15.75" customHeight="1">
      <c r="V453" s="81"/>
    </row>
    <row r="454" spans="22:22" ht="15.75" customHeight="1">
      <c r="V454" s="81"/>
    </row>
    <row r="455" spans="22:22" ht="15.75" customHeight="1">
      <c r="V455" s="81"/>
    </row>
    <row r="456" spans="22:22" ht="15.75" customHeight="1">
      <c r="V456" s="81"/>
    </row>
    <row r="457" spans="22:22" ht="15.75" customHeight="1">
      <c r="V457" s="81"/>
    </row>
    <row r="458" spans="22:22" ht="15.75" customHeight="1">
      <c r="V458" s="81"/>
    </row>
    <row r="459" spans="22:22" ht="15.75" customHeight="1">
      <c r="V459" s="81"/>
    </row>
    <row r="460" spans="22:22" ht="15.75" customHeight="1">
      <c r="V460" s="81"/>
    </row>
    <row r="461" spans="22:22" ht="15.75" customHeight="1">
      <c r="V461" s="81"/>
    </row>
    <row r="462" spans="22:22" ht="15.75" customHeight="1">
      <c r="V462" s="81"/>
    </row>
    <row r="463" spans="22:22" ht="15.75" customHeight="1">
      <c r="V463" s="81"/>
    </row>
    <row r="464" spans="22:22" ht="15.75" customHeight="1">
      <c r="V464" s="81"/>
    </row>
    <row r="465" spans="22:22" ht="15.75" customHeight="1">
      <c r="V465" s="81"/>
    </row>
    <row r="466" spans="22:22" ht="15.75" customHeight="1">
      <c r="V466" s="81"/>
    </row>
    <row r="467" spans="22:22" ht="15.75" customHeight="1">
      <c r="V467" s="81"/>
    </row>
    <row r="468" spans="22:22" ht="15.75" customHeight="1">
      <c r="V468" s="81"/>
    </row>
    <row r="469" spans="22:22" ht="15.75" customHeight="1">
      <c r="V469" s="81"/>
    </row>
    <row r="470" spans="22:22" ht="15.75" customHeight="1">
      <c r="V470" s="81"/>
    </row>
    <row r="471" spans="22:22" ht="15.75" customHeight="1">
      <c r="V471" s="81"/>
    </row>
    <row r="472" spans="22:22" ht="15.75" customHeight="1">
      <c r="V472" s="81"/>
    </row>
    <row r="473" spans="22:22" ht="15.75" customHeight="1">
      <c r="V473" s="81"/>
    </row>
    <row r="474" spans="22:22" ht="15.75" customHeight="1">
      <c r="V474" s="81"/>
    </row>
    <row r="475" spans="22:22" ht="15.75" customHeight="1">
      <c r="V475" s="81"/>
    </row>
    <row r="476" spans="22:22" ht="15.75" customHeight="1">
      <c r="V476" s="81"/>
    </row>
    <row r="477" spans="22:22" ht="15.75" customHeight="1">
      <c r="V477" s="81"/>
    </row>
    <row r="478" spans="22:22" ht="15.75" customHeight="1">
      <c r="V478" s="81"/>
    </row>
    <row r="479" spans="22:22" ht="15.75" customHeight="1">
      <c r="V479" s="81"/>
    </row>
    <row r="480" spans="22:22" ht="15.75" customHeight="1">
      <c r="V480" s="81"/>
    </row>
    <row r="481" spans="22:22" ht="15.75" customHeight="1">
      <c r="V481" s="81"/>
    </row>
    <row r="482" spans="22:22" ht="15.75" customHeight="1">
      <c r="V482" s="81"/>
    </row>
    <row r="483" spans="22:22" ht="15.75" customHeight="1">
      <c r="V483" s="81"/>
    </row>
    <row r="484" spans="22:22" ht="15.75" customHeight="1">
      <c r="V484" s="81"/>
    </row>
    <row r="485" spans="22:22" ht="15.75" customHeight="1">
      <c r="V485" s="81"/>
    </row>
    <row r="486" spans="22:22" ht="15.75" customHeight="1">
      <c r="V486" s="81"/>
    </row>
    <row r="487" spans="22:22" ht="15.75" customHeight="1">
      <c r="V487" s="81"/>
    </row>
    <row r="488" spans="22:22" ht="15.75" customHeight="1">
      <c r="V488" s="81"/>
    </row>
    <row r="489" spans="22:22" ht="15.75" customHeight="1">
      <c r="V489" s="81"/>
    </row>
    <row r="490" spans="22:22" ht="15.75" customHeight="1">
      <c r="V490" s="81"/>
    </row>
    <row r="491" spans="22:22" ht="15.75" customHeight="1">
      <c r="V491" s="81"/>
    </row>
    <row r="492" spans="22:22" ht="15.75" customHeight="1">
      <c r="V492" s="81"/>
    </row>
    <row r="493" spans="22:22" ht="15.75" customHeight="1">
      <c r="V493" s="81"/>
    </row>
    <row r="494" spans="22:22" ht="15.75" customHeight="1">
      <c r="V494" s="81"/>
    </row>
    <row r="495" spans="22:22" ht="15.75" customHeight="1">
      <c r="V495" s="81"/>
    </row>
    <row r="496" spans="22:22" ht="15.75" customHeight="1">
      <c r="V496" s="81"/>
    </row>
    <row r="497" spans="22:22" ht="15.75" customHeight="1">
      <c r="V497" s="81"/>
    </row>
    <row r="498" spans="22:22" ht="15.75" customHeight="1">
      <c r="V498" s="81"/>
    </row>
    <row r="499" spans="22:22" ht="15.75" customHeight="1">
      <c r="V499" s="81"/>
    </row>
    <row r="500" spans="22:22" ht="15.75" customHeight="1">
      <c r="V500" s="81"/>
    </row>
    <row r="501" spans="22:22" ht="15.75" customHeight="1">
      <c r="V501" s="81"/>
    </row>
    <row r="502" spans="22:22" ht="15.75" customHeight="1">
      <c r="V502" s="81"/>
    </row>
    <row r="503" spans="22:22" ht="15.75" customHeight="1">
      <c r="V503" s="81"/>
    </row>
    <row r="504" spans="22:22" ht="15.75" customHeight="1">
      <c r="V504" s="81"/>
    </row>
    <row r="505" spans="22:22" ht="15.75" customHeight="1">
      <c r="V505" s="81"/>
    </row>
    <row r="506" spans="22:22" ht="15.75" customHeight="1">
      <c r="V506" s="81"/>
    </row>
    <row r="507" spans="22:22" ht="15.75" customHeight="1">
      <c r="V507" s="81"/>
    </row>
    <row r="508" spans="22:22" ht="15.75" customHeight="1">
      <c r="V508" s="81"/>
    </row>
    <row r="509" spans="22:22" ht="15.75" customHeight="1">
      <c r="V509" s="81"/>
    </row>
    <row r="510" spans="22:22" ht="15.75" customHeight="1">
      <c r="V510" s="81"/>
    </row>
    <row r="511" spans="22:22" ht="15.75" customHeight="1">
      <c r="V511" s="81"/>
    </row>
    <row r="512" spans="22:22" ht="15.75" customHeight="1">
      <c r="V512" s="81"/>
    </row>
    <row r="513" spans="22:22" ht="15.75" customHeight="1">
      <c r="V513" s="81"/>
    </row>
    <row r="514" spans="22:22" ht="15.75" customHeight="1">
      <c r="V514" s="81"/>
    </row>
    <row r="515" spans="22:22" ht="15.75" customHeight="1">
      <c r="V515" s="81"/>
    </row>
    <row r="516" spans="22:22" ht="15.75" customHeight="1">
      <c r="V516" s="81"/>
    </row>
    <row r="517" spans="22:22" ht="15.75" customHeight="1">
      <c r="V517" s="81"/>
    </row>
    <row r="518" spans="22:22" ht="15.75" customHeight="1">
      <c r="V518" s="81"/>
    </row>
    <row r="519" spans="22:22" ht="15.75" customHeight="1">
      <c r="V519" s="81"/>
    </row>
    <row r="520" spans="22:22" ht="15.75" customHeight="1">
      <c r="V520" s="81"/>
    </row>
    <row r="521" spans="22:22" ht="15.75" customHeight="1">
      <c r="V521" s="81"/>
    </row>
    <row r="522" spans="22:22" ht="15.75" customHeight="1">
      <c r="V522" s="81"/>
    </row>
    <row r="523" spans="22:22" ht="15.75" customHeight="1">
      <c r="V523" s="81"/>
    </row>
    <row r="524" spans="22:22" ht="15.75" customHeight="1">
      <c r="V524" s="81"/>
    </row>
    <row r="525" spans="22:22" ht="15.75" customHeight="1">
      <c r="V525" s="81"/>
    </row>
    <row r="526" spans="22:22" ht="15.75" customHeight="1">
      <c r="V526" s="81"/>
    </row>
    <row r="527" spans="22:22" ht="15.75" customHeight="1">
      <c r="V527" s="81"/>
    </row>
    <row r="528" spans="22:22" ht="15.75" customHeight="1">
      <c r="V528" s="81"/>
    </row>
    <row r="529" spans="22:22" ht="15.75" customHeight="1">
      <c r="V529" s="81"/>
    </row>
    <row r="530" spans="22:22" ht="15.75" customHeight="1">
      <c r="V530" s="81"/>
    </row>
    <row r="531" spans="22:22" ht="15.75" customHeight="1">
      <c r="V531" s="81"/>
    </row>
    <row r="532" spans="22:22" ht="15.75" customHeight="1">
      <c r="V532" s="81"/>
    </row>
    <row r="533" spans="22:22" ht="15.75" customHeight="1">
      <c r="V533" s="81"/>
    </row>
    <row r="534" spans="22:22" ht="15.75" customHeight="1">
      <c r="V534" s="81"/>
    </row>
    <row r="535" spans="22:22" ht="15.75" customHeight="1">
      <c r="V535" s="81"/>
    </row>
    <row r="536" spans="22:22" ht="15.75" customHeight="1">
      <c r="V536" s="81"/>
    </row>
    <row r="537" spans="22:22" ht="15.75" customHeight="1">
      <c r="V537" s="81"/>
    </row>
    <row r="538" spans="22:22" ht="15.75" customHeight="1">
      <c r="V538" s="81"/>
    </row>
    <row r="539" spans="22:22" ht="15.75" customHeight="1">
      <c r="V539" s="81"/>
    </row>
    <row r="540" spans="22:22" ht="15.75" customHeight="1">
      <c r="V540" s="81"/>
    </row>
    <row r="541" spans="22:22" ht="15.75" customHeight="1">
      <c r="V541" s="81"/>
    </row>
    <row r="542" spans="22:22" ht="15.75" customHeight="1">
      <c r="V542" s="81"/>
    </row>
    <row r="543" spans="22:22" ht="15.75" customHeight="1">
      <c r="V543" s="81"/>
    </row>
    <row r="544" spans="22:22" ht="15.75" customHeight="1">
      <c r="V544" s="81"/>
    </row>
    <row r="545" spans="22:22" ht="15.75" customHeight="1">
      <c r="V545" s="81"/>
    </row>
    <row r="546" spans="22:22" ht="15.75" customHeight="1">
      <c r="V546" s="81"/>
    </row>
    <row r="547" spans="22:22" ht="15.75" customHeight="1">
      <c r="V547" s="81"/>
    </row>
    <row r="548" spans="22:22" ht="15.75" customHeight="1">
      <c r="V548" s="81"/>
    </row>
    <row r="549" spans="22:22" ht="15.75" customHeight="1">
      <c r="V549" s="81"/>
    </row>
    <row r="550" spans="22:22" ht="15.75" customHeight="1">
      <c r="V550" s="81"/>
    </row>
    <row r="551" spans="22:22" ht="15.75" customHeight="1">
      <c r="V551" s="81"/>
    </row>
    <row r="552" spans="22:22" ht="15.75" customHeight="1">
      <c r="V552" s="81"/>
    </row>
    <row r="553" spans="22:22" ht="15.75" customHeight="1">
      <c r="V553" s="81"/>
    </row>
    <row r="554" spans="22:22" ht="15.75" customHeight="1">
      <c r="V554" s="81"/>
    </row>
    <row r="555" spans="22:22" ht="15.75" customHeight="1">
      <c r="V555" s="81"/>
    </row>
    <row r="556" spans="22:22" ht="15.75" customHeight="1">
      <c r="V556" s="81"/>
    </row>
    <row r="557" spans="22:22" ht="15.75" customHeight="1">
      <c r="V557" s="81"/>
    </row>
    <row r="558" spans="22:22" ht="15.75" customHeight="1">
      <c r="V558" s="81"/>
    </row>
    <row r="559" spans="22:22" ht="15.75" customHeight="1">
      <c r="V559" s="81"/>
    </row>
    <row r="560" spans="22:22" ht="15.75" customHeight="1">
      <c r="V560" s="81"/>
    </row>
    <row r="561" spans="22:22" ht="15.75" customHeight="1">
      <c r="V561" s="81"/>
    </row>
    <row r="562" spans="22:22" ht="15.75" customHeight="1">
      <c r="V562" s="81"/>
    </row>
    <row r="563" spans="22:22" ht="15.75" customHeight="1">
      <c r="V563" s="81"/>
    </row>
    <row r="564" spans="22:22" ht="15.75" customHeight="1">
      <c r="V564" s="81"/>
    </row>
    <row r="565" spans="22:22" ht="15.75" customHeight="1">
      <c r="V565" s="81"/>
    </row>
    <row r="566" spans="22:22" ht="15.75" customHeight="1">
      <c r="V566" s="81"/>
    </row>
    <row r="567" spans="22:22" ht="15.75" customHeight="1">
      <c r="V567" s="81"/>
    </row>
    <row r="568" spans="22:22" ht="15.75" customHeight="1">
      <c r="V568" s="81"/>
    </row>
    <row r="569" spans="22:22" ht="15.75" customHeight="1">
      <c r="V569" s="81"/>
    </row>
    <row r="570" spans="22:22" ht="15.75" customHeight="1">
      <c r="V570" s="81"/>
    </row>
    <row r="571" spans="22:22" ht="15.75" customHeight="1">
      <c r="V571" s="81"/>
    </row>
    <row r="572" spans="22:22" ht="15.75" customHeight="1">
      <c r="V572" s="81"/>
    </row>
    <row r="573" spans="22:22" ht="15.75" customHeight="1">
      <c r="V573" s="81"/>
    </row>
    <row r="574" spans="22:22" ht="15.75" customHeight="1">
      <c r="V574" s="81"/>
    </row>
    <row r="575" spans="22:22" ht="15.75" customHeight="1">
      <c r="V575" s="81"/>
    </row>
    <row r="576" spans="22:22" ht="15.75" customHeight="1">
      <c r="V576" s="81"/>
    </row>
    <row r="577" spans="22:22" ht="15.75" customHeight="1">
      <c r="V577" s="81"/>
    </row>
    <row r="578" spans="22:22" ht="15.75" customHeight="1">
      <c r="V578" s="81"/>
    </row>
    <row r="579" spans="22:22" ht="15.75" customHeight="1">
      <c r="V579" s="81"/>
    </row>
    <row r="580" spans="22:22" ht="15.75" customHeight="1">
      <c r="V580" s="81"/>
    </row>
    <row r="581" spans="22:22" ht="15.75" customHeight="1">
      <c r="V581" s="81"/>
    </row>
    <row r="582" spans="22:22" ht="15.75" customHeight="1">
      <c r="V582" s="81"/>
    </row>
    <row r="583" spans="22:22" ht="15.75" customHeight="1">
      <c r="V583" s="81"/>
    </row>
    <row r="584" spans="22:22" ht="15.75" customHeight="1">
      <c r="V584" s="81"/>
    </row>
    <row r="585" spans="22:22" ht="15.75" customHeight="1">
      <c r="V585" s="81"/>
    </row>
    <row r="586" spans="22:22" ht="15.75" customHeight="1">
      <c r="V586" s="81"/>
    </row>
    <row r="587" spans="22:22" ht="15.75" customHeight="1">
      <c r="V587" s="81"/>
    </row>
    <row r="588" spans="22:22" ht="15.75" customHeight="1">
      <c r="V588" s="81"/>
    </row>
    <row r="589" spans="22:22" ht="15.75" customHeight="1">
      <c r="V589" s="81"/>
    </row>
    <row r="590" spans="22:22" ht="15.75" customHeight="1">
      <c r="V590" s="81"/>
    </row>
    <row r="591" spans="22:22" ht="15.75" customHeight="1">
      <c r="V591" s="81"/>
    </row>
    <row r="592" spans="22:22" ht="15.75" customHeight="1">
      <c r="V592" s="81"/>
    </row>
    <row r="593" spans="22:22" ht="15.75" customHeight="1">
      <c r="V593" s="81"/>
    </row>
    <row r="594" spans="22:22" ht="15.75" customHeight="1">
      <c r="V594" s="81"/>
    </row>
    <row r="595" spans="22:22" ht="15.75" customHeight="1">
      <c r="V595" s="81"/>
    </row>
    <row r="596" spans="22:22" ht="15.75" customHeight="1">
      <c r="V596" s="81"/>
    </row>
    <row r="597" spans="22:22" ht="15.75" customHeight="1">
      <c r="V597" s="81"/>
    </row>
    <row r="598" spans="22:22" ht="15.75" customHeight="1">
      <c r="V598" s="81"/>
    </row>
    <row r="599" spans="22:22" ht="15.75" customHeight="1">
      <c r="V599" s="81"/>
    </row>
    <row r="600" spans="22:22" ht="15.75" customHeight="1">
      <c r="V600" s="81"/>
    </row>
    <row r="601" spans="22:22" ht="15.75" customHeight="1">
      <c r="V601" s="81"/>
    </row>
    <row r="602" spans="22:22" ht="15.75" customHeight="1">
      <c r="V602" s="81"/>
    </row>
    <row r="603" spans="22:22" ht="15.75" customHeight="1">
      <c r="V603" s="81"/>
    </row>
    <row r="604" spans="22:22" ht="15.75" customHeight="1">
      <c r="V604" s="81"/>
    </row>
    <row r="605" spans="22:22" ht="15.75" customHeight="1">
      <c r="V605" s="81"/>
    </row>
    <row r="606" spans="22:22" ht="15.75" customHeight="1">
      <c r="V606" s="81"/>
    </row>
    <row r="607" spans="22:22" ht="15.75" customHeight="1">
      <c r="V607" s="81"/>
    </row>
    <row r="608" spans="22:22" ht="15.75" customHeight="1">
      <c r="V608" s="81"/>
    </row>
    <row r="609" spans="22:22" ht="15.75" customHeight="1">
      <c r="V609" s="81"/>
    </row>
    <row r="610" spans="22:22" ht="15.75" customHeight="1">
      <c r="V610" s="81"/>
    </row>
    <row r="611" spans="22:22" ht="15.75" customHeight="1">
      <c r="V611" s="81"/>
    </row>
    <row r="612" spans="22:22" ht="15.75" customHeight="1">
      <c r="V612" s="81"/>
    </row>
    <row r="613" spans="22:22" ht="15.75" customHeight="1">
      <c r="V613" s="81"/>
    </row>
    <row r="614" spans="22:22" ht="15.75" customHeight="1">
      <c r="V614" s="81"/>
    </row>
    <row r="615" spans="22:22" ht="15.75" customHeight="1">
      <c r="V615" s="81"/>
    </row>
    <row r="616" spans="22:22" ht="15.75" customHeight="1">
      <c r="V616" s="81"/>
    </row>
    <row r="617" spans="22:22" ht="15.75" customHeight="1">
      <c r="V617" s="81"/>
    </row>
    <row r="618" spans="22:22" ht="15.75" customHeight="1">
      <c r="V618" s="81"/>
    </row>
    <row r="619" spans="22:22" ht="15.75" customHeight="1">
      <c r="V619" s="81"/>
    </row>
    <row r="620" spans="22:22" ht="15.75" customHeight="1">
      <c r="V620" s="81"/>
    </row>
    <row r="621" spans="22:22" ht="15.75" customHeight="1">
      <c r="V621" s="81"/>
    </row>
    <row r="622" spans="22:22" ht="15.75" customHeight="1">
      <c r="V622" s="81"/>
    </row>
    <row r="623" spans="22:22" ht="15.75" customHeight="1">
      <c r="V623" s="81"/>
    </row>
    <row r="624" spans="22:22" ht="15.75" customHeight="1">
      <c r="V624" s="81"/>
    </row>
    <row r="625" spans="22:22" ht="15.75" customHeight="1">
      <c r="V625" s="81"/>
    </row>
    <row r="626" spans="22:22" ht="15.75" customHeight="1">
      <c r="V626" s="81"/>
    </row>
    <row r="627" spans="22:22" ht="15.75" customHeight="1">
      <c r="V627" s="81"/>
    </row>
    <row r="628" spans="22:22" ht="15.75" customHeight="1">
      <c r="V628" s="81"/>
    </row>
    <row r="629" spans="22:22" ht="15.75" customHeight="1">
      <c r="V629" s="81"/>
    </row>
    <row r="630" spans="22:22" ht="15.75" customHeight="1">
      <c r="V630" s="81"/>
    </row>
    <row r="631" spans="22:22" ht="15.75" customHeight="1">
      <c r="V631" s="81"/>
    </row>
    <row r="632" spans="22:22" ht="15.75" customHeight="1">
      <c r="V632" s="81"/>
    </row>
    <row r="633" spans="22:22" ht="15.75" customHeight="1">
      <c r="V633" s="81"/>
    </row>
    <row r="634" spans="22:22" ht="15.75" customHeight="1">
      <c r="V634" s="81"/>
    </row>
    <row r="635" spans="22:22" ht="15.75" customHeight="1">
      <c r="V635" s="81"/>
    </row>
    <row r="636" spans="22:22" ht="15.75" customHeight="1">
      <c r="V636" s="81"/>
    </row>
    <row r="637" spans="22:22" ht="15.75" customHeight="1">
      <c r="V637" s="81"/>
    </row>
    <row r="638" spans="22:22" ht="15.75" customHeight="1">
      <c r="V638" s="81"/>
    </row>
    <row r="639" spans="22:22" ht="15.75" customHeight="1">
      <c r="V639" s="81"/>
    </row>
    <row r="640" spans="22:22" ht="15.75" customHeight="1">
      <c r="V640" s="81"/>
    </row>
    <row r="641" spans="22:22" ht="15.75" customHeight="1">
      <c r="V641" s="81"/>
    </row>
    <row r="642" spans="22:22" ht="15.75" customHeight="1">
      <c r="V642" s="81"/>
    </row>
    <row r="643" spans="22:22" ht="15.75" customHeight="1">
      <c r="V643" s="81"/>
    </row>
    <row r="644" spans="22:22" ht="15.75" customHeight="1">
      <c r="V644" s="81"/>
    </row>
    <row r="645" spans="22:22" ht="15.75" customHeight="1">
      <c r="V645" s="81"/>
    </row>
    <row r="646" spans="22:22" ht="15.75" customHeight="1">
      <c r="V646" s="81"/>
    </row>
    <row r="647" spans="22:22" ht="15.75" customHeight="1">
      <c r="V647" s="81"/>
    </row>
    <row r="648" spans="22:22" ht="15.75" customHeight="1">
      <c r="V648" s="81"/>
    </row>
    <row r="649" spans="22:22" ht="15.75" customHeight="1">
      <c r="V649" s="81"/>
    </row>
    <row r="650" spans="22:22" ht="15.75" customHeight="1">
      <c r="V650" s="81"/>
    </row>
    <row r="651" spans="22:22" ht="15.75" customHeight="1">
      <c r="V651" s="81"/>
    </row>
    <row r="652" spans="22:22" ht="15.75" customHeight="1">
      <c r="V652" s="81"/>
    </row>
    <row r="653" spans="22:22" ht="15.75" customHeight="1">
      <c r="V653" s="81"/>
    </row>
    <row r="654" spans="22:22" ht="15.75" customHeight="1">
      <c r="V654" s="81"/>
    </row>
    <row r="655" spans="22:22" ht="15.75" customHeight="1">
      <c r="V655" s="81"/>
    </row>
    <row r="656" spans="22:22" ht="15.75" customHeight="1">
      <c r="V656" s="81"/>
    </row>
    <row r="657" spans="22:22" ht="15.75" customHeight="1">
      <c r="V657" s="81"/>
    </row>
    <row r="658" spans="22:22" ht="15.75" customHeight="1">
      <c r="V658" s="81"/>
    </row>
    <row r="659" spans="22:22" ht="15.75" customHeight="1">
      <c r="V659" s="81"/>
    </row>
    <row r="660" spans="22:22" ht="15.75" customHeight="1">
      <c r="V660" s="81"/>
    </row>
    <row r="661" spans="22:22" ht="15.75" customHeight="1">
      <c r="V661" s="81"/>
    </row>
    <row r="662" spans="22:22" ht="15.75" customHeight="1">
      <c r="V662" s="81"/>
    </row>
    <row r="663" spans="22:22" ht="15.75" customHeight="1">
      <c r="V663" s="81"/>
    </row>
    <row r="664" spans="22:22" ht="15.75" customHeight="1">
      <c r="V664" s="81"/>
    </row>
    <row r="665" spans="22:22" ht="15.75" customHeight="1">
      <c r="V665" s="81"/>
    </row>
    <row r="666" spans="22:22" ht="15.75" customHeight="1">
      <c r="V666" s="81"/>
    </row>
    <row r="667" spans="22:22" ht="15.75" customHeight="1">
      <c r="V667" s="81"/>
    </row>
    <row r="668" spans="22:22" ht="15.75" customHeight="1">
      <c r="V668" s="81"/>
    </row>
    <row r="669" spans="22:22" ht="15.75" customHeight="1">
      <c r="V669" s="81"/>
    </row>
    <row r="670" spans="22:22" ht="15.75" customHeight="1">
      <c r="V670" s="81"/>
    </row>
    <row r="671" spans="22:22" ht="15.75" customHeight="1">
      <c r="V671" s="81"/>
    </row>
    <row r="672" spans="22:22" ht="15.75" customHeight="1">
      <c r="V672" s="81"/>
    </row>
    <row r="673" spans="22:22" ht="15.75" customHeight="1">
      <c r="V673" s="81"/>
    </row>
    <row r="674" spans="22:22" ht="15.75" customHeight="1">
      <c r="V674" s="81"/>
    </row>
    <row r="675" spans="22:22" ht="15.75" customHeight="1">
      <c r="V675" s="81"/>
    </row>
    <row r="676" spans="22:22" ht="15.75" customHeight="1">
      <c r="V676" s="81"/>
    </row>
    <row r="677" spans="22:22" ht="15.75" customHeight="1">
      <c r="V677" s="81"/>
    </row>
    <row r="678" spans="22:22" ht="15.75" customHeight="1">
      <c r="V678" s="81"/>
    </row>
    <row r="679" spans="22:22" ht="15.75" customHeight="1">
      <c r="V679" s="81"/>
    </row>
    <row r="680" spans="22:22" ht="15.75" customHeight="1">
      <c r="V680" s="81"/>
    </row>
    <row r="681" spans="22:22" ht="15.75" customHeight="1">
      <c r="V681" s="81"/>
    </row>
    <row r="682" spans="22:22" ht="15.75" customHeight="1">
      <c r="V682" s="81"/>
    </row>
    <row r="683" spans="22:22" ht="15.75" customHeight="1">
      <c r="V683" s="81"/>
    </row>
    <row r="684" spans="22:22" ht="15.75" customHeight="1">
      <c r="V684" s="81"/>
    </row>
    <row r="685" spans="22:22" ht="15.75" customHeight="1">
      <c r="V685" s="81"/>
    </row>
    <row r="686" spans="22:22" ht="15.75" customHeight="1">
      <c r="V686" s="81"/>
    </row>
    <row r="687" spans="22:22" ht="15.75" customHeight="1">
      <c r="V687" s="81"/>
    </row>
    <row r="688" spans="22:22" ht="15.75" customHeight="1">
      <c r="V688" s="81"/>
    </row>
    <row r="689" spans="22:22" ht="15.75" customHeight="1">
      <c r="V689" s="81"/>
    </row>
    <row r="690" spans="22:22" ht="15.75" customHeight="1">
      <c r="V690" s="81"/>
    </row>
    <row r="691" spans="22:22" ht="15.75" customHeight="1">
      <c r="V691" s="81"/>
    </row>
    <row r="692" spans="22:22" ht="15.75" customHeight="1">
      <c r="V692" s="81"/>
    </row>
    <row r="693" spans="22:22" ht="15.75" customHeight="1">
      <c r="V693" s="81"/>
    </row>
    <row r="694" spans="22:22" ht="15.75" customHeight="1">
      <c r="V694" s="81"/>
    </row>
    <row r="695" spans="22:22" ht="15.75" customHeight="1">
      <c r="V695" s="81"/>
    </row>
    <row r="696" spans="22:22" ht="15.75" customHeight="1">
      <c r="V696" s="81"/>
    </row>
    <row r="697" spans="22:22" ht="15.75" customHeight="1">
      <c r="V697" s="81"/>
    </row>
    <row r="698" spans="22:22" ht="15.75" customHeight="1">
      <c r="V698" s="81"/>
    </row>
    <row r="699" spans="22:22" ht="15.75" customHeight="1">
      <c r="V699" s="81"/>
    </row>
    <row r="700" spans="22:22" ht="15.75" customHeight="1">
      <c r="V700" s="81"/>
    </row>
    <row r="701" spans="22:22" ht="15.75" customHeight="1">
      <c r="V701" s="81"/>
    </row>
    <row r="702" spans="22:22" ht="15.75" customHeight="1">
      <c r="V702" s="81"/>
    </row>
    <row r="703" spans="22:22" ht="15.75" customHeight="1">
      <c r="V703" s="81"/>
    </row>
    <row r="704" spans="22:22" ht="15.75" customHeight="1">
      <c r="V704" s="81"/>
    </row>
    <row r="705" spans="22:22" ht="15.75" customHeight="1">
      <c r="V705" s="81"/>
    </row>
    <row r="706" spans="22:22" ht="15.75" customHeight="1">
      <c r="V706" s="81"/>
    </row>
    <row r="707" spans="22:22" ht="15.75" customHeight="1">
      <c r="V707" s="81"/>
    </row>
    <row r="708" spans="22:22" ht="15.75" customHeight="1">
      <c r="V708" s="81"/>
    </row>
    <row r="709" spans="22:22" ht="15.75" customHeight="1">
      <c r="V709" s="81"/>
    </row>
    <row r="710" spans="22:22" ht="15.75" customHeight="1">
      <c r="V710" s="81"/>
    </row>
    <row r="711" spans="22:22" ht="15.75" customHeight="1">
      <c r="V711" s="81"/>
    </row>
    <row r="712" spans="22:22" ht="15.75" customHeight="1">
      <c r="V712" s="81"/>
    </row>
    <row r="713" spans="22:22" ht="15.75" customHeight="1">
      <c r="V713" s="81"/>
    </row>
    <row r="714" spans="22:22" ht="15.75" customHeight="1">
      <c r="V714" s="81"/>
    </row>
    <row r="715" spans="22:22" ht="15.75" customHeight="1">
      <c r="V715" s="81"/>
    </row>
    <row r="716" spans="22:22" ht="15.75" customHeight="1">
      <c r="V716" s="81"/>
    </row>
    <row r="717" spans="22:22" ht="15.75" customHeight="1">
      <c r="V717" s="81"/>
    </row>
    <row r="718" spans="22:22" ht="15.75" customHeight="1">
      <c r="V718" s="81"/>
    </row>
    <row r="719" spans="22:22" ht="15.75" customHeight="1">
      <c r="V719" s="81"/>
    </row>
    <row r="720" spans="22:22" ht="15.75" customHeight="1">
      <c r="V720" s="81"/>
    </row>
    <row r="721" spans="22:22" ht="15.75" customHeight="1">
      <c r="V721" s="81"/>
    </row>
    <row r="722" spans="22:22" ht="15.75" customHeight="1">
      <c r="V722" s="81"/>
    </row>
    <row r="723" spans="22:22" ht="15.75" customHeight="1">
      <c r="V723" s="81"/>
    </row>
    <row r="724" spans="22:22" ht="15.75" customHeight="1">
      <c r="V724" s="81"/>
    </row>
    <row r="725" spans="22:22" ht="15.75" customHeight="1">
      <c r="V725" s="81"/>
    </row>
    <row r="726" spans="22:22" ht="15.75" customHeight="1">
      <c r="V726" s="81"/>
    </row>
    <row r="727" spans="22:22" ht="15.75" customHeight="1">
      <c r="V727" s="81"/>
    </row>
    <row r="728" spans="22:22" ht="15.75" customHeight="1">
      <c r="V728" s="81"/>
    </row>
    <row r="729" spans="22:22" ht="15.75" customHeight="1">
      <c r="V729" s="81"/>
    </row>
    <row r="730" spans="22:22" ht="15.75" customHeight="1">
      <c r="V730" s="81"/>
    </row>
    <row r="731" spans="22:22" ht="15.75" customHeight="1">
      <c r="V731" s="81"/>
    </row>
    <row r="732" spans="22:22" ht="15.75" customHeight="1">
      <c r="V732" s="81"/>
    </row>
    <row r="733" spans="22:22" ht="15.75" customHeight="1">
      <c r="V733" s="81"/>
    </row>
    <row r="734" spans="22:22" ht="15.75" customHeight="1">
      <c r="V734" s="81"/>
    </row>
    <row r="735" spans="22:22" ht="15.75" customHeight="1">
      <c r="V735" s="81"/>
    </row>
    <row r="736" spans="22:22" ht="15.75" customHeight="1">
      <c r="V736" s="81"/>
    </row>
    <row r="737" spans="22:22" ht="15.75" customHeight="1">
      <c r="V737" s="81"/>
    </row>
    <row r="738" spans="22:22" ht="15.75" customHeight="1">
      <c r="V738" s="81"/>
    </row>
    <row r="739" spans="22:22" ht="15.75" customHeight="1">
      <c r="V739" s="81"/>
    </row>
    <row r="740" spans="22:22" ht="15.75" customHeight="1">
      <c r="V740" s="81"/>
    </row>
    <row r="741" spans="22:22" ht="15.75" customHeight="1">
      <c r="V741" s="81"/>
    </row>
    <row r="742" spans="22:22" ht="15.75" customHeight="1">
      <c r="V742" s="81"/>
    </row>
    <row r="743" spans="22:22" ht="15.75" customHeight="1">
      <c r="V743" s="81"/>
    </row>
    <row r="744" spans="22:22" ht="15.75" customHeight="1">
      <c r="V744" s="81"/>
    </row>
    <row r="745" spans="22:22" ht="15.75" customHeight="1">
      <c r="V745" s="81"/>
    </row>
    <row r="746" spans="22:22" ht="15.75" customHeight="1">
      <c r="V746" s="81"/>
    </row>
    <row r="747" spans="22:22" ht="15.75" customHeight="1">
      <c r="V747" s="81"/>
    </row>
    <row r="748" spans="22:22" ht="15.75" customHeight="1">
      <c r="V748" s="81"/>
    </row>
    <row r="749" spans="22:22" ht="15.75" customHeight="1">
      <c r="V749" s="81"/>
    </row>
    <row r="750" spans="22:22" ht="15.75" customHeight="1">
      <c r="V750" s="81"/>
    </row>
    <row r="751" spans="22:22" ht="15.75" customHeight="1">
      <c r="V751" s="81"/>
    </row>
    <row r="752" spans="22:22" ht="15.75" customHeight="1">
      <c r="V752" s="81"/>
    </row>
    <row r="753" spans="22:22" ht="15.75" customHeight="1">
      <c r="V753" s="81"/>
    </row>
    <row r="754" spans="22:22" ht="15.75" customHeight="1">
      <c r="V754" s="81"/>
    </row>
    <row r="755" spans="22:22" ht="15.75" customHeight="1">
      <c r="V755" s="81"/>
    </row>
    <row r="756" spans="22:22" ht="15.75" customHeight="1">
      <c r="V756" s="81"/>
    </row>
    <row r="757" spans="22:22" ht="15.75" customHeight="1">
      <c r="V757" s="81"/>
    </row>
    <row r="758" spans="22:22" ht="15.75" customHeight="1">
      <c r="V758" s="81"/>
    </row>
    <row r="759" spans="22:22" ht="15.75" customHeight="1">
      <c r="V759" s="81"/>
    </row>
    <row r="760" spans="22:22" ht="15.75" customHeight="1">
      <c r="V760" s="81"/>
    </row>
    <row r="761" spans="22:22" ht="15.75" customHeight="1">
      <c r="V761" s="81"/>
    </row>
    <row r="762" spans="22:22" ht="15.75" customHeight="1">
      <c r="V762" s="81"/>
    </row>
    <row r="763" spans="22:22" ht="15.75" customHeight="1">
      <c r="V763" s="81"/>
    </row>
    <row r="764" spans="22:22" ht="15.75" customHeight="1">
      <c r="V764" s="81"/>
    </row>
    <row r="765" spans="22:22" ht="15.75" customHeight="1">
      <c r="V765" s="81"/>
    </row>
    <row r="766" spans="22:22" ht="15.75" customHeight="1">
      <c r="V766" s="81"/>
    </row>
    <row r="767" spans="22:22" ht="15.75" customHeight="1">
      <c r="V767" s="81"/>
    </row>
    <row r="768" spans="22:22" ht="15.75" customHeight="1">
      <c r="V768" s="81"/>
    </row>
    <row r="769" spans="22:22" ht="15.75" customHeight="1">
      <c r="V769" s="81"/>
    </row>
    <row r="770" spans="22:22" ht="15.75" customHeight="1">
      <c r="V770" s="81"/>
    </row>
    <row r="771" spans="22:22" ht="15.75" customHeight="1">
      <c r="V771" s="81"/>
    </row>
    <row r="772" spans="22:22" ht="15.75" customHeight="1">
      <c r="V772" s="81"/>
    </row>
    <row r="773" spans="22:22" ht="15.75" customHeight="1">
      <c r="V773" s="81"/>
    </row>
    <row r="774" spans="22:22" ht="15.75" customHeight="1">
      <c r="V774" s="81"/>
    </row>
    <row r="775" spans="22:22" ht="15.75" customHeight="1">
      <c r="V775" s="81"/>
    </row>
    <row r="776" spans="22:22" ht="15.75" customHeight="1">
      <c r="V776" s="81"/>
    </row>
    <row r="777" spans="22:22" ht="15.75" customHeight="1">
      <c r="V777" s="81"/>
    </row>
    <row r="778" spans="22:22" ht="15.75" customHeight="1">
      <c r="V778" s="81"/>
    </row>
    <row r="779" spans="22:22" ht="15.75" customHeight="1">
      <c r="V779" s="81"/>
    </row>
    <row r="780" spans="22:22" ht="15.75" customHeight="1">
      <c r="V780" s="81"/>
    </row>
    <row r="781" spans="22:22" ht="15.75" customHeight="1">
      <c r="V781" s="81"/>
    </row>
    <row r="782" spans="22:22" ht="15.75" customHeight="1">
      <c r="V782" s="81"/>
    </row>
    <row r="783" spans="22:22" ht="15.75" customHeight="1">
      <c r="V783" s="81"/>
    </row>
    <row r="784" spans="22:22" ht="15.75" customHeight="1">
      <c r="V784" s="81"/>
    </row>
    <row r="785" spans="22:22" ht="15.75" customHeight="1">
      <c r="V785" s="81"/>
    </row>
    <row r="786" spans="22:22" ht="15.75" customHeight="1">
      <c r="V786" s="81"/>
    </row>
    <row r="787" spans="22:22" ht="15.75" customHeight="1">
      <c r="V787" s="81"/>
    </row>
    <row r="788" spans="22:22" ht="15.75" customHeight="1">
      <c r="V788" s="81"/>
    </row>
    <row r="789" spans="22:22" ht="15.75" customHeight="1">
      <c r="V789" s="81"/>
    </row>
    <row r="790" spans="22:22" ht="15.75" customHeight="1">
      <c r="V790" s="81"/>
    </row>
    <row r="791" spans="22:22" ht="15.75" customHeight="1">
      <c r="V791" s="81"/>
    </row>
    <row r="792" spans="22:22" ht="15.75" customHeight="1">
      <c r="V792" s="81"/>
    </row>
    <row r="793" spans="22:22" ht="15.75" customHeight="1">
      <c r="V793" s="81"/>
    </row>
    <row r="794" spans="22:22" ht="15.75" customHeight="1">
      <c r="V794" s="81"/>
    </row>
    <row r="795" spans="22:22" ht="15.75" customHeight="1">
      <c r="V795" s="81"/>
    </row>
    <row r="796" spans="22:22" ht="15.75" customHeight="1">
      <c r="V796" s="81"/>
    </row>
    <row r="797" spans="22:22" ht="15.75" customHeight="1">
      <c r="V797" s="81"/>
    </row>
    <row r="798" spans="22:22" ht="15.75" customHeight="1">
      <c r="V798" s="81"/>
    </row>
    <row r="799" spans="22:22" ht="15.75" customHeight="1">
      <c r="V799" s="81"/>
    </row>
    <row r="800" spans="22:22" ht="15.75" customHeight="1">
      <c r="V800" s="81"/>
    </row>
    <row r="801" spans="22:22" ht="15.75" customHeight="1">
      <c r="V801" s="81"/>
    </row>
    <row r="802" spans="22:22" ht="15.75" customHeight="1">
      <c r="V802" s="81"/>
    </row>
    <row r="803" spans="22:22" ht="15.75" customHeight="1">
      <c r="V803" s="81"/>
    </row>
    <row r="804" spans="22:22" ht="15.75" customHeight="1">
      <c r="V804" s="81"/>
    </row>
    <row r="805" spans="22:22" ht="15.75" customHeight="1">
      <c r="V805" s="81"/>
    </row>
    <row r="806" spans="22:22" ht="15.75" customHeight="1">
      <c r="V806" s="81"/>
    </row>
    <row r="807" spans="22:22" ht="15.75" customHeight="1">
      <c r="V807" s="81"/>
    </row>
    <row r="808" spans="22:22" ht="15.75" customHeight="1">
      <c r="V808" s="81"/>
    </row>
    <row r="809" spans="22:22" ht="15.75" customHeight="1">
      <c r="V809" s="81"/>
    </row>
    <row r="810" spans="22:22" ht="15.75" customHeight="1">
      <c r="V810" s="81"/>
    </row>
    <row r="811" spans="22:22" ht="15.75" customHeight="1">
      <c r="V811" s="81"/>
    </row>
    <row r="812" spans="22:22" ht="15.75" customHeight="1">
      <c r="V812" s="81"/>
    </row>
    <row r="813" spans="22:22" ht="15.75" customHeight="1">
      <c r="V813" s="81"/>
    </row>
    <row r="814" spans="22:22" ht="15.75" customHeight="1">
      <c r="V814" s="81"/>
    </row>
    <row r="815" spans="22:22" ht="15.75" customHeight="1">
      <c r="V815" s="81"/>
    </row>
    <row r="816" spans="22:22" ht="15.75" customHeight="1">
      <c r="V816" s="81"/>
    </row>
    <row r="817" spans="22:22" ht="15.75" customHeight="1">
      <c r="V817" s="81"/>
    </row>
    <row r="818" spans="22:22" ht="15.75" customHeight="1">
      <c r="V818" s="81"/>
    </row>
    <row r="819" spans="22:22" ht="15.75" customHeight="1">
      <c r="V819" s="81"/>
    </row>
    <row r="820" spans="22:22" ht="15.75" customHeight="1">
      <c r="V820" s="81"/>
    </row>
    <row r="821" spans="22:22" ht="15.75" customHeight="1">
      <c r="V821" s="81"/>
    </row>
    <row r="822" spans="22:22" ht="15.75" customHeight="1">
      <c r="V822" s="81"/>
    </row>
    <row r="823" spans="22:22" ht="15.75" customHeight="1">
      <c r="V823" s="81"/>
    </row>
    <row r="824" spans="22:22" ht="15.75" customHeight="1">
      <c r="V824" s="81"/>
    </row>
    <row r="825" spans="22:22" ht="15.75" customHeight="1">
      <c r="V825" s="81"/>
    </row>
    <row r="826" spans="22:22" ht="15.75" customHeight="1">
      <c r="V826" s="81"/>
    </row>
    <row r="827" spans="22:22" ht="15.75" customHeight="1">
      <c r="V827" s="81"/>
    </row>
    <row r="828" spans="22:22" ht="15.75" customHeight="1">
      <c r="V828" s="81"/>
    </row>
    <row r="829" spans="22:22" ht="15.75" customHeight="1">
      <c r="V829" s="81"/>
    </row>
    <row r="830" spans="22:22" ht="15.75" customHeight="1">
      <c r="V830" s="81"/>
    </row>
    <row r="831" spans="22:22" ht="15.75" customHeight="1">
      <c r="V831" s="81"/>
    </row>
    <row r="832" spans="22:22" ht="15.75" customHeight="1">
      <c r="V832" s="81"/>
    </row>
    <row r="833" spans="22:22" ht="15.75" customHeight="1">
      <c r="V833" s="81"/>
    </row>
    <row r="834" spans="22:22" ht="15.75" customHeight="1">
      <c r="V834" s="81"/>
    </row>
    <row r="835" spans="22:22" ht="15.75" customHeight="1">
      <c r="V835" s="81"/>
    </row>
    <row r="836" spans="22:22" ht="15.75" customHeight="1">
      <c r="V836" s="81"/>
    </row>
    <row r="837" spans="22:22" ht="15.75" customHeight="1">
      <c r="V837" s="81"/>
    </row>
    <row r="838" spans="22:22" ht="15.75" customHeight="1">
      <c r="V838" s="81"/>
    </row>
    <row r="839" spans="22:22" ht="15.75" customHeight="1">
      <c r="V839" s="81"/>
    </row>
    <row r="840" spans="22:22" ht="15.75" customHeight="1">
      <c r="V840" s="81"/>
    </row>
    <row r="841" spans="22:22" ht="15.75" customHeight="1">
      <c r="V841" s="81"/>
    </row>
    <row r="842" spans="22:22" ht="15.75" customHeight="1">
      <c r="V842" s="81"/>
    </row>
    <row r="843" spans="22:22" ht="15.75" customHeight="1">
      <c r="V843" s="81"/>
    </row>
    <row r="844" spans="22:22" ht="15.75" customHeight="1">
      <c r="V844" s="81"/>
    </row>
    <row r="845" spans="22:22" ht="15.75" customHeight="1">
      <c r="V845" s="81"/>
    </row>
    <row r="846" spans="22:22" ht="15.75" customHeight="1">
      <c r="V846" s="81"/>
    </row>
    <row r="847" spans="22:22" ht="15.75" customHeight="1">
      <c r="V847" s="81"/>
    </row>
    <row r="848" spans="22:22" ht="15.75" customHeight="1">
      <c r="V848" s="81"/>
    </row>
    <row r="849" spans="22:22" ht="15.75" customHeight="1">
      <c r="V849" s="81"/>
    </row>
    <row r="850" spans="22:22" ht="15.75" customHeight="1">
      <c r="V850" s="81"/>
    </row>
    <row r="851" spans="22:22" ht="15.75" customHeight="1">
      <c r="V851" s="81"/>
    </row>
    <row r="852" spans="22:22" ht="15.75" customHeight="1">
      <c r="V852" s="81"/>
    </row>
    <row r="853" spans="22:22" ht="15.75" customHeight="1">
      <c r="V853" s="81"/>
    </row>
    <row r="854" spans="22:22" ht="15.75" customHeight="1">
      <c r="V854" s="81"/>
    </row>
    <row r="855" spans="22:22" ht="15.75" customHeight="1">
      <c r="V855" s="81"/>
    </row>
    <row r="856" spans="22:22" ht="15.75" customHeight="1">
      <c r="V856" s="81"/>
    </row>
    <row r="857" spans="22:22" ht="15.75" customHeight="1">
      <c r="V857" s="81"/>
    </row>
    <row r="858" spans="22:22" ht="15.75" customHeight="1">
      <c r="V858" s="81"/>
    </row>
    <row r="859" spans="22:22" ht="15.75" customHeight="1">
      <c r="V859" s="81"/>
    </row>
    <row r="860" spans="22:22" ht="15.75" customHeight="1">
      <c r="V860" s="81"/>
    </row>
    <row r="861" spans="22:22" ht="15.75" customHeight="1">
      <c r="V861" s="81"/>
    </row>
    <row r="862" spans="22:22" ht="15.75" customHeight="1">
      <c r="V862" s="81"/>
    </row>
    <row r="863" spans="22:22" ht="15.75" customHeight="1">
      <c r="V863" s="81"/>
    </row>
    <row r="864" spans="22:22" ht="15.75" customHeight="1">
      <c r="V864" s="81"/>
    </row>
    <row r="865" spans="22:22" ht="15.75" customHeight="1">
      <c r="V865" s="81"/>
    </row>
    <row r="866" spans="22:22" ht="15.75" customHeight="1">
      <c r="V866" s="81"/>
    </row>
    <row r="867" spans="22:22" ht="15.75" customHeight="1">
      <c r="V867" s="81"/>
    </row>
    <row r="868" spans="22:22" ht="15.75" customHeight="1">
      <c r="V868" s="81"/>
    </row>
    <row r="869" spans="22:22" ht="15.75" customHeight="1">
      <c r="V869" s="81"/>
    </row>
    <row r="870" spans="22:22" ht="15.75" customHeight="1">
      <c r="V870" s="81"/>
    </row>
    <row r="871" spans="22:22" ht="15.75" customHeight="1">
      <c r="V871" s="81"/>
    </row>
    <row r="872" spans="22:22" ht="15.75" customHeight="1">
      <c r="V872" s="81"/>
    </row>
    <row r="873" spans="22:22" ht="15.75" customHeight="1">
      <c r="V873" s="81"/>
    </row>
    <row r="874" spans="22:22" ht="15.75" customHeight="1">
      <c r="V874" s="81"/>
    </row>
    <row r="875" spans="22:22" ht="15.75" customHeight="1">
      <c r="V875" s="81"/>
    </row>
    <row r="876" spans="22:22" ht="15.75" customHeight="1">
      <c r="V876" s="81"/>
    </row>
    <row r="877" spans="22:22" ht="15.75" customHeight="1">
      <c r="V877" s="81"/>
    </row>
    <row r="878" spans="22:22" ht="15.75" customHeight="1">
      <c r="V878" s="81"/>
    </row>
    <row r="879" spans="22:22" ht="15.75" customHeight="1">
      <c r="V879" s="81"/>
    </row>
    <row r="880" spans="22:22" ht="15.75" customHeight="1">
      <c r="V880" s="81"/>
    </row>
    <row r="881" spans="22:22" ht="15.75" customHeight="1">
      <c r="V881" s="81"/>
    </row>
    <row r="882" spans="22:22" ht="15.75" customHeight="1">
      <c r="V882" s="81"/>
    </row>
    <row r="883" spans="22:22" ht="15.75" customHeight="1">
      <c r="V883" s="81"/>
    </row>
    <row r="884" spans="22:22" ht="15.75" customHeight="1">
      <c r="V884" s="81"/>
    </row>
    <row r="885" spans="22:22" ht="15.75" customHeight="1">
      <c r="V885" s="81"/>
    </row>
    <row r="886" spans="22:22" ht="15.75" customHeight="1">
      <c r="V886" s="81"/>
    </row>
    <row r="887" spans="22:22" ht="15.75" customHeight="1">
      <c r="V887" s="81"/>
    </row>
    <row r="888" spans="22:22" ht="15.75" customHeight="1">
      <c r="V888" s="81"/>
    </row>
    <row r="889" spans="22:22" ht="15.75" customHeight="1">
      <c r="V889" s="81"/>
    </row>
    <row r="890" spans="22:22" ht="15.75" customHeight="1">
      <c r="V890" s="81"/>
    </row>
    <row r="891" spans="22:22" ht="15.75" customHeight="1">
      <c r="V891" s="81"/>
    </row>
    <row r="892" spans="22:22" ht="15.75" customHeight="1">
      <c r="V892" s="81"/>
    </row>
    <row r="893" spans="22:22" ht="15.75" customHeight="1">
      <c r="V893" s="81"/>
    </row>
    <row r="894" spans="22:22" ht="15.75" customHeight="1">
      <c r="V894" s="81"/>
    </row>
    <row r="895" spans="22:22" ht="15.75" customHeight="1">
      <c r="V895" s="81"/>
    </row>
    <row r="896" spans="22:22" ht="15.75" customHeight="1">
      <c r="V896" s="81"/>
    </row>
    <row r="897" spans="22:22" ht="15.75" customHeight="1">
      <c r="V897" s="81"/>
    </row>
    <row r="898" spans="22:22" ht="15.75" customHeight="1">
      <c r="V898" s="81"/>
    </row>
    <row r="899" spans="22:22" ht="15.75" customHeight="1">
      <c r="V899" s="81"/>
    </row>
    <row r="900" spans="22:22" ht="15.75" customHeight="1">
      <c r="V900" s="81"/>
    </row>
    <row r="901" spans="22:22" ht="15.75" customHeight="1">
      <c r="V901" s="81"/>
    </row>
    <row r="902" spans="22:22" ht="15.75" customHeight="1">
      <c r="V902" s="81"/>
    </row>
    <row r="903" spans="22:22" ht="15.75" customHeight="1">
      <c r="V903" s="81"/>
    </row>
    <row r="904" spans="22:22" ht="15.75" customHeight="1">
      <c r="V904" s="81"/>
    </row>
    <row r="905" spans="22:22" ht="15.75" customHeight="1">
      <c r="V905" s="81"/>
    </row>
    <row r="906" spans="22:22" ht="15.75" customHeight="1">
      <c r="V906" s="81"/>
    </row>
    <row r="907" spans="22:22" ht="15.75" customHeight="1">
      <c r="V907" s="81"/>
    </row>
    <row r="908" spans="22:22" ht="15.75" customHeight="1">
      <c r="V908" s="81"/>
    </row>
    <row r="909" spans="22:22" ht="15.75" customHeight="1">
      <c r="V909" s="81"/>
    </row>
    <row r="910" spans="22:22" ht="15.75" customHeight="1">
      <c r="V910" s="81"/>
    </row>
    <row r="911" spans="22:22" ht="15.75" customHeight="1">
      <c r="V911" s="81"/>
    </row>
    <row r="912" spans="22:22" ht="15.75" customHeight="1">
      <c r="V912" s="81"/>
    </row>
    <row r="913" spans="22:22" ht="15.75" customHeight="1">
      <c r="V913" s="81"/>
    </row>
    <row r="914" spans="22:22" ht="15.75" customHeight="1">
      <c r="V914" s="81"/>
    </row>
    <row r="915" spans="22:22" ht="15.75" customHeight="1">
      <c r="V915" s="81"/>
    </row>
    <row r="916" spans="22:22" ht="15.75" customHeight="1">
      <c r="V916" s="81"/>
    </row>
    <row r="917" spans="22:22" ht="15.75" customHeight="1">
      <c r="V917" s="81"/>
    </row>
    <row r="918" spans="22:22" ht="15.75" customHeight="1">
      <c r="V918" s="81"/>
    </row>
    <row r="919" spans="22:22" ht="15.75" customHeight="1">
      <c r="V919" s="81"/>
    </row>
    <row r="920" spans="22:22" ht="15.75" customHeight="1">
      <c r="V920" s="81"/>
    </row>
    <row r="921" spans="22:22" ht="15.75" customHeight="1">
      <c r="V921" s="81"/>
    </row>
    <row r="922" spans="22:22" ht="15.75" customHeight="1">
      <c r="V922" s="81"/>
    </row>
    <row r="923" spans="22:22" ht="15.75" customHeight="1">
      <c r="V923" s="81"/>
    </row>
    <row r="924" spans="22:22" ht="15.75" customHeight="1">
      <c r="V924" s="81"/>
    </row>
    <row r="925" spans="22:22" ht="15.75" customHeight="1">
      <c r="V925" s="81"/>
    </row>
    <row r="926" spans="22:22" ht="15.75" customHeight="1">
      <c r="V926" s="81"/>
    </row>
    <row r="927" spans="22:22" ht="15.75" customHeight="1">
      <c r="V927" s="81"/>
    </row>
    <row r="928" spans="22:22" ht="15.75" customHeight="1">
      <c r="V928" s="81"/>
    </row>
    <row r="929" spans="22:22" ht="15.75" customHeight="1">
      <c r="V929" s="81"/>
    </row>
    <row r="930" spans="22:22" ht="15.75" customHeight="1">
      <c r="V930" s="81"/>
    </row>
    <row r="931" spans="22:22" ht="15.75" customHeight="1">
      <c r="V931" s="81"/>
    </row>
    <row r="932" spans="22:22" ht="15.75" customHeight="1">
      <c r="V932" s="81"/>
    </row>
    <row r="933" spans="22:22" ht="15.75" customHeight="1">
      <c r="V933" s="81"/>
    </row>
    <row r="934" spans="22:22" ht="15.75" customHeight="1">
      <c r="V934" s="81"/>
    </row>
    <row r="935" spans="22:22" ht="15.75" customHeight="1">
      <c r="V935" s="81"/>
    </row>
    <row r="936" spans="22:22" ht="15.75" customHeight="1">
      <c r="V936" s="81"/>
    </row>
    <row r="937" spans="22:22" ht="15.75" customHeight="1">
      <c r="V937" s="81"/>
    </row>
    <row r="938" spans="22:22" ht="15.75" customHeight="1">
      <c r="V938" s="81"/>
    </row>
    <row r="939" spans="22:22" ht="15.75" customHeight="1">
      <c r="V939" s="81"/>
    </row>
    <row r="940" spans="22:22" ht="15.75" customHeight="1">
      <c r="V940" s="81"/>
    </row>
    <row r="941" spans="22:22" ht="15.75" customHeight="1">
      <c r="V941" s="81"/>
    </row>
    <row r="942" spans="22:22" ht="15.75" customHeight="1">
      <c r="V942" s="81"/>
    </row>
    <row r="943" spans="22:22" ht="15.75" customHeight="1">
      <c r="V943" s="81"/>
    </row>
    <row r="944" spans="22:22" ht="15.75" customHeight="1">
      <c r="V944" s="81"/>
    </row>
    <row r="945" spans="22:22" ht="15.75" customHeight="1">
      <c r="V945" s="81"/>
    </row>
    <row r="946" spans="22:22" ht="15.75" customHeight="1">
      <c r="V946" s="81"/>
    </row>
    <row r="947" spans="22:22" ht="15.75" customHeight="1">
      <c r="V947" s="81"/>
    </row>
    <row r="948" spans="22:22" ht="15.75" customHeight="1">
      <c r="V948" s="81"/>
    </row>
    <row r="949" spans="22:22" ht="15.75" customHeight="1">
      <c r="V949" s="81"/>
    </row>
    <row r="950" spans="22:22" ht="15.75" customHeight="1">
      <c r="V950" s="81"/>
    </row>
    <row r="951" spans="22:22" ht="15.75" customHeight="1">
      <c r="V951" s="81"/>
    </row>
    <row r="952" spans="22:22" ht="15.75" customHeight="1">
      <c r="V952" s="81"/>
    </row>
    <row r="953" spans="22:22" ht="15.75" customHeight="1">
      <c r="V953" s="81"/>
    </row>
    <row r="954" spans="22:22" ht="15.75" customHeight="1">
      <c r="V954" s="81"/>
    </row>
    <row r="955" spans="22:22" ht="15.75" customHeight="1">
      <c r="V955" s="81"/>
    </row>
    <row r="956" spans="22:22" ht="15.75" customHeight="1">
      <c r="V956" s="81"/>
    </row>
    <row r="957" spans="22:22" ht="15.75" customHeight="1">
      <c r="V957" s="81"/>
    </row>
    <row r="958" spans="22:22" ht="15.75" customHeight="1">
      <c r="V958" s="81"/>
    </row>
    <row r="959" spans="22:22" ht="15.75" customHeight="1">
      <c r="V959" s="81"/>
    </row>
    <row r="960" spans="22:22" ht="15.75" customHeight="1">
      <c r="V960" s="81"/>
    </row>
    <row r="961" spans="22:22" ht="15.75" customHeight="1">
      <c r="V961" s="81"/>
    </row>
    <row r="962" spans="22:22" ht="15.75" customHeight="1">
      <c r="V962" s="81"/>
    </row>
    <row r="963" spans="22:22" ht="15.75" customHeight="1">
      <c r="V963" s="81"/>
    </row>
    <row r="964" spans="22:22" ht="15.75" customHeight="1">
      <c r="V964" s="81"/>
    </row>
    <row r="965" spans="22:22" ht="15.75" customHeight="1">
      <c r="V965" s="81"/>
    </row>
    <row r="966" spans="22:22" ht="15.75" customHeight="1">
      <c r="V966" s="81"/>
    </row>
    <row r="967" spans="22:22" ht="15.75" customHeight="1">
      <c r="V967" s="81"/>
    </row>
    <row r="968" spans="22:22" ht="15.75" customHeight="1">
      <c r="V968" s="81"/>
    </row>
    <row r="969" spans="22:22" ht="15.75" customHeight="1">
      <c r="V969" s="81"/>
    </row>
    <row r="970" spans="22:22" ht="15.75" customHeight="1">
      <c r="V970" s="81"/>
    </row>
    <row r="971" spans="22:22" ht="15.75" customHeight="1">
      <c r="V971" s="81"/>
    </row>
    <row r="972" spans="22:22" ht="15.75" customHeight="1">
      <c r="V972" s="81"/>
    </row>
    <row r="973" spans="22:22" ht="15.75" customHeight="1">
      <c r="V973" s="81"/>
    </row>
    <row r="974" spans="22:22" ht="15.75" customHeight="1">
      <c r="V974" s="81"/>
    </row>
    <row r="975" spans="22:22" ht="15.75" customHeight="1">
      <c r="V975" s="81"/>
    </row>
    <row r="976" spans="22:22" ht="15.75" customHeight="1">
      <c r="V976" s="81"/>
    </row>
    <row r="977" spans="22:22" ht="15.75" customHeight="1">
      <c r="V977" s="81"/>
    </row>
    <row r="978" spans="22:22" ht="15.75" customHeight="1">
      <c r="V978" s="81"/>
    </row>
    <row r="979" spans="22:22" ht="15.75" customHeight="1">
      <c r="V979" s="81"/>
    </row>
    <row r="980" spans="22:22" ht="15.75" customHeight="1">
      <c r="V980" s="81"/>
    </row>
    <row r="981" spans="22:22" ht="15.75" customHeight="1">
      <c r="V981" s="81"/>
    </row>
    <row r="982" spans="22:22" ht="15.75" customHeight="1">
      <c r="V982" s="81"/>
    </row>
    <row r="983" spans="22:22" ht="15.75" customHeight="1">
      <c r="V983" s="81"/>
    </row>
    <row r="984" spans="22:22" ht="15.75" customHeight="1">
      <c r="V984" s="81"/>
    </row>
    <row r="985" spans="22:22" ht="15.75" customHeight="1">
      <c r="V985" s="81"/>
    </row>
    <row r="986" spans="22:22" ht="15.75" customHeight="1">
      <c r="V986" s="81"/>
    </row>
    <row r="987" spans="22:22" ht="15.75" customHeight="1">
      <c r="V987" s="81"/>
    </row>
    <row r="988" spans="22:22" ht="15.75" customHeight="1">
      <c r="V988" s="81"/>
    </row>
    <row r="989" spans="22:22" ht="15.75" customHeight="1">
      <c r="V989" s="81"/>
    </row>
    <row r="990" spans="22:22" ht="15.75" customHeight="1">
      <c r="V990" s="81"/>
    </row>
    <row r="991" spans="22:22" ht="15.75" customHeight="1">
      <c r="V991" s="81"/>
    </row>
  </sheetData>
  <mergeCells count="265">
    <mergeCell ref="H66:I66"/>
    <mergeCell ref="H67:I67"/>
    <mergeCell ref="H62:I62"/>
    <mergeCell ref="M62:X62"/>
    <mergeCell ref="H63:I63"/>
    <mergeCell ref="M63:X63"/>
    <mergeCell ref="W40:W41"/>
    <mergeCell ref="W42:W43"/>
    <mergeCell ref="AH44:AJ44"/>
    <mergeCell ref="AE44:AG44"/>
    <mergeCell ref="AE45:AG46"/>
    <mergeCell ref="AH45:AJ46"/>
    <mergeCell ref="Y40:AA41"/>
    <mergeCell ref="AB40:AD41"/>
    <mergeCell ref="AE40:AG41"/>
    <mergeCell ref="AH40:AJ41"/>
    <mergeCell ref="AH42:AJ43"/>
    <mergeCell ref="AE42:AG43"/>
    <mergeCell ref="AH48:AJ49"/>
    <mergeCell ref="AH50:AJ51"/>
    <mergeCell ref="W52:W53"/>
    <mergeCell ref="AB42:AD43"/>
    <mergeCell ref="AB44:AD44"/>
    <mergeCell ref="Y42:AA43"/>
    <mergeCell ref="A47:A53"/>
    <mergeCell ref="W48:W49"/>
    <mergeCell ref="AE52:AG53"/>
    <mergeCell ref="AH52:AJ53"/>
    <mergeCell ref="W50:W51"/>
    <mergeCell ref="AE50:AG51"/>
    <mergeCell ref="AB50:AD51"/>
    <mergeCell ref="Y52:AA53"/>
    <mergeCell ref="AB52:AD53"/>
    <mergeCell ref="B47:AJ47"/>
    <mergeCell ref="AE48:AG49"/>
    <mergeCell ref="B48:B49"/>
    <mergeCell ref="W45:W46"/>
    <mergeCell ref="AB45:AD46"/>
    <mergeCell ref="H9:H10"/>
    <mergeCell ref="H7:H8"/>
    <mergeCell ref="D2:H3"/>
    <mergeCell ref="G9:G10"/>
    <mergeCell ref="E9:E10"/>
    <mergeCell ref="E7:E8"/>
    <mergeCell ref="E5:E6"/>
    <mergeCell ref="F9:F10"/>
    <mergeCell ref="F7:F8"/>
    <mergeCell ref="F5:F6"/>
    <mergeCell ref="Y38:AA39"/>
    <mergeCell ref="I2:T3"/>
    <mergeCell ref="Y4:AA4"/>
    <mergeCell ref="Y36:AA37"/>
    <mergeCell ref="B58:B64"/>
    <mergeCell ref="A44:B46"/>
    <mergeCell ref="A35:A43"/>
    <mergeCell ref="A4:B18"/>
    <mergeCell ref="A1:C3"/>
    <mergeCell ref="B66:D66"/>
    <mergeCell ref="B65:D65"/>
    <mergeCell ref="D5:D6"/>
    <mergeCell ref="C5:C18"/>
    <mergeCell ref="D7:D8"/>
    <mergeCell ref="D9:D10"/>
    <mergeCell ref="C58:D58"/>
    <mergeCell ref="C59:D59"/>
    <mergeCell ref="A58:A67"/>
    <mergeCell ref="C64:D64"/>
    <mergeCell ref="B67:D67"/>
    <mergeCell ref="C62:D62"/>
    <mergeCell ref="C63:D63"/>
    <mergeCell ref="A56:X56"/>
    <mergeCell ref="M58:X58"/>
    <mergeCell ref="H58:I58"/>
    <mergeCell ref="M59:X59"/>
    <mergeCell ref="M60:X60"/>
    <mergeCell ref="C60:D60"/>
    <mergeCell ref="B40:B41"/>
    <mergeCell ref="B38:B39"/>
    <mergeCell ref="C40:G41"/>
    <mergeCell ref="C38:G39"/>
    <mergeCell ref="H40:H41"/>
    <mergeCell ref="H45:I45"/>
    <mergeCell ref="H44:I44"/>
    <mergeCell ref="F45:F46"/>
    <mergeCell ref="G45:G46"/>
    <mergeCell ref="B42:G43"/>
    <mergeCell ref="H42:H43"/>
    <mergeCell ref="H46:I46"/>
    <mergeCell ref="H57:I57"/>
    <mergeCell ref="B57:D57"/>
    <mergeCell ref="B52:G53"/>
    <mergeCell ref="H50:H51"/>
    <mergeCell ref="C50:G51"/>
    <mergeCell ref="B50:B51"/>
    <mergeCell ref="H52:H53"/>
    <mergeCell ref="C45:C46"/>
    <mergeCell ref="AE9:AG10"/>
    <mergeCell ref="Y22:AA23"/>
    <mergeCell ref="AE28:AG29"/>
    <mergeCell ref="AE26:AG27"/>
    <mergeCell ref="AE32:AG32"/>
    <mergeCell ref="AB32:AD32"/>
    <mergeCell ref="B30:G31"/>
    <mergeCell ref="Y28:AA29"/>
    <mergeCell ref="AE22:AG23"/>
    <mergeCell ref="W15:W16"/>
    <mergeCell ref="H11:H12"/>
    <mergeCell ref="G11:G12"/>
    <mergeCell ref="AE11:AG12"/>
    <mergeCell ref="W11:W12"/>
    <mergeCell ref="D11:D12"/>
    <mergeCell ref="B36:B37"/>
    <mergeCell ref="AE7:AG8"/>
    <mergeCell ref="M64:X64"/>
    <mergeCell ref="M65:X65"/>
    <mergeCell ref="C61:D61"/>
    <mergeCell ref="H61:I61"/>
    <mergeCell ref="M67:X67"/>
    <mergeCell ref="H64:I64"/>
    <mergeCell ref="H65:I65"/>
    <mergeCell ref="F67:G67"/>
    <mergeCell ref="M61:X61"/>
    <mergeCell ref="M66:X66"/>
    <mergeCell ref="D45:D46"/>
    <mergeCell ref="E45:E46"/>
    <mergeCell ref="C48:G49"/>
    <mergeCell ref="H48:H49"/>
    <mergeCell ref="M57:X57"/>
    <mergeCell ref="H59:I59"/>
    <mergeCell ref="H60:I60"/>
    <mergeCell ref="AB48:AD49"/>
    <mergeCell ref="Y48:AA49"/>
    <mergeCell ref="Y50:AA51"/>
    <mergeCell ref="Y44:AA44"/>
    <mergeCell ref="Y45:AA46"/>
    <mergeCell ref="C24:G25"/>
    <mergeCell ref="D1:AH1"/>
    <mergeCell ref="W5:W6"/>
    <mergeCell ref="AH5:AJ6"/>
    <mergeCell ref="AE24:AG25"/>
    <mergeCell ref="AH20:AJ21"/>
    <mergeCell ref="AE20:AG21"/>
    <mergeCell ref="Y26:AA27"/>
    <mergeCell ref="AB26:AD27"/>
    <mergeCell ref="Y20:AA21"/>
    <mergeCell ref="AH7:AJ8"/>
    <mergeCell ref="AH9:AJ10"/>
    <mergeCell ref="W7:W8"/>
    <mergeCell ref="W9:W10"/>
    <mergeCell ref="Y7:AA8"/>
    <mergeCell ref="Y9:AA10"/>
    <mergeCell ref="G5:G6"/>
    <mergeCell ref="G7:G8"/>
    <mergeCell ref="H5:H6"/>
    <mergeCell ref="H4:I4"/>
    <mergeCell ref="AE5:AG6"/>
    <mergeCell ref="AB5:AD6"/>
    <mergeCell ref="AB7:AD8"/>
    <mergeCell ref="AB9:AD10"/>
    <mergeCell ref="AI1:AJ1"/>
    <mergeCell ref="AE4:AG4"/>
    <mergeCell ref="AB4:AD4"/>
    <mergeCell ref="AH4:AJ4"/>
    <mergeCell ref="AI2:AJ2"/>
    <mergeCell ref="W2:AH3"/>
    <mergeCell ref="AI3:AJ3"/>
    <mergeCell ref="Y5:AA6"/>
    <mergeCell ref="B20:B21"/>
    <mergeCell ref="B19:AJ19"/>
    <mergeCell ref="Y17:AA18"/>
    <mergeCell ref="F15:F16"/>
    <mergeCell ref="F13:F14"/>
    <mergeCell ref="H15:H16"/>
    <mergeCell ref="H13:H14"/>
    <mergeCell ref="G13:G14"/>
    <mergeCell ref="D15:D16"/>
    <mergeCell ref="D13:D14"/>
    <mergeCell ref="E15:E16"/>
    <mergeCell ref="E13:E14"/>
    <mergeCell ref="G15:G16"/>
    <mergeCell ref="C20:G21"/>
    <mergeCell ref="AH17:AJ18"/>
    <mergeCell ref="AE17:AG18"/>
    <mergeCell ref="W13:W14"/>
    <mergeCell ref="W17:W18"/>
    <mergeCell ref="AB17:AD18"/>
    <mergeCell ref="AH33:AJ34"/>
    <mergeCell ref="AH32:AJ32"/>
    <mergeCell ref="AH38:AJ39"/>
    <mergeCell ref="AH36:AJ37"/>
    <mergeCell ref="H17:H18"/>
    <mergeCell ref="D17:D18"/>
    <mergeCell ref="E17:E18"/>
    <mergeCell ref="F17:F18"/>
    <mergeCell ref="G17:G18"/>
    <mergeCell ref="AB33:AD34"/>
    <mergeCell ref="AE33:AG34"/>
    <mergeCell ref="AB38:AD39"/>
    <mergeCell ref="AB36:AD37"/>
    <mergeCell ref="AE36:AG37"/>
    <mergeCell ref="AE38:AG39"/>
    <mergeCell ref="Y30:AA31"/>
    <mergeCell ref="AE30:AG31"/>
    <mergeCell ref="AB30:AD31"/>
    <mergeCell ref="Y32:AA32"/>
    <mergeCell ref="AH30:AJ31"/>
    <mergeCell ref="C22:G23"/>
    <mergeCell ref="AH22:AJ23"/>
    <mergeCell ref="AH24:AJ25"/>
    <mergeCell ref="AH13:AJ14"/>
    <mergeCell ref="AE13:AG14"/>
    <mergeCell ref="AH15:AJ16"/>
    <mergeCell ref="AE15:AG16"/>
    <mergeCell ref="Y24:AA25"/>
    <mergeCell ref="AH28:AJ29"/>
    <mergeCell ref="AH26:AJ27"/>
    <mergeCell ref="AB28:AD29"/>
    <mergeCell ref="AB22:AD23"/>
    <mergeCell ref="AB20:AD21"/>
    <mergeCell ref="Y15:AA16"/>
    <mergeCell ref="AB13:AD14"/>
    <mergeCell ref="AB15:AD16"/>
    <mergeCell ref="Y13:AA14"/>
    <mergeCell ref="AB24:AD25"/>
    <mergeCell ref="AH11:AJ12"/>
    <mergeCell ref="E11:E12"/>
    <mergeCell ref="Y11:AA12"/>
    <mergeCell ref="F11:F12"/>
    <mergeCell ref="AB11:AD12"/>
    <mergeCell ref="W38:W39"/>
    <mergeCell ref="W20:W21"/>
    <mergeCell ref="W28:W29"/>
    <mergeCell ref="W26:W27"/>
    <mergeCell ref="H28:H29"/>
    <mergeCell ref="H26:H27"/>
    <mergeCell ref="H38:H39"/>
    <mergeCell ref="H30:H31"/>
    <mergeCell ref="H24:H25"/>
    <mergeCell ref="H33:I33"/>
    <mergeCell ref="H34:I34"/>
    <mergeCell ref="H32:I32"/>
    <mergeCell ref="H20:H21"/>
    <mergeCell ref="H22:H23"/>
    <mergeCell ref="B35:AJ35"/>
    <mergeCell ref="W33:W34"/>
    <mergeCell ref="Y33:AA34"/>
    <mergeCell ref="H36:H37"/>
    <mergeCell ref="C36:G37"/>
    <mergeCell ref="B24:B25"/>
    <mergeCell ref="B22:B23"/>
    <mergeCell ref="C33:C34"/>
    <mergeCell ref="A32:B34"/>
    <mergeCell ref="D33:D34"/>
    <mergeCell ref="W30:W31"/>
    <mergeCell ref="W22:W23"/>
    <mergeCell ref="W24:W25"/>
    <mergeCell ref="W36:W37"/>
    <mergeCell ref="G33:G34"/>
    <mergeCell ref="F33:F34"/>
    <mergeCell ref="E33:E34"/>
    <mergeCell ref="C26:G27"/>
    <mergeCell ref="B26:B27"/>
    <mergeCell ref="B28:B29"/>
    <mergeCell ref="C28:G29"/>
    <mergeCell ref="A19:A31"/>
  </mergeCells>
  <pageMargins left="0.91831683168316836" right="0.25" top="0.75" bottom="0.75" header="0" footer="0"/>
  <pageSetup paperSize="5" scale="70"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500D0"/>
    <outlinePr summaryBelow="0" summaryRight="0"/>
  </sheetPr>
  <dimension ref="A1:AS1000"/>
  <sheetViews>
    <sheetView workbookViewId="0">
      <selection sqref="A1:AS47"/>
    </sheetView>
  </sheetViews>
  <sheetFormatPr baseColWidth="10" defaultColWidth="14.42578125" defaultRowHeight="15" customHeight="1"/>
  <cols>
    <col min="1" max="1" width="15" customWidth="1"/>
    <col min="2" max="2" width="8.28515625" customWidth="1"/>
    <col min="3" max="3" width="20.42578125" customWidth="1"/>
    <col min="4" max="4" width="9.85546875" customWidth="1"/>
    <col min="5" max="5" width="8" customWidth="1"/>
    <col min="6" max="6" width="24" customWidth="1"/>
    <col min="7" max="7" width="11.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6.5703125" customWidth="1"/>
    <col min="28" max="30" width="24.5703125" customWidth="1"/>
    <col min="31" max="31" width="18.5703125" customWidth="1"/>
    <col min="32" max="32" width="14.42578125" customWidth="1"/>
    <col min="33" max="33" width="19.85546875" customWidth="1"/>
    <col min="34"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c r="AK1" s="255"/>
      <c r="AL1" s="255"/>
      <c r="AM1" s="255"/>
      <c r="AN1" s="255"/>
      <c r="AO1" s="255"/>
      <c r="AP1" s="255"/>
      <c r="AQ1" s="255"/>
      <c r="AR1" s="255"/>
      <c r="AS1" s="255"/>
    </row>
    <row r="2" spans="1:45">
      <c r="A2" s="1796"/>
      <c r="B2" s="1715"/>
      <c r="C2" s="1713"/>
      <c r="D2" s="2044" t="s">
        <v>23</v>
      </c>
      <c r="E2" s="1720"/>
      <c r="F2" s="1720"/>
      <c r="G2" s="1720"/>
      <c r="H2" s="1721"/>
      <c r="I2" s="2040" t="s">
        <v>1615</v>
      </c>
      <c r="J2" s="1720"/>
      <c r="K2" s="1720"/>
      <c r="L2" s="1720"/>
      <c r="M2" s="1720"/>
      <c r="N2" s="1720"/>
      <c r="O2" s="1720"/>
      <c r="P2" s="1720"/>
      <c r="Q2" s="1720"/>
      <c r="R2" s="1720"/>
      <c r="S2" s="1720"/>
      <c r="T2" s="1720"/>
      <c r="U2" s="256" t="s">
        <v>47</v>
      </c>
      <c r="V2" s="651">
        <f t="shared" ref="V2:V3" si="0">+X5+X26+X46</f>
        <v>1</v>
      </c>
      <c r="W2" s="2310"/>
      <c r="X2" s="1720"/>
      <c r="Y2" s="1720"/>
      <c r="Z2" s="1720"/>
      <c r="AA2" s="1720"/>
      <c r="AB2" s="1720"/>
      <c r="AC2" s="1720"/>
      <c r="AD2" s="1720"/>
      <c r="AE2" s="1720"/>
      <c r="AF2" s="1720"/>
      <c r="AG2" s="1720"/>
      <c r="AH2" s="1721"/>
      <c r="AI2" s="2053" t="s">
        <v>19</v>
      </c>
      <c r="AJ2" s="1874"/>
      <c r="AK2" s="255"/>
      <c r="AL2" s="255"/>
      <c r="AM2" s="255"/>
      <c r="AN2" s="255"/>
      <c r="AO2" s="255"/>
      <c r="AP2" s="255"/>
      <c r="AQ2" s="255"/>
      <c r="AR2" s="255"/>
      <c r="AS2" s="255"/>
    </row>
    <row r="3" spans="1:45" ht="12.75" customHeight="1">
      <c r="A3" s="1665"/>
      <c r="B3" s="1666"/>
      <c r="C3" s="1651"/>
      <c r="D3" s="1696"/>
      <c r="E3" s="1666"/>
      <c r="F3" s="1666"/>
      <c r="G3" s="1666"/>
      <c r="H3" s="1651"/>
      <c r="I3" s="1696"/>
      <c r="J3" s="1666"/>
      <c r="K3" s="1666"/>
      <c r="L3" s="1666"/>
      <c r="M3" s="1666"/>
      <c r="N3" s="1666"/>
      <c r="O3" s="1666"/>
      <c r="P3" s="1666"/>
      <c r="Q3" s="1666"/>
      <c r="R3" s="1666"/>
      <c r="S3" s="1666"/>
      <c r="T3" s="1666"/>
      <c r="U3" s="259" t="s">
        <v>48</v>
      </c>
      <c r="V3" s="961">
        <f t="shared" si="0"/>
        <v>0.80160000000000009</v>
      </c>
      <c r="W3" s="1696"/>
      <c r="X3" s="1666"/>
      <c r="Y3" s="1666"/>
      <c r="Z3" s="1666"/>
      <c r="AA3" s="1666"/>
      <c r="AB3" s="1666"/>
      <c r="AC3" s="1666"/>
      <c r="AD3" s="1666"/>
      <c r="AE3" s="1666"/>
      <c r="AF3" s="1666"/>
      <c r="AG3" s="1666"/>
      <c r="AH3" s="1651"/>
      <c r="AI3" s="2054">
        <v>43120</v>
      </c>
      <c r="AJ3" s="2055"/>
      <c r="AK3" s="255"/>
      <c r="AL3" s="255"/>
      <c r="AM3" s="255"/>
      <c r="AN3" s="255"/>
      <c r="AO3" s="255"/>
      <c r="AP3" s="255"/>
      <c r="AQ3" s="255"/>
      <c r="AR3" s="255"/>
      <c r="AS3" s="255"/>
    </row>
    <row r="4" spans="1:45" ht="24.75" customHeight="1">
      <c r="A4" s="2323" t="s">
        <v>107</v>
      </c>
      <c r="B4" s="1866"/>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117</v>
      </c>
      <c r="AC4" s="2036"/>
      <c r="AD4" s="2031"/>
      <c r="AE4" s="2030" t="s">
        <v>427</v>
      </c>
      <c r="AF4" s="2036"/>
      <c r="AG4" s="2031"/>
      <c r="AH4" s="2030" t="s">
        <v>125</v>
      </c>
      <c r="AI4" s="2036"/>
      <c r="AJ4" s="2037"/>
      <c r="AK4" s="267"/>
      <c r="AL4" s="267"/>
      <c r="AM4" s="267"/>
      <c r="AN4" s="267"/>
      <c r="AO4" s="267"/>
      <c r="AP4" s="267"/>
      <c r="AQ4" s="267"/>
      <c r="AR4" s="267"/>
      <c r="AS4" s="267"/>
    </row>
    <row r="5" spans="1:45" ht="76.5" customHeight="1">
      <c r="A5" s="2322" t="s">
        <v>2922</v>
      </c>
      <c r="B5" s="1713"/>
      <c r="C5" s="2046" t="s">
        <v>2923</v>
      </c>
      <c r="D5" s="2046" t="s">
        <v>298</v>
      </c>
      <c r="E5" s="2088">
        <v>1</v>
      </c>
      <c r="F5" s="2046" t="s">
        <v>2924</v>
      </c>
      <c r="G5" s="2046" t="s">
        <v>300</v>
      </c>
      <c r="H5" s="2169" t="s">
        <v>47</v>
      </c>
      <c r="I5" s="2170"/>
      <c r="J5" s="734">
        <f t="shared" ref="J5:U5" si="1">J23</f>
        <v>0.10250000000000001</v>
      </c>
      <c r="K5" s="734">
        <f t="shared" si="1"/>
        <v>0.10250000000000001</v>
      </c>
      <c r="L5" s="734">
        <f t="shared" si="1"/>
        <v>0.1</v>
      </c>
      <c r="M5" s="734">
        <f t="shared" si="1"/>
        <v>0.18000000000000005</v>
      </c>
      <c r="N5" s="734">
        <f t="shared" si="1"/>
        <v>0.10500000000000001</v>
      </c>
      <c r="O5" s="734">
        <f t="shared" si="1"/>
        <v>0.18500000000000005</v>
      </c>
      <c r="P5" s="734">
        <f t="shared" si="1"/>
        <v>1.7000000000000001E-2</v>
      </c>
      <c r="Q5" s="734">
        <f t="shared" si="1"/>
        <v>2.7000000000000007E-2</v>
      </c>
      <c r="R5" s="734">
        <f t="shared" si="1"/>
        <v>6.0000000000000012E-2</v>
      </c>
      <c r="S5" s="734">
        <f t="shared" si="1"/>
        <v>5.5000000000000007E-2</v>
      </c>
      <c r="T5" s="734">
        <f t="shared" si="1"/>
        <v>3.85E-2</v>
      </c>
      <c r="U5" s="734">
        <f t="shared" si="1"/>
        <v>2.7500000000000004E-2</v>
      </c>
      <c r="V5" s="730">
        <f t="shared" ref="V5:V6" si="2">SUM(J5:U5)</f>
        <v>1.0000000000000002</v>
      </c>
      <c r="W5" s="2039">
        <v>0.4</v>
      </c>
      <c r="X5" s="730">
        <f>+(V5/V5)*W5</f>
        <v>0.4</v>
      </c>
      <c r="Y5" s="2138" t="s">
        <v>2925</v>
      </c>
      <c r="Z5" s="1720"/>
      <c r="AA5" s="1721"/>
      <c r="AB5" s="2073" t="s">
        <v>2926</v>
      </c>
      <c r="AC5" s="1720"/>
      <c r="AD5" s="1721"/>
      <c r="AE5" s="2073"/>
      <c r="AF5" s="1720"/>
      <c r="AG5" s="1721"/>
      <c r="AH5" s="2138" t="s">
        <v>2927</v>
      </c>
      <c r="AI5" s="1720"/>
      <c r="AJ5" s="1721"/>
      <c r="AK5" s="267"/>
      <c r="AL5" s="267"/>
      <c r="AM5" s="267"/>
      <c r="AN5" s="267"/>
      <c r="AO5" s="267"/>
      <c r="AP5" s="267"/>
      <c r="AQ5" s="267"/>
      <c r="AR5" s="267"/>
      <c r="AS5" s="267"/>
    </row>
    <row r="6" spans="1:45" ht="27" customHeight="1">
      <c r="A6" s="2062"/>
      <c r="B6" s="1648"/>
      <c r="C6" s="1619"/>
      <c r="D6" s="1619"/>
      <c r="E6" s="1619"/>
      <c r="F6" s="1619"/>
      <c r="G6" s="1619"/>
      <c r="H6" s="2171" t="s">
        <v>78</v>
      </c>
      <c r="I6" s="2172"/>
      <c r="J6" s="667">
        <f t="shared" ref="J6:U6" si="3">J24</f>
        <v>0.10250000000000001</v>
      </c>
      <c r="K6" s="667">
        <f t="shared" si="3"/>
        <v>0.10250000000000001</v>
      </c>
      <c r="L6" s="667">
        <f t="shared" si="3"/>
        <v>0.1</v>
      </c>
      <c r="M6" s="667">
        <f t="shared" si="3"/>
        <v>9.0000000000000024E-2</v>
      </c>
      <c r="N6" s="667">
        <f t="shared" si="3"/>
        <v>4.0000000000000008E-2</v>
      </c>
      <c r="O6" s="667">
        <f t="shared" si="3"/>
        <v>4.0000000000000008E-2</v>
      </c>
      <c r="P6" s="667">
        <f t="shared" si="3"/>
        <v>5.000000000000001E-3</v>
      </c>
      <c r="Q6" s="667">
        <f t="shared" si="3"/>
        <v>2.5000000000000005E-2</v>
      </c>
      <c r="R6" s="667">
        <f t="shared" si="3"/>
        <v>6.4000000000000015E-2</v>
      </c>
      <c r="S6" s="667">
        <f t="shared" si="3"/>
        <v>5.000000000000001E-3</v>
      </c>
      <c r="T6" s="667">
        <f t="shared" si="3"/>
        <v>2.5000000000000005E-3</v>
      </c>
      <c r="U6" s="667">
        <f t="shared" si="3"/>
        <v>2.5000000000000005E-3</v>
      </c>
      <c r="V6" s="733">
        <f t="shared" si="2"/>
        <v>0.57900000000000007</v>
      </c>
      <c r="W6" s="1619"/>
      <c r="X6" s="730">
        <f>+V6/V5*W5</f>
        <v>0.2316</v>
      </c>
      <c r="Y6" s="1679"/>
      <c r="Z6" s="1722"/>
      <c r="AA6" s="1648"/>
      <c r="AB6" s="1679"/>
      <c r="AC6" s="1722"/>
      <c r="AD6" s="1648"/>
      <c r="AE6" s="1679"/>
      <c r="AF6" s="1722"/>
      <c r="AG6" s="1648"/>
      <c r="AH6" s="1679"/>
      <c r="AI6" s="1722"/>
      <c r="AJ6" s="1648"/>
      <c r="AK6" s="267"/>
      <c r="AL6" s="267"/>
      <c r="AM6" s="267"/>
      <c r="AN6" s="267"/>
      <c r="AO6" s="267"/>
      <c r="AP6" s="267"/>
      <c r="AQ6" s="267"/>
      <c r="AR6" s="267"/>
      <c r="AS6" s="267"/>
    </row>
    <row r="7" spans="1:45" ht="12.75" customHeight="1">
      <c r="A7" s="2063" t="s">
        <v>2929</v>
      </c>
      <c r="B7" s="2319" t="s">
        <v>34</v>
      </c>
      <c r="C7" s="2112"/>
      <c r="D7" s="2112"/>
      <c r="E7" s="2112"/>
      <c r="F7" s="2112"/>
      <c r="G7" s="2112"/>
      <c r="H7" s="2112"/>
      <c r="I7" s="2112"/>
      <c r="J7" s="2112"/>
      <c r="K7" s="2112"/>
      <c r="L7" s="2112"/>
      <c r="M7" s="2112"/>
      <c r="N7" s="2112"/>
      <c r="O7" s="2112"/>
      <c r="P7" s="2112"/>
      <c r="Q7" s="2112"/>
      <c r="R7" s="2112"/>
      <c r="S7" s="2112"/>
      <c r="T7" s="2112"/>
      <c r="U7" s="2112"/>
      <c r="V7" s="2112"/>
      <c r="W7" s="2112"/>
      <c r="X7" s="2113"/>
      <c r="Y7" s="2311"/>
      <c r="Z7" s="1720"/>
      <c r="AA7" s="1721"/>
      <c r="AB7" s="2311"/>
      <c r="AC7" s="1720"/>
      <c r="AD7" s="1721"/>
      <c r="AE7" s="2311"/>
      <c r="AF7" s="1720"/>
      <c r="AG7" s="1721"/>
      <c r="AH7" s="2311"/>
      <c r="AI7" s="1720"/>
      <c r="AJ7" s="1872"/>
      <c r="AK7" s="267"/>
      <c r="AL7" s="267"/>
      <c r="AM7" s="267"/>
      <c r="AN7" s="267"/>
      <c r="AO7" s="267"/>
      <c r="AP7" s="267"/>
      <c r="AQ7" s="267"/>
      <c r="AR7" s="267"/>
      <c r="AS7" s="267"/>
    </row>
    <row r="8" spans="1:45" ht="12.75" customHeight="1">
      <c r="A8" s="1653"/>
      <c r="B8" s="1679"/>
      <c r="C8" s="1722"/>
      <c r="D8" s="1722"/>
      <c r="E8" s="1722"/>
      <c r="F8" s="1722"/>
      <c r="G8" s="1722"/>
      <c r="H8" s="1722"/>
      <c r="I8" s="1722"/>
      <c r="J8" s="1722"/>
      <c r="K8" s="1722"/>
      <c r="L8" s="1722"/>
      <c r="M8" s="1722"/>
      <c r="N8" s="1722"/>
      <c r="O8" s="1722"/>
      <c r="P8" s="1722"/>
      <c r="Q8" s="1722"/>
      <c r="R8" s="1722"/>
      <c r="S8" s="1722"/>
      <c r="T8" s="1722"/>
      <c r="U8" s="1722"/>
      <c r="V8" s="1722"/>
      <c r="W8" s="1722"/>
      <c r="X8" s="1648"/>
      <c r="Y8" s="1679"/>
      <c r="Z8" s="1722"/>
      <c r="AA8" s="1648"/>
      <c r="AB8" s="1679"/>
      <c r="AC8" s="1722"/>
      <c r="AD8" s="1648"/>
      <c r="AE8" s="1679"/>
      <c r="AF8" s="1722"/>
      <c r="AG8" s="1648"/>
      <c r="AH8" s="1679"/>
      <c r="AI8" s="1722"/>
      <c r="AJ8" s="2067"/>
      <c r="AK8" s="267"/>
      <c r="AL8" s="267"/>
      <c r="AM8" s="267"/>
      <c r="AN8" s="267"/>
      <c r="AO8" s="267"/>
      <c r="AP8" s="267"/>
      <c r="AQ8" s="267"/>
      <c r="AR8" s="267"/>
      <c r="AS8" s="267"/>
    </row>
    <row r="9" spans="1:45" ht="33" customHeight="1">
      <c r="A9" s="1653"/>
      <c r="B9" s="2028">
        <v>1</v>
      </c>
      <c r="C9" s="2057" t="s">
        <v>2931</v>
      </c>
      <c r="D9" s="1720"/>
      <c r="E9" s="1720"/>
      <c r="F9" s="1720"/>
      <c r="G9" s="1721"/>
      <c r="H9" s="2042" t="s">
        <v>79</v>
      </c>
      <c r="I9" s="654" t="s">
        <v>47</v>
      </c>
      <c r="J9" s="734">
        <v>0.5</v>
      </c>
      <c r="K9" s="676">
        <v>0.5</v>
      </c>
      <c r="L9" s="676"/>
      <c r="M9" s="676"/>
      <c r="N9" s="676"/>
      <c r="O9" s="676"/>
      <c r="P9" s="676"/>
      <c r="Q9" s="676"/>
      <c r="R9" s="676"/>
      <c r="S9" s="676"/>
      <c r="T9" s="676"/>
      <c r="U9" s="676"/>
      <c r="V9" s="672">
        <f t="shared" ref="V9:V24" si="4">SUM(J9:U9)</f>
        <v>1</v>
      </c>
      <c r="W9" s="2140">
        <v>0.2</v>
      </c>
      <c r="X9" s="290">
        <f>V9*W9</f>
        <v>0.2</v>
      </c>
      <c r="Y9" s="2138" t="s">
        <v>2934</v>
      </c>
      <c r="Z9" s="1720"/>
      <c r="AA9" s="1721"/>
      <c r="AB9" s="2138" t="s">
        <v>2935</v>
      </c>
      <c r="AC9" s="1720"/>
      <c r="AD9" s="1721"/>
      <c r="AE9" s="2138" t="s">
        <v>2936</v>
      </c>
      <c r="AF9" s="1720"/>
      <c r="AG9" s="1721"/>
      <c r="AH9" s="2138" t="s">
        <v>2927</v>
      </c>
      <c r="AI9" s="1720"/>
      <c r="AJ9" s="1721"/>
      <c r="AK9" s="267"/>
      <c r="AL9" s="267"/>
      <c r="AM9" s="267"/>
      <c r="AN9" s="267"/>
      <c r="AO9" s="267"/>
      <c r="AP9" s="267"/>
      <c r="AQ9" s="267"/>
      <c r="AR9" s="267"/>
      <c r="AS9" s="267"/>
    </row>
    <row r="10" spans="1:45" ht="33" customHeight="1">
      <c r="A10" s="1653"/>
      <c r="B10" s="1679"/>
      <c r="C10" s="1679"/>
      <c r="D10" s="1722"/>
      <c r="E10" s="1722"/>
      <c r="F10" s="1722"/>
      <c r="G10" s="1648"/>
      <c r="H10" s="2043"/>
      <c r="I10" s="666" t="s">
        <v>48</v>
      </c>
      <c r="J10" s="749">
        <v>0.5</v>
      </c>
      <c r="K10" s="669">
        <v>0.5</v>
      </c>
      <c r="L10" s="668"/>
      <c r="M10" s="668"/>
      <c r="N10" s="668"/>
      <c r="O10" s="668"/>
      <c r="P10" s="668"/>
      <c r="Q10" s="668"/>
      <c r="R10" s="668"/>
      <c r="S10" s="668"/>
      <c r="T10" s="668"/>
      <c r="U10" s="668"/>
      <c r="V10" s="670">
        <f t="shared" si="4"/>
        <v>1</v>
      </c>
      <c r="W10" s="2141"/>
      <c r="X10" s="297">
        <f>+V10*W9</f>
        <v>0.2</v>
      </c>
      <c r="Y10" s="1679"/>
      <c r="Z10" s="1722"/>
      <c r="AA10" s="1648"/>
      <c r="AB10" s="1679"/>
      <c r="AC10" s="1722"/>
      <c r="AD10" s="1648"/>
      <c r="AE10" s="1679"/>
      <c r="AF10" s="1722"/>
      <c r="AG10" s="1648"/>
      <c r="AH10" s="1679"/>
      <c r="AI10" s="1722"/>
      <c r="AJ10" s="1648"/>
      <c r="AK10" s="267"/>
      <c r="AL10" s="267"/>
      <c r="AM10" s="267"/>
      <c r="AN10" s="267"/>
      <c r="AO10" s="267"/>
      <c r="AP10" s="267"/>
      <c r="AQ10" s="267"/>
      <c r="AR10" s="267"/>
      <c r="AS10" s="267"/>
    </row>
    <row r="11" spans="1:45" ht="42" customHeight="1">
      <c r="A11" s="1653"/>
      <c r="B11" s="2028">
        <v>2</v>
      </c>
      <c r="C11" s="2057" t="s">
        <v>2948</v>
      </c>
      <c r="D11" s="1720"/>
      <c r="E11" s="1720"/>
      <c r="F11" s="1720"/>
      <c r="G11" s="1721"/>
      <c r="H11" s="2042" t="s">
        <v>79</v>
      </c>
      <c r="I11" s="654" t="s">
        <v>47</v>
      </c>
      <c r="J11" s="734"/>
      <c r="K11" s="676"/>
      <c r="L11" s="676">
        <v>0.5</v>
      </c>
      <c r="M11" s="676">
        <v>0.5</v>
      </c>
      <c r="N11" s="676"/>
      <c r="O11" s="676"/>
      <c r="P11" s="676"/>
      <c r="Q11" s="676"/>
      <c r="R11" s="676"/>
      <c r="S11" s="676"/>
      <c r="T11" s="676"/>
      <c r="U11" s="676"/>
      <c r="V11" s="672">
        <f t="shared" si="4"/>
        <v>1</v>
      </c>
      <c r="W11" s="2140">
        <v>0.15</v>
      </c>
      <c r="X11" s="290">
        <f>V11*W11</f>
        <v>0.15</v>
      </c>
      <c r="Y11" s="2138" t="s">
        <v>2951</v>
      </c>
      <c r="Z11" s="1720"/>
      <c r="AA11" s="1721"/>
      <c r="AB11" s="2138" t="s">
        <v>2952</v>
      </c>
      <c r="AC11" s="1720"/>
      <c r="AD11" s="1721"/>
      <c r="AE11" s="2138" t="s">
        <v>2953</v>
      </c>
      <c r="AF11" s="1720"/>
      <c r="AG11" s="1721"/>
      <c r="AH11" s="2138" t="s">
        <v>2927</v>
      </c>
      <c r="AI11" s="1720"/>
      <c r="AJ11" s="1721"/>
      <c r="AK11" s="267"/>
      <c r="AL11" s="267"/>
      <c r="AM11" s="267"/>
      <c r="AN11" s="267"/>
      <c r="AO11" s="267"/>
      <c r="AP11" s="267"/>
      <c r="AQ11" s="267"/>
      <c r="AR11" s="267"/>
      <c r="AS11" s="267"/>
    </row>
    <row r="12" spans="1:45" ht="21.75" customHeight="1">
      <c r="A12" s="1653"/>
      <c r="B12" s="1679"/>
      <c r="C12" s="1679"/>
      <c r="D12" s="1722"/>
      <c r="E12" s="1722"/>
      <c r="F12" s="1722"/>
      <c r="G12" s="1648"/>
      <c r="H12" s="2043"/>
      <c r="I12" s="666" t="s">
        <v>48</v>
      </c>
      <c r="J12" s="667"/>
      <c r="K12" s="668"/>
      <c r="L12" s="669">
        <v>0.5</v>
      </c>
      <c r="M12" s="669">
        <v>0.2</v>
      </c>
      <c r="N12" s="668"/>
      <c r="O12" s="668"/>
      <c r="P12" s="668"/>
      <c r="Q12" s="668"/>
      <c r="R12" s="669">
        <v>0.3</v>
      </c>
      <c r="S12" s="669"/>
      <c r="T12" s="668"/>
      <c r="U12" s="668"/>
      <c r="V12" s="670">
        <f t="shared" si="4"/>
        <v>1</v>
      </c>
      <c r="W12" s="2141"/>
      <c r="X12" s="297">
        <f>+V12*W11</f>
        <v>0.15</v>
      </c>
      <c r="Y12" s="1679"/>
      <c r="Z12" s="1722"/>
      <c r="AA12" s="1648"/>
      <c r="AB12" s="1679"/>
      <c r="AC12" s="1722"/>
      <c r="AD12" s="1648"/>
      <c r="AE12" s="1679"/>
      <c r="AF12" s="1722"/>
      <c r="AG12" s="1648"/>
      <c r="AH12" s="1679"/>
      <c r="AI12" s="1722"/>
      <c r="AJ12" s="1648"/>
      <c r="AK12" s="267"/>
      <c r="AL12" s="267"/>
      <c r="AM12" s="267"/>
      <c r="AN12" s="267"/>
      <c r="AO12" s="267"/>
      <c r="AP12" s="267"/>
      <c r="AQ12" s="267"/>
      <c r="AR12" s="267"/>
      <c r="AS12" s="267"/>
    </row>
    <row r="13" spans="1:45" ht="21.75" customHeight="1">
      <c r="A13" s="1653"/>
      <c r="B13" s="2028">
        <v>3</v>
      </c>
      <c r="C13" s="2057" t="s">
        <v>2961</v>
      </c>
      <c r="D13" s="1720"/>
      <c r="E13" s="1720"/>
      <c r="F13" s="1720"/>
      <c r="G13" s="1721"/>
      <c r="H13" s="2042" t="s">
        <v>79</v>
      </c>
      <c r="I13" s="654" t="s">
        <v>47</v>
      </c>
      <c r="J13" s="734"/>
      <c r="K13" s="676"/>
      <c r="L13" s="676"/>
      <c r="M13" s="676">
        <v>0.3</v>
      </c>
      <c r="N13" s="676">
        <v>0.3</v>
      </c>
      <c r="O13" s="676">
        <v>0.4</v>
      </c>
      <c r="P13" s="676"/>
      <c r="Q13" s="676"/>
      <c r="R13" s="676"/>
      <c r="S13" s="676"/>
      <c r="T13" s="676"/>
      <c r="U13" s="676"/>
      <c r="V13" s="672">
        <f t="shared" si="4"/>
        <v>1</v>
      </c>
      <c r="W13" s="2140">
        <v>0.2</v>
      </c>
      <c r="X13" s="290">
        <f>V13*W13</f>
        <v>0.2</v>
      </c>
      <c r="Y13" s="2138" t="s">
        <v>2963</v>
      </c>
      <c r="Z13" s="1720"/>
      <c r="AA13" s="1721"/>
      <c r="AB13" s="2138" t="s">
        <v>2964</v>
      </c>
      <c r="AC13" s="1720"/>
      <c r="AD13" s="1721"/>
      <c r="AE13" s="2138" t="s">
        <v>2965</v>
      </c>
      <c r="AF13" s="1720"/>
      <c r="AG13" s="1721"/>
      <c r="AH13" s="2138" t="s">
        <v>2927</v>
      </c>
      <c r="AI13" s="1720"/>
      <c r="AJ13" s="1721"/>
      <c r="AK13" s="267"/>
      <c r="AL13" s="267"/>
      <c r="AM13" s="267"/>
      <c r="AN13" s="267"/>
      <c r="AO13" s="267"/>
      <c r="AP13" s="267"/>
      <c r="AQ13" s="267"/>
      <c r="AR13" s="267"/>
      <c r="AS13" s="267"/>
    </row>
    <row r="14" spans="1:45" ht="21.75" customHeight="1">
      <c r="A14" s="1653"/>
      <c r="B14" s="1679"/>
      <c r="C14" s="1679"/>
      <c r="D14" s="1722"/>
      <c r="E14" s="1722"/>
      <c r="F14" s="1722"/>
      <c r="G14" s="1648"/>
      <c r="H14" s="2043"/>
      <c r="I14" s="666" t="s">
        <v>48</v>
      </c>
      <c r="J14" s="667"/>
      <c r="K14" s="668"/>
      <c r="L14" s="668"/>
      <c r="M14" s="669">
        <v>0.2</v>
      </c>
      <c r="N14" s="669">
        <v>0.1</v>
      </c>
      <c r="O14" s="669">
        <v>0.1</v>
      </c>
      <c r="P14" s="668"/>
      <c r="Q14" s="668"/>
      <c r="R14" s="669">
        <v>0.02</v>
      </c>
      <c r="S14" s="668"/>
      <c r="T14" s="668"/>
      <c r="U14" s="668"/>
      <c r="V14" s="670">
        <f t="shared" si="4"/>
        <v>0.42000000000000004</v>
      </c>
      <c r="W14" s="2141"/>
      <c r="X14" s="297">
        <f>+V14*W13</f>
        <v>8.4000000000000019E-2</v>
      </c>
      <c r="Y14" s="1679"/>
      <c r="Z14" s="1722"/>
      <c r="AA14" s="1648"/>
      <c r="AB14" s="1679"/>
      <c r="AC14" s="1722"/>
      <c r="AD14" s="1648"/>
      <c r="AE14" s="1679"/>
      <c r="AF14" s="1722"/>
      <c r="AG14" s="1648"/>
      <c r="AH14" s="1679"/>
      <c r="AI14" s="1722"/>
      <c r="AJ14" s="1648"/>
      <c r="AK14" s="267"/>
      <c r="AL14" s="267"/>
      <c r="AM14" s="267"/>
      <c r="AN14" s="267"/>
      <c r="AO14" s="267"/>
      <c r="AP14" s="267"/>
      <c r="AQ14" s="267"/>
      <c r="AR14" s="267"/>
      <c r="AS14" s="267"/>
    </row>
    <row r="15" spans="1:45" ht="21.75" customHeight="1">
      <c r="A15" s="1653"/>
      <c r="B15" s="2028">
        <v>4</v>
      </c>
      <c r="C15" s="2057" t="s">
        <v>2971</v>
      </c>
      <c r="D15" s="1720"/>
      <c r="E15" s="1720"/>
      <c r="F15" s="1720"/>
      <c r="G15" s="1721"/>
      <c r="H15" s="2042" t="s">
        <v>79</v>
      </c>
      <c r="I15" s="654" t="s">
        <v>47</v>
      </c>
      <c r="J15" s="734"/>
      <c r="K15" s="676"/>
      <c r="L15" s="676"/>
      <c r="M15" s="676">
        <v>0.1</v>
      </c>
      <c r="N15" s="676">
        <v>0.1</v>
      </c>
      <c r="O15" s="676">
        <v>0.4</v>
      </c>
      <c r="P15" s="728">
        <v>0.05</v>
      </c>
      <c r="Q15" s="728">
        <v>0.1</v>
      </c>
      <c r="R15" s="728">
        <v>0.15</v>
      </c>
      <c r="S15" s="728">
        <v>0.1</v>
      </c>
      <c r="T15" s="676"/>
      <c r="U15" s="676"/>
      <c r="V15" s="672">
        <f t="shared" si="4"/>
        <v>1.0000000000000002</v>
      </c>
      <c r="W15" s="2140">
        <v>0.2</v>
      </c>
      <c r="X15" s="290">
        <f>V15*W15</f>
        <v>0.20000000000000007</v>
      </c>
      <c r="Y15" s="2138" t="s">
        <v>2963</v>
      </c>
      <c r="Z15" s="1720"/>
      <c r="AA15" s="1721"/>
      <c r="AB15" s="2138" t="s">
        <v>2972</v>
      </c>
      <c r="AC15" s="1720"/>
      <c r="AD15" s="1721"/>
      <c r="AE15" s="2138" t="s">
        <v>2973</v>
      </c>
      <c r="AF15" s="1720"/>
      <c r="AG15" s="1721"/>
      <c r="AH15" s="2138" t="s">
        <v>2927</v>
      </c>
      <c r="AI15" s="1720"/>
      <c r="AJ15" s="1721"/>
      <c r="AK15" s="267"/>
      <c r="AL15" s="267"/>
      <c r="AM15" s="267"/>
      <c r="AN15" s="267"/>
      <c r="AO15" s="267"/>
      <c r="AP15" s="267"/>
      <c r="AQ15" s="267"/>
      <c r="AR15" s="267"/>
      <c r="AS15" s="267"/>
    </row>
    <row r="16" spans="1:45" ht="21.75" customHeight="1">
      <c r="A16" s="1653"/>
      <c r="B16" s="1679"/>
      <c r="C16" s="1679"/>
      <c r="D16" s="1722"/>
      <c r="E16" s="1722"/>
      <c r="F16" s="1722"/>
      <c r="G16" s="1648"/>
      <c r="H16" s="2043"/>
      <c r="I16" s="666" t="s">
        <v>48</v>
      </c>
      <c r="J16" s="667"/>
      <c r="K16" s="668"/>
      <c r="L16" s="668"/>
      <c r="M16" s="669">
        <v>0.05</v>
      </c>
      <c r="N16" s="669">
        <v>0.05</v>
      </c>
      <c r="O16" s="669">
        <v>0.05</v>
      </c>
      <c r="P16" s="669"/>
      <c r="Q16" s="669">
        <v>0.1</v>
      </c>
      <c r="R16" s="668"/>
      <c r="S16" s="668"/>
      <c r="T16" s="668"/>
      <c r="U16" s="668"/>
      <c r="V16" s="670">
        <f t="shared" si="4"/>
        <v>0.25</v>
      </c>
      <c r="W16" s="2141"/>
      <c r="X16" s="297">
        <f>+V16*W15</f>
        <v>0.05</v>
      </c>
      <c r="Y16" s="1679"/>
      <c r="Z16" s="1722"/>
      <c r="AA16" s="1648"/>
      <c r="AB16" s="1679"/>
      <c r="AC16" s="1722"/>
      <c r="AD16" s="1648"/>
      <c r="AE16" s="1679"/>
      <c r="AF16" s="1722"/>
      <c r="AG16" s="1648"/>
      <c r="AH16" s="1679"/>
      <c r="AI16" s="1722"/>
      <c r="AJ16" s="1648"/>
      <c r="AK16" s="267"/>
      <c r="AL16" s="267"/>
      <c r="AM16" s="267"/>
      <c r="AN16" s="267"/>
      <c r="AO16" s="267"/>
      <c r="AP16" s="267"/>
      <c r="AQ16" s="267"/>
      <c r="AR16" s="267"/>
      <c r="AS16" s="267"/>
    </row>
    <row r="17" spans="1:45" ht="21.75" customHeight="1">
      <c r="A17" s="1653"/>
      <c r="B17" s="2028">
        <v>5</v>
      </c>
      <c r="C17" s="2057" t="s">
        <v>2981</v>
      </c>
      <c r="D17" s="1720"/>
      <c r="E17" s="1720"/>
      <c r="F17" s="1720"/>
      <c r="G17" s="1721"/>
      <c r="H17" s="2042" t="s">
        <v>79</v>
      </c>
      <c r="I17" s="654" t="s">
        <v>47</v>
      </c>
      <c r="J17" s="734"/>
      <c r="K17" s="676"/>
      <c r="L17" s="676">
        <v>0.2</v>
      </c>
      <c r="M17" s="676">
        <v>0.2</v>
      </c>
      <c r="N17" s="676">
        <v>0.2</v>
      </c>
      <c r="O17" s="676">
        <v>0.2</v>
      </c>
      <c r="P17" s="728">
        <v>0.02</v>
      </c>
      <c r="Q17" s="728">
        <v>0.02</v>
      </c>
      <c r="R17" s="728">
        <v>0.05</v>
      </c>
      <c r="S17" s="728">
        <v>0.05</v>
      </c>
      <c r="T17" s="728">
        <v>0.06</v>
      </c>
      <c r="U17" s="676"/>
      <c r="V17" s="672">
        <f t="shared" si="4"/>
        <v>1.0000000000000002</v>
      </c>
      <c r="W17" s="2140">
        <v>0.1</v>
      </c>
      <c r="X17" s="290">
        <f>V17*W17</f>
        <v>0.10000000000000003</v>
      </c>
      <c r="Y17" s="2138" t="s">
        <v>2982</v>
      </c>
      <c r="Z17" s="1720"/>
      <c r="AA17" s="1721"/>
      <c r="AB17" s="2138" t="s">
        <v>2983</v>
      </c>
      <c r="AC17" s="1720"/>
      <c r="AD17" s="1721"/>
      <c r="AE17" s="2138" t="s">
        <v>2984</v>
      </c>
      <c r="AF17" s="1720"/>
      <c r="AG17" s="1721"/>
      <c r="AH17" s="2138" t="s">
        <v>2927</v>
      </c>
      <c r="AI17" s="1720"/>
      <c r="AJ17" s="1721"/>
      <c r="AK17" s="267"/>
      <c r="AL17" s="267"/>
      <c r="AM17" s="267"/>
      <c r="AN17" s="267"/>
      <c r="AO17" s="267"/>
      <c r="AP17" s="267"/>
      <c r="AQ17" s="267"/>
      <c r="AR17" s="267"/>
      <c r="AS17" s="267"/>
    </row>
    <row r="18" spans="1:45" ht="21.75" customHeight="1">
      <c r="A18" s="1653"/>
      <c r="B18" s="1679"/>
      <c r="C18" s="1679"/>
      <c r="D18" s="1722"/>
      <c r="E18" s="1722"/>
      <c r="F18" s="1722"/>
      <c r="G18" s="1648"/>
      <c r="H18" s="2043"/>
      <c r="I18" s="666" t="s">
        <v>48</v>
      </c>
      <c r="J18" s="667"/>
      <c r="K18" s="668"/>
      <c r="L18" s="669">
        <v>0.2</v>
      </c>
      <c r="M18" s="669">
        <v>0.05</v>
      </c>
      <c r="N18" s="669">
        <v>0.05</v>
      </c>
      <c r="O18" s="669">
        <v>0.05</v>
      </c>
      <c r="P18" s="669"/>
      <c r="Q18" s="669"/>
      <c r="R18" s="669">
        <v>0.05</v>
      </c>
      <c r="S18" s="669"/>
      <c r="T18" s="669"/>
      <c r="U18" s="669"/>
      <c r="V18" s="670">
        <f t="shared" si="4"/>
        <v>0.39999999999999997</v>
      </c>
      <c r="W18" s="2141"/>
      <c r="X18" s="297">
        <f>+V18*W17</f>
        <v>0.04</v>
      </c>
      <c r="Y18" s="1679"/>
      <c r="Z18" s="1722"/>
      <c r="AA18" s="1648"/>
      <c r="AB18" s="1679"/>
      <c r="AC18" s="1722"/>
      <c r="AD18" s="1648"/>
      <c r="AE18" s="1679"/>
      <c r="AF18" s="1722"/>
      <c r="AG18" s="1648"/>
      <c r="AH18" s="1679"/>
      <c r="AI18" s="1722"/>
      <c r="AJ18" s="1648"/>
      <c r="AK18" s="267"/>
      <c r="AL18" s="267"/>
      <c r="AM18" s="267"/>
      <c r="AN18" s="267"/>
      <c r="AO18" s="267"/>
      <c r="AP18" s="267"/>
      <c r="AQ18" s="267"/>
      <c r="AR18" s="267"/>
      <c r="AS18" s="267"/>
    </row>
    <row r="19" spans="1:45" ht="21.75" customHeight="1">
      <c r="A19" s="1653"/>
      <c r="B19" s="2028">
        <v>6</v>
      </c>
      <c r="C19" s="2057" t="s">
        <v>2985</v>
      </c>
      <c r="D19" s="1720"/>
      <c r="E19" s="1720"/>
      <c r="F19" s="1720"/>
      <c r="G19" s="1721"/>
      <c r="H19" s="2042" t="s">
        <v>79</v>
      </c>
      <c r="I19" s="654" t="s">
        <v>47</v>
      </c>
      <c r="J19" s="734"/>
      <c r="K19" s="676"/>
      <c r="L19" s="676"/>
      <c r="M19" s="676"/>
      <c r="N19" s="676"/>
      <c r="O19" s="676"/>
      <c r="P19" s="728"/>
      <c r="Q19" s="676"/>
      <c r="R19" s="676">
        <v>0.2</v>
      </c>
      <c r="S19" s="728">
        <v>0.25</v>
      </c>
      <c r="T19" s="728">
        <v>0.3</v>
      </c>
      <c r="U19" s="728">
        <v>0.25</v>
      </c>
      <c r="V19" s="672">
        <f t="shared" si="4"/>
        <v>1</v>
      </c>
      <c r="W19" s="2140">
        <v>0.1</v>
      </c>
      <c r="X19" s="290">
        <f>V19*W19</f>
        <v>0.1</v>
      </c>
      <c r="Y19" s="2138" t="s">
        <v>2963</v>
      </c>
      <c r="Z19" s="1720"/>
      <c r="AA19" s="1721"/>
      <c r="AB19" s="2138" t="s">
        <v>2454</v>
      </c>
      <c r="AC19" s="1720"/>
      <c r="AD19" s="1721"/>
      <c r="AE19" s="2138" t="s">
        <v>2988</v>
      </c>
      <c r="AF19" s="1720"/>
      <c r="AG19" s="1721"/>
      <c r="AH19" s="2138" t="s">
        <v>2927</v>
      </c>
      <c r="AI19" s="1720"/>
      <c r="AJ19" s="1721"/>
      <c r="AK19" s="267"/>
      <c r="AL19" s="267"/>
      <c r="AM19" s="267"/>
      <c r="AN19" s="267"/>
      <c r="AO19" s="267"/>
      <c r="AP19" s="267"/>
      <c r="AQ19" s="267"/>
      <c r="AR19" s="267"/>
      <c r="AS19" s="267"/>
    </row>
    <row r="20" spans="1:45" ht="21.75" customHeight="1">
      <c r="A20" s="1653"/>
      <c r="B20" s="1679"/>
      <c r="C20" s="1679"/>
      <c r="D20" s="1722"/>
      <c r="E20" s="1722"/>
      <c r="F20" s="1722"/>
      <c r="G20" s="1648"/>
      <c r="H20" s="2043"/>
      <c r="I20" s="666" t="s">
        <v>48</v>
      </c>
      <c r="J20" s="667"/>
      <c r="K20" s="668"/>
      <c r="L20" s="668"/>
      <c r="M20" s="668"/>
      <c r="N20" s="668"/>
      <c r="O20" s="668"/>
      <c r="P20" s="668"/>
      <c r="Q20" s="668"/>
      <c r="R20" s="669">
        <v>0.05</v>
      </c>
      <c r="S20" s="668"/>
      <c r="T20" s="668"/>
      <c r="U20" s="668"/>
      <c r="V20" s="670">
        <f t="shared" si="4"/>
        <v>0.05</v>
      </c>
      <c r="W20" s="2141"/>
      <c r="X20" s="297">
        <f>+V20*W19</f>
        <v>5.000000000000001E-3</v>
      </c>
      <c r="Y20" s="1679"/>
      <c r="Z20" s="1722"/>
      <c r="AA20" s="1648"/>
      <c r="AB20" s="1679"/>
      <c r="AC20" s="1722"/>
      <c r="AD20" s="1648"/>
      <c r="AE20" s="1679"/>
      <c r="AF20" s="1722"/>
      <c r="AG20" s="1648"/>
      <c r="AH20" s="1679"/>
      <c r="AI20" s="1722"/>
      <c r="AJ20" s="1648"/>
      <c r="AK20" s="267"/>
      <c r="AL20" s="267"/>
      <c r="AM20" s="267"/>
      <c r="AN20" s="267"/>
      <c r="AO20" s="267"/>
      <c r="AP20" s="267"/>
      <c r="AQ20" s="267"/>
      <c r="AR20" s="267"/>
      <c r="AS20" s="267"/>
    </row>
    <row r="21" spans="1:45" ht="21.75" customHeight="1">
      <c r="A21" s="1653"/>
      <c r="B21" s="2028">
        <v>7</v>
      </c>
      <c r="C21" s="2057" t="s">
        <v>2993</v>
      </c>
      <c r="D21" s="1720"/>
      <c r="E21" s="1720"/>
      <c r="F21" s="1720"/>
      <c r="G21" s="1721"/>
      <c r="H21" s="2042" t="s">
        <v>79</v>
      </c>
      <c r="I21" s="654" t="s">
        <v>47</v>
      </c>
      <c r="J21" s="734">
        <v>0.05</v>
      </c>
      <c r="K21" s="676">
        <v>0.05</v>
      </c>
      <c r="L21" s="676">
        <v>0.1</v>
      </c>
      <c r="M21" s="676">
        <v>0.1</v>
      </c>
      <c r="N21" s="676">
        <v>0.1</v>
      </c>
      <c r="O21" s="676">
        <v>0.1</v>
      </c>
      <c r="P21" s="676">
        <v>0.1</v>
      </c>
      <c r="Q21" s="676">
        <v>0.1</v>
      </c>
      <c r="R21" s="676">
        <v>0.1</v>
      </c>
      <c r="S21" s="676">
        <v>0.1</v>
      </c>
      <c r="T21" s="676">
        <v>0.05</v>
      </c>
      <c r="U21" s="676">
        <v>0.05</v>
      </c>
      <c r="V21" s="672">
        <f t="shared" si="4"/>
        <v>1</v>
      </c>
      <c r="W21" s="2140">
        <v>0.05</v>
      </c>
      <c r="X21" s="290">
        <f>V21*W21</f>
        <v>0.05</v>
      </c>
      <c r="Y21" s="2138" t="s">
        <v>2994</v>
      </c>
      <c r="Z21" s="1720"/>
      <c r="AA21" s="1721"/>
      <c r="AB21" s="2138" t="s">
        <v>2995</v>
      </c>
      <c r="AC21" s="1720"/>
      <c r="AD21" s="1721"/>
      <c r="AE21" s="2138" t="s">
        <v>2997</v>
      </c>
      <c r="AF21" s="1720"/>
      <c r="AG21" s="1721"/>
      <c r="AH21" s="2138" t="s">
        <v>2997</v>
      </c>
      <c r="AI21" s="1720"/>
      <c r="AJ21" s="1721"/>
      <c r="AK21" s="267"/>
      <c r="AL21" s="267"/>
      <c r="AM21" s="267"/>
      <c r="AN21" s="267"/>
      <c r="AO21" s="267"/>
      <c r="AP21" s="267"/>
      <c r="AQ21" s="267"/>
      <c r="AR21" s="267"/>
      <c r="AS21" s="267"/>
    </row>
    <row r="22" spans="1:45" ht="21.75" customHeight="1">
      <c r="A22" s="1653"/>
      <c r="B22" s="1679"/>
      <c r="C22" s="1679"/>
      <c r="D22" s="1722"/>
      <c r="E22" s="1722"/>
      <c r="F22" s="1722"/>
      <c r="G22" s="1648"/>
      <c r="H22" s="2043"/>
      <c r="I22" s="666" t="s">
        <v>48</v>
      </c>
      <c r="J22" s="749">
        <v>0.05</v>
      </c>
      <c r="K22" s="669">
        <v>0.05</v>
      </c>
      <c r="L22" s="669">
        <v>0.1</v>
      </c>
      <c r="M22" s="669">
        <v>0.1</v>
      </c>
      <c r="N22" s="669">
        <v>0.1</v>
      </c>
      <c r="O22" s="669">
        <v>0.1</v>
      </c>
      <c r="P22" s="669">
        <v>0.1</v>
      </c>
      <c r="Q22" s="669">
        <v>0.1</v>
      </c>
      <c r="R22" s="669">
        <v>0.1</v>
      </c>
      <c r="S22" s="669">
        <v>0.1</v>
      </c>
      <c r="T22" s="669">
        <v>0.05</v>
      </c>
      <c r="U22" s="669">
        <v>0.05</v>
      </c>
      <c r="V22" s="670">
        <f t="shared" si="4"/>
        <v>1</v>
      </c>
      <c r="W22" s="2141"/>
      <c r="X22" s="297">
        <f>+V22*W21</f>
        <v>0.05</v>
      </c>
      <c r="Y22" s="1679"/>
      <c r="Z22" s="1722"/>
      <c r="AA22" s="1648"/>
      <c r="AB22" s="1679"/>
      <c r="AC22" s="1722"/>
      <c r="AD22" s="1648"/>
      <c r="AE22" s="1679"/>
      <c r="AF22" s="1722"/>
      <c r="AG22" s="1648"/>
      <c r="AH22" s="1679"/>
      <c r="AI22" s="1722"/>
      <c r="AJ22" s="1648"/>
      <c r="AK22" s="267"/>
      <c r="AL22" s="267"/>
      <c r="AM22" s="267"/>
      <c r="AN22" s="267"/>
      <c r="AO22" s="267"/>
      <c r="AP22" s="267"/>
      <c r="AQ22" s="267"/>
      <c r="AR22" s="267"/>
      <c r="AS22" s="267"/>
    </row>
    <row r="23" spans="1:45" ht="12.75" customHeight="1">
      <c r="A23" s="1653"/>
      <c r="B23" s="2060" t="s">
        <v>103</v>
      </c>
      <c r="C23" s="1720"/>
      <c r="D23" s="1720"/>
      <c r="E23" s="1720"/>
      <c r="F23" s="1720"/>
      <c r="G23" s="1721"/>
      <c r="H23" s="2154" t="s">
        <v>79</v>
      </c>
      <c r="I23" s="677" t="s">
        <v>47</v>
      </c>
      <c r="J23" s="678">
        <f t="shared" ref="J23:U23" si="5">+J9*$W9+J11*$W11+J13*$W13+J15*$W15+J17*$W17+J19*$W19+J21*$W21</f>
        <v>0.10250000000000001</v>
      </c>
      <c r="K23" s="678">
        <f t="shared" si="5"/>
        <v>0.10250000000000001</v>
      </c>
      <c r="L23" s="678">
        <f t="shared" si="5"/>
        <v>0.1</v>
      </c>
      <c r="M23" s="678">
        <f t="shared" si="5"/>
        <v>0.18000000000000005</v>
      </c>
      <c r="N23" s="678">
        <f t="shared" si="5"/>
        <v>0.10500000000000001</v>
      </c>
      <c r="O23" s="678">
        <f t="shared" si="5"/>
        <v>0.18500000000000005</v>
      </c>
      <c r="P23" s="678">
        <f t="shared" si="5"/>
        <v>1.7000000000000001E-2</v>
      </c>
      <c r="Q23" s="678">
        <f t="shared" si="5"/>
        <v>2.7000000000000007E-2</v>
      </c>
      <c r="R23" s="678">
        <f t="shared" si="5"/>
        <v>6.0000000000000012E-2</v>
      </c>
      <c r="S23" s="678">
        <f t="shared" si="5"/>
        <v>5.5000000000000007E-2</v>
      </c>
      <c r="T23" s="678">
        <f t="shared" si="5"/>
        <v>3.85E-2</v>
      </c>
      <c r="U23" s="678">
        <f t="shared" si="5"/>
        <v>2.7500000000000004E-2</v>
      </c>
      <c r="V23" s="672">
        <f t="shared" si="4"/>
        <v>1.0000000000000002</v>
      </c>
      <c r="W23" s="2144">
        <f>SUM(W9:W22)</f>
        <v>1</v>
      </c>
      <c r="X23" s="290">
        <f>V23*W23</f>
        <v>1.0000000000000002</v>
      </c>
      <c r="Y23" s="2238"/>
      <c r="Z23" s="1720"/>
      <c r="AA23" s="1721"/>
      <c r="AB23" s="2238"/>
      <c r="AC23" s="1720"/>
      <c r="AD23" s="1721"/>
      <c r="AE23" s="2034"/>
      <c r="AF23" s="1720"/>
      <c r="AG23" s="1721"/>
      <c r="AH23" s="2034"/>
      <c r="AI23" s="1720"/>
      <c r="AJ23" s="1872"/>
      <c r="AK23" s="267"/>
      <c r="AL23" s="267"/>
      <c r="AM23" s="267"/>
      <c r="AN23" s="267"/>
      <c r="AO23" s="267"/>
      <c r="AP23" s="267"/>
      <c r="AQ23" s="267"/>
      <c r="AR23" s="267"/>
      <c r="AS23" s="267"/>
    </row>
    <row r="24" spans="1:45" ht="15.75" customHeight="1">
      <c r="A24" s="1814"/>
      <c r="B24" s="1807"/>
      <c r="C24" s="2313"/>
      <c r="D24" s="2313"/>
      <c r="E24" s="2313"/>
      <c r="F24" s="2313"/>
      <c r="G24" s="2050"/>
      <c r="H24" s="2265"/>
      <c r="I24" s="908" t="s">
        <v>48</v>
      </c>
      <c r="J24" s="909">
        <f t="shared" ref="J24:U24" si="6">+J10*$W9+J12*$W11+J14*$W13+J16*$W15+J18*$W17+J20*$W19+J22*$W21</f>
        <v>0.10250000000000001</v>
      </c>
      <c r="K24" s="909">
        <f t="shared" si="6"/>
        <v>0.10250000000000001</v>
      </c>
      <c r="L24" s="909">
        <f t="shared" si="6"/>
        <v>0.1</v>
      </c>
      <c r="M24" s="909">
        <f t="shared" si="6"/>
        <v>9.0000000000000024E-2</v>
      </c>
      <c r="N24" s="909">
        <f t="shared" si="6"/>
        <v>4.0000000000000008E-2</v>
      </c>
      <c r="O24" s="909">
        <f t="shared" si="6"/>
        <v>4.0000000000000008E-2</v>
      </c>
      <c r="P24" s="909">
        <f t="shared" si="6"/>
        <v>5.000000000000001E-3</v>
      </c>
      <c r="Q24" s="909">
        <f t="shared" si="6"/>
        <v>2.5000000000000005E-2</v>
      </c>
      <c r="R24" s="909">
        <f t="shared" si="6"/>
        <v>6.4000000000000015E-2</v>
      </c>
      <c r="S24" s="909">
        <f t="shared" si="6"/>
        <v>5.000000000000001E-3</v>
      </c>
      <c r="T24" s="909">
        <f t="shared" si="6"/>
        <v>2.5000000000000005E-3</v>
      </c>
      <c r="U24" s="909">
        <f t="shared" si="6"/>
        <v>2.5000000000000005E-3</v>
      </c>
      <c r="V24" s="910">
        <f t="shared" si="4"/>
        <v>0.57900000000000007</v>
      </c>
      <c r="W24" s="2315"/>
      <c r="X24" s="911">
        <f>+V24*W23</f>
        <v>0.57900000000000007</v>
      </c>
      <c r="Y24" s="1807"/>
      <c r="Z24" s="2313"/>
      <c r="AA24" s="2050"/>
      <c r="AB24" s="1807"/>
      <c r="AC24" s="2313"/>
      <c r="AD24" s="2050"/>
      <c r="AE24" s="1807"/>
      <c r="AF24" s="2313"/>
      <c r="AG24" s="2050"/>
      <c r="AH24" s="1807"/>
      <c r="AI24" s="2313"/>
      <c r="AJ24" s="2316"/>
      <c r="AK24" s="267"/>
      <c r="AL24" s="267"/>
      <c r="AM24" s="267"/>
      <c r="AN24" s="267"/>
      <c r="AO24" s="267"/>
      <c r="AP24" s="267"/>
      <c r="AQ24" s="267"/>
      <c r="AR24" s="267"/>
      <c r="AS24" s="267"/>
    </row>
    <row r="25" spans="1:45" ht="20.25" customHeight="1">
      <c r="A25" s="2048" t="s">
        <v>107</v>
      </c>
      <c r="B25" s="1664"/>
      <c r="C25" s="261" t="s">
        <v>108</v>
      </c>
      <c r="D25" s="261" t="s">
        <v>109</v>
      </c>
      <c r="E25" s="261" t="s">
        <v>28</v>
      </c>
      <c r="F25" s="261" t="s">
        <v>110</v>
      </c>
      <c r="G25" s="340" t="s">
        <v>111</v>
      </c>
      <c r="H25" s="2080" t="s">
        <v>112</v>
      </c>
      <c r="I25" s="1866"/>
      <c r="J25" s="261" t="s">
        <v>63</v>
      </c>
      <c r="K25" s="261" t="s">
        <v>64</v>
      </c>
      <c r="L25" s="261" t="s">
        <v>65</v>
      </c>
      <c r="M25" s="261" t="s">
        <v>66</v>
      </c>
      <c r="N25" s="261" t="s">
        <v>67</v>
      </c>
      <c r="O25" s="261" t="s">
        <v>68</v>
      </c>
      <c r="P25" s="261" t="s">
        <v>69</v>
      </c>
      <c r="Q25" s="261" t="s">
        <v>70</v>
      </c>
      <c r="R25" s="261" t="s">
        <v>71</v>
      </c>
      <c r="S25" s="261" t="s">
        <v>72</v>
      </c>
      <c r="T25" s="261" t="s">
        <v>73</v>
      </c>
      <c r="U25" s="261" t="s">
        <v>74</v>
      </c>
      <c r="V25" s="261" t="s">
        <v>75</v>
      </c>
      <c r="W25" s="261" t="s">
        <v>76</v>
      </c>
      <c r="X25" s="261" t="s">
        <v>77</v>
      </c>
      <c r="Y25" s="2080" t="s">
        <v>113</v>
      </c>
      <c r="Z25" s="1863"/>
      <c r="AA25" s="1866"/>
      <c r="AB25" s="2080" t="s">
        <v>117</v>
      </c>
      <c r="AC25" s="1863"/>
      <c r="AD25" s="1866"/>
      <c r="AE25" s="2080" t="s">
        <v>427</v>
      </c>
      <c r="AF25" s="1863"/>
      <c r="AG25" s="1866"/>
      <c r="AH25" s="2080" t="s">
        <v>125</v>
      </c>
      <c r="AI25" s="1863"/>
      <c r="AJ25" s="1864"/>
      <c r="AK25" s="267"/>
      <c r="AL25" s="267"/>
      <c r="AM25" s="267"/>
      <c r="AN25" s="267"/>
      <c r="AO25" s="267"/>
      <c r="AP25" s="267"/>
      <c r="AQ25" s="267"/>
      <c r="AR25" s="267"/>
      <c r="AS25" s="267"/>
    </row>
    <row r="26" spans="1:45" ht="33.75" customHeight="1">
      <c r="A26" s="1796"/>
      <c r="B26" s="1713"/>
      <c r="C26" s="2046" t="s">
        <v>3027</v>
      </c>
      <c r="D26" s="2046" t="s">
        <v>298</v>
      </c>
      <c r="E26" s="2088">
        <v>1</v>
      </c>
      <c r="F26" s="2046" t="s">
        <v>3028</v>
      </c>
      <c r="G26" s="2046" t="s">
        <v>1748</v>
      </c>
      <c r="H26" s="2169" t="s">
        <v>47</v>
      </c>
      <c r="I26" s="2170"/>
      <c r="J26" s="734">
        <f t="shared" ref="J26:U26" si="7">J43</f>
        <v>0</v>
      </c>
      <c r="K26" s="734">
        <f t="shared" si="7"/>
        <v>5.000000000000001E-2</v>
      </c>
      <c r="L26" s="734">
        <f t="shared" si="7"/>
        <v>8.0000000000000016E-2</v>
      </c>
      <c r="M26" s="734">
        <f t="shared" si="7"/>
        <v>8.0000000000000016E-2</v>
      </c>
      <c r="N26" s="734">
        <f t="shared" si="7"/>
        <v>8.0000000000000016E-2</v>
      </c>
      <c r="O26" s="734">
        <f t="shared" si="7"/>
        <v>8.0000000000000016E-2</v>
      </c>
      <c r="P26" s="734">
        <f t="shared" si="7"/>
        <v>7.0000000000000007E-2</v>
      </c>
      <c r="Q26" s="734">
        <f t="shared" si="7"/>
        <v>8.0000000000000016E-2</v>
      </c>
      <c r="R26" s="734">
        <f t="shared" si="7"/>
        <v>8.0000000000000016E-2</v>
      </c>
      <c r="S26" s="734">
        <f t="shared" si="7"/>
        <v>8.0000000000000016E-2</v>
      </c>
      <c r="T26" s="734">
        <f t="shared" si="7"/>
        <v>0.19</v>
      </c>
      <c r="U26" s="734">
        <f t="shared" si="7"/>
        <v>0.13</v>
      </c>
      <c r="V26" s="730">
        <f t="shared" ref="V26:V27" si="8">SUM(J26:U26)</f>
        <v>1</v>
      </c>
      <c r="W26" s="2039">
        <v>0.3</v>
      </c>
      <c r="X26" s="730">
        <f>+(V26/V26)*W26</f>
        <v>0.3</v>
      </c>
      <c r="Y26" s="2073"/>
      <c r="Z26" s="1720"/>
      <c r="AA26" s="1721"/>
      <c r="AB26" s="2073" t="s">
        <v>3039</v>
      </c>
      <c r="AC26" s="1720"/>
      <c r="AD26" s="1721"/>
      <c r="AE26" s="2073"/>
      <c r="AF26" s="1720"/>
      <c r="AG26" s="1721"/>
      <c r="AH26" s="2073"/>
      <c r="AI26" s="1720"/>
      <c r="AJ26" s="1872"/>
      <c r="AK26" s="267"/>
      <c r="AL26" s="267"/>
      <c r="AM26" s="267"/>
      <c r="AN26" s="267"/>
      <c r="AO26" s="267"/>
      <c r="AP26" s="267"/>
      <c r="AQ26" s="267"/>
      <c r="AR26" s="267"/>
      <c r="AS26" s="267"/>
    </row>
    <row r="27" spans="1:45" ht="27" customHeight="1">
      <c r="A27" s="1665"/>
      <c r="B27" s="1651"/>
      <c r="C27" s="1617"/>
      <c r="D27" s="1617"/>
      <c r="E27" s="1617"/>
      <c r="F27" s="1617"/>
      <c r="G27" s="1617"/>
      <c r="H27" s="2251" t="s">
        <v>78</v>
      </c>
      <c r="I27" s="2252"/>
      <c r="J27" s="1112">
        <f t="shared" ref="J27:U27" si="9">J44</f>
        <v>0</v>
      </c>
      <c r="K27" s="1112">
        <f t="shared" si="9"/>
        <v>5.000000000000001E-2</v>
      </c>
      <c r="L27" s="1112">
        <f t="shared" si="9"/>
        <v>8.0000000000000016E-2</v>
      </c>
      <c r="M27" s="1112">
        <f t="shared" si="9"/>
        <v>8.0000000000000016E-2</v>
      </c>
      <c r="N27" s="1112">
        <f t="shared" si="9"/>
        <v>8.0000000000000016E-2</v>
      </c>
      <c r="O27" s="1112">
        <f t="shared" si="9"/>
        <v>8.0000000000000016E-2</v>
      </c>
      <c r="P27" s="1112">
        <f t="shared" si="9"/>
        <v>7.0000000000000007E-2</v>
      </c>
      <c r="Q27" s="1112">
        <f t="shared" si="9"/>
        <v>8.0000000000000016E-2</v>
      </c>
      <c r="R27" s="1112">
        <f t="shared" si="9"/>
        <v>8.0000000000000016E-2</v>
      </c>
      <c r="S27" s="1112">
        <f t="shared" si="9"/>
        <v>8.0000000000000016E-2</v>
      </c>
      <c r="T27" s="1112">
        <f t="shared" si="9"/>
        <v>0.19</v>
      </c>
      <c r="U27" s="1112">
        <f t="shared" si="9"/>
        <v>3.0000000000000006E-2</v>
      </c>
      <c r="V27" s="733">
        <f t="shared" si="8"/>
        <v>0.90000000000000013</v>
      </c>
      <c r="W27" s="1619"/>
      <c r="X27" s="730">
        <f>+V27/V26*W26</f>
        <v>0.27</v>
      </c>
      <c r="Y27" s="1696"/>
      <c r="Z27" s="1666"/>
      <c r="AA27" s="1651"/>
      <c r="AB27" s="1696"/>
      <c r="AC27" s="1666"/>
      <c r="AD27" s="1651"/>
      <c r="AE27" s="1696"/>
      <c r="AF27" s="1666"/>
      <c r="AG27" s="1651"/>
      <c r="AH27" s="1696"/>
      <c r="AI27" s="1666"/>
      <c r="AJ27" s="1841"/>
      <c r="AK27" s="267"/>
      <c r="AL27" s="267"/>
      <c r="AM27" s="267"/>
      <c r="AN27" s="267"/>
      <c r="AO27" s="267"/>
      <c r="AP27" s="267"/>
      <c r="AQ27" s="267"/>
      <c r="AR27" s="267"/>
      <c r="AS27" s="267"/>
    </row>
    <row r="28" spans="1:45" ht="12.75" customHeight="1">
      <c r="A28" s="2321" t="s">
        <v>3047</v>
      </c>
      <c r="B28" s="2319" t="s">
        <v>34</v>
      </c>
      <c r="C28" s="2112"/>
      <c r="D28" s="2112"/>
      <c r="E28" s="2112"/>
      <c r="F28" s="2112"/>
      <c r="G28" s="2112"/>
      <c r="H28" s="2112"/>
      <c r="I28" s="2112"/>
      <c r="J28" s="2112"/>
      <c r="K28" s="2112"/>
      <c r="L28" s="2112"/>
      <c r="M28" s="2112"/>
      <c r="N28" s="2112"/>
      <c r="O28" s="2112"/>
      <c r="P28" s="2112"/>
      <c r="Q28" s="2112"/>
      <c r="R28" s="2112"/>
      <c r="S28" s="2112"/>
      <c r="T28" s="2112"/>
      <c r="U28" s="2112"/>
      <c r="V28" s="2112"/>
      <c r="W28" s="2112"/>
      <c r="X28" s="2113"/>
      <c r="Y28" s="2312"/>
      <c r="Z28" s="1715"/>
      <c r="AA28" s="1713"/>
      <c r="AB28" s="2312"/>
      <c r="AC28" s="1715"/>
      <c r="AD28" s="1713"/>
      <c r="AE28" s="2312"/>
      <c r="AF28" s="1715"/>
      <c r="AG28" s="1713"/>
      <c r="AH28" s="2312"/>
      <c r="AI28" s="1715"/>
      <c r="AJ28" s="1840"/>
      <c r="AK28" s="267"/>
      <c r="AL28" s="267"/>
      <c r="AM28" s="267"/>
      <c r="AN28" s="267"/>
      <c r="AO28" s="267"/>
      <c r="AP28" s="267"/>
      <c r="AQ28" s="267"/>
      <c r="AR28" s="267"/>
      <c r="AS28" s="267"/>
    </row>
    <row r="29" spans="1:45" ht="12.75" customHeight="1">
      <c r="A29" s="1653"/>
      <c r="B29" s="1679"/>
      <c r="C29" s="1722"/>
      <c r="D29" s="1722"/>
      <c r="E29" s="1722"/>
      <c r="F29" s="1722"/>
      <c r="G29" s="1722"/>
      <c r="H29" s="1722"/>
      <c r="I29" s="1722"/>
      <c r="J29" s="1722"/>
      <c r="K29" s="1722"/>
      <c r="L29" s="1722"/>
      <c r="M29" s="1722"/>
      <c r="N29" s="1722"/>
      <c r="O29" s="1722"/>
      <c r="P29" s="1722"/>
      <c r="Q29" s="1722"/>
      <c r="R29" s="1722"/>
      <c r="S29" s="1722"/>
      <c r="T29" s="1722"/>
      <c r="U29" s="1722"/>
      <c r="V29" s="1722"/>
      <c r="W29" s="1722"/>
      <c r="X29" s="1648"/>
      <c r="Y29" s="1679"/>
      <c r="Z29" s="1722"/>
      <c r="AA29" s="1648"/>
      <c r="AB29" s="1679"/>
      <c r="AC29" s="1722"/>
      <c r="AD29" s="1648"/>
      <c r="AE29" s="1679"/>
      <c r="AF29" s="1722"/>
      <c r="AG29" s="1648"/>
      <c r="AH29" s="1679"/>
      <c r="AI29" s="1722"/>
      <c r="AJ29" s="2067"/>
      <c r="AK29" s="267"/>
      <c r="AL29" s="267"/>
      <c r="AM29" s="267"/>
      <c r="AN29" s="267"/>
      <c r="AO29" s="267"/>
      <c r="AP29" s="267"/>
      <c r="AQ29" s="267"/>
      <c r="AR29" s="267"/>
      <c r="AS29" s="267"/>
    </row>
    <row r="30" spans="1:45" ht="42.75" customHeight="1">
      <c r="A30" s="1653"/>
      <c r="B30" s="2028">
        <v>1</v>
      </c>
      <c r="C30" s="2057" t="s">
        <v>3057</v>
      </c>
      <c r="D30" s="1720"/>
      <c r="E30" s="1720"/>
      <c r="F30" s="1720"/>
      <c r="G30" s="1721"/>
      <c r="H30" s="2042" t="s">
        <v>79</v>
      </c>
      <c r="I30" s="654" t="s">
        <v>47</v>
      </c>
      <c r="J30" s="734"/>
      <c r="K30" s="676">
        <v>0.05</v>
      </c>
      <c r="L30" s="676">
        <v>0.1</v>
      </c>
      <c r="M30" s="676">
        <v>0.1</v>
      </c>
      <c r="N30" s="676">
        <v>0.1</v>
      </c>
      <c r="O30" s="676">
        <v>0.1</v>
      </c>
      <c r="P30" s="676">
        <v>0.1</v>
      </c>
      <c r="Q30" s="676">
        <v>0.1</v>
      </c>
      <c r="R30" s="676">
        <v>0.1</v>
      </c>
      <c r="S30" s="676">
        <v>0.1</v>
      </c>
      <c r="T30" s="676">
        <v>0.1</v>
      </c>
      <c r="U30" s="676">
        <v>0.05</v>
      </c>
      <c r="V30" s="672">
        <f t="shared" ref="V30:V31" si="10">SUM(J30:U30)</f>
        <v>0.99999999999999989</v>
      </c>
      <c r="W30" s="2140">
        <v>0.2</v>
      </c>
      <c r="X30" s="290">
        <f>V30*W30</f>
        <v>0.19999999999999998</v>
      </c>
      <c r="Y30" s="2138" t="s">
        <v>3062</v>
      </c>
      <c r="Z30" s="1720"/>
      <c r="AA30" s="1721"/>
      <c r="AB30" s="2138" t="s">
        <v>3063</v>
      </c>
      <c r="AC30" s="1720"/>
      <c r="AD30" s="1721"/>
      <c r="AE30" s="2138" t="s">
        <v>3064</v>
      </c>
      <c r="AF30" s="1720"/>
      <c r="AG30" s="1721"/>
      <c r="AH30" s="2138" t="s">
        <v>3065</v>
      </c>
      <c r="AI30" s="1720"/>
      <c r="AJ30" s="1872"/>
      <c r="AK30" s="267"/>
      <c r="AL30" s="267"/>
      <c r="AM30" s="267"/>
      <c r="AN30" s="267"/>
      <c r="AO30" s="267"/>
      <c r="AP30" s="267"/>
      <c r="AQ30" s="267"/>
      <c r="AR30" s="267"/>
      <c r="AS30" s="267"/>
    </row>
    <row r="31" spans="1:45" ht="42.75" customHeight="1">
      <c r="A31" s="1653"/>
      <c r="B31" s="1679"/>
      <c r="C31" s="1679"/>
      <c r="D31" s="1722"/>
      <c r="E31" s="1722"/>
      <c r="F31" s="1722"/>
      <c r="G31" s="1648"/>
      <c r="H31" s="2043"/>
      <c r="I31" s="666" t="s">
        <v>48</v>
      </c>
      <c r="J31" s="667"/>
      <c r="K31" s="669">
        <v>0.05</v>
      </c>
      <c r="L31" s="669">
        <v>0.1</v>
      </c>
      <c r="M31" s="669">
        <v>0.1</v>
      </c>
      <c r="N31" s="669">
        <v>0.1</v>
      </c>
      <c r="O31" s="669">
        <v>0.1</v>
      </c>
      <c r="P31" s="669">
        <v>0.1</v>
      </c>
      <c r="Q31" s="669">
        <v>0.1</v>
      </c>
      <c r="R31" s="669">
        <v>0.1</v>
      </c>
      <c r="S31" s="669">
        <v>0.1</v>
      </c>
      <c r="T31" s="669">
        <v>0.1</v>
      </c>
      <c r="U31" s="669">
        <v>0.05</v>
      </c>
      <c r="V31" s="670">
        <f t="shared" si="10"/>
        <v>0.99999999999999989</v>
      </c>
      <c r="W31" s="2141"/>
      <c r="X31" s="297">
        <f>+V31*W30</f>
        <v>0.19999999999999998</v>
      </c>
      <c r="Y31" s="1679"/>
      <c r="Z31" s="1722"/>
      <c r="AA31" s="1648"/>
      <c r="AB31" s="1679"/>
      <c r="AC31" s="1722"/>
      <c r="AD31" s="1648"/>
      <c r="AE31" s="1679"/>
      <c r="AF31" s="1722"/>
      <c r="AG31" s="1648"/>
      <c r="AH31" s="1679"/>
      <c r="AI31" s="1722"/>
      <c r="AJ31" s="2067"/>
      <c r="AK31" s="267"/>
      <c r="AL31" s="267"/>
      <c r="AM31" s="267"/>
      <c r="AN31" s="267"/>
      <c r="AO31" s="267"/>
      <c r="AP31" s="267"/>
      <c r="AQ31" s="267"/>
      <c r="AR31" s="267"/>
      <c r="AS31" s="267"/>
    </row>
    <row r="32" spans="1:45" ht="42.75" customHeight="1">
      <c r="A32" s="1653"/>
      <c r="B32" s="2028">
        <v>2</v>
      </c>
      <c r="C32" s="2057" t="s">
        <v>3068</v>
      </c>
      <c r="D32" s="1720"/>
      <c r="E32" s="1720"/>
      <c r="F32" s="1720"/>
      <c r="G32" s="1721"/>
      <c r="H32" s="2042" t="s">
        <v>79</v>
      </c>
      <c r="I32" s="654" t="s">
        <v>47</v>
      </c>
      <c r="J32" s="734"/>
      <c r="K32" s="676">
        <v>0.05</v>
      </c>
      <c r="L32" s="676">
        <v>0.1</v>
      </c>
      <c r="M32" s="676">
        <v>0.1</v>
      </c>
      <c r="N32" s="676">
        <v>0.1</v>
      </c>
      <c r="O32" s="676">
        <v>0.1</v>
      </c>
      <c r="P32" s="676">
        <v>0.1</v>
      </c>
      <c r="Q32" s="676">
        <v>0.1</v>
      </c>
      <c r="R32" s="676">
        <v>0.1</v>
      </c>
      <c r="S32" s="676">
        <v>0.1</v>
      </c>
      <c r="T32" s="676">
        <v>0.1</v>
      </c>
      <c r="U32" s="676">
        <v>0.05</v>
      </c>
      <c r="V32" s="672">
        <f>SUM(K32:U32)</f>
        <v>0.99999999999999989</v>
      </c>
      <c r="W32" s="2140">
        <v>0.2</v>
      </c>
      <c r="X32" s="290">
        <f>V32*W32</f>
        <v>0.19999999999999998</v>
      </c>
      <c r="Y32" s="2138" t="s">
        <v>3073</v>
      </c>
      <c r="Z32" s="1720"/>
      <c r="AA32" s="1721"/>
      <c r="AB32" s="2138" t="s">
        <v>3075</v>
      </c>
      <c r="AC32" s="1720"/>
      <c r="AD32" s="1721"/>
      <c r="AE32" s="2138" t="s">
        <v>3064</v>
      </c>
      <c r="AF32" s="1720"/>
      <c r="AG32" s="1721"/>
      <c r="AH32" s="2138" t="s">
        <v>3065</v>
      </c>
      <c r="AI32" s="1720"/>
      <c r="AJ32" s="1872"/>
      <c r="AK32" s="267"/>
      <c r="AL32" s="267"/>
      <c r="AM32" s="267"/>
      <c r="AN32" s="267"/>
      <c r="AO32" s="267"/>
      <c r="AP32" s="267"/>
      <c r="AQ32" s="267"/>
      <c r="AR32" s="267"/>
      <c r="AS32" s="267"/>
    </row>
    <row r="33" spans="1:45" ht="42.75" customHeight="1">
      <c r="A33" s="1653"/>
      <c r="B33" s="1679"/>
      <c r="C33" s="1679"/>
      <c r="D33" s="1722"/>
      <c r="E33" s="1722"/>
      <c r="F33" s="1722"/>
      <c r="G33" s="1648"/>
      <c r="H33" s="2043"/>
      <c r="I33" s="666" t="s">
        <v>48</v>
      </c>
      <c r="J33" s="667"/>
      <c r="K33" s="669">
        <v>0.05</v>
      </c>
      <c r="L33" s="669">
        <v>0.1</v>
      </c>
      <c r="M33" s="669">
        <v>0.1</v>
      </c>
      <c r="N33" s="669">
        <v>0.1</v>
      </c>
      <c r="O33" s="669">
        <v>0.1</v>
      </c>
      <c r="P33" s="669">
        <v>0.1</v>
      </c>
      <c r="Q33" s="669">
        <v>0.1</v>
      </c>
      <c r="R33" s="669">
        <v>0.1</v>
      </c>
      <c r="S33" s="669">
        <v>0.1</v>
      </c>
      <c r="T33" s="669">
        <v>0.1</v>
      </c>
      <c r="U33" s="669">
        <v>0.05</v>
      </c>
      <c r="V33" s="670">
        <f t="shared" ref="V33:V35" si="11">SUM(J33:U33)</f>
        <v>0.99999999999999989</v>
      </c>
      <c r="W33" s="2141"/>
      <c r="X33" s="297">
        <f>+V33*W32</f>
        <v>0.19999999999999998</v>
      </c>
      <c r="Y33" s="1679"/>
      <c r="Z33" s="1722"/>
      <c r="AA33" s="1648"/>
      <c r="AB33" s="1679"/>
      <c r="AC33" s="1722"/>
      <c r="AD33" s="1648"/>
      <c r="AE33" s="1679"/>
      <c r="AF33" s="1722"/>
      <c r="AG33" s="1648"/>
      <c r="AH33" s="1679"/>
      <c r="AI33" s="1722"/>
      <c r="AJ33" s="2067"/>
      <c r="AK33" s="267"/>
      <c r="AL33" s="267"/>
      <c r="AM33" s="267"/>
      <c r="AN33" s="267"/>
      <c r="AO33" s="267"/>
      <c r="AP33" s="267"/>
      <c r="AQ33" s="267"/>
      <c r="AR33" s="267"/>
      <c r="AS33" s="267"/>
    </row>
    <row r="34" spans="1:45" ht="42.75" customHeight="1">
      <c r="A34" s="1653"/>
      <c r="B34" s="2028">
        <v>3</v>
      </c>
      <c r="C34" s="2057" t="s">
        <v>3086</v>
      </c>
      <c r="D34" s="1720"/>
      <c r="E34" s="1720"/>
      <c r="F34" s="1720"/>
      <c r="G34" s="1721"/>
      <c r="H34" s="2042" t="s">
        <v>79</v>
      </c>
      <c r="I34" s="654" t="s">
        <v>47</v>
      </c>
      <c r="J34" s="734"/>
      <c r="K34" s="676">
        <v>0.05</v>
      </c>
      <c r="L34" s="676">
        <v>0.1</v>
      </c>
      <c r="M34" s="676">
        <v>0.1</v>
      </c>
      <c r="N34" s="676">
        <v>0.1</v>
      </c>
      <c r="O34" s="676">
        <v>0.1</v>
      </c>
      <c r="P34" s="676">
        <v>0.1</v>
      </c>
      <c r="Q34" s="676">
        <v>0.1</v>
      </c>
      <c r="R34" s="676">
        <v>0.1</v>
      </c>
      <c r="S34" s="676">
        <v>0.1</v>
      </c>
      <c r="T34" s="676">
        <v>0.1</v>
      </c>
      <c r="U34" s="676">
        <v>0.05</v>
      </c>
      <c r="V34" s="672">
        <f t="shared" si="11"/>
        <v>0.99999999999999989</v>
      </c>
      <c r="W34" s="2140">
        <v>0.2</v>
      </c>
      <c r="X34" s="290">
        <f>V34*W34</f>
        <v>0.19999999999999998</v>
      </c>
      <c r="Y34" s="2138" t="s">
        <v>3090</v>
      </c>
      <c r="Z34" s="1720"/>
      <c r="AA34" s="1721"/>
      <c r="AB34" s="2138" t="s">
        <v>3094</v>
      </c>
      <c r="AC34" s="1720"/>
      <c r="AD34" s="1721"/>
      <c r="AE34" s="2138" t="s">
        <v>3064</v>
      </c>
      <c r="AF34" s="1720"/>
      <c r="AG34" s="1721"/>
      <c r="AH34" s="2138" t="s">
        <v>3065</v>
      </c>
      <c r="AI34" s="1720"/>
      <c r="AJ34" s="1872"/>
      <c r="AK34" s="267"/>
      <c r="AL34" s="267"/>
      <c r="AM34" s="267"/>
      <c r="AN34" s="267"/>
      <c r="AO34" s="267"/>
      <c r="AP34" s="267"/>
      <c r="AQ34" s="267"/>
      <c r="AR34" s="267"/>
      <c r="AS34" s="267"/>
    </row>
    <row r="35" spans="1:45" ht="42.75" customHeight="1">
      <c r="A35" s="1653"/>
      <c r="B35" s="1679"/>
      <c r="C35" s="1679"/>
      <c r="D35" s="1722"/>
      <c r="E35" s="1722"/>
      <c r="F35" s="1722"/>
      <c r="G35" s="1648"/>
      <c r="H35" s="2043"/>
      <c r="I35" s="666" t="s">
        <v>48</v>
      </c>
      <c r="J35" s="667"/>
      <c r="K35" s="669">
        <v>0.05</v>
      </c>
      <c r="L35" s="669">
        <v>0.1</v>
      </c>
      <c r="M35" s="669">
        <v>0.1</v>
      </c>
      <c r="N35" s="669">
        <v>0.1</v>
      </c>
      <c r="O35" s="669">
        <v>0.1</v>
      </c>
      <c r="P35" s="669">
        <v>0.1</v>
      </c>
      <c r="Q35" s="669">
        <v>0.1</v>
      </c>
      <c r="R35" s="669">
        <v>0.1</v>
      </c>
      <c r="S35" s="669">
        <v>0.1</v>
      </c>
      <c r="T35" s="669">
        <v>0.1</v>
      </c>
      <c r="U35" s="669">
        <v>0.05</v>
      </c>
      <c r="V35" s="670">
        <f t="shared" si="11"/>
        <v>0.99999999999999989</v>
      </c>
      <c r="W35" s="2141"/>
      <c r="X35" s="297">
        <f>+V35*W34</f>
        <v>0.19999999999999998</v>
      </c>
      <c r="Y35" s="1679"/>
      <c r="Z35" s="1722"/>
      <c r="AA35" s="1648"/>
      <c r="AB35" s="1679"/>
      <c r="AC35" s="1722"/>
      <c r="AD35" s="1648"/>
      <c r="AE35" s="1679"/>
      <c r="AF35" s="1722"/>
      <c r="AG35" s="1648"/>
      <c r="AH35" s="1679"/>
      <c r="AI35" s="1722"/>
      <c r="AJ35" s="2067"/>
      <c r="AK35" s="267"/>
      <c r="AL35" s="267"/>
      <c r="AM35" s="267"/>
      <c r="AN35" s="267"/>
      <c r="AO35" s="267"/>
      <c r="AP35" s="267"/>
      <c r="AQ35" s="267"/>
      <c r="AR35" s="267"/>
      <c r="AS35" s="267"/>
    </row>
    <row r="36" spans="1:45" ht="90" customHeight="1">
      <c r="A36" s="1653"/>
      <c r="B36" s="2028">
        <v>4</v>
      </c>
      <c r="C36" s="2057" t="s">
        <v>3105</v>
      </c>
      <c r="D36" s="1720"/>
      <c r="E36" s="1720"/>
      <c r="F36" s="1720"/>
      <c r="G36" s="1721"/>
      <c r="H36" s="2042" t="s">
        <v>79</v>
      </c>
      <c r="I36" s="654" t="s">
        <v>47</v>
      </c>
      <c r="J36" s="734"/>
      <c r="K36" s="676">
        <v>0.1</v>
      </c>
      <c r="L36" s="676">
        <v>0.1</v>
      </c>
      <c r="M36" s="676">
        <v>0.1</v>
      </c>
      <c r="N36" s="676">
        <v>0.1</v>
      </c>
      <c r="O36" s="676">
        <v>0.1</v>
      </c>
      <c r="P36" s="728">
        <v>0.05</v>
      </c>
      <c r="Q36" s="728">
        <v>0.1</v>
      </c>
      <c r="R36" s="728">
        <v>0.1</v>
      </c>
      <c r="S36" s="676">
        <v>0.1</v>
      </c>
      <c r="T36" s="728">
        <v>0.15</v>
      </c>
      <c r="U36" s="676"/>
      <c r="V36" s="672">
        <f>SUM(K36:U36)</f>
        <v>1</v>
      </c>
      <c r="W36" s="2140">
        <v>0.2</v>
      </c>
      <c r="X36" s="290">
        <f>V36*W36</f>
        <v>0.2</v>
      </c>
      <c r="Y36" s="2138" t="s">
        <v>3111</v>
      </c>
      <c r="Z36" s="1720"/>
      <c r="AA36" s="1721"/>
      <c r="AB36" s="2138" t="s">
        <v>3114</v>
      </c>
      <c r="AC36" s="1720"/>
      <c r="AD36" s="1721"/>
      <c r="AE36" s="2138" t="s">
        <v>3115</v>
      </c>
      <c r="AF36" s="1720"/>
      <c r="AG36" s="1721"/>
      <c r="AH36" s="2138"/>
      <c r="AI36" s="1720"/>
      <c r="AJ36" s="1872"/>
      <c r="AK36" s="267"/>
      <c r="AL36" s="267"/>
      <c r="AM36" s="267"/>
      <c r="AN36" s="267"/>
      <c r="AO36" s="267"/>
      <c r="AP36" s="267"/>
      <c r="AQ36" s="267"/>
      <c r="AR36" s="267"/>
      <c r="AS36" s="267"/>
    </row>
    <row r="37" spans="1:45" ht="96.75" customHeight="1">
      <c r="A37" s="1653"/>
      <c r="B37" s="1679"/>
      <c r="C37" s="1679"/>
      <c r="D37" s="1722"/>
      <c r="E37" s="1722"/>
      <c r="F37" s="1722"/>
      <c r="G37" s="1648"/>
      <c r="H37" s="2043"/>
      <c r="I37" s="666" t="s">
        <v>48</v>
      </c>
      <c r="J37" s="667"/>
      <c r="K37" s="669">
        <v>0.1</v>
      </c>
      <c r="L37" s="669">
        <v>0.1</v>
      </c>
      <c r="M37" s="669">
        <v>0.1</v>
      </c>
      <c r="N37" s="669">
        <v>0.1</v>
      </c>
      <c r="O37" s="669">
        <v>0.1</v>
      </c>
      <c r="P37" s="669">
        <v>0.05</v>
      </c>
      <c r="Q37" s="669">
        <v>0.1</v>
      </c>
      <c r="R37" s="669">
        <v>0.1</v>
      </c>
      <c r="S37" s="669">
        <v>0.1</v>
      </c>
      <c r="T37" s="669">
        <v>0.15</v>
      </c>
      <c r="U37" s="669"/>
      <c r="V37" s="670">
        <f t="shared" ref="V37:V42" si="12">SUM(J37:U37)</f>
        <v>1</v>
      </c>
      <c r="W37" s="2141"/>
      <c r="X37" s="297">
        <f>+V37*W36</f>
        <v>0.2</v>
      </c>
      <c r="Y37" s="1679"/>
      <c r="Z37" s="1722"/>
      <c r="AA37" s="1648"/>
      <c r="AB37" s="1679"/>
      <c r="AC37" s="1722"/>
      <c r="AD37" s="1648"/>
      <c r="AE37" s="1679"/>
      <c r="AF37" s="1722"/>
      <c r="AG37" s="1648"/>
      <c r="AH37" s="1679"/>
      <c r="AI37" s="1722"/>
      <c r="AJ37" s="2067"/>
      <c r="AK37" s="267"/>
      <c r="AL37" s="267"/>
      <c r="AM37" s="267"/>
      <c r="AN37" s="267"/>
      <c r="AO37" s="267"/>
      <c r="AP37" s="267"/>
      <c r="AQ37" s="267"/>
      <c r="AR37" s="267"/>
      <c r="AS37" s="267"/>
    </row>
    <row r="38" spans="1:45" ht="25.5" customHeight="1">
      <c r="A38" s="1653"/>
      <c r="B38" s="2028">
        <v>5</v>
      </c>
      <c r="C38" s="2057" t="s">
        <v>3122</v>
      </c>
      <c r="D38" s="1720"/>
      <c r="E38" s="1720"/>
      <c r="F38" s="1720"/>
      <c r="G38" s="1721"/>
      <c r="H38" s="2042" t="s">
        <v>79</v>
      </c>
      <c r="I38" s="654" t="s">
        <v>47</v>
      </c>
      <c r="J38" s="734"/>
      <c r="K38" s="676"/>
      <c r="L38" s="676"/>
      <c r="M38" s="676"/>
      <c r="N38" s="676"/>
      <c r="O38" s="676"/>
      <c r="P38" s="676"/>
      <c r="Q38" s="676"/>
      <c r="R38" s="676"/>
      <c r="S38" s="676"/>
      <c r="T38" s="676">
        <v>0.5</v>
      </c>
      <c r="U38" s="676">
        <v>0.5</v>
      </c>
      <c r="V38" s="672">
        <f t="shared" si="12"/>
        <v>1</v>
      </c>
      <c r="W38" s="2140">
        <v>0.05</v>
      </c>
      <c r="X38" s="290">
        <f>V38*W38</f>
        <v>0.05</v>
      </c>
      <c r="Y38" s="2138" t="s">
        <v>3129</v>
      </c>
      <c r="Z38" s="1720"/>
      <c r="AA38" s="1721"/>
      <c r="AB38" s="2138" t="s">
        <v>2639</v>
      </c>
      <c r="AC38" s="1720"/>
      <c r="AD38" s="1721"/>
      <c r="AE38" s="2028" t="s">
        <v>2454</v>
      </c>
      <c r="AF38" s="1720"/>
      <c r="AG38" s="1721"/>
      <c r="AH38" s="2138"/>
      <c r="AI38" s="1720"/>
      <c r="AJ38" s="1872"/>
      <c r="AK38" s="267"/>
      <c r="AL38" s="267"/>
      <c r="AM38" s="267"/>
      <c r="AN38" s="267"/>
      <c r="AO38" s="267"/>
      <c r="AP38" s="267"/>
      <c r="AQ38" s="267"/>
      <c r="AR38" s="267"/>
      <c r="AS38" s="267"/>
    </row>
    <row r="39" spans="1:45" ht="25.5" customHeight="1">
      <c r="A39" s="1653"/>
      <c r="B39" s="1679"/>
      <c r="C39" s="1679"/>
      <c r="D39" s="1722"/>
      <c r="E39" s="1722"/>
      <c r="F39" s="1722"/>
      <c r="G39" s="1648"/>
      <c r="H39" s="2043"/>
      <c r="I39" s="666" t="s">
        <v>48</v>
      </c>
      <c r="J39" s="667"/>
      <c r="K39" s="668"/>
      <c r="L39" s="668"/>
      <c r="M39" s="668"/>
      <c r="N39" s="668"/>
      <c r="O39" s="668"/>
      <c r="P39" s="668"/>
      <c r="Q39" s="668"/>
      <c r="R39" s="668"/>
      <c r="S39" s="668"/>
      <c r="T39" s="669">
        <v>0.5</v>
      </c>
      <c r="U39" s="669"/>
      <c r="V39" s="670">
        <f t="shared" si="12"/>
        <v>0.5</v>
      </c>
      <c r="W39" s="2141"/>
      <c r="X39" s="297">
        <f>+V39*W38</f>
        <v>2.5000000000000001E-2</v>
      </c>
      <c r="Y39" s="1679"/>
      <c r="Z39" s="1722"/>
      <c r="AA39" s="1648"/>
      <c r="AB39" s="1679"/>
      <c r="AC39" s="1722"/>
      <c r="AD39" s="1648"/>
      <c r="AE39" s="1679"/>
      <c r="AF39" s="1722"/>
      <c r="AG39" s="1648"/>
      <c r="AH39" s="1679"/>
      <c r="AI39" s="1722"/>
      <c r="AJ39" s="2067"/>
      <c r="AK39" s="267"/>
      <c r="AL39" s="267"/>
      <c r="AM39" s="267"/>
      <c r="AN39" s="267"/>
      <c r="AO39" s="267"/>
      <c r="AP39" s="267"/>
      <c r="AQ39" s="267"/>
      <c r="AR39" s="267"/>
      <c r="AS39" s="267"/>
    </row>
    <row r="40" spans="1:45" ht="25.5" customHeight="1">
      <c r="A40" s="1653"/>
      <c r="B40" s="2028">
        <v>6</v>
      </c>
      <c r="C40" s="2057" t="s">
        <v>3133</v>
      </c>
      <c r="D40" s="1720"/>
      <c r="E40" s="1720"/>
      <c r="F40" s="1720"/>
      <c r="G40" s="1721"/>
      <c r="H40" s="2042" t="s">
        <v>79</v>
      </c>
      <c r="I40" s="654" t="s">
        <v>47</v>
      </c>
      <c r="J40" s="734"/>
      <c r="K40" s="676"/>
      <c r="L40" s="676"/>
      <c r="M40" s="676"/>
      <c r="N40" s="676"/>
      <c r="O40" s="676"/>
      <c r="P40" s="676"/>
      <c r="Q40" s="676"/>
      <c r="R40" s="676"/>
      <c r="S40" s="676"/>
      <c r="T40" s="676">
        <v>0.5</v>
      </c>
      <c r="U40" s="676">
        <v>0.5</v>
      </c>
      <c r="V40" s="672">
        <f t="shared" si="12"/>
        <v>1</v>
      </c>
      <c r="W40" s="2140">
        <v>0.15</v>
      </c>
      <c r="X40" s="290">
        <f>V40*W40</f>
        <v>0.15</v>
      </c>
      <c r="Y40" s="2138" t="s">
        <v>3129</v>
      </c>
      <c r="Z40" s="1720"/>
      <c r="AA40" s="1721"/>
      <c r="AB40" s="2138" t="s">
        <v>2639</v>
      </c>
      <c r="AC40" s="1720"/>
      <c r="AD40" s="1721"/>
      <c r="AE40" s="2028" t="s">
        <v>2639</v>
      </c>
      <c r="AF40" s="1720"/>
      <c r="AG40" s="1721"/>
      <c r="AH40" s="2138"/>
      <c r="AI40" s="1720"/>
      <c r="AJ40" s="1872"/>
      <c r="AK40" s="267"/>
      <c r="AL40" s="267"/>
      <c r="AM40" s="267"/>
      <c r="AN40" s="267"/>
      <c r="AO40" s="267"/>
      <c r="AP40" s="267"/>
      <c r="AQ40" s="267"/>
      <c r="AR40" s="267"/>
      <c r="AS40" s="267"/>
    </row>
    <row r="41" spans="1:45" ht="25.5" customHeight="1">
      <c r="A41" s="1653"/>
      <c r="B41" s="1679"/>
      <c r="C41" s="1679"/>
      <c r="D41" s="1722"/>
      <c r="E41" s="1722"/>
      <c r="F41" s="1722"/>
      <c r="G41" s="1648"/>
      <c r="H41" s="2043"/>
      <c r="I41" s="666" t="s">
        <v>48</v>
      </c>
      <c r="J41" s="667"/>
      <c r="K41" s="668"/>
      <c r="L41" s="668"/>
      <c r="M41" s="668"/>
      <c r="N41" s="668"/>
      <c r="O41" s="668"/>
      <c r="P41" s="668"/>
      <c r="Q41" s="668"/>
      <c r="R41" s="668"/>
      <c r="S41" s="668"/>
      <c r="T41" s="669">
        <v>0.5</v>
      </c>
      <c r="U41" s="669"/>
      <c r="V41" s="670">
        <f t="shared" si="12"/>
        <v>0.5</v>
      </c>
      <c r="W41" s="2141"/>
      <c r="X41" s="297">
        <f>+V41*W40</f>
        <v>7.4999999999999997E-2</v>
      </c>
      <c r="Y41" s="1679"/>
      <c r="Z41" s="1722"/>
      <c r="AA41" s="1648"/>
      <c r="AB41" s="1679"/>
      <c r="AC41" s="1722"/>
      <c r="AD41" s="1648"/>
      <c r="AE41" s="1679"/>
      <c r="AF41" s="1722"/>
      <c r="AG41" s="1648"/>
      <c r="AH41" s="1679"/>
      <c r="AI41" s="1722"/>
      <c r="AJ41" s="2067"/>
      <c r="AK41" s="267"/>
      <c r="AL41" s="267"/>
      <c r="AM41" s="267"/>
      <c r="AN41" s="267"/>
      <c r="AO41" s="267"/>
      <c r="AP41" s="267"/>
      <c r="AQ41" s="267"/>
      <c r="AR41" s="267"/>
      <c r="AS41" s="267"/>
    </row>
    <row r="42" spans="1:45" ht="12.75" customHeight="1">
      <c r="A42" s="1653"/>
      <c r="B42" s="2028"/>
      <c r="C42" s="2057"/>
      <c r="D42" s="1720"/>
      <c r="E42" s="1720"/>
      <c r="F42" s="1720"/>
      <c r="G42" s="1721"/>
      <c r="H42" s="2042" t="s">
        <v>79</v>
      </c>
      <c r="I42" s="654" t="s">
        <v>47</v>
      </c>
      <c r="J42" s="734"/>
      <c r="K42" s="676"/>
      <c r="L42" s="676"/>
      <c r="M42" s="676"/>
      <c r="N42" s="676"/>
      <c r="O42" s="676"/>
      <c r="P42" s="676"/>
      <c r="Q42" s="676"/>
      <c r="R42" s="676"/>
      <c r="S42" s="676"/>
      <c r="T42" s="676"/>
      <c r="U42" s="676"/>
      <c r="V42" s="672">
        <f t="shared" si="12"/>
        <v>0</v>
      </c>
      <c r="W42" s="2140">
        <f>SUM(W30:W41)</f>
        <v>1</v>
      </c>
      <c r="X42" s="969"/>
      <c r="Y42" s="2138"/>
      <c r="Z42" s="1720"/>
      <c r="AA42" s="1721"/>
      <c r="AB42" s="2138"/>
      <c r="AC42" s="1720"/>
      <c r="AD42" s="1721"/>
      <c r="AE42" s="2028"/>
      <c r="AF42" s="1720"/>
      <c r="AG42" s="1721"/>
      <c r="AH42" s="2028"/>
      <c r="AI42" s="1720"/>
      <c r="AJ42" s="1872"/>
      <c r="AK42" s="267"/>
      <c r="AL42" s="267"/>
      <c r="AM42" s="267"/>
      <c r="AN42" s="267"/>
      <c r="AO42" s="267"/>
      <c r="AP42" s="267"/>
      <c r="AQ42" s="267"/>
      <c r="AR42" s="267"/>
      <c r="AS42" s="267"/>
    </row>
    <row r="43" spans="1:45" ht="12.75" customHeight="1">
      <c r="A43" s="1653"/>
      <c r="B43" s="1678"/>
      <c r="C43" s="1678"/>
      <c r="D43" s="1715"/>
      <c r="E43" s="1715"/>
      <c r="F43" s="1715"/>
      <c r="G43" s="1713"/>
      <c r="H43" s="2079"/>
      <c r="I43" s="677" t="s">
        <v>47</v>
      </c>
      <c r="J43" s="678">
        <f t="shared" ref="J43:V43" si="13">+J30*$W$30+J32*$W$32+J34*$W$34+J36*$W$36+J38*$W$38+J40*$W$40</f>
        <v>0</v>
      </c>
      <c r="K43" s="678">
        <f t="shared" si="13"/>
        <v>5.000000000000001E-2</v>
      </c>
      <c r="L43" s="678">
        <f t="shared" si="13"/>
        <v>8.0000000000000016E-2</v>
      </c>
      <c r="M43" s="678">
        <f t="shared" si="13"/>
        <v>8.0000000000000016E-2</v>
      </c>
      <c r="N43" s="678">
        <f t="shared" si="13"/>
        <v>8.0000000000000016E-2</v>
      </c>
      <c r="O43" s="678">
        <f t="shared" si="13"/>
        <v>8.0000000000000016E-2</v>
      </c>
      <c r="P43" s="678">
        <f t="shared" si="13"/>
        <v>7.0000000000000007E-2</v>
      </c>
      <c r="Q43" s="678">
        <f t="shared" si="13"/>
        <v>8.0000000000000016E-2</v>
      </c>
      <c r="R43" s="678">
        <f t="shared" si="13"/>
        <v>8.0000000000000016E-2</v>
      </c>
      <c r="S43" s="678">
        <f t="shared" si="13"/>
        <v>8.0000000000000016E-2</v>
      </c>
      <c r="T43" s="678">
        <f t="shared" si="13"/>
        <v>0.19</v>
      </c>
      <c r="U43" s="678">
        <f t="shared" si="13"/>
        <v>0.13</v>
      </c>
      <c r="V43" s="678">
        <f t="shared" si="13"/>
        <v>1</v>
      </c>
      <c r="W43" s="2219"/>
      <c r="X43" s="290">
        <f>V43*W43</f>
        <v>0</v>
      </c>
      <c r="Y43" s="2238"/>
      <c r="Z43" s="1720"/>
      <c r="AA43" s="1721"/>
      <c r="AB43" s="2238"/>
      <c r="AC43" s="1720"/>
      <c r="AD43" s="1721"/>
      <c r="AE43" s="2034"/>
      <c r="AF43" s="1720"/>
      <c r="AG43" s="1721"/>
      <c r="AH43" s="2034"/>
      <c r="AI43" s="1720"/>
      <c r="AJ43" s="1872"/>
      <c r="AK43" s="267"/>
      <c r="AL43" s="267"/>
      <c r="AM43" s="267"/>
      <c r="AN43" s="267"/>
      <c r="AO43" s="267"/>
      <c r="AP43" s="267"/>
      <c r="AQ43" s="267"/>
      <c r="AR43" s="267"/>
      <c r="AS43" s="267"/>
    </row>
    <row r="44" spans="1:45" ht="15.75" customHeight="1">
      <c r="A44" s="1814"/>
      <c r="B44" s="1678"/>
      <c r="C44" s="1678"/>
      <c r="D44" s="1715"/>
      <c r="E44" s="1715"/>
      <c r="F44" s="1715"/>
      <c r="G44" s="1713"/>
      <c r="H44" s="2079"/>
      <c r="I44" s="908" t="s">
        <v>48</v>
      </c>
      <c r="J44" s="909">
        <f t="shared" ref="J44:V44" si="14">J31*$W$30+J33*$W$32+J35*$W$34+J37*$W$34+J39*$W$38+J41*$W$40</f>
        <v>0</v>
      </c>
      <c r="K44" s="909">
        <f t="shared" si="14"/>
        <v>5.000000000000001E-2</v>
      </c>
      <c r="L44" s="909">
        <f t="shared" si="14"/>
        <v>8.0000000000000016E-2</v>
      </c>
      <c r="M44" s="909">
        <f t="shared" si="14"/>
        <v>8.0000000000000016E-2</v>
      </c>
      <c r="N44" s="909">
        <f t="shared" si="14"/>
        <v>8.0000000000000016E-2</v>
      </c>
      <c r="O44" s="909">
        <f t="shared" si="14"/>
        <v>8.0000000000000016E-2</v>
      </c>
      <c r="P44" s="909">
        <f t="shared" si="14"/>
        <v>7.0000000000000007E-2</v>
      </c>
      <c r="Q44" s="909">
        <f t="shared" si="14"/>
        <v>8.0000000000000016E-2</v>
      </c>
      <c r="R44" s="909">
        <f t="shared" si="14"/>
        <v>8.0000000000000016E-2</v>
      </c>
      <c r="S44" s="909">
        <f t="shared" si="14"/>
        <v>8.0000000000000016E-2</v>
      </c>
      <c r="T44" s="909">
        <f t="shared" si="14"/>
        <v>0.19</v>
      </c>
      <c r="U44" s="909">
        <f t="shared" si="14"/>
        <v>3.0000000000000006E-2</v>
      </c>
      <c r="V44" s="909">
        <f t="shared" si="14"/>
        <v>0.9</v>
      </c>
      <c r="W44" s="2219"/>
      <c r="X44" s="911">
        <f>+V44*W43</f>
        <v>0</v>
      </c>
      <c r="Y44" s="1807"/>
      <c r="Z44" s="2313"/>
      <c r="AA44" s="2050"/>
      <c r="AB44" s="1807"/>
      <c r="AC44" s="2313"/>
      <c r="AD44" s="2050"/>
      <c r="AE44" s="1807"/>
      <c r="AF44" s="2313"/>
      <c r="AG44" s="2050"/>
      <c r="AH44" s="1807"/>
      <c r="AI44" s="2313"/>
      <c r="AJ44" s="2316"/>
      <c r="AK44" s="267"/>
      <c r="AL44" s="267"/>
      <c r="AM44" s="267"/>
      <c r="AN44" s="267"/>
      <c r="AO44" s="267"/>
      <c r="AP44" s="267"/>
      <c r="AQ44" s="267"/>
      <c r="AR44" s="267"/>
      <c r="AS44" s="267"/>
    </row>
    <row r="45" spans="1:45" ht="21.75" customHeight="1">
      <c r="A45" s="2048" t="s">
        <v>107</v>
      </c>
      <c r="B45" s="1664"/>
      <c r="C45" s="261" t="s">
        <v>108</v>
      </c>
      <c r="D45" s="261" t="s">
        <v>109</v>
      </c>
      <c r="E45" s="261" t="s">
        <v>28</v>
      </c>
      <c r="F45" s="261" t="s">
        <v>110</v>
      </c>
      <c r="G45" s="340" t="s">
        <v>111</v>
      </c>
      <c r="H45" s="2080" t="s">
        <v>112</v>
      </c>
      <c r="I45" s="1866"/>
      <c r="J45" s="261" t="s">
        <v>63</v>
      </c>
      <c r="K45" s="261" t="s">
        <v>64</v>
      </c>
      <c r="L45" s="261" t="s">
        <v>65</v>
      </c>
      <c r="M45" s="261" t="s">
        <v>66</v>
      </c>
      <c r="N45" s="261" t="s">
        <v>67</v>
      </c>
      <c r="O45" s="261" t="s">
        <v>68</v>
      </c>
      <c r="P45" s="261" t="s">
        <v>69</v>
      </c>
      <c r="Q45" s="261" t="s">
        <v>70</v>
      </c>
      <c r="R45" s="261" t="s">
        <v>71</v>
      </c>
      <c r="S45" s="261" t="s">
        <v>72</v>
      </c>
      <c r="T45" s="261" t="s">
        <v>73</v>
      </c>
      <c r="U45" s="261" t="s">
        <v>74</v>
      </c>
      <c r="V45" s="261" t="s">
        <v>75</v>
      </c>
      <c r="W45" s="261" t="s">
        <v>76</v>
      </c>
      <c r="X45" s="261" t="s">
        <v>77</v>
      </c>
      <c r="Y45" s="2080" t="s">
        <v>113</v>
      </c>
      <c r="Z45" s="1863"/>
      <c r="AA45" s="1866"/>
      <c r="AB45" s="2080" t="s">
        <v>117</v>
      </c>
      <c r="AC45" s="1863"/>
      <c r="AD45" s="1866"/>
      <c r="AE45" s="2080" t="s">
        <v>427</v>
      </c>
      <c r="AF45" s="1863"/>
      <c r="AG45" s="1866"/>
      <c r="AH45" s="2080" t="s">
        <v>125</v>
      </c>
      <c r="AI45" s="1863"/>
      <c r="AJ45" s="1864"/>
      <c r="AK45" s="267"/>
      <c r="AL45" s="267"/>
      <c r="AM45" s="267"/>
      <c r="AN45" s="267"/>
      <c r="AO45" s="267"/>
      <c r="AP45" s="267"/>
      <c r="AQ45" s="267"/>
      <c r="AR45" s="267"/>
      <c r="AS45" s="267"/>
    </row>
    <row r="46" spans="1:45" ht="54.75" customHeight="1">
      <c r="A46" s="1796"/>
      <c r="B46" s="1713"/>
      <c r="C46" s="2046" t="s">
        <v>3027</v>
      </c>
      <c r="D46" s="2046" t="s">
        <v>298</v>
      </c>
      <c r="E46" s="2088">
        <v>1</v>
      </c>
      <c r="F46" s="2046" t="s">
        <v>3173</v>
      </c>
      <c r="G46" s="2046" t="s">
        <v>1748</v>
      </c>
      <c r="H46" s="2169" t="s">
        <v>47</v>
      </c>
      <c r="I46" s="2170"/>
      <c r="J46" s="734">
        <f t="shared" ref="J46:U46" si="15">J64</f>
        <v>6.5000000000000002E-2</v>
      </c>
      <c r="K46" s="734">
        <f t="shared" si="15"/>
        <v>9.5000000000000001E-2</v>
      </c>
      <c r="L46" s="734">
        <f t="shared" si="15"/>
        <v>0.1</v>
      </c>
      <c r="M46" s="734">
        <f t="shared" si="15"/>
        <v>0.18000000000000002</v>
      </c>
      <c r="N46" s="734">
        <f t="shared" si="15"/>
        <v>0.16000000000000003</v>
      </c>
      <c r="O46" s="734">
        <f t="shared" si="15"/>
        <v>6.0000000000000012E-2</v>
      </c>
      <c r="P46" s="734">
        <f t="shared" si="15"/>
        <v>4.0000000000000008E-2</v>
      </c>
      <c r="Q46" s="734">
        <f t="shared" si="15"/>
        <v>6.0000000000000012E-2</v>
      </c>
      <c r="R46" s="734">
        <f t="shared" si="15"/>
        <v>8.0000000000000016E-2</v>
      </c>
      <c r="S46" s="734">
        <f t="shared" si="15"/>
        <v>7.5000000000000011E-2</v>
      </c>
      <c r="T46" s="734">
        <f t="shared" si="15"/>
        <v>5.5000000000000014E-2</v>
      </c>
      <c r="U46" s="734">
        <f t="shared" si="15"/>
        <v>3.0000000000000006E-2</v>
      </c>
      <c r="V46" s="730">
        <f t="shared" ref="V46:V47" si="16">SUM(J46:U46)</f>
        <v>1.0000000000000002</v>
      </c>
      <c r="W46" s="2039">
        <v>0.3</v>
      </c>
      <c r="X46" s="730">
        <f>+(V46/V46)*W46</f>
        <v>0.3</v>
      </c>
      <c r="Y46" s="2138" t="s">
        <v>3189</v>
      </c>
      <c r="Z46" s="1720"/>
      <c r="AA46" s="1721"/>
      <c r="AB46" s="2138" t="s">
        <v>3190</v>
      </c>
      <c r="AC46" s="1720"/>
      <c r="AD46" s="1721"/>
      <c r="AE46" s="2138" t="s">
        <v>3193</v>
      </c>
      <c r="AF46" s="1720"/>
      <c r="AG46" s="1721"/>
      <c r="AH46" s="2249" t="s">
        <v>3194</v>
      </c>
      <c r="AI46" s="1715"/>
      <c r="AJ46" s="1840"/>
      <c r="AK46" s="267"/>
      <c r="AL46" s="267"/>
      <c r="AM46" s="267"/>
      <c r="AN46" s="267"/>
      <c r="AO46" s="267"/>
      <c r="AP46" s="267"/>
      <c r="AQ46" s="267"/>
      <c r="AR46" s="267"/>
      <c r="AS46" s="267"/>
    </row>
    <row r="47" spans="1:45" ht="46.5" customHeight="1">
      <c r="A47" s="1665"/>
      <c r="B47" s="1651"/>
      <c r="C47" s="1617"/>
      <c r="D47" s="1617"/>
      <c r="E47" s="1617"/>
      <c r="F47" s="1617"/>
      <c r="G47" s="1617"/>
      <c r="H47" s="2251" t="s">
        <v>78</v>
      </c>
      <c r="I47" s="2252"/>
      <c r="J47" s="1112">
        <f t="shared" ref="J47:U47" si="17">J65</f>
        <v>6.5000000000000002E-2</v>
      </c>
      <c r="K47" s="1112">
        <f t="shared" si="17"/>
        <v>9.5000000000000001E-2</v>
      </c>
      <c r="L47" s="1112">
        <f t="shared" si="17"/>
        <v>0.1</v>
      </c>
      <c r="M47" s="1112">
        <f t="shared" si="17"/>
        <v>0.18000000000000002</v>
      </c>
      <c r="N47" s="1112">
        <f t="shared" si="17"/>
        <v>0.16000000000000003</v>
      </c>
      <c r="O47" s="1112">
        <f t="shared" si="17"/>
        <v>6.0000000000000012E-2</v>
      </c>
      <c r="P47" s="1112">
        <f t="shared" si="17"/>
        <v>4.0000000000000008E-2</v>
      </c>
      <c r="Q47" s="1112">
        <f t="shared" si="17"/>
        <v>6.0000000000000012E-2</v>
      </c>
      <c r="R47" s="1112">
        <f t="shared" si="17"/>
        <v>8.0000000000000016E-2</v>
      </c>
      <c r="S47" s="1112">
        <f t="shared" si="17"/>
        <v>7.5000000000000011E-2</v>
      </c>
      <c r="T47" s="1112">
        <f t="shared" si="17"/>
        <v>5.5000000000000014E-2</v>
      </c>
      <c r="U47" s="1112">
        <f t="shared" si="17"/>
        <v>3.0000000000000006E-2</v>
      </c>
      <c r="V47" s="733">
        <f t="shared" si="16"/>
        <v>1.0000000000000002</v>
      </c>
      <c r="W47" s="1619"/>
      <c r="X47" s="730">
        <f>+V47/V46*W46</f>
        <v>0.3</v>
      </c>
      <c r="Y47" s="1696"/>
      <c r="Z47" s="1666"/>
      <c r="AA47" s="1651"/>
      <c r="AB47" s="1696"/>
      <c r="AC47" s="1666"/>
      <c r="AD47" s="1651"/>
      <c r="AE47" s="1696"/>
      <c r="AF47" s="1666"/>
      <c r="AG47" s="1651"/>
      <c r="AH47" s="1666"/>
      <c r="AI47" s="1666"/>
      <c r="AJ47" s="1841"/>
      <c r="AK47" s="267"/>
      <c r="AL47" s="267"/>
      <c r="AM47" s="267"/>
      <c r="AN47" s="267"/>
      <c r="AO47" s="267"/>
      <c r="AP47" s="267"/>
      <c r="AQ47" s="267"/>
      <c r="AR47" s="267"/>
      <c r="AS47" s="267"/>
    </row>
    <row r="48" spans="1:45" ht="12.75" customHeight="1">
      <c r="A48" s="1208"/>
      <c r="B48" s="2319" t="s">
        <v>34</v>
      </c>
      <c r="C48" s="2112"/>
      <c r="D48" s="2112"/>
      <c r="E48" s="2112"/>
      <c r="F48" s="2112"/>
      <c r="G48" s="2112"/>
      <c r="H48" s="2112"/>
      <c r="I48" s="2112"/>
      <c r="J48" s="2112"/>
      <c r="K48" s="2112"/>
      <c r="L48" s="2112"/>
      <c r="M48" s="2112"/>
      <c r="N48" s="2112"/>
      <c r="O48" s="2112"/>
      <c r="P48" s="2112"/>
      <c r="Q48" s="2112"/>
      <c r="R48" s="2112"/>
      <c r="S48" s="2112"/>
      <c r="T48" s="2112"/>
      <c r="U48" s="2112"/>
      <c r="V48" s="2112"/>
      <c r="W48" s="2112"/>
      <c r="X48" s="2113"/>
      <c r="Y48" s="2312"/>
      <c r="Z48" s="1715"/>
      <c r="AA48" s="1713"/>
      <c r="AB48" s="2312"/>
      <c r="AC48" s="1715"/>
      <c r="AD48" s="1713"/>
      <c r="AE48" s="2312"/>
      <c r="AF48" s="1715"/>
      <c r="AG48" s="1713"/>
      <c r="AH48" s="2312"/>
      <c r="AI48" s="1715"/>
      <c r="AJ48" s="1840"/>
      <c r="AK48" s="267"/>
      <c r="AL48" s="267"/>
      <c r="AM48" s="267"/>
      <c r="AN48" s="267"/>
      <c r="AO48" s="267"/>
      <c r="AP48" s="267"/>
      <c r="AQ48" s="267"/>
      <c r="AR48" s="267"/>
      <c r="AS48" s="267"/>
    </row>
    <row r="49" spans="1:45" ht="12.75" customHeight="1">
      <c r="A49" s="1208"/>
      <c r="B49" s="1679"/>
      <c r="C49" s="1722"/>
      <c r="D49" s="1722"/>
      <c r="E49" s="1722"/>
      <c r="F49" s="1722"/>
      <c r="G49" s="1722"/>
      <c r="H49" s="1722"/>
      <c r="I49" s="1722"/>
      <c r="J49" s="1722"/>
      <c r="K49" s="1722"/>
      <c r="L49" s="1722"/>
      <c r="M49" s="1722"/>
      <c r="N49" s="1722"/>
      <c r="O49" s="1722"/>
      <c r="P49" s="1722"/>
      <c r="Q49" s="1722"/>
      <c r="R49" s="1722"/>
      <c r="S49" s="1722"/>
      <c r="T49" s="1722"/>
      <c r="U49" s="1722"/>
      <c r="V49" s="1722"/>
      <c r="W49" s="1722"/>
      <c r="X49" s="1648"/>
      <c r="Y49" s="1679"/>
      <c r="Z49" s="1722"/>
      <c r="AA49" s="1648"/>
      <c r="AB49" s="1679"/>
      <c r="AC49" s="1722"/>
      <c r="AD49" s="1648"/>
      <c r="AE49" s="1679"/>
      <c r="AF49" s="1722"/>
      <c r="AG49" s="1648"/>
      <c r="AH49" s="1679"/>
      <c r="AI49" s="1722"/>
      <c r="AJ49" s="2067"/>
      <c r="AK49" s="267"/>
      <c r="AL49" s="267"/>
      <c r="AM49" s="267"/>
      <c r="AN49" s="267"/>
      <c r="AO49" s="267"/>
      <c r="AP49" s="267"/>
      <c r="AQ49" s="267"/>
      <c r="AR49" s="267"/>
      <c r="AS49" s="267"/>
    </row>
    <row r="50" spans="1:45" ht="53.25" customHeight="1">
      <c r="A50" s="2321" t="s">
        <v>3226</v>
      </c>
      <c r="B50" s="2028">
        <v>1</v>
      </c>
      <c r="C50" s="2057" t="s">
        <v>3227</v>
      </c>
      <c r="D50" s="1720"/>
      <c r="E50" s="1720"/>
      <c r="F50" s="1720"/>
      <c r="G50" s="1721"/>
      <c r="H50" s="2042" t="s">
        <v>79</v>
      </c>
      <c r="I50" s="654" t="s">
        <v>47</v>
      </c>
      <c r="J50" s="734">
        <v>0.15</v>
      </c>
      <c r="K50" s="676">
        <v>0.15</v>
      </c>
      <c r="L50" s="676">
        <v>0.15</v>
      </c>
      <c r="M50" s="676">
        <v>0.3</v>
      </c>
      <c r="N50" s="676">
        <v>0.25</v>
      </c>
      <c r="O50" s="834"/>
      <c r="P50" s="834"/>
      <c r="Q50" s="834"/>
      <c r="R50" s="834"/>
      <c r="S50" s="834"/>
      <c r="T50" s="834"/>
      <c r="U50" s="834"/>
      <c r="V50" s="672">
        <f t="shared" ref="V50:V63" si="18">SUM(J50:U50)</f>
        <v>1</v>
      </c>
      <c r="W50" s="2140">
        <v>0.4</v>
      </c>
      <c r="X50" s="290">
        <f>V50*W50</f>
        <v>0.4</v>
      </c>
      <c r="Y50" s="2299" t="s">
        <v>3240</v>
      </c>
      <c r="Z50" s="1720"/>
      <c r="AA50" s="1721"/>
      <c r="AB50" s="2138" t="s">
        <v>3246</v>
      </c>
      <c r="AC50" s="1720"/>
      <c r="AD50" s="1721"/>
      <c r="AE50" s="2028" t="s">
        <v>3247</v>
      </c>
      <c r="AF50" s="1720"/>
      <c r="AG50" s="1721"/>
      <c r="AH50" s="2028" t="s">
        <v>3247</v>
      </c>
      <c r="AI50" s="1720"/>
      <c r="AJ50" s="1721"/>
      <c r="AK50" s="267"/>
      <c r="AL50" s="267"/>
      <c r="AM50" s="267"/>
      <c r="AN50" s="267"/>
      <c r="AO50" s="267"/>
      <c r="AP50" s="267"/>
      <c r="AQ50" s="267"/>
      <c r="AR50" s="267"/>
      <c r="AS50" s="267"/>
    </row>
    <row r="51" spans="1:45" ht="53.25" customHeight="1">
      <c r="A51" s="1653"/>
      <c r="B51" s="1679"/>
      <c r="C51" s="1679"/>
      <c r="D51" s="1722"/>
      <c r="E51" s="1722"/>
      <c r="F51" s="1722"/>
      <c r="G51" s="1648"/>
      <c r="H51" s="2043"/>
      <c r="I51" s="666" t="s">
        <v>48</v>
      </c>
      <c r="J51" s="749">
        <v>0.15</v>
      </c>
      <c r="K51" s="669">
        <v>0.15</v>
      </c>
      <c r="L51" s="669">
        <v>0.15</v>
      </c>
      <c r="M51" s="669">
        <v>0.3</v>
      </c>
      <c r="N51" s="669">
        <v>0.25</v>
      </c>
      <c r="O51" s="669"/>
      <c r="P51" s="669"/>
      <c r="Q51" s="669"/>
      <c r="R51" s="669"/>
      <c r="S51" s="669"/>
      <c r="T51" s="669"/>
      <c r="U51" s="669"/>
      <c r="V51" s="670">
        <f t="shared" si="18"/>
        <v>1</v>
      </c>
      <c r="W51" s="2141"/>
      <c r="X51" s="297">
        <f>+V51*W50</f>
        <v>0.4</v>
      </c>
      <c r="Y51" s="1679"/>
      <c r="Z51" s="1722"/>
      <c r="AA51" s="1648"/>
      <c r="AB51" s="1679"/>
      <c r="AC51" s="1722"/>
      <c r="AD51" s="1648"/>
      <c r="AE51" s="1679"/>
      <c r="AF51" s="1722"/>
      <c r="AG51" s="1648"/>
      <c r="AH51" s="1679"/>
      <c r="AI51" s="1722"/>
      <c r="AJ51" s="1648"/>
      <c r="AK51" s="267"/>
      <c r="AL51" s="267"/>
      <c r="AM51" s="267"/>
      <c r="AN51" s="267"/>
      <c r="AO51" s="267"/>
      <c r="AP51" s="267"/>
      <c r="AQ51" s="267"/>
      <c r="AR51" s="267"/>
      <c r="AS51" s="267"/>
    </row>
    <row r="52" spans="1:45" ht="42.75" customHeight="1">
      <c r="A52" s="1653"/>
      <c r="B52" s="2028">
        <v>2</v>
      </c>
      <c r="C52" s="2057" t="s">
        <v>3252</v>
      </c>
      <c r="D52" s="1720"/>
      <c r="E52" s="1720"/>
      <c r="F52" s="1720"/>
      <c r="G52" s="1721"/>
      <c r="H52" s="2042" t="s">
        <v>79</v>
      </c>
      <c r="I52" s="654" t="s">
        <v>47</v>
      </c>
      <c r="J52" s="734"/>
      <c r="K52" s="676">
        <v>0.05</v>
      </c>
      <c r="L52" s="676">
        <v>0.05</v>
      </c>
      <c r="M52" s="676">
        <v>0.1</v>
      </c>
      <c r="N52" s="676">
        <v>0.1</v>
      </c>
      <c r="O52" s="676">
        <v>0.1</v>
      </c>
      <c r="P52" s="676">
        <v>0.05</v>
      </c>
      <c r="Q52" s="676">
        <v>0.1</v>
      </c>
      <c r="R52" s="676">
        <v>0.15</v>
      </c>
      <c r="S52" s="676">
        <v>0.15</v>
      </c>
      <c r="T52" s="676">
        <v>0.1</v>
      </c>
      <c r="U52" s="676">
        <v>0.05</v>
      </c>
      <c r="V52" s="672">
        <f t="shared" si="18"/>
        <v>1</v>
      </c>
      <c r="W52" s="2140">
        <v>0.4</v>
      </c>
      <c r="X52" s="969"/>
      <c r="Y52" s="2314" t="s">
        <v>3258</v>
      </c>
      <c r="Z52" s="1720"/>
      <c r="AA52" s="1721"/>
      <c r="AB52" s="2138" t="s">
        <v>3259</v>
      </c>
      <c r="AC52" s="1720"/>
      <c r="AD52" s="1721"/>
      <c r="AE52" s="2138" t="s">
        <v>3260</v>
      </c>
      <c r="AF52" s="1720"/>
      <c r="AG52" s="1721"/>
      <c r="AH52" s="2317" t="s">
        <v>3261</v>
      </c>
      <c r="AI52" s="1715"/>
      <c r="AJ52" s="1840"/>
      <c r="AK52" s="267"/>
      <c r="AL52" s="267"/>
      <c r="AM52" s="267"/>
      <c r="AN52" s="267"/>
      <c r="AO52" s="267"/>
      <c r="AP52" s="267"/>
      <c r="AQ52" s="267"/>
      <c r="AR52" s="267"/>
      <c r="AS52" s="267"/>
    </row>
    <row r="53" spans="1:45" ht="42.75" customHeight="1">
      <c r="A53" s="1653"/>
      <c r="B53" s="1679"/>
      <c r="C53" s="1679"/>
      <c r="D53" s="1722"/>
      <c r="E53" s="1722"/>
      <c r="F53" s="1722"/>
      <c r="G53" s="1648"/>
      <c r="H53" s="2043"/>
      <c r="I53" s="666" t="s">
        <v>48</v>
      </c>
      <c r="J53" s="667"/>
      <c r="K53" s="669">
        <v>0.05</v>
      </c>
      <c r="L53" s="669">
        <v>0.05</v>
      </c>
      <c r="M53" s="669">
        <v>0.1</v>
      </c>
      <c r="N53" s="669">
        <v>0.1</v>
      </c>
      <c r="O53" s="669">
        <v>0.1</v>
      </c>
      <c r="P53" s="669">
        <v>0.05</v>
      </c>
      <c r="Q53" s="669">
        <v>0.1</v>
      </c>
      <c r="R53" s="669">
        <v>0.15</v>
      </c>
      <c r="S53" s="669">
        <v>0.15</v>
      </c>
      <c r="T53" s="669">
        <v>0.1</v>
      </c>
      <c r="U53" s="669">
        <v>0.05</v>
      </c>
      <c r="V53" s="670">
        <f t="shared" si="18"/>
        <v>1</v>
      </c>
      <c r="W53" s="2141"/>
      <c r="X53" s="969"/>
      <c r="Y53" s="1679"/>
      <c r="Z53" s="1722"/>
      <c r="AA53" s="1648"/>
      <c r="AB53" s="1679"/>
      <c r="AC53" s="1722"/>
      <c r="AD53" s="1648"/>
      <c r="AE53" s="1679"/>
      <c r="AF53" s="1722"/>
      <c r="AG53" s="1648"/>
      <c r="AH53" s="1722"/>
      <c r="AI53" s="1722"/>
      <c r="AJ53" s="2067"/>
      <c r="AK53" s="267"/>
      <c r="AL53" s="267"/>
      <c r="AM53" s="267"/>
      <c r="AN53" s="267"/>
      <c r="AO53" s="267"/>
      <c r="AP53" s="267"/>
      <c r="AQ53" s="267"/>
      <c r="AR53" s="267"/>
      <c r="AS53" s="267"/>
    </row>
    <row r="54" spans="1:45" ht="36" customHeight="1">
      <c r="A54" s="1653"/>
      <c r="B54" s="2028">
        <v>3</v>
      </c>
      <c r="C54" s="2057" t="s">
        <v>3265</v>
      </c>
      <c r="D54" s="1720"/>
      <c r="E54" s="1720"/>
      <c r="F54" s="1720"/>
      <c r="G54" s="1721"/>
      <c r="H54" s="2042" t="s">
        <v>79</v>
      </c>
      <c r="I54" s="654" t="s">
        <v>47</v>
      </c>
      <c r="J54" s="734">
        <v>0.05</v>
      </c>
      <c r="K54" s="676">
        <v>0.1</v>
      </c>
      <c r="L54" s="676">
        <v>0.1</v>
      </c>
      <c r="M54" s="676">
        <v>0.1</v>
      </c>
      <c r="N54" s="676">
        <v>0.1</v>
      </c>
      <c r="O54" s="676">
        <v>0.1</v>
      </c>
      <c r="P54" s="676">
        <v>0.1</v>
      </c>
      <c r="Q54" s="676">
        <v>0.1</v>
      </c>
      <c r="R54" s="676">
        <v>0.1</v>
      </c>
      <c r="S54" s="676">
        <v>0.05</v>
      </c>
      <c r="T54" s="676">
        <v>0.05</v>
      </c>
      <c r="U54" s="676">
        <v>0.05</v>
      </c>
      <c r="V54" s="672">
        <f t="shared" si="18"/>
        <v>1</v>
      </c>
      <c r="W54" s="2140">
        <v>0.1</v>
      </c>
      <c r="X54" s="290">
        <f>V54*W54</f>
        <v>0.1</v>
      </c>
      <c r="Y54" s="2314" t="s">
        <v>3270</v>
      </c>
      <c r="Z54" s="1720"/>
      <c r="AA54" s="1721"/>
      <c r="AB54" s="2138" t="s">
        <v>3271</v>
      </c>
      <c r="AC54" s="1720"/>
      <c r="AD54" s="1721"/>
      <c r="AE54" s="2138" t="s">
        <v>3272</v>
      </c>
      <c r="AF54" s="1720"/>
      <c r="AG54" s="1721"/>
      <c r="AH54" s="2138" t="s">
        <v>3273</v>
      </c>
      <c r="AI54" s="1720"/>
      <c r="AJ54" s="1872"/>
      <c r="AK54" s="267"/>
      <c r="AL54" s="267"/>
      <c r="AM54" s="267"/>
      <c r="AN54" s="267"/>
      <c r="AO54" s="267"/>
      <c r="AP54" s="267"/>
      <c r="AQ54" s="267"/>
      <c r="AR54" s="267"/>
      <c r="AS54" s="267"/>
    </row>
    <row r="55" spans="1:45" ht="36" customHeight="1">
      <c r="A55" s="1653"/>
      <c r="B55" s="1679"/>
      <c r="C55" s="1679"/>
      <c r="D55" s="1722"/>
      <c r="E55" s="1722"/>
      <c r="F55" s="1722"/>
      <c r="G55" s="1648"/>
      <c r="H55" s="2043"/>
      <c r="I55" s="666" t="s">
        <v>48</v>
      </c>
      <c r="J55" s="749">
        <v>0.05</v>
      </c>
      <c r="K55" s="669">
        <v>0.1</v>
      </c>
      <c r="L55" s="669">
        <v>0.1</v>
      </c>
      <c r="M55" s="669">
        <v>0.1</v>
      </c>
      <c r="N55" s="669">
        <v>0.1</v>
      </c>
      <c r="O55" s="669">
        <v>0.1</v>
      </c>
      <c r="P55" s="669">
        <v>0.1</v>
      </c>
      <c r="Q55" s="669">
        <v>0.1</v>
      </c>
      <c r="R55" s="669">
        <v>0.1</v>
      </c>
      <c r="S55" s="669">
        <v>0.05</v>
      </c>
      <c r="T55" s="669">
        <v>0.05</v>
      </c>
      <c r="U55" s="669">
        <v>0.05</v>
      </c>
      <c r="V55" s="670">
        <f t="shared" si="18"/>
        <v>1</v>
      </c>
      <c r="W55" s="2141"/>
      <c r="X55" s="297">
        <f>+V55*W54</f>
        <v>0.1</v>
      </c>
      <c r="Y55" s="1679"/>
      <c r="Z55" s="1722"/>
      <c r="AA55" s="1648"/>
      <c r="AB55" s="1679"/>
      <c r="AC55" s="1722"/>
      <c r="AD55" s="1648"/>
      <c r="AE55" s="1679"/>
      <c r="AF55" s="1722"/>
      <c r="AG55" s="1648"/>
      <c r="AH55" s="1679"/>
      <c r="AI55" s="1722"/>
      <c r="AJ55" s="2067"/>
      <c r="AK55" s="267"/>
      <c r="AL55" s="267"/>
      <c r="AM55" s="267"/>
      <c r="AN55" s="267"/>
      <c r="AO55" s="267"/>
      <c r="AP55" s="267"/>
      <c r="AQ55" s="267"/>
      <c r="AR55" s="267"/>
      <c r="AS55" s="267"/>
    </row>
    <row r="56" spans="1:45" ht="36" customHeight="1">
      <c r="A56" s="1653"/>
      <c r="B56" s="2028">
        <v>4</v>
      </c>
      <c r="C56" s="2057" t="s">
        <v>3286</v>
      </c>
      <c r="D56" s="1720"/>
      <c r="E56" s="1720"/>
      <c r="F56" s="1720"/>
      <c r="G56" s="1721"/>
      <c r="H56" s="2042" t="s">
        <v>79</v>
      </c>
      <c r="I56" s="654" t="s">
        <v>47</v>
      </c>
      <c r="J56" s="734"/>
      <c r="K56" s="676">
        <v>0.05</v>
      </c>
      <c r="L56" s="676">
        <v>0.1</v>
      </c>
      <c r="M56" s="676">
        <v>0.1</v>
      </c>
      <c r="N56" s="676">
        <v>0.1</v>
      </c>
      <c r="O56" s="676">
        <v>0.1</v>
      </c>
      <c r="P56" s="676">
        <v>0.1</v>
      </c>
      <c r="Q56" s="676">
        <v>0.1</v>
      </c>
      <c r="R56" s="676">
        <v>0.1</v>
      </c>
      <c r="S56" s="676">
        <v>0.1</v>
      </c>
      <c r="T56" s="676">
        <v>0.1</v>
      </c>
      <c r="U56" s="676">
        <v>0.05</v>
      </c>
      <c r="V56" s="672">
        <f t="shared" si="18"/>
        <v>0.99999999999999989</v>
      </c>
      <c r="W56" s="2140">
        <v>0.1</v>
      </c>
      <c r="X56" s="290">
        <f>V56*W56</f>
        <v>9.9999999999999992E-2</v>
      </c>
      <c r="Y56" s="2314" t="s">
        <v>3287</v>
      </c>
      <c r="Z56" s="1720"/>
      <c r="AA56" s="1721"/>
      <c r="AB56" s="2138" t="s">
        <v>3288</v>
      </c>
      <c r="AC56" s="1720"/>
      <c r="AD56" s="1721"/>
      <c r="AE56" s="2138" t="s">
        <v>3289</v>
      </c>
      <c r="AF56" s="1720"/>
      <c r="AG56" s="1721"/>
      <c r="AH56" s="2318" t="s">
        <v>3290</v>
      </c>
      <c r="AI56" s="1715"/>
      <c r="AJ56" s="1840"/>
      <c r="AK56" s="267"/>
      <c r="AL56" s="267"/>
      <c r="AM56" s="267"/>
      <c r="AN56" s="267"/>
      <c r="AO56" s="267"/>
      <c r="AP56" s="267"/>
      <c r="AQ56" s="267"/>
      <c r="AR56" s="267"/>
      <c r="AS56" s="267"/>
    </row>
    <row r="57" spans="1:45" ht="36" customHeight="1">
      <c r="A57" s="1653"/>
      <c r="B57" s="1679"/>
      <c r="C57" s="1679"/>
      <c r="D57" s="1722"/>
      <c r="E57" s="1722"/>
      <c r="F57" s="1722"/>
      <c r="G57" s="1648"/>
      <c r="H57" s="2043"/>
      <c r="I57" s="666" t="s">
        <v>48</v>
      </c>
      <c r="J57" s="667"/>
      <c r="K57" s="669">
        <v>0.05</v>
      </c>
      <c r="L57" s="669">
        <v>0.1</v>
      </c>
      <c r="M57" s="669">
        <v>0.1</v>
      </c>
      <c r="N57" s="669">
        <v>0.1</v>
      </c>
      <c r="O57" s="669">
        <v>0.1</v>
      </c>
      <c r="P57" s="669">
        <v>0.1</v>
      </c>
      <c r="Q57" s="669">
        <v>0.1</v>
      </c>
      <c r="R57" s="669">
        <v>0.1</v>
      </c>
      <c r="S57" s="669">
        <v>0.1</v>
      </c>
      <c r="T57" s="669">
        <v>0.1</v>
      </c>
      <c r="U57" s="669">
        <v>0.05</v>
      </c>
      <c r="V57" s="670">
        <f t="shared" si="18"/>
        <v>0.99999999999999989</v>
      </c>
      <c r="W57" s="2141"/>
      <c r="X57" s="297">
        <f>+V57*W56</f>
        <v>9.9999999999999992E-2</v>
      </c>
      <c r="Y57" s="1679"/>
      <c r="Z57" s="1722"/>
      <c r="AA57" s="1648"/>
      <c r="AB57" s="1679"/>
      <c r="AC57" s="1722"/>
      <c r="AD57" s="1648"/>
      <c r="AE57" s="1679"/>
      <c r="AF57" s="1722"/>
      <c r="AG57" s="1648"/>
      <c r="AH57" s="1722"/>
      <c r="AI57" s="1722"/>
      <c r="AJ57" s="2067"/>
      <c r="AK57" s="267"/>
      <c r="AL57" s="267"/>
      <c r="AM57" s="267"/>
      <c r="AN57" s="267"/>
      <c r="AO57" s="267"/>
      <c r="AP57" s="267"/>
      <c r="AQ57" s="267"/>
      <c r="AR57" s="267"/>
      <c r="AS57" s="267"/>
    </row>
    <row r="58" spans="1:45" ht="12.75" hidden="1" customHeight="1">
      <c r="A58" s="1653"/>
      <c r="B58" s="2028">
        <v>5</v>
      </c>
      <c r="C58" s="2320"/>
      <c r="D58" s="1720"/>
      <c r="E58" s="1720"/>
      <c r="F58" s="1720"/>
      <c r="G58" s="1721"/>
      <c r="H58" s="2042" t="s">
        <v>79</v>
      </c>
      <c r="I58" s="654" t="s">
        <v>47</v>
      </c>
      <c r="J58" s="734"/>
      <c r="K58" s="676"/>
      <c r="L58" s="676"/>
      <c r="M58" s="676"/>
      <c r="N58" s="676"/>
      <c r="O58" s="676"/>
      <c r="P58" s="676"/>
      <c r="Q58" s="676"/>
      <c r="R58" s="676"/>
      <c r="S58" s="676"/>
      <c r="T58" s="676"/>
      <c r="U58" s="676"/>
      <c r="V58" s="672">
        <f t="shared" si="18"/>
        <v>0</v>
      </c>
      <c r="W58" s="2140"/>
      <c r="X58" s="290">
        <f>V58*W58</f>
        <v>0</v>
      </c>
      <c r="Y58" s="2138"/>
      <c r="Z58" s="1720"/>
      <c r="AA58" s="1721"/>
      <c r="AB58" s="2138"/>
      <c r="AC58" s="1720"/>
      <c r="AD58" s="1721"/>
      <c r="AE58" s="2028"/>
      <c r="AF58" s="1720"/>
      <c r="AG58" s="1721"/>
      <c r="AH58" s="2138"/>
      <c r="AI58" s="1720"/>
      <c r="AJ58" s="1872"/>
      <c r="AK58" s="267"/>
      <c r="AL58" s="267"/>
      <c r="AM58" s="267"/>
      <c r="AN58" s="267"/>
      <c r="AO58" s="267"/>
      <c r="AP58" s="267"/>
      <c r="AQ58" s="267"/>
      <c r="AR58" s="267"/>
      <c r="AS58" s="267"/>
    </row>
    <row r="59" spans="1:45" ht="12.75" hidden="1" customHeight="1">
      <c r="A59" s="1653"/>
      <c r="B59" s="1679"/>
      <c r="C59" s="1679"/>
      <c r="D59" s="1722"/>
      <c r="E59" s="1722"/>
      <c r="F59" s="1722"/>
      <c r="G59" s="1648"/>
      <c r="H59" s="2043"/>
      <c r="I59" s="666" t="s">
        <v>48</v>
      </c>
      <c r="J59" s="738"/>
      <c r="K59" s="675"/>
      <c r="L59" s="675"/>
      <c r="M59" s="675"/>
      <c r="N59" s="675"/>
      <c r="O59" s="675"/>
      <c r="P59" s="675"/>
      <c r="Q59" s="675"/>
      <c r="R59" s="675"/>
      <c r="S59" s="675"/>
      <c r="T59" s="675"/>
      <c r="U59" s="675"/>
      <c r="V59" s="699">
        <f t="shared" si="18"/>
        <v>0</v>
      </c>
      <c r="W59" s="2141"/>
      <c r="X59" s="297">
        <f>+V59*W58</f>
        <v>0</v>
      </c>
      <c r="Y59" s="1679"/>
      <c r="Z59" s="1722"/>
      <c r="AA59" s="1648"/>
      <c r="AB59" s="1679"/>
      <c r="AC59" s="1722"/>
      <c r="AD59" s="1648"/>
      <c r="AE59" s="1679"/>
      <c r="AF59" s="1722"/>
      <c r="AG59" s="1648"/>
      <c r="AH59" s="1679"/>
      <c r="AI59" s="1722"/>
      <c r="AJ59" s="2067"/>
      <c r="AK59" s="267"/>
      <c r="AL59" s="267"/>
      <c r="AM59" s="267"/>
      <c r="AN59" s="267"/>
      <c r="AO59" s="267"/>
      <c r="AP59" s="267"/>
      <c r="AQ59" s="267"/>
      <c r="AR59" s="267"/>
      <c r="AS59" s="267"/>
    </row>
    <row r="60" spans="1:45" ht="12.75" hidden="1" customHeight="1">
      <c r="A60" s="1653"/>
      <c r="B60" s="2028">
        <v>6</v>
      </c>
      <c r="C60" s="2320"/>
      <c r="D60" s="1720"/>
      <c r="E60" s="1720"/>
      <c r="F60" s="1720"/>
      <c r="G60" s="1721"/>
      <c r="H60" s="2042" t="s">
        <v>79</v>
      </c>
      <c r="I60" s="654" t="s">
        <v>47</v>
      </c>
      <c r="J60" s="734"/>
      <c r="K60" s="676"/>
      <c r="L60" s="676"/>
      <c r="M60" s="676"/>
      <c r="N60" s="676"/>
      <c r="O60" s="676"/>
      <c r="P60" s="676"/>
      <c r="Q60" s="676"/>
      <c r="R60" s="676"/>
      <c r="S60" s="676"/>
      <c r="T60" s="676"/>
      <c r="U60" s="676"/>
      <c r="V60" s="672">
        <f t="shared" si="18"/>
        <v>0</v>
      </c>
      <c r="W60" s="2140"/>
      <c r="X60" s="290">
        <f>V60*W60</f>
        <v>0</v>
      </c>
      <c r="Y60" s="2138"/>
      <c r="Z60" s="1720"/>
      <c r="AA60" s="1721"/>
      <c r="AB60" s="2138"/>
      <c r="AC60" s="1720"/>
      <c r="AD60" s="1721"/>
      <c r="AE60" s="2028"/>
      <c r="AF60" s="1720"/>
      <c r="AG60" s="1721"/>
      <c r="AH60" s="2138"/>
      <c r="AI60" s="1720"/>
      <c r="AJ60" s="1872"/>
      <c r="AK60" s="267"/>
      <c r="AL60" s="267"/>
      <c r="AM60" s="267"/>
      <c r="AN60" s="267"/>
      <c r="AO60" s="267"/>
      <c r="AP60" s="267"/>
      <c r="AQ60" s="267"/>
      <c r="AR60" s="267"/>
      <c r="AS60" s="267"/>
    </row>
    <row r="61" spans="1:45" ht="12.75" hidden="1" customHeight="1">
      <c r="A61" s="1653"/>
      <c r="B61" s="1679"/>
      <c r="C61" s="1679"/>
      <c r="D61" s="1722"/>
      <c r="E61" s="1722"/>
      <c r="F61" s="1722"/>
      <c r="G61" s="1648"/>
      <c r="H61" s="2043"/>
      <c r="I61" s="666" t="s">
        <v>48</v>
      </c>
      <c r="J61" s="738"/>
      <c r="K61" s="675"/>
      <c r="L61" s="675"/>
      <c r="M61" s="675"/>
      <c r="N61" s="675"/>
      <c r="O61" s="675"/>
      <c r="P61" s="675"/>
      <c r="Q61" s="675"/>
      <c r="R61" s="675"/>
      <c r="S61" s="675"/>
      <c r="T61" s="675"/>
      <c r="U61" s="675"/>
      <c r="V61" s="699">
        <f t="shared" si="18"/>
        <v>0</v>
      </c>
      <c r="W61" s="2141"/>
      <c r="X61" s="297">
        <f>+V61*W60</f>
        <v>0</v>
      </c>
      <c r="Y61" s="1679"/>
      <c r="Z61" s="1722"/>
      <c r="AA61" s="1648"/>
      <c r="AB61" s="1679"/>
      <c r="AC61" s="1722"/>
      <c r="AD61" s="1648"/>
      <c r="AE61" s="1679"/>
      <c r="AF61" s="1722"/>
      <c r="AG61" s="1648"/>
      <c r="AH61" s="1679"/>
      <c r="AI61" s="1722"/>
      <c r="AJ61" s="2067"/>
      <c r="AK61" s="267"/>
      <c r="AL61" s="267"/>
      <c r="AM61" s="267"/>
      <c r="AN61" s="267"/>
      <c r="AO61" s="267"/>
      <c r="AP61" s="267"/>
      <c r="AQ61" s="267"/>
      <c r="AR61" s="267"/>
      <c r="AS61" s="267"/>
    </row>
    <row r="62" spans="1:45" ht="12.75" hidden="1" customHeight="1">
      <c r="A62" s="1653"/>
      <c r="B62" s="2028">
        <v>7</v>
      </c>
      <c r="C62" s="2165"/>
      <c r="D62" s="1720"/>
      <c r="E62" s="1720"/>
      <c r="F62" s="1720"/>
      <c r="G62" s="1721"/>
      <c r="H62" s="2042" t="s">
        <v>79</v>
      </c>
      <c r="I62" s="654" t="s">
        <v>47</v>
      </c>
      <c r="J62" s="734"/>
      <c r="K62" s="676"/>
      <c r="L62" s="676"/>
      <c r="M62" s="676"/>
      <c r="N62" s="676"/>
      <c r="O62" s="676"/>
      <c r="P62" s="676"/>
      <c r="Q62" s="676"/>
      <c r="R62" s="676"/>
      <c r="S62" s="676"/>
      <c r="T62" s="676"/>
      <c r="U62" s="676"/>
      <c r="V62" s="672">
        <f t="shared" si="18"/>
        <v>0</v>
      </c>
      <c r="W62" s="2140"/>
      <c r="X62" s="290">
        <f>V62*W62</f>
        <v>0</v>
      </c>
      <c r="Y62" s="2138"/>
      <c r="Z62" s="1720"/>
      <c r="AA62" s="1721"/>
      <c r="AB62" s="2138"/>
      <c r="AC62" s="1720"/>
      <c r="AD62" s="1721"/>
      <c r="AE62" s="2028"/>
      <c r="AF62" s="1720"/>
      <c r="AG62" s="1721"/>
      <c r="AH62" s="2138"/>
      <c r="AI62" s="1720"/>
      <c r="AJ62" s="1872"/>
      <c r="AK62" s="267"/>
      <c r="AL62" s="267"/>
      <c r="AM62" s="267"/>
      <c r="AN62" s="267"/>
      <c r="AO62" s="267"/>
      <c r="AP62" s="267"/>
      <c r="AQ62" s="267"/>
      <c r="AR62" s="267"/>
      <c r="AS62" s="267"/>
    </row>
    <row r="63" spans="1:45" ht="12.75" hidden="1" customHeight="1">
      <c r="A63" s="1814"/>
      <c r="B63" s="1679"/>
      <c r="C63" s="1679"/>
      <c r="D63" s="1722"/>
      <c r="E63" s="1722"/>
      <c r="F63" s="1722"/>
      <c r="G63" s="1648"/>
      <c r="H63" s="2043"/>
      <c r="I63" s="666" t="s">
        <v>48</v>
      </c>
      <c r="J63" s="738"/>
      <c r="K63" s="675"/>
      <c r="L63" s="675"/>
      <c r="M63" s="675"/>
      <c r="N63" s="675"/>
      <c r="O63" s="675"/>
      <c r="P63" s="675"/>
      <c r="Q63" s="675"/>
      <c r="R63" s="675"/>
      <c r="S63" s="675"/>
      <c r="T63" s="675"/>
      <c r="U63" s="675"/>
      <c r="V63" s="699">
        <f t="shared" si="18"/>
        <v>0</v>
      </c>
      <c r="W63" s="2141"/>
      <c r="X63" s="297">
        <f>+V63*W62</f>
        <v>0</v>
      </c>
      <c r="Y63" s="1679"/>
      <c r="Z63" s="1722"/>
      <c r="AA63" s="1648"/>
      <c r="AB63" s="1679"/>
      <c r="AC63" s="1722"/>
      <c r="AD63" s="1648"/>
      <c r="AE63" s="1679"/>
      <c r="AF63" s="1722"/>
      <c r="AG63" s="1648"/>
      <c r="AH63" s="1679"/>
      <c r="AI63" s="1722"/>
      <c r="AJ63" s="2067"/>
      <c r="AK63" s="267"/>
      <c r="AL63" s="267"/>
      <c r="AM63" s="267"/>
      <c r="AN63" s="267"/>
      <c r="AO63" s="267"/>
      <c r="AP63" s="267"/>
      <c r="AQ63" s="267"/>
      <c r="AR63" s="267"/>
      <c r="AS63" s="267"/>
    </row>
    <row r="64" spans="1:45" ht="12.75" customHeight="1">
      <c r="A64" s="1255"/>
      <c r="B64" s="2060" t="s">
        <v>103</v>
      </c>
      <c r="C64" s="1720"/>
      <c r="D64" s="1720"/>
      <c r="E64" s="1720"/>
      <c r="F64" s="1720"/>
      <c r="G64" s="1721"/>
      <c r="H64" s="2154" t="s">
        <v>79</v>
      </c>
      <c r="I64" s="677" t="s">
        <v>47</v>
      </c>
      <c r="J64" s="678">
        <f t="shared" ref="J64:V64" si="19">+J50*$W$50+J52*$W$52+J54*$W$54+J56*$W$56</f>
        <v>6.5000000000000002E-2</v>
      </c>
      <c r="K64" s="678">
        <f t="shared" si="19"/>
        <v>9.5000000000000001E-2</v>
      </c>
      <c r="L64" s="678">
        <f t="shared" si="19"/>
        <v>0.1</v>
      </c>
      <c r="M64" s="678">
        <f t="shared" si="19"/>
        <v>0.18000000000000002</v>
      </c>
      <c r="N64" s="678">
        <f t="shared" si="19"/>
        <v>0.16000000000000003</v>
      </c>
      <c r="O64" s="678">
        <f t="shared" si="19"/>
        <v>6.0000000000000012E-2</v>
      </c>
      <c r="P64" s="678">
        <f t="shared" si="19"/>
        <v>4.0000000000000008E-2</v>
      </c>
      <c r="Q64" s="678">
        <f t="shared" si="19"/>
        <v>6.0000000000000012E-2</v>
      </c>
      <c r="R64" s="678">
        <f t="shared" si="19"/>
        <v>8.0000000000000016E-2</v>
      </c>
      <c r="S64" s="678">
        <f t="shared" si="19"/>
        <v>7.5000000000000011E-2</v>
      </c>
      <c r="T64" s="678">
        <f t="shared" si="19"/>
        <v>5.5000000000000014E-2</v>
      </c>
      <c r="U64" s="678">
        <f t="shared" si="19"/>
        <v>3.0000000000000006E-2</v>
      </c>
      <c r="V64" s="678">
        <f t="shared" si="19"/>
        <v>1</v>
      </c>
      <c r="W64" s="2144">
        <f>SUM(W50:W63)</f>
        <v>1</v>
      </c>
      <c r="X64" s="290">
        <f>V64*W64</f>
        <v>1</v>
      </c>
      <c r="Y64" s="2034"/>
      <c r="Z64" s="1720"/>
      <c r="AA64" s="1721"/>
      <c r="AB64" s="2034"/>
      <c r="AC64" s="1720"/>
      <c r="AD64" s="1721"/>
      <c r="AE64" s="2034"/>
      <c r="AF64" s="1720"/>
      <c r="AG64" s="1721"/>
      <c r="AH64" s="2238"/>
      <c r="AI64" s="1720"/>
      <c r="AJ64" s="1872"/>
      <c r="AK64" s="267"/>
      <c r="AL64" s="267"/>
      <c r="AM64" s="267"/>
      <c r="AN64" s="267"/>
      <c r="AO64" s="267"/>
      <c r="AP64" s="267"/>
      <c r="AQ64" s="267"/>
      <c r="AR64" s="267"/>
      <c r="AS64" s="267"/>
    </row>
    <row r="65" spans="1:45" ht="12.75" customHeight="1">
      <c r="A65" s="1270"/>
      <c r="B65" s="1679"/>
      <c r="C65" s="1722"/>
      <c r="D65" s="1722"/>
      <c r="E65" s="1722"/>
      <c r="F65" s="1722"/>
      <c r="G65" s="1648"/>
      <c r="H65" s="2155"/>
      <c r="I65" s="679" t="s">
        <v>48</v>
      </c>
      <c r="J65" s="680">
        <f t="shared" ref="J65:U65" si="20">+J51*$W$50+J53*$W$52+J55*$W$54+J57*$W$56</f>
        <v>6.5000000000000002E-2</v>
      </c>
      <c r="K65" s="680">
        <f t="shared" si="20"/>
        <v>9.5000000000000001E-2</v>
      </c>
      <c r="L65" s="680">
        <f t="shared" si="20"/>
        <v>0.1</v>
      </c>
      <c r="M65" s="680">
        <f t="shared" si="20"/>
        <v>0.18000000000000002</v>
      </c>
      <c r="N65" s="680">
        <f t="shared" si="20"/>
        <v>0.16000000000000003</v>
      </c>
      <c r="O65" s="680">
        <f t="shared" si="20"/>
        <v>6.0000000000000012E-2</v>
      </c>
      <c r="P65" s="680">
        <f t="shared" si="20"/>
        <v>4.0000000000000008E-2</v>
      </c>
      <c r="Q65" s="680">
        <f t="shared" si="20"/>
        <v>6.0000000000000012E-2</v>
      </c>
      <c r="R65" s="680">
        <f t="shared" si="20"/>
        <v>8.0000000000000016E-2</v>
      </c>
      <c r="S65" s="680">
        <f t="shared" si="20"/>
        <v>7.5000000000000011E-2</v>
      </c>
      <c r="T65" s="680">
        <f t="shared" si="20"/>
        <v>5.5000000000000014E-2</v>
      </c>
      <c r="U65" s="680">
        <f t="shared" si="20"/>
        <v>3.0000000000000006E-2</v>
      </c>
      <c r="V65" s="699">
        <f>SUM(J65:U65)</f>
        <v>1.0000000000000002</v>
      </c>
      <c r="W65" s="2141"/>
      <c r="X65" s="911">
        <f>+V65*W64</f>
        <v>1.0000000000000002</v>
      </c>
      <c r="Y65" s="1679"/>
      <c r="Z65" s="1722"/>
      <c r="AA65" s="1648"/>
      <c r="AB65" s="1679"/>
      <c r="AC65" s="1722"/>
      <c r="AD65" s="1648"/>
      <c r="AE65" s="1679"/>
      <c r="AF65" s="1722"/>
      <c r="AG65" s="1648"/>
      <c r="AH65" s="1679"/>
      <c r="AI65" s="1722"/>
      <c r="AJ65" s="2067"/>
      <c r="AK65" s="267"/>
      <c r="AL65" s="267"/>
      <c r="AM65" s="267"/>
      <c r="AN65" s="267"/>
      <c r="AO65" s="267"/>
      <c r="AP65" s="267"/>
      <c r="AQ65" s="267"/>
      <c r="AR65" s="267"/>
      <c r="AS65" s="267"/>
    </row>
    <row r="66" spans="1:45" ht="12.75" customHeight="1">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row>
    <row r="67" spans="1:45" ht="15.75" customHeight="1">
      <c r="A67" s="704"/>
      <c r="B67" s="704"/>
      <c r="C67" s="704"/>
      <c r="D67" s="704"/>
      <c r="E67" s="704"/>
      <c r="F67" s="704"/>
      <c r="G67" s="704"/>
      <c r="H67" s="704"/>
      <c r="I67" s="704"/>
      <c r="J67" s="704"/>
      <c r="K67" s="704"/>
      <c r="L67" s="704"/>
      <c r="M67" s="704"/>
      <c r="N67" s="704"/>
      <c r="O67" s="704"/>
      <c r="P67" s="704"/>
      <c r="Q67" s="704"/>
      <c r="R67" s="704"/>
      <c r="S67" s="704"/>
      <c r="T67" s="704"/>
      <c r="U67" s="704"/>
      <c r="V67" s="704"/>
      <c r="W67" s="704"/>
      <c r="X67" s="704"/>
      <c r="Y67" s="704"/>
      <c r="Z67" s="704"/>
      <c r="AA67" s="704"/>
      <c r="AB67" s="704"/>
      <c r="AC67" s="704"/>
      <c r="AD67" s="704"/>
      <c r="AE67" s="704"/>
      <c r="AF67" s="704"/>
      <c r="AG67" s="704"/>
      <c r="AH67" s="704"/>
      <c r="AI67" s="704"/>
      <c r="AJ67" s="704"/>
      <c r="AK67" s="704"/>
      <c r="AL67" s="704"/>
      <c r="AM67" s="704"/>
      <c r="AN67" s="704"/>
      <c r="AO67" s="704"/>
      <c r="AP67" s="704"/>
      <c r="AQ67" s="704"/>
      <c r="AR67" s="704"/>
      <c r="AS67" s="704"/>
    </row>
    <row r="68" spans="1:45" ht="15.75" customHeight="1">
      <c r="A68" s="1731" t="s">
        <v>415</v>
      </c>
      <c r="B68" s="1715"/>
      <c r="C68" s="1715"/>
      <c r="D68" s="1715"/>
      <c r="E68" s="1715"/>
      <c r="F68" s="1715"/>
      <c r="G68" s="1715"/>
      <c r="H68" s="1715"/>
      <c r="I68" s="1715"/>
      <c r="J68" s="1715"/>
      <c r="K68" s="1715"/>
      <c r="L68" s="1715"/>
      <c r="M68" s="1715"/>
      <c r="N68" s="1715"/>
      <c r="O68" s="1715"/>
      <c r="P68" s="1715"/>
      <c r="Q68" s="1715"/>
      <c r="R68" s="1715"/>
      <c r="S68" s="1715"/>
      <c r="T68" s="1715"/>
      <c r="U68" s="1715"/>
      <c r="V68" s="1715"/>
      <c r="W68" s="1715"/>
      <c r="X68" s="1715"/>
      <c r="Y68" s="704"/>
      <c r="Z68" s="704"/>
      <c r="AA68" s="704"/>
      <c r="AB68" s="704"/>
      <c r="AC68" s="704"/>
      <c r="AD68" s="704"/>
      <c r="AE68" s="704"/>
      <c r="AF68" s="704"/>
      <c r="AG68" s="704"/>
      <c r="AH68" s="704"/>
      <c r="AI68" s="704"/>
      <c r="AJ68" s="704"/>
      <c r="AK68" s="704"/>
      <c r="AL68" s="704"/>
      <c r="AM68" s="704"/>
      <c r="AN68" s="704"/>
      <c r="AO68" s="704"/>
      <c r="AP68" s="704"/>
      <c r="AQ68" s="704"/>
      <c r="AR68" s="704"/>
      <c r="AS68" s="704"/>
    </row>
    <row r="69" spans="1:45" ht="15.75" customHeight="1">
      <c r="A69" s="418" t="s">
        <v>23</v>
      </c>
      <c r="B69" s="1699" t="s">
        <v>107</v>
      </c>
      <c r="C69" s="1700"/>
      <c r="D69" s="1701"/>
      <c r="E69" s="419" t="s">
        <v>76</v>
      </c>
      <c r="F69" s="418" t="s">
        <v>109</v>
      </c>
      <c r="G69" s="418" t="s">
        <v>28</v>
      </c>
      <c r="H69" s="1699" t="s">
        <v>416</v>
      </c>
      <c r="I69" s="1701"/>
      <c r="J69" s="419" t="s">
        <v>417</v>
      </c>
      <c r="K69" s="418" t="s">
        <v>79</v>
      </c>
      <c r="L69" s="418" t="s">
        <v>418</v>
      </c>
      <c r="M69" s="1699" t="s">
        <v>419</v>
      </c>
      <c r="N69" s="1700"/>
      <c r="O69" s="1700"/>
      <c r="P69" s="1700"/>
      <c r="Q69" s="1700"/>
      <c r="R69" s="1700"/>
      <c r="S69" s="1700"/>
      <c r="T69" s="1700"/>
      <c r="U69" s="1700"/>
      <c r="V69" s="1700"/>
      <c r="W69" s="1700"/>
      <c r="X69" s="1701"/>
      <c r="Y69" s="704"/>
      <c r="Z69" s="704"/>
      <c r="AA69" s="704"/>
      <c r="AB69" s="704"/>
      <c r="AC69" s="704"/>
      <c r="AD69" s="704"/>
      <c r="AE69" s="704"/>
      <c r="AF69" s="704"/>
      <c r="AG69" s="704"/>
      <c r="AH69" s="704"/>
      <c r="AI69" s="704"/>
      <c r="AJ69" s="704"/>
      <c r="AK69" s="704"/>
      <c r="AL69" s="704"/>
      <c r="AM69" s="704"/>
      <c r="AN69" s="704"/>
      <c r="AO69" s="704"/>
      <c r="AP69" s="704"/>
      <c r="AQ69" s="704"/>
      <c r="AR69" s="704"/>
      <c r="AS69" s="704"/>
    </row>
    <row r="70" spans="1:45" ht="15.75" customHeight="1">
      <c r="A70" s="1698" t="str">
        <f>I2</f>
        <v>GESTION DOCUMENTAL</v>
      </c>
      <c r="B70" s="1702" t="str">
        <f>A7</f>
        <v>Automatización de los Procedimientos de correspondencia.</v>
      </c>
      <c r="C70" s="1700"/>
      <c r="D70" s="1701"/>
      <c r="E70" s="56">
        <f>W5</f>
        <v>0.4</v>
      </c>
      <c r="F70" s="420" t="str">
        <f t="shared" ref="F70:G70" si="21">D5</f>
        <v>Porcentaje</v>
      </c>
      <c r="G70" s="428">
        <f t="shared" si="21"/>
        <v>1</v>
      </c>
      <c r="H70" s="1703">
        <f>V5</f>
        <v>1.0000000000000002</v>
      </c>
      <c r="I70" s="1701"/>
      <c r="J70" s="642">
        <f>V6</f>
        <v>0.57900000000000007</v>
      </c>
      <c r="K70" s="423">
        <f t="shared" ref="K70:K72" si="22">J70/H70</f>
        <v>0.57899999999999996</v>
      </c>
      <c r="L70" s="424">
        <f t="shared" ref="L70:L72" si="23">K70*E70</f>
        <v>0.2316</v>
      </c>
      <c r="M70" s="1724" t="s">
        <v>3345</v>
      </c>
      <c r="N70" s="1700"/>
      <c r="O70" s="1700"/>
      <c r="P70" s="1700"/>
      <c r="Q70" s="1700"/>
      <c r="R70" s="1700"/>
      <c r="S70" s="1700"/>
      <c r="T70" s="1700"/>
      <c r="U70" s="1700"/>
      <c r="V70" s="1700"/>
      <c r="W70" s="1700"/>
      <c r="X70" s="1701"/>
      <c r="Y70" s="704"/>
      <c r="Z70" s="704"/>
      <c r="AA70" s="704"/>
      <c r="AB70" s="704"/>
      <c r="AC70" s="704"/>
      <c r="AD70" s="704"/>
      <c r="AE70" s="704"/>
      <c r="AF70" s="704"/>
      <c r="AG70" s="704"/>
      <c r="AH70" s="704"/>
      <c r="AI70" s="704"/>
      <c r="AJ70" s="704"/>
      <c r="AK70" s="704"/>
      <c r="AL70" s="704"/>
      <c r="AM70" s="704"/>
      <c r="AN70" s="704"/>
      <c r="AO70" s="704"/>
      <c r="AP70" s="704"/>
      <c r="AQ70" s="704"/>
      <c r="AR70" s="704"/>
      <c r="AS70" s="704"/>
    </row>
    <row r="71" spans="1:45" ht="15.75" customHeight="1">
      <c r="A71" s="1616"/>
      <c r="B71" s="1702" t="str">
        <f>A28</f>
        <v>Instrumentos Archivísticos y de Gestión de la Información actualizados.</v>
      </c>
      <c r="C71" s="1700"/>
      <c r="D71" s="1701"/>
      <c r="E71" s="56">
        <f>W26</f>
        <v>0.3</v>
      </c>
      <c r="F71" s="420" t="str">
        <f t="shared" ref="F71:G71" si="24">D26</f>
        <v>Porcentaje</v>
      </c>
      <c r="G71" s="428">
        <f t="shared" si="24"/>
        <v>1</v>
      </c>
      <c r="H71" s="1703">
        <f>V26</f>
        <v>1</v>
      </c>
      <c r="I71" s="1701"/>
      <c r="J71" s="429">
        <f>V27</f>
        <v>0.90000000000000013</v>
      </c>
      <c r="K71" s="423">
        <f t="shared" si="22"/>
        <v>0.90000000000000013</v>
      </c>
      <c r="L71" s="424">
        <f t="shared" si="23"/>
        <v>0.27</v>
      </c>
      <c r="M71" s="1724" t="s">
        <v>3353</v>
      </c>
      <c r="N71" s="1700"/>
      <c r="O71" s="1700"/>
      <c r="P71" s="1700"/>
      <c r="Q71" s="1700"/>
      <c r="R71" s="1700"/>
      <c r="S71" s="1700"/>
      <c r="T71" s="1700"/>
      <c r="U71" s="1700"/>
      <c r="V71" s="1700"/>
      <c r="W71" s="1700"/>
      <c r="X71" s="1701"/>
      <c r="Y71" s="704"/>
      <c r="Z71" s="704"/>
      <c r="AA71" s="704"/>
      <c r="AB71" s="704"/>
      <c r="AC71" s="704"/>
      <c r="AD71" s="704"/>
      <c r="AE71" s="704"/>
      <c r="AF71" s="704"/>
      <c r="AG71" s="704"/>
      <c r="AH71" s="704"/>
      <c r="AI71" s="704"/>
      <c r="AJ71" s="704"/>
      <c r="AK71" s="704"/>
      <c r="AL71" s="704"/>
      <c r="AM71" s="704"/>
      <c r="AN71" s="704"/>
      <c r="AO71" s="704"/>
      <c r="AP71" s="704"/>
      <c r="AQ71" s="704"/>
      <c r="AR71" s="704"/>
      <c r="AS71" s="704"/>
    </row>
    <row r="72" spans="1:45" ht="15.75" customHeight="1">
      <c r="A72" s="1616"/>
      <c r="B72" s="1702" t="str">
        <f>A50</f>
        <v xml:space="preserve">Implementación del Programa de Gestión Documental.
</v>
      </c>
      <c r="C72" s="1700"/>
      <c r="D72" s="1701"/>
      <c r="E72" s="56">
        <f>W46</f>
        <v>0.3</v>
      </c>
      <c r="F72" s="420" t="str">
        <f t="shared" ref="F72:G72" si="25">D46</f>
        <v>Porcentaje</v>
      </c>
      <c r="G72" s="428">
        <f t="shared" si="25"/>
        <v>1</v>
      </c>
      <c r="H72" s="1703">
        <f>V46</f>
        <v>1.0000000000000002</v>
      </c>
      <c r="I72" s="1701"/>
      <c r="J72" s="429">
        <f>V47</f>
        <v>1.0000000000000002</v>
      </c>
      <c r="K72" s="423">
        <f t="shared" si="22"/>
        <v>1</v>
      </c>
      <c r="L72" s="424">
        <f t="shared" si="23"/>
        <v>0.3</v>
      </c>
      <c r="M72" s="1724" t="s">
        <v>3356</v>
      </c>
      <c r="N72" s="1700"/>
      <c r="O72" s="1700"/>
      <c r="P72" s="1700"/>
      <c r="Q72" s="1700"/>
      <c r="R72" s="1700"/>
      <c r="S72" s="1700"/>
      <c r="T72" s="1700"/>
      <c r="U72" s="1700"/>
      <c r="V72" s="1700"/>
      <c r="W72" s="1700"/>
      <c r="X72" s="1701"/>
      <c r="Y72" s="704"/>
      <c r="Z72" s="704"/>
      <c r="AA72" s="704"/>
      <c r="AB72" s="704"/>
      <c r="AC72" s="704"/>
      <c r="AD72" s="704"/>
      <c r="AE72" s="704"/>
      <c r="AF72" s="704"/>
      <c r="AG72" s="704"/>
      <c r="AH72" s="704"/>
      <c r="AI72" s="704"/>
      <c r="AJ72" s="704"/>
      <c r="AK72" s="704"/>
      <c r="AL72" s="704"/>
      <c r="AM72" s="704"/>
      <c r="AN72" s="704"/>
      <c r="AO72" s="704"/>
      <c r="AP72" s="704"/>
      <c r="AQ72" s="704"/>
      <c r="AR72" s="704"/>
      <c r="AS72" s="704"/>
    </row>
    <row r="73" spans="1:45" ht="15.75" customHeight="1">
      <c r="A73" s="1619"/>
      <c r="B73" s="1704" t="s">
        <v>103</v>
      </c>
      <c r="C73" s="1700"/>
      <c r="D73" s="1701"/>
      <c r="E73" s="431">
        <f>SUM(E70:E72)</f>
        <v>1</v>
      </c>
      <c r="F73" s="1709" t="str">
        <f>A70</f>
        <v>GESTION DOCUMENTAL</v>
      </c>
      <c r="G73" s="1701"/>
      <c r="H73" s="1704"/>
      <c r="I73" s="1701"/>
      <c r="J73" s="432"/>
      <c r="K73" s="433"/>
      <c r="L73" s="431">
        <f>SUM(L70:L72)</f>
        <v>0.80160000000000009</v>
      </c>
      <c r="M73" s="2089"/>
      <c r="N73" s="1700"/>
      <c r="O73" s="1700"/>
      <c r="P73" s="1700"/>
      <c r="Q73" s="1700"/>
      <c r="R73" s="1700"/>
      <c r="S73" s="1700"/>
      <c r="T73" s="1700"/>
      <c r="U73" s="1700"/>
      <c r="V73" s="1700"/>
      <c r="W73" s="1700"/>
      <c r="X73" s="1701"/>
      <c r="Y73" s="704"/>
      <c r="Z73" s="704"/>
      <c r="AA73" s="704"/>
      <c r="AB73" s="704"/>
      <c r="AC73" s="704"/>
      <c r="AD73" s="704"/>
      <c r="AE73" s="704"/>
      <c r="AF73" s="704"/>
      <c r="AG73" s="704"/>
      <c r="AH73" s="704"/>
      <c r="AI73" s="704"/>
      <c r="AJ73" s="704"/>
      <c r="AK73" s="704"/>
      <c r="AL73" s="704"/>
      <c r="AM73" s="704"/>
      <c r="AN73" s="704"/>
      <c r="AO73" s="704"/>
      <c r="AP73" s="704"/>
      <c r="AQ73" s="704"/>
      <c r="AR73" s="704"/>
      <c r="AS73" s="704"/>
    </row>
    <row r="74" spans="1:45" ht="15.75" customHeight="1">
      <c r="A74" s="704"/>
      <c r="B74" s="704"/>
      <c r="C74" s="704"/>
      <c r="D74" s="704"/>
      <c r="E74" s="704"/>
      <c r="F74" s="704"/>
      <c r="G74" s="704"/>
      <c r="H74" s="704"/>
      <c r="I74" s="704"/>
      <c r="J74" s="704"/>
      <c r="K74" s="704"/>
      <c r="L74" s="704"/>
      <c r="M74" s="704"/>
      <c r="N74" s="704"/>
      <c r="O74" s="704"/>
      <c r="P74" s="704"/>
      <c r="Q74" s="704"/>
      <c r="R74" s="704"/>
      <c r="S74" s="704"/>
      <c r="T74" s="704"/>
      <c r="U74" s="704"/>
      <c r="V74" s="704"/>
      <c r="W74" s="704"/>
      <c r="X74" s="704"/>
      <c r="Y74" s="704"/>
      <c r="Z74" s="704"/>
      <c r="AA74" s="704"/>
      <c r="AB74" s="704"/>
      <c r="AC74" s="704"/>
      <c r="AD74" s="704"/>
      <c r="AE74" s="704"/>
      <c r="AF74" s="704"/>
      <c r="AG74" s="704"/>
      <c r="AH74" s="704"/>
      <c r="AI74" s="704"/>
      <c r="AJ74" s="704"/>
      <c r="AK74" s="704"/>
      <c r="AL74" s="704"/>
      <c r="AM74" s="704"/>
      <c r="AN74" s="704"/>
      <c r="AO74" s="704"/>
      <c r="AP74" s="704"/>
      <c r="AQ74" s="704"/>
      <c r="AR74" s="704"/>
      <c r="AS74" s="704"/>
    </row>
    <row r="75" spans="1:45" ht="15.75" customHeight="1">
      <c r="A75" s="704"/>
      <c r="B75" s="704"/>
      <c r="C75" s="704"/>
      <c r="D75" s="704"/>
      <c r="E75" s="704"/>
      <c r="F75" s="704"/>
      <c r="G75" s="704"/>
      <c r="H75" s="704"/>
      <c r="I75" s="704"/>
      <c r="J75" s="704"/>
      <c r="K75" s="704"/>
      <c r="L75" s="704"/>
      <c r="M75" s="704"/>
      <c r="N75" s="704"/>
      <c r="O75" s="704"/>
      <c r="P75" s="704"/>
      <c r="Q75" s="704"/>
      <c r="R75" s="704"/>
      <c r="S75" s="704"/>
      <c r="T75" s="704"/>
      <c r="U75" s="704"/>
      <c r="V75" s="704"/>
      <c r="W75" s="704"/>
      <c r="X75" s="704"/>
      <c r="Y75" s="704"/>
      <c r="Z75" s="704"/>
      <c r="AA75" s="704"/>
      <c r="AB75" s="704"/>
      <c r="AC75" s="704"/>
      <c r="AD75" s="704"/>
      <c r="AE75" s="704"/>
      <c r="AF75" s="704"/>
      <c r="AG75" s="704"/>
      <c r="AH75" s="704"/>
      <c r="AI75" s="704"/>
      <c r="AJ75" s="704"/>
      <c r="AK75" s="704"/>
      <c r="AL75" s="704"/>
      <c r="AM75" s="704"/>
      <c r="AN75" s="704"/>
      <c r="AO75" s="704"/>
      <c r="AP75" s="704"/>
      <c r="AQ75" s="704"/>
      <c r="AR75" s="704"/>
      <c r="AS75" s="704"/>
    </row>
    <row r="76" spans="1:45" ht="15.75" customHeight="1">
      <c r="A76" s="704"/>
      <c r="B76" s="704"/>
      <c r="C76" s="704"/>
      <c r="D76" s="704"/>
      <c r="E76" s="704"/>
      <c r="F76" s="704"/>
      <c r="G76" s="704"/>
      <c r="H76" s="704"/>
      <c r="I76" s="704"/>
      <c r="J76" s="704"/>
      <c r="K76" s="704"/>
      <c r="L76" s="704"/>
      <c r="M76" s="704"/>
      <c r="N76" s="704"/>
      <c r="O76" s="704"/>
      <c r="P76" s="704"/>
      <c r="Q76" s="704"/>
      <c r="R76" s="704"/>
      <c r="S76" s="704"/>
      <c r="T76" s="704"/>
      <c r="U76" s="704"/>
      <c r="V76" s="704"/>
      <c r="W76" s="704"/>
      <c r="X76" s="704"/>
      <c r="Y76" s="704"/>
      <c r="Z76" s="704"/>
      <c r="AA76" s="704"/>
      <c r="AB76" s="704"/>
      <c r="AC76" s="704"/>
      <c r="AD76" s="704"/>
      <c r="AE76" s="704"/>
      <c r="AF76" s="704"/>
      <c r="AG76" s="704"/>
      <c r="AH76" s="704"/>
      <c r="AI76" s="704"/>
      <c r="AJ76" s="704"/>
      <c r="AK76" s="704"/>
      <c r="AL76" s="704"/>
      <c r="AM76" s="704"/>
      <c r="AN76" s="704"/>
      <c r="AO76" s="704"/>
      <c r="AP76" s="704"/>
      <c r="AQ76" s="704"/>
      <c r="AR76" s="704"/>
      <c r="AS76" s="704"/>
    </row>
    <row r="77" spans="1:45" ht="15.75" customHeight="1">
      <c r="A77" s="1064"/>
      <c r="B77" s="1064"/>
      <c r="C77" s="1064"/>
      <c r="D77" s="1064"/>
      <c r="E77" s="1064"/>
      <c r="F77" s="1064"/>
      <c r="G77" s="1064"/>
      <c r="H77" s="1064"/>
      <c r="I77" s="1064"/>
      <c r="J77" s="1064"/>
      <c r="K77" s="1064"/>
      <c r="L77" s="1064"/>
      <c r="M77" s="1064"/>
      <c r="N77" s="1064"/>
      <c r="O77" s="1064"/>
      <c r="P77" s="1064"/>
      <c r="Q77" s="1064"/>
      <c r="R77" s="1064"/>
      <c r="S77" s="1064"/>
      <c r="T77" s="1064"/>
      <c r="U77" s="1064"/>
      <c r="V77" s="1064"/>
      <c r="W77" s="1064"/>
      <c r="X77" s="1064"/>
      <c r="Y77" s="1064"/>
      <c r="Z77" s="1064"/>
      <c r="AA77" s="1064"/>
      <c r="AB77" s="1064"/>
      <c r="AC77" s="1064"/>
      <c r="AD77" s="1064"/>
      <c r="AE77" s="1064"/>
      <c r="AF77" s="1064"/>
      <c r="AG77" s="1064"/>
      <c r="AH77" s="1064"/>
      <c r="AI77" s="1064"/>
      <c r="AJ77" s="1064"/>
      <c r="AK77" s="1064"/>
      <c r="AL77" s="1064"/>
      <c r="AM77" s="1064"/>
      <c r="AN77" s="1064"/>
      <c r="AO77" s="1064"/>
      <c r="AP77" s="1064"/>
      <c r="AQ77" s="1064"/>
      <c r="AR77" s="1064"/>
      <c r="AS77" s="1064"/>
    </row>
    <row r="78" spans="1:45" ht="15.75" customHeight="1"/>
    <row r="79" spans="1:45" ht="15.75" customHeight="1"/>
    <row r="80" spans="1:4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5">
    <mergeCell ref="AE64:AG65"/>
    <mergeCell ref="AE62:AG63"/>
    <mergeCell ref="AE60:AG61"/>
    <mergeCell ref="AB43:AD44"/>
    <mergeCell ref="Y40:AA41"/>
    <mergeCell ref="Y38:AA39"/>
    <mergeCell ref="A5:B6"/>
    <mergeCell ref="C5:C6"/>
    <mergeCell ref="A1:C3"/>
    <mergeCell ref="A4:B4"/>
    <mergeCell ref="C17:G18"/>
    <mergeCell ref="G5:G6"/>
    <mergeCell ref="C13:G14"/>
    <mergeCell ref="H54:H55"/>
    <mergeCell ref="G46:G47"/>
    <mergeCell ref="F46:F47"/>
    <mergeCell ref="H52:H53"/>
    <mergeCell ref="H50:H51"/>
    <mergeCell ref="H32:H33"/>
    <mergeCell ref="H34:H35"/>
    <mergeCell ref="B40:B41"/>
    <mergeCell ref="B42:B44"/>
    <mergeCell ref="B38:B39"/>
    <mergeCell ref="B36:B37"/>
    <mergeCell ref="B9:B10"/>
    <mergeCell ref="A50:A63"/>
    <mergeCell ref="B58:B59"/>
    <mergeCell ref="B62:B63"/>
    <mergeCell ref="B60:B61"/>
    <mergeCell ref="B54:B55"/>
    <mergeCell ref="B73:D73"/>
    <mergeCell ref="F73:G73"/>
    <mergeCell ref="B70:D70"/>
    <mergeCell ref="B72:D72"/>
    <mergeCell ref="A7:A24"/>
    <mergeCell ref="B11:B12"/>
    <mergeCell ref="C50:G51"/>
    <mergeCell ref="C52:G53"/>
    <mergeCell ref="A45:B47"/>
    <mergeCell ref="A25:B27"/>
    <mergeCell ref="B30:B31"/>
    <mergeCell ref="A28:A44"/>
    <mergeCell ref="B32:B33"/>
    <mergeCell ref="B34:B35"/>
    <mergeCell ref="B17:B18"/>
    <mergeCell ref="D46:D47"/>
    <mergeCell ref="E46:E47"/>
    <mergeCell ref="B48:X49"/>
    <mergeCell ref="H70:I70"/>
    <mergeCell ref="H72:I72"/>
    <mergeCell ref="M70:X70"/>
    <mergeCell ref="A68:X68"/>
    <mergeCell ref="M72:X72"/>
    <mergeCell ref="M73:X73"/>
    <mergeCell ref="M71:X71"/>
    <mergeCell ref="A70:A73"/>
    <mergeCell ref="H73:I73"/>
    <mergeCell ref="M69:X69"/>
    <mergeCell ref="B69:D69"/>
    <mergeCell ref="H69:I69"/>
    <mergeCell ref="H71:I71"/>
    <mergeCell ref="B71:D71"/>
    <mergeCell ref="W60:W61"/>
    <mergeCell ref="C56:G57"/>
    <mergeCell ref="H56:H57"/>
    <mergeCell ref="B50:B51"/>
    <mergeCell ref="B52:B53"/>
    <mergeCell ref="H64:H65"/>
    <mergeCell ref="B64:G65"/>
    <mergeCell ref="C54:G55"/>
    <mergeCell ref="C58:G59"/>
    <mergeCell ref="H58:H59"/>
    <mergeCell ref="C60:G61"/>
    <mergeCell ref="H60:H61"/>
    <mergeCell ref="C62:G63"/>
    <mergeCell ref="B56:B57"/>
    <mergeCell ref="H62:H63"/>
    <mergeCell ref="D26:D27"/>
    <mergeCell ref="E26:E27"/>
    <mergeCell ref="H11:H12"/>
    <mergeCell ref="H9:H10"/>
    <mergeCell ref="C11:G12"/>
    <mergeCell ref="C9:G10"/>
    <mergeCell ref="H17:H18"/>
    <mergeCell ref="C30:G31"/>
    <mergeCell ref="H30:H31"/>
    <mergeCell ref="H15:H16"/>
    <mergeCell ref="H13:H14"/>
    <mergeCell ref="C15:G16"/>
    <mergeCell ref="AB9:AD10"/>
    <mergeCell ref="H45:I45"/>
    <mergeCell ref="H27:I27"/>
    <mergeCell ref="H25:I25"/>
    <mergeCell ref="H26:I26"/>
    <mergeCell ref="H36:H37"/>
    <mergeCell ref="H19:H20"/>
    <mergeCell ref="G26:G27"/>
    <mergeCell ref="F26:F27"/>
    <mergeCell ref="C40:G41"/>
    <mergeCell ref="C42:G44"/>
    <mergeCell ref="C38:G39"/>
    <mergeCell ref="C32:G33"/>
    <mergeCell ref="C34:G35"/>
    <mergeCell ref="C36:G37"/>
    <mergeCell ref="H40:H41"/>
    <mergeCell ref="H38:H39"/>
    <mergeCell ref="H42:H44"/>
    <mergeCell ref="AH64:AJ65"/>
    <mergeCell ref="H47:I47"/>
    <mergeCell ref="H46:I46"/>
    <mergeCell ref="W52:W53"/>
    <mergeCell ref="W50:W51"/>
    <mergeCell ref="B7:X8"/>
    <mergeCell ref="AE7:AG8"/>
    <mergeCell ref="C21:G22"/>
    <mergeCell ref="B23:G24"/>
    <mergeCell ref="H23:H24"/>
    <mergeCell ref="H21:H22"/>
    <mergeCell ref="W21:W22"/>
    <mergeCell ref="B21:B22"/>
    <mergeCell ref="B28:X29"/>
    <mergeCell ref="AE23:AG24"/>
    <mergeCell ref="AE15:AG16"/>
    <mergeCell ref="AE21:AG22"/>
    <mergeCell ref="Y17:AA18"/>
    <mergeCell ref="C46:C47"/>
    <mergeCell ref="C26:C27"/>
    <mergeCell ref="AB23:AD24"/>
    <mergeCell ref="AB21:AD22"/>
    <mergeCell ref="AE9:AG10"/>
    <mergeCell ref="AE11:AG12"/>
    <mergeCell ref="AE25:AG25"/>
    <mergeCell ref="AE26:AG27"/>
    <mergeCell ref="AE28:AG29"/>
    <mergeCell ref="AB25:AD25"/>
    <mergeCell ref="AB26:AD27"/>
    <mergeCell ref="AH62:AJ63"/>
    <mergeCell ref="AH60:AJ61"/>
    <mergeCell ref="AH48:AJ49"/>
    <mergeCell ref="AH50:AJ51"/>
    <mergeCell ref="AH52:AJ53"/>
    <mergeCell ref="AH58:AJ59"/>
    <mergeCell ref="AH54:AJ55"/>
    <mergeCell ref="AH56:AJ57"/>
    <mergeCell ref="AH42:AJ42"/>
    <mergeCell ref="AH43:AJ44"/>
    <mergeCell ref="AH46:AJ47"/>
    <mergeCell ref="AH45:AJ45"/>
    <mergeCell ref="AH40:AJ41"/>
    <mergeCell ref="AH13:AJ14"/>
    <mergeCell ref="AB13:AD14"/>
    <mergeCell ref="AE13:AG14"/>
    <mergeCell ref="AE30:AG31"/>
    <mergeCell ref="AE32:AG33"/>
    <mergeCell ref="AH25:AJ25"/>
    <mergeCell ref="AH26:AJ27"/>
    <mergeCell ref="AH30:AJ31"/>
    <mergeCell ref="AH32:AJ33"/>
    <mergeCell ref="AH28:AJ29"/>
    <mergeCell ref="AH23:AJ24"/>
    <mergeCell ref="AH21:AJ22"/>
    <mergeCell ref="AE45:AG45"/>
    <mergeCell ref="AB46:AD47"/>
    <mergeCell ref="AB32:AD33"/>
    <mergeCell ref="AB30:AD31"/>
    <mergeCell ref="AB34:AD35"/>
    <mergeCell ref="AB38:AD39"/>
    <mergeCell ref="AE38:AG39"/>
    <mergeCell ref="W15:W16"/>
    <mergeCell ref="W13:W14"/>
    <mergeCell ref="Y15:AA16"/>
    <mergeCell ref="Y13:AA14"/>
    <mergeCell ref="AH36:AJ37"/>
    <mergeCell ref="AH38:AJ39"/>
    <mergeCell ref="AH34:AJ35"/>
    <mergeCell ref="AB36:AD37"/>
    <mergeCell ref="AE36:AG37"/>
    <mergeCell ref="Y23:AA24"/>
    <mergeCell ref="Y25:AA25"/>
    <mergeCell ref="W23:W24"/>
    <mergeCell ref="Y19:AA20"/>
    <mergeCell ref="Y21:AA22"/>
    <mergeCell ref="Y26:AA27"/>
    <mergeCell ref="W26:W27"/>
    <mergeCell ref="Y28:AA29"/>
    <mergeCell ref="W30:W31"/>
    <mergeCell ref="W34:W35"/>
    <mergeCell ref="W38:W39"/>
    <mergeCell ref="W36:W37"/>
    <mergeCell ref="AE34:AG35"/>
    <mergeCell ref="AB15:AD16"/>
    <mergeCell ref="AB28:AD29"/>
    <mergeCell ref="AE54:AG55"/>
    <mergeCell ref="AE52:AG53"/>
    <mergeCell ref="AE42:AG42"/>
    <mergeCell ref="AE43:AG44"/>
    <mergeCell ref="W58:W59"/>
    <mergeCell ref="W56:W57"/>
    <mergeCell ref="W54:W55"/>
    <mergeCell ref="AE40:AG41"/>
    <mergeCell ref="AE46:AG47"/>
    <mergeCell ref="AE58:AG59"/>
    <mergeCell ref="AE56:AG57"/>
    <mergeCell ref="W46:W47"/>
    <mergeCell ref="AE48:AG49"/>
    <mergeCell ref="AE50:AG51"/>
    <mergeCell ref="AB50:AD51"/>
    <mergeCell ref="Y50:AA51"/>
    <mergeCell ref="AB56:AD57"/>
    <mergeCell ref="AB54:AD55"/>
    <mergeCell ref="W40:W41"/>
    <mergeCell ref="W42:W44"/>
    <mergeCell ref="Y52:AA53"/>
    <mergeCell ref="AB52:AD53"/>
    <mergeCell ref="Y46:AA47"/>
    <mergeCell ref="AB48:AD49"/>
    <mergeCell ref="Y48:AA49"/>
    <mergeCell ref="AB60:AD61"/>
    <mergeCell ref="AB62:AD63"/>
    <mergeCell ref="Y30:AA31"/>
    <mergeCell ref="Y62:AA63"/>
    <mergeCell ref="Y64:AA65"/>
    <mergeCell ref="W64:W65"/>
    <mergeCell ref="AB64:AD65"/>
    <mergeCell ref="W62:W63"/>
    <mergeCell ref="Y34:AA35"/>
    <mergeCell ref="Y32:AA33"/>
    <mergeCell ref="W32:W33"/>
    <mergeCell ref="AB58:AD59"/>
    <mergeCell ref="Y58:AA59"/>
    <mergeCell ref="Y60:AA61"/>
    <mergeCell ref="Y36:AA37"/>
    <mergeCell ref="Y42:AA42"/>
    <mergeCell ref="Y43:AA44"/>
    <mergeCell ref="Y45:AA45"/>
    <mergeCell ref="AB40:AD41"/>
    <mergeCell ref="AB45:AD45"/>
    <mergeCell ref="AB42:AD42"/>
    <mergeCell ref="Y56:AA57"/>
    <mergeCell ref="Y54:AA55"/>
    <mergeCell ref="Y7:AA8"/>
    <mergeCell ref="AB5:AD6"/>
    <mergeCell ref="AB7:AD8"/>
    <mergeCell ref="AH7:AJ8"/>
    <mergeCell ref="W17:W18"/>
    <mergeCell ref="W19:W20"/>
    <mergeCell ref="C19:G20"/>
    <mergeCell ref="B19:B20"/>
    <mergeCell ref="AE17:AG18"/>
    <mergeCell ref="AE19:AG20"/>
    <mergeCell ref="AH19:AJ20"/>
    <mergeCell ref="AH17:AJ18"/>
    <mergeCell ref="AB19:AD20"/>
    <mergeCell ref="AB17:AD18"/>
    <mergeCell ref="AH11:AJ12"/>
    <mergeCell ref="W11:W12"/>
    <mergeCell ref="AB11:AD12"/>
    <mergeCell ref="Y11:AA12"/>
    <mergeCell ref="W9:W10"/>
    <mergeCell ref="Y9:AA10"/>
    <mergeCell ref="B15:B16"/>
    <mergeCell ref="B13:B14"/>
    <mergeCell ref="AH9:AJ10"/>
    <mergeCell ref="AH15:AJ16"/>
    <mergeCell ref="AI1:AJ1"/>
    <mergeCell ref="D1:AH1"/>
    <mergeCell ref="D5:D6"/>
    <mergeCell ref="AH5:AJ6"/>
    <mergeCell ref="AB4:AD4"/>
    <mergeCell ref="AH4:AJ4"/>
    <mergeCell ref="W2:AH3"/>
    <mergeCell ref="Y5:AA6"/>
    <mergeCell ref="Y4:AA4"/>
    <mergeCell ref="H5:I5"/>
    <mergeCell ref="W5:W6"/>
    <mergeCell ref="E5:E6"/>
    <mergeCell ref="F5:F6"/>
    <mergeCell ref="AE5:AG6"/>
    <mergeCell ref="AE4:AG4"/>
    <mergeCell ref="AI2:AJ2"/>
    <mergeCell ref="AI3:AJ3"/>
    <mergeCell ref="H6:I6"/>
    <mergeCell ref="I2:T3"/>
    <mergeCell ref="D2:H3"/>
    <mergeCell ref="H4:I4"/>
  </mergeCells>
  <conditionalFormatting sqref="AH46:AJ47">
    <cfRule type="notContainsBlanks" dxfId="0" priority="1">
      <formula>LEN(TRIM(AH46))&gt;0</formula>
    </cfRule>
  </conditionalFormatting>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M1000"/>
  <sheetViews>
    <sheetView workbookViewId="0">
      <selection sqref="A1:AS43"/>
    </sheetView>
  </sheetViews>
  <sheetFormatPr baseColWidth="10" defaultColWidth="14.42578125" defaultRowHeight="15" customHeight="1"/>
  <cols>
    <col min="3" max="3" width="40.7109375" customWidth="1"/>
    <col min="5" max="9" width="37.42578125" customWidth="1"/>
    <col min="11" max="12" width="26.5703125" customWidth="1"/>
  </cols>
  <sheetData>
    <row r="1" spans="1:39" ht="15" customHeight="1">
      <c r="A1" s="1068"/>
      <c r="B1" s="2330" t="s">
        <v>2930</v>
      </c>
      <c r="C1" s="1715"/>
      <c r="D1" s="1715"/>
      <c r="E1" s="1715"/>
      <c r="F1" s="1715"/>
      <c r="G1" s="1715"/>
      <c r="H1" s="1715"/>
      <c r="I1" s="1715"/>
      <c r="J1" s="1715"/>
      <c r="K1" s="1715"/>
      <c r="L1" s="1715"/>
      <c r="M1" s="1715"/>
      <c r="N1" s="1715"/>
      <c r="O1" s="1715"/>
      <c r="P1" s="1715"/>
      <c r="Q1" s="1715"/>
      <c r="R1" s="1715"/>
      <c r="S1" s="1715"/>
      <c r="T1" s="1715"/>
      <c r="U1" s="1715"/>
      <c r="V1" s="1715"/>
      <c r="W1" s="1715"/>
      <c r="X1" s="1715"/>
      <c r="Y1" s="1715"/>
      <c r="Z1" s="1715"/>
      <c r="AA1" s="1715"/>
      <c r="AB1" s="1068"/>
      <c r="AC1" s="1068"/>
      <c r="AD1" s="1068"/>
      <c r="AE1" s="1068"/>
      <c r="AF1" s="1068"/>
      <c r="AG1" s="1068"/>
      <c r="AH1" s="1068"/>
      <c r="AI1" s="1068"/>
      <c r="AJ1" s="1068"/>
      <c r="AK1" s="1068"/>
      <c r="AL1" s="1069"/>
      <c r="AM1" s="1068"/>
    </row>
    <row r="2" spans="1:39" ht="15" customHeight="1">
      <c r="A2" s="1068"/>
      <c r="B2" s="2329" t="s">
        <v>2932</v>
      </c>
      <c r="C2" s="2339" t="s">
        <v>2933</v>
      </c>
      <c r="D2" s="2328" t="s">
        <v>2937</v>
      </c>
      <c r="E2" s="1721"/>
      <c r="F2" s="2339" t="s">
        <v>2938</v>
      </c>
      <c r="G2" s="2339" t="s">
        <v>2939</v>
      </c>
      <c r="H2" s="2345" t="s">
        <v>2941</v>
      </c>
      <c r="I2" s="2339" t="s">
        <v>2942</v>
      </c>
      <c r="J2" s="2329" t="s">
        <v>2943</v>
      </c>
      <c r="K2" s="2339" t="s">
        <v>2944</v>
      </c>
      <c r="L2" s="2339" t="s">
        <v>2945</v>
      </c>
      <c r="M2" s="2328" t="s">
        <v>2946</v>
      </c>
      <c r="N2" s="1720"/>
      <c r="O2" s="1720"/>
      <c r="P2" s="1720"/>
      <c r="Q2" s="1720"/>
      <c r="R2" s="1720"/>
      <c r="S2" s="1721"/>
      <c r="T2" s="2329" t="s">
        <v>2947</v>
      </c>
      <c r="U2" s="2327" t="s">
        <v>2949</v>
      </c>
      <c r="V2" s="2326" t="s">
        <v>2950</v>
      </c>
      <c r="W2" s="2325" t="s">
        <v>2954</v>
      </c>
      <c r="X2" s="2325" t="s">
        <v>2955</v>
      </c>
      <c r="Y2" s="2324" t="s">
        <v>2956</v>
      </c>
      <c r="Z2" s="2325" t="s">
        <v>2957</v>
      </c>
      <c r="AA2" s="2324" t="s">
        <v>2958</v>
      </c>
      <c r="AB2" s="2343" t="s">
        <v>2959</v>
      </c>
      <c r="AC2" s="2342" t="s">
        <v>2962</v>
      </c>
      <c r="AD2" s="2341" t="s">
        <v>2956</v>
      </c>
      <c r="AE2" s="2343" t="s">
        <v>2966</v>
      </c>
      <c r="AF2" s="2342" t="s">
        <v>2967</v>
      </c>
      <c r="AG2" s="2341" t="s">
        <v>2956</v>
      </c>
      <c r="AH2" s="2343" t="s">
        <v>2968</v>
      </c>
      <c r="AI2" s="2342" t="s">
        <v>2969</v>
      </c>
      <c r="AJ2" s="2341" t="s">
        <v>2956</v>
      </c>
      <c r="AK2" s="2341" t="s">
        <v>2970</v>
      </c>
      <c r="AL2" s="1069"/>
      <c r="AM2" s="1068"/>
    </row>
    <row r="3" spans="1:39" ht="15" customHeight="1">
      <c r="A3" s="1068"/>
      <c r="B3" s="1616"/>
      <c r="C3" s="1616"/>
      <c r="D3" s="1678"/>
      <c r="E3" s="1713"/>
      <c r="F3" s="1616"/>
      <c r="G3" s="1616"/>
      <c r="H3" s="1616"/>
      <c r="I3" s="1616"/>
      <c r="J3" s="1616"/>
      <c r="K3" s="1616"/>
      <c r="L3" s="1616"/>
      <c r="M3" s="1679"/>
      <c r="N3" s="1722"/>
      <c r="O3" s="1722"/>
      <c r="P3" s="1722"/>
      <c r="Q3" s="1722"/>
      <c r="R3" s="1722"/>
      <c r="S3" s="1648"/>
      <c r="T3" s="1616"/>
      <c r="U3" s="1616"/>
      <c r="V3" s="1616"/>
      <c r="W3" s="1616"/>
      <c r="X3" s="1616"/>
      <c r="Y3" s="1678"/>
      <c r="Z3" s="1616"/>
      <c r="AA3" s="1678"/>
      <c r="AB3" s="1616"/>
      <c r="AC3" s="1678"/>
      <c r="AD3" s="1616"/>
      <c r="AE3" s="1616"/>
      <c r="AF3" s="1678"/>
      <c r="AG3" s="1616"/>
      <c r="AH3" s="1616"/>
      <c r="AI3" s="1678"/>
      <c r="AJ3" s="1616"/>
      <c r="AK3" s="1616"/>
      <c r="AL3" s="1069"/>
      <c r="AM3" s="1068"/>
    </row>
    <row r="4" spans="1:39" ht="15" customHeight="1">
      <c r="A4" s="1068"/>
      <c r="B4" s="1619"/>
      <c r="C4" s="1619"/>
      <c r="D4" s="1679"/>
      <c r="E4" s="1648"/>
      <c r="F4" s="1619"/>
      <c r="G4" s="1619"/>
      <c r="H4" s="1619"/>
      <c r="I4" s="1619"/>
      <c r="J4" s="1619"/>
      <c r="K4" s="1619"/>
      <c r="L4" s="1619"/>
      <c r="M4" s="1071" t="s">
        <v>2974</v>
      </c>
      <c r="N4" s="1071" t="s">
        <v>2975</v>
      </c>
      <c r="O4" s="1071" t="s">
        <v>2976</v>
      </c>
      <c r="P4" s="1071" t="s">
        <v>2977</v>
      </c>
      <c r="Q4" s="1071" t="s">
        <v>2978</v>
      </c>
      <c r="R4" s="1072" t="s">
        <v>2979</v>
      </c>
      <c r="S4" s="1071" t="s">
        <v>2980</v>
      </c>
      <c r="T4" s="1619"/>
      <c r="U4" s="1619"/>
      <c r="V4" s="1616"/>
      <c r="W4" s="1619"/>
      <c r="X4" s="1619"/>
      <c r="Y4" s="1678"/>
      <c r="Z4" s="1619"/>
      <c r="AA4" s="1679"/>
      <c r="AB4" s="1619"/>
      <c r="AC4" s="1679"/>
      <c r="AD4" s="1619"/>
      <c r="AE4" s="1619"/>
      <c r="AF4" s="1679"/>
      <c r="AG4" s="1619"/>
      <c r="AH4" s="1619"/>
      <c r="AI4" s="1679"/>
      <c r="AJ4" s="1619"/>
      <c r="AK4" s="1619"/>
      <c r="AL4" s="1073"/>
      <c r="AM4" s="1068"/>
    </row>
    <row r="5" spans="1:39" ht="15" customHeight="1">
      <c r="A5" s="1074">
        <v>11</v>
      </c>
      <c r="B5" s="2344">
        <v>1</v>
      </c>
      <c r="C5" s="2336" t="s">
        <v>2986</v>
      </c>
      <c r="D5" s="1075">
        <v>1</v>
      </c>
      <c r="E5" s="1076" t="s">
        <v>2987</v>
      </c>
      <c r="F5" s="1077">
        <v>42156</v>
      </c>
      <c r="G5" s="1077">
        <v>43435</v>
      </c>
      <c r="H5" s="1076" t="s">
        <v>2989</v>
      </c>
      <c r="I5" s="1076" t="s">
        <v>2990</v>
      </c>
      <c r="J5" s="1078">
        <v>3</v>
      </c>
      <c r="K5" s="1076" t="s">
        <v>2991</v>
      </c>
      <c r="L5" s="1076" t="s">
        <v>2992</v>
      </c>
      <c r="M5" s="1078">
        <v>0</v>
      </c>
      <c r="N5" s="1079">
        <v>1</v>
      </c>
      <c r="O5" s="1078">
        <v>0</v>
      </c>
      <c r="P5" s="1078">
        <v>1</v>
      </c>
      <c r="Q5" s="1078">
        <v>0</v>
      </c>
      <c r="R5" s="1078">
        <v>1</v>
      </c>
      <c r="S5" s="1078">
        <v>0</v>
      </c>
      <c r="T5" s="1080">
        <v>3</v>
      </c>
      <c r="U5" s="1081" t="s">
        <v>2996</v>
      </c>
      <c r="V5" s="1082" t="s">
        <v>2998</v>
      </c>
      <c r="W5" s="1083">
        <v>1</v>
      </c>
      <c r="X5" s="1084" t="s">
        <v>2999</v>
      </c>
      <c r="Y5" s="1085" t="s">
        <v>3000</v>
      </c>
      <c r="Z5" s="1083" t="s">
        <v>3001</v>
      </c>
      <c r="AA5" s="1084" t="s">
        <v>3001</v>
      </c>
      <c r="AB5" s="1086">
        <v>1</v>
      </c>
      <c r="AC5" s="1087" t="s">
        <v>3002</v>
      </c>
      <c r="AD5" s="1088" t="s">
        <v>3003</v>
      </c>
      <c r="AE5" s="1089"/>
      <c r="AF5" s="1090" t="s">
        <v>3001</v>
      </c>
      <c r="AG5" s="1091"/>
      <c r="AH5" s="1088">
        <v>1</v>
      </c>
      <c r="AI5" s="1086" t="s">
        <v>3004</v>
      </c>
      <c r="AJ5" s="1091"/>
      <c r="AK5" s="1088" t="s">
        <v>3005</v>
      </c>
      <c r="AL5" s="1092">
        <v>1.1000000000000001</v>
      </c>
      <c r="AM5" s="1093" t="s">
        <v>3006</v>
      </c>
    </row>
    <row r="6" spans="1:39" ht="15" customHeight="1">
      <c r="A6" s="1074">
        <v>13</v>
      </c>
      <c r="B6" s="1722"/>
      <c r="C6" s="1619"/>
      <c r="D6" s="1075">
        <v>2</v>
      </c>
      <c r="E6" s="1094" t="s">
        <v>3007</v>
      </c>
      <c r="F6" s="1077">
        <v>42156</v>
      </c>
      <c r="G6" s="1077">
        <v>43435</v>
      </c>
      <c r="H6" s="1076" t="s">
        <v>3008</v>
      </c>
      <c r="I6" s="1094" t="s">
        <v>3009</v>
      </c>
      <c r="J6" s="1078">
        <v>4</v>
      </c>
      <c r="K6" s="1094" t="s">
        <v>3010</v>
      </c>
      <c r="L6" s="1094" t="s">
        <v>3011</v>
      </c>
      <c r="M6" s="1095">
        <v>1</v>
      </c>
      <c r="N6" s="1079">
        <v>1</v>
      </c>
      <c r="O6" s="1078">
        <v>0</v>
      </c>
      <c r="P6" s="1078">
        <v>1</v>
      </c>
      <c r="Q6" s="1078">
        <v>0</v>
      </c>
      <c r="R6" s="1078">
        <v>1</v>
      </c>
      <c r="S6" s="1078">
        <v>0</v>
      </c>
      <c r="T6" s="1080">
        <v>4</v>
      </c>
      <c r="U6" s="1081" t="s">
        <v>2996</v>
      </c>
      <c r="V6" s="1096" t="s">
        <v>3012</v>
      </c>
      <c r="W6" s="1083">
        <v>1</v>
      </c>
      <c r="X6" s="1084" t="s">
        <v>3013</v>
      </c>
      <c r="Y6" s="1085" t="s">
        <v>3000</v>
      </c>
      <c r="Z6" s="1083" t="s">
        <v>3001</v>
      </c>
      <c r="AA6" s="1084" t="s">
        <v>3001</v>
      </c>
      <c r="AB6" s="1086">
        <v>1</v>
      </c>
      <c r="AC6" s="1087" t="s">
        <v>3014</v>
      </c>
      <c r="AD6" s="1088" t="s">
        <v>3003</v>
      </c>
      <c r="AE6" s="1089"/>
      <c r="AF6" s="1090" t="s">
        <v>3001</v>
      </c>
      <c r="AG6" s="1091"/>
      <c r="AH6" s="1088">
        <v>1</v>
      </c>
      <c r="AI6" s="1086" t="s">
        <v>3015</v>
      </c>
      <c r="AJ6" s="1091"/>
      <c r="AK6" s="1088" t="s">
        <v>3005</v>
      </c>
      <c r="AL6" s="1097">
        <v>43132</v>
      </c>
      <c r="AM6" s="1093" t="s">
        <v>3006</v>
      </c>
    </row>
    <row r="7" spans="1:39" ht="15" customHeight="1">
      <c r="A7" s="1074">
        <v>17</v>
      </c>
      <c r="B7" s="2332">
        <v>2</v>
      </c>
      <c r="C7" s="2337" t="s">
        <v>3016</v>
      </c>
      <c r="D7" s="1098">
        <v>1</v>
      </c>
      <c r="E7" s="1099" t="s">
        <v>3017</v>
      </c>
      <c r="F7" s="1077">
        <v>42156</v>
      </c>
      <c r="G7" s="1077">
        <v>43435</v>
      </c>
      <c r="H7" s="1099" t="s">
        <v>3018</v>
      </c>
      <c r="I7" s="1099" t="s">
        <v>3019</v>
      </c>
      <c r="J7" s="1078">
        <v>4</v>
      </c>
      <c r="K7" s="1099" t="s">
        <v>3020</v>
      </c>
      <c r="L7" s="1099" t="s">
        <v>3021</v>
      </c>
      <c r="M7" s="1078">
        <v>1</v>
      </c>
      <c r="N7" s="1079">
        <v>1</v>
      </c>
      <c r="O7" s="1078">
        <v>0</v>
      </c>
      <c r="P7" s="1078">
        <v>1</v>
      </c>
      <c r="Q7" s="1078">
        <v>0</v>
      </c>
      <c r="R7" s="1078">
        <v>1</v>
      </c>
      <c r="S7" s="1078">
        <v>0</v>
      </c>
      <c r="T7" s="1080">
        <v>4</v>
      </c>
      <c r="U7" s="1081" t="s">
        <v>3022</v>
      </c>
      <c r="V7" s="1082" t="s">
        <v>3023</v>
      </c>
      <c r="W7" s="1100">
        <v>0</v>
      </c>
      <c r="X7" s="1101" t="s">
        <v>3024</v>
      </c>
      <c r="Y7" s="1085" t="s">
        <v>3000</v>
      </c>
      <c r="Z7" s="1100">
        <v>0</v>
      </c>
      <c r="AA7" s="1102" t="s">
        <v>3025</v>
      </c>
      <c r="AB7" s="1103">
        <v>1</v>
      </c>
      <c r="AC7" s="1104" t="s">
        <v>3026</v>
      </c>
      <c r="AD7" s="1091"/>
      <c r="AE7" s="1103">
        <v>4</v>
      </c>
      <c r="AF7" s="1104" t="s">
        <v>3029</v>
      </c>
      <c r="AG7" s="1091"/>
      <c r="AH7" s="1091"/>
      <c r="AI7" s="1105" t="s">
        <v>3030</v>
      </c>
      <c r="AJ7" s="1091"/>
      <c r="AK7" s="1086" t="s">
        <v>3031</v>
      </c>
      <c r="AL7" s="1097">
        <v>43102</v>
      </c>
      <c r="AM7" s="1093" t="s">
        <v>3006</v>
      </c>
    </row>
    <row r="8" spans="1:39" ht="15" customHeight="1">
      <c r="A8" s="1106"/>
      <c r="B8" s="1722"/>
      <c r="C8" s="1619"/>
      <c r="D8" s="1080">
        <v>3</v>
      </c>
      <c r="E8" s="1094" t="s">
        <v>3032</v>
      </c>
      <c r="F8" s="1077">
        <v>42186</v>
      </c>
      <c r="G8" s="1077">
        <v>43435</v>
      </c>
      <c r="H8" s="1076" t="s">
        <v>3033</v>
      </c>
      <c r="I8" s="1094" t="s">
        <v>3034</v>
      </c>
      <c r="J8" s="1078">
        <v>4</v>
      </c>
      <c r="K8" s="1094" t="s">
        <v>3035</v>
      </c>
      <c r="L8" s="1094" t="s">
        <v>3036</v>
      </c>
      <c r="M8" s="1095">
        <v>1</v>
      </c>
      <c r="N8" s="1107">
        <v>0</v>
      </c>
      <c r="O8" s="1078">
        <v>1</v>
      </c>
      <c r="P8" s="1078">
        <v>0</v>
      </c>
      <c r="Q8" s="1078">
        <v>1</v>
      </c>
      <c r="R8" s="1078">
        <v>0</v>
      </c>
      <c r="S8" s="1078">
        <v>1</v>
      </c>
      <c r="T8" s="1080">
        <v>4</v>
      </c>
      <c r="U8" s="1081" t="s">
        <v>3037</v>
      </c>
      <c r="V8" s="1082" t="s">
        <v>3038</v>
      </c>
      <c r="W8" s="1083">
        <v>1</v>
      </c>
      <c r="X8" s="1108" t="s">
        <v>3040</v>
      </c>
      <c r="Y8" s="1085" t="s">
        <v>3000</v>
      </c>
      <c r="Z8" s="1083">
        <v>2</v>
      </c>
      <c r="AA8" s="1109" t="s">
        <v>3041</v>
      </c>
      <c r="AB8" s="1110">
        <v>1</v>
      </c>
      <c r="AC8" s="1110" t="s">
        <v>3042</v>
      </c>
      <c r="AD8" s="1111"/>
      <c r="AE8" s="1110">
        <v>4</v>
      </c>
      <c r="AF8" s="1110" t="s">
        <v>3043</v>
      </c>
      <c r="AG8" s="1090" t="s">
        <v>3044</v>
      </c>
      <c r="AH8" s="1113"/>
      <c r="AI8" s="1090" t="s">
        <v>3001</v>
      </c>
      <c r="AJ8" s="1114"/>
      <c r="AK8" s="1115" t="s">
        <v>3045</v>
      </c>
      <c r="AL8" s="1097">
        <v>43161</v>
      </c>
      <c r="AM8" s="1093" t="s">
        <v>3006</v>
      </c>
    </row>
    <row r="9" spans="1:39" ht="15" customHeight="1">
      <c r="A9" s="1074">
        <v>24</v>
      </c>
      <c r="B9" s="2331">
        <v>3</v>
      </c>
      <c r="C9" s="2337" t="s">
        <v>3046</v>
      </c>
      <c r="D9" s="1075">
        <v>1</v>
      </c>
      <c r="E9" s="1116" t="s">
        <v>3048</v>
      </c>
      <c r="F9" s="1077">
        <v>42156</v>
      </c>
      <c r="G9" s="1077">
        <v>43435</v>
      </c>
      <c r="H9" s="1116" t="s">
        <v>3049</v>
      </c>
      <c r="I9" s="1116" t="s">
        <v>3050</v>
      </c>
      <c r="J9" s="1117" t="s">
        <v>3051</v>
      </c>
      <c r="K9" s="1116" t="s">
        <v>3052</v>
      </c>
      <c r="L9" s="1116" t="s">
        <v>3053</v>
      </c>
      <c r="M9" s="1118">
        <v>3</v>
      </c>
      <c r="N9" s="1119">
        <v>3</v>
      </c>
      <c r="O9" s="1120">
        <v>3</v>
      </c>
      <c r="P9" s="1120">
        <v>3</v>
      </c>
      <c r="Q9" s="1120">
        <v>3</v>
      </c>
      <c r="R9" s="1120">
        <v>3</v>
      </c>
      <c r="S9" s="1120">
        <v>3</v>
      </c>
      <c r="T9" s="1120">
        <v>21</v>
      </c>
      <c r="U9" s="1081" t="s">
        <v>3054</v>
      </c>
      <c r="V9" s="1121" t="s">
        <v>3055</v>
      </c>
      <c r="W9" s="1122" t="s">
        <v>3056</v>
      </c>
      <c r="X9" s="1121" t="s">
        <v>3058</v>
      </c>
      <c r="Y9" s="1085" t="s">
        <v>3000</v>
      </c>
      <c r="Z9" s="1123" t="s">
        <v>3059</v>
      </c>
      <c r="AA9" s="1124" t="s">
        <v>3060</v>
      </c>
      <c r="AB9" s="1125">
        <v>3</v>
      </c>
      <c r="AC9" s="1126" t="s">
        <v>3061</v>
      </c>
      <c r="AD9" s="1127"/>
      <c r="AE9" s="1125">
        <v>3</v>
      </c>
      <c r="AF9" s="1125" t="s">
        <v>3066</v>
      </c>
      <c r="AG9" s="1127"/>
      <c r="AH9" s="1128">
        <v>5</v>
      </c>
      <c r="AI9" s="1129" t="s">
        <v>3067</v>
      </c>
      <c r="AJ9" s="1127"/>
      <c r="AK9" s="1130" t="s">
        <v>3069</v>
      </c>
      <c r="AL9" s="1092">
        <v>3.1</v>
      </c>
      <c r="AM9" s="1093" t="s">
        <v>3006</v>
      </c>
    </row>
    <row r="10" spans="1:39" ht="15" customHeight="1">
      <c r="A10" s="1074">
        <v>25</v>
      </c>
      <c r="B10" s="1678"/>
      <c r="C10" s="1616"/>
      <c r="D10" s="1075">
        <v>2</v>
      </c>
      <c r="E10" s="1094" t="s">
        <v>3070</v>
      </c>
      <c r="F10" s="1077">
        <v>42156</v>
      </c>
      <c r="G10" s="1077">
        <v>43435</v>
      </c>
      <c r="H10" s="1116" t="s">
        <v>3049</v>
      </c>
      <c r="I10" s="1116" t="s">
        <v>3071</v>
      </c>
      <c r="J10" s="1117" t="s">
        <v>3072</v>
      </c>
      <c r="K10" s="1116" t="s">
        <v>3074</v>
      </c>
      <c r="L10" s="1116" t="s">
        <v>3053</v>
      </c>
      <c r="M10" s="1118">
        <v>2</v>
      </c>
      <c r="N10" s="1119">
        <v>2</v>
      </c>
      <c r="O10" s="1120">
        <v>2</v>
      </c>
      <c r="P10" s="1120">
        <v>2</v>
      </c>
      <c r="Q10" s="1120">
        <v>2</v>
      </c>
      <c r="R10" s="1120">
        <v>2</v>
      </c>
      <c r="S10" s="1120">
        <v>2</v>
      </c>
      <c r="T10" s="1120">
        <v>14</v>
      </c>
      <c r="U10" s="1081" t="s">
        <v>3054</v>
      </c>
      <c r="V10" s="1121" t="s">
        <v>3076</v>
      </c>
      <c r="W10" s="1131" t="s">
        <v>3077</v>
      </c>
      <c r="X10" s="1131" t="s">
        <v>3078</v>
      </c>
      <c r="Y10" s="1085" t="s">
        <v>3000</v>
      </c>
      <c r="Z10" s="1123" t="s">
        <v>3077</v>
      </c>
      <c r="AA10" s="1124" t="s">
        <v>3079</v>
      </c>
      <c r="AB10" s="1132">
        <v>2</v>
      </c>
      <c r="AC10" s="1132" t="s">
        <v>3080</v>
      </c>
      <c r="AD10" s="1127"/>
      <c r="AE10" s="1132">
        <v>2</v>
      </c>
      <c r="AF10" s="1132" t="s">
        <v>3081</v>
      </c>
      <c r="AG10" s="1127"/>
      <c r="AH10" s="1128">
        <v>2</v>
      </c>
      <c r="AI10" s="1129" t="s">
        <v>3082</v>
      </c>
      <c r="AJ10" s="1127"/>
      <c r="AK10" s="1130" t="s">
        <v>3069</v>
      </c>
      <c r="AL10" s="1092">
        <v>3.2</v>
      </c>
      <c r="AM10" s="1133" t="s">
        <v>3000</v>
      </c>
    </row>
    <row r="11" spans="1:39" ht="15" customHeight="1">
      <c r="A11" s="1074">
        <v>26</v>
      </c>
      <c r="B11" s="1678"/>
      <c r="C11" s="1616"/>
      <c r="D11" s="1075">
        <v>3</v>
      </c>
      <c r="E11" s="1094" t="s">
        <v>3083</v>
      </c>
      <c r="F11" s="1077">
        <v>42156</v>
      </c>
      <c r="G11" s="1077">
        <v>43435</v>
      </c>
      <c r="H11" s="1094" t="s">
        <v>3084</v>
      </c>
      <c r="I11" s="1094" t="s">
        <v>3085</v>
      </c>
      <c r="J11" s="1134">
        <v>7</v>
      </c>
      <c r="K11" s="1094" t="s">
        <v>3087</v>
      </c>
      <c r="L11" s="1116" t="s">
        <v>3088</v>
      </c>
      <c r="M11" s="1078">
        <v>1</v>
      </c>
      <c r="N11" s="1079">
        <v>1</v>
      </c>
      <c r="O11" s="1078">
        <v>1</v>
      </c>
      <c r="P11" s="1078">
        <v>1</v>
      </c>
      <c r="Q11" s="1078">
        <v>1</v>
      </c>
      <c r="R11" s="1078">
        <v>1</v>
      </c>
      <c r="S11" s="1078">
        <v>1</v>
      </c>
      <c r="T11" s="1135">
        <v>7</v>
      </c>
      <c r="U11" s="1081" t="s">
        <v>3054</v>
      </c>
      <c r="V11" s="1082" t="s">
        <v>3089</v>
      </c>
      <c r="W11" s="1084" t="s">
        <v>3091</v>
      </c>
      <c r="X11" s="1108" t="s">
        <v>3092</v>
      </c>
      <c r="Y11" s="1085" t="s">
        <v>3000</v>
      </c>
      <c r="Z11" s="1100" t="s">
        <v>3093</v>
      </c>
      <c r="AA11" s="1124" t="s">
        <v>3095</v>
      </c>
      <c r="AB11" s="1136">
        <v>1</v>
      </c>
      <c r="AC11" s="1136" t="s">
        <v>3096</v>
      </c>
      <c r="AD11" s="1127"/>
      <c r="AE11" s="1136">
        <v>1</v>
      </c>
      <c r="AF11" s="1136" t="s">
        <v>3097</v>
      </c>
      <c r="AG11" s="1127"/>
      <c r="AH11" s="1128">
        <v>1</v>
      </c>
      <c r="AI11" s="1129" t="s">
        <v>3098</v>
      </c>
      <c r="AJ11" s="1127"/>
      <c r="AK11" s="1130" t="s">
        <v>3069</v>
      </c>
      <c r="AL11" s="1092">
        <v>3.3</v>
      </c>
      <c r="AM11" s="1093" t="s">
        <v>3006</v>
      </c>
    </row>
    <row r="12" spans="1:39" ht="15" customHeight="1">
      <c r="A12" s="1074">
        <v>27</v>
      </c>
      <c r="B12" s="1679"/>
      <c r="C12" s="1619"/>
      <c r="D12" s="1075">
        <v>4</v>
      </c>
      <c r="E12" s="1116" t="s">
        <v>3099</v>
      </c>
      <c r="F12" s="1137">
        <v>42217</v>
      </c>
      <c r="G12" s="1077">
        <v>43435</v>
      </c>
      <c r="H12" s="1138" t="s">
        <v>3100</v>
      </c>
      <c r="I12" s="1116" t="s">
        <v>3101</v>
      </c>
      <c r="J12" s="1117" t="s">
        <v>3102</v>
      </c>
      <c r="K12" s="1116" t="s">
        <v>3103</v>
      </c>
      <c r="L12" s="1116" t="s">
        <v>3104</v>
      </c>
      <c r="M12" s="1139">
        <v>1</v>
      </c>
      <c r="N12" s="1140">
        <v>1</v>
      </c>
      <c r="O12" s="1117">
        <v>1</v>
      </c>
      <c r="P12" s="1117">
        <v>1</v>
      </c>
      <c r="Q12" s="1117">
        <v>1</v>
      </c>
      <c r="R12" s="1117">
        <v>1</v>
      </c>
      <c r="S12" s="1117">
        <v>1</v>
      </c>
      <c r="T12" s="1120">
        <v>7</v>
      </c>
      <c r="U12" s="1081" t="s">
        <v>3054</v>
      </c>
      <c r="V12" s="1121" t="s">
        <v>3106</v>
      </c>
      <c r="W12" s="1122">
        <v>1</v>
      </c>
      <c r="X12" s="1131" t="s">
        <v>3107</v>
      </c>
      <c r="Y12" s="1085" t="s">
        <v>3000</v>
      </c>
      <c r="Z12" s="1123">
        <v>1</v>
      </c>
      <c r="AA12" s="1141" t="s">
        <v>3108</v>
      </c>
      <c r="AB12" s="1132">
        <v>0.5</v>
      </c>
      <c r="AC12" s="1142" t="s">
        <v>3109</v>
      </c>
      <c r="AD12" s="1127"/>
      <c r="AE12" s="1132">
        <v>1.5</v>
      </c>
      <c r="AF12" s="1143" t="s">
        <v>3110</v>
      </c>
      <c r="AG12" s="1127"/>
      <c r="AH12" s="1128">
        <v>1</v>
      </c>
      <c r="AI12" s="1129" t="s">
        <v>3112</v>
      </c>
      <c r="AJ12" s="1127"/>
      <c r="AK12" s="1130" t="s">
        <v>3069</v>
      </c>
      <c r="AL12" s="1092">
        <v>3.4</v>
      </c>
      <c r="AM12" s="1133" t="s">
        <v>3113</v>
      </c>
    </row>
    <row r="13" spans="1:39" ht="15" customHeight="1">
      <c r="A13" s="1074">
        <v>47</v>
      </c>
      <c r="B13" s="2338">
        <v>7</v>
      </c>
      <c r="C13" s="2337" t="s">
        <v>3116</v>
      </c>
      <c r="D13" s="1144">
        <v>1</v>
      </c>
      <c r="E13" s="1076" t="s">
        <v>3117</v>
      </c>
      <c r="F13" s="1077">
        <v>42156</v>
      </c>
      <c r="G13" s="1077">
        <v>43435</v>
      </c>
      <c r="H13" s="1099" t="s">
        <v>3118</v>
      </c>
      <c r="I13" s="1099" t="s">
        <v>3119</v>
      </c>
      <c r="J13" s="1145">
        <v>4</v>
      </c>
      <c r="K13" s="1099" t="s">
        <v>3120</v>
      </c>
      <c r="L13" s="1099" t="s">
        <v>3121</v>
      </c>
      <c r="M13" s="1146">
        <v>1</v>
      </c>
      <c r="N13" s="1147">
        <v>1</v>
      </c>
      <c r="O13" s="1144">
        <v>0</v>
      </c>
      <c r="P13" s="1144">
        <v>1</v>
      </c>
      <c r="Q13" s="1144">
        <v>0</v>
      </c>
      <c r="R13" s="1144">
        <v>1</v>
      </c>
      <c r="S13" s="1144">
        <v>0</v>
      </c>
      <c r="T13" s="1135">
        <v>4</v>
      </c>
      <c r="U13" s="1081" t="s">
        <v>3123</v>
      </c>
      <c r="V13" s="1148" t="s">
        <v>3124</v>
      </c>
      <c r="W13" s="1083">
        <v>0</v>
      </c>
      <c r="X13" s="1108" t="s">
        <v>3125</v>
      </c>
      <c r="Y13" s="1149" t="s">
        <v>3126</v>
      </c>
      <c r="Z13" s="1083">
        <v>1</v>
      </c>
      <c r="AA13" s="1108" t="s">
        <v>3127</v>
      </c>
      <c r="AB13" s="1110">
        <v>1</v>
      </c>
      <c r="AC13" s="1150" t="s">
        <v>3128</v>
      </c>
      <c r="AD13" s="1151"/>
      <c r="AE13" s="1090" t="s">
        <v>3001</v>
      </c>
      <c r="AF13" s="1151"/>
      <c r="AG13" s="1151"/>
      <c r="AH13" s="1151"/>
      <c r="AI13" s="1152" t="s">
        <v>3130</v>
      </c>
      <c r="AJ13" s="1151"/>
      <c r="AK13" s="1152" t="s">
        <v>3131</v>
      </c>
      <c r="AL13" s="1092">
        <v>7.1</v>
      </c>
      <c r="AM13" s="1153"/>
    </row>
    <row r="14" spans="1:39" ht="15" customHeight="1">
      <c r="A14" s="1074">
        <v>48</v>
      </c>
      <c r="B14" s="1713"/>
      <c r="C14" s="1616"/>
      <c r="D14" s="1154">
        <v>2</v>
      </c>
      <c r="E14" s="1155" t="s">
        <v>3132</v>
      </c>
      <c r="F14" s="1156"/>
      <c r="G14" s="1157" t="s">
        <v>3134</v>
      </c>
      <c r="H14" s="1155" t="s">
        <v>3135</v>
      </c>
      <c r="I14" s="1158"/>
      <c r="J14" s="1159"/>
      <c r="K14" s="1158"/>
      <c r="L14" s="1158"/>
      <c r="M14" s="1154">
        <v>0</v>
      </c>
      <c r="N14" s="1160"/>
      <c r="O14" s="1161"/>
      <c r="P14" s="1161"/>
      <c r="Q14" s="1161"/>
      <c r="R14" s="1161"/>
      <c r="S14" s="1161"/>
      <c r="T14" s="1162">
        <v>0</v>
      </c>
      <c r="U14" s="1163"/>
      <c r="V14" s="1164"/>
      <c r="W14" s="1165"/>
      <c r="X14" s="1165"/>
      <c r="Y14" s="1165"/>
      <c r="Z14" s="1165"/>
      <c r="AA14" s="1165"/>
      <c r="AB14" s="1165"/>
      <c r="AC14" s="1165"/>
      <c r="AD14" s="1165"/>
      <c r="AE14" s="1165"/>
      <c r="AF14" s="1165"/>
      <c r="AG14" s="1165"/>
      <c r="AH14" s="1165"/>
      <c r="AI14" s="1165"/>
      <c r="AJ14" s="1165"/>
      <c r="AK14" s="1165"/>
      <c r="AL14" s="1166">
        <v>7.1</v>
      </c>
      <c r="AM14" s="1167"/>
    </row>
    <row r="15" spans="1:39" ht="15" customHeight="1">
      <c r="A15" s="1074">
        <v>51</v>
      </c>
      <c r="B15" s="1648"/>
      <c r="C15" s="1619"/>
      <c r="D15" s="1078">
        <v>3</v>
      </c>
      <c r="E15" s="1094" t="s">
        <v>3136</v>
      </c>
      <c r="F15" s="1077">
        <v>42156</v>
      </c>
      <c r="G15" s="1077">
        <v>43435</v>
      </c>
      <c r="H15" s="1094" t="s">
        <v>3137</v>
      </c>
      <c r="I15" s="1094" t="s">
        <v>3138</v>
      </c>
      <c r="J15" s="1134">
        <v>4</v>
      </c>
      <c r="K15" s="1094" t="s">
        <v>3139</v>
      </c>
      <c r="L15" s="1094" t="s">
        <v>3140</v>
      </c>
      <c r="M15" s="1095">
        <v>1</v>
      </c>
      <c r="N15" s="1160"/>
      <c r="O15" s="1078">
        <v>1</v>
      </c>
      <c r="P15" s="1168"/>
      <c r="Q15" s="1078">
        <v>1</v>
      </c>
      <c r="R15" s="1168"/>
      <c r="S15" s="1078">
        <v>1</v>
      </c>
      <c r="T15" s="1169"/>
      <c r="U15" s="1081" t="s">
        <v>3123</v>
      </c>
      <c r="V15" s="1148" t="s">
        <v>3141</v>
      </c>
      <c r="W15" s="1083">
        <v>1</v>
      </c>
      <c r="X15" s="1108" t="s">
        <v>3142</v>
      </c>
      <c r="Y15" s="1170"/>
      <c r="Z15" s="1083">
        <v>2</v>
      </c>
      <c r="AA15" s="1171" t="s">
        <v>3143</v>
      </c>
      <c r="AB15" s="1114"/>
      <c r="AC15" s="1115" t="s">
        <v>3144</v>
      </c>
      <c r="AD15" s="1114"/>
      <c r="AE15" s="1115">
        <v>4</v>
      </c>
      <c r="AF15" s="1172" t="s">
        <v>3145</v>
      </c>
      <c r="AG15" s="1114"/>
      <c r="AH15" s="1173" t="s">
        <v>3146</v>
      </c>
      <c r="AI15" s="1174" t="s">
        <v>3147</v>
      </c>
      <c r="AJ15" s="1114"/>
      <c r="AK15" s="1115" t="s">
        <v>3131</v>
      </c>
      <c r="AL15" s="1092">
        <v>7.3</v>
      </c>
      <c r="AM15" s="1175" t="s">
        <v>3006</v>
      </c>
    </row>
    <row r="16" spans="1:39" ht="15" customHeight="1">
      <c r="A16" s="1074">
        <v>56</v>
      </c>
      <c r="B16" s="1176">
        <v>8</v>
      </c>
      <c r="C16" s="1177" t="s">
        <v>3148</v>
      </c>
      <c r="D16" s="1178">
        <v>1</v>
      </c>
      <c r="E16" s="1179" t="s">
        <v>3149</v>
      </c>
      <c r="F16" s="1180">
        <v>42156</v>
      </c>
      <c r="G16" s="1180">
        <v>43435</v>
      </c>
      <c r="H16" s="1179" t="s">
        <v>3150</v>
      </c>
      <c r="I16" s="1179" t="s">
        <v>3151</v>
      </c>
      <c r="J16" s="1181">
        <v>1</v>
      </c>
      <c r="K16" s="1179" t="s">
        <v>3152</v>
      </c>
      <c r="L16" s="1179" t="s">
        <v>3153</v>
      </c>
      <c r="M16" s="1182">
        <v>0.14000000000000001</v>
      </c>
      <c r="N16" s="1183">
        <v>0.15</v>
      </c>
      <c r="O16" s="1184">
        <v>0.14000000000000001</v>
      </c>
      <c r="P16" s="1184">
        <v>0.15</v>
      </c>
      <c r="Q16" s="1184">
        <v>0.14000000000000001</v>
      </c>
      <c r="R16" s="1184">
        <v>0.14000000000000001</v>
      </c>
      <c r="S16" s="1184">
        <v>0.14000000000000001</v>
      </c>
      <c r="T16" s="1185">
        <v>1</v>
      </c>
      <c r="U16" s="1186" t="s">
        <v>3154</v>
      </c>
      <c r="V16" s="1187" t="s">
        <v>3155</v>
      </c>
      <c r="W16" s="1188">
        <v>0.15</v>
      </c>
      <c r="X16" s="1189" t="s">
        <v>3156</v>
      </c>
      <c r="Y16" s="1085" t="s">
        <v>3000</v>
      </c>
      <c r="Z16" s="1188">
        <v>0.14000000000000001</v>
      </c>
      <c r="AA16" s="1190" t="s">
        <v>3157</v>
      </c>
      <c r="AB16" s="1191">
        <v>0.15</v>
      </c>
      <c r="AC16" s="1150" t="s">
        <v>3158</v>
      </c>
      <c r="AD16" s="1151"/>
      <c r="AE16" s="1191">
        <v>0.14000000000000001</v>
      </c>
      <c r="AF16" s="1150" t="s">
        <v>3159</v>
      </c>
      <c r="AG16" s="1151"/>
      <c r="AH16" s="1191">
        <v>0.14000000000000001</v>
      </c>
      <c r="AI16" s="1150" t="s">
        <v>3160</v>
      </c>
      <c r="AJ16" s="1151"/>
      <c r="AK16" s="1152" t="s">
        <v>3161</v>
      </c>
      <c r="AL16" s="1097">
        <v>43108</v>
      </c>
      <c r="AM16" s="1192" t="s">
        <v>3000</v>
      </c>
    </row>
    <row r="17" spans="1:39" ht="15" customHeight="1">
      <c r="A17" s="1074">
        <v>60</v>
      </c>
      <c r="B17" s="1193">
        <v>9</v>
      </c>
      <c r="C17" s="1194" t="s">
        <v>3162</v>
      </c>
      <c r="D17" s="1195">
        <v>1</v>
      </c>
      <c r="E17" s="1196" t="s">
        <v>3163</v>
      </c>
      <c r="F17" s="1180">
        <v>42156</v>
      </c>
      <c r="G17" s="1180">
        <v>43435</v>
      </c>
      <c r="H17" s="1196" t="s">
        <v>3164</v>
      </c>
      <c r="I17" s="1196" t="s">
        <v>3165</v>
      </c>
      <c r="J17" s="1197">
        <v>1</v>
      </c>
      <c r="K17" s="1196" t="s">
        <v>3166</v>
      </c>
      <c r="L17" s="1196" t="s">
        <v>3167</v>
      </c>
      <c r="M17" s="1182">
        <v>0.14000000000000001</v>
      </c>
      <c r="N17" s="1183">
        <v>0.15</v>
      </c>
      <c r="O17" s="1184">
        <v>0.14000000000000001</v>
      </c>
      <c r="P17" s="1184">
        <v>0.15</v>
      </c>
      <c r="Q17" s="1184">
        <v>0.14000000000000001</v>
      </c>
      <c r="R17" s="1184">
        <v>0.14000000000000001</v>
      </c>
      <c r="S17" s="1184">
        <v>0.14000000000000001</v>
      </c>
      <c r="T17" s="1185">
        <v>1</v>
      </c>
      <c r="U17" s="1186" t="s">
        <v>3168</v>
      </c>
      <c r="V17" s="1082" t="s">
        <v>3169</v>
      </c>
      <c r="W17" s="1188">
        <v>0.15</v>
      </c>
      <c r="X17" s="1084" t="s">
        <v>3170</v>
      </c>
      <c r="Y17" s="1085" t="s">
        <v>3000</v>
      </c>
      <c r="Z17" s="1188">
        <v>0.14000000000000001</v>
      </c>
      <c r="AA17" s="1084" t="s">
        <v>3171</v>
      </c>
      <c r="AB17" s="1198">
        <v>0.15</v>
      </c>
      <c r="AC17" s="1087" t="s">
        <v>3172</v>
      </c>
      <c r="AD17" s="1091"/>
      <c r="AE17" s="1198">
        <v>0.14000000000000001</v>
      </c>
      <c r="AF17" s="1087" t="s">
        <v>3174</v>
      </c>
      <c r="AG17" s="1091"/>
      <c r="AH17" s="1199">
        <v>0.14000000000000001</v>
      </c>
      <c r="AI17" s="1087" t="s">
        <v>3175</v>
      </c>
      <c r="AJ17" s="1091"/>
      <c r="AK17" s="1088" t="s">
        <v>3176</v>
      </c>
      <c r="AL17" s="1092">
        <v>9.1</v>
      </c>
      <c r="AM17" s="1192" t="s">
        <v>3000</v>
      </c>
    </row>
    <row r="18" spans="1:39" ht="15" customHeight="1">
      <c r="A18" s="1074">
        <v>68</v>
      </c>
      <c r="B18" s="2331">
        <v>10</v>
      </c>
      <c r="C18" s="2340" t="s">
        <v>3177</v>
      </c>
      <c r="D18" s="1080">
        <v>3</v>
      </c>
      <c r="E18" s="1094" t="s">
        <v>3178</v>
      </c>
      <c r="F18" s="1077">
        <v>42156</v>
      </c>
      <c r="G18" s="1077">
        <v>43435</v>
      </c>
      <c r="H18" s="1094" t="s">
        <v>3179</v>
      </c>
      <c r="I18" s="1094" t="s">
        <v>3180</v>
      </c>
      <c r="J18" s="1134">
        <v>7</v>
      </c>
      <c r="K18" s="1094" t="s">
        <v>3181</v>
      </c>
      <c r="L18" s="1094" t="s">
        <v>3182</v>
      </c>
      <c r="M18" s="1095">
        <v>1</v>
      </c>
      <c r="N18" s="1079">
        <v>1</v>
      </c>
      <c r="O18" s="1078">
        <v>1</v>
      </c>
      <c r="P18" s="1078">
        <v>1</v>
      </c>
      <c r="Q18" s="1078">
        <v>1</v>
      </c>
      <c r="R18" s="1078">
        <v>1</v>
      </c>
      <c r="S18" s="1078">
        <v>1</v>
      </c>
      <c r="T18" s="1135">
        <v>7</v>
      </c>
      <c r="U18" s="1081" t="s">
        <v>3183</v>
      </c>
      <c r="V18" s="1082" t="s">
        <v>3184</v>
      </c>
      <c r="W18" s="1083">
        <v>1</v>
      </c>
      <c r="X18" s="1084" t="s">
        <v>3185</v>
      </c>
      <c r="Y18" s="1085" t="s">
        <v>3000</v>
      </c>
      <c r="Z18" s="1083">
        <v>1</v>
      </c>
      <c r="AA18" s="1082" t="s">
        <v>3186</v>
      </c>
      <c r="AB18" s="1110">
        <v>1</v>
      </c>
      <c r="AC18" s="1152" t="s">
        <v>3187</v>
      </c>
      <c r="AD18" s="1200"/>
      <c r="AE18" s="1110">
        <v>2</v>
      </c>
      <c r="AF18" s="1152" t="s">
        <v>3188</v>
      </c>
      <c r="AG18" s="1200"/>
      <c r="AH18" s="1201">
        <v>1</v>
      </c>
      <c r="AI18" s="1152" t="s">
        <v>3191</v>
      </c>
      <c r="AJ18" s="1200"/>
      <c r="AK18" s="1201" t="s">
        <v>3192</v>
      </c>
      <c r="AL18" s="1202">
        <v>43169</v>
      </c>
      <c r="AM18" s="1192" t="s">
        <v>3000</v>
      </c>
    </row>
    <row r="19" spans="1:39" ht="15" customHeight="1">
      <c r="A19" s="1074">
        <v>69</v>
      </c>
      <c r="B19" s="1679"/>
      <c r="C19" s="1619"/>
      <c r="D19" s="1203">
        <v>4</v>
      </c>
      <c r="E19" s="1094" t="s">
        <v>3195</v>
      </c>
      <c r="F19" s="1077">
        <v>42156</v>
      </c>
      <c r="G19" s="1077">
        <v>43435</v>
      </c>
      <c r="H19" s="1094" t="s">
        <v>3196</v>
      </c>
      <c r="I19" s="1094" t="s">
        <v>3197</v>
      </c>
      <c r="J19" s="1204">
        <v>1</v>
      </c>
      <c r="K19" s="1094" t="s">
        <v>3198</v>
      </c>
      <c r="L19" s="1094" t="s">
        <v>3199</v>
      </c>
      <c r="M19" s="1095">
        <v>1</v>
      </c>
      <c r="N19" s="1079">
        <v>1</v>
      </c>
      <c r="O19" s="1078">
        <v>1</v>
      </c>
      <c r="P19" s="1078">
        <v>1</v>
      </c>
      <c r="Q19" s="1078">
        <v>1</v>
      </c>
      <c r="R19" s="1078">
        <v>1</v>
      </c>
      <c r="S19" s="1078">
        <v>1</v>
      </c>
      <c r="T19" s="1135">
        <v>7</v>
      </c>
      <c r="U19" s="1081" t="s">
        <v>3200</v>
      </c>
      <c r="V19" s="1082" t="s">
        <v>3201</v>
      </c>
      <c r="W19" s="1083">
        <v>1</v>
      </c>
      <c r="X19" s="1084" t="s">
        <v>3202</v>
      </c>
      <c r="Y19" s="1085" t="s">
        <v>3000</v>
      </c>
      <c r="Z19" s="1083">
        <v>1</v>
      </c>
      <c r="AA19" s="1084" t="s">
        <v>3202</v>
      </c>
      <c r="AB19" s="1110">
        <v>1</v>
      </c>
      <c r="AC19" s="1152" t="s">
        <v>3203</v>
      </c>
      <c r="AD19" s="1110" t="s">
        <v>3204</v>
      </c>
      <c r="AE19" s="1110">
        <v>1</v>
      </c>
      <c r="AF19" s="1152" t="s">
        <v>3205</v>
      </c>
      <c r="AG19" s="1205"/>
      <c r="AH19" s="1110">
        <v>1</v>
      </c>
      <c r="AI19" s="1110" t="s">
        <v>3206</v>
      </c>
      <c r="AJ19" s="1205"/>
      <c r="AK19" s="1110" t="s">
        <v>3200</v>
      </c>
      <c r="AL19" s="1092">
        <v>10.4</v>
      </c>
      <c r="AM19" s="1192" t="s">
        <v>3000</v>
      </c>
    </row>
    <row r="20" spans="1:39" ht="15" customHeight="1">
      <c r="A20" s="1074">
        <v>72</v>
      </c>
      <c r="B20" s="2333">
        <v>11</v>
      </c>
      <c r="C20" s="2336" t="s">
        <v>3207</v>
      </c>
      <c r="D20" s="1098">
        <v>1</v>
      </c>
      <c r="E20" s="1099" t="s">
        <v>3208</v>
      </c>
      <c r="F20" s="1206">
        <v>42401</v>
      </c>
      <c r="G20" s="1077">
        <v>43435</v>
      </c>
      <c r="H20" s="1099" t="s">
        <v>3209</v>
      </c>
      <c r="I20" s="1099" t="s">
        <v>3210</v>
      </c>
      <c r="J20" s="1207">
        <v>1</v>
      </c>
      <c r="K20" s="1099" t="s">
        <v>3211</v>
      </c>
      <c r="L20" s="1099" t="s">
        <v>3212</v>
      </c>
      <c r="M20" s="1209"/>
      <c r="N20" s="1210">
        <v>0.1</v>
      </c>
      <c r="O20" s="1211">
        <v>0.1</v>
      </c>
      <c r="P20" s="1211">
        <v>0.2</v>
      </c>
      <c r="Q20" s="1211">
        <v>0.2</v>
      </c>
      <c r="R20" s="1211">
        <v>0.2</v>
      </c>
      <c r="S20" s="1211">
        <v>0.2</v>
      </c>
      <c r="T20" s="1212">
        <v>1</v>
      </c>
      <c r="U20" s="1081" t="s">
        <v>3213</v>
      </c>
      <c r="V20" s="1082" t="s">
        <v>2998</v>
      </c>
      <c r="W20" s="1188">
        <v>0.1</v>
      </c>
      <c r="X20" s="1084" t="s">
        <v>3214</v>
      </c>
      <c r="Y20" s="1085" t="s">
        <v>3000</v>
      </c>
      <c r="Z20" s="1188">
        <v>0.1</v>
      </c>
      <c r="AA20" s="1084" t="s">
        <v>3215</v>
      </c>
      <c r="AB20" s="1110" t="s">
        <v>3216</v>
      </c>
      <c r="AC20" s="1152" t="s">
        <v>3217</v>
      </c>
      <c r="AD20" s="1200"/>
      <c r="AE20" s="1191">
        <v>0.1</v>
      </c>
      <c r="AF20" s="1152" t="s">
        <v>3218</v>
      </c>
      <c r="AG20" s="1200"/>
      <c r="AH20" s="1200"/>
      <c r="AI20" s="1090" t="s">
        <v>3219</v>
      </c>
      <c r="AJ20" s="1200"/>
      <c r="AK20" s="1110" t="s">
        <v>3220</v>
      </c>
      <c r="AL20" s="1092">
        <v>11.1</v>
      </c>
      <c r="AM20" s="1175" t="s">
        <v>3006</v>
      </c>
    </row>
    <row r="21" spans="1:39" ht="15" customHeight="1">
      <c r="A21" s="1074">
        <v>73</v>
      </c>
      <c r="B21" s="1713"/>
      <c r="C21" s="1616"/>
      <c r="D21" s="1213">
        <v>2</v>
      </c>
      <c r="E21" s="1094" t="s">
        <v>3221</v>
      </c>
      <c r="F21" s="1206">
        <v>42401</v>
      </c>
      <c r="G21" s="1077">
        <v>42705</v>
      </c>
      <c r="H21" s="1094" t="s">
        <v>3222</v>
      </c>
      <c r="I21" s="1094" t="s">
        <v>3223</v>
      </c>
      <c r="J21" s="1204">
        <v>1</v>
      </c>
      <c r="K21" s="1094" t="s">
        <v>3224</v>
      </c>
      <c r="L21" s="1094" t="s">
        <v>3225</v>
      </c>
      <c r="M21" s="1168"/>
      <c r="N21" s="1214">
        <v>0.5</v>
      </c>
      <c r="O21" s="1215">
        <v>0.5</v>
      </c>
      <c r="P21" s="1168"/>
      <c r="Q21" s="1168"/>
      <c r="R21" s="1168"/>
      <c r="S21" s="1168"/>
      <c r="T21" s="1212">
        <v>1</v>
      </c>
      <c r="U21" s="1081" t="s">
        <v>3213</v>
      </c>
      <c r="V21" s="1082" t="s">
        <v>2998</v>
      </c>
      <c r="W21" s="1188">
        <v>0.5</v>
      </c>
      <c r="X21" s="1084" t="s">
        <v>3228</v>
      </c>
      <c r="Y21" s="1085" t="s">
        <v>3000</v>
      </c>
      <c r="Z21" s="1188">
        <v>0.5</v>
      </c>
      <c r="AA21" s="1084" t="s">
        <v>3229</v>
      </c>
      <c r="AB21" s="1114"/>
      <c r="AC21" s="1216"/>
      <c r="AD21" s="1111"/>
      <c r="AE21" s="1090" t="s">
        <v>3219</v>
      </c>
      <c r="AF21" s="1216"/>
      <c r="AG21" s="1111"/>
      <c r="AH21" s="1111"/>
      <c r="AI21" s="1090" t="s">
        <v>3219</v>
      </c>
      <c r="AJ21" s="1111"/>
      <c r="AK21" s="1090" t="s">
        <v>3230</v>
      </c>
      <c r="AL21" s="1202">
        <v>43142</v>
      </c>
      <c r="AM21" s="1093" t="s">
        <v>3006</v>
      </c>
    </row>
    <row r="22" spans="1:39" ht="15" customHeight="1">
      <c r="A22" s="1106"/>
      <c r="B22" s="1713"/>
      <c r="C22" s="1616"/>
      <c r="D22" s="1213">
        <v>3</v>
      </c>
      <c r="E22" s="1094" t="s">
        <v>3231</v>
      </c>
      <c r="F22" s="1206">
        <v>42401</v>
      </c>
      <c r="G22" s="1077">
        <v>42705</v>
      </c>
      <c r="H22" s="1094" t="s">
        <v>3232</v>
      </c>
      <c r="I22" s="1094" t="s">
        <v>3233</v>
      </c>
      <c r="J22" s="1204">
        <v>1</v>
      </c>
      <c r="K22" s="1094" t="s">
        <v>3234</v>
      </c>
      <c r="L22" s="1094" t="s">
        <v>3235</v>
      </c>
      <c r="M22" s="1168"/>
      <c r="N22" s="1214">
        <v>0.5</v>
      </c>
      <c r="O22" s="1215">
        <v>0.5</v>
      </c>
      <c r="P22" s="1168"/>
      <c r="Q22" s="1168"/>
      <c r="R22" s="1168"/>
      <c r="S22" s="1168"/>
      <c r="T22" s="1212">
        <v>1</v>
      </c>
      <c r="U22" s="1081" t="s">
        <v>3213</v>
      </c>
      <c r="V22" s="1082" t="s">
        <v>2998</v>
      </c>
      <c r="W22" s="1188">
        <v>0.5</v>
      </c>
      <c r="X22" s="1084" t="s">
        <v>3236</v>
      </c>
      <c r="Y22" s="1085" t="s">
        <v>3000</v>
      </c>
      <c r="Z22" s="1188">
        <v>0.5</v>
      </c>
      <c r="AA22" s="1084" t="s">
        <v>3237</v>
      </c>
      <c r="AB22" s="1114"/>
      <c r="AC22" s="1216"/>
      <c r="AD22" s="1111"/>
      <c r="AE22" s="1090" t="s">
        <v>3219</v>
      </c>
      <c r="AF22" s="1216"/>
      <c r="AG22" s="1111"/>
      <c r="AH22" s="1111"/>
      <c r="AI22" s="1090" t="s">
        <v>3219</v>
      </c>
      <c r="AJ22" s="1111"/>
      <c r="AK22" s="1090" t="s">
        <v>3230</v>
      </c>
      <c r="AL22" s="1092">
        <v>11.3</v>
      </c>
      <c r="AM22" s="1175" t="s">
        <v>3006</v>
      </c>
    </row>
    <row r="23" spans="1:39" ht="15" customHeight="1">
      <c r="A23" s="1074">
        <v>74</v>
      </c>
      <c r="B23" s="1648"/>
      <c r="C23" s="1619"/>
      <c r="D23" s="1213">
        <v>4</v>
      </c>
      <c r="E23" s="1094" t="s">
        <v>3238</v>
      </c>
      <c r="F23" s="1206">
        <v>42401</v>
      </c>
      <c r="G23" s="1077">
        <v>43435</v>
      </c>
      <c r="H23" s="1094" t="s">
        <v>3239</v>
      </c>
      <c r="I23" s="1094" t="s">
        <v>3241</v>
      </c>
      <c r="J23" s="1204">
        <v>1</v>
      </c>
      <c r="K23" s="1094" t="s">
        <v>3242</v>
      </c>
      <c r="L23" s="1094" t="s">
        <v>3243</v>
      </c>
      <c r="M23" s="1168"/>
      <c r="N23" s="1214">
        <v>0.15</v>
      </c>
      <c r="O23" s="1215">
        <v>0.15</v>
      </c>
      <c r="P23" s="1215">
        <v>0.15</v>
      </c>
      <c r="Q23" s="1215">
        <v>0.15</v>
      </c>
      <c r="R23" s="1215">
        <v>0.2</v>
      </c>
      <c r="S23" s="1215">
        <v>0.2</v>
      </c>
      <c r="T23" s="1212">
        <v>1</v>
      </c>
      <c r="U23" s="1081" t="s">
        <v>3213</v>
      </c>
      <c r="V23" s="1082" t="s">
        <v>2998</v>
      </c>
      <c r="W23" s="1188">
        <v>0.15</v>
      </c>
      <c r="X23" s="1084" t="s">
        <v>3244</v>
      </c>
      <c r="Y23" s="1173" t="s">
        <v>3000</v>
      </c>
      <c r="Z23" s="1188">
        <v>0.15</v>
      </c>
      <c r="AA23" s="1217" t="s">
        <v>3245</v>
      </c>
      <c r="AB23" s="1110" t="s">
        <v>3248</v>
      </c>
      <c r="AC23" s="1152" t="s">
        <v>3249</v>
      </c>
      <c r="AD23" s="1200"/>
      <c r="AE23" s="1191">
        <v>0.2</v>
      </c>
      <c r="AF23" s="1152" t="s">
        <v>3250</v>
      </c>
      <c r="AG23" s="1200"/>
      <c r="AH23" s="1200"/>
      <c r="AI23" s="1218" t="s">
        <v>3006</v>
      </c>
      <c r="AJ23" s="1200"/>
      <c r="AK23" s="1110" t="s">
        <v>3220</v>
      </c>
      <c r="AL23" s="1202">
        <v>43201</v>
      </c>
      <c r="AM23" s="1093" t="s">
        <v>3006</v>
      </c>
    </row>
    <row r="24" spans="1:39" ht="15" customHeight="1">
      <c r="A24" s="1074">
        <v>78</v>
      </c>
      <c r="B24" s="2334">
        <v>12</v>
      </c>
      <c r="C24" s="2335" t="s">
        <v>3251</v>
      </c>
      <c r="D24" s="1144">
        <v>1</v>
      </c>
      <c r="E24" s="1099" t="s">
        <v>3253</v>
      </c>
      <c r="F24" s="1077">
        <v>42156</v>
      </c>
      <c r="G24" s="1077">
        <v>43435</v>
      </c>
      <c r="H24" s="1099" t="s">
        <v>3254</v>
      </c>
      <c r="I24" s="1099" t="s">
        <v>3255</v>
      </c>
      <c r="J24" s="1207">
        <v>1</v>
      </c>
      <c r="K24" s="1099" t="s">
        <v>3256</v>
      </c>
      <c r="L24" s="1099" t="s">
        <v>3257</v>
      </c>
      <c r="M24" s="1219">
        <v>0.14000000000000001</v>
      </c>
      <c r="N24" s="1220">
        <v>0.14000000000000001</v>
      </c>
      <c r="O24" s="1219">
        <v>0.15</v>
      </c>
      <c r="P24" s="1219">
        <v>0.15</v>
      </c>
      <c r="Q24" s="1219">
        <v>0.14000000000000001</v>
      </c>
      <c r="R24" s="1219">
        <v>0.14000000000000001</v>
      </c>
      <c r="S24" s="1219">
        <v>0.14000000000000001</v>
      </c>
      <c r="T24" s="1212">
        <v>1</v>
      </c>
      <c r="U24" s="1081" t="s">
        <v>3262</v>
      </c>
      <c r="V24" s="1221" t="s">
        <v>3263</v>
      </c>
      <c r="W24" s="1222">
        <v>0.14000000000000001</v>
      </c>
      <c r="X24" s="1223" t="s">
        <v>3264</v>
      </c>
      <c r="Y24" s="1224" t="s">
        <v>3000</v>
      </c>
      <c r="Z24" s="1222">
        <v>0.14000000000000001</v>
      </c>
      <c r="AA24" s="1223" t="s">
        <v>3266</v>
      </c>
      <c r="AB24" s="1225">
        <v>0.15</v>
      </c>
      <c r="AC24" s="1226" t="s">
        <v>3267</v>
      </c>
      <c r="AD24" s="1227"/>
      <c r="AE24" s="1225">
        <v>0.14000000000000001</v>
      </c>
      <c r="AF24" s="1226" t="s">
        <v>3268</v>
      </c>
      <c r="AG24" s="1227"/>
      <c r="AH24" s="1225">
        <v>0.14000000000000001</v>
      </c>
      <c r="AI24" s="1228" t="s">
        <v>3269</v>
      </c>
      <c r="AJ24" s="1227"/>
      <c r="AK24" s="1229" t="s">
        <v>3262</v>
      </c>
      <c r="AL24" s="1230">
        <v>43112</v>
      </c>
      <c r="AM24" s="1153"/>
    </row>
    <row r="25" spans="1:39" ht="15" customHeight="1">
      <c r="A25" s="1074">
        <v>79</v>
      </c>
      <c r="B25" s="1713"/>
      <c r="C25" s="1616"/>
      <c r="D25" s="1078">
        <v>2</v>
      </c>
      <c r="E25" s="1094" t="s">
        <v>3274</v>
      </c>
      <c r="F25" s="1077">
        <v>42156</v>
      </c>
      <c r="G25" s="1077">
        <v>43435</v>
      </c>
      <c r="H25" s="1094" t="s">
        <v>3275</v>
      </c>
      <c r="I25" s="1094" t="s">
        <v>3276</v>
      </c>
      <c r="J25" s="1204">
        <v>1</v>
      </c>
      <c r="K25" s="1094" t="s">
        <v>3277</v>
      </c>
      <c r="L25" s="1094" t="s">
        <v>3278</v>
      </c>
      <c r="M25" s="1219">
        <v>0.14000000000000001</v>
      </c>
      <c r="N25" s="1220">
        <v>0.14000000000000001</v>
      </c>
      <c r="O25" s="1219">
        <v>0.15</v>
      </c>
      <c r="P25" s="1219">
        <v>0.15</v>
      </c>
      <c r="Q25" s="1219">
        <v>0.14000000000000001</v>
      </c>
      <c r="R25" s="1219">
        <v>0.14000000000000001</v>
      </c>
      <c r="S25" s="1219">
        <v>0.14000000000000001</v>
      </c>
      <c r="T25" s="1212">
        <v>1</v>
      </c>
      <c r="U25" s="1081" t="s">
        <v>3262</v>
      </c>
      <c r="V25" s="1221" t="s">
        <v>3279</v>
      </c>
      <c r="W25" s="1222">
        <v>0.14000000000000001</v>
      </c>
      <c r="X25" s="1223" t="s">
        <v>3280</v>
      </c>
      <c r="Y25" s="1224" t="s">
        <v>3000</v>
      </c>
      <c r="Z25" s="1222">
        <v>0.14000000000000001</v>
      </c>
      <c r="AA25" s="1223" t="s">
        <v>3281</v>
      </c>
      <c r="AB25" s="1225">
        <v>0.15</v>
      </c>
      <c r="AC25" s="1226" t="s">
        <v>3282</v>
      </c>
      <c r="AD25" s="1227"/>
      <c r="AE25" s="1225">
        <v>0.14000000000000001</v>
      </c>
      <c r="AF25" s="1226" t="s">
        <v>3283</v>
      </c>
      <c r="AG25" s="1227"/>
      <c r="AH25" s="1225">
        <v>0.14000000000000001</v>
      </c>
      <c r="AI25" s="1228" t="s">
        <v>3284</v>
      </c>
      <c r="AJ25" s="1227"/>
      <c r="AK25" s="1229" t="s">
        <v>3262</v>
      </c>
      <c r="AL25" s="1230">
        <v>43143</v>
      </c>
      <c r="AM25" s="1153"/>
    </row>
    <row r="26" spans="1:39" ht="15" customHeight="1">
      <c r="A26" s="1232"/>
      <c r="B26" s="1713"/>
      <c r="C26" s="1616"/>
      <c r="D26" s="1078">
        <v>4</v>
      </c>
      <c r="E26" s="1233"/>
      <c r="F26" s="1233"/>
      <c r="G26" s="1233"/>
      <c r="H26" s="1233"/>
      <c r="I26" s="1233"/>
      <c r="J26" s="1234"/>
      <c r="K26" s="1233"/>
      <c r="L26" s="1233"/>
      <c r="M26" s="1168"/>
      <c r="N26" s="1168"/>
      <c r="O26" s="1168"/>
      <c r="P26" s="1168"/>
      <c r="Q26" s="1168"/>
      <c r="R26" s="1168"/>
      <c r="S26" s="1168"/>
      <c r="T26" s="1235">
        <v>0</v>
      </c>
      <c r="U26" s="1236"/>
      <c r="V26" s="1068"/>
      <c r="W26" s="1068"/>
      <c r="X26" s="1068"/>
      <c r="Y26" s="1068"/>
      <c r="Z26" s="1068"/>
      <c r="AA26" s="1068"/>
      <c r="AB26" s="1068"/>
      <c r="AC26" s="1068"/>
      <c r="AD26" s="1068"/>
      <c r="AE26" s="1068"/>
      <c r="AF26" s="1068"/>
      <c r="AG26" s="1068"/>
      <c r="AH26" s="1068"/>
      <c r="AI26" s="1068"/>
      <c r="AJ26" s="1068"/>
      <c r="AK26" s="1068"/>
      <c r="AL26" s="1069"/>
      <c r="AM26" s="1068"/>
    </row>
    <row r="27" spans="1:39" ht="15" customHeight="1">
      <c r="A27" s="1232"/>
      <c r="B27" s="1713"/>
      <c r="C27" s="1616"/>
      <c r="D27" s="1078">
        <v>5</v>
      </c>
      <c r="E27" s="1233"/>
      <c r="F27" s="1233"/>
      <c r="G27" s="1233"/>
      <c r="H27" s="1233"/>
      <c r="I27" s="1233"/>
      <c r="J27" s="1234"/>
      <c r="K27" s="1233"/>
      <c r="L27" s="1233"/>
      <c r="M27" s="1168"/>
      <c r="N27" s="1168"/>
      <c r="O27" s="1168"/>
      <c r="P27" s="1168"/>
      <c r="Q27" s="1168"/>
      <c r="R27" s="1168"/>
      <c r="S27" s="1168"/>
      <c r="T27" s="1235">
        <v>0</v>
      </c>
      <c r="U27" s="1236"/>
      <c r="V27" s="1068"/>
      <c r="W27" s="1068"/>
      <c r="X27" s="1068"/>
      <c r="Y27" s="1068"/>
      <c r="Z27" s="1068"/>
      <c r="AA27" s="1068"/>
      <c r="AB27" s="1068"/>
      <c r="AC27" s="1068"/>
      <c r="AD27" s="1068"/>
      <c r="AE27" s="1068"/>
      <c r="AF27" s="1068"/>
      <c r="AG27" s="1068"/>
      <c r="AH27" s="1068"/>
      <c r="AI27" s="1068"/>
      <c r="AJ27" s="1068"/>
      <c r="AK27" s="1068"/>
      <c r="AL27" s="1069"/>
      <c r="AM27" s="1068"/>
    </row>
    <row r="28" spans="1:39" ht="15" customHeight="1">
      <c r="A28" s="1232"/>
      <c r="B28" s="1648"/>
      <c r="C28" s="1619"/>
      <c r="D28" s="1080">
        <v>6</v>
      </c>
      <c r="E28" s="1237"/>
      <c r="F28" s="1237"/>
      <c r="G28" s="1237"/>
      <c r="H28" s="1237"/>
      <c r="I28" s="1237"/>
      <c r="J28" s="1238"/>
      <c r="K28" s="1237"/>
      <c r="L28" s="1237"/>
      <c r="M28" s="1239"/>
      <c r="N28" s="1239"/>
      <c r="O28" s="1239"/>
      <c r="P28" s="1239"/>
      <c r="Q28" s="1239"/>
      <c r="R28" s="1239"/>
      <c r="S28" s="1239"/>
      <c r="T28" s="1135">
        <v>0</v>
      </c>
      <c r="U28" s="1236"/>
      <c r="V28" s="1068"/>
      <c r="W28" s="1068"/>
      <c r="X28" s="1068"/>
      <c r="Y28" s="1068"/>
      <c r="Z28" s="1068"/>
      <c r="AA28" s="1068"/>
      <c r="AB28" s="1068"/>
      <c r="AC28" s="1068"/>
      <c r="AD28" s="1068"/>
      <c r="AE28" s="1068"/>
      <c r="AF28" s="1068"/>
      <c r="AG28" s="1068"/>
      <c r="AH28" s="1068"/>
      <c r="AI28" s="1068"/>
      <c r="AJ28" s="1068"/>
      <c r="AK28" s="1068"/>
      <c r="AL28" s="1069"/>
      <c r="AM28" s="1068"/>
    </row>
    <row r="29" spans="1:39">
      <c r="C29" s="119"/>
      <c r="E29" s="119"/>
      <c r="F29" s="119"/>
      <c r="G29" s="119"/>
      <c r="H29" s="119"/>
      <c r="I29" s="119"/>
      <c r="K29" s="119"/>
      <c r="L29" s="119"/>
    </row>
    <row r="30" spans="1:39">
      <c r="C30" s="119"/>
      <c r="E30" s="119"/>
      <c r="F30" s="119"/>
      <c r="G30" s="119"/>
      <c r="H30" s="119"/>
      <c r="I30" s="119"/>
      <c r="K30" s="119"/>
      <c r="L30" s="119"/>
    </row>
    <row r="31" spans="1:39">
      <c r="C31" s="119"/>
      <c r="E31" s="119"/>
      <c r="F31" s="119"/>
      <c r="G31" s="119"/>
      <c r="H31" s="119"/>
      <c r="I31" s="119"/>
      <c r="K31" s="119"/>
      <c r="L31" s="119"/>
    </row>
    <row r="32" spans="1:39">
      <c r="C32" s="119"/>
      <c r="E32" s="119"/>
      <c r="F32" s="119"/>
      <c r="G32" s="119"/>
      <c r="H32" s="119"/>
      <c r="I32" s="119"/>
      <c r="K32" s="119"/>
      <c r="L32" s="119"/>
    </row>
    <row r="33" spans="3:12">
      <c r="C33" s="119"/>
      <c r="E33" s="119"/>
      <c r="F33" s="119"/>
      <c r="G33" s="119"/>
      <c r="H33" s="119"/>
      <c r="I33" s="119"/>
      <c r="K33" s="119"/>
      <c r="L33" s="119"/>
    </row>
    <row r="34" spans="3:12">
      <c r="C34" s="119"/>
      <c r="E34" s="119"/>
      <c r="F34" s="119"/>
      <c r="G34" s="119"/>
      <c r="H34" s="119"/>
      <c r="I34" s="119"/>
      <c r="K34" s="119"/>
      <c r="L34" s="119"/>
    </row>
    <row r="35" spans="3:12">
      <c r="C35" s="119"/>
      <c r="E35" s="119"/>
      <c r="F35" s="119"/>
      <c r="G35" s="119"/>
      <c r="H35" s="119"/>
      <c r="I35" s="119"/>
      <c r="K35" s="119"/>
      <c r="L35" s="119"/>
    </row>
    <row r="36" spans="3:12">
      <c r="C36" s="119"/>
      <c r="E36" s="119"/>
      <c r="F36" s="119"/>
      <c r="G36" s="119"/>
      <c r="H36" s="119"/>
      <c r="I36" s="119"/>
      <c r="K36" s="119"/>
      <c r="L36" s="119"/>
    </row>
    <row r="37" spans="3:12">
      <c r="C37" s="119"/>
      <c r="E37" s="119"/>
      <c r="F37" s="119"/>
      <c r="G37" s="119"/>
      <c r="H37" s="119"/>
      <c r="I37" s="119"/>
      <c r="K37" s="119"/>
      <c r="L37" s="119"/>
    </row>
    <row r="38" spans="3:12">
      <c r="C38" s="119"/>
      <c r="E38" s="119"/>
      <c r="F38" s="119"/>
      <c r="G38" s="119"/>
      <c r="H38" s="119"/>
      <c r="I38" s="119"/>
      <c r="K38" s="119"/>
      <c r="L38" s="119"/>
    </row>
    <row r="39" spans="3:12">
      <c r="C39" s="119"/>
      <c r="E39" s="119"/>
      <c r="F39" s="119"/>
      <c r="G39" s="119"/>
      <c r="H39" s="119"/>
      <c r="I39" s="119"/>
      <c r="K39" s="119"/>
      <c r="L39" s="119"/>
    </row>
    <row r="40" spans="3:12">
      <c r="C40" s="119"/>
      <c r="E40" s="119"/>
      <c r="F40" s="119"/>
      <c r="G40" s="119"/>
      <c r="H40" s="119"/>
      <c r="I40" s="119"/>
      <c r="K40" s="119"/>
      <c r="L40" s="119"/>
    </row>
    <row r="41" spans="3:12">
      <c r="C41" s="119"/>
      <c r="E41" s="119"/>
      <c r="F41" s="119"/>
      <c r="G41" s="119"/>
      <c r="H41" s="119"/>
      <c r="I41" s="119"/>
      <c r="K41" s="119"/>
      <c r="L41" s="119"/>
    </row>
    <row r="42" spans="3:12">
      <c r="C42" s="119"/>
      <c r="E42" s="119"/>
      <c r="F42" s="119"/>
      <c r="G42" s="119"/>
      <c r="H42" s="119"/>
      <c r="I42" s="119"/>
      <c r="K42" s="119"/>
      <c r="L42" s="119"/>
    </row>
    <row r="43" spans="3:12">
      <c r="C43" s="119"/>
      <c r="E43" s="119"/>
      <c r="F43" s="119"/>
      <c r="G43" s="119"/>
      <c r="H43" s="119"/>
      <c r="I43" s="119"/>
      <c r="K43" s="119"/>
      <c r="L43" s="119"/>
    </row>
    <row r="44" spans="3:12">
      <c r="C44" s="119"/>
      <c r="E44" s="119"/>
      <c r="F44" s="119"/>
      <c r="G44" s="119"/>
      <c r="H44" s="119"/>
      <c r="I44" s="119"/>
      <c r="K44" s="119"/>
      <c r="L44" s="119"/>
    </row>
    <row r="45" spans="3:12">
      <c r="C45" s="119"/>
      <c r="E45" s="119"/>
      <c r="F45" s="119"/>
      <c r="G45" s="119"/>
      <c r="H45" s="119"/>
      <c r="I45" s="119"/>
      <c r="K45" s="119"/>
      <c r="L45" s="119"/>
    </row>
    <row r="46" spans="3:12">
      <c r="C46" s="119"/>
      <c r="E46" s="119"/>
      <c r="F46" s="119"/>
      <c r="G46" s="119"/>
      <c r="H46" s="119"/>
      <c r="I46" s="119"/>
      <c r="K46" s="119"/>
      <c r="L46" s="119"/>
    </row>
    <row r="47" spans="3:12">
      <c r="C47" s="119"/>
      <c r="E47" s="119"/>
      <c r="F47" s="119"/>
      <c r="G47" s="119"/>
      <c r="H47" s="119"/>
      <c r="I47" s="119"/>
      <c r="K47" s="119"/>
      <c r="L47" s="119"/>
    </row>
    <row r="48" spans="3:12">
      <c r="C48" s="119"/>
      <c r="E48" s="119"/>
      <c r="F48" s="119"/>
      <c r="G48" s="119"/>
      <c r="H48" s="119"/>
      <c r="I48" s="119"/>
      <c r="K48" s="119"/>
      <c r="L48" s="119"/>
    </row>
    <row r="49" spans="3:12">
      <c r="C49" s="119"/>
      <c r="E49" s="119"/>
      <c r="F49" s="119"/>
      <c r="G49" s="119"/>
      <c r="H49" s="119"/>
      <c r="I49" s="119"/>
      <c r="K49" s="119"/>
      <c r="L49" s="119"/>
    </row>
    <row r="50" spans="3:12">
      <c r="C50" s="119"/>
      <c r="E50" s="119"/>
      <c r="F50" s="119"/>
      <c r="G50" s="119"/>
      <c r="H50" s="119"/>
      <c r="I50" s="119"/>
      <c r="K50" s="119"/>
      <c r="L50" s="119"/>
    </row>
    <row r="51" spans="3:12">
      <c r="C51" s="119"/>
      <c r="E51" s="119"/>
      <c r="F51" s="119"/>
      <c r="G51" s="119"/>
      <c r="H51" s="119"/>
      <c r="I51" s="119"/>
      <c r="K51" s="119"/>
      <c r="L51" s="119"/>
    </row>
    <row r="52" spans="3:12">
      <c r="C52" s="119"/>
      <c r="E52" s="119"/>
      <c r="F52" s="119"/>
      <c r="G52" s="119"/>
      <c r="H52" s="119"/>
      <c r="I52" s="119"/>
      <c r="K52" s="119"/>
      <c r="L52" s="119"/>
    </row>
    <row r="53" spans="3:12">
      <c r="C53" s="119"/>
      <c r="E53" s="119"/>
      <c r="F53" s="119"/>
      <c r="G53" s="119"/>
      <c r="H53" s="119"/>
      <c r="I53" s="119"/>
      <c r="K53" s="119"/>
      <c r="L53" s="119"/>
    </row>
    <row r="54" spans="3:12">
      <c r="C54" s="119"/>
      <c r="E54" s="119"/>
      <c r="F54" s="119"/>
      <c r="G54" s="119"/>
      <c r="H54" s="119"/>
      <c r="I54" s="119"/>
      <c r="K54" s="119"/>
      <c r="L54" s="119"/>
    </row>
    <row r="55" spans="3:12">
      <c r="C55" s="119"/>
      <c r="E55" s="119"/>
      <c r="F55" s="119"/>
      <c r="G55" s="119"/>
      <c r="H55" s="119"/>
      <c r="I55" s="119"/>
      <c r="K55" s="119"/>
      <c r="L55" s="119"/>
    </row>
    <row r="56" spans="3:12">
      <c r="C56" s="119"/>
      <c r="E56" s="119"/>
      <c r="F56" s="119"/>
      <c r="G56" s="119"/>
      <c r="H56" s="119"/>
      <c r="I56" s="119"/>
      <c r="K56" s="119"/>
      <c r="L56" s="119"/>
    </row>
    <row r="57" spans="3:12">
      <c r="C57" s="119"/>
      <c r="E57" s="119"/>
      <c r="F57" s="119"/>
      <c r="G57" s="119"/>
      <c r="H57" s="119"/>
      <c r="I57" s="119"/>
      <c r="K57" s="119"/>
      <c r="L57" s="119"/>
    </row>
    <row r="58" spans="3:12">
      <c r="C58" s="119"/>
      <c r="E58" s="119"/>
      <c r="F58" s="119"/>
      <c r="G58" s="119"/>
      <c r="H58" s="119"/>
      <c r="I58" s="119"/>
      <c r="K58" s="119"/>
      <c r="L58" s="119"/>
    </row>
    <row r="59" spans="3:12">
      <c r="C59" s="119"/>
      <c r="E59" s="119"/>
      <c r="F59" s="119"/>
      <c r="G59" s="119"/>
      <c r="H59" s="119"/>
      <c r="I59" s="119"/>
      <c r="K59" s="119"/>
      <c r="L59" s="119"/>
    </row>
    <row r="60" spans="3:12">
      <c r="C60" s="119"/>
      <c r="E60" s="119"/>
      <c r="F60" s="119"/>
      <c r="G60" s="119"/>
      <c r="H60" s="119"/>
      <c r="I60" s="119"/>
      <c r="K60" s="119"/>
      <c r="L60" s="119"/>
    </row>
    <row r="61" spans="3:12">
      <c r="C61" s="119"/>
      <c r="E61" s="119"/>
      <c r="F61" s="119"/>
      <c r="G61" s="119"/>
      <c r="H61" s="119"/>
      <c r="I61" s="119"/>
      <c r="K61" s="119"/>
      <c r="L61" s="119"/>
    </row>
    <row r="62" spans="3:12">
      <c r="C62" s="119"/>
      <c r="E62" s="119"/>
      <c r="F62" s="119"/>
      <c r="G62" s="119"/>
      <c r="H62" s="119"/>
      <c r="I62" s="119"/>
      <c r="K62" s="119"/>
      <c r="L62" s="119"/>
    </row>
    <row r="63" spans="3:12">
      <c r="C63" s="119"/>
      <c r="E63" s="119"/>
      <c r="F63" s="119"/>
      <c r="G63" s="119"/>
      <c r="H63" s="119"/>
      <c r="I63" s="119"/>
      <c r="K63" s="119"/>
      <c r="L63" s="119"/>
    </row>
    <row r="64" spans="3:12">
      <c r="C64" s="119"/>
      <c r="E64" s="119"/>
      <c r="F64" s="119"/>
      <c r="G64" s="119"/>
      <c r="H64" s="119"/>
      <c r="I64" s="119"/>
      <c r="K64" s="119"/>
      <c r="L64" s="119"/>
    </row>
    <row r="65" spans="3:12">
      <c r="C65" s="119"/>
      <c r="E65" s="119"/>
      <c r="F65" s="119"/>
      <c r="G65" s="119"/>
      <c r="H65" s="119"/>
      <c r="I65" s="119"/>
      <c r="K65" s="119"/>
      <c r="L65" s="119"/>
    </row>
    <row r="66" spans="3:12">
      <c r="C66" s="119"/>
      <c r="E66" s="119"/>
      <c r="F66" s="119"/>
      <c r="G66" s="119"/>
      <c r="H66" s="119"/>
      <c r="I66" s="119"/>
      <c r="K66" s="119"/>
      <c r="L66" s="119"/>
    </row>
    <row r="67" spans="3:12">
      <c r="C67" s="119"/>
      <c r="E67" s="119"/>
      <c r="F67" s="119"/>
      <c r="G67" s="119"/>
      <c r="H67" s="119"/>
      <c r="I67" s="119"/>
      <c r="K67" s="119"/>
      <c r="L67" s="119"/>
    </row>
    <row r="68" spans="3:12">
      <c r="C68" s="119"/>
      <c r="E68" s="119"/>
      <c r="F68" s="119"/>
      <c r="G68" s="119"/>
      <c r="H68" s="119"/>
      <c r="I68" s="119"/>
      <c r="K68" s="119"/>
      <c r="L68" s="119"/>
    </row>
    <row r="69" spans="3:12">
      <c r="C69" s="119"/>
      <c r="E69" s="119"/>
      <c r="F69" s="119"/>
      <c r="G69" s="119"/>
      <c r="H69" s="119"/>
      <c r="I69" s="119"/>
      <c r="K69" s="119"/>
      <c r="L69" s="119"/>
    </row>
    <row r="70" spans="3:12">
      <c r="C70" s="119"/>
      <c r="E70" s="119"/>
      <c r="F70" s="119"/>
      <c r="G70" s="119"/>
      <c r="H70" s="119"/>
      <c r="I70" s="119"/>
      <c r="K70" s="119"/>
      <c r="L70" s="119"/>
    </row>
    <row r="71" spans="3:12">
      <c r="C71" s="119"/>
      <c r="E71" s="119"/>
      <c r="F71" s="119"/>
      <c r="G71" s="119"/>
      <c r="H71" s="119"/>
      <c r="I71" s="119"/>
      <c r="K71" s="119"/>
      <c r="L71" s="119"/>
    </row>
    <row r="72" spans="3:12">
      <c r="C72" s="119"/>
      <c r="E72" s="119"/>
      <c r="F72" s="119"/>
      <c r="G72" s="119"/>
      <c r="H72" s="119"/>
      <c r="I72" s="119"/>
      <c r="K72" s="119"/>
      <c r="L72" s="119"/>
    </row>
    <row r="73" spans="3:12">
      <c r="C73" s="119"/>
      <c r="E73" s="119"/>
      <c r="F73" s="119"/>
      <c r="G73" s="119"/>
      <c r="H73" s="119"/>
      <c r="I73" s="119"/>
      <c r="K73" s="119"/>
      <c r="L73" s="119"/>
    </row>
    <row r="74" spans="3:12">
      <c r="C74" s="119"/>
      <c r="E74" s="119"/>
      <c r="F74" s="119"/>
      <c r="G74" s="119"/>
      <c r="H74" s="119"/>
      <c r="I74" s="119"/>
      <c r="K74" s="119"/>
      <c r="L74" s="119"/>
    </row>
    <row r="75" spans="3:12">
      <c r="C75" s="119"/>
      <c r="E75" s="119"/>
      <c r="F75" s="119"/>
      <c r="G75" s="119"/>
      <c r="H75" s="119"/>
      <c r="I75" s="119"/>
      <c r="K75" s="119"/>
      <c r="L75" s="119"/>
    </row>
    <row r="76" spans="3:12">
      <c r="C76" s="119"/>
      <c r="E76" s="119"/>
      <c r="F76" s="119"/>
      <c r="G76" s="119"/>
      <c r="H76" s="119"/>
      <c r="I76" s="119"/>
      <c r="K76" s="119"/>
      <c r="L76" s="119"/>
    </row>
    <row r="77" spans="3:12">
      <c r="C77" s="119"/>
      <c r="E77" s="119"/>
      <c r="F77" s="119"/>
      <c r="G77" s="119"/>
      <c r="H77" s="119"/>
      <c r="I77" s="119"/>
      <c r="K77" s="119"/>
      <c r="L77" s="119"/>
    </row>
    <row r="78" spans="3:12">
      <c r="C78" s="119"/>
      <c r="E78" s="119"/>
      <c r="F78" s="119"/>
      <c r="G78" s="119"/>
      <c r="H78" s="119"/>
      <c r="I78" s="119"/>
      <c r="K78" s="119"/>
      <c r="L78" s="119"/>
    </row>
    <row r="79" spans="3:12">
      <c r="C79" s="119"/>
      <c r="E79" s="119"/>
      <c r="F79" s="119"/>
      <c r="G79" s="119"/>
      <c r="H79" s="119"/>
      <c r="I79" s="119"/>
      <c r="K79" s="119"/>
      <c r="L79" s="119"/>
    </row>
    <row r="80" spans="3:12">
      <c r="C80" s="119"/>
      <c r="E80" s="119"/>
      <c r="F80" s="119"/>
      <c r="G80" s="119"/>
      <c r="H80" s="119"/>
      <c r="I80" s="119"/>
      <c r="K80" s="119"/>
      <c r="L80" s="119"/>
    </row>
    <row r="81" spans="3:12">
      <c r="C81" s="119"/>
      <c r="E81" s="119"/>
      <c r="F81" s="119"/>
      <c r="G81" s="119"/>
      <c r="H81" s="119"/>
      <c r="I81" s="119"/>
      <c r="K81" s="119"/>
      <c r="L81" s="119"/>
    </row>
    <row r="82" spans="3:12">
      <c r="C82" s="119"/>
      <c r="E82" s="119"/>
      <c r="F82" s="119"/>
      <c r="G82" s="119"/>
      <c r="H82" s="119"/>
      <c r="I82" s="119"/>
      <c r="K82" s="119"/>
      <c r="L82" s="119"/>
    </row>
    <row r="83" spans="3:12">
      <c r="C83" s="119"/>
      <c r="E83" s="119"/>
      <c r="F83" s="119"/>
      <c r="G83" s="119"/>
      <c r="H83" s="119"/>
      <c r="I83" s="119"/>
      <c r="K83" s="119"/>
      <c r="L83" s="119"/>
    </row>
    <row r="84" spans="3:12">
      <c r="C84" s="119"/>
      <c r="E84" s="119"/>
      <c r="F84" s="119"/>
      <c r="G84" s="119"/>
      <c r="H84" s="119"/>
      <c r="I84" s="119"/>
      <c r="K84" s="119"/>
      <c r="L84" s="119"/>
    </row>
    <row r="85" spans="3:12">
      <c r="C85" s="119"/>
      <c r="E85" s="119"/>
      <c r="F85" s="119"/>
      <c r="G85" s="119"/>
      <c r="H85" s="119"/>
      <c r="I85" s="119"/>
      <c r="K85" s="119"/>
      <c r="L85" s="119"/>
    </row>
    <row r="86" spans="3:12">
      <c r="C86" s="119"/>
      <c r="E86" s="119"/>
      <c r="F86" s="119"/>
      <c r="G86" s="119"/>
      <c r="H86" s="119"/>
      <c r="I86" s="119"/>
      <c r="K86" s="119"/>
      <c r="L86" s="119"/>
    </row>
    <row r="87" spans="3:12">
      <c r="C87" s="119"/>
      <c r="E87" s="119"/>
      <c r="F87" s="119"/>
      <c r="G87" s="119"/>
      <c r="H87" s="119"/>
      <c r="I87" s="119"/>
      <c r="K87" s="119"/>
      <c r="L87" s="119"/>
    </row>
    <row r="88" spans="3:12">
      <c r="C88" s="119"/>
      <c r="E88" s="119"/>
      <c r="F88" s="119"/>
      <c r="G88" s="119"/>
      <c r="H88" s="119"/>
      <c r="I88" s="119"/>
      <c r="K88" s="119"/>
      <c r="L88" s="119"/>
    </row>
    <row r="89" spans="3:12">
      <c r="C89" s="119"/>
      <c r="E89" s="119"/>
      <c r="F89" s="119"/>
      <c r="G89" s="119"/>
      <c r="H89" s="119"/>
      <c r="I89" s="119"/>
      <c r="K89" s="119"/>
      <c r="L89" s="119"/>
    </row>
    <row r="90" spans="3:12">
      <c r="C90" s="119"/>
      <c r="E90" s="119"/>
      <c r="F90" s="119"/>
      <c r="G90" s="119"/>
      <c r="H90" s="119"/>
      <c r="I90" s="119"/>
      <c r="K90" s="119"/>
      <c r="L90" s="119"/>
    </row>
    <row r="91" spans="3:12">
      <c r="C91" s="119"/>
      <c r="E91" s="119"/>
      <c r="F91" s="119"/>
      <c r="G91" s="119"/>
      <c r="H91" s="119"/>
      <c r="I91" s="119"/>
      <c r="K91" s="119"/>
      <c r="L91" s="119"/>
    </row>
    <row r="92" spans="3:12">
      <c r="C92" s="119"/>
      <c r="E92" s="119"/>
      <c r="F92" s="119"/>
      <c r="G92" s="119"/>
      <c r="H92" s="119"/>
      <c r="I92" s="119"/>
      <c r="K92" s="119"/>
      <c r="L92" s="119"/>
    </row>
    <row r="93" spans="3:12">
      <c r="C93" s="119"/>
      <c r="E93" s="119"/>
      <c r="F93" s="119"/>
      <c r="G93" s="119"/>
      <c r="H93" s="119"/>
      <c r="I93" s="119"/>
      <c r="K93" s="119"/>
      <c r="L93" s="119"/>
    </row>
    <row r="94" spans="3:12">
      <c r="C94" s="119"/>
      <c r="E94" s="119"/>
      <c r="F94" s="119"/>
      <c r="G94" s="119"/>
      <c r="H94" s="119"/>
      <c r="I94" s="119"/>
      <c r="K94" s="119"/>
      <c r="L94" s="119"/>
    </row>
    <row r="95" spans="3:12">
      <c r="C95" s="119"/>
      <c r="E95" s="119"/>
      <c r="F95" s="119"/>
      <c r="G95" s="119"/>
      <c r="H95" s="119"/>
      <c r="I95" s="119"/>
      <c r="K95" s="119"/>
      <c r="L95" s="119"/>
    </row>
    <row r="96" spans="3:12">
      <c r="C96" s="119"/>
      <c r="E96" s="119"/>
      <c r="F96" s="119"/>
      <c r="G96" s="119"/>
      <c r="H96" s="119"/>
      <c r="I96" s="119"/>
      <c r="K96" s="119"/>
      <c r="L96" s="119"/>
    </row>
    <row r="97" spans="3:12">
      <c r="C97" s="119"/>
      <c r="E97" s="119"/>
      <c r="F97" s="119"/>
      <c r="G97" s="119"/>
      <c r="H97" s="119"/>
      <c r="I97" s="119"/>
      <c r="K97" s="119"/>
      <c r="L97" s="119"/>
    </row>
    <row r="98" spans="3:12">
      <c r="C98" s="119"/>
      <c r="E98" s="119"/>
      <c r="F98" s="119"/>
      <c r="G98" s="119"/>
      <c r="H98" s="119"/>
      <c r="I98" s="119"/>
      <c r="K98" s="119"/>
      <c r="L98" s="119"/>
    </row>
    <row r="99" spans="3:12">
      <c r="C99" s="119"/>
      <c r="E99" s="119"/>
      <c r="F99" s="119"/>
      <c r="G99" s="119"/>
      <c r="H99" s="119"/>
      <c r="I99" s="119"/>
      <c r="K99" s="119"/>
      <c r="L99" s="119"/>
    </row>
    <row r="100" spans="3:12">
      <c r="C100" s="119"/>
      <c r="E100" s="119"/>
      <c r="F100" s="119"/>
      <c r="G100" s="119"/>
      <c r="H100" s="119"/>
      <c r="I100" s="119"/>
      <c r="K100" s="119"/>
      <c r="L100" s="119"/>
    </row>
    <row r="101" spans="3:12">
      <c r="C101" s="119"/>
      <c r="E101" s="119"/>
      <c r="F101" s="119"/>
      <c r="G101" s="119"/>
      <c r="H101" s="119"/>
      <c r="I101" s="119"/>
      <c r="K101" s="119"/>
      <c r="L101" s="119"/>
    </row>
    <row r="102" spans="3:12">
      <c r="C102" s="119"/>
      <c r="E102" s="119"/>
      <c r="F102" s="119"/>
      <c r="G102" s="119"/>
      <c r="H102" s="119"/>
      <c r="I102" s="119"/>
      <c r="K102" s="119"/>
      <c r="L102" s="119"/>
    </row>
    <row r="103" spans="3:12">
      <c r="C103" s="119"/>
      <c r="E103" s="119"/>
      <c r="F103" s="119"/>
      <c r="G103" s="119"/>
      <c r="H103" s="119"/>
      <c r="I103" s="119"/>
      <c r="K103" s="119"/>
      <c r="L103" s="119"/>
    </row>
    <row r="104" spans="3:12">
      <c r="C104" s="119"/>
      <c r="E104" s="119"/>
      <c r="F104" s="119"/>
      <c r="G104" s="119"/>
      <c r="H104" s="119"/>
      <c r="I104" s="119"/>
      <c r="K104" s="119"/>
      <c r="L104" s="119"/>
    </row>
    <row r="105" spans="3:12">
      <c r="C105" s="119"/>
      <c r="E105" s="119"/>
      <c r="F105" s="119"/>
      <c r="G105" s="119"/>
      <c r="H105" s="119"/>
      <c r="I105" s="119"/>
      <c r="K105" s="119"/>
      <c r="L105" s="119"/>
    </row>
    <row r="106" spans="3:12">
      <c r="C106" s="119"/>
      <c r="E106" s="119"/>
      <c r="F106" s="119"/>
      <c r="G106" s="119"/>
      <c r="H106" s="119"/>
      <c r="I106" s="119"/>
      <c r="K106" s="119"/>
      <c r="L106" s="119"/>
    </row>
    <row r="107" spans="3:12">
      <c r="C107" s="119"/>
      <c r="E107" s="119"/>
      <c r="F107" s="119"/>
      <c r="G107" s="119"/>
      <c r="H107" s="119"/>
      <c r="I107" s="119"/>
      <c r="K107" s="119"/>
      <c r="L107" s="119"/>
    </row>
    <row r="108" spans="3:12">
      <c r="C108" s="119"/>
      <c r="E108" s="119"/>
      <c r="F108" s="119"/>
      <c r="G108" s="119"/>
      <c r="H108" s="119"/>
      <c r="I108" s="119"/>
      <c r="K108" s="119"/>
      <c r="L108" s="119"/>
    </row>
    <row r="109" spans="3:12">
      <c r="C109" s="119"/>
      <c r="E109" s="119"/>
      <c r="F109" s="119"/>
      <c r="G109" s="119"/>
      <c r="H109" s="119"/>
      <c r="I109" s="119"/>
      <c r="K109" s="119"/>
      <c r="L109" s="119"/>
    </row>
    <row r="110" spans="3:12">
      <c r="C110" s="119"/>
      <c r="E110" s="119"/>
      <c r="F110" s="119"/>
      <c r="G110" s="119"/>
      <c r="H110" s="119"/>
      <c r="I110" s="119"/>
      <c r="K110" s="119"/>
      <c r="L110" s="119"/>
    </row>
    <row r="111" spans="3:12">
      <c r="C111" s="119"/>
      <c r="E111" s="119"/>
      <c r="F111" s="119"/>
      <c r="G111" s="119"/>
      <c r="H111" s="119"/>
      <c r="I111" s="119"/>
      <c r="K111" s="119"/>
      <c r="L111" s="119"/>
    </row>
    <row r="112" spans="3:12">
      <c r="C112" s="119"/>
      <c r="E112" s="119"/>
      <c r="F112" s="119"/>
      <c r="G112" s="119"/>
      <c r="H112" s="119"/>
      <c r="I112" s="119"/>
      <c r="K112" s="119"/>
      <c r="L112" s="119"/>
    </row>
    <row r="113" spans="3:12">
      <c r="C113" s="119"/>
      <c r="E113" s="119"/>
      <c r="F113" s="119"/>
      <c r="G113" s="119"/>
      <c r="H113" s="119"/>
      <c r="I113" s="119"/>
      <c r="K113" s="119"/>
      <c r="L113" s="119"/>
    </row>
    <row r="114" spans="3:12">
      <c r="C114" s="119"/>
      <c r="E114" s="119"/>
      <c r="F114" s="119"/>
      <c r="G114" s="119"/>
      <c r="H114" s="119"/>
      <c r="I114" s="119"/>
      <c r="K114" s="119"/>
      <c r="L114" s="119"/>
    </row>
    <row r="115" spans="3:12">
      <c r="C115" s="119"/>
      <c r="E115" s="119"/>
      <c r="F115" s="119"/>
      <c r="G115" s="119"/>
      <c r="H115" s="119"/>
      <c r="I115" s="119"/>
      <c r="K115" s="119"/>
      <c r="L115" s="119"/>
    </row>
    <row r="116" spans="3:12">
      <c r="C116" s="119"/>
      <c r="E116" s="119"/>
      <c r="F116" s="119"/>
      <c r="G116" s="119"/>
      <c r="H116" s="119"/>
      <c r="I116" s="119"/>
      <c r="K116" s="119"/>
      <c r="L116" s="119"/>
    </row>
    <row r="117" spans="3:12">
      <c r="C117" s="119"/>
      <c r="E117" s="119"/>
      <c r="F117" s="119"/>
      <c r="G117" s="119"/>
      <c r="H117" s="119"/>
      <c r="I117" s="119"/>
      <c r="K117" s="119"/>
      <c r="L117" s="119"/>
    </row>
    <row r="118" spans="3:12">
      <c r="C118" s="119"/>
      <c r="E118" s="119"/>
      <c r="F118" s="119"/>
      <c r="G118" s="119"/>
      <c r="H118" s="119"/>
      <c r="I118" s="119"/>
      <c r="K118" s="119"/>
      <c r="L118" s="119"/>
    </row>
    <row r="119" spans="3:12">
      <c r="C119" s="119"/>
      <c r="E119" s="119"/>
      <c r="F119" s="119"/>
      <c r="G119" s="119"/>
      <c r="H119" s="119"/>
      <c r="I119" s="119"/>
      <c r="K119" s="119"/>
      <c r="L119" s="119"/>
    </row>
    <row r="120" spans="3:12">
      <c r="C120" s="119"/>
      <c r="E120" s="119"/>
      <c r="F120" s="119"/>
      <c r="G120" s="119"/>
      <c r="H120" s="119"/>
      <c r="I120" s="119"/>
      <c r="K120" s="119"/>
      <c r="L120" s="119"/>
    </row>
    <row r="121" spans="3:12">
      <c r="C121" s="119"/>
      <c r="E121" s="119"/>
      <c r="F121" s="119"/>
      <c r="G121" s="119"/>
      <c r="H121" s="119"/>
      <c r="I121" s="119"/>
      <c r="K121" s="119"/>
      <c r="L121" s="119"/>
    </row>
    <row r="122" spans="3:12">
      <c r="C122" s="119"/>
      <c r="E122" s="119"/>
      <c r="F122" s="119"/>
      <c r="G122" s="119"/>
      <c r="H122" s="119"/>
      <c r="I122" s="119"/>
      <c r="K122" s="119"/>
      <c r="L122" s="119"/>
    </row>
    <row r="123" spans="3:12">
      <c r="C123" s="119"/>
      <c r="E123" s="119"/>
      <c r="F123" s="119"/>
      <c r="G123" s="119"/>
      <c r="H123" s="119"/>
      <c r="I123" s="119"/>
      <c r="K123" s="119"/>
      <c r="L123" s="119"/>
    </row>
    <row r="124" spans="3:12">
      <c r="C124" s="119"/>
      <c r="E124" s="119"/>
      <c r="F124" s="119"/>
      <c r="G124" s="119"/>
      <c r="H124" s="119"/>
      <c r="I124" s="119"/>
      <c r="K124" s="119"/>
      <c r="L124" s="119"/>
    </row>
    <row r="125" spans="3:12">
      <c r="C125" s="119"/>
      <c r="E125" s="119"/>
      <c r="F125" s="119"/>
      <c r="G125" s="119"/>
      <c r="H125" s="119"/>
      <c r="I125" s="119"/>
      <c r="K125" s="119"/>
      <c r="L125" s="119"/>
    </row>
    <row r="126" spans="3:12">
      <c r="C126" s="119"/>
      <c r="E126" s="119"/>
      <c r="F126" s="119"/>
      <c r="G126" s="119"/>
      <c r="H126" s="119"/>
      <c r="I126" s="119"/>
      <c r="K126" s="119"/>
      <c r="L126" s="119"/>
    </row>
    <row r="127" spans="3:12">
      <c r="C127" s="119"/>
      <c r="E127" s="119"/>
      <c r="F127" s="119"/>
      <c r="G127" s="119"/>
      <c r="H127" s="119"/>
      <c r="I127" s="119"/>
      <c r="K127" s="119"/>
      <c r="L127" s="119"/>
    </row>
    <row r="128" spans="3:12">
      <c r="C128" s="119"/>
      <c r="E128" s="119"/>
      <c r="F128" s="119"/>
      <c r="G128" s="119"/>
      <c r="H128" s="119"/>
      <c r="I128" s="119"/>
      <c r="K128" s="119"/>
      <c r="L128" s="119"/>
    </row>
    <row r="129" spans="3:12">
      <c r="C129" s="119"/>
      <c r="E129" s="119"/>
      <c r="F129" s="119"/>
      <c r="G129" s="119"/>
      <c r="H129" s="119"/>
      <c r="I129" s="119"/>
      <c r="K129" s="119"/>
      <c r="L129" s="119"/>
    </row>
    <row r="130" spans="3:12">
      <c r="C130" s="119"/>
      <c r="E130" s="119"/>
      <c r="F130" s="119"/>
      <c r="G130" s="119"/>
      <c r="H130" s="119"/>
      <c r="I130" s="119"/>
      <c r="K130" s="119"/>
      <c r="L130" s="119"/>
    </row>
    <row r="131" spans="3:12">
      <c r="C131" s="119"/>
      <c r="E131" s="119"/>
      <c r="F131" s="119"/>
      <c r="G131" s="119"/>
      <c r="H131" s="119"/>
      <c r="I131" s="119"/>
      <c r="K131" s="119"/>
      <c r="L131" s="119"/>
    </row>
    <row r="132" spans="3:12">
      <c r="C132" s="119"/>
      <c r="E132" s="119"/>
      <c r="F132" s="119"/>
      <c r="G132" s="119"/>
      <c r="H132" s="119"/>
      <c r="I132" s="119"/>
      <c r="K132" s="119"/>
      <c r="L132" s="119"/>
    </row>
    <row r="133" spans="3:12">
      <c r="C133" s="119"/>
      <c r="E133" s="119"/>
      <c r="F133" s="119"/>
      <c r="G133" s="119"/>
      <c r="H133" s="119"/>
      <c r="I133" s="119"/>
      <c r="K133" s="119"/>
      <c r="L133" s="119"/>
    </row>
    <row r="134" spans="3:12">
      <c r="C134" s="119"/>
      <c r="E134" s="119"/>
      <c r="F134" s="119"/>
      <c r="G134" s="119"/>
      <c r="H134" s="119"/>
      <c r="I134" s="119"/>
      <c r="K134" s="119"/>
      <c r="L134" s="119"/>
    </row>
    <row r="135" spans="3:12">
      <c r="C135" s="119"/>
      <c r="E135" s="119"/>
      <c r="F135" s="119"/>
      <c r="G135" s="119"/>
      <c r="H135" s="119"/>
      <c r="I135" s="119"/>
      <c r="K135" s="119"/>
      <c r="L135" s="119"/>
    </row>
    <row r="136" spans="3:12">
      <c r="C136" s="119"/>
      <c r="E136" s="119"/>
      <c r="F136" s="119"/>
      <c r="G136" s="119"/>
      <c r="H136" s="119"/>
      <c r="I136" s="119"/>
      <c r="K136" s="119"/>
      <c r="L136" s="119"/>
    </row>
    <row r="137" spans="3:12">
      <c r="C137" s="119"/>
      <c r="E137" s="119"/>
      <c r="F137" s="119"/>
      <c r="G137" s="119"/>
      <c r="H137" s="119"/>
      <c r="I137" s="119"/>
      <c r="K137" s="119"/>
      <c r="L137" s="119"/>
    </row>
    <row r="138" spans="3:12">
      <c r="C138" s="119"/>
      <c r="E138" s="119"/>
      <c r="F138" s="119"/>
      <c r="G138" s="119"/>
      <c r="H138" s="119"/>
      <c r="I138" s="119"/>
      <c r="K138" s="119"/>
      <c r="L138" s="119"/>
    </row>
    <row r="139" spans="3:12">
      <c r="C139" s="119"/>
      <c r="E139" s="119"/>
      <c r="F139" s="119"/>
      <c r="G139" s="119"/>
      <c r="H139" s="119"/>
      <c r="I139" s="119"/>
      <c r="K139" s="119"/>
      <c r="L139" s="119"/>
    </row>
    <row r="140" spans="3:12">
      <c r="C140" s="119"/>
      <c r="E140" s="119"/>
      <c r="F140" s="119"/>
      <c r="G140" s="119"/>
      <c r="H140" s="119"/>
      <c r="I140" s="119"/>
      <c r="K140" s="119"/>
      <c r="L140" s="119"/>
    </row>
    <row r="141" spans="3:12">
      <c r="C141" s="119"/>
      <c r="E141" s="119"/>
      <c r="F141" s="119"/>
      <c r="G141" s="119"/>
      <c r="H141" s="119"/>
      <c r="I141" s="119"/>
      <c r="K141" s="119"/>
      <c r="L141" s="119"/>
    </row>
    <row r="142" spans="3:12">
      <c r="C142" s="119"/>
      <c r="E142" s="119"/>
      <c r="F142" s="119"/>
      <c r="G142" s="119"/>
      <c r="H142" s="119"/>
      <c r="I142" s="119"/>
      <c r="K142" s="119"/>
      <c r="L142" s="119"/>
    </row>
    <row r="143" spans="3:12">
      <c r="C143" s="119"/>
      <c r="E143" s="119"/>
      <c r="F143" s="119"/>
      <c r="G143" s="119"/>
      <c r="H143" s="119"/>
      <c r="I143" s="119"/>
      <c r="K143" s="119"/>
      <c r="L143" s="119"/>
    </row>
    <row r="144" spans="3:12">
      <c r="C144" s="119"/>
      <c r="E144" s="119"/>
      <c r="F144" s="119"/>
      <c r="G144" s="119"/>
      <c r="H144" s="119"/>
      <c r="I144" s="119"/>
      <c r="K144" s="119"/>
      <c r="L144" s="119"/>
    </row>
    <row r="145" spans="3:12">
      <c r="C145" s="119"/>
      <c r="E145" s="119"/>
      <c r="F145" s="119"/>
      <c r="G145" s="119"/>
      <c r="H145" s="119"/>
      <c r="I145" s="119"/>
      <c r="K145" s="119"/>
      <c r="L145" s="119"/>
    </row>
    <row r="146" spans="3:12">
      <c r="C146" s="119"/>
      <c r="E146" s="119"/>
      <c r="F146" s="119"/>
      <c r="G146" s="119"/>
      <c r="H146" s="119"/>
      <c r="I146" s="119"/>
      <c r="K146" s="119"/>
      <c r="L146" s="119"/>
    </row>
    <row r="147" spans="3:12">
      <c r="C147" s="119"/>
      <c r="E147" s="119"/>
      <c r="F147" s="119"/>
      <c r="G147" s="119"/>
      <c r="H147" s="119"/>
      <c r="I147" s="119"/>
      <c r="K147" s="119"/>
      <c r="L147" s="119"/>
    </row>
    <row r="148" spans="3:12">
      <c r="C148" s="119"/>
      <c r="E148" s="119"/>
      <c r="F148" s="119"/>
      <c r="G148" s="119"/>
      <c r="H148" s="119"/>
      <c r="I148" s="119"/>
      <c r="K148" s="119"/>
      <c r="L148" s="119"/>
    </row>
    <row r="149" spans="3:12">
      <c r="C149" s="119"/>
      <c r="E149" s="119"/>
      <c r="F149" s="119"/>
      <c r="G149" s="119"/>
      <c r="H149" s="119"/>
      <c r="I149" s="119"/>
      <c r="K149" s="119"/>
      <c r="L149" s="119"/>
    </row>
    <row r="150" spans="3:12">
      <c r="C150" s="119"/>
      <c r="E150" s="119"/>
      <c r="F150" s="119"/>
      <c r="G150" s="119"/>
      <c r="H150" s="119"/>
      <c r="I150" s="119"/>
      <c r="K150" s="119"/>
      <c r="L150" s="119"/>
    </row>
    <row r="151" spans="3:12">
      <c r="C151" s="119"/>
      <c r="E151" s="119"/>
      <c r="F151" s="119"/>
      <c r="G151" s="119"/>
      <c r="H151" s="119"/>
      <c r="I151" s="119"/>
      <c r="K151" s="119"/>
      <c r="L151" s="119"/>
    </row>
    <row r="152" spans="3:12">
      <c r="C152" s="119"/>
      <c r="E152" s="119"/>
      <c r="F152" s="119"/>
      <c r="G152" s="119"/>
      <c r="H152" s="119"/>
      <c r="I152" s="119"/>
      <c r="K152" s="119"/>
      <c r="L152" s="119"/>
    </row>
    <row r="153" spans="3:12">
      <c r="C153" s="119"/>
      <c r="E153" s="119"/>
      <c r="F153" s="119"/>
      <c r="G153" s="119"/>
      <c r="H153" s="119"/>
      <c r="I153" s="119"/>
      <c r="K153" s="119"/>
      <c r="L153" s="119"/>
    </row>
    <row r="154" spans="3:12">
      <c r="C154" s="119"/>
      <c r="E154" s="119"/>
      <c r="F154" s="119"/>
      <c r="G154" s="119"/>
      <c r="H154" s="119"/>
      <c r="I154" s="119"/>
      <c r="K154" s="119"/>
      <c r="L154" s="119"/>
    </row>
    <row r="155" spans="3:12">
      <c r="C155" s="119"/>
      <c r="E155" s="119"/>
      <c r="F155" s="119"/>
      <c r="G155" s="119"/>
      <c r="H155" s="119"/>
      <c r="I155" s="119"/>
      <c r="K155" s="119"/>
      <c r="L155" s="119"/>
    </row>
    <row r="156" spans="3:12">
      <c r="C156" s="119"/>
      <c r="E156" s="119"/>
      <c r="F156" s="119"/>
      <c r="G156" s="119"/>
      <c r="H156" s="119"/>
      <c r="I156" s="119"/>
      <c r="K156" s="119"/>
      <c r="L156" s="119"/>
    </row>
    <row r="157" spans="3:12">
      <c r="C157" s="119"/>
      <c r="E157" s="119"/>
      <c r="F157" s="119"/>
      <c r="G157" s="119"/>
      <c r="H157" s="119"/>
      <c r="I157" s="119"/>
      <c r="K157" s="119"/>
      <c r="L157" s="119"/>
    </row>
    <row r="158" spans="3:12">
      <c r="C158" s="119"/>
      <c r="E158" s="119"/>
      <c r="F158" s="119"/>
      <c r="G158" s="119"/>
      <c r="H158" s="119"/>
      <c r="I158" s="119"/>
      <c r="K158" s="119"/>
      <c r="L158" s="119"/>
    </row>
    <row r="159" spans="3:12">
      <c r="C159" s="119"/>
      <c r="E159" s="119"/>
      <c r="F159" s="119"/>
      <c r="G159" s="119"/>
      <c r="H159" s="119"/>
      <c r="I159" s="119"/>
      <c r="K159" s="119"/>
      <c r="L159" s="119"/>
    </row>
    <row r="160" spans="3:12">
      <c r="C160" s="119"/>
      <c r="E160" s="119"/>
      <c r="F160" s="119"/>
      <c r="G160" s="119"/>
      <c r="H160" s="119"/>
      <c r="I160" s="119"/>
      <c r="K160" s="119"/>
      <c r="L160" s="119"/>
    </row>
    <row r="161" spans="3:12">
      <c r="C161" s="119"/>
      <c r="E161" s="119"/>
      <c r="F161" s="119"/>
      <c r="G161" s="119"/>
      <c r="H161" s="119"/>
      <c r="I161" s="119"/>
      <c r="K161" s="119"/>
      <c r="L161" s="119"/>
    </row>
    <row r="162" spans="3:12">
      <c r="C162" s="119"/>
      <c r="E162" s="119"/>
      <c r="F162" s="119"/>
      <c r="G162" s="119"/>
      <c r="H162" s="119"/>
      <c r="I162" s="119"/>
      <c r="K162" s="119"/>
      <c r="L162" s="119"/>
    </row>
    <row r="163" spans="3:12">
      <c r="C163" s="119"/>
      <c r="E163" s="119"/>
      <c r="F163" s="119"/>
      <c r="G163" s="119"/>
      <c r="H163" s="119"/>
      <c r="I163" s="119"/>
      <c r="K163" s="119"/>
      <c r="L163" s="119"/>
    </row>
    <row r="164" spans="3:12">
      <c r="C164" s="119"/>
      <c r="E164" s="119"/>
      <c r="F164" s="119"/>
      <c r="G164" s="119"/>
      <c r="H164" s="119"/>
      <c r="I164" s="119"/>
      <c r="K164" s="119"/>
      <c r="L164" s="119"/>
    </row>
    <row r="165" spans="3:12">
      <c r="C165" s="119"/>
      <c r="E165" s="119"/>
      <c r="F165" s="119"/>
      <c r="G165" s="119"/>
      <c r="H165" s="119"/>
      <c r="I165" s="119"/>
      <c r="K165" s="119"/>
      <c r="L165" s="119"/>
    </row>
    <row r="166" spans="3:12">
      <c r="C166" s="119"/>
      <c r="E166" s="119"/>
      <c r="F166" s="119"/>
      <c r="G166" s="119"/>
      <c r="H166" s="119"/>
      <c r="I166" s="119"/>
      <c r="K166" s="119"/>
      <c r="L166" s="119"/>
    </row>
    <row r="167" spans="3:12">
      <c r="C167" s="119"/>
      <c r="E167" s="119"/>
      <c r="F167" s="119"/>
      <c r="G167" s="119"/>
      <c r="H167" s="119"/>
      <c r="I167" s="119"/>
      <c r="K167" s="119"/>
      <c r="L167" s="119"/>
    </row>
    <row r="168" spans="3:12">
      <c r="C168" s="119"/>
      <c r="E168" s="119"/>
      <c r="F168" s="119"/>
      <c r="G168" s="119"/>
      <c r="H168" s="119"/>
      <c r="I168" s="119"/>
      <c r="K168" s="119"/>
      <c r="L168" s="119"/>
    </row>
    <row r="169" spans="3:12">
      <c r="C169" s="119"/>
      <c r="E169" s="119"/>
      <c r="F169" s="119"/>
      <c r="G169" s="119"/>
      <c r="H169" s="119"/>
      <c r="I169" s="119"/>
      <c r="K169" s="119"/>
      <c r="L169" s="119"/>
    </row>
    <row r="170" spans="3:12">
      <c r="C170" s="119"/>
      <c r="E170" s="119"/>
      <c r="F170" s="119"/>
      <c r="G170" s="119"/>
      <c r="H170" s="119"/>
      <c r="I170" s="119"/>
      <c r="K170" s="119"/>
      <c r="L170" s="119"/>
    </row>
    <row r="171" spans="3:12">
      <c r="C171" s="119"/>
      <c r="E171" s="119"/>
      <c r="F171" s="119"/>
      <c r="G171" s="119"/>
      <c r="H171" s="119"/>
      <c r="I171" s="119"/>
      <c r="K171" s="119"/>
      <c r="L171" s="119"/>
    </row>
    <row r="172" spans="3:12">
      <c r="C172" s="119"/>
      <c r="E172" s="119"/>
      <c r="F172" s="119"/>
      <c r="G172" s="119"/>
      <c r="H172" s="119"/>
      <c r="I172" s="119"/>
      <c r="K172" s="119"/>
      <c r="L172" s="119"/>
    </row>
    <row r="173" spans="3:12">
      <c r="C173" s="119"/>
      <c r="E173" s="119"/>
      <c r="F173" s="119"/>
      <c r="G173" s="119"/>
      <c r="H173" s="119"/>
      <c r="I173" s="119"/>
      <c r="K173" s="119"/>
      <c r="L173" s="119"/>
    </row>
    <row r="174" spans="3:12">
      <c r="C174" s="119"/>
      <c r="E174" s="119"/>
      <c r="F174" s="119"/>
      <c r="G174" s="119"/>
      <c r="H174" s="119"/>
      <c r="I174" s="119"/>
      <c r="K174" s="119"/>
      <c r="L174" s="119"/>
    </row>
    <row r="175" spans="3:12">
      <c r="C175" s="119"/>
      <c r="E175" s="119"/>
      <c r="F175" s="119"/>
      <c r="G175" s="119"/>
      <c r="H175" s="119"/>
      <c r="I175" s="119"/>
      <c r="K175" s="119"/>
      <c r="L175" s="119"/>
    </row>
    <row r="176" spans="3:12">
      <c r="C176" s="119"/>
      <c r="E176" s="119"/>
      <c r="F176" s="119"/>
      <c r="G176" s="119"/>
      <c r="H176" s="119"/>
      <c r="I176" s="119"/>
      <c r="K176" s="119"/>
      <c r="L176" s="119"/>
    </row>
    <row r="177" spans="3:12">
      <c r="C177" s="119"/>
      <c r="E177" s="119"/>
      <c r="F177" s="119"/>
      <c r="G177" s="119"/>
      <c r="H177" s="119"/>
      <c r="I177" s="119"/>
      <c r="K177" s="119"/>
      <c r="L177" s="119"/>
    </row>
    <row r="178" spans="3:12">
      <c r="C178" s="119"/>
      <c r="E178" s="119"/>
      <c r="F178" s="119"/>
      <c r="G178" s="119"/>
      <c r="H178" s="119"/>
      <c r="I178" s="119"/>
      <c r="K178" s="119"/>
      <c r="L178" s="119"/>
    </row>
    <row r="179" spans="3:12">
      <c r="C179" s="119"/>
      <c r="E179" s="119"/>
      <c r="F179" s="119"/>
      <c r="G179" s="119"/>
      <c r="H179" s="119"/>
      <c r="I179" s="119"/>
      <c r="K179" s="119"/>
      <c r="L179" s="119"/>
    </row>
    <row r="180" spans="3:12">
      <c r="C180" s="119"/>
      <c r="E180" s="119"/>
      <c r="F180" s="119"/>
      <c r="G180" s="119"/>
      <c r="H180" s="119"/>
      <c r="I180" s="119"/>
      <c r="K180" s="119"/>
      <c r="L180" s="119"/>
    </row>
    <row r="181" spans="3:12">
      <c r="C181" s="119"/>
      <c r="E181" s="119"/>
      <c r="F181" s="119"/>
      <c r="G181" s="119"/>
      <c r="H181" s="119"/>
      <c r="I181" s="119"/>
      <c r="K181" s="119"/>
      <c r="L181" s="119"/>
    </row>
    <row r="182" spans="3:12">
      <c r="C182" s="119"/>
      <c r="E182" s="119"/>
      <c r="F182" s="119"/>
      <c r="G182" s="119"/>
      <c r="H182" s="119"/>
      <c r="I182" s="119"/>
      <c r="K182" s="119"/>
      <c r="L182" s="119"/>
    </row>
    <row r="183" spans="3:12">
      <c r="C183" s="119"/>
      <c r="E183" s="119"/>
      <c r="F183" s="119"/>
      <c r="G183" s="119"/>
      <c r="H183" s="119"/>
      <c r="I183" s="119"/>
      <c r="K183" s="119"/>
      <c r="L183" s="119"/>
    </row>
    <row r="184" spans="3:12">
      <c r="C184" s="119"/>
      <c r="E184" s="119"/>
      <c r="F184" s="119"/>
      <c r="G184" s="119"/>
      <c r="H184" s="119"/>
      <c r="I184" s="119"/>
      <c r="K184" s="119"/>
      <c r="L184" s="119"/>
    </row>
    <row r="185" spans="3:12">
      <c r="C185" s="119"/>
      <c r="E185" s="119"/>
      <c r="F185" s="119"/>
      <c r="G185" s="119"/>
      <c r="H185" s="119"/>
      <c r="I185" s="119"/>
      <c r="K185" s="119"/>
      <c r="L185" s="119"/>
    </row>
    <row r="186" spans="3:12">
      <c r="C186" s="119"/>
      <c r="E186" s="119"/>
      <c r="F186" s="119"/>
      <c r="G186" s="119"/>
      <c r="H186" s="119"/>
      <c r="I186" s="119"/>
      <c r="K186" s="119"/>
      <c r="L186" s="119"/>
    </row>
    <row r="187" spans="3:12">
      <c r="C187" s="119"/>
      <c r="E187" s="119"/>
      <c r="F187" s="119"/>
      <c r="G187" s="119"/>
      <c r="H187" s="119"/>
      <c r="I187" s="119"/>
      <c r="K187" s="119"/>
      <c r="L187" s="119"/>
    </row>
    <row r="188" spans="3:12">
      <c r="C188" s="119"/>
      <c r="E188" s="119"/>
      <c r="F188" s="119"/>
      <c r="G188" s="119"/>
      <c r="H188" s="119"/>
      <c r="I188" s="119"/>
      <c r="K188" s="119"/>
      <c r="L188" s="119"/>
    </row>
    <row r="189" spans="3:12">
      <c r="C189" s="119"/>
      <c r="E189" s="119"/>
      <c r="F189" s="119"/>
      <c r="G189" s="119"/>
      <c r="H189" s="119"/>
      <c r="I189" s="119"/>
      <c r="K189" s="119"/>
      <c r="L189" s="119"/>
    </row>
    <row r="190" spans="3:12">
      <c r="C190" s="119"/>
      <c r="E190" s="119"/>
      <c r="F190" s="119"/>
      <c r="G190" s="119"/>
      <c r="H190" s="119"/>
      <c r="I190" s="119"/>
      <c r="K190" s="119"/>
      <c r="L190" s="119"/>
    </row>
    <row r="191" spans="3:12">
      <c r="C191" s="119"/>
      <c r="E191" s="119"/>
      <c r="F191" s="119"/>
      <c r="G191" s="119"/>
      <c r="H191" s="119"/>
      <c r="I191" s="119"/>
      <c r="K191" s="119"/>
      <c r="L191" s="119"/>
    </row>
    <row r="192" spans="3:12">
      <c r="C192" s="119"/>
      <c r="E192" s="119"/>
      <c r="F192" s="119"/>
      <c r="G192" s="119"/>
      <c r="H192" s="119"/>
      <c r="I192" s="119"/>
      <c r="K192" s="119"/>
      <c r="L192" s="119"/>
    </row>
    <row r="193" spans="3:12">
      <c r="C193" s="119"/>
      <c r="E193" s="119"/>
      <c r="F193" s="119"/>
      <c r="G193" s="119"/>
      <c r="H193" s="119"/>
      <c r="I193" s="119"/>
      <c r="K193" s="119"/>
      <c r="L193" s="119"/>
    </row>
    <row r="194" spans="3:12">
      <c r="C194" s="119"/>
      <c r="E194" s="119"/>
      <c r="F194" s="119"/>
      <c r="G194" s="119"/>
      <c r="H194" s="119"/>
      <c r="I194" s="119"/>
      <c r="K194" s="119"/>
      <c r="L194" s="119"/>
    </row>
    <row r="195" spans="3:12">
      <c r="C195" s="119"/>
      <c r="E195" s="119"/>
      <c r="F195" s="119"/>
      <c r="G195" s="119"/>
      <c r="H195" s="119"/>
      <c r="I195" s="119"/>
      <c r="K195" s="119"/>
      <c r="L195" s="119"/>
    </row>
    <row r="196" spans="3:12">
      <c r="C196" s="119"/>
      <c r="E196" s="119"/>
      <c r="F196" s="119"/>
      <c r="G196" s="119"/>
      <c r="H196" s="119"/>
      <c r="I196" s="119"/>
      <c r="K196" s="119"/>
      <c r="L196" s="119"/>
    </row>
    <row r="197" spans="3:12">
      <c r="C197" s="119"/>
      <c r="E197" s="119"/>
      <c r="F197" s="119"/>
      <c r="G197" s="119"/>
      <c r="H197" s="119"/>
      <c r="I197" s="119"/>
      <c r="K197" s="119"/>
      <c r="L197" s="119"/>
    </row>
    <row r="198" spans="3:12">
      <c r="C198" s="119"/>
      <c r="E198" s="119"/>
      <c r="F198" s="119"/>
      <c r="G198" s="119"/>
      <c r="H198" s="119"/>
      <c r="I198" s="119"/>
      <c r="K198" s="119"/>
      <c r="L198" s="119"/>
    </row>
    <row r="199" spans="3:12">
      <c r="C199" s="119"/>
      <c r="E199" s="119"/>
      <c r="F199" s="119"/>
      <c r="G199" s="119"/>
      <c r="H199" s="119"/>
      <c r="I199" s="119"/>
      <c r="K199" s="119"/>
      <c r="L199" s="119"/>
    </row>
    <row r="200" spans="3:12">
      <c r="C200" s="119"/>
      <c r="E200" s="119"/>
      <c r="F200" s="119"/>
      <c r="G200" s="119"/>
      <c r="H200" s="119"/>
      <c r="I200" s="119"/>
      <c r="K200" s="119"/>
      <c r="L200" s="119"/>
    </row>
    <row r="201" spans="3:12">
      <c r="C201" s="119"/>
      <c r="E201" s="119"/>
      <c r="F201" s="119"/>
      <c r="G201" s="119"/>
      <c r="H201" s="119"/>
      <c r="I201" s="119"/>
      <c r="K201" s="119"/>
      <c r="L201" s="119"/>
    </row>
    <row r="202" spans="3:12">
      <c r="C202" s="119"/>
      <c r="E202" s="119"/>
      <c r="F202" s="119"/>
      <c r="G202" s="119"/>
      <c r="H202" s="119"/>
      <c r="I202" s="119"/>
      <c r="K202" s="119"/>
      <c r="L202" s="119"/>
    </row>
    <row r="203" spans="3:12">
      <c r="C203" s="119"/>
      <c r="E203" s="119"/>
      <c r="F203" s="119"/>
      <c r="G203" s="119"/>
      <c r="H203" s="119"/>
      <c r="I203" s="119"/>
      <c r="K203" s="119"/>
      <c r="L203" s="119"/>
    </row>
    <row r="204" spans="3:12">
      <c r="C204" s="119"/>
      <c r="E204" s="119"/>
      <c r="F204" s="119"/>
      <c r="G204" s="119"/>
      <c r="H204" s="119"/>
      <c r="I204" s="119"/>
      <c r="K204" s="119"/>
      <c r="L204" s="119"/>
    </row>
    <row r="205" spans="3:12">
      <c r="C205" s="119"/>
      <c r="E205" s="119"/>
      <c r="F205" s="119"/>
      <c r="G205" s="119"/>
      <c r="H205" s="119"/>
      <c r="I205" s="119"/>
      <c r="K205" s="119"/>
      <c r="L205" s="119"/>
    </row>
    <row r="206" spans="3:12">
      <c r="C206" s="119"/>
      <c r="E206" s="119"/>
      <c r="F206" s="119"/>
      <c r="G206" s="119"/>
      <c r="H206" s="119"/>
      <c r="I206" s="119"/>
      <c r="K206" s="119"/>
      <c r="L206" s="119"/>
    </row>
    <row r="207" spans="3:12">
      <c r="C207" s="119"/>
      <c r="E207" s="119"/>
      <c r="F207" s="119"/>
      <c r="G207" s="119"/>
      <c r="H207" s="119"/>
      <c r="I207" s="119"/>
      <c r="K207" s="119"/>
      <c r="L207" s="119"/>
    </row>
    <row r="208" spans="3:12">
      <c r="C208" s="119"/>
      <c r="E208" s="119"/>
      <c r="F208" s="119"/>
      <c r="G208" s="119"/>
      <c r="H208" s="119"/>
      <c r="I208" s="119"/>
      <c r="K208" s="119"/>
      <c r="L208" s="119"/>
    </row>
    <row r="209" spans="3:12">
      <c r="C209" s="119"/>
      <c r="E209" s="119"/>
      <c r="F209" s="119"/>
      <c r="G209" s="119"/>
      <c r="H209" s="119"/>
      <c r="I209" s="119"/>
      <c r="K209" s="119"/>
      <c r="L209" s="119"/>
    </row>
    <row r="210" spans="3:12">
      <c r="C210" s="119"/>
      <c r="E210" s="119"/>
      <c r="F210" s="119"/>
      <c r="G210" s="119"/>
      <c r="H210" s="119"/>
      <c r="I210" s="119"/>
      <c r="K210" s="119"/>
      <c r="L210" s="119"/>
    </row>
    <row r="211" spans="3:12">
      <c r="C211" s="119"/>
      <c r="E211" s="119"/>
      <c r="F211" s="119"/>
      <c r="G211" s="119"/>
      <c r="H211" s="119"/>
      <c r="I211" s="119"/>
      <c r="K211" s="119"/>
      <c r="L211" s="119"/>
    </row>
    <row r="212" spans="3:12">
      <c r="C212" s="119"/>
      <c r="E212" s="119"/>
      <c r="F212" s="119"/>
      <c r="G212" s="119"/>
      <c r="H212" s="119"/>
      <c r="I212" s="119"/>
      <c r="K212" s="119"/>
      <c r="L212" s="119"/>
    </row>
    <row r="213" spans="3:12">
      <c r="C213" s="119"/>
      <c r="E213" s="119"/>
      <c r="F213" s="119"/>
      <c r="G213" s="119"/>
      <c r="H213" s="119"/>
      <c r="I213" s="119"/>
      <c r="K213" s="119"/>
      <c r="L213" s="119"/>
    </row>
    <row r="214" spans="3:12">
      <c r="C214" s="119"/>
      <c r="E214" s="119"/>
      <c r="F214" s="119"/>
      <c r="G214" s="119"/>
      <c r="H214" s="119"/>
      <c r="I214" s="119"/>
      <c r="K214" s="119"/>
      <c r="L214" s="119"/>
    </row>
    <row r="215" spans="3:12">
      <c r="C215" s="119"/>
      <c r="E215" s="119"/>
      <c r="F215" s="119"/>
      <c r="G215" s="119"/>
      <c r="H215" s="119"/>
      <c r="I215" s="119"/>
      <c r="K215" s="119"/>
      <c r="L215" s="119"/>
    </row>
    <row r="216" spans="3:12">
      <c r="C216" s="119"/>
      <c r="E216" s="119"/>
      <c r="F216" s="119"/>
      <c r="G216" s="119"/>
      <c r="H216" s="119"/>
      <c r="I216" s="119"/>
      <c r="K216" s="119"/>
      <c r="L216" s="119"/>
    </row>
    <row r="217" spans="3:12">
      <c r="C217" s="119"/>
      <c r="E217" s="119"/>
      <c r="F217" s="119"/>
      <c r="G217" s="119"/>
      <c r="H217" s="119"/>
      <c r="I217" s="119"/>
      <c r="K217" s="119"/>
      <c r="L217" s="119"/>
    </row>
    <row r="218" spans="3:12">
      <c r="C218" s="119"/>
      <c r="E218" s="119"/>
      <c r="F218" s="119"/>
      <c r="G218" s="119"/>
      <c r="H218" s="119"/>
      <c r="I218" s="119"/>
      <c r="K218" s="119"/>
      <c r="L218" s="119"/>
    </row>
    <row r="219" spans="3:12">
      <c r="C219" s="119"/>
      <c r="E219" s="119"/>
      <c r="F219" s="119"/>
      <c r="G219" s="119"/>
      <c r="H219" s="119"/>
      <c r="I219" s="119"/>
      <c r="K219" s="119"/>
      <c r="L219" s="119"/>
    </row>
    <row r="220" spans="3:12">
      <c r="C220" s="119"/>
      <c r="E220" s="119"/>
      <c r="F220" s="119"/>
      <c r="G220" s="119"/>
      <c r="H220" s="119"/>
      <c r="I220" s="119"/>
      <c r="K220" s="119"/>
      <c r="L220" s="119"/>
    </row>
    <row r="221" spans="3:12">
      <c r="C221" s="119"/>
      <c r="E221" s="119"/>
      <c r="F221" s="119"/>
      <c r="G221" s="119"/>
      <c r="H221" s="119"/>
      <c r="I221" s="119"/>
      <c r="K221" s="119"/>
      <c r="L221" s="119"/>
    </row>
    <row r="222" spans="3:12">
      <c r="C222" s="119"/>
      <c r="E222" s="119"/>
      <c r="F222" s="119"/>
      <c r="G222" s="119"/>
      <c r="H222" s="119"/>
      <c r="I222" s="119"/>
      <c r="K222" s="119"/>
      <c r="L222" s="119"/>
    </row>
    <row r="223" spans="3:12">
      <c r="C223" s="119"/>
      <c r="E223" s="119"/>
      <c r="F223" s="119"/>
      <c r="G223" s="119"/>
      <c r="H223" s="119"/>
      <c r="I223" s="119"/>
      <c r="K223" s="119"/>
      <c r="L223" s="119"/>
    </row>
    <row r="224" spans="3:12">
      <c r="C224" s="119"/>
      <c r="E224" s="119"/>
      <c r="F224" s="119"/>
      <c r="G224" s="119"/>
      <c r="H224" s="119"/>
      <c r="I224" s="119"/>
      <c r="K224" s="119"/>
      <c r="L224" s="119"/>
    </row>
    <row r="225" spans="3:12">
      <c r="C225" s="119"/>
      <c r="E225" s="119"/>
      <c r="F225" s="119"/>
      <c r="G225" s="119"/>
      <c r="H225" s="119"/>
      <c r="I225" s="119"/>
      <c r="K225" s="119"/>
      <c r="L225" s="119"/>
    </row>
    <row r="226" spans="3:12">
      <c r="C226" s="119"/>
      <c r="E226" s="119"/>
      <c r="F226" s="119"/>
      <c r="G226" s="119"/>
      <c r="H226" s="119"/>
      <c r="I226" s="119"/>
      <c r="K226" s="119"/>
      <c r="L226" s="119"/>
    </row>
    <row r="227" spans="3:12">
      <c r="C227" s="119"/>
      <c r="E227" s="119"/>
      <c r="F227" s="119"/>
      <c r="G227" s="119"/>
      <c r="H227" s="119"/>
      <c r="I227" s="119"/>
      <c r="K227" s="119"/>
      <c r="L227" s="119"/>
    </row>
    <row r="228" spans="3:12">
      <c r="C228" s="119"/>
      <c r="E228" s="119"/>
      <c r="F228" s="119"/>
      <c r="G228" s="119"/>
      <c r="H228" s="119"/>
      <c r="I228" s="119"/>
      <c r="K228" s="119"/>
      <c r="L228" s="119"/>
    </row>
    <row r="229" spans="3:12">
      <c r="C229" s="119"/>
      <c r="E229" s="119"/>
      <c r="F229" s="119"/>
      <c r="G229" s="119"/>
      <c r="H229" s="119"/>
      <c r="I229" s="119"/>
      <c r="K229" s="119"/>
      <c r="L229" s="119"/>
    </row>
    <row r="230" spans="3:12">
      <c r="C230" s="119"/>
      <c r="E230" s="119"/>
      <c r="F230" s="119"/>
      <c r="G230" s="119"/>
      <c r="H230" s="119"/>
      <c r="I230" s="119"/>
      <c r="K230" s="119"/>
      <c r="L230" s="119"/>
    </row>
    <row r="231" spans="3:12">
      <c r="C231" s="119"/>
      <c r="E231" s="119"/>
      <c r="F231" s="119"/>
      <c r="G231" s="119"/>
      <c r="H231" s="119"/>
      <c r="I231" s="119"/>
      <c r="K231" s="119"/>
      <c r="L231" s="119"/>
    </row>
    <row r="232" spans="3:12">
      <c r="C232" s="119"/>
      <c r="E232" s="119"/>
      <c r="F232" s="119"/>
      <c r="G232" s="119"/>
      <c r="H232" s="119"/>
      <c r="I232" s="119"/>
      <c r="K232" s="119"/>
      <c r="L232" s="119"/>
    </row>
    <row r="233" spans="3:12">
      <c r="C233" s="119"/>
      <c r="E233" s="119"/>
      <c r="F233" s="119"/>
      <c r="G233" s="119"/>
      <c r="H233" s="119"/>
      <c r="I233" s="119"/>
      <c r="K233" s="119"/>
      <c r="L233" s="119"/>
    </row>
    <row r="234" spans="3:12">
      <c r="C234" s="119"/>
      <c r="E234" s="119"/>
      <c r="F234" s="119"/>
      <c r="G234" s="119"/>
      <c r="H234" s="119"/>
      <c r="I234" s="119"/>
      <c r="K234" s="119"/>
      <c r="L234" s="119"/>
    </row>
    <row r="235" spans="3:12">
      <c r="C235" s="119"/>
      <c r="E235" s="119"/>
      <c r="F235" s="119"/>
      <c r="G235" s="119"/>
      <c r="H235" s="119"/>
      <c r="I235" s="119"/>
      <c r="K235" s="119"/>
      <c r="L235" s="119"/>
    </row>
    <row r="236" spans="3:12">
      <c r="C236" s="119"/>
      <c r="E236" s="119"/>
      <c r="F236" s="119"/>
      <c r="G236" s="119"/>
      <c r="H236" s="119"/>
      <c r="I236" s="119"/>
      <c r="K236" s="119"/>
      <c r="L236" s="119"/>
    </row>
    <row r="237" spans="3:12">
      <c r="C237" s="119"/>
      <c r="E237" s="119"/>
      <c r="F237" s="119"/>
      <c r="G237" s="119"/>
      <c r="H237" s="119"/>
      <c r="I237" s="119"/>
      <c r="K237" s="119"/>
      <c r="L237" s="119"/>
    </row>
    <row r="238" spans="3:12">
      <c r="C238" s="119"/>
      <c r="E238" s="119"/>
      <c r="F238" s="119"/>
      <c r="G238" s="119"/>
      <c r="H238" s="119"/>
      <c r="I238" s="119"/>
      <c r="K238" s="119"/>
      <c r="L238" s="119"/>
    </row>
    <row r="239" spans="3:12">
      <c r="C239" s="119"/>
      <c r="E239" s="119"/>
      <c r="F239" s="119"/>
      <c r="G239" s="119"/>
      <c r="H239" s="119"/>
      <c r="I239" s="119"/>
      <c r="K239" s="119"/>
      <c r="L239" s="119"/>
    </row>
    <row r="240" spans="3:12">
      <c r="C240" s="119"/>
      <c r="E240" s="119"/>
      <c r="F240" s="119"/>
      <c r="G240" s="119"/>
      <c r="H240" s="119"/>
      <c r="I240" s="119"/>
      <c r="K240" s="119"/>
      <c r="L240" s="119"/>
    </row>
    <row r="241" spans="3:12">
      <c r="C241" s="119"/>
      <c r="E241" s="119"/>
      <c r="F241" s="119"/>
      <c r="G241" s="119"/>
      <c r="H241" s="119"/>
      <c r="I241" s="119"/>
      <c r="K241" s="119"/>
      <c r="L241" s="119"/>
    </row>
    <row r="242" spans="3:12">
      <c r="C242" s="119"/>
      <c r="E242" s="119"/>
      <c r="F242" s="119"/>
      <c r="G242" s="119"/>
      <c r="H242" s="119"/>
      <c r="I242" s="119"/>
      <c r="K242" s="119"/>
      <c r="L242" s="119"/>
    </row>
    <row r="243" spans="3:12">
      <c r="C243" s="119"/>
      <c r="E243" s="119"/>
      <c r="F243" s="119"/>
      <c r="G243" s="119"/>
      <c r="H243" s="119"/>
      <c r="I243" s="119"/>
      <c r="K243" s="119"/>
      <c r="L243" s="119"/>
    </row>
    <row r="244" spans="3:12">
      <c r="C244" s="119"/>
      <c r="E244" s="119"/>
      <c r="F244" s="119"/>
      <c r="G244" s="119"/>
      <c r="H244" s="119"/>
      <c r="I244" s="119"/>
      <c r="K244" s="119"/>
      <c r="L244" s="119"/>
    </row>
    <row r="245" spans="3:12">
      <c r="C245" s="119"/>
      <c r="E245" s="119"/>
      <c r="F245" s="119"/>
      <c r="G245" s="119"/>
      <c r="H245" s="119"/>
      <c r="I245" s="119"/>
      <c r="K245" s="119"/>
      <c r="L245" s="119"/>
    </row>
    <row r="246" spans="3:12">
      <c r="C246" s="119"/>
      <c r="E246" s="119"/>
      <c r="F246" s="119"/>
      <c r="G246" s="119"/>
      <c r="H246" s="119"/>
      <c r="I246" s="119"/>
      <c r="K246" s="119"/>
      <c r="L246" s="119"/>
    </row>
    <row r="247" spans="3:12">
      <c r="C247" s="119"/>
      <c r="E247" s="119"/>
      <c r="F247" s="119"/>
      <c r="G247" s="119"/>
      <c r="H247" s="119"/>
      <c r="I247" s="119"/>
      <c r="K247" s="119"/>
      <c r="L247" s="119"/>
    </row>
    <row r="248" spans="3:12">
      <c r="C248" s="119"/>
      <c r="E248" s="119"/>
      <c r="F248" s="119"/>
      <c r="G248" s="119"/>
      <c r="H248" s="119"/>
      <c r="I248" s="119"/>
      <c r="K248" s="119"/>
      <c r="L248" s="119"/>
    </row>
    <row r="249" spans="3:12">
      <c r="C249" s="119"/>
      <c r="E249" s="119"/>
      <c r="F249" s="119"/>
      <c r="G249" s="119"/>
      <c r="H249" s="119"/>
      <c r="I249" s="119"/>
      <c r="K249" s="119"/>
      <c r="L249" s="119"/>
    </row>
    <row r="250" spans="3:12">
      <c r="C250" s="119"/>
      <c r="E250" s="119"/>
      <c r="F250" s="119"/>
      <c r="G250" s="119"/>
      <c r="H250" s="119"/>
      <c r="I250" s="119"/>
      <c r="K250" s="119"/>
      <c r="L250" s="119"/>
    </row>
    <row r="251" spans="3:12">
      <c r="C251" s="119"/>
      <c r="E251" s="119"/>
      <c r="F251" s="119"/>
      <c r="G251" s="119"/>
      <c r="H251" s="119"/>
      <c r="I251" s="119"/>
      <c r="K251" s="119"/>
      <c r="L251" s="119"/>
    </row>
    <row r="252" spans="3:12">
      <c r="C252" s="119"/>
      <c r="E252" s="119"/>
      <c r="F252" s="119"/>
      <c r="G252" s="119"/>
      <c r="H252" s="119"/>
      <c r="I252" s="119"/>
      <c r="K252" s="119"/>
      <c r="L252" s="119"/>
    </row>
    <row r="253" spans="3:12">
      <c r="C253" s="119"/>
      <c r="E253" s="119"/>
      <c r="F253" s="119"/>
      <c r="G253" s="119"/>
      <c r="H253" s="119"/>
      <c r="I253" s="119"/>
      <c r="K253" s="119"/>
      <c r="L253" s="119"/>
    </row>
    <row r="254" spans="3:12">
      <c r="C254" s="119"/>
      <c r="E254" s="119"/>
      <c r="F254" s="119"/>
      <c r="G254" s="119"/>
      <c r="H254" s="119"/>
      <c r="I254" s="119"/>
      <c r="K254" s="119"/>
      <c r="L254" s="119"/>
    </row>
    <row r="255" spans="3:12">
      <c r="C255" s="119"/>
      <c r="E255" s="119"/>
      <c r="F255" s="119"/>
      <c r="G255" s="119"/>
      <c r="H255" s="119"/>
      <c r="I255" s="119"/>
      <c r="K255" s="119"/>
      <c r="L255" s="119"/>
    </row>
    <row r="256" spans="3:12">
      <c r="C256" s="119"/>
      <c r="E256" s="119"/>
      <c r="F256" s="119"/>
      <c r="G256" s="119"/>
      <c r="H256" s="119"/>
      <c r="I256" s="119"/>
      <c r="K256" s="119"/>
      <c r="L256" s="119"/>
    </row>
    <row r="257" spans="3:12">
      <c r="C257" s="119"/>
      <c r="E257" s="119"/>
      <c r="F257" s="119"/>
      <c r="G257" s="119"/>
      <c r="H257" s="119"/>
      <c r="I257" s="119"/>
      <c r="K257" s="119"/>
      <c r="L257" s="119"/>
    </row>
    <row r="258" spans="3:12">
      <c r="C258" s="119"/>
      <c r="E258" s="119"/>
      <c r="F258" s="119"/>
      <c r="G258" s="119"/>
      <c r="H258" s="119"/>
      <c r="I258" s="119"/>
      <c r="K258" s="119"/>
      <c r="L258" s="119"/>
    </row>
    <row r="259" spans="3:12">
      <c r="C259" s="119"/>
      <c r="E259" s="119"/>
      <c r="F259" s="119"/>
      <c r="G259" s="119"/>
      <c r="H259" s="119"/>
      <c r="I259" s="119"/>
      <c r="K259" s="119"/>
      <c r="L259" s="119"/>
    </row>
    <row r="260" spans="3:12">
      <c r="C260" s="119"/>
      <c r="E260" s="119"/>
      <c r="F260" s="119"/>
      <c r="G260" s="119"/>
      <c r="H260" s="119"/>
      <c r="I260" s="119"/>
      <c r="K260" s="119"/>
      <c r="L260" s="119"/>
    </row>
    <row r="261" spans="3:12">
      <c r="C261" s="119"/>
      <c r="E261" s="119"/>
      <c r="F261" s="119"/>
      <c r="G261" s="119"/>
      <c r="H261" s="119"/>
      <c r="I261" s="119"/>
      <c r="K261" s="119"/>
      <c r="L261" s="119"/>
    </row>
    <row r="262" spans="3:12">
      <c r="C262" s="119"/>
      <c r="E262" s="119"/>
      <c r="F262" s="119"/>
      <c r="G262" s="119"/>
      <c r="H262" s="119"/>
      <c r="I262" s="119"/>
      <c r="K262" s="119"/>
      <c r="L262" s="119"/>
    </row>
    <row r="263" spans="3:12">
      <c r="C263" s="119"/>
      <c r="E263" s="119"/>
      <c r="F263" s="119"/>
      <c r="G263" s="119"/>
      <c r="H263" s="119"/>
      <c r="I263" s="119"/>
      <c r="K263" s="119"/>
      <c r="L263" s="119"/>
    </row>
    <row r="264" spans="3:12">
      <c r="C264" s="119"/>
      <c r="E264" s="119"/>
      <c r="F264" s="119"/>
      <c r="G264" s="119"/>
      <c r="H264" s="119"/>
      <c r="I264" s="119"/>
      <c r="K264" s="119"/>
      <c r="L264" s="119"/>
    </row>
    <row r="265" spans="3:12">
      <c r="C265" s="119"/>
      <c r="E265" s="119"/>
      <c r="F265" s="119"/>
      <c r="G265" s="119"/>
      <c r="H265" s="119"/>
      <c r="I265" s="119"/>
      <c r="K265" s="119"/>
      <c r="L265" s="119"/>
    </row>
    <row r="266" spans="3:12">
      <c r="C266" s="119"/>
      <c r="E266" s="119"/>
      <c r="F266" s="119"/>
      <c r="G266" s="119"/>
      <c r="H266" s="119"/>
      <c r="I266" s="119"/>
      <c r="K266" s="119"/>
      <c r="L266" s="119"/>
    </row>
    <row r="267" spans="3:12">
      <c r="C267" s="119"/>
      <c r="E267" s="119"/>
      <c r="F267" s="119"/>
      <c r="G267" s="119"/>
      <c r="H267" s="119"/>
      <c r="I267" s="119"/>
      <c r="K267" s="119"/>
      <c r="L267" s="119"/>
    </row>
    <row r="268" spans="3:12">
      <c r="C268" s="119"/>
      <c r="E268" s="119"/>
      <c r="F268" s="119"/>
      <c r="G268" s="119"/>
      <c r="H268" s="119"/>
      <c r="I268" s="119"/>
      <c r="K268" s="119"/>
      <c r="L268" s="119"/>
    </row>
    <row r="269" spans="3:12">
      <c r="C269" s="119"/>
      <c r="E269" s="119"/>
      <c r="F269" s="119"/>
      <c r="G269" s="119"/>
      <c r="H269" s="119"/>
      <c r="I269" s="119"/>
      <c r="K269" s="119"/>
      <c r="L269" s="119"/>
    </row>
    <row r="270" spans="3:12">
      <c r="C270" s="119"/>
      <c r="E270" s="119"/>
      <c r="F270" s="119"/>
      <c r="G270" s="119"/>
      <c r="H270" s="119"/>
      <c r="I270" s="119"/>
      <c r="K270" s="119"/>
      <c r="L270" s="119"/>
    </row>
    <row r="271" spans="3:12">
      <c r="C271" s="119"/>
      <c r="E271" s="119"/>
      <c r="F271" s="119"/>
      <c r="G271" s="119"/>
      <c r="H271" s="119"/>
      <c r="I271" s="119"/>
      <c r="K271" s="119"/>
      <c r="L271" s="119"/>
    </row>
    <row r="272" spans="3:12">
      <c r="C272" s="119"/>
      <c r="E272" s="119"/>
      <c r="F272" s="119"/>
      <c r="G272" s="119"/>
      <c r="H272" s="119"/>
      <c r="I272" s="119"/>
      <c r="K272" s="119"/>
      <c r="L272" s="119"/>
    </row>
    <row r="273" spans="3:12">
      <c r="C273" s="119"/>
      <c r="E273" s="119"/>
      <c r="F273" s="119"/>
      <c r="G273" s="119"/>
      <c r="H273" s="119"/>
      <c r="I273" s="119"/>
      <c r="K273" s="119"/>
      <c r="L273" s="119"/>
    </row>
    <row r="274" spans="3:12">
      <c r="C274" s="119"/>
      <c r="E274" s="119"/>
      <c r="F274" s="119"/>
      <c r="G274" s="119"/>
      <c r="H274" s="119"/>
      <c r="I274" s="119"/>
      <c r="K274" s="119"/>
      <c r="L274" s="119"/>
    </row>
    <row r="275" spans="3:12">
      <c r="C275" s="119"/>
      <c r="E275" s="119"/>
      <c r="F275" s="119"/>
      <c r="G275" s="119"/>
      <c r="H275" s="119"/>
      <c r="I275" s="119"/>
      <c r="K275" s="119"/>
      <c r="L275" s="119"/>
    </row>
    <row r="276" spans="3:12">
      <c r="C276" s="119"/>
      <c r="E276" s="119"/>
      <c r="F276" s="119"/>
      <c r="G276" s="119"/>
      <c r="H276" s="119"/>
      <c r="I276" s="119"/>
      <c r="K276" s="119"/>
      <c r="L276" s="119"/>
    </row>
    <row r="277" spans="3:12">
      <c r="C277" s="119"/>
      <c r="E277" s="119"/>
      <c r="F277" s="119"/>
      <c r="G277" s="119"/>
      <c r="H277" s="119"/>
      <c r="I277" s="119"/>
      <c r="K277" s="119"/>
      <c r="L277" s="119"/>
    </row>
    <row r="278" spans="3:12">
      <c r="C278" s="119"/>
      <c r="E278" s="119"/>
      <c r="F278" s="119"/>
      <c r="G278" s="119"/>
      <c r="H278" s="119"/>
      <c r="I278" s="119"/>
      <c r="K278" s="119"/>
      <c r="L278" s="119"/>
    </row>
    <row r="279" spans="3:12">
      <c r="C279" s="119"/>
      <c r="E279" s="119"/>
      <c r="F279" s="119"/>
      <c r="G279" s="119"/>
      <c r="H279" s="119"/>
      <c r="I279" s="119"/>
      <c r="K279" s="119"/>
      <c r="L279" s="119"/>
    </row>
    <row r="280" spans="3:12">
      <c r="C280" s="119"/>
      <c r="E280" s="119"/>
      <c r="F280" s="119"/>
      <c r="G280" s="119"/>
      <c r="H280" s="119"/>
      <c r="I280" s="119"/>
      <c r="K280" s="119"/>
      <c r="L280" s="119"/>
    </row>
    <row r="281" spans="3:12">
      <c r="C281" s="119"/>
      <c r="E281" s="119"/>
      <c r="F281" s="119"/>
      <c r="G281" s="119"/>
      <c r="H281" s="119"/>
      <c r="I281" s="119"/>
      <c r="K281" s="119"/>
      <c r="L281" s="119"/>
    </row>
    <row r="282" spans="3:12">
      <c r="C282" s="119"/>
      <c r="E282" s="119"/>
      <c r="F282" s="119"/>
      <c r="G282" s="119"/>
      <c r="H282" s="119"/>
      <c r="I282" s="119"/>
      <c r="K282" s="119"/>
      <c r="L282" s="119"/>
    </row>
    <row r="283" spans="3:12">
      <c r="C283" s="119"/>
      <c r="E283" s="119"/>
      <c r="F283" s="119"/>
      <c r="G283" s="119"/>
      <c r="H283" s="119"/>
      <c r="I283" s="119"/>
      <c r="K283" s="119"/>
      <c r="L283" s="119"/>
    </row>
    <row r="284" spans="3:12">
      <c r="C284" s="119"/>
      <c r="E284" s="119"/>
      <c r="F284" s="119"/>
      <c r="G284" s="119"/>
      <c r="H284" s="119"/>
      <c r="I284" s="119"/>
      <c r="K284" s="119"/>
      <c r="L284" s="119"/>
    </row>
    <row r="285" spans="3:12">
      <c r="C285" s="119"/>
      <c r="E285" s="119"/>
      <c r="F285" s="119"/>
      <c r="G285" s="119"/>
      <c r="H285" s="119"/>
      <c r="I285" s="119"/>
      <c r="K285" s="119"/>
      <c r="L285" s="119"/>
    </row>
    <row r="286" spans="3:12">
      <c r="C286" s="119"/>
      <c r="E286" s="119"/>
      <c r="F286" s="119"/>
      <c r="G286" s="119"/>
      <c r="H286" s="119"/>
      <c r="I286" s="119"/>
      <c r="K286" s="119"/>
      <c r="L286" s="119"/>
    </row>
    <row r="287" spans="3:12">
      <c r="C287" s="119"/>
      <c r="E287" s="119"/>
      <c r="F287" s="119"/>
      <c r="G287" s="119"/>
      <c r="H287" s="119"/>
      <c r="I287" s="119"/>
      <c r="K287" s="119"/>
      <c r="L287" s="119"/>
    </row>
    <row r="288" spans="3:12">
      <c r="C288" s="119"/>
      <c r="E288" s="119"/>
      <c r="F288" s="119"/>
      <c r="G288" s="119"/>
      <c r="H288" s="119"/>
      <c r="I288" s="119"/>
      <c r="K288" s="119"/>
      <c r="L288" s="119"/>
    </row>
    <row r="289" spans="3:12">
      <c r="C289" s="119"/>
      <c r="E289" s="119"/>
      <c r="F289" s="119"/>
      <c r="G289" s="119"/>
      <c r="H289" s="119"/>
      <c r="I289" s="119"/>
      <c r="K289" s="119"/>
      <c r="L289" s="119"/>
    </row>
    <row r="290" spans="3:12">
      <c r="C290" s="119"/>
      <c r="E290" s="119"/>
      <c r="F290" s="119"/>
      <c r="G290" s="119"/>
      <c r="H290" s="119"/>
      <c r="I290" s="119"/>
      <c r="K290" s="119"/>
      <c r="L290" s="119"/>
    </row>
    <row r="291" spans="3:12">
      <c r="C291" s="119"/>
      <c r="E291" s="119"/>
      <c r="F291" s="119"/>
      <c r="G291" s="119"/>
      <c r="H291" s="119"/>
      <c r="I291" s="119"/>
      <c r="K291" s="119"/>
      <c r="L291" s="119"/>
    </row>
    <row r="292" spans="3:12">
      <c r="C292" s="119"/>
      <c r="E292" s="119"/>
      <c r="F292" s="119"/>
      <c r="G292" s="119"/>
      <c r="H292" s="119"/>
      <c r="I292" s="119"/>
      <c r="K292" s="119"/>
      <c r="L292" s="119"/>
    </row>
    <row r="293" spans="3:12">
      <c r="C293" s="119"/>
      <c r="E293" s="119"/>
      <c r="F293" s="119"/>
      <c r="G293" s="119"/>
      <c r="H293" s="119"/>
      <c r="I293" s="119"/>
      <c r="K293" s="119"/>
      <c r="L293" s="119"/>
    </row>
    <row r="294" spans="3:12">
      <c r="C294" s="119"/>
      <c r="E294" s="119"/>
      <c r="F294" s="119"/>
      <c r="G294" s="119"/>
      <c r="H294" s="119"/>
      <c r="I294" s="119"/>
      <c r="K294" s="119"/>
      <c r="L294" s="119"/>
    </row>
    <row r="295" spans="3:12">
      <c r="C295" s="119"/>
      <c r="E295" s="119"/>
      <c r="F295" s="119"/>
      <c r="G295" s="119"/>
      <c r="H295" s="119"/>
      <c r="I295" s="119"/>
      <c r="K295" s="119"/>
      <c r="L295" s="119"/>
    </row>
    <row r="296" spans="3:12">
      <c r="C296" s="119"/>
      <c r="E296" s="119"/>
      <c r="F296" s="119"/>
      <c r="G296" s="119"/>
      <c r="H296" s="119"/>
      <c r="I296" s="119"/>
      <c r="K296" s="119"/>
      <c r="L296" s="119"/>
    </row>
    <row r="297" spans="3:12">
      <c r="C297" s="119"/>
      <c r="E297" s="119"/>
      <c r="F297" s="119"/>
      <c r="G297" s="119"/>
      <c r="H297" s="119"/>
      <c r="I297" s="119"/>
      <c r="K297" s="119"/>
      <c r="L297" s="119"/>
    </row>
    <row r="298" spans="3:12">
      <c r="C298" s="119"/>
      <c r="E298" s="119"/>
      <c r="F298" s="119"/>
      <c r="G298" s="119"/>
      <c r="H298" s="119"/>
      <c r="I298" s="119"/>
      <c r="K298" s="119"/>
      <c r="L298" s="119"/>
    </row>
    <row r="299" spans="3:12">
      <c r="C299" s="119"/>
      <c r="E299" s="119"/>
      <c r="F299" s="119"/>
      <c r="G299" s="119"/>
      <c r="H299" s="119"/>
      <c r="I299" s="119"/>
      <c r="K299" s="119"/>
      <c r="L299" s="119"/>
    </row>
    <row r="300" spans="3:12">
      <c r="C300" s="119"/>
      <c r="E300" s="119"/>
      <c r="F300" s="119"/>
      <c r="G300" s="119"/>
      <c r="H300" s="119"/>
      <c r="I300" s="119"/>
      <c r="K300" s="119"/>
      <c r="L300" s="119"/>
    </row>
    <row r="301" spans="3:12">
      <c r="C301" s="119"/>
      <c r="E301" s="119"/>
      <c r="F301" s="119"/>
      <c r="G301" s="119"/>
      <c r="H301" s="119"/>
      <c r="I301" s="119"/>
      <c r="K301" s="119"/>
      <c r="L301" s="119"/>
    </row>
    <row r="302" spans="3:12">
      <c r="C302" s="119"/>
      <c r="E302" s="119"/>
      <c r="F302" s="119"/>
      <c r="G302" s="119"/>
      <c r="H302" s="119"/>
      <c r="I302" s="119"/>
      <c r="K302" s="119"/>
      <c r="L302" s="119"/>
    </row>
    <row r="303" spans="3:12">
      <c r="C303" s="119"/>
      <c r="E303" s="119"/>
      <c r="F303" s="119"/>
      <c r="G303" s="119"/>
      <c r="H303" s="119"/>
      <c r="I303" s="119"/>
      <c r="K303" s="119"/>
      <c r="L303" s="119"/>
    </row>
    <row r="304" spans="3:12">
      <c r="C304" s="119"/>
      <c r="E304" s="119"/>
      <c r="F304" s="119"/>
      <c r="G304" s="119"/>
      <c r="H304" s="119"/>
      <c r="I304" s="119"/>
      <c r="K304" s="119"/>
      <c r="L304" s="119"/>
    </row>
    <row r="305" spans="3:12">
      <c r="C305" s="119"/>
      <c r="E305" s="119"/>
      <c r="F305" s="119"/>
      <c r="G305" s="119"/>
      <c r="H305" s="119"/>
      <c r="I305" s="119"/>
      <c r="K305" s="119"/>
      <c r="L305" s="119"/>
    </row>
    <row r="306" spans="3:12">
      <c r="C306" s="119"/>
      <c r="E306" s="119"/>
      <c r="F306" s="119"/>
      <c r="G306" s="119"/>
      <c r="H306" s="119"/>
      <c r="I306" s="119"/>
      <c r="K306" s="119"/>
      <c r="L306" s="119"/>
    </row>
    <row r="307" spans="3:12">
      <c r="C307" s="119"/>
      <c r="E307" s="119"/>
      <c r="F307" s="119"/>
      <c r="G307" s="119"/>
      <c r="H307" s="119"/>
      <c r="I307" s="119"/>
      <c r="K307" s="119"/>
      <c r="L307" s="119"/>
    </row>
    <row r="308" spans="3:12">
      <c r="C308" s="119"/>
      <c r="E308" s="119"/>
      <c r="F308" s="119"/>
      <c r="G308" s="119"/>
      <c r="H308" s="119"/>
      <c r="I308" s="119"/>
      <c r="K308" s="119"/>
      <c r="L308" s="119"/>
    </row>
    <row r="309" spans="3:12">
      <c r="C309" s="119"/>
      <c r="E309" s="119"/>
      <c r="F309" s="119"/>
      <c r="G309" s="119"/>
      <c r="H309" s="119"/>
      <c r="I309" s="119"/>
      <c r="K309" s="119"/>
      <c r="L309" s="119"/>
    </row>
    <row r="310" spans="3:12">
      <c r="C310" s="119"/>
      <c r="E310" s="119"/>
      <c r="F310" s="119"/>
      <c r="G310" s="119"/>
      <c r="H310" s="119"/>
      <c r="I310" s="119"/>
      <c r="K310" s="119"/>
      <c r="L310" s="119"/>
    </row>
    <row r="311" spans="3:12">
      <c r="C311" s="119"/>
      <c r="E311" s="119"/>
      <c r="F311" s="119"/>
      <c r="G311" s="119"/>
      <c r="H311" s="119"/>
      <c r="I311" s="119"/>
      <c r="K311" s="119"/>
      <c r="L311" s="119"/>
    </row>
    <row r="312" spans="3:12">
      <c r="C312" s="119"/>
      <c r="E312" s="119"/>
      <c r="F312" s="119"/>
      <c r="G312" s="119"/>
      <c r="H312" s="119"/>
      <c r="I312" s="119"/>
      <c r="K312" s="119"/>
      <c r="L312" s="119"/>
    </row>
    <row r="313" spans="3:12">
      <c r="C313" s="119"/>
      <c r="E313" s="119"/>
      <c r="F313" s="119"/>
      <c r="G313" s="119"/>
      <c r="H313" s="119"/>
      <c r="I313" s="119"/>
      <c r="K313" s="119"/>
      <c r="L313" s="119"/>
    </row>
    <row r="314" spans="3:12">
      <c r="C314" s="119"/>
      <c r="E314" s="119"/>
      <c r="F314" s="119"/>
      <c r="G314" s="119"/>
      <c r="H314" s="119"/>
      <c r="I314" s="119"/>
      <c r="K314" s="119"/>
      <c r="L314" s="119"/>
    </row>
    <row r="315" spans="3:12">
      <c r="C315" s="119"/>
      <c r="E315" s="119"/>
      <c r="F315" s="119"/>
      <c r="G315" s="119"/>
      <c r="H315" s="119"/>
      <c r="I315" s="119"/>
      <c r="K315" s="119"/>
      <c r="L315" s="119"/>
    </row>
    <row r="316" spans="3:12">
      <c r="C316" s="119"/>
      <c r="E316" s="119"/>
      <c r="F316" s="119"/>
      <c r="G316" s="119"/>
      <c r="H316" s="119"/>
      <c r="I316" s="119"/>
      <c r="K316" s="119"/>
      <c r="L316" s="119"/>
    </row>
    <row r="317" spans="3:12">
      <c r="C317" s="119"/>
      <c r="E317" s="119"/>
      <c r="F317" s="119"/>
      <c r="G317" s="119"/>
      <c r="H317" s="119"/>
      <c r="I317" s="119"/>
      <c r="K317" s="119"/>
      <c r="L317" s="119"/>
    </row>
    <row r="318" spans="3:12">
      <c r="C318" s="119"/>
      <c r="E318" s="119"/>
      <c r="F318" s="119"/>
      <c r="G318" s="119"/>
      <c r="H318" s="119"/>
      <c r="I318" s="119"/>
      <c r="K318" s="119"/>
      <c r="L318" s="119"/>
    </row>
    <row r="319" spans="3:12">
      <c r="C319" s="119"/>
      <c r="E319" s="119"/>
      <c r="F319" s="119"/>
      <c r="G319" s="119"/>
      <c r="H319" s="119"/>
      <c r="I319" s="119"/>
      <c r="K319" s="119"/>
      <c r="L319" s="119"/>
    </row>
    <row r="320" spans="3:12">
      <c r="C320" s="119"/>
      <c r="E320" s="119"/>
      <c r="F320" s="119"/>
      <c r="G320" s="119"/>
      <c r="H320" s="119"/>
      <c r="I320" s="119"/>
      <c r="K320" s="119"/>
      <c r="L320" s="119"/>
    </row>
    <row r="321" spans="3:12">
      <c r="C321" s="119"/>
      <c r="E321" s="119"/>
      <c r="F321" s="119"/>
      <c r="G321" s="119"/>
      <c r="H321" s="119"/>
      <c r="I321" s="119"/>
      <c r="K321" s="119"/>
      <c r="L321" s="119"/>
    </row>
    <row r="322" spans="3:12">
      <c r="C322" s="119"/>
      <c r="E322" s="119"/>
      <c r="F322" s="119"/>
      <c r="G322" s="119"/>
      <c r="H322" s="119"/>
      <c r="I322" s="119"/>
      <c r="K322" s="119"/>
      <c r="L322" s="119"/>
    </row>
    <row r="323" spans="3:12">
      <c r="C323" s="119"/>
      <c r="E323" s="119"/>
      <c r="F323" s="119"/>
      <c r="G323" s="119"/>
      <c r="H323" s="119"/>
      <c r="I323" s="119"/>
      <c r="K323" s="119"/>
      <c r="L323" s="119"/>
    </row>
    <row r="324" spans="3:12">
      <c r="C324" s="119"/>
      <c r="E324" s="119"/>
      <c r="F324" s="119"/>
      <c r="G324" s="119"/>
      <c r="H324" s="119"/>
      <c r="I324" s="119"/>
      <c r="K324" s="119"/>
      <c r="L324" s="119"/>
    </row>
    <row r="325" spans="3:12">
      <c r="C325" s="119"/>
      <c r="E325" s="119"/>
      <c r="F325" s="119"/>
      <c r="G325" s="119"/>
      <c r="H325" s="119"/>
      <c r="I325" s="119"/>
      <c r="K325" s="119"/>
      <c r="L325" s="119"/>
    </row>
    <row r="326" spans="3:12">
      <c r="C326" s="119"/>
      <c r="E326" s="119"/>
      <c r="F326" s="119"/>
      <c r="G326" s="119"/>
      <c r="H326" s="119"/>
      <c r="I326" s="119"/>
      <c r="K326" s="119"/>
      <c r="L326" s="119"/>
    </row>
    <row r="327" spans="3:12">
      <c r="C327" s="119"/>
      <c r="E327" s="119"/>
      <c r="F327" s="119"/>
      <c r="G327" s="119"/>
      <c r="H327" s="119"/>
      <c r="I327" s="119"/>
      <c r="K327" s="119"/>
      <c r="L327" s="119"/>
    </row>
    <row r="328" spans="3:12">
      <c r="C328" s="119"/>
      <c r="E328" s="119"/>
      <c r="F328" s="119"/>
      <c r="G328" s="119"/>
      <c r="H328" s="119"/>
      <c r="I328" s="119"/>
      <c r="K328" s="119"/>
      <c r="L328" s="119"/>
    </row>
    <row r="329" spans="3:12">
      <c r="C329" s="119"/>
      <c r="E329" s="119"/>
      <c r="F329" s="119"/>
      <c r="G329" s="119"/>
      <c r="H329" s="119"/>
      <c r="I329" s="119"/>
      <c r="K329" s="119"/>
      <c r="L329" s="119"/>
    </row>
    <row r="330" spans="3:12">
      <c r="C330" s="119"/>
      <c r="E330" s="119"/>
      <c r="F330" s="119"/>
      <c r="G330" s="119"/>
      <c r="H330" s="119"/>
      <c r="I330" s="119"/>
      <c r="K330" s="119"/>
      <c r="L330" s="119"/>
    </row>
    <row r="331" spans="3:12">
      <c r="C331" s="119"/>
      <c r="E331" s="119"/>
      <c r="F331" s="119"/>
      <c r="G331" s="119"/>
      <c r="H331" s="119"/>
      <c r="I331" s="119"/>
      <c r="K331" s="119"/>
      <c r="L331" s="119"/>
    </row>
    <row r="332" spans="3:12">
      <c r="C332" s="119"/>
      <c r="E332" s="119"/>
      <c r="F332" s="119"/>
      <c r="G332" s="119"/>
      <c r="H332" s="119"/>
      <c r="I332" s="119"/>
      <c r="K332" s="119"/>
      <c r="L332" s="119"/>
    </row>
    <row r="333" spans="3:12">
      <c r="C333" s="119"/>
      <c r="E333" s="119"/>
      <c r="F333" s="119"/>
      <c r="G333" s="119"/>
      <c r="H333" s="119"/>
      <c r="I333" s="119"/>
      <c r="K333" s="119"/>
      <c r="L333" s="119"/>
    </row>
    <row r="334" spans="3:12">
      <c r="C334" s="119"/>
      <c r="E334" s="119"/>
      <c r="F334" s="119"/>
      <c r="G334" s="119"/>
      <c r="H334" s="119"/>
      <c r="I334" s="119"/>
      <c r="K334" s="119"/>
      <c r="L334" s="119"/>
    </row>
    <row r="335" spans="3:12">
      <c r="C335" s="119"/>
      <c r="E335" s="119"/>
      <c r="F335" s="119"/>
      <c r="G335" s="119"/>
      <c r="H335" s="119"/>
      <c r="I335" s="119"/>
      <c r="K335" s="119"/>
      <c r="L335" s="119"/>
    </row>
    <row r="336" spans="3:12">
      <c r="C336" s="119"/>
      <c r="E336" s="119"/>
      <c r="F336" s="119"/>
      <c r="G336" s="119"/>
      <c r="H336" s="119"/>
      <c r="I336" s="119"/>
      <c r="K336" s="119"/>
      <c r="L336" s="119"/>
    </row>
    <row r="337" spans="3:12">
      <c r="C337" s="119"/>
      <c r="E337" s="119"/>
      <c r="F337" s="119"/>
      <c r="G337" s="119"/>
      <c r="H337" s="119"/>
      <c r="I337" s="119"/>
      <c r="K337" s="119"/>
      <c r="L337" s="119"/>
    </row>
    <row r="338" spans="3:12">
      <c r="C338" s="119"/>
      <c r="E338" s="119"/>
      <c r="F338" s="119"/>
      <c r="G338" s="119"/>
      <c r="H338" s="119"/>
      <c r="I338" s="119"/>
      <c r="K338" s="119"/>
      <c r="L338" s="119"/>
    </row>
    <row r="339" spans="3:12">
      <c r="C339" s="119"/>
      <c r="E339" s="119"/>
      <c r="F339" s="119"/>
      <c r="G339" s="119"/>
      <c r="H339" s="119"/>
      <c r="I339" s="119"/>
      <c r="K339" s="119"/>
      <c r="L339" s="119"/>
    </row>
    <row r="340" spans="3:12">
      <c r="C340" s="119"/>
      <c r="E340" s="119"/>
      <c r="F340" s="119"/>
      <c r="G340" s="119"/>
      <c r="H340" s="119"/>
      <c r="I340" s="119"/>
      <c r="K340" s="119"/>
      <c r="L340" s="119"/>
    </row>
    <row r="341" spans="3:12">
      <c r="C341" s="119"/>
      <c r="E341" s="119"/>
      <c r="F341" s="119"/>
      <c r="G341" s="119"/>
      <c r="H341" s="119"/>
      <c r="I341" s="119"/>
      <c r="K341" s="119"/>
      <c r="L341" s="119"/>
    </row>
    <row r="342" spans="3:12">
      <c r="C342" s="119"/>
      <c r="E342" s="119"/>
      <c r="F342" s="119"/>
      <c r="G342" s="119"/>
      <c r="H342" s="119"/>
      <c r="I342" s="119"/>
      <c r="K342" s="119"/>
      <c r="L342" s="119"/>
    </row>
    <row r="343" spans="3:12">
      <c r="C343" s="119"/>
      <c r="E343" s="119"/>
      <c r="F343" s="119"/>
      <c r="G343" s="119"/>
      <c r="H343" s="119"/>
      <c r="I343" s="119"/>
      <c r="K343" s="119"/>
      <c r="L343" s="119"/>
    </row>
    <row r="344" spans="3:12">
      <c r="C344" s="119"/>
      <c r="E344" s="119"/>
      <c r="F344" s="119"/>
      <c r="G344" s="119"/>
      <c r="H344" s="119"/>
      <c r="I344" s="119"/>
      <c r="K344" s="119"/>
      <c r="L344" s="119"/>
    </row>
    <row r="345" spans="3:12">
      <c r="C345" s="119"/>
      <c r="E345" s="119"/>
      <c r="F345" s="119"/>
      <c r="G345" s="119"/>
      <c r="H345" s="119"/>
      <c r="I345" s="119"/>
      <c r="K345" s="119"/>
      <c r="L345" s="119"/>
    </row>
    <row r="346" spans="3:12">
      <c r="C346" s="119"/>
      <c r="E346" s="119"/>
      <c r="F346" s="119"/>
      <c r="G346" s="119"/>
      <c r="H346" s="119"/>
      <c r="I346" s="119"/>
      <c r="K346" s="119"/>
      <c r="L346" s="119"/>
    </row>
    <row r="347" spans="3:12">
      <c r="C347" s="119"/>
      <c r="E347" s="119"/>
      <c r="F347" s="119"/>
      <c r="G347" s="119"/>
      <c r="H347" s="119"/>
      <c r="I347" s="119"/>
      <c r="K347" s="119"/>
      <c r="L347" s="119"/>
    </row>
    <row r="348" spans="3:12">
      <c r="C348" s="119"/>
      <c r="E348" s="119"/>
      <c r="F348" s="119"/>
      <c r="G348" s="119"/>
      <c r="H348" s="119"/>
      <c r="I348" s="119"/>
      <c r="K348" s="119"/>
      <c r="L348" s="119"/>
    </row>
    <row r="349" spans="3:12">
      <c r="C349" s="119"/>
      <c r="E349" s="119"/>
      <c r="F349" s="119"/>
      <c r="G349" s="119"/>
      <c r="H349" s="119"/>
      <c r="I349" s="119"/>
      <c r="K349" s="119"/>
      <c r="L349" s="119"/>
    </row>
    <row r="350" spans="3:12">
      <c r="C350" s="119"/>
      <c r="E350" s="119"/>
      <c r="F350" s="119"/>
      <c r="G350" s="119"/>
      <c r="H350" s="119"/>
      <c r="I350" s="119"/>
      <c r="K350" s="119"/>
      <c r="L350" s="119"/>
    </row>
    <row r="351" spans="3:12">
      <c r="C351" s="119"/>
      <c r="E351" s="119"/>
      <c r="F351" s="119"/>
      <c r="G351" s="119"/>
      <c r="H351" s="119"/>
      <c r="I351" s="119"/>
      <c r="K351" s="119"/>
      <c r="L351" s="119"/>
    </row>
    <row r="352" spans="3:12">
      <c r="C352" s="119"/>
      <c r="E352" s="119"/>
      <c r="F352" s="119"/>
      <c r="G352" s="119"/>
      <c r="H352" s="119"/>
      <c r="I352" s="119"/>
      <c r="K352" s="119"/>
      <c r="L352" s="119"/>
    </row>
    <row r="353" spans="3:12">
      <c r="C353" s="119"/>
      <c r="E353" s="119"/>
      <c r="F353" s="119"/>
      <c r="G353" s="119"/>
      <c r="H353" s="119"/>
      <c r="I353" s="119"/>
      <c r="K353" s="119"/>
      <c r="L353" s="119"/>
    </row>
    <row r="354" spans="3:12">
      <c r="C354" s="119"/>
      <c r="E354" s="119"/>
      <c r="F354" s="119"/>
      <c r="G354" s="119"/>
      <c r="H354" s="119"/>
      <c r="I354" s="119"/>
      <c r="K354" s="119"/>
      <c r="L354" s="119"/>
    </row>
    <row r="355" spans="3:12">
      <c r="C355" s="119"/>
      <c r="E355" s="119"/>
      <c r="F355" s="119"/>
      <c r="G355" s="119"/>
      <c r="H355" s="119"/>
      <c r="I355" s="119"/>
      <c r="K355" s="119"/>
      <c r="L355" s="119"/>
    </row>
    <row r="356" spans="3:12">
      <c r="C356" s="119"/>
      <c r="E356" s="119"/>
      <c r="F356" s="119"/>
      <c r="G356" s="119"/>
      <c r="H356" s="119"/>
      <c r="I356" s="119"/>
      <c r="K356" s="119"/>
      <c r="L356" s="119"/>
    </row>
    <row r="357" spans="3:12">
      <c r="C357" s="119"/>
      <c r="E357" s="119"/>
      <c r="F357" s="119"/>
      <c r="G357" s="119"/>
      <c r="H357" s="119"/>
      <c r="I357" s="119"/>
      <c r="K357" s="119"/>
      <c r="L357" s="119"/>
    </row>
    <row r="358" spans="3:12">
      <c r="C358" s="119"/>
      <c r="E358" s="119"/>
      <c r="F358" s="119"/>
      <c r="G358" s="119"/>
      <c r="H358" s="119"/>
      <c r="I358" s="119"/>
      <c r="K358" s="119"/>
      <c r="L358" s="119"/>
    </row>
    <row r="359" spans="3:12">
      <c r="C359" s="119"/>
      <c r="E359" s="119"/>
      <c r="F359" s="119"/>
      <c r="G359" s="119"/>
      <c r="H359" s="119"/>
      <c r="I359" s="119"/>
      <c r="K359" s="119"/>
      <c r="L359" s="119"/>
    </row>
    <row r="360" spans="3:12">
      <c r="C360" s="119"/>
      <c r="E360" s="119"/>
      <c r="F360" s="119"/>
      <c r="G360" s="119"/>
      <c r="H360" s="119"/>
      <c r="I360" s="119"/>
      <c r="K360" s="119"/>
      <c r="L360" s="119"/>
    </row>
    <row r="361" spans="3:12">
      <c r="C361" s="119"/>
      <c r="E361" s="119"/>
      <c r="F361" s="119"/>
      <c r="G361" s="119"/>
      <c r="H361" s="119"/>
      <c r="I361" s="119"/>
      <c r="K361" s="119"/>
      <c r="L361" s="119"/>
    </row>
    <row r="362" spans="3:12">
      <c r="C362" s="119"/>
      <c r="E362" s="119"/>
      <c r="F362" s="119"/>
      <c r="G362" s="119"/>
      <c r="H362" s="119"/>
      <c r="I362" s="119"/>
      <c r="K362" s="119"/>
      <c r="L362" s="119"/>
    </row>
    <row r="363" spans="3:12">
      <c r="C363" s="119"/>
      <c r="E363" s="119"/>
      <c r="F363" s="119"/>
      <c r="G363" s="119"/>
      <c r="H363" s="119"/>
      <c r="I363" s="119"/>
      <c r="K363" s="119"/>
      <c r="L363" s="119"/>
    </row>
    <row r="364" spans="3:12">
      <c r="C364" s="119"/>
      <c r="E364" s="119"/>
      <c r="F364" s="119"/>
      <c r="G364" s="119"/>
      <c r="H364" s="119"/>
      <c r="I364" s="119"/>
      <c r="K364" s="119"/>
      <c r="L364" s="119"/>
    </row>
    <row r="365" spans="3:12">
      <c r="C365" s="119"/>
      <c r="E365" s="119"/>
      <c r="F365" s="119"/>
      <c r="G365" s="119"/>
      <c r="H365" s="119"/>
      <c r="I365" s="119"/>
      <c r="K365" s="119"/>
      <c r="L365" s="119"/>
    </row>
    <row r="366" spans="3:12">
      <c r="C366" s="119"/>
      <c r="E366" s="119"/>
      <c r="F366" s="119"/>
      <c r="G366" s="119"/>
      <c r="H366" s="119"/>
      <c r="I366" s="119"/>
      <c r="K366" s="119"/>
      <c r="L366" s="119"/>
    </row>
    <row r="367" spans="3:12">
      <c r="C367" s="119"/>
      <c r="E367" s="119"/>
      <c r="F367" s="119"/>
      <c r="G367" s="119"/>
      <c r="H367" s="119"/>
      <c r="I367" s="119"/>
      <c r="K367" s="119"/>
      <c r="L367" s="119"/>
    </row>
    <row r="368" spans="3:12">
      <c r="C368" s="119"/>
      <c r="E368" s="119"/>
      <c r="F368" s="119"/>
      <c r="G368" s="119"/>
      <c r="H368" s="119"/>
      <c r="I368" s="119"/>
      <c r="K368" s="119"/>
      <c r="L368" s="119"/>
    </row>
    <row r="369" spans="3:12">
      <c r="C369" s="119"/>
      <c r="E369" s="119"/>
      <c r="F369" s="119"/>
      <c r="G369" s="119"/>
      <c r="H369" s="119"/>
      <c r="I369" s="119"/>
      <c r="K369" s="119"/>
      <c r="L369" s="119"/>
    </row>
    <row r="370" spans="3:12">
      <c r="C370" s="119"/>
      <c r="E370" s="119"/>
      <c r="F370" s="119"/>
      <c r="G370" s="119"/>
      <c r="H370" s="119"/>
      <c r="I370" s="119"/>
      <c r="K370" s="119"/>
      <c r="L370" s="119"/>
    </row>
    <row r="371" spans="3:12">
      <c r="C371" s="119"/>
      <c r="E371" s="119"/>
      <c r="F371" s="119"/>
      <c r="G371" s="119"/>
      <c r="H371" s="119"/>
      <c r="I371" s="119"/>
      <c r="K371" s="119"/>
      <c r="L371" s="119"/>
    </row>
    <row r="372" spans="3:12">
      <c r="C372" s="119"/>
      <c r="E372" s="119"/>
      <c r="F372" s="119"/>
      <c r="G372" s="119"/>
      <c r="H372" s="119"/>
      <c r="I372" s="119"/>
      <c r="K372" s="119"/>
      <c r="L372" s="119"/>
    </row>
    <row r="373" spans="3:12">
      <c r="C373" s="119"/>
      <c r="E373" s="119"/>
      <c r="F373" s="119"/>
      <c r="G373" s="119"/>
      <c r="H373" s="119"/>
      <c r="I373" s="119"/>
      <c r="K373" s="119"/>
      <c r="L373" s="119"/>
    </row>
    <row r="374" spans="3:12">
      <c r="C374" s="119"/>
      <c r="E374" s="119"/>
      <c r="F374" s="119"/>
      <c r="G374" s="119"/>
      <c r="H374" s="119"/>
      <c r="I374" s="119"/>
      <c r="K374" s="119"/>
      <c r="L374" s="119"/>
    </row>
    <row r="375" spans="3:12">
      <c r="C375" s="119"/>
      <c r="E375" s="119"/>
      <c r="F375" s="119"/>
      <c r="G375" s="119"/>
      <c r="H375" s="119"/>
      <c r="I375" s="119"/>
      <c r="K375" s="119"/>
      <c r="L375" s="119"/>
    </row>
    <row r="376" spans="3:12">
      <c r="C376" s="119"/>
      <c r="E376" s="119"/>
      <c r="F376" s="119"/>
      <c r="G376" s="119"/>
      <c r="H376" s="119"/>
      <c r="I376" s="119"/>
      <c r="K376" s="119"/>
      <c r="L376" s="119"/>
    </row>
    <row r="377" spans="3:12">
      <c r="C377" s="119"/>
      <c r="E377" s="119"/>
      <c r="F377" s="119"/>
      <c r="G377" s="119"/>
      <c r="H377" s="119"/>
      <c r="I377" s="119"/>
      <c r="K377" s="119"/>
      <c r="L377" s="119"/>
    </row>
    <row r="378" spans="3:12">
      <c r="C378" s="119"/>
      <c r="E378" s="119"/>
      <c r="F378" s="119"/>
      <c r="G378" s="119"/>
      <c r="H378" s="119"/>
      <c r="I378" s="119"/>
      <c r="K378" s="119"/>
      <c r="L378" s="119"/>
    </row>
    <row r="379" spans="3:12">
      <c r="C379" s="119"/>
      <c r="E379" s="119"/>
      <c r="F379" s="119"/>
      <c r="G379" s="119"/>
      <c r="H379" s="119"/>
      <c r="I379" s="119"/>
      <c r="K379" s="119"/>
      <c r="L379" s="119"/>
    </row>
    <row r="380" spans="3:12">
      <c r="C380" s="119"/>
      <c r="E380" s="119"/>
      <c r="F380" s="119"/>
      <c r="G380" s="119"/>
      <c r="H380" s="119"/>
      <c r="I380" s="119"/>
      <c r="K380" s="119"/>
      <c r="L380" s="119"/>
    </row>
    <row r="381" spans="3:12">
      <c r="C381" s="119"/>
      <c r="E381" s="119"/>
      <c r="F381" s="119"/>
      <c r="G381" s="119"/>
      <c r="H381" s="119"/>
      <c r="I381" s="119"/>
      <c r="K381" s="119"/>
      <c r="L381" s="119"/>
    </row>
    <row r="382" spans="3:12">
      <c r="C382" s="119"/>
      <c r="E382" s="119"/>
      <c r="F382" s="119"/>
      <c r="G382" s="119"/>
      <c r="H382" s="119"/>
      <c r="I382" s="119"/>
      <c r="K382" s="119"/>
      <c r="L382" s="119"/>
    </row>
    <row r="383" spans="3:12">
      <c r="C383" s="119"/>
      <c r="E383" s="119"/>
      <c r="F383" s="119"/>
      <c r="G383" s="119"/>
      <c r="H383" s="119"/>
      <c r="I383" s="119"/>
      <c r="K383" s="119"/>
      <c r="L383" s="119"/>
    </row>
    <row r="384" spans="3:12">
      <c r="C384" s="119"/>
      <c r="E384" s="119"/>
      <c r="F384" s="119"/>
      <c r="G384" s="119"/>
      <c r="H384" s="119"/>
      <c r="I384" s="119"/>
      <c r="K384" s="119"/>
      <c r="L384" s="119"/>
    </row>
    <row r="385" spans="3:12">
      <c r="C385" s="119"/>
      <c r="E385" s="119"/>
      <c r="F385" s="119"/>
      <c r="G385" s="119"/>
      <c r="H385" s="119"/>
      <c r="I385" s="119"/>
      <c r="K385" s="119"/>
      <c r="L385" s="119"/>
    </row>
    <row r="386" spans="3:12">
      <c r="C386" s="119"/>
      <c r="E386" s="119"/>
      <c r="F386" s="119"/>
      <c r="G386" s="119"/>
      <c r="H386" s="119"/>
      <c r="I386" s="119"/>
      <c r="K386" s="119"/>
      <c r="L386" s="119"/>
    </row>
    <row r="387" spans="3:12">
      <c r="C387" s="119"/>
      <c r="E387" s="119"/>
      <c r="F387" s="119"/>
      <c r="G387" s="119"/>
      <c r="H387" s="119"/>
      <c r="I387" s="119"/>
      <c r="K387" s="119"/>
      <c r="L387" s="119"/>
    </row>
    <row r="388" spans="3:12">
      <c r="C388" s="119"/>
      <c r="E388" s="119"/>
      <c r="F388" s="119"/>
      <c r="G388" s="119"/>
      <c r="H388" s="119"/>
      <c r="I388" s="119"/>
      <c r="K388" s="119"/>
      <c r="L388" s="119"/>
    </row>
    <row r="389" spans="3:12">
      <c r="C389" s="119"/>
      <c r="E389" s="119"/>
      <c r="F389" s="119"/>
      <c r="G389" s="119"/>
      <c r="H389" s="119"/>
      <c r="I389" s="119"/>
      <c r="K389" s="119"/>
      <c r="L389" s="119"/>
    </row>
    <row r="390" spans="3:12">
      <c r="C390" s="119"/>
      <c r="E390" s="119"/>
      <c r="F390" s="119"/>
      <c r="G390" s="119"/>
      <c r="H390" s="119"/>
      <c r="I390" s="119"/>
      <c r="K390" s="119"/>
      <c r="L390" s="119"/>
    </row>
    <row r="391" spans="3:12">
      <c r="C391" s="119"/>
      <c r="E391" s="119"/>
      <c r="F391" s="119"/>
      <c r="G391" s="119"/>
      <c r="H391" s="119"/>
      <c r="I391" s="119"/>
      <c r="K391" s="119"/>
      <c r="L391" s="119"/>
    </row>
    <row r="392" spans="3:12">
      <c r="C392" s="119"/>
      <c r="E392" s="119"/>
      <c r="F392" s="119"/>
      <c r="G392" s="119"/>
      <c r="H392" s="119"/>
      <c r="I392" s="119"/>
      <c r="K392" s="119"/>
      <c r="L392" s="119"/>
    </row>
    <row r="393" spans="3:12">
      <c r="C393" s="119"/>
      <c r="E393" s="119"/>
      <c r="F393" s="119"/>
      <c r="G393" s="119"/>
      <c r="H393" s="119"/>
      <c r="I393" s="119"/>
      <c r="K393" s="119"/>
      <c r="L393" s="119"/>
    </row>
    <row r="394" spans="3:12">
      <c r="C394" s="119"/>
      <c r="E394" s="119"/>
      <c r="F394" s="119"/>
      <c r="G394" s="119"/>
      <c r="H394" s="119"/>
      <c r="I394" s="119"/>
      <c r="K394" s="119"/>
      <c r="L394" s="119"/>
    </row>
    <row r="395" spans="3:12">
      <c r="C395" s="119"/>
      <c r="E395" s="119"/>
      <c r="F395" s="119"/>
      <c r="G395" s="119"/>
      <c r="H395" s="119"/>
      <c r="I395" s="119"/>
      <c r="K395" s="119"/>
      <c r="L395" s="119"/>
    </row>
    <row r="396" spans="3:12">
      <c r="C396" s="119"/>
      <c r="E396" s="119"/>
      <c r="F396" s="119"/>
      <c r="G396" s="119"/>
      <c r="H396" s="119"/>
      <c r="I396" s="119"/>
      <c r="K396" s="119"/>
      <c r="L396" s="119"/>
    </row>
    <row r="397" spans="3:12">
      <c r="C397" s="119"/>
      <c r="E397" s="119"/>
      <c r="F397" s="119"/>
      <c r="G397" s="119"/>
      <c r="H397" s="119"/>
      <c r="I397" s="119"/>
      <c r="K397" s="119"/>
      <c r="L397" s="119"/>
    </row>
    <row r="398" spans="3:12">
      <c r="C398" s="119"/>
      <c r="E398" s="119"/>
      <c r="F398" s="119"/>
      <c r="G398" s="119"/>
      <c r="H398" s="119"/>
      <c r="I398" s="119"/>
      <c r="K398" s="119"/>
      <c r="L398" s="119"/>
    </row>
    <row r="399" spans="3:12">
      <c r="C399" s="119"/>
      <c r="E399" s="119"/>
      <c r="F399" s="119"/>
      <c r="G399" s="119"/>
      <c r="H399" s="119"/>
      <c r="I399" s="119"/>
      <c r="K399" s="119"/>
      <c r="L399" s="119"/>
    </row>
    <row r="400" spans="3:12">
      <c r="C400" s="119"/>
      <c r="E400" s="119"/>
      <c r="F400" s="119"/>
      <c r="G400" s="119"/>
      <c r="H400" s="119"/>
      <c r="I400" s="119"/>
      <c r="K400" s="119"/>
      <c r="L400" s="119"/>
    </row>
    <row r="401" spans="3:12">
      <c r="C401" s="119"/>
      <c r="E401" s="119"/>
      <c r="F401" s="119"/>
      <c r="G401" s="119"/>
      <c r="H401" s="119"/>
      <c r="I401" s="119"/>
      <c r="K401" s="119"/>
      <c r="L401" s="119"/>
    </row>
    <row r="402" spans="3:12">
      <c r="C402" s="119"/>
      <c r="E402" s="119"/>
      <c r="F402" s="119"/>
      <c r="G402" s="119"/>
      <c r="H402" s="119"/>
      <c r="I402" s="119"/>
      <c r="K402" s="119"/>
      <c r="L402" s="119"/>
    </row>
    <row r="403" spans="3:12">
      <c r="C403" s="119"/>
      <c r="E403" s="119"/>
      <c r="F403" s="119"/>
      <c r="G403" s="119"/>
      <c r="H403" s="119"/>
      <c r="I403" s="119"/>
      <c r="K403" s="119"/>
      <c r="L403" s="119"/>
    </row>
    <row r="404" spans="3:12">
      <c r="C404" s="119"/>
      <c r="E404" s="119"/>
      <c r="F404" s="119"/>
      <c r="G404" s="119"/>
      <c r="H404" s="119"/>
      <c r="I404" s="119"/>
      <c r="K404" s="119"/>
      <c r="L404" s="119"/>
    </row>
    <row r="405" spans="3:12">
      <c r="C405" s="119"/>
      <c r="E405" s="119"/>
      <c r="F405" s="119"/>
      <c r="G405" s="119"/>
      <c r="H405" s="119"/>
      <c r="I405" s="119"/>
      <c r="K405" s="119"/>
      <c r="L405" s="119"/>
    </row>
    <row r="406" spans="3:12">
      <c r="C406" s="119"/>
      <c r="E406" s="119"/>
      <c r="F406" s="119"/>
      <c r="G406" s="119"/>
      <c r="H406" s="119"/>
      <c r="I406" s="119"/>
      <c r="K406" s="119"/>
      <c r="L406" s="119"/>
    </row>
    <row r="407" spans="3:12">
      <c r="C407" s="119"/>
      <c r="E407" s="119"/>
      <c r="F407" s="119"/>
      <c r="G407" s="119"/>
      <c r="H407" s="119"/>
      <c r="I407" s="119"/>
      <c r="K407" s="119"/>
      <c r="L407" s="119"/>
    </row>
    <row r="408" spans="3:12">
      <c r="C408" s="119"/>
      <c r="E408" s="119"/>
      <c r="F408" s="119"/>
      <c r="G408" s="119"/>
      <c r="H408" s="119"/>
      <c r="I408" s="119"/>
      <c r="K408" s="119"/>
      <c r="L408" s="119"/>
    </row>
    <row r="409" spans="3:12">
      <c r="C409" s="119"/>
      <c r="E409" s="119"/>
      <c r="F409" s="119"/>
      <c r="G409" s="119"/>
      <c r="H409" s="119"/>
      <c r="I409" s="119"/>
      <c r="K409" s="119"/>
      <c r="L409" s="119"/>
    </row>
    <row r="410" spans="3:12">
      <c r="C410" s="119"/>
      <c r="E410" s="119"/>
      <c r="F410" s="119"/>
      <c r="G410" s="119"/>
      <c r="H410" s="119"/>
      <c r="I410" s="119"/>
      <c r="K410" s="119"/>
      <c r="L410" s="119"/>
    </row>
    <row r="411" spans="3:12">
      <c r="C411" s="119"/>
      <c r="E411" s="119"/>
      <c r="F411" s="119"/>
      <c r="G411" s="119"/>
      <c r="H411" s="119"/>
      <c r="I411" s="119"/>
      <c r="K411" s="119"/>
      <c r="L411" s="119"/>
    </row>
    <row r="412" spans="3:12">
      <c r="C412" s="119"/>
      <c r="E412" s="119"/>
      <c r="F412" s="119"/>
      <c r="G412" s="119"/>
      <c r="H412" s="119"/>
      <c r="I412" s="119"/>
      <c r="K412" s="119"/>
      <c r="L412" s="119"/>
    </row>
    <row r="413" spans="3:12">
      <c r="C413" s="119"/>
      <c r="E413" s="119"/>
      <c r="F413" s="119"/>
      <c r="G413" s="119"/>
      <c r="H413" s="119"/>
      <c r="I413" s="119"/>
      <c r="K413" s="119"/>
      <c r="L413" s="119"/>
    </row>
    <row r="414" spans="3:12">
      <c r="C414" s="119"/>
      <c r="E414" s="119"/>
      <c r="F414" s="119"/>
      <c r="G414" s="119"/>
      <c r="H414" s="119"/>
      <c r="I414" s="119"/>
      <c r="K414" s="119"/>
      <c r="L414" s="119"/>
    </row>
    <row r="415" spans="3:12">
      <c r="C415" s="119"/>
      <c r="E415" s="119"/>
      <c r="F415" s="119"/>
      <c r="G415" s="119"/>
      <c r="H415" s="119"/>
      <c r="I415" s="119"/>
      <c r="K415" s="119"/>
      <c r="L415" s="119"/>
    </row>
    <row r="416" spans="3:12">
      <c r="C416" s="119"/>
      <c r="E416" s="119"/>
      <c r="F416" s="119"/>
      <c r="G416" s="119"/>
      <c r="H416" s="119"/>
      <c r="I416" s="119"/>
      <c r="K416" s="119"/>
      <c r="L416" s="119"/>
    </row>
    <row r="417" spans="3:12">
      <c r="C417" s="119"/>
      <c r="E417" s="119"/>
      <c r="F417" s="119"/>
      <c r="G417" s="119"/>
      <c r="H417" s="119"/>
      <c r="I417" s="119"/>
      <c r="K417" s="119"/>
      <c r="L417" s="119"/>
    </row>
    <row r="418" spans="3:12">
      <c r="C418" s="119"/>
      <c r="E418" s="119"/>
      <c r="F418" s="119"/>
      <c r="G418" s="119"/>
      <c r="H418" s="119"/>
      <c r="I418" s="119"/>
      <c r="K418" s="119"/>
      <c r="L418" s="119"/>
    </row>
    <row r="419" spans="3:12">
      <c r="C419" s="119"/>
      <c r="E419" s="119"/>
      <c r="F419" s="119"/>
      <c r="G419" s="119"/>
      <c r="H419" s="119"/>
      <c r="I419" s="119"/>
      <c r="K419" s="119"/>
      <c r="L419" s="119"/>
    </row>
    <row r="420" spans="3:12">
      <c r="C420" s="119"/>
      <c r="E420" s="119"/>
      <c r="F420" s="119"/>
      <c r="G420" s="119"/>
      <c r="H420" s="119"/>
      <c r="I420" s="119"/>
      <c r="K420" s="119"/>
      <c r="L420" s="119"/>
    </row>
    <row r="421" spans="3:12">
      <c r="C421" s="119"/>
      <c r="E421" s="119"/>
      <c r="F421" s="119"/>
      <c r="G421" s="119"/>
      <c r="H421" s="119"/>
      <c r="I421" s="119"/>
      <c r="K421" s="119"/>
      <c r="L421" s="119"/>
    </row>
    <row r="422" spans="3:12">
      <c r="C422" s="119"/>
      <c r="E422" s="119"/>
      <c r="F422" s="119"/>
      <c r="G422" s="119"/>
      <c r="H422" s="119"/>
      <c r="I422" s="119"/>
      <c r="K422" s="119"/>
      <c r="L422" s="119"/>
    </row>
    <row r="423" spans="3:12">
      <c r="C423" s="119"/>
      <c r="E423" s="119"/>
      <c r="F423" s="119"/>
      <c r="G423" s="119"/>
      <c r="H423" s="119"/>
      <c r="I423" s="119"/>
      <c r="K423" s="119"/>
      <c r="L423" s="119"/>
    </row>
    <row r="424" spans="3:12">
      <c r="C424" s="119"/>
      <c r="E424" s="119"/>
      <c r="F424" s="119"/>
      <c r="G424" s="119"/>
      <c r="H424" s="119"/>
      <c r="I424" s="119"/>
      <c r="K424" s="119"/>
      <c r="L424" s="119"/>
    </row>
    <row r="425" spans="3:12">
      <c r="C425" s="119"/>
      <c r="E425" s="119"/>
      <c r="F425" s="119"/>
      <c r="G425" s="119"/>
      <c r="H425" s="119"/>
      <c r="I425" s="119"/>
      <c r="K425" s="119"/>
      <c r="L425" s="119"/>
    </row>
    <row r="426" spans="3:12">
      <c r="C426" s="119"/>
      <c r="E426" s="119"/>
      <c r="F426" s="119"/>
      <c r="G426" s="119"/>
      <c r="H426" s="119"/>
      <c r="I426" s="119"/>
      <c r="K426" s="119"/>
      <c r="L426" s="119"/>
    </row>
    <row r="427" spans="3:12">
      <c r="C427" s="119"/>
      <c r="E427" s="119"/>
      <c r="F427" s="119"/>
      <c r="G427" s="119"/>
      <c r="H427" s="119"/>
      <c r="I427" s="119"/>
      <c r="K427" s="119"/>
      <c r="L427" s="119"/>
    </row>
    <row r="428" spans="3:12">
      <c r="C428" s="119"/>
      <c r="E428" s="119"/>
      <c r="F428" s="119"/>
      <c r="G428" s="119"/>
      <c r="H428" s="119"/>
      <c r="I428" s="119"/>
      <c r="K428" s="119"/>
      <c r="L428" s="119"/>
    </row>
    <row r="429" spans="3:12">
      <c r="C429" s="119"/>
      <c r="E429" s="119"/>
      <c r="F429" s="119"/>
      <c r="G429" s="119"/>
      <c r="H429" s="119"/>
      <c r="I429" s="119"/>
      <c r="K429" s="119"/>
      <c r="L429" s="119"/>
    </row>
    <row r="430" spans="3:12">
      <c r="C430" s="119"/>
      <c r="E430" s="119"/>
      <c r="F430" s="119"/>
      <c r="G430" s="119"/>
      <c r="H430" s="119"/>
      <c r="I430" s="119"/>
      <c r="K430" s="119"/>
      <c r="L430" s="119"/>
    </row>
    <row r="431" spans="3:12">
      <c r="C431" s="119"/>
      <c r="E431" s="119"/>
      <c r="F431" s="119"/>
      <c r="G431" s="119"/>
      <c r="H431" s="119"/>
      <c r="I431" s="119"/>
      <c r="K431" s="119"/>
      <c r="L431" s="119"/>
    </row>
    <row r="432" spans="3:12">
      <c r="C432" s="119"/>
      <c r="E432" s="119"/>
      <c r="F432" s="119"/>
      <c r="G432" s="119"/>
      <c r="H432" s="119"/>
      <c r="I432" s="119"/>
      <c r="K432" s="119"/>
      <c r="L432" s="119"/>
    </row>
    <row r="433" spans="3:12">
      <c r="C433" s="119"/>
      <c r="E433" s="119"/>
      <c r="F433" s="119"/>
      <c r="G433" s="119"/>
      <c r="H433" s="119"/>
      <c r="I433" s="119"/>
      <c r="K433" s="119"/>
      <c r="L433" s="119"/>
    </row>
    <row r="434" spans="3:12">
      <c r="C434" s="119"/>
      <c r="E434" s="119"/>
      <c r="F434" s="119"/>
      <c r="G434" s="119"/>
      <c r="H434" s="119"/>
      <c r="I434" s="119"/>
      <c r="K434" s="119"/>
      <c r="L434" s="119"/>
    </row>
    <row r="435" spans="3:12">
      <c r="C435" s="119"/>
      <c r="E435" s="119"/>
      <c r="F435" s="119"/>
      <c r="G435" s="119"/>
      <c r="H435" s="119"/>
      <c r="I435" s="119"/>
      <c r="K435" s="119"/>
      <c r="L435" s="119"/>
    </row>
    <row r="436" spans="3:12">
      <c r="C436" s="119"/>
      <c r="E436" s="119"/>
      <c r="F436" s="119"/>
      <c r="G436" s="119"/>
      <c r="H436" s="119"/>
      <c r="I436" s="119"/>
      <c r="K436" s="119"/>
      <c r="L436" s="119"/>
    </row>
    <row r="437" spans="3:12">
      <c r="C437" s="119"/>
      <c r="E437" s="119"/>
      <c r="F437" s="119"/>
      <c r="G437" s="119"/>
      <c r="H437" s="119"/>
      <c r="I437" s="119"/>
      <c r="K437" s="119"/>
      <c r="L437" s="119"/>
    </row>
    <row r="438" spans="3:12">
      <c r="C438" s="119"/>
      <c r="E438" s="119"/>
      <c r="F438" s="119"/>
      <c r="G438" s="119"/>
      <c r="H438" s="119"/>
      <c r="I438" s="119"/>
      <c r="K438" s="119"/>
      <c r="L438" s="119"/>
    </row>
    <row r="439" spans="3:12">
      <c r="C439" s="119"/>
      <c r="E439" s="119"/>
      <c r="F439" s="119"/>
      <c r="G439" s="119"/>
      <c r="H439" s="119"/>
      <c r="I439" s="119"/>
      <c r="K439" s="119"/>
      <c r="L439" s="119"/>
    </row>
    <row r="440" spans="3:12">
      <c r="C440" s="119"/>
      <c r="E440" s="119"/>
      <c r="F440" s="119"/>
      <c r="G440" s="119"/>
      <c r="H440" s="119"/>
      <c r="I440" s="119"/>
      <c r="K440" s="119"/>
      <c r="L440" s="119"/>
    </row>
    <row r="441" spans="3:12">
      <c r="C441" s="119"/>
      <c r="E441" s="119"/>
      <c r="F441" s="119"/>
      <c r="G441" s="119"/>
      <c r="H441" s="119"/>
      <c r="I441" s="119"/>
      <c r="K441" s="119"/>
      <c r="L441" s="119"/>
    </row>
    <row r="442" spans="3:12">
      <c r="C442" s="119"/>
      <c r="E442" s="119"/>
      <c r="F442" s="119"/>
      <c r="G442" s="119"/>
      <c r="H442" s="119"/>
      <c r="I442" s="119"/>
      <c r="K442" s="119"/>
      <c r="L442" s="119"/>
    </row>
    <row r="443" spans="3:12">
      <c r="C443" s="119"/>
      <c r="E443" s="119"/>
      <c r="F443" s="119"/>
      <c r="G443" s="119"/>
      <c r="H443" s="119"/>
      <c r="I443" s="119"/>
      <c r="K443" s="119"/>
      <c r="L443" s="119"/>
    </row>
    <row r="444" spans="3:12">
      <c r="C444" s="119"/>
      <c r="E444" s="119"/>
      <c r="F444" s="119"/>
      <c r="G444" s="119"/>
      <c r="H444" s="119"/>
      <c r="I444" s="119"/>
      <c r="K444" s="119"/>
      <c r="L444" s="119"/>
    </row>
    <row r="445" spans="3:12">
      <c r="C445" s="119"/>
      <c r="E445" s="119"/>
      <c r="F445" s="119"/>
      <c r="G445" s="119"/>
      <c r="H445" s="119"/>
      <c r="I445" s="119"/>
      <c r="K445" s="119"/>
      <c r="L445" s="119"/>
    </row>
    <row r="446" spans="3:12">
      <c r="C446" s="119"/>
      <c r="E446" s="119"/>
      <c r="F446" s="119"/>
      <c r="G446" s="119"/>
      <c r="H446" s="119"/>
      <c r="I446" s="119"/>
      <c r="K446" s="119"/>
      <c r="L446" s="119"/>
    </row>
    <row r="447" spans="3:12">
      <c r="C447" s="119"/>
      <c r="E447" s="119"/>
      <c r="F447" s="119"/>
      <c r="G447" s="119"/>
      <c r="H447" s="119"/>
      <c r="I447" s="119"/>
      <c r="K447" s="119"/>
      <c r="L447" s="119"/>
    </row>
    <row r="448" spans="3:12">
      <c r="C448" s="119"/>
      <c r="E448" s="119"/>
      <c r="F448" s="119"/>
      <c r="G448" s="119"/>
      <c r="H448" s="119"/>
      <c r="I448" s="119"/>
      <c r="K448" s="119"/>
      <c r="L448" s="119"/>
    </row>
    <row r="449" spans="3:12">
      <c r="C449" s="119"/>
      <c r="E449" s="119"/>
      <c r="F449" s="119"/>
      <c r="G449" s="119"/>
      <c r="H449" s="119"/>
      <c r="I449" s="119"/>
      <c r="K449" s="119"/>
      <c r="L449" s="119"/>
    </row>
    <row r="450" spans="3:12">
      <c r="C450" s="119"/>
      <c r="E450" s="119"/>
      <c r="F450" s="119"/>
      <c r="G450" s="119"/>
      <c r="H450" s="119"/>
      <c r="I450" s="119"/>
      <c r="K450" s="119"/>
      <c r="L450" s="119"/>
    </row>
    <row r="451" spans="3:12">
      <c r="C451" s="119"/>
      <c r="E451" s="119"/>
      <c r="F451" s="119"/>
      <c r="G451" s="119"/>
      <c r="H451" s="119"/>
      <c r="I451" s="119"/>
      <c r="K451" s="119"/>
      <c r="L451" s="119"/>
    </row>
    <row r="452" spans="3:12">
      <c r="C452" s="119"/>
      <c r="E452" s="119"/>
      <c r="F452" s="119"/>
      <c r="G452" s="119"/>
      <c r="H452" s="119"/>
      <c r="I452" s="119"/>
      <c r="K452" s="119"/>
      <c r="L452" s="119"/>
    </row>
    <row r="453" spans="3:12">
      <c r="C453" s="119"/>
      <c r="E453" s="119"/>
      <c r="F453" s="119"/>
      <c r="G453" s="119"/>
      <c r="H453" s="119"/>
      <c r="I453" s="119"/>
      <c r="K453" s="119"/>
      <c r="L453" s="119"/>
    </row>
    <row r="454" spans="3:12">
      <c r="C454" s="119"/>
      <c r="E454" s="119"/>
      <c r="F454" s="119"/>
      <c r="G454" s="119"/>
      <c r="H454" s="119"/>
      <c r="I454" s="119"/>
      <c r="K454" s="119"/>
      <c r="L454" s="119"/>
    </row>
    <row r="455" spans="3:12">
      <c r="C455" s="119"/>
      <c r="E455" s="119"/>
      <c r="F455" s="119"/>
      <c r="G455" s="119"/>
      <c r="H455" s="119"/>
      <c r="I455" s="119"/>
      <c r="K455" s="119"/>
      <c r="L455" s="119"/>
    </row>
    <row r="456" spans="3:12">
      <c r="C456" s="119"/>
      <c r="E456" s="119"/>
      <c r="F456" s="119"/>
      <c r="G456" s="119"/>
      <c r="H456" s="119"/>
      <c r="I456" s="119"/>
      <c r="K456" s="119"/>
      <c r="L456" s="119"/>
    </row>
    <row r="457" spans="3:12">
      <c r="C457" s="119"/>
      <c r="E457" s="119"/>
      <c r="F457" s="119"/>
      <c r="G457" s="119"/>
      <c r="H457" s="119"/>
      <c r="I457" s="119"/>
      <c r="K457" s="119"/>
      <c r="L457" s="119"/>
    </row>
    <row r="458" spans="3:12">
      <c r="C458" s="119"/>
      <c r="E458" s="119"/>
      <c r="F458" s="119"/>
      <c r="G458" s="119"/>
      <c r="H458" s="119"/>
      <c r="I458" s="119"/>
      <c r="K458" s="119"/>
      <c r="L458" s="119"/>
    </row>
    <row r="459" spans="3:12">
      <c r="C459" s="119"/>
      <c r="E459" s="119"/>
      <c r="F459" s="119"/>
      <c r="G459" s="119"/>
      <c r="H459" s="119"/>
      <c r="I459" s="119"/>
      <c r="K459" s="119"/>
      <c r="L459" s="119"/>
    </row>
    <row r="460" spans="3:12">
      <c r="C460" s="119"/>
      <c r="E460" s="119"/>
      <c r="F460" s="119"/>
      <c r="G460" s="119"/>
      <c r="H460" s="119"/>
      <c r="I460" s="119"/>
      <c r="K460" s="119"/>
      <c r="L460" s="119"/>
    </row>
    <row r="461" spans="3:12">
      <c r="C461" s="119"/>
      <c r="E461" s="119"/>
      <c r="F461" s="119"/>
      <c r="G461" s="119"/>
      <c r="H461" s="119"/>
      <c r="I461" s="119"/>
      <c r="K461" s="119"/>
      <c r="L461" s="119"/>
    </row>
    <row r="462" spans="3:12">
      <c r="C462" s="119"/>
      <c r="E462" s="119"/>
      <c r="F462" s="119"/>
      <c r="G462" s="119"/>
      <c r="H462" s="119"/>
      <c r="I462" s="119"/>
      <c r="K462" s="119"/>
      <c r="L462" s="119"/>
    </row>
    <row r="463" spans="3:12">
      <c r="C463" s="119"/>
      <c r="E463" s="119"/>
      <c r="F463" s="119"/>
      <c r="G463" s="119"/>
      <c r="H463" s="119"/>
      <c r="I463" s="119"/>
      <c r="K463" s="119"/>
      <c r="L463" s="119"/>
    </row>
    <row r="464" spans="3:12">
      <c r="C464" s="119"/>
      <c r="E464" s="119"/>
      <c r="F464" s="119"/>
      <c r="G464" s="119"/>
      <c r="H464" s="119"/>
      <c r="I464" s="119"/>
      <c r="K464" s="119"/>
      <c r="L464" s="119"/>
    </row>
    <row r="465" spans="3:12">
      <c r="C465" s="119"/>
      <c r="E465" s="119"/>
      <c r="F465" s="119"/>
      <c r="G465" s="119"/>
      <c r="H465" s="119"/>
      <c r="I465" s="119"/>
      <c r="K465" s="119"/>
      <c r="L465" s="119"/>
    </row>
    <row r="466" spans="3:12">
      <c r="C466" s="119"/>
      <c r="E466" s="119"/>
      <c r="F466" s="119"/>
      <c r="G466" s="119"/>
      <c r="H466" s="119"/>
      <c r="I466" s="119"/>
      <c r="K466" s="119"/>
      <c r="L466" s="119"/>
    </row>
    <row r="467" spans="3:12">
      <c r="C467" s="119"/>
      <c r="E467" s="119"/>
      <c r="F467" s="119"/>
      <c r="G467" s="119"/>
      <c r="H467" s="119"/>
      <c r="I467" s="119"/>
      <c r="K467" s="119"/>
      <c r="L467" s="119"/>
    </row>
    <row r="468" spans="3:12">
      <c r="C468" s="119"/>
      <c r="E468" s="119"/>
      <c r="F468" s="119"/>
      <c r="G468" s="119"/>
      <c r="H468" s="119"/>
      <c r="I468" s="119"/>
      <c r="K468" s="119"/>
      <c r="L468" s="119"/>
    </row>
    <row r="469" spans="3:12">
      <c r="C469" s="119"/>
      <c r="E469" s="119"/>
      <c r="F469" s="119"/>
      <c r="G469" s="119"/>
      <c r="H469" s="119"/>
      <c r="I469" s="119"/>
      <c r="K469" s="119"/>
      <c r="L469" s="119"/>
    </row>
    <row r="470" spans="3:12">
      <c r="C470" s="119"/>
      <c r="E470" s="119"/>
      <c r="F470" s="119"/>
      <c r="G470" s="119"/>
      <c r="H470" s="119"/>
      <c r="I470" s="119"/>
      <c r="K470" s="119"/>
      <c r="L470" s="119"/>
    </row>
    <row r="471" spans="3:12">
      <c r="C471" s="119"/>
      <c r="E471" s="119"/>
      <c r="F471" s="119"/>
      <c r="G471" s="119"/>
      <c r="H471" s="119"/>
      <c r="I471" s="119"/>
      <c r="K471" s="119"/>
      <c r="L471" s="119"/>
    </row>
    <row r="472" spans="3:12">
      <c r="C472" s="119"/>
      <c r="E472" s="119"/>
      <c r="F472" s="119"/>
      <c r="G472" s="119"/>
      <c r="H472" s="119"/>
      <c r="I472" s="119"/>
      <c r="K472" s="119"/>
      <c r="L472" s="119"/>
    </row>
    <row r="473" spans="3:12">
      <c r="C473" s="119"/>
      <c r="E473" s="119"/>
      <c r="F473" s="119"/>
      <c r="G473" s="119"/>
      <c r="H473" s="119"/>
      <c r="I473" s="119"/>
      <c r="K473" s="119"/>
      <c r="L473" s="119"/>
    </row>
    <row r="474" spans="3:12">
      <c r="C474" s="119"/>
      <c r="E474" s="119"/>
      <c r="F474" s="119"/>
      <c r="G474" s="119"/>
      <c r="H474" s="119"/>
      <c r="I474" s="119"/>
      <c r="K474" s="119"/>
      <c r="L474" s="119"/>
    </row>
    <row r="475" spans="3:12">
      <c r="C475" s="119"/>
      <c r="E475" s="119"/>
      <c r="F475" s="119"/>
      <c r="G475" s="119"/>
      <c r="H475" s="119"/>
      <c r="I475" s="119"/>
      <c r="K475" s="119"/>
      <c r="L475" s="119"/>
    </row>
    <row r="476" spans="3:12">
      <c r="C476" s="119"/>
      <c r="E476" s="119"/>
      <c r="F476" s="119"/>
      <c r="G476" s="119"/>
      <c r="H476" s="119"/>
      <c r="I476" s="119"/>
      <c r="K476" s="119"/>
      <c r="L476" s="119"/>
    </row>
    <row r="477" spans="3:12">
      <c r="C477" s="119"/>
      <c r="E477" s="119"/>
      <c r="F477" s="119"/>
      <c r="G477" s="119"/>
      <c r="H477" s="119"/>
      <c r="I477" s="119"/>
      <c r="K477" s="119"/>
      <c r="L477" s="119"/>
    </row>
    <row r="478" spans="3:12">
      <c r="C478" s="119"/>
      <c r="E478" s="119"/>
      <c r="F478" s="119"/>
      <c r="G478" s="119"/>
      <c r="H478" s="119"/>
      <c r="I478" s="119"/>
      <c r="K478" s="119"/>
      <c r="L478" s="119"/>
    </row>
    <row r="479" spans="3:12">
      <c r="C479" s="119"/>
      <c r="E479" s="119"/>
      <c r="F479" s="119"/>
      <c r="G479" s="119"/>
      <c r="H479" s="119"/>
      <c r="I479" s="119"/>
      <c r="K479" s="119"/>
      <c r="L479" s="119"/>
    </row>
    <row r="480" spans="3:12">
      <c r="C480" s="119"/>
      <c r="E480" s="119"/>
      <c r="F480" s="119"/>
      <c r="G480" s="119"/>
      <c r="H480" s="119"/>
      <c r="I480" s="119"/>
      <c r="K480" s="119"/>
      <c r="L480" s="119"/>
    </row>
    <row r="481" spans="3:12">
      <c r="C481" s="119"/>
      <c r="E481" s="119"/>
      <c r="F481" s="119"/>
      <c r="G481" s="119"/>
      <c r="H481" s="119"/>
      <c r="I481" s="119"/>
      <c r="K481" s="119"/>
      <c r="L481" s="119"/>
    </row>
    <row r="482" spans="3:12">
      <c r="C482" s="119"/>
      <c r="E482" s="119"/>
      <c r="F482" s="119"/>
      <c r="G482" s="119"/>
      <c r="H482" s="119"/>
      <c r="I482" s="119"/>
      <c r="K482" s="119"/>
      <c r="L482" s="119"/>
    </row>
    <row r="483" spans="3:12">
      <c r="C483" s="119"/>
      <c r="E483" s="119"/>
      <c r="F483" s="119"/>
      <c r="G483" s="119"/>
      <c r="H483" s="119"/>
      <c r="I483" s="119"/>
      <c r="K483" s="119"/>
      <c r="L483" s="119"/>
    </row>
    <row r="484" spans="3:12">
      <c r="C484" s="119"/>
      <c r="E484" s="119"/>
      <c r="F484" s="119"/>
      <c r="G484" s="119"/>
      <c r="H484" s="119"/>
      <c r="I484" s="119"/>
      <c r="K484" s="119"/>
      <c r="L484" s="119"/>
    </row>
    <row r="485" spans="3:12">
      <c r="C485" s="119"/>
      <c r="E485" s="119"/>
      <c r="F485" s="119"/>
      <c r="G485" s="119"/>
      <c r="H485" s="119"/>
      <c r="I485" s="119"/>
      <c r="K485" s="119"/>
      <c r="L485" s="119"/>
    </row>
    <row r="486" spans="3:12">
      <c r="C486" s="119"/>
      <c r="E486" s="119"/>
      <c r="F486" s="119"/>
      <c r="G486" s="119"/>
      <c r="H486" s="119"/>
      <c r="I486" s="119"/>
      <c r="K486" s="119"/>
      <c r="L486" s="119"/>
    </row>
    <row r="487" spans="3:12">
      <c r="C487" s="119"/>
      <c r="E487" s="119"/>
      <c r="F487" s="119"/>
      <c r="G487" s="119"/>
      <c r="H487" s="119"/>
      <c r="I487" s="119"/>
      <c r="K487" s="119"/>
      <c r="L487" s="119"/>
    </row>
    <row r="488" spans="3:12">
      <c r="C488" s="119"/>
      <c r="E488" s="119"/>
      <c r="F488" s="119"/>
      <c r="G488" s="119"/>
      <c r="H488" s="119"/>
      <c r="I488" s="119"/>
      <c r="K488" s="119"/>
      <c r="L488" s="119"/>
    </row>
    <row r="489" spans="3:12">
      <c r="C489" s="119"/>
      <c r="E489" s="119"/>
      <c r="F489" s="119"/>
      <c r="G489" s="119"/>
      <c r="H489" s="119"/>
      <c r="I489" s="119"/>
      <c r="K489" s="119"/>
      <c r="L489" s="119"/>
    </row>
    <row r="490" spans="3:12">
      <c r="C490" s="119"/>
      <c r="E490" s="119"/>
      <c r="F490" s="119"/>
      <c r="G490" s="119"/>
      <c r="H490" s="119"/>
      <c r="I490" s="119"/>
      <c r="K490" s="119"/>
      <c r="L490" s="119"/>
    </row>
    <row r="491" spans="3:12">
      <c r="C491" s="119"/>
      <c r="E491" s="119"/>
      <c r="F491" s="119"/>
      <c r="G491" s="119"/>
      <c r="H491" s="119"/>
      <c r="I491" s="119"/>
      <c r="K491" s="119"/>
      <c r="L491" s="119"/>
    </row>
    <row r="492" spans="3:12">
      <c r="C492" s="119"/>
      <c r="E492" s="119"/>
      <c r="F492" s="119"/>
      <c r="G492" s="119"/>
      <c r="H492" s="119"/>
      <c r="I492" s="119"/>
      <c r="K492" s="119"/>
      <c r="L492" s="119"/>
    </row>
    <row r="493" spans="3:12">
      <c r="C493" s="119"/>
      <c r="E493" s="119"/>
      <c r="F493" s="119"/>
      <c r="G493" s="119"/>
      <c r="H493" s="119"/>
      <c r="I493" s="119"/>
      <c r="K493" s="119"/>
      <c r="L493" s="119"/>
    </row>
    <row r="494" spans="3:12">
      <c r="C494" s="119"/>
      <c r="E494" s="119"/>
      <c r="F494" s="119"/>
      <c r="G494" s="119"/>
      <c r="H494" s="119"/>
      <c r="I494" s="119"/>
      <c r="K494" s="119"/>
      <c r="L494" s="119"/>
    </row>
    <row r="495" spans="3:12">
      <c r="C495" s="119"/>
      <c r="E495" s="119"/>
      <c r="F495" s="119"/>
      <c r="G495" s="119"/>
      <c r="H495" s="119"/>
      <c r="I495" s="119"/>
      <c r="K495" s="119"/>
      <c r="L495" s="119"/>
    </row>
    <row r="496" spans="3:12">
      <c r="C496" s="119"/>
      <c r="E496" s="119"/>
      <c r="F496" s="119"/>
      <c r="G496" s="119"/>
      <c r="H496" s="119"/>
      <c r="I496" s="119"/>
      <c r="K496" s="119"/>
      <c r="L496" s="119"/>
    </row>
    <row r="497" spans="3:12">
      <c r="C497" s="119"/>
      <c r="E497" s="119"/>
      <c r="F497" s="119"/>
      <c r="G497" s="119"/>
      <c r="H497" s="119"/>
      <c r="I497" s="119"/>
      <c r="K497" s="119"/>
      <c r="L497" s="119"/>
    </row>
    <row r="498" spans="3:12">
      <c r="C498" s="119"/>
      <c r="E498" s="119"/>
      <c r="F498" s="119"/>
      <c r="G498" s="119"/>
      <c r="H498" s="119"/>
      <c r="I498" s="119"/>
      <c r="K498" s="119"/>
      <c r="L498" s="119"/>
    </row>
    <row r="499" spans="3:12">
      <c r="C499" s="119"/>
      <c r="E499" s="119"/>
      <c r="F499" s="119"/>
      <c r="G499" s="119"/>
      <c r="H499" s="119"/>
      <c r="I499" s="119"/>
      <c r="K499" s="119"/>
      <c r="L499" s="119"/>
    </row>
    <row r="500" spans="3:12">
      <c r="C500" s="119"/>
      <c r="E500" s="119"/>
      <c r="F500" s="119"/>
      <c r="G500" s="119"/>
      <c r="H500" s="119"/>
      <c r="I500" s="119"/>
      <c r="K500" s="119"/>
      <c r="L500" s="119"/>
    </row>
    <row r="501" spans="3:12">
      <c r="C501" s="119"/>
      <c r="E501" s="119"/>
      <c r="F501" s="119"/>
      <c r="G501" s="119"/>
      <c r="H501" s="119"/>
      <c r="I501" s="119"/>
      <c r="K501" s="119"/>
      <c r="L501" s="119"/>
    </row>
    <row r="502" spans="3:12">
      <c r="C502" s="119"/>
      <c r="E502" s="119"/>
      <c r="F502" s="119"/>
      <c r="G502" s="119"/>
      <c r="H502" s="119"/>
      <c r="I502" s="119"/>
      <c r="K502" s="119"/>
      <c r="L502" s="119"/>
    </row>
    <row r="503" spans="3:12">
      <c r="C503" s="119"/>
      <c r="E503" s="119"/>
      <c r="F503" s="119"/>
      <c r="G503" s="119"/>
      <c r="H503" s="119"/>
      <c r="I503" s="119"/>
      <c r="K503" s="119"/>
      <c r="L503" s="119"/>
    </row>
    <row r="504" spans="3:12">
      <c r="C504" s="119"/>
      <c r="E504" s="119"/>
      <c r="F504" s="119"/>
      <c r="G504" s="119"/>
      <c r="H504" s="119"/>
      <c r="I504" s="119"/>
      <c r="K504" s="119"/>
      <c r="L504" s="119"/>
    </row>
    <row r="505" spans="3:12">
      <c r="C505" s="119"/>
      <c r="E505" s="119"/>
      <c r="F505" s="119"/>
      <c r="G505" s="119"/>
      <c r="H505" s="119"/>
      <c r="I505" s="119"/>
      <c r="K505" s="119"/>
      <c r="L505" s="119"/>
    </row>
    <row r="506" spans="3:12">
      <c r="C506" s="119"/>
      <c r="E506" s="119"/>
      <c r="F506" s="119"/>
      <c r="G506" s="119"/>
      <c r="H506" s="119"/>
      <c r="I506" s="119"/>
      <c r="K506" s="119"/>
      <c r="L506" s="119"/>
    </row>
    <row r="507" spans="3:12">
      <c r="C507" s="119"/>
      <c r="E507" s="119"/>
      <c r="F507" s="119"/>
      <c r="G507" s="119"/>
      <c r="H507" s="119"/>
      <c r="I507" s="119"/>
      <c r="K507" s="119"/>
      <c r="L507" s="119"/>
    </row>
    <row r="508" spans="3:12">
      <c r="C508" s="119"/>
      <c r="E508" s="119"/>
      <c r="F508" s="119"/>
      <c r="G508" s="119"/>
      <c r="H508" s="119"/>
      <c r="I508" s="119"/>
      <c r="K508" s="119"/>
      <c r="L508" s="119"/>
    </row>
    <row r="509" spans="3:12">
      <c r="C509" s="119"/>
      <c r="E509" s="119"/>
      <c r="F509" s="119"/>
      <c r="G509" s="119"/>
      <c r="H509" s="119"/>
      <c r="I509" s="119"/>
      <c r="K509" s="119"/>
      <c r="L509" s="119"/>
    </row>
    <row r="510" spans="3:12">
      <c r="C510" s="119"/>
      <c r="E510" s="119"/>
      <c r="F510" s="119"/>
      <c r="G510" s="119"/>
      <c r="H510" s="119"/>
      <c r="I510" s="119"/>
      <c r="K510" s="119"/>
      <c r="L510" s="119"/>
    </row>
    <row r="511" spans="3:12">
      <c r="C511" s="119"/>
      <c r="E511" s="119"/>
      <c r="F511" s="119"/>
      <c r="G511" s="119"/>
      <c r="H511" s="119"/>
      <c r="I511" s="119"/>
      <c r="K511" s="119"/>
      <c r="L511" s="119"/>
    </row>
    <row r="512" spans="3:12">
      <c r="C512" s="119"/>
      <c r="E512" s="119"/>
      <c r="F512" s="119"/>
      <c r="G512" s="119"/>
      <c r="H512" s="119"/>
      <c r="I512" s="119"/>
      <c r="K512" s="119"/>
      <c r="L512" s="119"/>
    </row>
    <row r="513" spans="3:12">
      <c r="C513" s="119"/>
      <c r="E513" s="119"/>
      <c r="F513" s="119"/>
      <c r="G513" s="119"/>
      <c r="H513" s="119"/>
      <c r="I513" s="119"/>
      <c r="K513" s="119"/>
      <c r="L513" s="119"/>
    </row>
    <row r="514" spans="3:12">
      <c r="C514" s="119"/>
      <c r="E514" s="119"/>
      <c r="F514" s="119"/>
      <c r="G514" s="119"/>
      <c r="H514" s="119"/>
      <c r="I514" s="119"/>
      <c r="K514" s="119"/>
      <c r="L514" s="119"/>
    </row>
    <row r="515" spans="3:12">
      <c r="C515" s="119"/>
      <c r="E515" s="119"/>
      <c r="F515" s="119"/>
      <c r="G515" s="119"/>
      <c r="H515" s="119"/>
      <c r="I515" s="119"/>
      <c r="K515" s="119"/>
      <c r="L515" s="119"/>
    </row>
    <row r="516" spans="3:12">
      <c r="C516" s="119"/>
      <c r="E516" s="119"/>
      <c r="F516" s="119"/>
      <c r="G516" s="119"/>
      <c r="H516" s="119"/>
      <c r="I516" s="119"/>
      <c r="K516" s="119"/>
      <c r="L516" s="119"/>
    </row>
    <row r="517" spans="3:12">
      <c r="C517" s="119"/>
      <c r="E517" s="119"/>
      <c r="F517" s="119"/>
      <c r="G517" s="119"/>
      <c r="H517" s="119"/>
      <c r="I517" s="119"/>
      <c r="K517" s="119"/>
      <c r="L517" s="119"/>
    </row>
    <row r="518" spans="3:12">
      <c r="C518" s="119"/>
      <c r="E518" s="119"/>
      <c r="F518" s="119"/>
      <c r="G518" s="119"/>
      <c r="H518" s="119"/>
      <c r="I518" s="119"/>
      <c r="K518" s="119"/>
      <c r="L518" s="119"/>
    </row>
    <row r="519" spans="3:12">
      <c r="C519" s="119"/>
      <c r="E519" s="119"/>
      <c r="F519" s="119"/>
      <c r="G519" s="119"/>
      <c r="H519" s="119"/>
      <c r="I519" s="119"/>
      <c r="K519" s="119"/>
      <c r="L519" s="119"/>
    </row>
    <row r="520" spans="3:12">
      <c r="C520" s="119"/>
      <c r="E520" s="119"/>
      <c r="F520" s="119"/>
      <c r="G520" s="119"/>
      <c r="H520" s="119"/>
      <c r="I520" s="119"/>
      <c r="K520" s="119"/>
      <c r="L520" s="119"/>
    </row>
    <row r="521" spans="3:12">
      <c r="C521" s="119"/>
      <c r="E521" s="119"/>
      <c r="F521" s="119"/>
      <c r="G521" s="119"/>
      <c r="H521" s="119"/>
      <c r="I521" s="119"/>
      <c r="K521" s="119"/>
      <c r="L521" s="119"/>
    </row>
    <row r="522" spans="3:12">
      <c r="C522" s="119"/>
      <c r="E522" s="119"/>
      <c r="F522" s="119"/>
      <c r="G522" s="119"/>
      <c r="H522" s="119"/>
      <c r="I522" s="119"/>
      <c r="K522" s="119"/>
      <c r="L522" s="119"/>
    </row>
    <row r="523" spans="3:12">
      <c r="C523" s="119"/>
      <c r="E523" s="119"/>
      <c r="F523" s="119"/>
      <c r="G523" s="119"/>
      <c r="H523" s="119"/>
      <c r="I523" s="119"/>
      <c r="K523" s="119"/>
      <c r="L523" s="119"/>
    </row>
    <row r="524" spans="3:12">
      <c r="C524" s="119"/>
      <c r="E524" s="119"/>
      <c r="F524" s="119"/>
      <c r="G524" s="119"/>
      <c r="H524" s="119"/>
      <c r="I524" s="119"/>
      <c r="K524" s="119"/>
      <c r="L524" s="119"/>
    </row>
    <row r="525" spans="3:12">
      <c r="C525" s="119"/>
      <c r="E525" s="119"/>
      <c r="F525" s="119"/>
      <c r="G525" s="119"/>
      <c r="H525" s="119"/>
      <c r="I525" s="119"/>
      <c r="K525" s="119"/>
      <c r="L525" s="119"/>
    </row>
    <row r="526" spans="3:12">
      <c r="C526" s="119"/>
      <c r="E526" s="119"/>
      <c r="F526" s="119"/>
      <c r="G526" s="119"/>
      <c r="H526" s="119"/>
      <c r="I526" s="119"/>
      <c r="K526" s="119"/>
      <c r="L526" s="119"/>
    </row>
    <row r="527" spans="3:12">
      <c r="C527" s="119"/>
      <c r="E527" s="119"/>
      <c r="F527" s="119"/>
      <c r="G527" s="119"/>
      <c r="H527" s="119"/>
      <c r="I527" s="119"/>
      <c r="K527" s="119"/>
      <c r="L527" s="119"/>
    </row>
    <row r="528" spans="3:12">
      <c r="C528" s="119"/>
      <c r="E528" s="119"/>
      <c r="F528" s="119"/>
      <c r="G528" s="119"/>
      <c r="H528" s="119"/>
      <c r="I528" s="119"/>
      <c r="K528" s="119"/>
      <c r="L528" s="119"/>
    </row>
    <row r="529" spans="3:12">
      <c r="C529" s="119"/>
      <c r="E529" s="119"/>
      <c r="F529" s="119"/>
      <c r="G529" s="119"/>
      <c r="H529" s="119"/>
      <c r="I529" s="119"/>
      <c r="K529" s="119"/>
      <c r="L529" s="119"/>
    </row>
    <row r="530" spans="3:12">
      <c r="C530" s="119"/>
      <c r="E530" s="119"/>
      <c r="F530" s="119"/>
      <c r="G530" s="119"/>
      <c r="H530" s="119"/>
      <c r="I530" s="119"/>
      <c r="K530" s="119"/>
      <c r="L530" s="119"/>
    </row>
    <row r="531" spans="3:12">
      <c r="C531" s="119"/>
      <c r="E531" s="119"/>
      <c r="F531" s="119"/>
      <c r="G531" s="119"/>
      <c r="H531" s="119"/>
      <c r="I531" s="119"/>
      <c r="K531" s="119"/>
      <c r="L531" s="119"/>
    </row>
    <row r="532" spans="3:12">
      <c r="C532" s="119"/>
      <c r="E532" s="119"/>
      <c r="F532" s="119"/>
      <c r="G532" s="119"/>
      <c r="H532" s="119"/>
      <c r="I532" s="119"/>
      <c r="K532" s="119"/>
      <c r="L532" s="119"/>
    </row>
    <row r="533" spans="3:12">
      <c r="C533" s="119"/>
      <c r="E533" s="119"/>
      <c r="F533" s="119"/>
      <c r="G533" s="119"/>
      <c r="H533" s="119"/>
      <c r="I533" s="119"/>
      <c r="K533" s="119"/>
      <c r="L533" s="119"/>
    </row>
    <row r="534" spans="3:12">
      <c r="C534" s="119"/>
      <c r="E534" s="119"/>
      <c r="F534" s="119"/>
      <c r="G534" s="119"/>
      <c r="H534" s="119"/>
      <c r="I534" s="119"/>
      <c r="K534" s="119"/>
      <c r="L534" s="119"/>
    </row>
    <row r="535" spans="3:12">
      <c r="C535" s="119"/>
      <c r="E535" s="119"/>
      <c r="F535" s="119"/>
      <c r="G535" s="119"/>
      <c r="H535" s="119"/>
      <c r="I535" s="119"/>
      <c r="K535" s="119"/>
      <c r="L535" s="119"/>
    </row>
    <row r="536" spans="3:12">
      <c r="C536" s="119"/>
      <c r="E536" s="119"/>
      <c r="F536" s="119"/>
      <c r="G536" s="119"/>
      <c r="H536" s="119"/>
      <c r="I536" s="119"/>
      <c r="K536" s="119"/>
      <c r="L536" s="119"/>
    </row>
    <row r="537" spans="3:12">
      <c r="C537" s="119"/>
      <c r="E537" s="119"/>
      <c r="F537" s="119"/>
      <c r="G537" s="119"/>
      <c r="H537" s="119"/>
      <c r="I537" s="119"/>
      <c r="K537" s="119"/>
      <c r="L537" s="119"/>
    </row>
    <row r="538" spans="3:12">
      <c r="C538" s="119"/>
      <c r="E538" s="119"/>
      <c r="F538" s="119"/>
      <c r="G538" s="119"/>
      <c r="H538" s="119"/>
      <c r="I538" s="119"/>
      <c r="K538" s="119"/>
      <c r="L538" s="119"/>
    </row>
    <row r="539" spans="3:12">
      <c r="C539" s="119"/>
      <c r="E539" s="119"/>
      <c r="F539" s="119"/>
      <c r="G539" s="119"/>
      <c r="H539" s="119"/>
      <c r="I539" s="119"/>
      <c r="K539" s="119"/>
      <c r="L539" s="119"/>
    </row>
    <row r="540" spans="3:12">
      <c r="C540" s="119"/>
      <c r="E540" s="119"/>
      <c r="F540" s="119"/>
      <c r="G540" s="119"/>
      <c r="H540" s="119"/>
      <c r="I540" s="119"/>
      <c r="K540" s="119"/>
      <c r="L540" s="119"/>
    </row>
    <row r="541" spans="3:12">
      <c r="C541" s="119"/>
      <c r="E541" s="119"/>
      <c r="F541" s="119"/>
      <c r="G541" s="119"/>
      <c r="H541" s="119"/>
      <c r="I541" s="119"/>
      <c r="K541" s="119"/>
      <c r="L541" s="119"/>
    </row>
    <row r="542" spans="3:12">
      <c r="C542" s="119"/>
      <c r="E542" s="119"/>
      <c r="F542" s="119"/>
      <c r="G542" s="119"/>
      <c r="H542" s="119"/>
      <c r="I542" s="119"/>
      <c r="K542" s="119"/>
      <c r="L542" s="119"/>
    </row>
    <row r="543" spans="3:12">
      <c r="C543" s="119"/>
      <c r="E543" s="119"/>
      <c r="F543" s="119"/>
      <c r="G543" s="119"/>
      <c r="H543" s="119"/>
      <c r="I543" s="119"/>
      <c r="K543" s="119"/>
      <c r="L543" s="119"/>
    </row>
    <row r="544" spans="3:12">
      <c r="C544" s="119"/>
      <c r="E544" s="119"/>
      <c r="F544" s="119"/>
      <c r="G544" s="119"/>
      <c r="H544" s="119"/>
      <c r="I544" s="119"/>
      <c r="K544" s="119"/>
      <c r="L544" s="119"/>
    </row>
    <row r="545" spans="3:12">
      <c r="C545" s="119"/>
      <c r="E545" s="119"/>
      <c r="F545" s="119"/>
      <c r="G545" s="119"/>
      <c r="H545" s="119"/>
      <c r="I545" s="119"/>
      <c r="K545" s="119"/>
      <c r="L545" s="119"/>
    </row>
    <row r="546" spans="3:12">
      <c r="C546" s="119"/>
      <c r="E546" s="119"/>
      <c r="F546" s="119"/>
      <c r="G546" s="119"/>
      <c r="H546" s="119"/>
      <c r="I546" s="119"/>
      <c r="K546" s="119"/>
      <c r="L546" s="119"/>
    </row>
    <row r="547" spans="3:12">
      <c r="C547" s="119"/>
      <c r="E547" s="119"/>
      <c r="F547" s="119"/>
      <c r="G547" s="119"/>
      <c r="H547" s="119"/>
      <c r="I547" s="119"/>
      <c r="K547" s="119"/>
      <c r="L547" s="119"/>
    </row>
    <row r="548" spans="3:12">
      <c r="C548" s="119"/>
      <c r="E548" s="119"/>
      <c r="F548" s="119"/>
      <c r="G548" s="119"/>
      <c r="H548" s="119"/>
      <c r="I548" s="119"/>
      <c r="K548" s="119"/>
      <c r="L548" s="119"/>
    </row>
    <row r="549" spans="3:12">
      <c r="C549" s="119"/>
      <c r="E549" s="119"/>
      <c r="F549" s="119"/>
      <c r="G549" s="119"/>
      <c r="H549" s="119"/>
      <c r="I549" s="119"/>
      <c r="K549" s="119"/>
      <c r="L549" s="119"/>
    </row>
    <row r="550" spans="3:12">
      <c r="C550" s="119"/>
      <c r="E550" s="119"/>
      <c r="F550" s="119"/>
      <c r="G550" s="119"/>
      <c r="H550" s="119"/>
      <c r="I550" s="119"/>
      <c r="K550" s="119"/>
      <c r="L550" s="119"/>
    </row>
    <row r="551" spans="3:12">
      <c r="C551" s="119"/>
      <c r="E551" s="119"/>
      <c r="F551" s="119"/>
      <c r="G551" s="119"/>
      <c r="H551" s="119"/>
      <c r="I551" s="119"/>
      <c r="K551" s="119"/>
      <c r="L551" s="119"/>
    </row>
    <row r="552" spans="3:12">
      <c r="C552" s="119"/>
      <c r="E552" s="119"/>
      <c r="F552" s="119"/>
      <c r="G552" s="119"/>
      <c r="H552" s="119"/>
      <c r="I552" s="119"/>
      <c r="K552" s="119"/>
      <c r="L552" s="119"/>
    </row>
    <row r="553" spans="3:12">
      <c r="C553" s="119"/>
      <c r="E553" s="119"/>
      <c r="F553" s="119"/>
      <c r="G553" s="119"/>
      <c r="H553" s="119"/>
      <c r="I553" s="119"/>
      <c r="K553" s="119"/>
      <c r="L553" s="119"/>
    </row>
    <row r="554" spans="3:12">
      <c r="C554" s="119"/>
      <c r="E554" s="119"/>
      <c r="F554" s="119"/>
      <c r="G554" s="119"/>
      <c r="H554" s="119"/>
      <c r="I554" s="119"/>
      <c r="K554" s="119"/>
      <c r="L554" s="119"/>
    </row>
    <row r="555" spans="3:12">
      <c r="C555" s="119"/>
      <c r="E555" s="119"/>
      <c r="F555" s="119"/>
      <c r="G555" s="119"/>
      <c r="H555" s="119"/>
      <c r="I555" s="119"/>
      <c r="K555" s="119"/>
      <c r="L555" s="119"/>
    </row>
    <row r="556" spans="3:12">
      <c r="C556" s="119"/>
      <c r="E556" s="119"/>
      <c r="F556" s="119"/>
      <c r="G556" s="119"/>
      <c r="H556" s="119"/>
      <c r="I556" s="119"/>
      <c r="K556" s="119"/>
      <c r="L556" s="119"/>
    </row>
    <row r="557" spans="3:12">
      <c r="C557" s="119"/>
      <c r="E557" s="119"/>
      <c r="F557" s="119"/>
      <c r="G557" s="119"/>
      <c r="H557" s="119"/>
      <c r="I557" s="119"/>
      <c r="K557" s="119"/>
      <c r="L557" s="119"/>
    </row>
    <row r="558" spans="3:12">
      <c r="C558" s="119"/>
      <c r="E558" s="119"/>
      <c r="F558" s="119"/>
      <c r="G558" s="119"/>
      <c r="H558" s="119"/>
      <c r="I558" s="119"/>
      <c r="K558" s="119"/>
      <c r="L558" s="119"/>
    </row>
    <row r="559" spans="3:12">
      <c r="C559" s="119"/>
      <c r="E559" s="119"/>
      <c r="F559" s="119"/>
      <c r="G559" s="119"/>
      <c r="H559" s="119"/>
      <c r="I559" s="119"/>
      <c r="K559" s="119"/>
      <c r="L559" s="119"/>
    </row>
    <row r="560" spans="3:12">
      <c r="C560" s="119"/>
      <c r="E560" s="119"/>
      <c r="F560" s="119"/>
      <c r="G560" s="119"/>
      <c r="H560" s="119"/>
      <c r="I560" s="119"/>
      <c r="K560" s="119"/>
      <c r="L560" s="119"/>
    </row>
    <row r="561" spans="3:12">
      <c r="C561" s="119"/>
      <c r="E561" s="119"/>
      <c r="F561" s="119"/>
      <c r="G561" s="119"/>
      <c r="H561" s="119"/>
      <c r="I561" s="119"/>
      <c r="K561" s="119"/>
      <c r="L561" s="119"/>
    </row>
    <row r="562" spans="3:12">
      <c r="C562" s="119"/>
      <c r="E562" s="119"/>
      <c r="F562" s="119"/>
      <c r="G562" s="119"/>
      <c r="H562" s="119"/>
      <c r="I562" s="119"/>
      <c r="K562" s="119"/>
      <c r="L562" s="119"/>
    </row>
    <row r="563" spans="3:12">
      <c r="C563" s="119"/>
      <c r="E563" s="119"/>
      <c r="F563" s="119"/>
      <c r="G563" s="119"/>
      <c r="H563" s="119"/>
      <c r="I563" s="119"/>
      <c r="K563" s="119"/>
      <c r="L563" s="119"/>
    </row>
    <row r="564" spans="3:12">
      <c r="C564" s="119"/>
      <c r="E564" s="119"/>
      <c r="F564" s="119"/>
      <c r="G564" s="119"/>
      <c r="H564" s="119"/>
      <c r="I564" s="119"/>
      <c r="K564" s="119"/>
      <c r="L564" s="119"/>
    </row>
    <row r="565" spans="3:12">
      <c r="C565" s="119"/>
      <c r="E565" s="119"/>
      <c r="F565" s="119"/>
      <c r="G565" s="119"/>
      <c r="H565" s="119"/>
      <c r="I565" s="119"/>
      <c r="K565" s="119"/>
      <c r="L565" s="119"/>
    </row>
    <row r="566" spans="3:12">
      <c r="C566" s="119"/>
      <c r="E566" s="119"/>
      <c r="F566" s="119"/>
      <c r="G566" s="119"/>
      <c r="H566" s="119"/>
      <c r="I566" s="119"/>
      <c r="K566" s="119"/>
      <c r="L566" s="119"/>
    </row>
    <row r="567" spans="3:12">
      <c r="C567" s="119"/>
      <c r="E567" s="119"/>
      <c r="F567" s="119"/>
      <c r="G567" s="119"/>
      <c r="H567" s="119"/>
      <c r="I567" s="119"/>
      <c r="K567" s="119"/>
      <c r="L567" s="119"/>
    </row>
    <row r="568" spans="3:12">
      <c r="C568" s="119"/>
      <c r="E568" s="119"/>
      <c r="F568" s="119"/>
      <c r="G568" s="119"/>
      <c r="H568" s="119"/>
      <c r="I568" s="119"/>
      <c r="K568" s="119"/>
      <c r="L568" s="119"/>
    </row>
    <row r="569" spans="3:12">
      <c r="C569" s="119"/>
      <c r="E569" s="119"/>
      <c r="F569" s="119"/>
      <c r="G569" s="119"/>
      <c r="H569" s="119"/>
      <c r="I569" s="119"/>
      <c r="K569" s="119"/>
      <c r="L569" s="119"/>
    </row>
    <row r="570" spans="3:12">
      <c r="C570" s="119"/>
      <c r="E570" s="119"/>
      <c r="F570" s="119"/>
      <c r="G570" s="119"/>
      <c r="H570" s="119"/>
      <c r="I570" s="119"/>
      <c r="K570" s="119"/>
      <c r="L570" s="119"/>
    </row>
    <row r="571" spans="3:12">
      <c r="C571" s="119"/>
      <c r="E571" s="119"/>
      <c r="F571" s="119"/>
      <c r="G571" s="119"/>
      <c r="H571" s="119"/>
      <c r="I571" s="119"/>
      <c r="K571" s="119"/>
      <c r="L571" s="119"/>
    </row>
    <row r="572" spans="3:12">
      <c r="C572" s="119"/>
      <c r="E572" s="119"/>
      <c r="F572" s="119"/>
      <c r="G572" s="119"/>
      <c r="H572" s="119"/>
      <c r="I572" s="119"/>
      <c r="K572" s="119"/>
      <c r="L572" s="119"/>
    </row>
    <row r="573" spans="3:12">
      <c r="C573" s="119"/>
      <c r="E573" s="119"/>
      <c r="F573" s="119"/>
      <c r="G573" s="119"/>
      <c r="H573" s="119"/>
      <c r="I573" s="119"/>
      <c r="K573" s="119"/>
      <c r="L573" s="119"/>
    </row>
    <row r="574" spans="3:12">
      <c r="C574" s="119"/>
      <c r="E574" s="119"/>
      <c r="F574" s="119"/>
      <c r="G574" s="119"/>
      <c r="H574" s="119"/>
      <c r="I574" s="119"/>
      <c r="K574" s="119"/>
      <c r="L574" s="119"/>
    </row>
    <row r="575" spans="3:12">
      <c r="C575" s="119"/>
      <c r="E575" s="119"/>
      <c r="F575" s="119"/>
      <c r="G575" s="119"/>
      <c r="H575" s="119"/>
      <c r="I575" s="119"/>
      <c r="K575" s="119"/>
      <c r="L575" s="119"/>
    </row>
    <row r="576" spans="3:12">
      <c r="C576" s="119"/>
      <c r="E576" s="119"/>
      <c r="F576" s="119"/>
      <c r="G576" s="119"/>
      <c r="H576" s="119"/>
      <c r="I576" s="119"/>
      <c r="K576" s="119"/>
      <c r="L576" s="119"/>
    </row>
    <row r="577" spans="3:12">
      <c r="C577" s="119"/>
      <c r="E577" s="119"/>
      <c r="F577" s="119"/>
      <c r="G577" s="119"/>
      <c r="H577" s="119"/>
      <c r="I577" s="119"/>
      <c r="K577" s="119"/>
      <c r="L577" s="119"/>
    </row>
    <row r="578" spans="3:12">
      <c r="C578" s="119"/>
      <c r="E578" s="119"/>
      <c r="F578" s="119"/>
      <c r="G578" s="119"/>
      <c r="H578" s="119"/>
      <c r="I578" s="119"/>
      <c r="K578" s="119"/>
      <c r="L578" s="119"/>
    </row>
    <row r="579" spans="3:12">
      <c r="C579" s="119"/>
      <c r="E579" s="119"/>
      <c r="F579" s="119"/>
      <c r="G579" s="119"/>
      <c r="H579" s="119"/>
      <c r="I579" s="119"/>
      <c r="K579" s="119"/>
      <c r="L579" s="119"/>
    </row>
    <row r="580" spans="3:12">
      <c r="C580" s="119"/>
      <c r="E580" s="119"/>
      <c r="F580" s="119"/>
      <c r="G580" s="119"/>
      <c r="H580" s="119"/>
      <c r="I580" s="119"/>
      <c r="K580" s="119"/>
      <c r="L580" s="119"/>
    </row>
    <row r="581" spans="3:12">
      <c r="C581" s="119"/>
      <c r="E581" s="119"/>
      <c r="F581" s="119"/>
      <c r="G581" s="119"/>
      <c r="H581" s="119"/>
      <c r="I581" s="119"/>
      <c r="K581" s="119"/>
      <c r="L581" s="119"/>
    </row>
    <row r="582" spans="3:12">
      <c r="C582" s="119"/>
      <c r="E582" s="119"/>
      <c r="F582" s="119"/>
      <c r="G582" s="119"/>
      <c r="H582" s="119"/>
      <c r="I582" s="119"/>
      <c r="K582" s="119"/>
      <c r="L582" s="119"/>
    </row>
    <row r="583" spans="3:12">
      <c r="C583" s="119"/>
      <c r="E583" s="119"/>
      <c r="F583" s="119"/>
      <c r="G583" s="119"/>
      <c r="H583" s="119"/>
      <c r="I583" s="119"/>
      <c r="K583" s="119"/>
      <c r="L583" s="119"/>
    </row>
    <row r="584" spans="3:12">
      <c r="C584" s="119"/>
      <c r="E584" s="119"/>
      <c r="F584" s="119"/>
      <c r="G584" s="119"/>
      <c r="H584" s="119"/>
      <c r="I584" s="119"/>
      <c r="K584" s="119"/>
      <c r="L584" s="119"/>
    </row>
    <row r="585" spans="3:12">
      <c r="C585" s="119"/>
      <c r="E585" s="119"/>
      <c r="F585" s="119"/>
      <c r="G585" s="119"/>
      <c r="H585" s="119"/>
      <c r="I585" s="119"/>
      <c r="K585" s="119"/>
      <c r="L585" s="119"/>
    </row>
    <row r="586" spans="3:12">
      <c r="C586" s="119"/>
      <c r="E586" s="119"/>
      <c r="F586" s="119"/>
      <c r="G586" s="119"/>
      <c r="H586" s="119"/>
      <c r="I586" s="119"/>
      <c r="K586" s="119"/>
      <c r="L586" s="119"/>
    </row>
    <row r="587" spans="3:12">
      <c r="C587" s="119"/>
      <c r="E587" s="119"/>
      <c r="F587" s="119"/>
      <c r="G587" s="119"/>
      <c r="H587" s="119"/>
      <c r="I587" s="119"/>
      <c r="K587" s="119"/>
      <c r="L587" s="119"/>
    </row>
    <row r="588" spans="3:12">
      <c r="C588" s="119"/>
      <c r="E588" s="119"/>
      <c r="F588" s="119"/>
      <c r="G588" s="119"/>
      <c r="H588" s="119"/>
      <c r="I588" s="119"/>
      <c r="K588" s="119"/>
      <c r="L588" s="119"/>
    </row>
    <row r="589" spans="3:12">
      <c r="C589" s="119"/>
      <c r="E589" s="119"/>
      <c r="F589" s="119"/>
      <c r="G589" s="119"/>
      <c r="H589" s="119"/>
      <c r="I589" s="119"/>
      <c r="K589" s="119"/>
      <c r="L589" s="119"/>
    </row>
    <row r="590" spans="3:12">
      <c r="C590" s="119"/>
      <c r="E590" s="119"/>
      <c r="F590" s="119"/>
      <c r="G590" s="119"/>
      <c r="H590" s="119"/>
      <c r="I590" s="119"/>
      <c r="K590" s="119"/>
      <c r="L590" s="119"/>
    </row>
    <row r="591" spans="3:12">
      <c r="C591" s="119"/>
      <c r="E591" s="119"/>
      <c r="F591" s="119"/>
      <c r="G591" s="119"/>
      <c r="H591" s="119"/>
      <c r="I591" s="119"/>
      <c r="K591" s="119"/>
      <c r="L591" s="119"/>
    </row>
    <row r="592" spans="3:12">
      <c r="C592" s="119"/>
      <c r="E592" s="119"/>
      <c r="F592" s="119"/>
      <c r="G592" s="119"/>
      <c r="H592" s="119"/>
      <c r="I592" s="119"/>
      <c r="K592" s="119"/>
      <c r="L592" s="119"/>
    </row>
    <row r="593" spans="3:12">
      <c r="C593" s="119"/>
      <c r="E593" s="119"/>
      <c r="F593" s="119"/>
      <c r="G593" s="119"/>
      <c r="H593" s="119"/>
      <c r="I593" s="119"/>
      <c r="K593" s="119"/>
      <c r="L593" s="119"/>
    </row>
    <row r="594" spans="3:12">
      <c r="C594" s="119"/>
      <c r="E594" s="119"/>
      <c r="F594" s="119"/>
      <c r="G594" s="119"/>
      <c r="H594" s="119"/>
      <c r="I594" s="119"/>
      <c r="K594" s="119"/>
      <c r="L594" s="119"/>
    </row>
    <row r="595" spans="3:12">
      <c r="C595" s="119"/>
      <c r="E595" s="119"/>
      <c r="F595" s="119"/>
      <c r="G595" s="119"/>
      <c r="H595" s="119"/>
      <c r="I595" s="119"/>
      <c r="K595" s="119"/>
      <c r="L595" s="119"/>
    </row>
    <row r="596" spans="3:12">
      <c r="C596" s="119"/>
      <c r="E596" s="119"/>
      <c r="F596" s="119"/>
      <c r="G596" s="119"/>
      <c r="H596" s="119"/>
      <c r="I596" s="119"/>
      <c r="K596" s="119"/>
      <c r="L596" s="119"/>
    </row>
    <row r="597" spans="3:12">
      <c r="C597" s="119"/>
      <c r="E597" s="119"/>
      <c r="F597" s="119"/>
      <c r="G597" s="119"/>
      <c r="H597" s="119"/>
      <c r="I597" s="119"/>
      <c r="K597" s="119"/>
      <c r="L597" s="119"/>
    </row>
    <row r="598" spans="3:12">
      <c r="C598" s="119"/>
      <c r="E598" s="119"/>
      <c r="F598" s="119"/>
      <c r="G598" s="119"/>
      <c r="H598" s="119"/>
      <c r="I598" s="119"/>
      <c r="K598" s="119"/>
      <c r="L598" s="119"/>
    </row>
    <row r="599" spans="3:12">
      <c r="C599" s="119"/>
      <c r="E599" s="119"/>
      <c r="F599" s="119"/>
      <c r="G599" s="119"/>
      <c r="H599" s="119"/>
      <c r="I599" s="119"/>
      <c r="K599" s="119"/>
      <c r="L599" s="119"/>
    </row>
    <row r="600" spans="3:12">
      <c r="C600" s="119"/>
      <c r="E600" s="119"/>
      <c r="F600" s="119"/>
      <c r="G600" s="119"/>
      <c r="H600" s="119"/>
      <c r="I600" s="119"/>
      <c r="K600" s="119"/>
      <c r="L600" s="119"/>
    </row>
    <row r="601" spans="3:12">
      <c r="C601" s="119"/>
      <c r="E601" s="119"/>
      <c r="F601" s="119"/>
      <c r="G601" s="119"/>
      <c r="H601" s="119"/>
      <c r="I601" s="119"/>
      <c r="K601" s="119"/>
      <c r="L601" s="119"/>
    </row>
    <row r="602" spans="3:12">
      <c r="C602" s="119"/>
      <c r="E602" s="119"/>
      <c r="F602" s="119"/>
      <c r="G602" s="119"/>
      <c r="H602" s="119"/>
      <c r="I602" s="119"/>
      <c r="K602" s="119"/>
      <c r="L602" s="119"/>
    </row>
    <row r="603" spans="3:12">
      <c r="C603" s="119"/>
      <c r="E603" s="119"/>
      <c r="F603" s="119"/>
      <c r="G603" s="119"/>
      <c r="H603" s="119"/>
      <c r="I603" s="119"/>
      <c r="K603" s="119"/>
      <c r="L603" s="119"/>
    </row>
    <row r="604" spans="3:12">
      <c r="C604" s="119"/>
      <c r="E604" s="119"/>
      <c r="F604" s="119"/>
      <c r="G604" s="119"/>
      <c r="H604" s="119"/>
      <c r="I604" s="119"/>
      <c r="K604" s="119"/>
      <c r="L604" s="119"/>
    </row>
    <row r="605" spans="3:12">
      <c r="C605" s="119"/>
      <c r="E605" s="119"/>
      <c r="F605" s="119"/>
      <c r="G605" s="119"/>
      <c r="H605" s="119"/>
      <c r="I605" s="119"/>
      <c r="K605" s="119"/>
      <c r="L605" s="119"/>
    </row>
    <row r="606" spans="3:12">
      <c r="C606" s="119"/>
      <c r="E606" s="119"/>
      <c r="F606" s="119"/>
      <c r="G606" s="119"/>
      <c r="H606" s="119"/>
      <c r="I606" s="119"/>
      <c r="K606" s="119"/>
      <c r="L606" s="119"/>
    </row>
    <row r="607" spans="3:12">
      <c r="C607" s="119"/>
      <c r="E607" s="119"/>
      <c r="F607" s="119"/>
      <c r="G607" s="119"/>
      <c r="H607" s="119"/>
      <c r="I607" s="119"/>
      <c r="K607" s="119"/>
      <c r="L607" s="119"/>
    </row>
    <row r="608" spans="3:12">
      <c r="C608" s="119"/>
      <c r="E608" s="119"/>
      <c r="F608" s="119"/>
      <c r="G608" s="119"/>
      <c r="H608" s="119"/>
      <c r="I608" s="119"/>
      <c r="K608" s="119"/>
      <c r="L608" s="119"/>
    </row>
    <row r="609" spans="3:12">
      <c r="C609" s="119"/>
      <c r="E609" s="119"/>
      <c r="F609" s="119"/>
      <c r="G609" s="119"/>
      <c r="H609" s="119"/>
      <c r="I609" s="119"/>
      <c r="K609" s="119"/>
      <c r="L609" s="119"/>
    </row>
    <row r="610" spans="3:12">
      <c r="C610" s="119"/>
      <c r="E610" s="119"/>
      <c r="F610" s="119"/>
      <c r="G610" s="119"/>
      <c r="H610" s="119"/>
      <c r="I610" s="119"/>
      <c r="K610" s="119"/>
      <c r="L610" s="119"/>
    </row>
    <row r="611" spans="3:12">
      <c r="C611" s="119"/>
      <c r="E611" s="119"/>
      <c r="F611" s="119"/>
      <c r="G611" s="119"/>
      <c r="H611" s="119"/>
      <c r="I611" s="119"/>
      <c r="K611" s="119"/>
      <c r="L611" s="119"/>
    </row>
    <row r="612" spans="3:12">
      <c r="C612" s="119"/>
      <c r="E612" s="119"/>
      <c r="F612" s="119"/>
      <c r="G612" s="119"/>
      <c r="H612" s="119"/>
      <c r="I612" s="119"/>
      <c r="K612" s="119"/>
      <c r="L612" s="119"/>
    </row>
    <row r="613" spans="3:12">
      <c r="C613" s="119"/>
      <c r="E613" s="119"/>
      <c r="F613" s="119"/>
      <c r="G613" s="119"/>
      <c r="H613" s="119"/>
      <c r="I613" s="119"/>
      <c r="K613" s="119"/>
      <c r="L613" s="119"/>
    </row>
    <row r="614" spans="3:12">
      <c r="C614" s="119"/>
      <c r="E614" s="119"/>
      <c r="F614" s="119"/>
      <c r="G614" s="119"/>
      <c r="H614" s="119"/>
      <c r="I614" s="119"/>
      <c r="K614" s="119"/>
      <c r="L614" s="119"/>
    </row>
    <row r="615" spans="3:12">
      <c r="C615" s="119"/>
      <c r="E615" s="119"/>
      <c r="F615" s="119"/>
      <c r="G615" s="119"/>
      <c r="H615" s="119"/>
      <c r="I615" s="119"/>
      <c r="K615" s="119"/>
      <c r="L615" s="119"/>
    </row>
    <row r="616" spans="3:12">
      <c r="C616" s="119"/>
      <c r="E616" s="119"/>
      <c r="F616" s="119"/>
      <c r="G616" s="119"/>
      <c r="H616" s="119"/>
      <c r="I616" s="119"/>
      <c r="K616" s="119"/>
      <c r="L616" s="119"/>
    </row>
    <row r="617" spans="3:12">
      <c r="C617" s="119"/>
      <c r="E617" s="119"/>
      <c r="F617" s="119"/>
      <c r="G617" s="119"/>
      <c r="H617" s="119"/>
      <c r="I617" s="119"/>
      <c r="K617" s="119"/>
      <c r="L617" s="119"/>
    </row>
    <row r="618" spans="3:12">
      <c r="C618" s="119"/>
      <c r="E618" s="119"/>
      <c r="F618" s="119"/>
      <c r="G618" s="119"/>
      <c r="H618" s="119"/>
      <c r="I618" s="119"/>
      <c r="K618" s="119"/>
      <c r="L618" s="119"/>
    </row>
    <row r="619" spans="3:12">
      <c r="C619" s="119"/>
      <c r="E619" s="119"/>
      <c r="F619" s="119"/>
      <c r="G619" s="119"/>
      <c r="H619" s="119"/>
      <c r="I619" s="119"/>
      <c r="K619" s="119"/>
      <c r="L619" s="119"/>
    </row>
    <row r="620" spans="3:12">
      <c r="C620" s="119"/>
      <c r="E620" s="119"/>
      <c r="F620" s="119"/>
      <c r="G620" s="119"/>
      <c r="H620" s="119"/>
      <c r="I620" s="119"/>
      <c r="K620" s="119"/>
      <c r="L620" s="119"/>
    </row>
    <row r="621" spans="3:12">
      <c r="C621" s="119"/>
      <c r="E621" s="119"/>
      <c r="F621" s="119"/>
      <c r="G621" s="119"/>
      <c r="H621" s="119"/>
      <c r="I621" s="119"/>
      <c r="K621" s="119"/>
      <c r="L621" s="119"/>
    </row>
    <row r="622" spans="3:12">
      <c r="C622" s="119"/>
      <c r="E622" s="119"/>
      <c r="F622" s="119"/>
      <c r="G622" s="119"/>
      <c r="H622" s="119"/>
      <c r="I622" s="119"/>
      <c r="K622" s="119"/>
      <c r="L622" s="119"/>
    </row>
    <row r="623" spans="3:12">
      <c r="C623" s="119"/>
      <c r="E623" s="119"/>
      <c r="F623" s="119"/>
      <c r="G623" s="119"/>
      <c r="H623" s="119"/>
      <c r="I623" s="119"/>
      <c r="K623" s="119"/>
      <c r="L623" s="119"/>
    </row>
    <row r="624" spans="3:12">
      <c r="C624" s="119"/>
      <c r="E624" s="119"/>
      <c r="F624" s="119"/>
      <c r="G624" s="119"/>
      <c r="H624" s="119"/>
      <c r="I624" s="119"/>
      <c r="K624" s="119"/>
      <c r="L624" s="119"/>
    </row>
    <row r="625" spans="3:12">
      <c r="C625" s="119"/>
      <c r="E625" s="119"/>
      <c r="F625" s="119"/>
      <c r="G625" s="119"/>
      <c r="H625" s="119"/>
      <c r="I625" s="119"/>
      <c r="K625" s="119"/>
      <c r="L625" s="119"/>
    </row>
    <row r="626" spans="3:12">
      <c r="C626" s="119"/>
      <c r="E626" s="119"/>
      <c r="F626" s="119"/>
      <c r="G626" s="119"/>
      <c r="H626" s="119"/>
      <c r="I626" s="119"/>
      <c r="K626" s="119"/>
      <c r="L626" s="119"/>
    </row>
    <row r="627" spans="3:12">
      <c r="C627" s="119"/>
      <c r="E627" s="119"/>
      <c r="F627" s="119"/>
      <c r="G627" s="119"/>
      <c r="H627" s="119"/>
      <c r="I627" s="119"/>
      <c r="K627" s="119"/>
      <c r="L627" s="119"/>
    </row>
    <row r="628" spans="3:12">
      <c r="C628" s="119"/>
      <c r="E628" s="119"/>
      <c r="F628" s="119"/>
      <c r="G628" s="119"/>
      <c r="H628" s="119"/>
      <c r="I628" s="119"/>
      <c r="K628" s="119"/>
      <c r="L628" s="119"/>
    </row>
    <row r="629" spans="3:12">
      <c r="C629" s="119"/>
      <c r="E629" s="119"/>
      <c r="F629" s="119"/>
      <c r="G629" s="119"/>
      <c r="H629" s="119"/>
      <c r="I629" s="119"/>
      <c r="K629" s="119"/>
      <c r="L629" s="119"/>
    </row>
    <row r="630" spans="3:12">
      <c r="C630" s="119"/>
      <c r="E630" s="119"/>
      <c r="F630" s="119"/>
      <c r="G630" s="119"/>
      <c r="H630" s="119"/>
      <c r="I630" s="119"/>
      <c r="K630" s="119"/>
      <c r="L630" s="119"/>
    </row>
    <row r="631" spans="3:12">
      <c r="C631" s="119"/>
      <c r="E631" s="119"/>
      <c r="F631" s="119"/>
      <c r="G631" s="119"/>
      <c r="H631" s="119"/>
      <c r="I631" s="119"/>
      <c r="K631" s="119"/>
      <c r="L631" s="119"/>
    </row>
    <row r="632" spans="3:12">
      <c r="C632" s="119"/>
      <c r="E632" s="119"/>
      <c r="F632" s="119"/>
      <c r="G632" s="119"/>
      <c r="H632" s="119"/>
      <c r="I632" s="119"/>
      <c r="K632" s="119"/>
      <c r="L632" s="119"/>
    </row>
    <row r="633" spans="3:12">
      <c r="C633" s="119"/>
      <c r="E633" s="119"/>
      <c r="F633" s="119"/>
      <c r="G633" s="119"/>
      <c r="H633" s="119"/>
      <c r="I633" s="119"/>
      <c r="K633" s="119"/>
      <c r="L633" s="119"/>
    </row>
    <row r="634" spans="3:12">
      <c r="C634" s="119"/>
      <c r="E634" s="119"/>
      <c r="F634" s="119"/>
      <c r="G634" s="119"/>
      <c r="H634" s="119"/>
      <c r="I634" s="119"/>
      <c r="K634" s="119"/>
      <c r="L634" s="119"/>
    </row>
    <row r="635" spans="3:12">
      <c r="C635" s="119"/>
      <c r="E635" s="119"/>
      <c r="F635" s="119"/>
      <c r="G635" s="119"/>
      <c r="H635" s="119"/>
      <c r="I635" s="119"/>
      <c r="K635" s="119"/>
      <c r="L635" s="119"/>
    </row>
    <row r="636" spans="3:12">
      <c r="C636" s="119"/>
      <c r="E636" s="119"/>
      <c r="F636" s="119"/>
      <c r="G636" s="119"/>
      <c r="H636" s="119"/>
      <c r="I636" s="119"/>
      <c r="K636" s="119"/>
      <c r="L636" s="119"/>
    </row>
    <row r="637" spans="3:12">
      <c r="C637" s="119"/>
      <c r="E637" s="119"/>
      <c r="F637" s="119"/>
      <c r="G637" s="119"/>
      <c r="H637" s="119"/>
      <c r="I637" s="119"/>
      <c r="K637" s="119"/>
      <c r="L637" s="119"/>
    </row>
    <row r="638" spans="3:12">
      <c r="C638" s="119"/>
      <c r="E638" s="119"/>
      <c r="F638" s="119"/>
      <c r="G638" s="119"/>
      <c r="H638" s="119"/>
      <c r="I638" s="119"/>
      <c r="K638" s="119"/>
      <c r="L638" s="119"/>
    </row>
    <row r="639" spans="3:12">
      <c r="C639" s="119"/>
      <c r="E639" s="119"/>
      <c r="F639" s="119"/>
      <c r="G639" s="119"/>
      <c r="H639" s="119"/>
      <c r="I639" s="119"/>
      <c r="K639" s="119"/>
      <c r="L639" s="119"/>
    </row>
    <row r="640" spans="3:12">
      <c r="C640" s="119"/>
      <c r="E640" s="119"/>
      <c r="F640" s="119"/>
      <c r="G640" s="119"/>
      <c r="H640" s="119"/>
      <c r="I640" s="119"/>
      <c r="K640" s="119"/>
      <c r="L640" s="119"/>
    </row>
    <row r="641" spans="3:12">
      <c r="C641" s="119"/>
      <c r="E641" s="119"/>
      <c r="F641" s="119"/>
      <c r="G641" s="119"/>
      <c r="H641" s="119"/>
      <c r="I641" s="119"/>
      <c r="K641" s="119"/>
      <c r="L641" s="119"/>
    </row>
    <row r="642" spans="3:12">
      <c r="C642" s="119"/>
      <c r="E642" s="119"/>
      <c r="F642" s="119"/>
      <c r="G642" s="119"/>
      <c r="H642" s="119"/>
      <c r="I642" s="119"/>
      <c r="K642" s="119"/>
      <c r="L642" s="119"/>
    </row>
    <row r="643" spans="3:12">
      <c r="C643" s="119"/>
      <c r="E643" s="119"/>
      <c r="F643" s="119"/>
      <c r="G643" s="119"/>
      <c r="H643" s="119"/>
      <c r="I643" s="119"/>
      <c r="K643" s="119"/>
      <c r="L643" s="119"/>
    </row>
    <row r="644" spans="3:12">
      <c r="C644" s="119"/>
      <c r="E644" s="119"/>
      <c r="F644" s="119"/>
      <c r="G644" s="119"/>
      <c r="H644" s="119"/>
      <c r="I644" s="119"/>
      <c r="K644" s="119"/>
      <c r="L644" s="119"/>
    </row>
    <row r="645" spans="3:12">
      <c r="C645" s="119"/>
      <c r="E645" s="119"/>
      <c r="F645" s="119"/>
      <c r="G645" s="119"/>
      <c r="H645" s="119"/>
      <c r="I645" s="119"/>
      <c r="K645" s="119"/>
      <c r="L645" s="119"/>
    </row>
    <row r="646" spans="3:12">
      <c r="C646" s="119"/>
      <c r="E646" s="119"/>
      <c r="F646" s="119"/>
      <c r="G646" s="119"/>
      <c r="H646" s="119"/>
      <c r="I646" s="119"/>
      <c r="K646" s="119"/>
      <c r="L646" s="119"/>
    </row>
    <row r="647" spans="3:12">
      <c r="C647" s="119"/>
      <c r="E647" s="119"/>
      <c r="F647" s="119"/>
      <c r="G647" s="119"/>
      <c r="H647" s="119"/>
      <c r="I647" s="119"/>
      <c r="K647" s="119"/>
      <c r="L647" s="119"/>
    </row>
    <row r="648" spans="3:12">
      <c r="C648" s="119"/>
      <c r="E648" s="119"/>
      <c r="F648" s="119"/>
      <c r="G648" s="119"/>
      <c r="H648" s="119"/>
      <c r="I648" s="119"/>
      <c r="K648" s="119"/>
      <c r="L648" s="119"/>
    </row>
    <row r="649" spans="3:12">
      <c r="C649" s="119"/>
      <c r="E649" s="119"/>
      <c r="F649" s="119"/>
      <c r="G649" s="119"/>
      <c r="H649" s="119"/>
      <c r="I649" s="119"/>
      <c r="K649" s="119"/>
      <c r="L649" s="119"/>
    </row>
    <row r="650" spans="3:12">
      <c r="C650" s="119"/>
      <c r="E650" s="119"/>
      <c r="F650" s="119"/>
      <c r="G650" s="119"/>
      <c r="H650" s="119"/>
      <c r="I650" s="119"/>
      <c r="K650" s="119"/>
      <c r="L650" s="119"/>
    </row>
    <row r="651" spans="3:12">
      <c r="C651" s="119"/>
      <c r="E651" s="119"/>
      <c r="F651" s="119"/>
      <c r="G651" s="119"/>
      <c r="H651" s="119"/>
      <c r="I651" s="119"/>
      <c r="K651" s="119"/>
      <c r="L651" s="119"/>
    </row>
    <row r="652" spans="3:12">
      <c r="C652" s="119"/>
      <c r="E652" s="119"/>
      <c r="F652" s="119"/>
      <c r="G652" s="119"/>
      <c r="H652" s="119"/>
      <c r="I652" s="119"/>
      <c r="K652" s="119"/>
      <c r="L652" s="119"/>
    </row>
    <row r="653" spans="3:12">
      <c r="C653" s="119"/>
      <c r="E653" s="119"/>
      <c r="F653" s="119"/>
      <c r="G653" s="119"/>
      <c r="H653" s="119"/>
      <c r="I653" s="119"/>
      <c r="K653" s="119"/>
      <c r="L653" s="119"/>
    </row>
    <row r="654" spans="3:12">
      <c r="C654" s="119"/>
      <c r="E654" s="119"/>
      <c r="F654" s="119"/>
      <c r="G654" s="119"/>
      <c r="H654" s="119"/>
      <c r="I654" s="119"/>
      <c r="K654" s="119"/>
      <c r="L654" s="119"/>
    </row>
    <row r="655" spans="3:12">
      <c r="C655" s="119"/>
      <c r="E655" s="119"/>
      <c r="F655" s="119"/>
      <c r="G655" s="119"/>
      <c r="H655" s="119"/>
      <c r="I655" s="119"/>
      <c r="K655" s="119"/>
      <c r="L655" s="119"/>
    </row>
    <row r="656" spans="3:12">
      <c r="C656" s="119"/>
      <c r="E656" s="119"/>
      <c r="F656" s="119"/>
      <c r="G656" s="119"/>
      <c r="H656" s="119"/>
      <c r="I656" s="119"/>
      <c r="K656" s="119"/>
      <c r="L656" s="119"/>
    </row>
    <row r="657" spans="3:12">
      <c r="C657" s="119"/>
      <c r="E657" s="119"/>
      <c r="F657" s="119"/>
      <c r="G657" s="119"/>
      <c r="H657" s="119"/>
      <c r="I657" s="119"/>
      <c r="K657" s="119"/>
      <c r="L657" s="119"/>
    </row>
    <row r="658" spans="3:12">
      <c r="C658" s="119"/>
      <c r="E658" s="119"/>
      <c r="F658" s="119"/>
      <c r="G658" s="119"/>
      <c r="H658" s="119"/>
      <c r="I658" s="119"/>
      <c r="K658" s="119"/>
      <c r="L658" s="119"/>
    </row>
    <row r="659" spans="3:12">
      <c r="C659" s="119"/>
      <c r="E659" s="119"/>
      <c r="F659" s="119"/>
      <c r="G659" s="119"/>
      <c r="H659" s="119"/>
      <c r="I659" s="119"/>
      <c r="K659" s="119"/>
      <c r="L659" s="119"/>
    </row>
    <row r="660" spans="3:12">
      <c r="C660" s="119"/>
      <c r="E660" s="119"/>
      <c r="F660" s="119"/>
      <c r="G660" s="119"/>
      <c r="H660" s="119"/>
      <c r="I660" s="119"/>
      <c r="K660" s="119"/>
      <c r="L660" s="119"/>
    </row>
    <row r="661" spans="3:12">
      <c r="C661" s="119"/>
      <c r="E661" s="119"/>
      <c r="F661" s="119"/>
      <c r="G661" s="119"/>
      <c r="H661" s="119"/>
      <c r="I661" s="119"/>
      <c r="K661" s="119"/>
      <c r="L661" s="119"/>
    </row>
    <row r="662" spans="3:12">
      <c r="C662" s="119"/>
      <c r="E662" s="119"/>
      <c r="F662" s="119"/>
      <c r="G662" s="119"/>
      <c r="H662" s="119"/>
      <c r="I662" s="119"/>
      <c r="K662" s="119"/>
      <c r="L662" s="119"/>
    </row>
    <row r="663" spans="3:12">
      <c r="C663" s="119"/>
      <c r="E663" s="119"/>
      <c r="F663" s="119"/>
      <c r="G663" s="119"/>
      <c r="H663" s="119"/>
      <c r="I663" s="119"/>
      <c r="K663" s="119"/>
      <c r="L663" s="119"/>
    </row>
    <row r="664" spans="3:12">
      <c r="C664" s="119"/>
      <c r="E664" s="119"/>
      <c r="F664" s="119"/>
      <c r="G664" s="119"/>
      <c r="H664" s="119"/>
      <c r="I664" s="119"/>
      <c r="K664" s="119"/>
      <c r="L664" s="119"/>
    </row>
    <row r="665" spans="3:12">
      <c r="C665" s="119"/>
      <c r="E665" s="119"/>
      <c r="F665" s="119"/>
      <c r="G665" s="119"/>
      <c r="H665" s="119"/>
      <c r="I665" s="119"/>
      <c r="K665" s="119"/>
      <c r="L665" s="119"/>
    </row>
    <row r="666" spans="3:12">
      <c r="C666" s="119"/>
      <c r="E666" s="119"/>
      <c r="F666" s="119"/>
      <c r="G666" s="119"/>
      <c r="H666" s="119"/>
      <c r="I666" s="119"/>
      <c r="K666" s="119"/>
      <c r="L666" s="119"/>
    </row>
    <row r="667" spans="3:12">
      <c r="C667" s="119"/>
      <c r="E667" s="119"/>
      <c r="F667" s="119"/>
      <c r="G667" s="119"/>
      <c r="H667" s="119"/>
      <c r="I667" s="119"/>
      <c r="K667" s="119"/>
      <c r="L667" s="119"/>
    </row>
    <row r="668" spans="3:12">
      <c r="C668" s="119"/>
      <c r="E668" s="119"/>
      <c r="F668" s="119"/>
      <c r="G668" s="119"/>
      <c r="H668" s="119"/>
      <c r="I668" s="119"/>
      <c r="K668" s="119"/>
      <c r="L668" s="119"/>
    </row>
    <row r="669" spans="3:12">
      <c r="C669" s="119"/>
      <c r="E669" s="119"/>
      <c r="F669" s="119"/>
      <c r="G669" s="119"/>
      <c r="H669" s="119"/>
      <c r="I669" s="119"/>
      <c r="K669" s="119"/>
      <c r="L669" s="119"/>
    </row>
    <row r="670" spans="3:12">
      <c r="C670" s="119"/>
      <c r="E670" s="119"/>
      <c r="F670" s="119"/>
      <c r="G670" s="119"/>
      <c r="H670" s="119"/>
      <c r="I670" s="119"/>
      <c r="K670" s="119"/>
      <c r="L670" s="119"/>
    </row>
    <row r="671" spans="3:12">
      <c r="C671" s="119"/>
      <c r="E671" s="119"/>
      <c r="F671" s="119"/>
      <c r="G671" s="119"/>
      <c r="H671" s="119"/>
      <c r="I671" s="119"/>
      <c r="K671" s="119"/>
      <c r="L671" s="119"/>
    </row>
    <row r="672" spans="3:12">
      <c r="C672" s="119"/>
      <c r="E672" s="119"/>
      <c r="F672" s="119"/>
      <c r="G672" s="119"/>
      <c r="H672" s="119"/>
      <c r="I672" s="119"/>
      <c r="K672" s="119"/>
      <c r="L672" s="119"/>
    </row>
    <row r="673" spans="3:12">
      <c r="C673" s="119"/>
      <c r="E673" s="119"/>
      <c r="F673" s="119"/>
      <c r="G673" s="119"/>
      <c r="H673" s="119"/>
      <c r="I673" s="119"/>
      <c r="K673" s="119"/>
      <c r="L673" s="119"/>
    </row>
    <row r="674" spans="3:12">
      <c r="C674" s="119"/>
      <c r="E674" s="119"/>
      <c r="F674" s="119"/>
      <c r="G674" s="119"/>
      <c r="H674" s="119"/>
      <c r="I674" s="119"/>
      <c r="K674" s="119"/>
      <c r="L674" s="119"/>
    </row>
    <row r="675" spans="3:12">
      <c r="C675" s="119"/>
      <c r="E675" s="119"/>
      <c r="F675" s="119"/>
      <c r="G675" s="119"/>
      <c r="H675" s="119"/>
      <c r="I675" s="119"/>
      <c r="K675" s="119"/>
      <c r="L675" s="119"/>
    </row>
    <row r="676" spans="3:12">
      <c r="C676" s="119"/>
      <c r="E676" s="119"/>
      <c r="F676" s="119"/>
      <c r="G676" s="119"/>
      <c r="H676" s="119"/>
      <c r="I676" s="119"/>
      <c r="K676" s="119"/>
      <c r="L676" s="119"/>
    </row>
    <row r="677" spans="3:12">
      <c r="C677" s="119"/>
      <c r="E677" s="119"/>
      <c r="F677" s="119"/>
      <c r="G677" s="119"/>
      <c r="H677" s="119"/>
      <c r="I677" s="119"/>
      <c r="K677" s="119"/>
      <c r="L677" s="119"/>
    </row>
    <row r="678" spans="3:12">
      <c r="C678" s="119"/>
      <c r="E678" s="119"/>
      <c r="F678" s="119"/>
      <c r="G678" s="119"/>
      <c r="H678" s="119"/>
      <c r="I678" s="119"/>
      <c r="K678" s="119"/>
      <c r="L678" s="119"/>
    </row>
    <row r="679" spans="3:12">
      <c r="C679" s="119"/>
      <c r="E679" s="119"/>
      <c r="F679" s="119"/>
      <c r="G679" s="119"/>
      <c r="H679" s="119"/>
      <c r="I679" s="119"/>
      <c r="K679" s="119"/>
      <c r="L679" s="119"/>
    </row>
    <row r="680" spans="3:12">
      <c r="C680" s="119"/>
      <c r="E680" s="119"/>
      <c r="F680" s="119"/>
      <c r="G680" s="119"/>
      <c r="H680" s="119"/>
      <c r="I680" s="119"/>
      <c r="K680" s="119"/>
      <c r="L680" s="119"/>
    </row>
    <row r="681" spans="3:12">
      <c r="C681" s="119"/>
      <c r="E681" s="119"/>
      <c r="F681" s="119"/>
      <c r="G681" s="119"/>
      <c r="H681" s="119"/>
      <c r="I681" s="119"/>
      <c r="K681" s="119"/>
      <c r="L681" s="119"/>
    </row>
    <row r="682" spans="3:12">
      <c r="C682" s="119"/>
      <c r="E682" s="119"/>
      <c r="F682" s="119"/>
      <c r="G682" s="119"/>
      <c r="H682" s="119"/>
      <c r="I682" s="119"/>
      <c r="K682" s="119"/>
      <c r="L682" s="119"/>
    </row>
    <row r="683" spans="3:12">
      <c r="C683" s="119"/>
      <c r="E683" s="119"/>
      <c r="F683" s="119"/>
      <c r="G683" s="119"/>
      <c r="H683" s="119"/>
      <c r="I683" s="119"/>
      <c r="K683" s="119"/>
      <c r="L683" s="119"/>
    </row>
    <row r="684" spans="3:12">
      <c r="C684" s="119"/>
      <c r="E684" s="119"/>
      <c r="F684" s="119"/>
      <c r="G684" s="119"/>
      <c r="H684" s="119"/>
      <c r="I684" s="119"/>
      <c r="K684" s="119"/>
      <c r="L684" s="119"/>
    </row>
    <row r="685" spans="3:12">
      <c r="C685" s="119"/>
      <c r="E685" s="119"/>
      <c r="F685" s="119"/>
      <c r="G685" s="119"/>
      <c r="H685" s="119"/>
      <c r="I685" s="119"/>
      <c r="K685" s="119"/>
      <c r="L685" s="119"/>
    </row>
    <row r="686" spans="3:12">
      <c r="C686" s="119"/>
      <c r="E686" s="119"/>
      <c r="F686" s="119"/>
      <c r="G686" s="119"/>
      <c r="H686" s="119"/>
      <c r="I686" s="119"/>
      <c r="K686" s="119"/>
      <c r="L686" s="119"/>
    </row>
    <row r="687" spans="3:12">
      <c r="C687" s="119"/>
      <c r="E687" s="119"/>
      <c r="F687" s="119"/>
      <c r="G687" s="119"/>
      <c r="H687" s="119"/>
      <c r="I687" s="119"/>
      <c r="K687" s="119"/>
      <c r="L687" s="119"/>
    </row>
    <row r="688" spans="3:12">
      <c r="C688" s="119"/>
      <c r="E688" s="119"/>
      <c r="F688" s="119"/>
      <c r="G688" s="119"/>
      <c r="H688" s="119"/>
      <c r="I688" s="119"/>
      <c r="K688" s="119"/>
      <c r="L688" s="119"/>
    </row>
    <row r="689" spans="3:12">
      <c r="C689" s="119"/>
      <c r="E689" s="119"/>
      <c r="F689" s="119"/>
      <c r="G689" s="119"/>
      <c r="H689" s="119"/>
      <c r="I689" s="119"/>
      <c r="K689" s="119"/>
      <c r="L689" s="119"/>
    </row>
    <row r="690" spans="3:12">
      <c r="C690" s="119"/>
      <c r="E690" s="119"/>
      <c r="F690" s="119"/>
      <c r="G690" s="119"/>
      <c r="H690" s="119"/>
      <c r="I690" s="119"/>
      <c r="K690" s="119"/>
      <c r="L690" s="119"/>
    </row>
    <row r="691" spans="3:12">
      <c r="C691" s="119"/>
      <c r="E691" s="119"/>
      <c r="F691" s="119"/>
      <c r="G691" s="119"/>
      <c r="H691" s="119"/>
      <c r="I691" s="119"/>
      <c r="K691" s="119"/>
      <c r="L691" s="119"/>
    </row>
    <row r="692" spans="3:12">
      <c r="C692" s="119"/>
      <c r="E692" s="119"/>
      <c r="F692" s="119"/>
      <c r="G692" s="119"/>
      <c r="H692" s="119"/>
      <c r="I692" s="119"/>
      <c r="K692" s="119"/>
      <c r="L692" s="119"/>
    </row>
    <row r="693" spans="3:12">
      <c r="C693" s="119"/>
      <c r="E693" s="119"/>
      <c r="F693" s="119"/>
      <c r="G693" s="119"/>
      <c r="H693" s="119"/>
      <c r="I693" s="119"/>
      <c r="K693" s="119"/>
      <c r="L693" s="119"/>
    </row>
    <row r="694" spans="3:12">
      <c r="C694" s="119"/>
      <c r="E694" s="119"/>
      <c r="F694" s="119"/>
      <c r="G694" s="119"/>
      <c r="H694" s="119"/>
      <c r="I694" s="119"/>
      <c r="K694" s="119"/>
      <c r="L694" s="119"/>
    </row>
    <row r="695" spans="3:12">
      <c r="C695" s="119"/>
      <c r="E695" s="119"/>
      <c r="F695" s="119"/>
      <c r="G695" s="119"/>
      <c r="H695" s="119"/>
      <c r="I695" s="119"/>
      <c r="K695" s="119"/>
      <c r="L695" s="119"/>
    </row>
    <row r="696" spans="3:12">
      <c r="C696" s="119"/>
      <c r="E696" s="119"/>
      <c r="F696" s="119"/>
      <c r="G696" s="119"/>
      <c r="H696" s="119"/>
      <c r="I696" s="119"/>
      <c r="K696" s="119"/>
      <c r="L696" s="119"/>
    </row>
    <row r="697" spans="3:12">
      <c r="C697" s="119"/>
      <c r="E697" s="119"/>
      <c r="F697" s="119"/>
      <c r="G697" s="119"/>
      <c r="H697" s="119"/>
      <c r="I697" s="119"/>
      <c r="K697" s="119"/>
      <c r="L697" s="119"/>
    </row>
    <row r="698" spans="3:12">
      <c r="C698" s="119"/>
      <c r="E698" s="119"/>
      <c r="F698" s="119"/>
      <c r="G698" s="119"/>
      <c r="H698" s="119"/>
      <c r="I698" s="119"/>
      <c r="K698" s="119"/>
      <c r="L698" s="119"/>
    </row>
    <row r="699" spans="3:12">
      <c r="C699" s="119"/>
      <c r="E699" s="119"/>
      <c r="F699" s="119"/>
      <c r="G699" s="119"/>
      <c r="H699" s="119"/>
      <c r="I699" s="119"/>
      <c r="K699" s="119"/>
      <c r="L699" s="119"/>
    </row>
    <row r="700" spans="3:12">
      <c r="C700" s="119"/>
      <c r="E700" s="119"/>
      <c r="F700" s="119"/>
      <c r="G700" s="119"/>
      <c r="H700" s="119"/>
      <c r="I700" s="119"/>
      <c r="K700" s="119"/>
      <c r="L700" s="119"/>
    </row>
    <row r="701" spans="3:12">
      <c r="C701" s="119"/>
      <c r="E701" s="119"/>
      <c r="F701" s="119"/>
      <c r="G701" s="119"/>
      <c r="H701" s="119"/>
      <c r="I701" s="119"/>
      <c r="K701" s="119"/>
      <c r="L701" s="119"/>
    </row>
    <row r="702" spans="3:12">
      <c r="C702" s="119"/>
      <c r="E702" s="119"/>
      <c r="F702" s="119"/>
      <c r="G702" s="119"/>
      <c r="H702" s="119"/>
      <c r="I702" s="119"/>
      <c r="K702" s="119"/>
      <c r="L702" s="119"/>
    </row>
    <row r="703" spans="3:12">
      <c r="C703" s="119"/>
      <c r="E703" s="119"/>
      <c r="F703" s="119"/>
      <c r="G703" s="119"/>
      <c r="H703" s="119"/>
      <c r="I703" s="119"/>
      <c r="K703" s="119"/>
      <c r="L703" s="119"/>
    </row>
    <row r="704" spans="3:12">
      <c r="C704" s="119"/>
      <c r="E704" s="119"/>
      <c r="F704" s="119"/>
      <c r="G704" s="119"/>
      <c r="H704" s="119"/>
      <c r="I704" s="119"/>
      <c r="K704" s="119"/>
      <c r="L704" s="119"/>
    </row>
    <row r="705" spans="3:12">
      <c r="C705" s="119"/>
      <c r="E705" s="119"/>
      <c r="F705" s="119"/>
      <c r="G705" s="119"/>
      <c r="H705" s="119"/>
      <c r="I705" s="119"/>
      <c r="K705" s="119"/>
      <c r="L705" s="119"/>
    </row>
    <row r="706" spans="3:12">
      <c r="C706" s="119"/>
      <c r="E706" s="119"/>
      <c r="F706" s="119"/>
      <c r="G706" s="119"/>
      <c r="H706" s="119"/>
      <c r="I706" s="119"/>
      <c r="K706" s="119"/>
      <c r="L706" s="119"/>
    </row>
    <row r="707" spans="3:12">
      <c r="C707" s="119"/>
      <c r="E707" s="119"/>
      <c r="F707" s="119"/>
      <c r="G707" s="119"/>
      <c r="H707" s="119"/>
      <c r="I707" s="119"/>
      <c r="K707" s="119"/>
      <c r="L707" s="119"/>
    </row>
    <row r="708" spans="3:12">
      <c r="C708" s="119"/>
      <c r="E708" s="119"/>
      <c r="F708" s="119"/>
      <c r="G708" s="119"/>
      <c r="H708" s="119"/>
      <c r="I708" s="119"/>
      <c r="K708" s="119"/>
      <c r="L708" s="119"/>
    </row>
    <row r="709" spans="3:12">
      <c r="C709" s="119"/>
      <c r="E709" s="119"/>
      <c r="F709" s="119"/>
      <c r="G709" s="119"/>
      <c r="H709" s="119"/>
      <c r="I709" s="119"/>
      <c r="K709" s="119"/>
      <c r="L709" s="119"/>
    </row>
    <row r="710" spans="3:12">
      <c r="C710" s="119"/>
      <c r="E710" s="119"/>
      <c r="F710" s="119"/>
      <c r="G710" s="119"/>
      <c r="H710" s="119"/>
      <c r="I710" s="119"/>
      <c r="K710" s="119"/>
      <c r="L710" s="119"/>
    </row>
    <row r="711" spans="3:12">
      <c r="C711" s="119"/>
      <c r="E711" s="119"/>
      <c r="F711" s="119"/>
      <c r="G711" s="119"/>
      <c r="H711" s="119"/>
      <c r="I711" s="119"/>
      <c r="K711" s="119"/>
      <c r="L711" s="119"/>
    </row>
    <row r="712" spans="3:12">
      <c r="C712" s="119"/>
      <c r="E712" s="119"/>
      <c r="F712" s="119"/>
      <c r="G712" s="119"/>
      <c r="H712" s="119"/>
      <c r="I712" s="119"/>
      <c r="K712" s="119"/>
      <c r="L712" s="119"/>
    </row>
    <row r="713" spans="3:12">
      <c r="C713" s="119"/>
      <c r="E713" s="119"/>
      <c r="F713" s="119"/>
      <c r="G713" s="119"/>
      <c r="H713" s="119"/>
      <c r="I713" s="119"/>
      <c r="K713" s="119"/>
      <c r="L713" s="119"/>
    </row>
    <row r="714" spans="3:12">
      <c r="C714" s="119"/>
      <c r="E714" s="119"/>
      <c r="F714" s="119"/>
      <c r="G714" s="119"/>
      <c r="H714" s="119"/>
      <c r="I714" s="119"/>
      <c r="K714" s="119"/>
      <c r="L714" s="119"/>
    </row>
    <row r="715" spans="3:12">
      <c r="C715" s="119"/>
      <c r="E715" s="119"/>
      <c r="F715" s="119"/>
      <c r="G715" s="119"/>
      <c r="H715" s="119"/>
      <c r="I715" s="119"/>
      <c r="K715" s="119"/>
      <c r="L715" s="119"/>
    </row>
    <row r="716" spans="3:12">
      <c r="C716" s="119"/>
      <c r="E716" s="119"/>
      <c r="F716" s="119"/>
      <c r="G716" s="119"/>
      <c r="H716" s="119"/>
      <c r="I716" s="119"/>
      <c r="K716" s="119"/>
      <c r="L716" s="119"/>
    </row>
    <row r="717" spans="3:12">
      <c r="C717" s="119"/>
      <c r="E717" s="119"/>
      <c r="F717" s="119"/>
      <c r="G717" s="119"/>
      <c r="H717" s="119"/>
      <c r="I717" s="119"/>
      <c r="K717" s="119"/>
      <c r="L717" s="119"/>
    </row>
    <row r="718" spans="3:12">
      <c r="C718" s="119"/>
      <c r="E718" s="119"/>
      <c r="F718" s="119"/>
      <c r="G718" s="119"/>
      <c r="H718" s="119"/>
      <c r="I718" s="119"/>
      <c r="K718" s="119"/>
      <c r="L718" s="119"/>
    </row>
    <row r="719" spans="3:12">
      <c r="C719" s="119"/>
      <c r="E719" s="119"/>
      <c r="F719" s="119"/>
      <c r="G719" s="119"/>
      <c r="H719" s="119"/>
      <c r="I719" s="119"/>
      <c r="K719" s="119"/>
      <c r="L719" s="119"/>
    </row>
    <row r="720" spans="3:12">
      <c r="C720" s="119"/>
      <c r="E720" s="119"/>
      <c r="F720" s="119"/>
      <c r="G720" s="119"/>
      <c r="H720" s="119"/>
      <c r="I720" s="119"/>
      <c r="K720" s="119"/>
      <c r="L720" s="119"/>
    </row>
    <row r="721" spans="3:12">
      <c r="C721" s="119"/>
      <c r="E721" s="119"/>
      <c r="F721" s="119"/>
      <c r="G721" s="119"/>
      <c r="H721" s="119"/>
      <c r="I721" s="119"/>
      <c r="K721" s="119"/>
      <c r="L721" s="119"/>
    </row>
    <row r="722" spans="3:12">
      <c r="C722" s="119"/>
      <c r="E722" s="119"/>
      <c r="F722" s="119"/>
      <c r="G722" s="119"/>
      <c r="H722" s="119"/>
      <c r="I722" s="119"/>
      <c r="K722" s="119"/>
      <c r="L722" s="119"/>
    </row>
    <row r="723" spans="3:12">
      <c r="C723" s="119"/>
      <c r="E723" s="119"/>
      <c r="F723" s="119"/>
      <c r="G723" s="119"/>
      <c r="H723" s="119"/>
      <c r="I723" s="119"/>
      <c r="K723" s="119"/>
      <c r="L723" s="119"/>
    </row>
    <row r="724" spans="3:12">
      <c r="C724" s="119"/>
      <c r="E724" s="119"/>
      <c r="F724" s="119"/>
      <c r="G724" s="119"/>
      <c r="H724" s="119"/>
      <c r="I724" s="119"/>
      <c r="K724" s="119"/>
      <c r="L724" s="119"/>
    </row>
    <row r="725" spans="3:12">
      <c r="C725" s="119"/>
      <c r="E725" s="119"/>
      <c r="F725" s="119"/>
      <c r="G725" s="119"/>
      <c r="H725" s="119"/>
      <c r="I725" s="119"/>
      <c r="K725" s="119"/>
      <c r="L725" s="119"/>
    </row>
    <row r="726" spans="3:12">
      <c r="C726" s="119"/>
      <c r="E726" s="119"/>
      <c r="F726" s="119"/>
      <c r="G726" s="119"/>
      <c r="H726" s="119"/>
      <c r="I726" s="119"/>
      <c r="K726" s="119"/>
      <c r="L726" s="119"/>
    </row>
    <row r="727" spans="3:12">
      <c r="C727" s="119"/>
      <c r="E727" s="119"/>
      <c r="F727" s="119"/>
      <c r="G727" s="119"/>
      <c r="H727" s="119"/>
      <c r="I727" s="119"/>
      <c r="K727" s="119"/>
      <c r="L727" s="119"/>
    </row>
    <row r="728" spans="3:12">
      <c r="C728" s="119"/>
      <c r="E728" s="119"/>
      <c r="F728" s="119"/>
      <c r="G728" s="119"/>
      <c r="H728" s="119"/>
      <c r="I728" s="119"/>
      <c r="K728" s="119"/>
      <c r="L728" s="119"/>
    </row>
    <row r="729" spans="3:12">
      <c r="C729" s="119"/>
      <c r="E729" s="119"/>
      <c r="F729" s="119"/>
      <c r="G729" s="119"/>
      <c r="H729" s="119"/>
      <c r="I729" s="119"/>
      <c r="K729" s="119"/>
      <c r="L729" s="119"/>
    </row>
    <row r="730" spans="3:12">
      <c r="C730" s="119"/>
      <c r="E730" s="119"/>
      <c r="F730" s="119"/>
      <c r="G730" s="119"/>
      <c r="H730" s="119"/>
      <c r="I730" s="119"/>
      <c r="K730" s="119"/>
      <c r="L730" s="119"/>
    </row>
    <row r="731" spans="3:12">
      <c r="C731" s="119"/>
      <c r="E731" s="119"/>
      <c r="F731" s="119"/>
      <c r="G731" s="119"/>
      <c r="H731" s="119"/>
      <c r="I731" s="119"/>
      <c r="K731" s="119"/>
      <c r="L731" s="119"/>
    </row>
    <row r="732" spans="3:12">
      <c r="C732" s="119"/>
      <c r="E732" s="119"/>
      <c r="F732" s="119"/>
      <c r="G732" s="119"/>
      <c r="H732" s="119"/>
      <c r="I732" s="119"/>
      <c r="K732" s="119"/>
      <c r="L732" s="119"/>
    </row>
    <row r="733" spans="3:12">
      <c r="C733" s="119"/>
      <c r="E733" s="119"/>
      <c r="F733" s="119"/>
      <c r="G733" s="119"/>
      <c r="H733" s="119"/>
      <c r="I733" s="119"/>
      <c r="K733" s="119"/>
      <c r="L733" s="119"/>
    </row>
    <row r="734" spans="3:12">
      <c r="C734" s="119"/>
      <c r="E734" s="119"/>
      <c r="F734" s="119"/>
      <c r="G734" s="119"/>
      <c r="H734" s="119"/>
      <c r="I734" s="119"/>
      <c r="K734" s="119"/>
      <c r="L734" s="119"/>
    </row>
    <row r="735" spans="3:12">
      <c r="C735" s="119"/>
      <c r="E735" s="119"/>
      <c r="F735" s="119"/>
      <c r="G735" s="119"/>
      <c r="H735" s="119"/>
      <c r="I735" s="119"/>
      <c r="K735" s="119"/>
      <c r="L735" s="119"/>
    </row>
    <row r="736" spans="3:12">
      <c r="C736" s="119"/>
      <c r="E736" s="119"/>
      <c r="F736" s="119"/>
      <c r="G736" s="119"/>
      <c r="H736" s="119"/>
      <c r="I736" s="119"/>
      <c r="K736" s="119"/>
      <c r="L736" s="119"/>
    </row>
    <row r="737" spans="3:12">
      <c r="C737" s="119"/>
      <c r="E737" s="119"/>
      <c r="F737" s="119"/>
      <c r="G737" s="119"/>
      <c r="H737" s="119"/>
      <c r="I737" s="119"/>
      <c r="K737" s="119"/>
      <c r="L737" s="119"/>
    </row>
    <row r="738" spans="3:12">
      <c r="C738" s="119"/>
      <c r="E738" s="119"/>
      <c r="F738" s="119"/>
      <c r="G738" s="119"/>
      <c r="H738" s="119"/>
      <c r="I738" s="119"/>
      <c r="K738" s="119"/>
      <c r="L738" s="119"/>
    </row>
    <row r="739" spans="3:12">
      <c r="C739" s="119"/>
      <c r="E739" s="119"/>
      <c r="F739" s="119"/>
      <c r="G739" s="119"/>
      <c r="H739" s="119"/>
      <c r="I739" s="119"/>
      <c r="K739" s="119"/>
      <c r="L739" s="119"/>
    </row>
    <row r="740" spans="3:12">
      <c r="C740" s="119"/>
      <c r="E740" s="119"/>
      <c r="F740" s="119"/>
      <c r="G740" s="119"/>
      <c r="H740" s="119"/>
      <c r="I740" s="119"/>
      <c r="K740" s="119"/>
      <c r="L740" s="119"/>
    </row>
    <row r="741" spans="3:12">
      <c r="C741" s="119"/>
      <c r="E741" s="119"/>
      <c r="F741" s="119"/>
      <c r="G741" s="119"/>
      <c r="H741" s="119"/>
      <c r="I741" s="119"/>
      <c r="K741" s="119"/>
      <c r="L741" s="119"/>
    </row>
    <row r="742" spans="3:12">
      <c r="C742" s="119"/>
      <c r="E742" s="119"/>
      <c r="F742" s="119"/>
      <c r="G742" s="119"/>
      <c r="H742" s="119"/>
      <c r="I742" s="119"/>
      <c r="K742" s="119"/>
      <c r="L742" s="119"/>
    </row>
    <row r="743" spans="3:12">
      <c r="C743" s="119"/>
      <c r="E743" s="119"/>
      <c r="F743" s="119"/>
      <c r="G743" s="119"/>
      <c r="H743" s="119"/>
      <c r="I743" s="119"/>
      <c r="K743" s="119"/>
      <c r="L743" s="119"/>
    </row>
    <row r="744" spans="3:12">
      <c r="C744" s="119"/>
      <c r="E744" s="119"/>
      <c r="F744" s="119"/>
      <c r="G744" s="119"/>
      <c r="H744" s="119"/>
      <c r="I744" s="119"/>
      <c r="K744" s="119"/>
      <c r="L744" s="119"/>
    </row>
    <row r="745" spans="3:12">
      <c r="C745" s="119"/>
      <c r="E745" s="119"/>
      <c r="F745" s="119"/>
      <c r="G745" s="119"/>
      <c r="H745" s="119"/>
      <c r="I745" s="119"/>
      <c r="K745" s="119"/>
      <c r="L745" s="119"/>
    </row>
    <row r="746" spans="3:12">
      <c r="C746" s="119"/>
      <c r="E746" s="119"/>
      <c r="F746" s="119"/>
      <c r="G746" s="119"/>
      <c r="H746" s="119"/>
      <c r="I746" s="119"/>
      <c r="K746" s="119"/>
      <c r="L746" s="119"/>
    </row>
    <row r="747" spans="3:12">
      <c r="C747" s="119"/>
      <c r="E747" s="119"/>
      <c r="F747" s="119"/>
      <c r="G747" s="119"/>
      <c r="H747" s="119"/>
      <c r="I747" s="119"/>
      <c r="K747" s="119"/>
      <c r="L747" s="119"/>
    </row>
    <row r="748" spans="3:12">
      <c r="C748" s="119"/>
      <c r="E748" s="119"/>
      <c r="F748" s="119"/>
      <c r="G748" s="119"/>
      <c r="H748" s="119"/>
      <c r="I748" s="119"/>
      <c r="K748" s="119"/>
      <c r="L748" s="119"/>
    </row>
    <row r="749" spans="3:12">
      <c r="C749" s="119"/>
      <c r="E749" s="119"/>
      <c r="F749" s="119"/>
      <c r="G749" s="119"/>
      <c r="H749" s="119"/>
      <c r="I749" s="119"/>
      <c r="K749" s="119"/>
      <c r="L749" s="119"/>
    </row>
    <row r="750" spans="3:12">
      <c r="C750" s="119"/>
      <c r="E750" s="119"/>
      <c r="F750" s="119"/>
      <c r="G750" s="119"/>
      <c r="H750" s="119"/>
      <c r="I750" s="119"/>
      <c r="K750" s="119"/>
      <c r="L750" s="119"/>
    </row>
    <row r="751" spans="3:12">
      <c r="C751" s="119"/>
      <c r="E751" s="119"/>
      <c r="F751" s="119"/>
      <c r="G751" s="119"/>
      <c r="H751" s="119"/>
      <c r="I751" s="119"/>
      <c r="K751" s="119"/>
      <c r="L751" s="119"/>
    </row>
    <row r="752" spans="3:12">
      <c r="C752" s="119"/>
      <c r="E752" s="119"/>
      <c r="F752" s="119"/>
      <c r="G752" s="119"/>
      <c r="H752" s="119"/>
      <c r="I752" s="119"/>
      <c r="K752" s="119"/>
      <c r="L752" s="119"/>
    </row>
    <row r="753" spans="3:12">
      <c r="C753" s="119"/>
      <c r="E753" s="119"/>
      <c r="F753" s="119"/>
      <c r="G753" s="119"/>
      <c r="H753" s="119"/>
      <c r="I753" s="119"/>
      <c r="K753" s="119"/>
      <c r="L753" s="119"/>
    </row>
    <row r="754" spans="3:12">
      <c r="C754" s="119"/>
      <c r="E754" s="119"/>
      <c r="F754" s="119"/>
      <c r="G754" s="119"/>
      <c r="H754" s="119"/>
      <c r="I754" s="119"/>
      <c r="K754" s="119"/>
      <c r="L754" s="119"/>
    </row>
    <row r="755" spans="3:12">
      <c r="C755" s="119"/>
      <c r="E755" s="119"/>
      <c r="F755" s="119"/>
      <c r="G755" s="119"/>
      <c r="H755" s="119"/>
      <c r="I755" s="119"/>
      <c r="K755" s="119"/>
      <c r="L755" s="119"/>
    </row>
    <row r="756" spans="3:12">
      <c r="C756" s="119"/>
      <c r="E756" s="119"/>
      <c r="F756" s="119"/>
      <c r="G756" s="119"/>
      <c r="H756" s="119"/>
      <c r="I756" s="119"/>
      <c r="K756" s="119"/>
      <c r="L756" s="119"/>
    </row>
    <row r="757" spans="3:12">
      <c r="C757" s="119"/>
      <c r="E757" s="119"/>
      <c r="F757" s="119"/>
      <c r="G757" s="119"/>
      <c r="H757" s="119"/>
      <c r="I757" s="119"/>
      <c r="K757" s="119"/>
      <c r="L757" s="119"/>
    </row>
    <row r="758" spans="3:12">
      <c r="C758" s="119"/>
      <c r="E758" s="119"/>
      <c r="F758" s="119"/>
      <c r="G758" s="119"/>
      <c r="H758" s="119"/>
      <c r="I758" s="119"/>
      <c r="K758" s="119"/>
      <c r="L758" s="119"/>
    </row>
    <row r="759" spans="3:12">
      <c r="C759" s="119"/>
      <c r="E759" s="119"/>
      <c r="F759" s="119"/>
      <c r="G759" s="119"/>
      <c r="H759" s="119"/>
      <c r="I759" s="119"/>
      <c r="K759" s="119"/>
      <c r="L759" s="119"/>
    </row>
    <row r="760" spans="3:12">
      <c r="C760" s="119"/>
      <c r="E760" s="119"/>
      <c r="F760" s="119"/>
      <c r="G760" s="119"/>
      <c r="H760" s="119"/>
      <c r="I760" s="119"/>
      <c r="K760" s="119"/>
      <c r="L760" s="119"/>
    </row>
    <row r="761" spans="3:12">
      <c r="C761" s="119"/>
      <c r="E761" s="119"/>
      <c r="F761" s="119"/>
      <c r="G761" s="119"/>
      <c r="H761" s="119"/>
      <c r="I761" s="119"/>
      <c r="K761" s="119"/>
      <c r="L761" s="119"/>
    </row>
    <row r="762" spans="3:12">
      <c r="C762" s="119"/>
      <c r="E762" s="119"/>
      <c r="F762" s="119"/>
      <c r="G762" s="119"/>
      <c r="H762" s="119"/>
      <c r="I762" s="119"/>
      <c r="K762" s="119"/>
      <c r="L762" s="119"/>
    </row>
    <row r="763" spans="3:12">
      <c r="C763" s="119"/>
      <c r="E763" s="119"/>
      <c r="F763" s="119"/>
      <c r="G763" s="119"/>
      <c r="H763" s="119"/>
      <c r="I763" s="119"/>
      <c r="K763" s="119"/>
      <c r="L763" s="119"/>
    </row>
    <row r="764" spans="3:12">
      <c r="C764" s="119"/>
      <c r="E764" s="119"/>
      <c r="F764" s="119"/>
      <c r="G764" s="119"/>
      <c r="H764" s="119"/>
      <c r="I764" s="119"/>
      <c r="K764" s="119"/>
      <c r="L764" s="119"/>
    </row>
    <row r="765" spans="3:12">
      <c r="C765" s="119"/>
      <c r="E765" s="119"/>
      <c r="F765" s="119"/>
      <c r="G765" s="119"/>
      <c r="H765" s="119"/>
      <c r="I765" s="119"/>
      <c r="K765" s="119"/>
      <c r="L765" s="119"/>
    </row>
    <row r="766" spans="3:12">
      <c r="C766" s="119"/>
      <c r="E766" s="119"/>
      <c r="F766" s="119"/>
      <c r="G766" s="119"/>
      <c r="H766" s="119"/>
      <c r="I766" s="119"/>
      <c r="K766" s="119"/>
      <c r="L766" s="119"/>
    </row>
    <row r="767" spans="3:12">
      <c r="C767" s="119"/>
      <c r="E767" s="119"/>
      <c r="F767" s="119"/>
      <c r="G767" s="119"/>
      <c r="H767" s="119"/>
      <c r="I767" s="119"/>
      <c r="K767" s="119"/>
      <c r="L767" s="119"/>
    </row>
    <row r="768" spans="3:12">
      <c r="C768" s="119"/>
      <c r="E768" s="119"/>
      <c r="F768" s="119"/>
      <c r="G768" s="119"/>
      <c r="H768" s="119"/>
      <c r="I768" s="119"/>
      <c r="K768" s="119"/>
      <c r="L768" s="119"/>
    </row>
    <row r="769" spans="3:12">
      <c r="C769" s="119"/>
      <c r="E769" s="119"/>
      <c r="F769" s="119"/>
      <c r="G769" s="119"/>
      <c r="H769" s="119"/>
      <c r="I769" s="119"/>
      <c r="K769" s="119"/>
      <c r="L769" s="119"/>
    </row>
    <row r="770" spans="3:12">
      <c r="C770" s="119"/>
      <c r="E770" s="119"/>
      <c r="F770" s="119"/>
      <c r="G770" s="119"/>
      <c r="H770" s="119"/>
      <c r="I770" s="119"/>
      <c r="K770" s="119"/>
      <c r="L770" s="119"/>
    </row>
    <row r="771" spans="3:12">
      <c r="C771" s="119"/>
      <c r="E771" s="119"/>
      <c r="F771" s="119"/>
      <c r="G771" s="119"/>
      <c r="H771" s="119"/>
      <c r="I771" s="119"/>
      <c r="K771" s="119"/>
      <c r="L771" s="119"/>
    </row>
    <row r="772" spans="3:12">
      <c r="C772" s="119"/>
      <c r="E772" s="119"/>
      <c r="F772" s="119"/>
      <c r="G772" s="119"/>
      <c r="H772" s="119"/>
      <c r="I772" s="119"/>
      <c r="K772" s="119"/>
      <c r="L772" s="119"/>
    </row>
    <row r="773" spans="3:12">
      <c r="C773" s="119"/>
      <c r="E773" s="119"/>
      <c r="F773" s="119"/>
      <c r="G773" s="119"/>
      <c r="H773" s="119"/>
      <c r="I773" s="119"/>
      <c r="K773" s="119"/>
      <c r="L773" s="119"/>
    </row>
    <row r="774" spans="3:12">
      <c r="C774" s="119"/>
      <c r="E774" s="119"/>
      <c r="F774" s="119"/>
      <c r="G774" s="119"/>
      <c r="H774" s="119"/>
      <c r="I774" s="119"/>
      <c r="K774" s="119"/>
      <c r="L774" s="119"/>
    </row>
    <row r="775" spans="3:12">
      <c r="C775" s="119"/>
      <c r="E775" s="119"/>
      <c r="F775" s="119"/>
      <c r="G775" s="119"/>
      <c r="H775" s="119"/>
      <c r="I775" s="119"/>
      <c r="K775" s="119"/>
      <c r="L775" s="119"/>
    </row>
    <row r="776" spans="3:12">
      <c r="C776" s="119"/>
      <c r="E776" s="119"/>
      <c r="F776" s="119"/>
      <c r="G776" s="119"/>
      <c r="H776" s="119"/>
      <c r="I776" s="119"/>
      <c r="K776" s="119"/>
      <c r="L776" s="119"/>
    </row>
    <row r="777" spans="3:12">
      <c r="C777" s="119"/>
      <c r="E777" s="119"/>
      <c r="F777" s="119"/>
      <c r="G777" s="119"/>
      <c r="H777" s="119"/>
      <c r="I777" s="119"/>
      <c r="K777" s="119"/>
      <c r="L777" s="119"/>
    </row>
    <row r="778" spans="3:12">
      <c r="C778" s="119"/>
      <c r="E778" s="119"/>
      <c r="F778" s="119"/>
      <c r="G778" s="119"/>
      <c r="H778" s="119"/>
      <c r="I778" s="119"/>
      <c r="K778" s="119"/>
      <c r="L778" s="119"/>
    </row>
    <row r="779" spans="3:12">
      <c r="C779" s="119"/>
      <c r="E779" s="119"/>
      <c r="F779" s="119"/>
      <c r="G779" s="119"/>
      <c r="H779" s="119"/>
      <c r="I779" s="119"/>
      <c r="K779" s="119"/>
      <c r="L779" s="119"/>
    </row>
    <row r="780" spans="3:12">
      <c r="C780" s="119"/>
      <c r="E780" s="119"/>
      <c r="F780" s="119"/>
      <c r="G780" s="119"/>
      <c r="H780" s="119"/>
      <c r="I780" s="119"/>
      <c r="K780" s="119"/>
      <c r="L780" s="119"/>
    </row>
    <row r="781" spans="3:12">
      <c r="C781" s="119"/>
      <c r="E781" s="119"/>
      <c r="F781" s="119"/>
      <c r="G781" s="119"/>
      <c r="H781" s="119"/>
      <c r="I781" s="119"/>
      <c r="K781" s="119"/>
      <c r="L781" s="119"/>
    </row>
    <row r="782" spans="3:12">
      <c r="C782" s="119"/>
      <c r="E782" s="119"/>
      <c r="F782" s="119"/>
      <c r="G782" s="119"/>
      <c r="H782" s="119"/>
      <c r="I782" s="119"/>
      <c r="K782" s="119"/>
      <c r="L782" s="119"/>
    </row>
    <row r="783" spans="3:12">
      <c r="C783" s="119"/>
      <c r="E783" s="119"/>
      <c r="F783" s="119"/>
      <c r="G783" s="119"/>
      <c r="H783" s="119"/>
      <c r="I783" s="119"/>
      <c r="K783" s="119"/>
      <c r="L783" s="119"/>
    </row>
    <row r="784" spans="3:12">
      <c r="C784" s="119"/>
      <c r="E784" s="119"/>
      <c r="F784" s="119"/>
      <c r="G784" s="119"/>
      <c r="H784" s="119"/>
      <c r="I784" s="119"/>
      <c r="K784" s="119"/>
      <c r="L784" s="119"/>
    </row>
    <row r="785" spans="3:12">
      <c r="C785" s="119"/>
      <c r="E785" s="119"/>
      <c r="F785" s="119"/>
      <c r="G785" s="119"/>
      <c r="H785" s="119"/>
      <c r="I785" s="119"/>
      <c r="K785" s="119"/>
      <c r="L785" s="119"/>
    </row>
    <row r="786" spans="3:12">
      <c r="C786" s="119"/>
      <c r="E786" s="119"/>
      <c r="F786" s="119"/>
      <c r="G786" s="119"/>
      <c r="H786" s="119"/>
      <c r="I786" s="119"/>
      <c r="K786" s="119"/>
      <c r="L786" s="119"/>
    </row>
    <row r="787" spans="3:12">
      <c r="C787" s="119"/>
      <c r="E787" s="119"/>
      <c r="F787" s="119"/>
      <c r="G787" s="119"/>
      <c r="H787" s="119"/>
      <c r="I787" s="119"/>
      <c r="K787" s="119"/>
      <c r="L787" s="119"/>
    </row>
    <row r="788" spans="3:12">
      <c r="C788" s="119"/>
      <c r="E788" s="119"/>
      <c r="F788" s="119"/>
      <c r="G788" s="119"/>
      <c r="H788" s="119"/>
      <c r="I788" s="119"/>
      <c r="K788" s="119"/>
      <c r="L788" s="119"/>
    </row>
    <row r="789" spans="3:12">
      <c r="C789" s="119"/>
      <c r="E789" s="119"/>
      <c r="F789" s="119"/>
      <c r="G789" s="119"/>
      <c r="H789" s="119"/>
      <c r="I789" s="119"/>
      <c r="K789" s="119"/>
      <c r="L789" s="119"/>
    </row>
    <row r="790" spans="3:12">
      <c r="C790" s="119"/>
      <c r="E790" s="119"/>
      <c r="F790" s="119"/>
      <c r="G790" s="119"/>
      <c r="H790" s="119"/>
      <c r="I790" s="119"/>
      <c r="K790" s="119"/>
      <c r="L790" s="119"/>
    </row>
    <row r="791" spans="3:12">
      <c r="C791" s="119"/>
      <c r="E791" s="119"/>
      <c r="F791" s="119"/>
      <c r="G791" s="119"/>
      <c r="H791" s="119"/>
      <c r="I791" s="119"/>
      <c r="K791" s="119"/>
      <c r="L791" s="119"/>
    </row>
    <row r="792" spans="3:12">
      <c r="C792" s="119"/>
      <c r="E792" s="119"/>
      <c r="F792" s="119"/>
      <c r="G792" s="119"/>
      <c r="H792" s="119"/>
      <c r="I792" s="119"/>
      <c r="K792" s="119"/>
      <c r="L792" s="119"/>
    </row>
    <row r="793" spans="3:12">
      <c r="C793" s="119"/>
      <c r="E793" s="119"/>
      <c r="F793" s="119"/>
      <c r="G793" s="119"/>
      <c r="H793" s="119"/>
      <c r="I793" s="119"/>
      <c r="K793" s="119"/>
      <c r="L793" s="119"/>
    </row>
    <row r="794" spans="3:12">
      <c r="C794" s="119"/>
      <c r="E794" s="119"/>
      <c r="F794" s="119"/>
      <c r="G794" s="119"/>
      <c r="H794" s="119"/>
      <c r="I794" s="119"/>
      <c r="K794" s="119"/>
      <c r="L794" s="119"/>
    </row>
    <row r="795" spans="3:12">
      <c r="C795" s="119"/>
      <c r="E795" s="119"/>
      <c r="F795" s="119"/>
      <c r="G795" s="119"/>
      <c r="H795" s="119"/>
      <c r="I795" s="119"/>
      <c r="K795" s="119"/>
      <c r="L795" s="119"/>
    </row>
    <row r="796" spans="3:12">
      <c r="C796" s="119"/>
      <c r="E796" s="119"/>
      <c r="F796" s="119"/>
      <c r="G796" s="119"/>
      <c r="H796" s="119"/>
      <c r="I796" s="119"/>
      <c r="K796" s="119"/>
      <c r="L796" s="119"/>
    </row>
    <row r="797" spans="3:12">
      <c r="C797" s="119"/>
      <c r="E797" s="119"/>
      <c r="F797" s="119"/>
      <c r="G797" s="119"/>
      <c r="H797" s="119"/>
      <c r="I797" s="119"/>
      <c r="K797" s="119"/>
      <c r="L797" s="119"/>
    </row>
    <row r="798" spans="3:12">
      <c r="C798" s="119"/>
      <c r="E798" s="119"/>
      <c r="F798" s="119"/>
      <c r="G798" s="119"/>
      <c r="H798" s="119"/>
      <c r="I798" s="119"/>
      <c r="K798" s="119"/>
      <c r="L798" s="119"/>
    </row>
    <row r="799" spans="3:12">
      <c r="C799" s="119"/>
      <c r="E799" s="119"/>
      <c r="F799" s="119"/>
      <c r="G799" s="119"/>
      <c r="H799" s="119"/>
      <c r="I799" s="119"/>
      <c r="K799" s="119"/>
      <c r="L799" s="119"/>
    </row>
    <row r="800" spans="3:12">
      <c r="C800" s="119"/>
      <c r="E800" s="119"/>
      <c r="F800" s="119"/>
      <c r="G800" s="119"/>
      <c r="H800" s="119"/>
      <c r="I800" s="119"/>
      <c r="K800" s="119"/>
      <c r="L800" s="119"/>
    </row>
    <row r="801" spans="3:12">
      <c r="C801" s="119"/>
      <c r="E801" s="119"/>
      <c r="F801" s="119"/>
      <c r="G801" s="119"/>
      <c r="H801" s="119"/>
      <c r="I801" s="119"/>
      <c r="K801" s="119"/>
      <c r="L801" s="119"/>
    </row>
    <row r="802" spans="3:12">
      <c r="C802" s="119"/>
      <c r="E802" s="119"/>
      <c r="F802" s="119"/>
      <c r="G802" s="119"/>
      <c r="H802" s="119"/>
      <c r="I802" s="119"/>
      <c r="K802" s="119"/>
      <c r="L802" s="119"/>
    </row>
    <row r="803" spans="3:12">
      <c r="C803" s="119"/>
      <c r="E803" s="119"/>
      <c r="F803" s="119"/>
      <c r="G803" s="119"/>
      <c r="H803" s="119"/>
      <c r="I803" s="119"/>
      <c r="K803" s="119"/>
      <c r="L803" s="119"/>
    </row>
    <row r="804" spans="3:12">
      <c r="C804" s="119"/>
      <c r="E804" s="119"/>
      <c r="F804" s="119"/>
      <c r="G804" s="119"/>
      <c r="H804" s="119"/>
      <c r="I804" s="119"/>
      <c r="K804" s="119"/>
      <c r="L804" s="119"/>
    </row>
    <row r="805" spans="3:12">
      <c r="C805" s="119"/>
      <c r="E805" s="119"/>
      <c r="F805" s="119"/>
      <c r="G805" s="119"/>
      <c r="H805" s="119"/>
      <c r="I805" s="119"/>
      <c r="K805" s="119"/>
      <c r="L805" s="119"/>
    </row>
    <row r="806" spans="3:12">
      <c r="C806" s="119"/>
      <c r="E806" s="119"/>
      <c r="F806" s="119"/>
      <c r="G806" s="119"/>
      <c r="H806" s="119"/>
      <c r="I806" s="119"/>
      <c r="K806" s="119"/>
      <c r="L806" s="119"/>
    </row>
    <row r="807" spans="3:12">
      <c r="C807" s="119"/>
      <c r="E807" s="119"/>
      <c r="F807" s="119"/>
      <c r="G807" s="119"/>
      <c r="H807" s="119"/>
      <c r="I807" s="119"/>
      <c r="K807" s="119"/>
      <c r="L807" s="119"/>
    </row>
    <row r="808" spans="3:12">
      <c r="C808" s="119"/>
      <c r="E808" s="119"/>
      <c r="F808" s="119"/>
      <c r="G808" s="119"/>
      <c r="H808" s="119"/>
      <c r="I808" s="119"/>
      <c r="K808" s="119"/>
      <c r="L808" s="119"/>
    </row>
    <row r="809" spans="3:12">
      <c r="C809" s="119"/>
      <c r="E809" s="119"/>
      <c r="F809" s="119"/>
      <c r="G809" s="119"/>
      <c r="H809" s="119"/>
      <c r="I809" s="119"/>
      <c r="K809" s="119"/>
      <c r="L809" s="119"/>
    </row>
    <row r="810" spans="3:12">
      <c r="C810" s="119"/>
      <c r="E810" s="119"/>
      <c r="F810" s="119"/>
      <c r="G810" s="119"/>
      <c r="H810" s="119"/>
      <c r="I810" s="119"/>
      <c r="K810" s="119"/>
      <c r="L810" s="119"/>
    </row>
    <row r="811" spans="3:12">
      <c r="C811" s="119"/>
      <c r="E811" s="119"/>
      <c r="F811" s="119"/>
      <c r="G811" s="119"/>
      <c r="H811" s="119"/>
      <c r="I811" s="119"/>
      <c r="K811" s="119"/>
      <c r="L811" s="119"/>
    </row>
    <row r="812" spans="3:12">
      <c r="C812" s="119"/>
      <c r="E812" s="119"/>
      <c r="F812" s="119"/>
      <c r="G812" s="119"/>
      <c r="H812" s="119"/>
      <c r="I812" s="119"/>
      <c r="K812" s="119"/>
      <c r="L812" s="119"/>
    </row>
    <row r="813" spans="3:12">
      <c r="C813" s="119"/>
      <c r="E813" s="119"/>
      <c r="F813" s="119"/>
      <c r="G813" s="119"/>
      <c r="H813" s="119"/>
      <c r="I813" s="119"/>
      <c r="K813" s="119"/>
      <c r="L813" s="119"/>
    </row>
    <row r="814" spans="3:12">
      <c r="C814" s="119"/>
      <c r="E814" s="119"/>
      <c r="F814" s="119"/>
      <c r="G814" s="119"/>
      <c r="H814" s="119"/>
      <c r="I814" s="119"/>
      <c r="K814" s="119"/>
      <c r="L814" s="119"/>
    </row>
    <row r="815" spans="3:12">
      <c r="C815" s="119"/>
      <c r="E815" s="119"/>
      <c r="F815" s="119"/>
      <c r="G815" s="119"/>
      <c r="H815" s="119"/>
      <c r="I815" s="119"/>
      <c r="K815" s="119"/>
      <c r="L815" s="119"/>
    </row>
    <row r="816" spans="3:12">
      <c r="C816" s="119"/>
      <c r="E816" s="119"/>
      <c r="F816" s="119"/>
      <c r="G816" s="119"/>
      <c r="H816" s="119"/>
      <c r="I816" s="119"/>
      <c r="K816" s="119"/>
      <c r="L816" s="119"/>
    </row>
    <row r="817" spans="3:12">
      <c r="C817" s="119"/>
      <c r="E817" s="119"/>
      <c r="F817" s="119"/>
      <c r="G817" s="119"/>
      <c r="H817" s="119"/>
      <c r="I817" s="119"/>
      <c r="K817" s="119"/>
      <c r="L817" s="119"/>
    </row>
    <row r="818" spans="3:12">
      <c r="C818" s="119"/>
      <c r="E818" s="119"/>
      <c r="F818" s="119"/>
      <c r="G818" s="119"/>
      <c r="H818" s="119"/>
      <c r="I818" s="119"/>
      <c r="K818" s="119"/>
      <c r="L818" s="119"/>
    </row>
    <row r="819" spans="3:12">
      <c r="C819" s="119"/>
      <c r="E819" s="119"/>
      <c r="F819" s="119"/>
      <c r="G819" s="119"/>
      <c r="H819" s="119"/>
      <c r="I819" s="119"/>
      <c r="K819" s="119"/>
      <c r="L819" s="119"/>
    </row>
    <row r="820" spans="3:12">
      <c r="C820" s="119"/>
      <c r="E820" s="119"/>
      <c r="F820" s="119"/>
      <c r="G820" s="119"/>
      <c r="H820" s="119"/>
      <c r="I820" s="119"/>
      <c r="K820" s="119"/>
      <c r="L820" s="119"/>
    </row>
    <row r="821" spans="3:12">
      <c r="C821" s="119"/>
      <c r="E821" s="119"/>
      <c r="F821" s="119"/>
      <c r="G821" s="119"/>
      <c r="H821" s="119"/>
      <c r="I821" s="119"/>
      <c r="K821" s="119"/>
      <c r="L821" s="119"/>
    </row>
    <row r="822" spans="3:12">
      <c r="C822" s="119"/>
      <c r="E822" s="119"/>
      <c r="F822" s="119"/>
      <c r="G822" s="119"/>
      <c r="H822" s="119"/>
      <c r="I822" s="119"/>
      <c r="K822" s="119"/>
      <c r="L822" s="119"/>
    </row>
    <row r="823" spans="3:12">
      <c r="C823" s="119"/>
      <c r="E823" s="119"/>
      <c r="F823" s="119"/>
      <c r="G823" s="119"/>
      <c r="H823" s="119"/>
      <c r="I823" s="119"/>
      <c r="K823" s="119"/>
      <c r="L823" s="119"/>
    </row>
    <row r="824" spans="3:12">
      <c r="C824" s="119"/>
      <c r="E824" s="119"/>
      <c r="F824" s="119"/>
      <c r="G824" s="119"/>
      <c r="H824" s="119"/>
      <c r="I824" s="119"/>
      <c r="K824" s="119"/>
      <c r="L824" s="119"/>
    </row>
    <row r="825" spans="3:12">
      <c r="C825" s="119"/>
      <c r="E825" s="119"/>
      <c r="F825" s="119"/>
      <c r="G825" s="119"/>
      <c r="H825" s="119"/>
      <c r="I825" s="119"/>
      <c r="K825" s="119"/>
      <c r="L825" s="119"/>
    </row>
    <row r="826" spans="3:12">
      <c r="C826" s="119"/>
      <c r="E826" s="119"/>
      <c r="F826" s="119"/>
      <c r="G826" s="119"/>
      <c r="H826" s="119"/>
      <c r="I826" s="119"/>
      <c r="K826" s="119"/>
      <c r="L826" s="119"/>
    </row>
    <row r="827" spans="3:12">
      <c r="C827" s="119"/>
      <c r="E827" s="119"/>
      <c r="F827" s="119"/>
      <c r="G827" s="119"/>
      <c r="H827" s="119"/>
      <c r="I827" s="119"/>
      <c r="K827" s="119"/>
      <c r="L827" s="119"/>
    </row>
    <row r="828" spans="3:12">
      <c r="C828" s="119"/>
      <c r="E828" s="119"/>
      <c r="F828" s="119"/>
      <c r="G828" s="119"/>
      <c r="H828" s="119"/>
      <c r="I828" s="119"/>
      <c r="K828" s="119"/>
      <c r="L828" s="119"/>
    </row>
    <row r="829" spans="3:12">
      <c r="C829" s="119"/>
      <c r="E829" s="119"/>
      <c r="F829" s="119"/>
      <c r="G829" s="119"/>
      <c r="H829" s="119"/>
      <c r="I829" s="119"/>
      <c r="K829" s="119"/>
      <c r="L829" s="119"/>
    </row>
    <row r="830" spans="3:12">
      <c r="C830" s="119"/>
      <c r="E830" s="119"/>
      <c r="F830" s="119"/>
      <c r="G830" s="119"/>
      <c r="H830" s="119"/>
      <c r="I830" s="119"/>
      <c r="K830" s="119"/>
      <c r="L830" s="119"/>
    </row>
    <row r="831" spans="3:12">
      <c r="C831" s="119"/>
      <c r="E831" s="119"/>
      <c r="F831" s="119"/>
      <c r="G831" s="119"/>
      <c r="H831" s="119"/>
      <c r="I831" s="119"/>
      <c r="K831" s="119"/>
      <c r="L831" s="119"/>
    </row>
    <row r="832" spans="3:12">
      <c r="C832" s="119"/>
      <c r="E832" s="119"/>
      <c r="F832" s="119"/>
      <c r="G832" s="119"/>
      <c r="H832" s="119"/>
      <c r="I832" s="119"/>
      <c r="K832" s="119"/>
      <c r="L832" s="119"/>
    </row>
    <row r="833" spans="3:12">
      <c r="C833" s="119"/>
      <c r="E833" s="119"/>
      <c r="F833" s="119"/>
      <c r="G833" s="119"/>
      <c r="H833" s="119"/>
      <c r="I833" s="119"/>
      <c r="K833" s="119"/>
      <c r="L833" s="119"/>
    </row>
    <row r="834" spans="3:12">
      <c r="C834" s="119"/>
      <c r="E834" s="119"/>
      <c r="F834" s="119"/>
      <c r="G834" s="119"/>
      <c r="H834" s="119"/>
      <c r="I834" s="119"/>
      <c r="K834" s="119"/>
      <c r="L834" s="119"/>
    </row>
    <row r="835" spans="3:12">
      <c r="C835" s="119"/>
      <c r="E835" s="119"/>
      <c r="F835" s="119"/>
      <c r="G835" s="119"/>
      <c r="H835" s="119"/>
      <c r="I835" s="119"/>
      <c r="K835" s="119"/>
      <c r="L835" s="119"/>
    </row>
    <row r="836" spans="3:12">
      <c r="C836" s="119"/>
      <c r="E836" s="119"/>
      <c r="F836" s="119"/>
      <c r="G836" s="119"/>
      <c r="H836" s="119"/>
      <c r="I836" s="119"/>
      <c r="K836" s="119"/>
      <c r="L836" s="119"/>
    </row>
    <row r="837" spans="3:12">
      <c r="C837" s="119"/>
      <c r="E837" s="119"/>
      <c r="F837" s="119"/>
      <c r="G837" s="119"/>
      <c r="H837" s="119"/>
      <c r="I837" s="119"/>
      <c r="K837" s="119"/>
      <c r="L837" s="119"/>
    </row>
    <row r="838" spans="3:12">
      <c r="C838" s="119"/>
      <c r="E838" s="119"/>
      <c r="F838" s="119"/>
      <c r="G838" s="119"/>
      <c r="H838" s="119"/>
      <c r="I838" s="119"/>
      <c r="K838" s="119"/>
      <c r="L838" s="119"/>
    </row>
    <row r="839" spans="3:12">
      <c r="C839" s="119"/>
      <c r="E839" s="119"/>
      <c r="F839" s="119"/>
      <c r="G839" s="119"/>
      <c r="H839" s="119"/>
      <c r="I839" s="119"/>
      <c r="K839" s="119"/>
      <c r="L839" s="119"/>
    </row>
    <row r="840" spans="3:12">
      <c r="C840" s="119"/>
      <c r="E840" s="119"/>
      <c r="F840" s="119"/>
      <c r="G840" s="119"/>
      <c r="H840" s="119"/>
      <c r="I840" s="119"/>
      <c r="K840" s="119"/>
      <c r="L840" s="119"/>
    </row>
    <row r="841" spans="3:12">
      <c r="C841" s="119"/>
      <c r="E841" s="119"/>
      <c r="F841" s="119"/>
      <c r="G841" s="119"/>
      <c r="H841" s="119"/>
      <c r="I841" s="119"/>
      <c r="K841" s="119"/>
      <c r="L841" s="119"/>
    </row>
    <row r="842" spans="3:12">
      <c r="C842" s="119"/>
      <c r="E842" s="119"/>
      <c r="F842" s="119"/>
      <c r="G842" s="119"/>
      <c r="H842" s="119"/>
      <c r="I842" s="119"/>
      <c r="K842" s="119"/>
      <c r="L842" s="119"/>
    </row>
    <row r="843" spans="3:12">
      <c r="C843" s="119"/>
      <c r="E843" s="119"/>
      <c r="F843" s="119"/>
      <c r="G843" s="119"/>
      <c r="H843" s="119"/>
      <c r="I843" s="119"/>
      <c r="K843" s="119"/>
      <c r="L843" s="119"/>
    </row>
    <row r="844" spans="3:12">
      <c r="C844" s="119"/>
      <c r="E844" s="119"/>
      <c r="F844" s="119"/>
      <c r="G844" s="119"/>
      <c r="H844" s="119"/>
      <c r="I844" s="119"/>
      <c r="K844" s="119"/>
      <c r="L844" s="119"/>
    </row>
    <row r="845" spans="3:12">
      <c r="C845" s="119"/>
      <c r="E845" s="119"/>
      <c r="F845" s="119"/>
      <c r="G845" s="119"/>
      <c r="H845" s="119"/>
      <c r="I845" s="119"/>
      <c r="K845" s="119"/>
      <c r="L845" s="119"/>
    </row>
    <row r="846" spans="3:12">
      <c r="C846" s="119"/>
      <c r="E846" s="119"/>
      <c r="F846" s="119"/>
      <c r="G846" s="119"/>
      <c r="H846" s="119"/>
      <c r="I846" s="119"/>
      <c r="K846" s="119"/>
      <c r="L846" s="119"/>
    </row>
    <row r="847" spans="3:12">
      <c r="C847" s="119"/>
      <c r="E847" s="119"/>
      <c r="F847" s="119"/>
      <c r="G847" s="119"/>
      <c r="H847" s="119"/>
      <c r="I847" s="119"/>
      <c r="K847" s="119"/>
      <c r="L847" s="119"/>
    </row>
    <row r="848" spans="3:12">
      <c r="C848" s="119"/>
      <c r="E848" s="119"/>
      <c r="F848" s="119"/>
      <c r="G848" s="119"/>
      <c r="H848" s="119"/>
      <c r="I848" s="119"/>
      <c r="K848" s="119"/>
      <c r="L848" s="119"/>
    </row>
    <row r="849" spans="3:12">
      <c r="C849" s="119"/>
      <c r="E849" s="119"/>
      <c r="F849" s="119"/>
      <c r="G849" s="119"/>
      <c r="H849" s="119"/>
      <c r="I849" s="119"/>
      <c r="K849" s="119"/>
      <c r="L849" s="119"/>
    </row>
    <row r="850" spans="3:12">
      <c r="C850" s="119"/>
      <c r="E850" s="119"/>
      <c r="F850" s="119"/>
      <c r="G850" s="119"/>
      <c r="H850" s="119"/>
      <c r="I850" s="119"/>
      <c r="K850" s="119"/>
      <c r="L850" s="119"/>
    </row>
    <row r="851" spans="3:12">
      <c r="C851" s="119"/>
      <c r="E851" s="119"/>
      <c r="F851" s="119"/>
      <c r="G851" s="119"/>
      <c r="H851" s="119"/>
      <c r="I851" s="119"/>
      <c r="K851" s="119"/>
      <c r="L851" s="119"/>
    </row>
    <row r="852" spans="3:12">
      <c r="C852" s="119"/>
      <c r="E852" s="119"/>
      <c r="F852" s="119"/>
      <c r="G852" s="119"/>
      <c r="H852" s="119"/>
      <c r="I852" s="119"/>
      <c r="K852" s="119"/>
      <c r="L852" s="119"/>
    </row>
    <row r="853" spans="3:12">
      <c r="C853" s="119"/>
      <c r="E853" s="119"/>
      <c r="F853" s="119"/>
      <c r="G853" s="119"/>
      <c r="H853" s="119"/>
      <c r="I853" s="119"/>
      <c r="K853" s="119"/>
      <c r="L853" s="119"/>
    </row>
    <row r="854" spans="3:12">
      <c r="C854" s="119"/>
      <c r="E854" s="119"/>
      <c r="F854" s="119"/>
      <c r="G854" s="119"/>
      <c r="H854" s="119"/>
      <c r="I854" s="119"/>
      <c r="K854" s="119"/>
      <c r="L854" s="119"/>
    </row>
    <row r="855" spans="3:12">
      <c r="C855" s="119"/>
      <c r="E855" s="119"/>
      <c r="F855" s="119"/>
      <c r="G855" s="119"/>
      <c r="H855" s="119"/>
      <c r="I855" s="119"/>
      <c r="K855" s="119"/>
      <c r="L855" s="119"/>
    </row>
    <row r="856" spans="3:12">
      <c r="C856" s="119"/>
      <c r="E856" s="119"/>
      <c r="F856" s="119"/>
      <c r="G856" s="119"/>
      <c r="H856" s="119"/>
      <c r="I856" s="119"/>
      <c r="K856" s="119"/>
      <c r="L856" s="119"/>
    </row>
    <row r="857" spans="3:12">
      <c r="C857" s="119"/>
      <c r="E857" s="119"/>
      <c r="F857" s="119"/>
      <c r="G857" s="119"/>
      <c r="H857" s="119"/>
      <c r="I857" s="119"/>
      <c r="K857" s="119"/>
      <c r="L857" s="119"/>
    </row>
    <row r="858" spans="3:12">
      <c r="C858" s="119"/>
      <c r="E858" s="119"/>
      <c r="F858" s="119"/>
      <c r="G858" s="119"/>
      <c r="H858" s="119"/>
      <c r="I858" s="119"/>
      <c r="K858" s="119"/>
      <c r="L858" s="119"/>
    </row>
    <row r="859" spans="3:12">
      <c r="C859" s="119"/>
      <c r="E859" s="119"/>
      <c r="F859" s="119"/>
      <c r="G859" s="119"/>
      <c r="H859" s="119"/>
      <c r="I859" s="119"/>
      <c r="K859" s="119"/>
      <c r="L859" s="119"/>
    </row>
    <row r="860" spans="3:12">
      <c r="C860" s="119"/>
      <c r="E860" s="119"/>
      <c r="F860" s="119"/>
      <c r="G860" s="119"/>
      <c r="H860" s="119"/>
      <c r="I860" s="119"/>
      <c r="K860" s="119"/>
      <c r="L860" s="119"/>
    </row>
    <row r="861" spans="3:12">
      <c r="C861" s="119"/>
      <c r="E861" s="119"/>
      <c r="F861" s="119"/>
      <c r="G861" s="119"/>
      <c r="H861" s="119"/>
      <c r="I861" s="119"/>
      <c r="K861" s="119"/>
      <c r="L861" s="119"/>
    </row>
    <row r="862" spans="3:12">
      <c r="C862" s="119"/>
      <c r="E862" s="119"/>
      <c r="F862" s="119"/>
      <c r="G862" s="119"/>
      <c r="H862" s="119"/>
      <c r="I862" s="119"/>
      <c r="K862" s="119"/>
      <c r="L862" s="119"/>
    </row>
    <row r="863" spans="3:12">
      <c r="C863" s="119"/>
      <c r="E863" s="119"/>
      <c r="F863" s="119"/>
      <c r="G863" s="119"/>
      <c r="H863" s="119"/>
      <c r="I863" s="119"/>
      <c r="K863" s="119"/>
      <c r="L863" s="119"/>
    </row>
    <row r="864" spans="3:12">
      <c r="C864" s="119"/>
      <c r="E864" s="119"/>
      <c r="F864" s="119"/>
      <c r="G864" s="119"/>
      <c r="H864" s="119"/>
      <c r="I864" s="119"/>
      <c r="K864" s="119"/>
      <c r="L864" s="119"/>
    </row>
    <row r="865" spans="3:12">
      <c r="C865" s="119"/>
      <c r="E865" s="119"/>
      <c r="F865" s="119"/>
      <c r="G865" s="119"/>
      <c r="H865" s="119"/>
      <c r="I865" s="119"/>
      <c r="K865" s="119"/>
      <c r="L865" s="119"/>
    </row>
    <row r="866" spans="3:12">
      <c r="C866" s="119"/>
      <c r="E866" s="119"/>
      <c r="F866" s="119"/>
      <c r="G866" s="119"/>
      <c r="H866" s="119"/>
      <c r="I866" s="119"/>
      <c r="K866" s="119"/>
      <c r="L866" s="119"/>
    </row>
    <row r="867" spans="3:12">
      <c r="C867" s="119"/>
      <c r="E867" s="119"/>
      <c r="F867" s="119"/>
      <c r="G867" s="119"/>
      <c r="H867" s="119"/>
      <c r="I867" s="119"/>
      <c r="K867" s="119"/>
      <c r="L867" s="119"/>
    </row>
    <row r="868" spans="3:12">
      <c r="C868" s="119"/>
      <c r="E868" s="119"/>
      <c r="F868" s="119"/>
      <c r="G868" s="119"/>
      <c r="H868" s="119"/>
      <c r="I868" s="119"/>
      <c r="K868" s="119"/>
      <c r="L868" s="119"/>
    </row>
    <row r="869" spans="3:12">
      <c r="C869" s="119"/>
      <c r="E869" s="119"/>
      <c r="F869" s="119"/>
      <c r="G869" s="119"/>
      <c r="H869" s="119"/>
      <c r="I869" s="119"/>
      <c r="K869" s="119"/>
      <c r="L869" s="119"/>
    </row>
    <row r="870" spans="3:12">
      <c r="C870" s="119"/>
      <c r="E870" s="119"/>
      <c r="F870" s="119"/>
      <c r="G870" s="119"/>
      <c r="H870" s="119"/>
      <c r="I870" s="119"/>
      <c r="K870" s="119"/>
      <c r="L870" s="119"/>
    </row>
    <row r="871" spans="3:12">
      <c r="C871" s="119"/>
      <c r="E871" s="119"/>
      <c r="F871" s="119"/>
      <c r="G871" s="119"/>
      <c r="H871" s="119"/>
      <c r="I871" s="119"/>
      <c r="K871" s="119"/>
      <c r="L871" s="119"/>
    </row>
    <row r="872" spans="3:12">
      <c r="C872" s="119"/>
      <c r="E872" s="119"/>
      <c r="F872" s="119"/>
      <c r="G872" s="119"/>
      <c r="H872" s="119"/>
      <c r="I872" s="119"/>
      <c r="K872" s="119"/>
      <c r="L872" s="119"/>
    </row>
    <row r="873" spans="3:12">
      <c r="C873" s="119"/>
      <c r="E873" s="119"/>
      <c r="F873" s="119"/>
      <c r="G873" s="119"/>
      <c r="H873" s="119"/>
      <c r="I873" s="119"/>
      <c r="K873" s="119"/>
      <c r="L873" s="119"/>
    </row>
    <row r="874" spans="3:12">
      <c r="C874" s="119"/>
      <c r="E874" s="119"/>
      <c r="F874" s="119"/>
      <c r="G874" s="119"/>
      <c r="H874" s="119"/>
      <c r="I874" s="119"/>
      <c r="K874" s="119"/>
      <c r="L874" s="119"/>
    </row>
    <row r="875" spans="3:12">
      <c r="C875" s="119"/>
      <c r="E875" s="119"/>
      <c r="F875" s="119"/>
      <c r="G875" s="119"/>
      <c r="H875" s="119"/>
      <c r="I875" s="119"/>
      <c r="K875" s="119"/>
      <c r="L875" s="119"/>
    </row>
    <row r="876" spans="3:12">
      <c r="C876" s="119"/>
      <c r="E876" s="119"/>
      <c r="F876" s="119"/>
      <c r="G876" s="119"/>
      <c r="H876" s="119"/>
      <c r="I876" s="119"/>
      <c r="K876" s="119"/>
      <c r="L876" s="119"/>
    </row>
    <row r="877" spans="3:12">
      <c r="C877" s="119"/>
      <c r="E877" s="119"/>
      <c r="F877" s="119"/>
      <c r="G877" s="119"/>
      <c r="H877" s="119"/>
      <c r="I877" s="119"/>
      <c r="K877" s="119"/>
      <c r="L877" s="119"/>
    </row>
    <row r="878" spans="3:12">
      <c r="C878" s="119"/>
      <c r="E878" s="119"/>
      <c r="F878" s="119"/>
      <c r="G878" s="119"/>
      <c r="H878" s="119"/>
      <c r="I878" s="119"/>
      <c r="K878" s="119"/>
      <c r="L878" s="119"/>
    </row>
    <row r="879" spans="3:12">
      <c r="C879" s="119"/>
      <c r="E879" s="119"/>
      <c r="F879" s="119"/>
      <c r="G879" s="119"/>
      <c r="H879" s="119"/>
      <c r="I879" s="119"/>
      <c r="K879" s="119"/>
      <c r="L879" s="119"/>
    </row>
    <row r="880" spans="3:12">
      <c r="C880" s="119"/>
      <c r="E880" s="119"/>
      <c r="F880" s="119"/>
      <c r="G880" s="119"/>
      <c r="H880" s="119"/>
      <c r="I880" s="119"/>
      <c r="K880" s="119"/>
      <c r="L880" s="119"/>
    </row>
    <row r="881" spans="3:12">
      <c r="C881" s="119"/>
      <c r="E881" s="119"/>
      <c r="F881" s="119"/>
      <c r="G881" s="119"/>
      <c r="H881" s="119"/>
      <c r="I881" s="119"/>
      <c r="K881" s="119"/>
      <c r="L881" s="119"/>
    </row>
    <row r="882" spans="3:12">
      <c r="C882" s="119"/>
      <c r="E882" s="119"/>
      <c r="F882" s="119"/>
      <c r="G882" s="119"/>
      <c r="H882" s="119"/>
      <c r="I882" s="119"/>
      <c r="K882" s="119"/>
      <c r="L882" s="119"/>
    </row>
    <row r="883" spans="3:12">
      <c r="C883" s="119"/>
      <c r="E883" s="119"/>
      <c r="F883" s="119"/>
      <c r="G883" s="119"/>
      <c r="H883" s="119"/>
      <c r="I883" s="119"/>
      <c r="K883" s="119"/>
      <c r="L883" s="119"/>
    </row>
    <row r="884" spans="3:12">
      <c r="C884" s="119"/>
      <c r="E884" s="119"/>
      <c r="F884" s="119"/>
      <c r="G884" s="119"/>
      <c r="H884" s="119"/>
      <c r="I884" s="119"/>
      <c r="K884" s="119"/>
      <c r="L884" s="119"/>
    </row>
    <row r="885" spans="3:12">
      <c r="C885" s="119"/>
      <c r="E885" s="119"/>
      <c r="F885" s="119"/>
      <c r="G885" s="119"/>
      <c r="H885" s="119"/>
      <c r="I885" s="119"/>
      <c r="K885" s="119"/>
      <c r="L885" s="119"/>
    </row>
    <row r="886" spans="3:12">
      <c r="C886" s="119"/>
      <c r="E886" s="119"/>
      <c r="F886" s="119"/>
      <c r="G886" s="119"/>
      <c r="H886" s="119"/>
      <c r="I886" s="119"/>
      <c r="K886" s="119"/>
      <c r="L886" s="119"/>
    </row>
    <row r="887" spans="3:12">
      <c r="C887" s="119"/>
      <c r="E887" s="119"/>
      <c r="F887" s="119"/>
      <c r="G887" s="119"/>
      <c r="H887" s="119"/>
      <c r="I887" s="119"/>
      <c r="K887" s="119"/>
      <c r="L887" s="119"/>
    </row>
    <row r="888" spans="3:12">
      <c r="C888" s="119"/>
      <c r="E888" s="119"/>
      <c r="F888" s="119"/>
      <c r="G888" s="119"/>
      <c r="H888" s="119"/>
      <c r="I888" s="119"/>
      <c r="K888" s="119"/>
      <c r="L888" s="119"/>
    </row>
    <row r="889" spans="3:12">
      <c r="C889" s="119"/>
      <c r="E889" s="119"/>
      <c r="F889" s="119"/>
      <c r="G889" s="119"/>
      <c r="H889" s="119"/>
      <c r="I889" s="119"/>
      <c r="K889" s="119"/>
      <c r="L889" s="119"/>
    </row>
    <row r="890" spans="3:12">
      <c r="C890" s="119"/>
      <c r="E890" s="119"/>
      <c r="F890" s="119"/>
      <c r="G890" s="119"/>
      <c r="H890" s="119"/>
      <c r="I890" s="119"/>
      <c r="K890" s="119"/>
      <c r="L890" s="119"/>
    </row>
    <row r="891" spans="3:12">
      <c r="C891" s="119"/>
      <c r="E891" s="119"/>
      <c r="F891" s="119"/>
      <c r="G891" s="119"/>
      <c r="H891" s="119"/>
      <c r="I891" s="119"/>
      <c r="K891" s="119"/>
      <c r="L891" s="119"/>
    </row>
    <row r="892" spans="3:12">
      <c r="C892" s="119"/>
      <c r="E892" s="119"/>
      <c r="F892" s="119"/>
      <c r="G892" s="119"/>
      <c r="H892" s="119"/>
      <c r="I892" s="119"/>
      <c r="K892" s="119"/>
      <c r="L892" s="119"/>
    </row>
    <row r="893" spans="3:12">
      <c r="C893" s="119"/>
      <c r="E893" s="119"/>
      <c r="F893" s="119"/>
      <c r="G893" s="119"/>
      <c r="H893" s="119"/>
      <c r="I893" s="119"/>
      <c r="K893" s="119"/>
      <c r="L893" s="119"/>
    </row>
    <row r="894" spans="3:12">
      <c r="C894" s="119"/>
      <c r="E894" s="119"/>
      <c r="F894" s="119"/>
      <c r="G894" s="119"/>
      <c r="H894" s="119"/>
      <c r="I894" s="119"/>
      <c r="K894" s="119"/>
      <c r="L894" s="119"/>
    </row>
    <row r="895" spans="3:12">
      <c r="C895" s="119"/>
      <c r="E895" s="119"/>
      <c r="F895" s="119"/>
      <c r="G895" s="119"/>
      <c r="H895" s="119"/>
      <c r="I895" s="119"/>
      <c r="K895" s="119"/>
      <c r="L895" s="119"/>
    </row>
    <row r="896" spans="3:12">
      <c r="C896" s="119"/>
      <c r="E896" s="119"/>
      <c r="F896" s="119"/>
      <c r="G896" s="119"/>
      <c r="H896" s="119"/>
      <c r="I896" s="119"/>
      <c r="K896" s="119"/>
      <c r="L896" s="119"/>
    </row>
    <row r="897" spans="3:12">
      <c r="C897" s="119"/>
      <c r="E897" s="119"/>
      <c r="F897" s="119"/>
      <c r="G897" s="119"/>
      <c r="H897" s="119"/>
      <c r="I897" s="119"/>
      <c r="K897" s="119"/>
      <c r="L897" s="119"/>
    </row>
    <row r="898" spans="3:12">
      <c r="C898" s="119"/>
      <c r="E898" s="119"/>
      <c r="F898" s="119"/>
      <c r="G898" s="119"/>
      <c r="H898" s="119"/>
      <c r="I898" s="119"/>
      <c r="K898" s="119"/>
      <c r="L898" s="119"/>
    </row>
    <row r="899" spans="3:12">
      <c r="C899" s="119"/>
      <c r="E899" s="119"/>
      <c r="F899" s="119"/>
      <c r="G899" s="119"/>
      <c r="H899" s="119"/>
      <c r="I899" s="119"/>
      <c r="K899" s="119"/>
      <c r="L899" s="119"/>
    </row>
    <row r="900" spans="3:12">
      <c r="C900" s="119"/>
      <c r="E900" s="119"/>
      <c r="F900" s="119"/>
      <c r="G900" s="119"/>
      <c r="H900" s="119"/>
      <c r="I900" s="119"/>
      <c r="K900" s="119"/>
      <c r="L900" s="119"/>
    </row>
    <row r="901" spans="3:12">
      <c r="C901" s="119"/>
      <c r="E901" s="119"/>
      <c r="F901" s="119"/>
      <c r="G901" s="119"/>
      <c r="H901" s="119"/>
      <c r="I901" s="119"/>
      <c r="K901" s="119"/>
      <c r="L901" s="119"/>
    </row>
    <row r="902" spans="3:12">
      <c r="C902" s="119"/>
      <c r="E902" s="119"/>
      <c r="F902" s="119"/>
      <c r="G902" s="119"/>
      <c r="H902" s="119"/>
      <c r="I902" s="119"/>
      <c r="K902" s="119"/>
      <c r="L902" s="119"/>
    </row>
    <row r="903" spans="3:12">
      <c r="C903" s="119"/>
      <c r="E903" s="119"/>
      <c r="F903" s="119"/>
      <c r="G903" s="119"/>
      <c r="H903" s="119"/>
      <c r="I903" s="119"/>
      <c r="K903" s="119"/>
      <c r="L903" s="119"/>
    </row>
    <row r="904" spans="3:12">
      <c r="C904" s="119"/>
      <c r="E904" s="119"/>
      <c r="F904" s="119"/>
      <c r="G904" s="119"/>
      <c r="H904" s="119"/>
      <c r="I904" s="119"/>
      <c r="K904" s="119"/>
      <c r="L904" s="119"/>
    </row>
    <row r="905" spans="3:12">
      <c r="C905" s="119"/>
      <c r="E905" s="119"/>
      <c r="F905" s="119"/>
      <c r="G905" s="119"/>
      <c r="H905" s="119"/>
      <c r="I905" s="119"/>
      <c r="K905" s="119"/>
      <c r="L905" s="119"/>
    </row>
    <row r="906" spans="3:12">
      <c r="C906" s="119"/>
      <c r="E906" s="119"/>
      <c r="F906" s="119"/>
      <c r="G906" s="119"/>
      <c r="H906" s="119"/>
      <c r="I906" s="119"/>
      <c r="K906" s="119"/>
      <c r="L906" s="119"/>
    </row>
    <row r="907" spans="3:12">
      <c r="C907" s="119"/>
      <c r="E907" s="119"/>
      <c r="F907" s="119"/>
      <c r="G907" s="119"/>
      <c r="H907" s="119"/>
      <c r="I907" s="119"/>
      <c r="K907" s="119"/>
      <c r="L907" s="119"/>
    </row>
    <row r="908" spans="3:12">
      <c r="C908" s="119"/>
      <c r="E908" s="119"/>
      <c r="F908" s="119"/>
      <c r="G908" s="119"/>
      <c r="H908" s="119"/>
      <c r="I908" s="119"/>
      <c r="K908" s="119"/>
      <c r="L908" s="119"/>
    </row>
    <row r="909" spans="3:12">
      <c r="C909" s="119"/>
      <c r="E909" s="119"/>
      <c r="F909" s="119"/>
      <c r="G909" s="119"/>
      <c r="H909" s="119"/>
      <c r="I909" s="119"/>
      <c r="K909" s="119"/>
      <c r="L909" s="119"/>
    </row>
    <row r="910" spans="3:12">
      <c r="C910" s="119"/>
      <c r="E910" s="119"/>
      <c r="F910" s="119"/>
      <c r="G910" s="119"/>
      <c r="H910" s="119"/>
      <c r="I910" s="119"/>
      <c r="K910" s="119"/>
      <c r="L910" s="119"/>
    </row>
    <row r="911" spans="3:12">
      <c r="C911" s="119"/>
      <c r="E911" s="119"/>
      <c r="F911" s="119"/>
      <c r="G911" s="119"/>
      <c r="H911" s="119"/>
      <c r="I911" s="119"/>
      <c r="K911" s="119"/>
      <c r="L911" s="119"/>
    </row>
    <row r="912" spans="3:12">
      <c r="C912" s="119"/>
      <c r="E912" s="119"/>
      <c r="F912" s="119"/>
      <c r="G912" s="119"/>
      <c r="H912" s="119"/>
      <c r="I912" s="119"/>
      <c r="K912" s="119"/>
      <c r="L912" s="119"/>
    </row>
    <row r="913" spans="3:12">
      <c r="C913" s="119"/>
      <c r="E913" s="119"/>
      <c r="F913" s="119"/>
      <c r="G913" s="119"/>
      <c r="H913" s="119"/>
      <c r="I913" s="119"/>
      <c r="K913" s="119"/>
      <c r="L913" s="119"/>
    </row>
    <row r="914" spans="3:12">
      <c r="C914" s="119"/>
      <c r="E914" s="119"/>
      <c r="F914" s="119"/>
      <c r="G914" s="119"/>
      <c r="H914" s="119"/>
      <c r="I914" s="119"/>
      <c r="K914" s="119"/>
      <c r="L914" s="119"/>
    </row>
    <row r="915" spans="3:12">
      <c r="C915" s="119"/>
      <c r="E915" s="119"/>
      <c r="F915" s="119"/>
      <c r="G915" s="119"/>
      <c r="H915" s="119"/>
      <c r="I915" s="119"/>
      <c r="K915" s="119"/>
      <c r="L915" s="119"/>
    </row>
    <row r="916" spans="3:12">
      <c r="C916" s="119"/>
      <c r="E916" s="119"/>
      <c r="F916" s="119"/>
      <c r="G916" s="119"/>
      <c r="H916" s="119"/>
      <c r="I916" s="119"/>
      <c r="K916" s="119"/>
      <c r="L916" s="119"/>
    </row>
    <row r="917" spans="3:12">
      <c r="C917" s="119"/>
      <c r="E917" s="119"/>
      <c r="F917" s="119"/>
      <c r="G917" s="119"/>
      <c r="H917" s="119"/>
      <c r="I917" s="119"/>
      <c r="K917" s="119"/>
      <c r="L917" s="119"/>
    </row>
    <row r="918" spans="3:12">
      <c r="C918" s="119"/>
      <c r="E918" s="119"/>
      <c r="F918" s="119"/>
      <c r="G918" s="119"/>
      <c r="H918" s="119"/>
      <c r="I918" s="119"/>
      <c r="K918" s="119"/>
      <c r="L918" s="119"/>
    </row>
    <row r="919" spans="3:12">
      <c r="C919" s="119"/>
      <c r="E919" s="119"/>
      <c r="F919" s="119"/>
      <c r="G919" s="119"/>
      <c r="H919" s="119"/>
      <c r="I919" s="119"/>
      <c r="K919" s="119"/>
      <c r="L919" s="119"/>
    </row>
    <row r="920" spans="3:12">
      <c r="C920" s="119"/>
      <c r="E920" s="119"/>
      <c r="F920" s="119"/>
      <c r="G920" s="119"/>
      <c r="H920" s="119"/>
      <c r="I920" s="119"/>
      <c r="K920" s="119"/>
      <c r="L920" s="119"/>
    </row>
    <row r="921" spans="3:12">
      <c r="C921" s="119"/>
      <c r="E921" s="119"/>
      <c r="F921" s="119"/>
      <c r="G921" s="119"/>
      <c r="H921" s="119"/>
      <c r="I921" s="119"/>
      <c r="K921" s="119"/>
      <c r="L921" s="119"/>
    </row>
    <row r="922" spans="3:12">
      <c r="C922" s="119"/>
      <c r="E922" s="119"/>
      <c r="F922" s="119"/>
      <c r="G922" s="119"/>
      <c r="H922" s="119"/>
      <c r="I922" s="119"/>
      <c r="K922" s="119"/>
      <c r="L922" s="119"/>
    </row>
    <row r="923" spans="3:12">
      <c r="C923" s="119"/>
      <c r="E923" s="119"/>
      <c r="F923" s="119"/>
      <c r="G923" s="119"/>
      <c r="H923" s="119"/>
      <c r="I923" s="119"/>
      <c r="K923" s="119"/>
      <c r="L923" s="119"/>
    </row>
    <row r="924" spans="3:12">
      <c r="C924" s="119"/>
      <c r="E924" s="119"/>
      <c r="F924" s="119"/>
      <c r="G924" s="119"/>
      <c r="H924" s="119"/>
      <c r="I924" s="119"/>
      <c r="K924" s="119"/>
      <c r="L924" s="119"/>
    </row>
    <row r="925" spans="3:12">
      <c r="C925" s="119"/>
      <c r="E925" s="119"/>
      <c r="F925" s="119"/>
      <c r="G925" s="119"/>
      <c r="H925" s="119"/>
      <c r="I925" s="119"/>
      <c r="K925" s="119"/>
      <c r="L925" s="119"/>
    </row>
    <row r="926" spans="3:12">
      <c r="C926" s="119"/>
      <c r="E926" s="119"/>
      <c r="F926" s="119"/>
      <c r="G926" s="119"/>
      <c r="H926" s="119"/>
      <c r="I926" s="119"/>
      <c r="K926" s="119"/>
      <c r="L926" s="119"/>
    </row>
    <row r="927" spans="3:12">
      <c r="C927" s="119"/>
      <c r="E927" s="119"/>
      <c r="F927" s="119"/>
      <c r="G927" s="119"/>
      <c r="H927" s="119"/>
      <c r="I927" s="119"/>
      <c r="K927" s="119"/>
      <c r="L927" s="119"/>
    </row>
    <row r="928" spans="3:12">
      <c r="C928" s="119"/>
      <c r="E928" s="119"/>
      <c r="F928" s="119"/>
      <c r="G928" s="119"/>
      <c r="H928" s="119"/>
      <c r="I928" s="119"/>
      <c r="K928" s="119"/>
      <c r="L928" s="119"/>
    </row>
    <row r="929" spans="3:12">
      <c r="C929" s="119"/>
      <c r="E929" s="119"/>
      <c r="F929" s="119"/>
      <c r="G929" s="119"/>
      <c r="H929" s="119"/>
      <c r="I929" s="119"/>
      <c r="K929" s="119"/>
      <c r="L929" s="119"/>
    </row>
    <row r="930" spans="3:12">
      <c r="C930" s="119"/>
      <c r="E930" s="119"/>
      <c r="F930" s="119"/>
      <c r="G930" s="119"/>
      <c r="H930" s="119"/>
      <c r="I930" s="119"/>
      <c r="K930" s="119"/>
      <c r="L930" s="119"/>
    </row>
    <row r="931" spans="3:12">
      <c r="C931" s="119"/>
      <c r="E931" s="119"/>
      <c r="F931" s="119"/>
      <c r="G931" s="119"/>
      <c r="H931" s="119"/>
      <c r="I931" s="119"/>
      <c r="K931" s="119"/>
      <c r="L931" s="119"/>
    </row>
    <row r="932" spans="3:12">
      <c r="C932" s="119"/>
      <c r="E932" s="119"/>
      <c r="F932" s="119"/>
      <c r="G932" s="119"/>
      <c r="H932" s="119"/>
      <c r="I932" s="119"/>
      <c r="K932" s="119"/>
      <c r="L932" s="119"/>
    </row>
    <row r="933" spans="3:12">
      <c r="C933" s="119"/>
      <c r="E933" s="119"/>
      <c r="F933" s="119"/>
      <c r="G933" s="119"/>
      <c r="H933" s="119"/>
      <c r="I933" s="119"/>
      <c r="K933" s="119"/>
      <c r="L933" s="119"/>
    </row>
    <row r="934" spans="3:12">
      <c r="C934" s="119"/>
      <c r="E934" s="119"/>
      <c r="F934" s="119"/>
      <c r="G934" s="119"/>
      <c r="H934" s="119"/>
      <c r="I934" s="119"/>
      <c r="K934" s="119"/>
      <c r="L934" s="119"/>
    </row>
    <row r="935" spans="3:12">
      <c r="C935" s="119"/>
      <c r="E935" s="119"/>
      <c r="F935" s="119"/>
      <c r="G935" s="119"/>
      <c r="H935" s="119"/>
      <c r="I935" s="119"/>
      <c r="K935" s="119"/>
      <c r="L935" s="119"/>
    </row>
    <row r="936" spans="3:12">
      <c r="C936" s="119"/>
      <c r="E936" s="119"/>
      <c r="F936" s="119"/>
      <c r="G936" s="119"/>
      <c r="H936" s="119"/>
      <c r="I936" s="119"/>
      <c r="K936" s="119"/>
      <c r="L936" s="119"/>
    </row>
    <row r="937" spans="3:12">
      <c r="C937" s="119"/>
      <c r="E937" s="119"/>
      <c r="F937" s="119"/>
      <c r="G937" s="119"/>
      <c r="H937" s="119"/>
      <c r="I937" s="119"/>
      <c r="K937" s="119"/>
      <c r="L937" s="119"/>
    </row>
    <row r="938" spans="3:12">
      <c r="C938" s="119"/>
      <c r="E938" s="119"/>
      <c r="F938" s="119"/>
      <c r="G938" s="119"/>
      <c r="H938" s="119"/>
      <c r="I938" s="119"/>
      <c r="K938" s="119"/>
      <c r="L938" s="119"/>
    </row>
    <row r="939" spans="3:12">
      <c r="C939" s="119"/>
      <c r="E939" s="119"/>
      <c r="F939" s="119"/>
      <c r="G939" s="119"/>
      <c r="H939" s="119"/>
      <c r="I939" s="119"/>
      <c r="K939" s="119"/>
      <c r="L939" s="119"/>
    </row>
    <row r="940" spans="3:12">
      <c r="C940" s="119"/>
      <c r="E940" s="119"/>
      <c r="F940" s="119"/>
      <c r="G940" s="119"/>
      <c r="H940" s="119"/>
      <c r="I940" s="119"/>
      <c r="K940" s="119"/>
      <c r="L940" s="119"/>
    </row>
    <row r="941" spans="3:12">
      <c r="C941" s="119"/>
      <c r="E941" s="119"/>
      <c r="F941" s="119"/>
      <c r="G941" s="119"/>
      <c r="H941" s="119"/>
      <c r="I941" s="119"/>
      <c r="K941" s="119"/>
      <c r="L941" s="119"/>
    </row>
    <row r="942" spans="3:12">
      <c r="C942" s="119"/>
      <c r="E942" s="119"/>
      <c r="F942" s="119"/>
      <c r="G942" s="119"/>
      <c r="H942" s="119"/>
      <c r="I942" s="119"/>
      <c r="K942" s="119"/>
      <c r="L942" s="119"/>
    </row>
    <row r="943" spans="3:12">
      <c r="C943" s="119"/>
      <c r="E943" s="119"/>
      <c r="F943" s="119"/>
      <c r="G943" s="119"/>
      <c r="H943" s="119"/>
      <c r="I943" s="119"/>
      <c r="K943" s="119"/>
      <c r="L943" s="119"/>
    </row>
    <row r="944" spans="3:12">
      <c r="C944" s="119"/>
      <c r="E944" s="119"/>
      <c r="F944" s="119"/>
      <c r="G944" s="119"/>
      <c r="H944" s="119"/>
      <c r="I944" s="119"/>
      <c r="K944" s="119"/>
      <c r="L944" s="119"/>
    </row>
    <row r="945" spans="3:12">
      <c r="C945" s="119"/>
      <c r="E945" s="119"/>
      <c r="F945" s="119"/>
      <c r="G945" s="119"/>
      <c r="H945" s="119"/>
      <c r="I945" s="119"/>
      <c r="K945" s="119"/>
      <c r="L945" s="119"/>
    </row>
    <row r="946" spans="3:12">
      <c r="C946" s="119"/>
      <c r="E946" s="119"/>
      <c r="F946" s="119"/>
      <c r="G946" s="119"/>
      <c r="H946" s="119"/>
      <c r="I946" s="119"/>
      <c r="K946" s="119"/>
      <c r="L946" s="119"/>
    </row>
    <row r="947" spans="3:12">
      <c r="C947" s="119"/>
      <c r="E947" s="119"/>
      <c r="F947" s="119"/>
      <c r="G947" s="119"/>
      <c r="H947" s="119"/>
      <c r="I947" s="119"/>
      <c r="K947" s="119"/>
      <c r="L947" s="119"/>
    </row>
    <row r="948" spans="3:12">
      <c r="C948" s="119"/>
      <c r="E948" s="119"/>
      <c r="F948" s="119"/>
      <c r="G948" s="119"/>
      <c r="H948" s="119"/>
      <c r="I948" s="119"/>
      <c r="K948" s="119"/>
      <c r="L948" s="119"/>
    </row>
    <row r="949" spans="3:12">
      <c r="C949" s="119"/>
      <c r="E949" s="119"/>
      <c r="F949" s="119"/>
      <c r="G949" s="119"/>
      <c r="H949" s="119"/>
      <c r="I949" s="119"/>
      <c r="K949" s="119"/>
      <c r="L949" s="119"/>
    </row>
    <row r="950" spans="3:12">
      <c r="C950" s="119"/>
      <c r="E950" s="119"/>
      <c r="F950" s="119"/>
      <c r="G950" s="119"/>
      <c r="H950" s="119"/>
      <c r="I950" s="119"/>
      <c r="K950" s="119"/>
      <c r="L950" s="119"/>
    </row>
    <row r="951" spans="3:12">
      <c r="C951" s="119"/>
      <c r="E951" s="119"/>
      <c r="F951" s="119"/>
      <c r="G951" s="119"/>
      <c r="H951" s="119"/>
      <c r="I951" s="119"/>
      <c r="K951" s="119"/>
      <c r="L951" s="119"/>
    </row>
    <row r="952" spans="3:12">
      <c r="C952" s="119"/>
      <c r="E952" s="119"/>
      <c r="F952" s="119"/>
      <c r="G952" s="119"/>
      <c r="H952" s="119"/>
      <c r="I952" s="119"/>
      <c r="K952" s="119"/>
      <c r="L952" s="119"/>
    </row>
    <row r="953" spans="3:12">
      <c r="C953" s="119"/>
      <c r="E953" s="119"/>
      <c r="F953" s="119"/>
      <c r="G953" s="119"/>
      <c r="H953" s="119"/>
      <c r="I953" s="119"/>
      <c r="K953" s="119"/>
      <c r="L953" s="119"/>
    </row>
    <row r="954" spans="3:12">
      <c r="C954" s="119"/>
      <c r="E954" s="119"/>
      <c r="F954" s="119"/>
      <c r="G954" s="119"/>
      <c r="H954" s="119"/>
      <c r="I954" s="119"/>
      <c r="K954" s="119"/>
      <c r="L954" s="119"/>
    </row>
    <row r="955" spans="3:12">
      <c r="C955" s="119"/>
      <c r="E955" s="119"/>
      <c r="F955" s="119"/>
      <c r="G955" s="119"/>
      <c r="H955" s="119"/>
      <c r="I955" s="119"/>
      <c r="K955" s="119"/>
      <c r="L955" s="119"/>
    </row>
    <row r="956" spans="3:12">
      <c r="C956" s="119"/>
      <c r="E956" s="119"/>
      <c r="F956" s="119"/>
      <c r="G956" s="119"/>
      <c r="H956" s="119"/>
      <c r="I956" s="119"/>
      <c r="K956" s="119"/>
      <c r="L956" s="119"/>
    </row>
    <row r="957" spans="3:12">
      <c r="C957" s="119"/>
      <c r="E957" s="119"/>
      <c r="F957" s="119"/>
      <c r="G957" s="119"/>
      <c r="H957" s="119"/>
      <c r="I957" s="119"/>
      <c r="K957" s="119"/>
      <c r="L957" s="119"/>
    </row>
    <row r="958" spans="3:12">
      <c r="C958" s="119"/>
      <c r="E958" s="119"/>
      <c r="F958" s="119"/>
      <c r="G958" s="119"/>
      <c r="H958" s="119"/>
      <c r="I958" s="119"/>
      <c r="K958" s="119"/>
      <c r="L958" s="119"/>
    </row>
    <row r="959" spans="3:12">
      <c r="C959" s="119"/>
      <c r="E959" s="119"/>
      <c r="F959" s="119"/>
      <c r="G959" s="119"/>
      <c r="H959" s="119"/>
      <c r="I959" s="119"/>
      <c r="K959" s="119"/>
      <c r="L959" s="119"/>
    </row>
    <row r="960" spans="3:12">
      <c r="C960" s="119"/>
      <c r="E960" s="119"/>
      <c r="F960" s="119"/>
      <c r="G960" s="119"/>
      <c r="H960" s="119"/>
      <c r="I960" s="119"/>
      <c r="K960" s="119"/>
      <c r="L960" s="119"/>
    </row>
    <row r="961" spans="3:12">
      <c r="C961" s="119"/>
      <c r="E961" s="119"/>
      <c r="F961" s="119"/>
      <c r="G961" s="119"/>
      <c r="H961" s="119"/>
      <c r="I961" s="119"/>
      <c r="K961" s="119"/>
      <c r="L961" s="119"/>
    </row>
    <row r="962" spans="3:12">
      <c r="C962" s="119"/>
      <c r="E962" s="119"/>
      <c r="F962" s="119"/>
      <c r="G962" s="119"/>
      <c r="H962" s="119"/>
      <c r="I962" s="119"/>
      <c r="K962" s="119"/>
      <c r="L962" s="119"/>
    </row>
    <row r="963" spans="3:12">
      <c r="C963" s="119"/>
      <c r="E963" s="119"/>
      <c r="F963" s="119"/>
      <c r="G963" s="119"/>
      <c r="H963" s="119"/>
      <c r="I963" s="119"/>
      <c r="K963" s="119"/>
      <c r="L963" s="119"/>
    </row>
    <row r="964" spans="3:12">
      <c r="C964" s="119"/>
      <c r="E964" s="119"/>
      <c r="F964" s="119"/>
      <c r="G964" s="119"/>
      <c r="H964" s="119"/>
      <c r="I964" s="119"/>
      <c r="K964" s="119"/>
      <c r="L964" s="119"/>
    </row>
    <row r="965" spans="3:12">
      <c r="C965" s="119"/>
      <c r="E965" s="119"/>
      <c r="F965" s="119"/>
      <c r="G965" s="119"/>
      <c r="H965" s="119"/>
      <c r="I965" s="119"/>
      <c r="K965" s="119"/>
      <c r="L965" s="119"/>
    </row>
    <row r="966" spans="3:12">
      <c r="C966" s="119"/>
      <c r="E966" s="119"/>
      <c r="F966" s="119"/>
      <c r="G966" s="119"/>
      <c r="H966" s="119"/>
      <c r="I966" s="119"/>
      <c r="K966" s="119"/>
      <c r="L966" s="119"/>
    </row>
    <row r="967" spans="3:12">
      <c r="C967" s="119"/>
      <c r="E967" s="119"/>
      <c r="F967" s="119"/>
      <c r="G967" s="119"/>
      <c r="H967" s="119"/>
      <c r="I967" s="119"/>
      <c r="K967" s="119"/>
      <c r="L967" s="119"/>
    </row>
    <row r="968" spans="3:12">
      <c r="C968" s="119"/>
      <c r="E968" s="119"/>
      <c r="F968" s="119"/>
      <c r="G968" s="119"/>
      <c r="H968" s="119"/>
      <c r="I968" s="119"/>
      <c r="K968" s="119"/>
      <c r="L968" s="119"/>
    </row>
    <row r="969" spans="3:12">
      <c r="C969" s="119"/>
      <c r="E969" s="119"/>
      <c r="F969" s="119"/>
      <c r="G969" s="119"/>
      <c r="H969" s="119"/>
      <c r="I969" s="119"/>
      <c r="K969" s="119"/>
      <c r="L969" s="119"/>
    </row>
    <row r="970" spans="3:12">
      <c r="C970" s="119"/>
      <c r="E970" s="119"/>
      <c r="F970" s="119"/>
      <c r="G970" s="119"/>
      <c r="H970" s="119"/>
      <c r="I970" s="119"/>
      <c r="K970" s="119"/>
      <c r="L970" s="119"/>
    </row>
    <row r="971" spans="3:12">
      <c r="C971" s="119"/>
      <c r="E971" s="119"/>
      <c r="F971" s="119"/>
      <c r="G971" s="119"/>
      <c r="H971" s="119"/>
      <c r="I971" s="119"/>
      <c r="K971" s="119"/>
      <c r="L971" s="119"/>
    </row>
    <row r="972" spans="3:12">
      <c r="C972" s="119"/>
      <c r="E972" s="119"/>
      <c r="F972" s="119"/>
      <c r="G972" s="119"/>
      <c r="H972" s="119"/>
      <c r="I972" s="119"/>
      <c r="K972" s="119"/>
      <c r="L972" s="119"/>
    </row>
    <row r="973" spans="3:12">
      <c r="C973" s="119"/>
      <c r="E973" s="119"/>
      <c r="F973" s="119"/>
      <c r="G973" s="119"/>
      <c r="H973" s="119"/>
      <c r="I973" s="119"/>
      <c r="K973" s="119"/>
      <c r="L973" s="119"/>
    </row>
    <row r="974" spans="3:12">
      <c r="C974" s="119"/>
      <c r="E974" s="119"/>
      <c r="F974" s="119"/>
      <c r="G974" s="119"/>
      <c r="H974" s="119"/>
      <c r="I974" s="119"/>
      <c r="K974" s="119"/>
      <c r="L974" s="119"/>
    </row>
    <row r="975" spans="3:12">
      <c r="C975" s="119"/>
      <c r="E975" s="119"/>
      <c r="F975" s="119"/>
      <c r="G975" s="119"/>
      <c r="H975" s="119"/>
      <c r="I975" s="119"/>
      <c r="K975" s="119"/>
      <c r="L975" s="119"/>
    </row>
    <row r="976" spans="3:12">
      <c r="C976" s="119"/>
      <c r="E976" s="119"/>
      <c r="F976" s="119"/>
      <c r="G976" s="119"/>
      <c r="H976" s="119"/>
      <c r="I976" s="119"/>
      <c r="K976" s="119"/>
      <c r="L976" s="119"/>
    </row>
    <row r="977" spans="3:12">
      <c r="C977" s="119"/>
      <c r="E977" s="119"/>
      <c r="F977" s="119"/>
      <c r="G977" s="119"/>
      <c r="H977" s="119"/>
      <c r="I977" s="119"/>
      <c r="K977" s="119"/>
      <c r="L977" s="119"/>
    </row>
    <row r="978" spans="3:12">
      <c r="C978" s="119"/>
      <c r="E978" s="119"/>
      <c r="F978" s="119"/>
      <c r="G978" s="119"/>
      <c r="H978" s="119"/>
      <c r="I978" s="119"/>
      <c r="K978" s="119"/>
      <c r="L978" s="119"/>
    </row>
    <row r="979" spans="3:12">
      <c r="C979" s="119"/>
      <c r="E979" s="119"/>
      <c r="F979" s="119"/>
      <c r="G979" s="119"/>
      <c r="H979" s="119"/>
      <c r="I979" s="119"/>
      <c r="K979" s="119"/>
      <c r="L979" s="119"/>
    </row>
    <row r="980" spans="3:12">
      <c r="C980" s="119"/>
      <c r="E980" s="119"/>
      <c r="F980" s="119"/>
      <c r="G980" s="119"/>
      <c r="H980" s="119"/>
      <c r="I980" s="119"/>
      <c r="K980" s="119"/>
      <c r="L980" s="119"/>
    </row>
    <row r="981" spans="3:12">
      <c r="C981" s="119"/>
      <c r="E981" s="119"/>
      <c r="F981" s="119"/>
      <c r="G981" s="119"/>
      <c r="H981" s="119"/>
      <c r="I981" s="119"/>
      <c r="K981" s="119"/>
      <c r="L981" s="119"/>
    </row>
    <row r="982" spans="3:12">
      <c r="C982" s="119"/>
      <c r="E982" s="119"/>
      <c r="F982" s="119"/>
      <c r="G982" s="119"/>
      <c r="H982" s="119"/>
      <c r="I982" s="119"/>
      <c r="K982" s="119"/>
      <c r="L982" s="119"/>
    </row>
    <row r="983" spans="3:12">
      <c r="C983" s="119"/>
      <c r="E983" s="119"/>
      <c r="F983" s="119"/>
      <c r="G983" s="119"/>
      <c r="H983" s="119"/>
      <c r="I983" s="119"/>
      <c r="K983" s="119"/>
      <c r="L983" s="119"/>
    </row>
    <row r="984" spans="3:12">
      <c r="C984" s="119"/>
      <c r="E984" s="119"/>
      <c r="F984" s="119"/>
      <c r="G984" s="119"/>
      <c r="H984" s="119"/>
      <c r="I984" s="119"/>
      <c r="K984" s="119"/>
      <c r="L984" s="119"/>
    </row>
    <row r="985" spans="3:12">
      <c r="C985" s="119"/>
      <c r="E985" s="119"/>
      <c r="F985" s="119"/>
      <c r="G985" s="119"/>
      <c r="H985" s="119"/>
      <c r="I985" s="119"/>
      <c r="K985" s="119"/>
      <c r="L985" s="119"/>
    </row>
    <row r="986" spans="3:12">
      <c r="C986" s="119"/>
      <c r="E986" s="119"/>
      <c r="F986" s="119"/>
      <c r="G986" s="119"/>
      <c r="H986" s="119"/>
      <c r="I986" s="119"/>
      <c r="K986" s="119"/>
      <c r="L986" s="119"/>
    </row>
    <row r="987" spans="3:12">
      <c r="C987" s="119"/>
      <c r="E987" s="119"/>
      <c r="F987" s="119"/>
      <c r="G987" s="119"/>
      <c r="H987" s="119"/>
      <c r="I987" s="119"/>
      <c r="K987" s="119"/>
      <c r="L987" s="119"/>
    </row>
    <row r="988" spans="3:12">
      <c r="C988" s="119"/>
      <c r="E988" s="119"/>
      <c r="F988" s="119"/>
      <c r="G988" s="119"/>
      <c r="H988" s="119"/>
      <c r="I988" s="119"/>
      <c r="K988" s="119"/>
      <c r="L988" s="119"/>
    </row>
    <row r="989" spans="3:12">
      <c r="C989" s="119"/>
      <c r="E989" s="119"/>
      <c r="F989" s="119"/>
      <c r="G989" s="119"/>
      <c r="H989" s="119"/>
      <c r="I989" s="119"/>
      <c r="K989" s="119"/>
      <c r="L989" s="119"/>
    </row>
    <row r="990" spans="3:12">
      <c r="C990" s="119"/>
      <c r="E990" s="119"/>
      <c r="F990" s="119"/>
      <c r="G990" s="119"/>
      <c r="H990" s="119"/>
      <c r="I990" s="119"/>
      <c r="K990" s="119"/>
      <c r="L990" s="119"/>
    </row>
    <row r="991" spans="3:12">
      <c r="C991" s="119"/>
      <c r="E991" s="119"/>
      <c r="F991" s="119"/>
      <c r="G991" s="119"/>
      <c r="H991" s="119"/>
      <c r="I991" s="119"/>
      <c r="K991" s="119"/>
      <c r="L991" s="119"/>
    </row>
    <row r="992" spans="3:12">
      <c r="C992" s="119"/>
      <c r="E992" s="119"/>
      <c r="F992" s="119"/>
      <c r="G992" s="119"/>
      <c r="H992" s="119"/>
      <c r="I992" s="119"/>
      <c r="K992" s="119"/>
      <c r="L992" s="119"/>
    </row>
    <row r="993" spans="3:12">
      <c r="C993" s="119"/>
      <c r="E993" s="119"/>
      <c r="F993" s="119"/>
      <c r="G993" s="119"/>
      <c r="H993" s="119"/>
      <c r="I993" s="119"/>
      <c r="K993" s="119"/>
      <c r="L993" s="119"/>
    </row>
    <row r="994" spans="3:12">
      <c r="C994" s="119"/>
      <c r="E994" s="119"/>
      <c r="F994" s="119"/>
      <c r="G994" s="119"/>
      <c r="H994" s="119"/>
      <c r="I994" s="119"/>
      <c r="K994" s="119"/>
      <c r="L994" s="119"/>
    </row>
    <row r="995" spans="3:12">
      <c r="C995" s="119"/>
      <c r="E995" s="119"/>
      <c r="F995" s="119"/>
      <c r="G995" s="119"/>
      <c r="H995" s="119"/>
      <c r="I995" s="119"/>
      <c r="K995" s="119"/>
      <c r="L995" s="119"/>
    </row>
    <row r="996" spans="3:12">
      <c r="C996" s="119"/>
      <c r="E996" s="119"/>
      <c r="F996" s="119"/>
      <c r="G996" s="119"/>
      <c r="H996" s="119"/>
      <c r="I996" s="119"/>
      <c r="K996" s="119"/>
      <c r="L996" s="119"/>
    </row>
    <row r="997" spans="3:12">
      <c r="C997" s="119"/>
      <c r="E997" s="119"/>
      <c r="F997" s="119"/>
      <c r="G997" s="119"/>
      <c r="H997" s="119"/>
      <c r="I997" s="119"/>
      <c r="K997" s="119"/>
      <c r="L997" s="119"/>
    </row>
    <row r="998" spans="3:12">
      <c r="C998" s="119"/>
      <c r="E998" s="119"/>
      <c r="F998" s="119"/>
      <c r="G998" s="119"/>
      <c r="H998" s="119"/>
      <c r="I998" s="119"/>
      <c r="K998" s="119"/>
      <c r="L998" s="119"/>
    </row>
    <row r="999" spans="3:12">
      <c r="C999" s="119"/>
      <c r="E999" s="119"/>
      <c r="F999" s="119"/>
      <c r="G999" s="119"/>
      <c r="H999" s="119"/>
      <c r="I999" s="119"/>
      <c r="K999" s="119"/>
      <c r="L999" s="119"/>
    </row>
    <row r="1000" spans="3:12">
      <c r="C1000" s="119"/>
      <c r="E1000" s="119"/>
      <c r="F1000" s="119"/>
      <c r="G1000" s="119"/>
      <c r="H1000" s="119"/>
      <c r="I1000" s="119"/>
      <c r="K1000" s="119"/>
      <c r="L1000" s="119"/>
    </row>
  </sheetData>
  <mergeCells count="44">
    <mergeCell ref="C5:C6"/>
    <mergeCell ref="B5:B6"/>
    <mergeCell ref="B18:B19"/>
    <mergeCell ref="H2:H4"/>
    <mergeCell ref="G2:G4"/>
    <mergeCell ref="C2:C4"/>
    <mergeCell ref="F2:F4"/>
    <mergeCell ref="D2:E4"/>
    <mergeCell ref="B2:B4"/>
    <mergeCell ref="AD2:AD4"/>
    <mergeCell ref="AC2:AC4"/>
    <mergeCell ref="AB2:AB4"/>
    <mergeCell ref="AJ2:AJ4"/>
    <mergeCell ref="AK2:AK4"/>
    <mergeCell ref="AI2:AI4"/>
    <mergeCell ref="AH2:AH4"/>
    <mergeCell ref="AG2:AG4"/>
    <mergeCell ref="AF2:AF4"/>
    <mergeCell ref="AE2:AE4"/>
    <mergeCell ref="B9:B12"/>
    <mergeCell ref="B7:B8"/>
    <mergeCell ref="B20:B23"/>
    <mergeCell ref="B24:B28"/>
    <mergeCell ref="C24:C28"/>
    <mergeCell ref="C20:C23"/>
    <mergeCell ref="C13:C15"/>
    <mergeCell ref="B13:B15"/>
    <mergeCell ref="C9:C12"/>
    <mergeCell ref="C7:C8"/>
    <mergeCell ref="C18:C19"/>
    <mergeCell ref="V2:V4"/>
    <mergeCell ref="U2:U4"/>
    <mergeCell ref="M2:S3"/>
    <mergeCell ref="T2:T4"/>
    <mergeCell ref="B1:AA1"/>
    <mergeCell ref="J2:J4"/>
    <mergeCell ref="K2:K4"/>
    <mergeCell ref="I2:I4"/>
    <mergeCell ref="L2:L4"/>
    <mergeCell ref="AA2:AA4"/>
    <mergeCell ref="Z2:Z4"/>
    <mergeCell ref="X2:X4"/>
    <mergeCell ref="Y2:Y4"/>
    <mergeCell ref="W2:W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S1000"/>
  <sheetViews>
    <sheetView workbookViewId="0"/>
  </sheetViews>
  <sheetFormatPr baseColWidth="10" defaultColWidth="14.42578125" defaultRowHeight="15" customHeight="1"/>
  <cols>
    <col min="1" max="1" width="11.42578125" customWidth="1"/>
    <col min="2" max="2" width="20" customWidth="1"/>
    <col min="3" max="3" width="22.5703125" customWidth="1"/>
    <col min="4" max="4" width="55.140625" customWidth="1"/>
    <col min="5" max="5" width="18.28515625" customWidth="1"/>
    <col min="6" max="6" width="18.7109375" customWidth="1"/>
    <col min="7" max="8" width="19.5703125" customWidth="1"/>
    <col min="9" max="9" width="21" customWidth="1"/>
    <col min="10" max="19" width="10.7109375" customWidth="1"/>
  </cols>
  <sheetData>
    <row r="1" spans="1:19">
      <c r="A1" s="1231"/>
      <c r="B1" s="2355" t="s">
        <v>3285</v>
      </c>
      <c r="C1" s="1715"/>
      <c r="D1" s="1715"/>
      <c r="E1" s="1715"/>
      <c r="F1" s="1715"/>
      <c r="G1" s="1715"/>
      <c r="H1" s="1715"/>
      <c r="I1" s="1715"/>
      <c r="J1" s="1231"/>
      <c r="K1" s="1231"/>
      <c r="L1" s="1231"/>
      <c r="M1" s="1231"/>
      <c r="N1" s="1231"/>
      <c r="O1" s="1231"/>
      <c r="P1" s="1231"/>
      <c r="Q1" s="1231"/>
      <c r="R1" s="1231"/>
      <c r="S1" s="1231"/>
    </row>
    <row r="2" spans="1:19" ht="12.75" customHeight="1">
      <c r="A2" s="1231"/>
      <c r="B2" s="2356"/>
      <c r="C2" s="2356"/>
      <c r="D2" s="2356"/>
      <c r="E2" s="2356"/>
      <c r="F2" s="2356"/>
      <c r="G2" s="2356"/>
      <c r="H2" s="2356"/>
      <c r="I2" s="2356"/>
      <c r="J2" s="1231"/>
      <c r="K2" s="1231"/>
      <c r="L2" s="1231"/>
      <c r="M2" s="1231"/>
      <c r="N2" s="1231"/>
      <c r="O2" s="1231"/>
      <c r="P2" s="1231"/>
      <c r="Q2" s="1231"/>
      <c r="R2" s="1231"/>
      <c r="S2" s="1231"/>
    </row>
    <row r="3" spans="1:19" ht="48.75" customHeight="1">
      <c r="A3" s="1231"/>
      <c r="B3" s="2353" t="s">
        <v>3291</v>
      </c>
      <c r="C3" s="2351" t="s">
        <v>3292</v>
      </c>
      <c r="D3" s="2351" t="s">
        <v>3293</v>
      </c>
      <c r="E3" s="2357" t="s">
        <v>3294</v>
      </c>
      <c r="F3" s="2358"/>
      <c r="G3" s="2358"/>
      <c r="H3" s="2358"/>
      <c r="I3" s="2359"/>
      <c r="J3" s="1231"/>
      <c r="K3" s="1231"/>
      <c r="L3" s="1231"/>
      <c r="M3" s="1231"/>
      <c r="N3" s="1231"/>
      <c r="O3" s="1231"/>
      <c r="P3" s="1231"/>
      <c r="Q3" s="1231"/>
      <c r="R3" s="1231"/>
      <c r="S3" s="1231"/>
    </row>
    <row r="4" spans="1:19" ht="72" customHeight="1">
      <c r="A4" s="1231"/>
      <c r="B4" s="2354"/>
      <c r="C4" s="2352"/>
      <c r="D4" s="2352"/>
      <c r="E4" s="1240" t="s">
        <v>3295</v>
      </c>
      <c r="F4" s="1240" t="s">
        <v>3296</v>
      </c>
      <c r="G4" s="1240" t="s">
        <v>3297</v>
      </c>
      <c r="H4" s="1240" t="s">
        <v>3298</v>
      </c>
      <c r="I4" s="1240" t="s">
        <v>3299</v>
      </c>
      <c r="J4" s="1231"/>
      <c r="K4" s="1231"/>
      <c r="L4" s="1231"/>
      <c r="M4" s="1231"/>
      <c r="N4" s="1231"/>
      <c r="O4" s="1231"/>
      <c r="P4" s="1231"/>
      <c r="Q4" s="1231"/>
      <c r="R4" s="1231"/>
      <c r="S4" s="1231"/>
    </row>
    <row r="5" spans="1:19" ht="42.75">
      <c r="A5" s="1231"/>
      <c r="B5" s="1241" t="s">
        <v>3300</v>
      </c>
      <c r="C5" s="1241" t="s">
        <v>3301</v>
      </c>
      <c r="D5" s="1242" t="s">
        <v>3302</v>
      </c>
      <c r="E5" s="1243">
        <v>500000000</v>
      </c>
      <c r="F5" s="1244">
        <v>0</v>
      </c>
      <c r="G5" s="1245">
        <f t="shared" ref="G5:G8" si="0">E5+F5</f>
        <v>500000000</v>
      </c>
      <c r="H5" s="1246">
        <v>724350000</v>
      </c>
      <c r="I5" s="1247">
        <f t="shared" ref="I5:I8" si="1">G5+H5</f>
        <v>1224350000</v>
      </c>
      <c r="J5" s="1231"/>
      <c r="K5" s="1231"/>
      <c r="L5" s="1231"/>
      <c r="M5" s="1231"/>
      <c r="N5" s="1231"/>
      <c r="O5" s="1231"/>
      <c r="P5" s="1231"/>
      <c r="Q5" s="1231"/>
      <c r="R5" s="1231"/>
      <c r="S5" s="1231"/>
    </row>
    <row r="6" spans="1:19" ht="28.5">
      <c r="A6" s="1231"/>
      <c r="B6" s="1248" t="s">
        <v>3303</v>
      </c>
      <c r="C6" s="1248" t="s">
        <v>3304</v>
      </c>
      <c r="D6" s="1249" t="s">
        <v>3305</v>
      </c>
      <c r="E6" s="1250">
        <v>750000000</v>
      </c>
      <c r="F6" s="1251">
        <v>0</v>
      </c>
      <c r="G6" s="1252">
        <f t="shared" si="0"/>
        <v>750000000</v>
      </c>
      <c r="H6" s="1253">
        <v>37924436467</v>
      </c>
      <c r="I6" s="1254">
        <f t="shared" si="1"/>
        <v>38674436467</v>
      </c>
      <c r="J6" s="1231"/>
      <c r="K6" s="1231"/>
      <c r="L6" s="1231"/>
      <c r="M6" s="1231"/>
      <c r="N6" s="1231"/>
      <c r="O6" s="1231"/>
      <c r="P6" s="1231"/>
      <c r="Q6" s="1231"/>
      <c r="R6" s="1231"/>
      <c r="S6" s="1231"/>
    </row>
    <row r="7" spans="1:19" ht="71.25">
      <c r="A7" s="1231"/>
      <c r="B7" s="1248" t="s">
        <v>3306</v>
      </c>
      <c r="C7" s="1248" t="s">
        <v>3307</v>
      </c>
      <c r="D7" s="1249" t="s">
        <v>3308</v>
      </c>
      <c r="E7" s="1250">
        <v>100000000</v>
      </c>
      <c r="F7" s="1251">
        <v>100000000</v>
      </c>
      <c r="G7" s="1252">
        <f t="shared" si="0"/>
        <v>200000000</v>
      </c>
      <c r="H7" s="1253">
        <v>0</v>
      </c>
      <c r="I7" s="1254">
        <f t="shared" si="1"/>
        <v>200000000</v>
      </c>
      <c r="J7" s="1231"/>
      <c r="K7" s="1231"/>
      <c r="L7" s="1231"/>
      <c r="M7" s="1231"/>
      <c r="N7" s="1231"/>
      <c r="O7" s="1231"/>
      <c r="P7" s="1231"/>
      <c r="Q7" s="1231"/>
      <c r="R7" s="1231"/>
      <c r="S7" s="1231"/>
    </row>
    <row r="8" spans="1:19" ht="28.5">
      <c r="A8" s="1231"/>
      <c r="B8" s="1248" t="s">
        <v>3309</v>
      </c>
      <c r="C8" s="1248" t="s">
        <v>3310</v>
      </c>
      <c r="D8" s="1249" t="s">
        <v>3311</v>
      </c>
      <c r="E8" s="1250">
        <f t="shared" ref="E8:F8" si="2">E9+E10</f>
        <v>4500000000</v>
      </c>
      <c r="F8" s="1251">
        <f t="shared" si="2"/>
        <v>800000000</v>
      </c>
      <c r="G8" s="1252">
        <f t="shared" si="0"/>
        <v>5300000000</v>
      </c>
      <c r="H8" s="1253">
        <f>H9+H10</f>
        <v>283899420</v>
      </c>
      <c r="I8" s="1254">
        <f t="shared" si="1"/>
        <v>5583899420</v>
      </c>
      <c r="J8" s="1231"/>
      <c r="K8" s="1231"/>
      <c r="L8" s="1231"/>
      <c r="M8" s="1231"/>
      <c r="N8" s="1231"/>
      <c r="O8" s="1231"/>
      <c r="P8" s="1231"/>
      <c r="Q8" s="1231"/>
      <c r="R8" s="1231"/>
      <c r="S8" s="1231"/>
    </row>
    <row r="9" spans="1:19">
      <c r="A9" s="1231"/>
      <c r="B9" s="1256"/>
      <c r="C9" s="1257"/>
      <c r="D9" s="1258" t="s">
        <v>3312</v>
      </c>
      <c r="E9" s="1259">
        <v>2200000000</v>
      </c>
      <c r="F9" s="1260">
        <v>800000000</v>
      </c>
      <c r="G9" s="1261"/>
      <c r="H9" s="1262">
        <v>283899420</v>
      </c>
      <c r="I9" s="1263"/>
      <c r="J9" s="1231"/>
      <c r="K9" s="1231"/>
      <c r="L9" s="1231"/>
      <c r="M9" s="1231"/>
      <c r="N9" s="1231"/>
      <c r="O9" s="1231"/>
      <c r="P9" s="1231"/>
      <c r="Q9" s="1231"/>
      <c r="R9" s="1231"/>
      <c r="S9" s="1231"/>
    </row>
    <row r="10" spans="1:19" ht="28.5" customHeight="1">
      <c r="A10" s="1231"/>
      <c r="B10" s="1256"/>
      <c r="C10" s="1264"/>
      <c r="D10" s="1265" t="s">
        <v>3313</v>
      </c>
      <c r="E10" s="1266">
        <v>2300000000</v>
      </c>
      <c r="F10" s="1267"/>
      <c r="G10" s="1268"/>
      <c r="H10" s="1269"/>
      <c r="I10" s="1271"/>
      <c r="J10" s="1231"/>
      <c r="K10" s="1231"/>
      <c r="L10" s="1231"/>
      <c r="M10" s="1231"/>
      <c r="N10" s="1231"/>
      <c r="O10" s="1231"/>
      <c r="P10" s="1231"/>
      <c r="Q10" s="1231"/>
      <c r="R10" s="1231"/>
      <c r="S10" s="1231"/>
    </row>
    <row r="11" spans="1:19" ht="28.5">
      <c r="A11" s="1231"/>
      <c r="B11" s="1248" t="s">
        <v>3314</v>
      </c>
      <c r="C11" s="1248" t="s">
        <v>3315</v>
      </c>
      <c r="D11" s="1249" t="s">
        <v>3316</v>
      </c>
      <c r="E11" s="1250">
        <v>1300000000</v>
      </c>
      <c r="F11" s="1251">
        <v>1300000000</v>
      </c>
      <c r="G11" s="1252">
        <f t="shared" ref="G11:G12" si="3">E11+F11</f>
        <v>2600000000</v>
      </c>
      <c r="H11" s="1253">
        <v>25750058</v>
      </c>
      <c r="I11" s="1254">
        <f t="shared" ref="I11:I12" si="4">G11+H11</f>
        <v>2625750058</v>
      </c>
      <c r="J11" s="1231"/>
      <c r="K11" s="1231"/>
      <c r="L11" s="1231"/>
      <c r="M11" s="1231"/>
      <c r="N11" s="1231"/>
      <c r="O11" s="1231"/>
      <c r="P11" s="1231"/>
      <c r="Q11" s="1231"/>
      <c r="R11" s="1231"/>
      <c r="S11" s="1231"/>
    </row>
    <row r="12" spans="1:19" ht="42.75">
      <c r="A12" s="1231"/>
      <c r="B12" s="1248" t="s">
        <v>3317</v>
      </c>
      <c r="C12" s="1248" t="s">
        <v>3318</v>
      </c>
      <c r="D12" s="1249" t="s">
        <v>3319</v>
      </c>
      <c r="E12" s="1250">
        <f t="shared" ref="E12:F12" si="5">E13+E14</f>
        <v>5500000000</v>
      </c>
      <c r="F12" s="1251">
        <f t="shared" si="5"/>
        <v>1000000000</v>
      </c>
      <c r="G12" s="1252">
        <f t="shared" si="3"/>
        <v>6500000000</v>
      </c>
      <c r="H12" s="1253">
        <f>H13+H14</f>
        <v>245000000</v>
      </c>
      <c r="I12" s="1254">
        <f t="shared" si="4"/>
        <v>6745000000</v>
      </c>
      <c r="J12" s="1231"/>
      <c r="K12" s="1231"/>
      <c r="L12" s="1231"/>
      <c r="M12" s="1231"/>
      <c r="N12" s="1231"/>
      <c r="O12" s="1231"/>
      <c r="P12" s="1231"/>
      <c r="Q12" s="1231"/>
      <c r="R12" s="1231"/>
      <c r="S12" s="1231"/>
    </row>
    <row r="13" spans="1:19">
      <c r="A13" s="1231"/>
      <c r="B13" s="1256"/>
      <c r="C13" s="1257"/>
      <c r="D13" s="1258" t="s">
        <v>3320</v>
      </c>
      <c r="E13" s="1259">
        <v>3898950000</v>
      </c>
      <c r="F13" s="1260">
        <v>1000000000</v>
      </c>
      <c r="G13" s="1261"/>
      <c r="H13" s="1262">
        <v>245000000</v>
      </c>
      <c r="I13" s="1263"/>
      <c r="J13" s="1231"/>
      <c r="K13" s="1231"/>
      <c r="L13" s="1231"/>
      <c r="M13" s="1231"/>
      <c r="N13" s="1231"/>
      <c r="O13" s="1231"/>
      <c r="P13" s="1231"/>
      <c r="Q13" s="1231"/>
      <c r="R13" s="1231"/>
      <c r="S13" s="1231"/>
    </row>
    <row r="14" spans="1:19" ht="28.5">
      <c r="A14" s="1231"/>
      <c r="B14" s="1256"/>
      <c r="C14" s="1264"/>
      <c r="D14" s="1265" t="s">
        <v>3321</v>
      </c>
      <c r="E14" s="1266">
        <v>1601050000</v>
      </c>
      <c r="F14" s="1267"/>
      <c r="G14" s="1268"/>
      <c r="H14" s="1269"/>
      <c r="I14" s="1271"/>
      <c r="J14" s="1231"/>
      <c r="K14" s="1231"/>
      <c r="L14" s="1231"/>
      <c r="M14" s="1231"/>
      <c r="N14" s="1231"/>
      <c r="O14" s="1231"/>
      <c r="P14" s="1231"/>
      <c r="Q14" s="1231"/>
      <c r="R14" s="1231"/>
      <c r="S14" s="1231"/>
    </row>
    <row r="15" spans="1:19" ht="42.75">
      <c r="A15" s="1231"/>
      <c r="B15" s="1248" t="s">
        <v>3322</v>
      </c>
      <c r="C15" s="1248" t="s">
        <v>3323</v>
      </c>
      <c r="D15" s="1249" t="s">
        <v>3324</v>
      </c>
      <c r="E15" s="1250">
        <f t="shared" ref="E15:F15" si="6">E16+E17</f>
        <v>13260000000</v>
      </c>
      <c r="F15" s="1251">
        <f t="shared" si="6"/>
        <v>4500000000</v>
      </c>
      <c r="G15" s="1252">
        <f>E15+F15</f>
        <v>17760000000</v>
      </c>
      <c r="H15" s="1253">
        <f>H16+H17</f>
        <v>95945063</v>
      </c>
      <c r="I15" s="1254">
        <f>G15+H15</f>
        <v>17855945063</v>
      </c>
      <c r="J15" s="1231"/>
      <c r="K15" s="1231"/>
      <c r="L15" s="1231"/>
      <c r="M15" s="1231"/>
      <c r="N15" s="1231"/>
      <c r="O15" s="1231"/>
      <c r="P15" s="1231"/>
      <c r="Q15" s="1231"/>
      <c r="R15" s="1231"/>
      <c r="S15" s="1231"/>
    </row>
    <row r="16" spans="1:19" ht="17.25" customHeight="1">
      <c r="A16" s="1231"/>
      <c r="B16" s="1256"/>
      <c r="C16" s="1257"/>
      <c r="D16" s="1258" t="s">
        <v>3312</v>
      </c>
      <c r="E16" s="1259">
        <v>11995202000</v>
      </c>
      <c r="F16" s="1260">
        <v>4500000000</v>
      </c>
      <c r="G16" s="1261"/>
      <c r="H16" s="1262">
        <v>95945063</v>
      </c>
      <c r="I16" s="1263"/>
      <c r="J16" s="1231"/>
      <c r="K16" s="1231"/>
      <c r="L16" s="1231"/>
      <c r="M16" s="1231"/>
      <c r="N16" s="1231"/>
      <c r="O16" s="1231"/>
      <c r="P16" s="1231"/>
      <c r="Q16" s="1231"/>
      <c r="R16" s="1231"/>
      <c r="S16" s="1231"/>
    </row>
    <row r="17" spans="1:19" ht="18" customHeight="1">
      <c r="A17" s="1231"/>
      <c r="B17" s="1256"/>
      <c r="C17" s="1264"/>
      <c r="D17" s="1265" t="s">
        <v>3325</v>
      </c>
      <c r="E17" s="1266">
        <v>1264798000</v>
      </c>
      <c r="F17" s="1267"/>
      <c r="G17" s="1268"/>
      <c r="H17" s="1269"/>
      <c r="I17" s="1271"/>
      <c r="J17" s="1231"/>
      <c r="K17" s="1231"/>
      <c r="L17" s="1231"/>
      <c r="M17" s="1231"/>
      <c r="N17" s="1231"/>
      <c r="O17" s="1231"/>
      <c r="P17" s="1231"/>
      <c r="Q17" s="1231"/>
      <c r="R17" s="1231"/>
      <c r="S17" s="1231"/>
    </row>
    <row r="18" spans="1:19" ht="28.5">
      <c r="A18" s="1231"/>
      <c r="B18" s="1248" t="s">
        <v>3326</v>
      </c>
      <c r="C18" s="1248" t="s">
        <v>3327</v>
      </c>
      <c r="D18" s="1249" t="s">
        <v>3328</v>
      </c>
      <c r="E18" s="1250">
        <v>130000000</v>
      </c>
      <c r="F18" s="1251">
        <v>0</v>
      </c>
      <c r="G18" s="1252">
        <f t="shared" ref="G18:G19" si="7">E18+F18</f>
        <v>130000000</v>
      </c>
      <c r="H18" s="1253">
        <v>620100000</v>
      </c>
      <c r="I18" s="1254">
        <f t="shared" ref="I18:I19" si="8">G18+H18</f>
        <v>750100000</v>
      </c>
      <c r="J18" s="1231"/>
      <c r="K18" s="1231"/>
      <c r="L18" s="1231"/>
      <c r="M18" s="1231"/>
      <c r="N18" s="1231"/>
      <c r="O18" s="1231"/>
      <c r="P18" s="1231"/>
      <c r="Q18" s="1231"/>
      <c r="R18" s="1231"/>
      <c r="S18" s="1231"/>
    </row>
    <row r="19" spans="1:19" ht="28.5">
      <c r="A19" s="1231"/>
      <c r="B19" s="1248" t="s">
        <v>3329</v>
      </c>
      <c r="C19" s="1248" t="s">
        <v>3330</v>
      </c>
      <c r="D19" s="1249" t="s">
        <v>3331</v>
      </c>
      <c r="E19" s="1250">
        <f t="shared" ref="E19:F19" si="9">E20+E21</f>
        <v>300000000</v>
      </c>
      <c r="F19" s="1251">
        <f t="shared" si="9"/>
        <v>0</v>
      </c>
      <c r="G19" s="1252">
        <f t="shared" si="7"/>
        <v>300000000</v>
      </c>
      <c r="H19" s="1253">
        <f>H20+H21</f>
        <v>866610000</v>
      </c>
      <c r="I19" s="1254">
        <f t="shared" si="8"/>
        <v>1166610000</v>
      </c>
      <c r="J19" s="1231"/>
      <c r="K19" s="1231"/>
      <c r="L19" s="1231"/>
      <c r="M19" s="1231"/>
      <c r="N19" s="1231"/>
      <c r="O19" s="1231"/>
      <c r="P19" s="1231"/>
      <c r="Q19" s="1231"/>
      <c r="R19" s="1231"/>
      <c r="S19" s="1231"/>
    </row>
    <row r="20" spans="1:19" ht="17.25" customHeight="1">
      <c r="A20" s="1231"/>
      <c r="B20" s="1256"/>
      <c r="C20" s="1257"/>
      <c r="D20" s="1258" t="s">
        <v>3332</v>
      </c>
      <c r="E20" s="1259">
        <v>238500000</v>
      </c>
      <c r="F20" s="1260">
        <v>0</v>
      </c>
      <c r="G20" s="1261"/>
      <c r="H20" s="1262">
        <v>866610000</v>
      </c>
      <c r="I20" s="1263"/>
      <c r="J20" s="1231"/>
      <c r="K20" s="1231"/>
      <c r="L20" s="1231"/>
      <c r="M20" s="1231"/>
      <c r="N20" s="1231"/>
      <c r="O20" s="1231"/>
      <c r="P20" s="1231"/>
      <c r="Q20" s="1231"/>
      <c r="R20" s="1231"/>
      <c r="S20" s="1231"/>
    </row>
    <row r="21" spans="1:19" ht="18" customHeight="1">
      <c r="A21" s="1231"/>
      <c r="B21" s="1256"/>
      <c r="C21" s="1264"/>
      <c r="D21" s="1265" t="s">
        <v>3333</v>
      </c>
      <c r="E21" s="1266">
        <v>61500000</v>
      </c>
      <c r="F21" s="1267"/>
      <c r="G21" s="1268"/>
      <c r="H21" s="1269"/>
      <c r="I21" s="1271"/>
      <c r="J21" s="1231"/>
      <c r="K21" s="1231"/>
      <c r="L21" s="1231"/>
      <c r="M21" s="1231"/>
      <c r="N21" s="1231"/>
      <c r="O21" s="1231"/>
      <c r="P21" s="1231"/>
      <c r="Q21" s="1231"/>
      <c r="R21" s="1231"/>
      <c r="S21" s="1231"/>
    </row>
    <row r="22" spans="1:19" ht="15.75" customHeight="1">
      <c r="A22" s="1231"/>
      <c r="B22" s="1248" t="s">
        <v>3334</v>
      </c>
      <c r="C22" s="1248" t="s">
        <v>3335</v>
      </c>
      <c r="D22" s="1249" t="s">
        <v>3336</v>
      </c>
      <c r="E22" s="1250">
        <v>360000000</v>
      </c>
      <c r="F22" s="1251">
        <v>800000000</v>
      </c>
      <c r="G22" s="1252">
        <f t="shared" ref="G22:G23" si="10">E22+F22</f>
        <v>1160000000</v>
      </c>
      <c r="H22" s="1253">
        <v>1636194448</v>
      </c>
      <c r="I22" s="1254">
        <f t="shared" ref="I22:I23" si="11">G22+H22</f>
        <v>2796194448</v>
      </c>
      <c r="J22" s="1231"/>
      <c r="K22" s="1231"/>
      <c r="L22" s="1231"/>
      <c r="M22" s="1231"/>
      <c r="N22" s="1231"/>
      <c r="O22" s="1231"/>
      <c r="P22" s="1231"/>
      <c r="Q22" s="1231"/>
      <c r="R22" s="1231"/>
      <c r="S22" s="1231"/>
    </row>
    <row r="23" spans="1:19" ht="15.75" customHeight="1">
      <c r="A23" s="1231"/>
      <c r="B23" s="1248" t="s">
        <v>3337</v>
      </c>
      <c r="C23" s="1248" t="s">
        <v>3338</v>
      </c>
      <c r="D23" s="1249" t="s">
        <v>3339</v>
      </c>
      <c r="E23" s="1250">
        <f t="shared" ref="E23:F23" si="12">E24+E25</f>
        <v>6800000000</v>
      </c>
      <c r="F23" s="1251">
        <f t="shared" si="12"/>
        <v>4800000000</v>
      </c>
      <c r="G23" s="1252">
        <f t="shared" si="10"/>
        <v>11600000000</v>
      </c>
      <c r="H23" s="1253">
        <f>H24+H25</f>
        <v>443476800</v>
      </c>
      <c r="I23" s="1254">
        <f t="shared" si="11"/>
        <v>12043476800</v>
      </c>
      <c r="J23" s="1231"/>
      <c r="K23" s="1231"/>
      <c r="L23" s="1231"/>
      <c r="M23" s="1231"/>
      <c r="N23" s="1231"/>
      <c r="O23" s="1231"/>
      <c r="P23" s="1231"/>
      <c r="Q23" s="1231"/>
      <c r="R23" s="1231"/>
      <c r="S23" s="1231"/>
    </row>
    <row r="24" spans="1:19" ht="17.25" customHeight="1">
      <c r="A24" s="1231"/>
      <c r="B24" s="1256"/>
      <c r="C24" s="1257"/>
      <c r="D24" s="1258" t="s">
        <v>3340</v>
      </c>
      <c r="E24" s="1259">
        <v>6144450000</v>
      </c>
      <c r="F24" s="1260">
        <v>4800000000</v>
      </c>
      <c r="G24" s="1261"/>
      <c r="H24" s="1262">
        <v>443476800</v>
      </c>
      <c r="I24" s="1263"/>
      <c r="J24" s="1231"/>
      <c r="K24" s="1231"/>
      <c r="L24" s="1231"/>
      <c r="M24" s="1231"/>
      <c r="N24" s="1231"/>
      <c r="O24" s="1231"/>
      <c r="P24" s="1231"/>
      <c r="Q24" s="1231"/>
      <c r="R24" s="1231"/>
      <c r="S24" s="1231"/>
    </row>
    <row r="25" spans="1:19" ht="18" customHeight="1">
      <c r="A25" s="1231"/>
      <c r="B25" s="1256"/>
      <c r="C25" s="1264"/>
      <c r="D25" s="1265" t="s">
        <v>3341</v>
      </c>
      <c r="E25" s="1266">
        <v>655550000</v>
      </c>
      <c r="F25" s="1267"/>
      <c r="G25" s="1268"/>
      <c r="H25" s="1269"/>
      <c r="I25" s="1271"/>
      <c r="J25" s="1231"/>
      <c r="K25" s="1231"/>
      <c r="L25" s="1231"/>
      <c r="M25" s="1231"/>
      <c r="N25" s="1231"/>
      <c r="O25" s="1231"/>
      <c r="P25" s="1231"/>
      <c r="Q25" s="1231"/>
      <c r="R25" s="1231"/>
      <c r="S25" s="1231"/>
    </row>
    <row r="26" spans="1:19" ht="15.75" customHeight="1">
      <c r="A26" s="1231"/>
      <c r="B26" s="1248" t="s">
        <v>3342</v>
      </c>
      <c r="C26" s="1248" t="s">
        <v>3343</v>
      </c>
      <c r="D26" s="1249" t="s">
        <v>3344</v>
      </c>
      <c r="E26" s="1250">
        <v>7000000000</v>
      </c>
      <c r="F26" s="1251">
        <v>1700000000</v>
      </c>
      <c r="G26" s="1252">
        <f t="shared" ref="G26:G28" si="13">E26+F26</f>
        <v>8700000000</v>
      </c>
      <c r="H26" s="1253">
        <v>1282465669</v>
      </c>
      <c r="I26" s="1254">
        <f t="shared" ref="I26:I28" si="14">G26+H26</f>
        <v>9982465669</v>
      </c>
      <c r="J26" s="1231"/>
      <c r="K26" s="1231"/>
      <c r="L26" s="1231"/>
      <c r="M26" s="1231"/>
      <c r="N26" s="1231"/>
      <c r="O26" s="1231"/>
      <c r="P26" s="1231"/>
      <c r="Q26" s="1231"/>
      <c r="R26" s="1231"/>
      <c r="S26" s="1231"/>
    </row>
    <row r="27" spans="1:19" ht="15.75" customHeight="1">
      <c r="A27" s="1231"/>
      <c r="B27" s="1248" t="s">
        <v>3346</v>
      </c>
      <c r="C27" s="1248" t="s">
        <v>3347</v>
      </c>
      <c r="D27" s="1249" t="s">
        <v>3348</v>
      </c>
      <c r="E27" s="1250">
        <v>223112404</v>
      </c>
      <c r="F27" s="1251">
        <v>0</v>
      </c>
      <c r="G27" s="1252">
        <f t="shared" si="13"/>
        <v>223112404</v>
      </c>
      <c r="H27" s="1253">
        <v>0</v>
      </c>
      <c r="I27" s="1254">
        <f t="shared" si="14"/>
        <v>223112404</v>
      </c>
      <c r="J27" s="1231"/>
      <c r="K27" s="1231"/>
      <c r="L27" s="1231"/>
      <c r="M27" s="1231"/>
      <c r="N27" s="1231"/>
      <c r="O27" s="1231"/>
      <c r="P27" s="1231"/>
      <c r="Q27" s="1231"/>
      <c r="R27" s="1231"/>
      <c r="S27" s="1231"/>
    </row>
    <row r="28" spans="1:19" ht="15.75" customHeight="1">
      <c r="A28" s="1231"/>
      <c r="B28" s="1248" t="s">
        <v>3349</v>
      </c>
      <c r="C28" s="1248" t="s">
        <v>3350</v>
      </c>
      <c r="D28" s="1249" t="s">
        <v>3351</v>
      </c>
      <c r="E28" s="1250">
        <v>1000000000</v>
      </c>
      <c r="F28" s="1251">
        <v>0</v>
      </c>
      <c r="G28" s="1252">
        <f t="shared" si="13"/>
        <v>1000000000</v>
      </c>
      <c r="H28" s="1253">
        <v>71772075</v>
      </c>
      <c r="I28" s="1254">
        <f t="shared" si="14"/>
        <v>1071772075</v>
      </c>
      <c r="J28" s="1231"/>
      <c r="K28" s="1231"/>
      <c r="L28" s="1231"/>
      <c r="M28" s="1231"/>
      <c r="N28" s="1231"/>
      <c r="O28" s="1231"/>
      <c r="P28" s="1231"/>
      <c r="Q28" s="1231"/>
      <c r="R28" s="1231"/>
      <c r="S28" s="1231"/>
    </row>
    <row r="29" spans="1:19" ht="15.75" customHeight="1">
      <c r="A29" s="1231"/>
      <c r="B29" s="2346" t="s">
        <v>3352</v>
      </c>
      <c r="C29" s="2099"/>
      <c r="D29" s="2101"/>
      <c r="E29" s="1272">
        <f t="shared" ref="E29:I29" si="15">SUM(E5:E28)</f>
        <v>72083112404</v>
      </c>
      <c r="F29" s="1272">
        <f t="shared" si="15"/>
        <v>26100000000</v>
      </c>
      <c r="G29" s="1272">
        <f t="shared" si="15"/>
        <v>56723112404</v>
      </c>
      <c r="H29" s="1272">
        <f t="shared" si="15"/>
        <v>46154931283</v>
      </c>
      <c r="I29" s="1273">
        <f t="shared" si="15"/>
        <v>100943112404</v>
      </c>
      <c r="J29" s="1231"/>
      <c r="K29" s="1231"/>
      <c r="L29" s="1231"/>
      <c r="M29" s="1231"/>
      <c r="N29" s="1231"/>
      <c r="O29" s="1231"/>
      <c r="P29" s="1231"/>
      <c r="Q29" s="1231"/>
      <c r="R29" s="1231"/>
      <c r="S29" s="1231"/>
    </row>
    <row r="30" spans="1:19" ht="15.75" customHeight="1">
      <c r="A30" s="1231"/>
      <c r="B30" s="1231"/>
      <c r="C30" s="706"/>
      <c r="D30" s="1231"/>
      <c r="E30" s="1231"/>
      <c r="F30" s="1231"/>
      <c r="G30" s="1231"/>
      <c r="H30" s="1231"/>
      <c r="I30" s="1231"/>
      <c r="J30" s="1231"/>
      <c r="K30" s="1231"/>
      <c r="L30" s="1231"/>
      <c r="M30" s="1231"/>
      <c r="N30" s="1231"/>
      <c r="O30" s="1231"/>
      <c r="P30" s="1231"/>
      <c r="Q30" s="1231"/>
      <c r="R30" s="1231"/>
      <c r="S30" s="1231"/>
    </row>
    <row r="31" spans="1:19" ht="15.75" customHeight="1">
      <c r="A31" s="1231"/>
      <c r="B31" s="1231"/>
      <c r="C31" s="1274" t="s">
        <v>3354</v>
      </c>
      <c r="D31" s="1275" t="s">
        <v>3355</v>
      </c>
      <c r="E31" s="1276" t="s">
        <v>3295</v>
      </c>
      <c r="F31" s="1277" t="s">
        <v>3296</v>
      </c>
      <c r="G31" s="1278" t="s">
        <v>3297</v>
      </c>
      <c r="H31" s="1279" t="s">
        <v>3298</v>
      </c>
      <c r="I31" s="1280" t="s">
        <v>3357</v>
      </c>
      <c r="J31" s="1231"/>
      <c r="K31" s="1231"/>
      <c r="L31" s="1231"/>
      <c r="M31" s="1231"/>
      <c r="N31" s="1231"/>
      <c r="O31" s="1231"/>
      <c r="P31" s="1231"/>
      <c r="Q31" s="1231"/>
      <c r="R31" s="1231"/>
      <c r="S31" s="1231"/>
    </row>
    <row r="32" spans="1:19" ht="15.75" customHeight="1">
      <c r="A32" s="1231"/>
      <c r="B32" s="1231"/>
      <c r="C32" s="1248" t="s">
        <v>3358</v>
      </c>
      <c r="D32" s="1281" t="s">
        <v>3359</v>
      </c>
      <c r="E32" s="1250">
        <f t="shared" ref="E32:F32" si="16">E5+E6+E7+E8+E11</f>
        <v>7150000000</v>
      </c>
      <c r="F32" s="1251">
        <f t="shared" si="16"/>
        <v>2200000000</v>
      </c>
      <c r="G32" s="1252">
        <f t="shared" ref="G32:G36" si="17">E32+F32</f>
        <v>9350000000</v>
      </c>
      <c r="H32" s="1253">
        <f>H5+H6+H7+H8+H11</f>
        <v>38958435945</v>
      </c>
      <c r="I32" s="1254">
        <f t="shared" ref="I32:I36" si="18">G32+H32</f>
        <v>48308435945</v>
      </c>
      <c r="J32" s="1231"/>
      <c r="K32" s="1231"/>
      <c r="L32" s="1231"/>
      <c r="M32" s="1231"/>
      <c r="N32" s="1231"/>
      <c r="O32" s="1231"/>
      <c r="P32" s="1231"/>
      <c r="Q32" s="1231"/>
      <c r="R32" s="1231"/>
      <c r="S32" s="1231"/>
    </row>
    <row r="33" spans="1:19" ht="42.75" customHeight="1">
      <c r="A33" s="1231"/>
      <c r="B33" s="1231"/>
      <c r="C33" s="1248" t="s">
        <v>3360</v>
      </c>
      <c r="D33" s="1249" t="s">
        <v>3361</v>
      </c>
      <c r="E33" s="1250">
        <f t="shared" ref="E33:F33" si="19">E12</f>
        <v>5500000000</v>
      </c>
      <c r="F33" s="1251">
        <f t="shared" si="19"/>
        <v>1000000000</v>
      </c>
      <c r="G33" s="1252">
        <f t="shared" si="17"/>
        <v>6500000000</v>
      </c>
      <c r="H33" s="1253">
        <f>H12</f>
        <v>245000000</v>
      </c>
      <c r="I33" s="1254">
        <f t="shared" si="18"/>
        <v>6745000000</v>
      </c>
      <c r="J33" s="1231"/>
      <c r="K33" s="1231"/>
      <c r="L33" s="1231"/>
      <c r="M33" s="1231"/>
      <c r="N33" s="1231"/>
      <c r="O33" s="1231"/>
      <c r="P33" s="1231"/>
      <c r="Q33" s="1231"/>
      <c r="R33" s="1231"/>
      <c r="S33" s="1231"/>
    </row>
    <row r="34" spans="1:19" ht="15.75" customHeight="1">
      <c r="A34" s="1231"/>
      <c r="B34" s="1231"/>
      <c r="C34" s="1248" t="s">
        <v>3362</v>
      </c>
      <c r="D34" s="1249" t="s">
        <v>3363</v>
      </c>
      <c r="E34" s="1250">
        <f t="shared" ref="E34:F34" si="20">E15</f>
        <v>13260000000</v>
      </c>
      <c r="F34" s="1251">
        <f t="shared" si="20"/>
        <v>4500000000</v>
      </c>
      <c r="G34" s="1252">
        <f t="shared" si="17"/>
        <v>17760000000</v>
      </c>
      <c r="H34" s="1253">
        <f>H15</f>
        <v>95945063</v>
      </c>
      <c r="I34" s="1254">
        <f t="shared" si="18"/>
        <v>17855945063</v>
      </c>
      <c r="J34" s="1231"/>
      <c r="K34" s="1231"/>
      <c r="L34" s="1231"/>
      <c r="M34" s="1231"/>
      <c r="N34" s="1231"/>
      <c r="O34" s="1231"/>
      <c r="P34" s="1231"/>
      <c r="Q34" s="1231"/>
      <c r="R34" s="1231"/>
      <c r="S34" s="1231"/>
    </row>
    <row r="35" spans="1:19" ht="15.75" customHeight="1">
      <c r="A35" s="1231"/>
      <c r="B35" s="1231"/>
      <c r="C35" s="1248" t="s">
        <v>3364</v>
      </c>
      <c r="D35" s="1249" t="s">
        <v>3365</v>
      </c>
      <c r="E35" s="1250">
        <f t="shared" ref="E35:F35" si="21">E18+E19+E22</f>
        <v>790000000</v>
      </c>
      <c r="F35" s="1251">
        <f t="shared" si="21"/>
        <v>800000000</v>
      </c>
      <c r="G35" s="1252">
        <f t="shared" si="17"/>
        <v>1590000000</v>
      </c>
      <c r="H35" s="1253">
        <f>H18+H19+H22</f>
        <v>3122904448</v>
      </c>
      <c r="I35" s="1254">
        <f t="shared" si="18"/>
        <v>4712904448</v>
      </c>
      <c r="J35" s="1231"/>
      <c r="K35" s="1231"/>
      <c r="L35" s="1231"/>
      <c r="M35" s="1231"/>
      <c r="N35" s="1231"/>
      <c r="O35" s="1231"/>
      <c r="P35" s="1231"/>
      <c r="Q35" s="1231"/>
      <c r="R35" s="1231"/>
      <c r="S35" s="1231"/>
    </row>
    <row r="36" spans="1:19" ht="15.75" customHeight="1">
      <c r="A36" s="1231"/>
      <c r="B36" s="1231"/>
      <c r="C36" s="1248" t="s">
        <v>3366</v>
      </c>
      <c r="D36" s="1249" t="s">
        <v>3367</v>
      </c>
      <c r="E36" s="1250">
        <f t="shared" ref="E36:F36" si="22">E23+E26+E27+E28</f>
        <v>15023112404</v>
      </c>
      <c r="F36" s="1251">
        <f t="shared" si="22"/>
        <v>6500000000</v>
      </c>
      <c r="G36" s="1252">
        <f t="shared" si="17"/>
        <v>21523112404</v>
      </c>
      <c r="H36" s="1253">
        <f>H23+H26+H27+H28</f>
        <v>1797714544</v>
      </c>
      <c r="I36" s="1254">
        <f t="shared" si="18"/>
        <v>23320826948</v>
      </c>
      <c r="J36" s="1231"/>
      <c r="K36" s="1231"/>
      <c r="L36" s="1231"/>
      <c r="M36" s="1231"/>
      <c r="N36" s="1231"/>
      <c r="O36" s="1231"/>
      <c r="P36" s="1231"/>
      <c r="Q36" s="1231"/>
      <c r="R36" s="1231"/>
      <c r="S36" s="1231"/>
    </row>
    <row r="37" spans="1:19" ht="15.75" customHeight="1">
      <c r="A37" s="1231"/>
      <c r="B37" s="1231"/>
      <c r="C37" s="2347" t="s">
        <v>3352</v>
      </c>
      <c r="D37" s="2031"/>
      <c r="E37" s="1282">
        <f t="shared" ref="E37:I37" si="23">SUM(E32:E36)</f>
        <v>41723112404</v>
      </c>
      <c r="F37" s="1282">
        <f t="shared" si="23"/>
        <v>15000000000</v>
      </c>
      <c r="G37" s="1282">
        <f t="shared" si="23"/>
        <v>56723112404</v>
      </c>
      <c r="H37" s="1282">
        <f t="shared" si="23"/>
        <v>44220000000</v>
      </c>
      <c r="I37" s="1282">
        <f t="shared" si="23"/>
        <v>100943112404</v>
      </c>
      <c r="J37" s="1231"/>
      <c r="K37" s="1231"/>
      <c r="L37" s="1231"/>
      <c r="M37" s="1231"/>
      <c r="N37" s="1231"/>
      <c r="O37" s="1231"/>
      <c r="P37" s="1231"/>
      <c r="Q37" s="1231"/>
      <c r="R37" s="1231"/>
      <c r="S37" s="1231"/>
    </row>
    <row r="38" spans="1:19" ht="15.75" customHeight="1">
      <c r="A38" s="1231"/>
      <c r="B38" s="1231"/>
      <c r="C38" s="706"/>
      <c r="D38" s="1231"/>
      <c r="E38" s="1231"/>
      <c r="F38" s="1231"/>
      <c r="G38" s="1231"/>
      <c r="H38" s="1231"/>
      <c r="I38" s="1231"/>
      <c r="J38" s="1231"/>
      <c r="K38" s="1231"/>
      <c r="L38" s="1231"/>
      <c r="M38" s="1231"/>
      <c r="N38" s="1231"/>
      <c r="O38" s="1231"/>
      <c r="P38" s="1231"/>
      <c r="Q38" s="1231"/>
      <c r="R38" s="1231"/>
      <c r="S38" s="1231"/>
    </row>
    <row r="39" spans="1:19" ht="15.75" customHeight="1">
      <c r="A39" s="1231"/>
      <c r="B39" s="1231"/>
      <c r="C39" s="1283" t="s">
        <v>3368</v>
      </c>
      <c r="D39" s="1283" t="s">
        <v>3369</v>
      </c>
      <c r="E39" s="1276" t="s">
        <v>3295</v>
      </c>
      <c r="F39" s="1277" t="s">
        <v>3296</v>
      </c>
      <c r="G39" s="1278" t="s">
        <v>3297</v>
      </c>
      <c r="H39" s="1279" t="s">
        <v>3370</v>
      </c>
      <c r="I39" s="1280" t="s">
        <v>3357</v>
      </c>
      <c r="J39" s="1231"/>
      <c r="K39" s="1231"/>
      <c r="L39" s="1231"/>
      <c r="M39" s="1231"/>
      <c r="N39" s="1231"/>
      <c r="O39" s="1231"/>
      <c r="P39" s="1231"/>
      <c r="Q39" s="1231"/>
      <c r="R39" s="1231"/>
      <c r="S39" s="1231"/>
    </row>
    <row r="40" spans="1:19" ht="15.75" customHeight="1">
      <c r="A40" s="1231"/>
      <c r="B40" s="1231"/>
      <c r="C40" s="1284" t="s">
        <v>3371</v>
      </c>
      <c r="D40" s="1285" t="s">
        <v>3372</v>
      </c>
      <c r="E40" s="1250">
        <v>47409042626</v>
      </c>
      <c r="F40" s="1251">
        <v>0</v>
      </c>
      <c r="G40" s="1252">
        <f t="shared" ref="G40:G44" si="24">E40+F40</f>
        <v>47409042626</v>
      </c>
      <c r="H40" s="1253">
        <v>0</v>
      </c>
      <c r="I40" s="1254">
        <f t="shared" ref="I40:I41" si="25">G40+H40</f>
        <v>47409042626</v>
      </c>
      <c r="J40" s="1231"/>
      <c r="K40" s="1231"/>
      <c r="L40" s="1231"/>
      <c r="M40" s="1231"/>
      <c r="N40" s="1231"/>
      <c r="O40" s="1231"/>
      <c r="P40" s="1231"/>
      <c r="Q40" s="1231"/>
      <c r="R40" s="1231"/>
      <c r="S40" s="1231"/>
    </row>
    <row r="41" spans="1:19" ht="15.75" customHeight="1">
      <c r="A41" s="1231"/>
      <c r="B41" s="1231"/>
      <c r="C41" s="1286" t="s">
        <v>3373</v>
      </c>
      <c r="D41" s="1287" t="s">
        <v>3374</v>
      </c>
      <c r="E41" s="1250">
        <v>6177994020</v>
      </c>
      <c r="F41" s="1251">
        <v>0</v>
      </c>
      <c r="G41" s="1252">
        <f t="shared" si="24"/>
        <v>6177994020</v>
      </c>
      <c r="H41" s="1253">
        <f>H42+H43</f>
        <v>3247774811</v>
      </c>
      <c r="I41" s="1254">
        <f t="shared" si="25"/>
        <v>9425768831</v>
      </c>
      <c r="J41" s="1231"/>
      <c r="K41" s="1231"/>
      <c r="L41" s="1231"/>
      <c r="M41" s="1231"/>
      <c r="N41" s="1231"/>
      <c r="O41" s="1231"/>
      <c r="P41" s="1231"/>
      <c r="Q41" s="1231"/>
      <c r="R41" s="1231"/>
      <c r="S41" s="1231"/>
    </row>
    <row r="42" spans="1:19" ht="15.75" customHeight="1">
      <c r="A42" s="1231"/>
      <c r="B42" s="1231"/>
      <c r="C42" s="1287" t="s">
        <v>3375</v>
      </c>
      <c r="D42" s="1287" t="s">
        <v>3374</v>
      </c>
      <c r="E42" s="1250"/>
      <c r="F42" s="1251"/>
      <c r="G42" s="1252">
        <f t="shared" si="24"/>
        <v>0</v>
      </c>
      <c r="H42" s="1253">
        <f>223510000+2406264811</f>
        <v>2629774811</v>
      </c>
      <c r="I42" s="1254"/>
      <c r="J42" s="1231"/>
      <c r="K42" s="1231"/>
      <c r="L42" s="1231"/>
      <c r="M42" s="1231"/>
      <c r="N42" s="1231"/>
      <c r="O42" s="1231"/>
      <c r="P42" s="1231"/>
      <c r="Q42" s="1231"/>
      <c r="R42" s="1231"/>
      <c r="S42" s="1231"/>
    </row>
    <row r="43" spans="1:19" ht="15.75" customHeight="1">
      <c r="A43" s="1231"/>
      <c r="B43" s="1231"/>
      <c r="C43" s="1287" t="s">
        <v>3376</v>
      </c>
      <c r="D43" s="1287" t="s">
        <v>3374</v>
      </c>
      <c r="E43" s="1250"/>
      <c r="F43" s="1251"/>
      <c r="G43" s="1252">
        <f t="shared" si="24"/>
        <v>0</v>
      </c>
      <c r="H43" s="1253">
        <v>618000000</v>
      </c>
      <c r="I43" s="1254"/>
      <c r="J43" s="1231"/>
      <c r="K43" s="1231"/>
      <c r="L43" s="1231"/>
      <c r="M43" s="1231"/>
      <c r="N43" s="1231"/>
      <c r="O43" s="1231"/>
      <c r="P43" s="1231"/>
      <c r="Q43" s="1231"/>
      <c r="R43" s="1231"/>
      <c r="S43" s="1231"/>
    </row>
    <row r="44" spans="1:19" ht="15.75" customHeight="1">
      <c r="A44" s="1231"/>
      <c r="B44" s="1231"/>
      <c r="C44" s="1288" t="s">
        <v>3377</v>
      </c>
      <c r="D44" s="1289" t="s">
        <v>3378</v>
      </c>
      <c r="E44" s="1250">
        <v>0</v>
      </c>
      <c r="F44" s="1251">
        <v>0</v>
      </c>
      <c r="G44" s="1252">
        <f t="shared" si="24"/>
        <v>0</v>
      </c>
      <c r="H44" s="1253">
        <v>315180000</v>
      </c>
      <c r="I44" s="1254">
        <f>G44+H44</f>
        <v>315180000</v>
      </c>
      <c r="J44" s="1231"/>
      <c r="K44" s="1231"/>
      <c r="L44" s="1231"/>
      <c r="M44" s="1231"/>
      <c r="N44" s="1231"/>
      <c r="O44" s="1231"/>
      <c r="P44" s="1231"/>
      <c r="Q44" s="1231"/>
      <c r="R44" s="1231"/>
      <c r="S44" s="1231"/>
    </row>
    <row r="45" spans="1:19" ht="15.75" customHeight="1">
      <c r="A45" s="1231"/>
      <c r="B45" s="1231"/>
      <c r="C45" s="2346" t="s">
        <v>3379</v>
      </c>
      <c r="D45" s="2101"/>
      <c r="E45" s="1282">
        <f t="shared" ref="E45:I45" si="26">E40+E41+E44</f>
        <v>53587036646</v>
      </c>
      <c r="F45" s="1282">
        <f t="shared" si="26"/>
        <v>0</v>
      </c>
      <c r="G45" s="1282">
        <f t="shared" si="26"/>
        <v>53587036646</v>
      </c>
      <c r="H45" s="1282">
        <f t="shared" si="26"/>
        <v>3562954811</v>
      </c>
      <c r="I45" s="1282">
        <f t="shared" si="26"/>
        <v>57149991457</v>
      </c>
      <c r="J45" s="1231"/>
      <c r="K45" s="1231"/>
      <c r="L45" s="1231"/>
      <c r="M45" s="1231"/>
      <c r="N45" s="1231"/>
      <c r="O45" s="1231"/>
      <c r="P45" s="1231"/>
      <c r="Q45" s="1231"/>
      <c r="R45" s="1231"/>
      <c r="S45" s="1231"/>
    </row>
    <row r="46" spans="1:19" ht="15.75" customHeight="1">
      <c r="A46" s="1231"/>
      <c r="B46" s="1231"/>
      <c r="C46" s="706"/>
      <c r="D46" s="1290"/>
      <c r="E46" s="1231"/>
      <c r="F46" s="1231"/>
      <c r="G46" s="1231"/>
      <c r="H46" s="1231"/>
      <c r="I46" s="1231"/>
      <c r="J46" s="1231"/>
      <c r="K46" s="1231"/>
      <c r="L46" s="1231"/>
      <c r="M46" s="1231"/>
      <c r="N46" s="1231"/>
      <c r="O46" s="1231"/>
      <c r="P46" s="1231"/>
      <c r="Q46" s="1231"/>
      <c r="R46" s="1231"/>
      <c r="S46" s="1231"/>
    </row>
    <row r="47" spans="1:19" ht="15.75" customHeight="1">
      <c r="A47" s="1231"/>
      <c r="B47" s="1231"/>
      <c r="C47" s="2348" t="s">
        <v>3380</v>
      </c>
      <c r="D47" s="2349"/>
      <c r="E47" s="1282">
        <f t="shared" ref="E47:I47" si="27">E37+E45</f>
        <v>95310149050</v>
      </c>
      <c r="F47" s="1282">
        <f t="shared" si="27"/>
        <v>15000000000</v>
      </c>
      <c r="G47" s="1282">
        <f t="shared" si="27"/>
        <v>110310149050</v>
      </c>
      <c r="H47" s="1282">
        <f t="shared" si="27"/>
        <v>47782954811</v>
      </c>
      <c r="I47" s="1282">
        <f t="shared" si="27"/>
        <v>158093103861</v>
      </c>
      <c r="J47" s="1231"/>
      <c r="K47" s="1231"/>
      <c r="L47" s="1231"/>
      <c r="M47" s="1231"/>
      <c r="N47" s="1231"/>
      <c r="O47" s="1231"/>
      <c r="P47" s="1231"/>
      <c r="Q47" s="1231"/>
      <c r="R47" s="1231"/>
      <c r="S47" s="1231"/>
    </row>
    <row r="48" spans="1:19" ht="15.75" customHeight="1">
      <c r="A48" s="1231"/>
      <c r="B48" s="1231"/>
      <c r="C48" s="706"/>
      <c r="D48" s="1290"/>
      <c r="E48" s="1231"/>
      <c r="F48" s="1231"/>
      <c r="G48" s="1231"/>
      <c r="H48" s="1231"/>
      <c r="I48" s="1231"/>
      <c r="J48" s="1231"/>
      <c r="K48" s="1231"/>
      <c r="L48" s="1231"/>
      <c r="M48" s="1231"/>
      <c r="N48" s="1231"/>
      <c r="O48" s="1231"/>
      <c r="P48" s="1231"/>
      <c r="Q48" s="1231"/>
      <c r="R48" s="1231"/>
      <c r="S48" s="1231"/>
    </row>
    <row r="49" spans="1:19" ht="15.75" customHeight="1">
      <c r="A49" s="1231"/>
      <c r="B49" s="1231"/>
      <c r="C49" s="1291"/>
      <c r="D49" s="1291"/>
      <c r="E49" s="1231"/>
      <c r="F49" s="1231"/>
      <c r="G49" s="1231"/>
      <c r="H49" s="1231"/>
      <c r="I49" s="1231"/>
      <c r="J49" s="1231"/>
      <c r="K49" s="1231"/>
      <c r="L49" s="1231"/>
      <c r="M49" s="1231"/>
      <c r="N49" s="1231"/>
      <c r="O49" s="1231"/>
      <c r="P49" s="1231"/>
      <c r="Q49" s="1231"/>
      <c r="R49" s="1231"/>
      <c r="S49" s="1231"/>
    </row>
    <row r="50" spans="1:19" ht="15.75" customHeight="1">
      <c r="A50" s="1231"/>
      <c r="B50" s="1231"/>
      <c r="C50" s="1292"/>
      <c r="D50" s="1293"/>
      <c r="E50" s="1231"/>
      <c r="F50" s="1231"/>
      <c r="G50" s="1231"/>
      <c r="H50" s="1231"/>
      <c r="I50" s="1231"/>
      <c r="J50" s="1231"/>
      <c r="K50" s="1231"/>
      <c r="L50" s="1231"/>
      <c r="M50" s="1231"/>
      <c r="N50" s="1231"/>
      <c r="O50" s="1231"/>
      <c r="P50" s="1231"/>
      <c r="Q50" s="1231"/>
      <c r="R50" s="1231"/>
      <c r="S50" s="1231"/>
    </row>
    <row r="51" spans="1:19" ht="15.75" customHeight="1">
      <c r="A51" s="1231"/>
      <c r="B51" s="1231"/>
      <c r="C51" s="1292"/>
      <c r="D51" s="1293"/>
      <c r="E51" s="1231"/>
      <c r="F51" s="1231"/>
      <c r="G51" s="1231"/>
      <c r="H51" s="1231"/>
      <c r="I51" s="1231"/>
      <c r="J51" s="1231"/>
      <c r="K51" s="1231"/>
      <c r="L51" s="1231"/>
      <c r="M51" s="1231"/>
      <c r="N51" s="1231"/>
      <c r="O51" s="1231"/>
      <c r="P51" s="1231"/>
      <c r="Q51" s="1231"/>
      <c r="R51" s="1231"/>
      <c r="S51" s="1231"/>
    </row>
    <row r="52" spans="1:19" ht="15.75" customHeight="1">
      <c r="A52" s="1231"/>
      <c r="B52" s="1231"/>
      <c r="C52" s="1292"/>
      <c r="D52" s="1293"/>
      <c r="E52" s="1231"/>
      <c r="F52" s="1231"/>
      <c r="G52" s="1231"/>
      <c r="H52" s="1231"/>
      <c r="I52" s="1231"/>
      <c r="J52" s="1231"/>
      <c r="K52" s="1231"/>
      <c r="L52" s="1231"/>
      <c r="M52" s="1231"/>
      <c r="N52" s="1231"/>
      <c r="O52" s="1231"/>
      <c r="P52" s="1231"/>
      <c r="Q52" s="1231"/>
      <c r="R52" s="1231"/>
      <c r="S52" s="1231"/>
    </row>
    <row r="53" spans="1:19" ht="15.75" customHeight="1">
      <c r="A53" s="1231"/>
      <c r="B53" s="1231"/>
      <c r="C53" s="1292"/>
      <c r="D53" s="1293"/>
      <c r="E53" s="1231"/>
      <c r="F53" s="1231"/>
      <c r="G53" s="1231"/>
      <c r="H53" s="1231"/>
      <c r="I53" s="1231"/>
      <c r="J53" s="1231"/>
      <c r="K53" s="1231"/>
      <c r="L53" s="1231"/>
      <c r="M53" s="1231"/>
      <c r="N53" s="1231"/>
      <c r="O53" s="1231"/>
      <c r="P53" s="1231"/>
      <c r="Q53" s="1231"/>
      <c r="R53" s="1231"/>
      <c r="S53" s="1231"/>
    </row>
    <row r="54" spans="1:19" ht="15.75" customHeight="1">
      <c r="A54" s="1231"/>
      <c r="B54" s="1231"/>
      <c r="C54" s="1292"/>
      <c r="D54" s="1293"/>
      <c r="E54" s="1231"/>
      <c r="F54" s="1231"/>
      <c r="G54" s="1231"/>
      <c r="H54" s="1231"/>
      <c r="I54" s="1231"/>
      <c r="J54" s="1231"/>
      <c r="K54" s="1231"/>
      <c r="L54" s="1231"/>
      <c r="M54" s="1231"/>
      <c r="N54" s="1231"/>
      <c r="O54" s="1231"/>
      <c r="P54" s="1231"/>
      <c r="Q54" s="1231"/>
      <c r="R54" s="1231"/>
      <c r="S54" s="1231"/>
    </row>
    <row r="55" spans="1:19" ht="15.75" customHeight="1">
      <c r="A55" s="1231"/>
      <c r="B55" s="1231"/>
      <c r="C55" s="2350"/>
      <c r="D55" s="1715"/>
      <c r="E55" s="1231"/>
      <c r="F55" s="1231"/>
      <c r="G55" s="1231"/>
      <c r="H55" s="1231"/>
      <c r="I55" s="1231"/>
      <c r="J55" s="1231"/>
      <c r="K55" s="1231"/>
      <c r="L55" s="1231"/>
      <c r="M55" s="1231"/>
      <c r="N55" s="1231"/>
      <c r="O55" s="1231"/>
      <c r="P55" s="1231"/>
      <c r="Q55" s="1231"/>
      <c r="R55" s="1231"/>
      <c r="S55" s="1231"/>
    </row>
    <row r="56" spans="1:19" ht="15.75" customHeight="1">
      <c r="A56" s="1231"/>
      <c r="B56" s="1231"/>
      <c r="C56" s="706"/>
      <c r="D56" s="1231"/>
      <c r="E56" s="1231"/>
      <c r="F56" s="1231"/>
      <c r="G56" s="1231"/>
      <c r="H56" s="1231"/>
      <c r="I56" s="1231"/>
      <c r="J56" s="1231"/>
      <c r="K56" s="1231"/>
      <c r="L56" s="1231"/>
      <c r="M56" s="1231"/>
      <c r="N56" s="1231"/>
      <c r="O56" s="1231"/>
      <c r="P56" s="1231"/>
      <c r="Q56" s="1231"/>
      <c r="R56" s="1231"/>
      <c r="S56" s="1231"/>
    </row>
    <row r="57" spans="1:19" ht="15.75" customHeight="1">
      <c r="A57" s="1231"/>
      <c r="B57" s="1231"/>
      <c r="C57" s="706"/>
      <c r="D57" s="1231"/>
      <c r="E57" s="1231"/>
      <c r="F57" s="1231"/>
      <c r="G57" s="1231"/>
      <c r="H57" s="1231"/>
      <c r="I57" s="1231"/>
      <c r="J57" s="1231"/>
      <c r="K57" s="1231"/>
      <c r="L57" s="1231"/>
      <c r="M57" s="1231"/>
      <c r="N57" s="1231"/>
      <c r="O57" s="1231"/>
      <c r="P57" s="1231"/>
      <c r="Q57" s="1231"/>
      <c r="R57" s="1231"/>
      <c r="S57" s="1231"/>
    </row>
    <row r="58" spans="1:19" ht="15.75" customHeight="1">
      <c r="A58" s="1231"/>
      <c r="B58" s="1231"/>
      <c r="C58" s="706"/>
      <c r="D58" s="1231"/>
      <c r="E58" s="1231"/>
      <c r="F58" s="1231"/>
      <c r="G58" s="1231"/>
      <c r="H58" s="1231"/>
      <c r="I58" s="1231"/>
      <c r="J58" s="1231"/>
      <c r="K58" s="1231"/>
      <c r="L58" s="1231"/>
      <c r="M58" s="1231"/>
      <c r="N58" s="1231"/>
      <c r="O58" s="1231"/>
      <c r="P58" s="1231"/>
      <c r="Q58" s="1231"/>
      <c r="R58" s="1231"/>
      <c r="S58" s="1231"/>
    </row>
    <row r="59" spans="1:19" ht="15.75" customHeight="1">
      <c r="A59" s="1231"/>
      <c r="B59" s="1294"/>
      <c r="C59" s="1294"/>
      <c r="D59" s="1295"/>
      <c r="E59" s="1231"/>
      <c r="F59" s="1231"/>
      <c r="G59" s="1231"/>
      <c r="H59" s="1231"/>
      <c r="I59" s="1231"/>
      <c r="J59" s="1231"/>
      <c r="K59" s="1231"/>
      <c r="L59" s="1231"/>
      <c r="M59" s="1231"/>
      <c r="N59" s="1231"/>
      <c r="O59" s="1231"/>
      <c r="P59" s="1231"/>
      <c r="Q59" s="1231"/>
      <c r="R59" s="1231"/>
      <c r="S59" s="1231"/>
    </row>
    <row r="60" spans="1:19" ht="15.75" customHeight="1">
      <c r="A60" s="1231"/>
      <c r="B60" s="1294"/>
      <c r="C60" s="1294"/>
      <c r="D60" s="1295"/>
      <c r="E60" s="1231"/>
      <c r="F60" s="1231"/>
      <c r="G60" s="1231"/>
      <c r="H60" s="1231"/>
      <c r="I60" s="1231"/>
      <c r="J60" s="1231"/>
      <c r="K60" s="1231"/>
      <c r="L60" s="1231"/>
      <c r="M60" s="1231"/>
      <c r="N60" s="1231"/>
      <c r="O60" s="1231"/>
      <c r="P60" s="1231"/>
      <c r="Q60" s="1231"/>
      <c r="R60" s="1231"/>
      <c r="S60" s="1231"/>
    </row>
    <row r="61" spans="1:19" ht="15.75" customHeight="1">
      <c r="A61" s="1231"/>
      <c r="B61" s="1231"/>
      <c r="C61" s="706"/>
      <c r="D61" s="1295"/>
      <c r="E61" s="1231"/>
      <c r="F61" s="1231"/>
      <c r="G61" s="1231"/>
      <c r="H61" s="1231"/>
      <c r="I61" s="1231"/>
      <c r="J61" s="1231"/>
      <c r="K61" s="1231"/>
      <c r="L61" s="1231"/>
      <c r="M61" s="1231"/>
      <c r="N61" s="1231"/>
      <c r="O61" s="1231"/>
      <c r="P61" s="1231"/>
      <c r="Q61" s="1231"/>
      <c r="R61" s="1231"/>
      <c r="S61" s="1231"/>
    </row>
    <row r="62" spans="1:19" ht="15.75" customHeight="1">
      <c r="A62" s="1231"/>
      <c r="B62" s="1231"/>
      <c r="C62" s="706"/>
      <c r="D62" s="1231"/>
      <c r="E62" s="1231"/>
      <c r="F62" s="1231"/>
      <c r="G62" s="1231"/>
      <c r="H62" s="1231"/>
      <c r="I62" s="1231"/>
      <c r="J62" s="1231"/>
      <c r="K62" s="1231"/>
      <c r="L62" s="1231"/>
      <c r="M62" s="1231"/>
      <c r="N62" s="1231"/>
      <c r="O62" s="1231"/>
      <c r="P62" s="1231"/>
      <c r="Q62" s="1231"/>
      <c r="R62" s="1231"/>
      <c r="S62" s="1231"/>
    </row>
    <row r="63" spans="1:19" ht="15.75" customHeight="1">
      <c r="A63" s="1231"/>
      <c r="B63" s="1231"/>
      <c r="C63" s="706"/>
      <c r="D63" s="1231"/>
      <c r="E63" s="1231"/>
      <c r="F63" s="1231"/>
      <c r="G63" s="1231"/>
      <c r="H63" s="1231"/>
      <c r="I63" s="1231"/>
      <c r="J63" s="1231"/>
      <c r="K63" s="1231"/>
      <c r="L63" s="1231"/>
      <c r="M63" s="1231"/>
      <c r="N63" s="1231"/>
      <c r="O63" s="1231"/>
      <c r="P63" s="1231"/>
      <c r="Q63" s="1231"/>
      <c r="R63" s="1231"/>
      <c r="S63" s="1231"/>
    </row>
    <row r="64" spans="1:19" ht="15.75" customHeight="1">
      <c r="A64" s="1231"/>
      <c r="B64" s="1294"/>
      <c r="C64" s="1294"/>
      <c r="D64" s="1295"/>
      <c r="E64" s="1231"/>
      <c r="F64" s="1231"/>
      <c r="G64" s="1231"/>
      <c r="H64" s="1231"/>
      <c r="I64" s="1231"/>
      <c r="J64" s="1231"/>
      <c r="K64" s="1231"/>
      <c r="L64" s="1231"/>
      <c r="M64" s="1231"/>
      <c r="N64" s="1231"/>
      <c r="O64" s="1231"/>
      <c r="P64" s="1231"/>
      <c r="Q64" s="1231"/>
      <c r="R64" s="1231"/>
      <c r="S64" s="1231"/>
    </row>
    <row r="65" spans="1:19" ht="15.75" customHeight="1">
      <c r="A65" s="1231"/>
      <c r="B65" s="1294"/>
      <c r="C65" s="1294"/>
      <c r="D65" s="1295"/>
      <c r="E65" s="1231"/>
      <c r="F65" s="1231"/>
      <c r="G65" s="1231"/>
      <c r="H65" s="1231"/>
      <c r="I65" s="1231"/>
      <c r="J65" s="1231"/>
      <c r="K65" s="1231"/>
      <c r="L65" s="1231"/>
      <c r="M65" s="1231"/>
      <c r="N65" s="1231"/>
      <c r="O65" s="1231"/>
      <c r="P65" s="1231"/>
      <c r="Q65" s="1231"/>
      <c r="R65" s="1231"/>
      <c r="S65" s="1231"/>
    </row>
    <row r="66" spans="1:19" ht="15.75" customHeight="1">
      <c r="A66" s="1231"/>
      <c r="B66" s="1294"/>
      <c r="C66" s="1294"/>
      <c r="D66" s="1295"/>
      <c r="E66" s="1231"/>
      <c r="F66" s="1231"/>
      <c r="G66" s="1231"/>
      <c r="H66" s="1231"/>
      <c r="I66" s="1231"/>
      <c r="J66" s="1231"/>
      <c r="K66" s="1231"/>
      <c r="L66" s="1231"/>
      <c r="M66" s="1231"/>
      <c r="N66" s="1231"/>
      <c r="O66" s="1231"/>
      <c r="P66" s="1231"/>
      <c r="Q66" s="1231"/>
      <c r="R66" s="1231"/>
      <c r="S66" s="1231"/>
    </row>
    <row r="67" spans="1:19" ht="15.75" customHeight="1">
      <c r="A67" s="1231"/>
      <c r="B67" s="1294"/>
      <c r="C67" s="1294"/>
      <c r="D67" s="1295"/>
      <c r="E67" s="1231"/>
      <c r="F67" s="1231"/>
      <c r="G67" s="1231"/>
      <c r="H67" s="1231"/>
      <c r="I67" s="1231"/>
      <c r="J67" s="1231"/>
      <c r="K67" s="1231"/>
      <c r="L67" s="1231"/>
      <c r="M67" s="1231"/>
      <c r="N67" s="1231"/>
      <c r="O67" s="1231"/>
      <c r="P67" s="1231"/>
      <c r="Q67" s="1231"/>
      <c r="R67" s="1231"/>
      <c r="S67" s="1231"/>
    </row>
    <row r="68" spans="1:19" ht="15.75" customHeight="1">
      <c r="A68" s="1231"/>
      <c r="B68" s="1294"/>
      <c r="C68" s="1294"/>
      <c r="D68" s="1295"/>
      <c r="E68" s="1231"/>
      <c r="F68" s="1231"/>
      <c r="G68" s="1231"/>
      <c r="H68" s="1231"/>
      <c r="I68" s="1231"/>
      <c r="J68" s="1231"/>
      <c r="K68" s="1231"/>
      <c r="L68" s="1231"/>
      <c r="M68" s="1231"/>
      <c r="N68" s="1231"/>
      <c r="O68" s="1231"/>
      <c r="P68" s="1231"/>
      <c r="Q68" s="1231"/>
      <c r="R68" s="1231"/>
      <c r="S68" s="1231"/>
    </row>
    <row r="69" spans="1:19" ht="15.75" customHeight="1">
      <c r="A69" s="1231"/>
      <c r="B69" s="1231"/>
      <c r="C69" s="706"/>
      <c r="D69" s="1295"/>
      <c r="E69" s="1231"/>
      <c r="F69" s="1231"/>
      <c r="G69" s="1231"/>
      <c r="H69" s="1231"/>
      <c r="I69" s="1231"/>
      <c r="J69" s="1231"/>
      <c r="K69" s="1231"/>
      <c r="L69" s="1231"/>
      <c r="M69" s="1231"/>
      <c r="N69" s="1231"/>
      <c r="O69" s="1231"/>
      <c r="P69" s="1231"/>
      <c r="Q69" s="1231"/>
      <c r="R69" s="1231"/>
      <c r="S69" s="1231"/>
    </row>
    <row r="70" spans="1:19" ht="15.75" customHeight="1">
      <c r="A70" s="1231"/>
      <c r="B70" s="1231"/>
      <c r="C70" s="706"/>
      <c r="D70" s="1231"/>
      <c r="E70" s="1231"/>
      <c r="F70" s="1231"/>
      <c r="G70" s="1231"/>
      <c r="H70" s="1231"/>
      <c r="I70" s="1231"/>
      <c r="J70" s="1231"/>
      <c r="K70" s="1231"/>
      <c r="L70" s="1231"/>
      <c r="M70" s="1231"/>
      <c r="N70" s="1231"/>
      <c r="O70" s="1231"/>
      <c r="P70" s="1231"/>
      <c r="Q70" s="1231"/>
      <c r="R70" s="1231"/>
      <c r="S70" s="1231"/>
    </row>
    <row r="71" spans="1:19" ht="15.75" customHeight="1">
      <c r="A71" s="1231"/>
      <c r="B71" s="1231"/>
      <c r="C71" s="706"/>
      <c r="D71" s="1231"/>
      <c r="E71" s="1231"/>
      <c r="F71" s="1231"/>
      <c r="G71" s="1231"/>
      <c r="H71" s="1231"/>
      <c r="I71" s="1231"/>
      <c r="J71" s="1231"/>
      <c r="K71" s="1231"/>
      <c r="L71" s="1231"/>
      <c r="M71" s="1231"/>
      <c r="N71" s="1231"/>
      <c r="O71" s="1231"/>
      <c r="P71" s="1231"/>
      <c r="Q71" s="1231"/>
      <c r="R71" s="1231"/>
      <c r="S71" s="1231"/>
    </row>
    <row r="72" spans="1:19" ht="15.75" customHeight="1">
      <c r="A72" s="1231"/>
      <c r="B72" s="1294"/>
      <c r="C72" s="1294"/>
      <c r="D72" s="1295"/>
      <c r="E72" s="1231"/>
      <c r="F72" s="1231"/>
      <c r="G72" s="1231"/>
      <c r="H72" s="1231"/>
      <c r="I72" s="1231"/>
      <c r="J72" s="1231"/>
      <c r="K72" s="1231"/>
      <c r="L72" s="1231"/>
      <c r="M72" s="1231"/>
      <c r="N72" s="1231"/>
      <c r="O72" s="1231"/>
      <c r="P72" s="1231"/>
      <c r="Q72" s="1231"/>
      <c r="R72" s="1231"/>
      <c r="S72" s="1231"/>
    </row>
    <row r="73" spans="1:19" ht="15.75" customHeight="1">
      <c r="A73" s="1231"/>
      <c r="B73" s="1294"/>
      <c r="C73" s="1294"/>
      <c r="D73" s="1295"/>
      <c r="E73" s="1231"/>
      <c r="F73" s="1231"/>
      <c r="G73" s="1231"/>
      <c r="H73" s="1231"/>
      <c r="I73" s="1231"/>
      <c r="J73" s="1231"/>
      <c r="K73" s="1231"/>
      <c r="L73" s="1231"/>
      <c r="M73" s="1231"/>
      <c r="N73" s="1231"/>
      <c r="O73" s="1231"/>
      <c r="P73" s="1231"/>
      <c r="Q73" s="1231"/>
      <c r="R73" s="1231"/>
      <c r="S73" s="1231"/>
    </row>
    <row r="74" spans="1:19" ht="15.75" customHeight="1">
      <c r="A74" s="1231"/>
      <c r="B74" s="1231"/>
      <c r="C74" s="706"/>
      <c r="D74" s="1295"/>
      <c r="E74" s="1231"/>
      <c r="F74" s="1231"/>
      <c r="G74" s="1231"/>
      <c r="H74" s="1231"/>
      <c r="I74" s="1231"/>
      <c r="J74" s="1231"/>
      <c r="K74" s="1231"/>
      <c r="L74" s="1231"/>
      <c r="M74" s="1231"/>
      <c r="N74" s="1231"/>
      <c r="O74" s="1231"/>
      <c r="P74" s="1231"/>
      <c r="Q74" s="1231"/>
      <c r="R74" s="1231"/>
      <c r="S74" s="1231"/>
    </row>
    <row r="75" spans="1:19" ht="15.75" customHeight="1">
      <c r="A75" s="1231"/>
      <c r="B75" s="1231"/>
      <c r="C75" s="706"/>
      <c r="D75" s="1231"/>
      <c r="E75" s="1231"/>
      <c r="F75" s="1231"/>
      <c r="G75" s="1231"/>
      <c r="H75" s="1231"/>
      <c r="I75" s="1231"/>
      <c r="J75" s="1231"/>
      <c r="K75" s="1231"/>
      <c r="L75" s="1231"/>
      <c r="M75" s="1231"/>
      <c r="N75" s="1231"/>
      <c r="O75" s="1231"/>
      <c r="P75" s="1231"/>
      <c r="Q75" s="1231"/>
      <c r="R75" s="1231"/>
      <c r="S75" s="1231"/>
    </row>
    <row r="76" spans="1:19" ht="15.75" customHeight="1">
      <c r="A76" s="1231"/>
      <c r="B76" s="1231"/>
      <c r="C76" s="706"/>
      <c r="D76" s="1231"/>
      <c r="E76" s="1231"/>
      <c r="F76" s="1231"/>
      <c r="G76" s="1231"/>
      <c r="H76" s="1231"/>
      <c r="I76" s="1231"/>
      <c r="J76" s="1231"/>
      <c r="K76" s="1231"/>
      <c r="L76" s="1231"/>
      <c r="M76" s="1231"/>
      <c r="N76" s="1231"/>
      <c r="O76" s="1231"/>
      <c r="P76" s="1231"/>
      <c r="Q76" s="1231"/>
      <c r="R76" s="1231"/>
      <c r="S76" s="1231"/>
    </row>
    <row r="77" spans="1:19" ht="15.75" customHeight="1">
      <c r="A77" s="1231"/>
      <c r="B77" s="1294"/>
      <c r="C77" s="1294"/>
      <c r="D77" s="1295"/>
      <c r="E77" s="1231"/>
      <c r="F77" s="1231"/>
      <c r="G77" s="1231"/>
      <c r="H77" s="1231"/>
      <c r="I77" s="1231"/>
      <c r="J77" s="1231"/>
      <c r="K77" s="1231"/>
      <c r="L77" s="1231"/>
      <c r="M77" s="1231"/>
      <c r="N77" s="1231"/>
      <c r="O77" s="1231"/>
      <c r="P77" s="1231"/>
      <c r="Q77" s="1231"/>
      <c r="R77" s="1231"/>
      <c r="S77" s="1231"/>
    </row>
    <row r="78" spans="1:19" ht="15.75" customHeight="1">
      <c r="A78" s="1231"/>
      <c r="B78" s="1294"/>
      <c r="C78" s="1294"/>
      <c r="D78" s="1295"/>
      <c r="E78" s="1231"/>
      <c r="F78" s="1231"/>
      <c r="G78" s="1231"/>
      <c r="H78" s="1231"/>
      <c r="I78" s="1231"/>
      <c r="J78" s="1231"/>
      <c r="K78" s="1231"/>
      <c r="L78" s="1231"/>
      <c r="M78" s="1231"/>
      <c r="N78" s="1231"/>
      <c r="O78" s="1231"/>
      <c r="P78" s="1231"/>
      <c r="Q78" s="1231"/>
      <c r="R78" s="1231"/>
      <c r="S78" s="1231"/>
    </row>
    <row r="79" spans="1:19" ht="15.75" customHeight="1">
      <c r="A79" s="1231"/>
      <c r="B79" s="1294"/>
      <c r="C79" s="1294"/>
      <c r="D79" s="1295"/>
      <c r="E79" s="1231"/>
      <c r="F79" s="1231"/>
      <c r="G79" s="1231"/>
      <c r="H79" s="1231"/>
      <c r="I79" s="1231"/>
      <c r="J79" s="1231"/>
      <c r="K79" s="1231"/>
      <c r="L79" s="1231"/>
      <c r="M79" s="1231"/>
      <c r="N79" s="1231"/>
      <c r="O79" s="1231"/>
      <c r="P79" s="1231"/>
      <c r="Q79" s="1231"/>
      <c r="R79" s="1231"/>
      <c r="S79" s="1231"/>
    </row>
    <row r="80" spans="1:19" ht="15.75" customHeight="1">
      <c r="A80" s="1231"/>
      <c r="B80" s="1294"/>
      <c r="C80" s="1294"/>
      <c r="D80" s="1295"/>
      <c r="E80" s="1231"/>
      <c r="F80" s="1231"/>
      <c r="G80" s="1231"/>
      <c r="H80" s="1231"/>
      <c r="I80" s="1231"/>
      <c r="J80" s="1231"/>
      <c r="K80" s="1231"/>
      <c r="L80" s="1231"/>
      <c r="M80" s="1231"/>
      <c r="N80" s="1231"/>
      <c r="O80" s="1231"/>
      <c r="P80" s="1231"/>
      <c r="Q80" s="1231"/>
      <c r="R80" s="1231"/>
      <c r="S80" s="1231"/>
    </row>
    <row r="81" spans="1:19" ht="15.75" customHeight="1">
      <c r="A81" s="1231"/>
      <c r="B81" s="1231"/>
      <c r="C81" s="706"/>
      <c r="D81" s="1295"/>
      <c r="E81" s="1231"/>
      <c r="F81" s="1231"/>
      <c r="G81" s="1231"/>
      <c r="H81" s="1231"/>
      <c r="I81" s="1231"/>
      <c r="J81" s="1231"/>
      <c r="K81" s="1231"/>
      <c r="L81" s="1231"/>
      <c r="M81" s="1231"/>
      <c r="N81" s="1231"/>
      <c r="O81" s="1231"/>
      <c r="P81" s="1231"/>
      <c r="Q81" s="1231"/>
      <c r="R81" s="1231"/>
      <c r="S81" s="1231"/>
    </row>
    <row r="82" spans="1:19" ht="15.75" customHeight="1">
      <c r="A82" s="1231"/>
      <c r="B82" s="1231"/>
      <c r="C82" s="706"/>
      <c r="D82" s="1231"/>
      <c r="E82" s="1231"/>
      <c r="F82" s="1231"/>
      <c r="G82" s="1231"/>
      <c r="H82" s="1231"/>
      <c r="I82" s="1231"/>
      <c r="J82" s="1231"/>
      <c r="K82" s="1231"/>
      <c r="L82" s="1231"/>
      <c r="M82" s="1231"/>
      <c r="N82" s="1231"/>
      <c r="O82" s="1231"/>
      <c r="P82" s="1231"/>
      <c r="Q82" s="1231"/>
      <c r="R82" s="1231"/>
      <c r="S82" s="1231"/>
    </row>
    <row r="83" spans="1:19" ht="15.75" customHeight="1">
      <c r="A83" s="1231"/>
      <c r="B83" s="1231"/>
      <c r="C83" s="706"/>
      <c r="D83" s="1231"/>
      <c r="E83" s="1231"/>
      <c r="F83" s="1231"/>
      <c r="G83" s="1231"/>
      <c r="H83" s="1231"/>
      <c r="I83" s="1231"/>
      <c r="J83" s="1231"/>
      <c r="K83" s="1231"/>
      <c r="L83" s="1231"/>
      <c r="M83" s="1231"/>
      <c r="N83" s="1231"/>
      <c r="O83" s="1231"/>
      <c r="P83" s="1231"/>
      <c r="Q83" s="1231"/>
      <c r="R83" s="1231"/>
      <c r="S83" s="1231"/>
    </row>
    <row r="84" spans="1:19" ht="15.75" customHeight="1">
      <c r="A84" s="1231"/>
      <c r="B84" s="1294"/>
      <c r="C84" s="1294"/>
      <c r="D84" s="1295"/>
      <c r="E84" s="1231"/>
      <c r="F84" s="1231"/>
      <c r="G84" s="1231"/>
      <c r="H84" s="1231"/>
      <c r="I84" s="1231"/>
      <c r="J84" s="1231"/>
      <c r="K84" s="1231"/>
      <c r="L84" s="1231"/>
      <c r="M84" s="1231"/>
      <c r="N84" s="1231"/>
      <c r="O84" s="1231"/>
      <c r="P84" s="1231"/>
      <c r="Q84" s="1231"/>
      <c r="R84" s="1231"/>
      <c r="S84" s="1231"/>
    </row>
    <row r="85" spans="1:19" ht="15.75" customHeight="1">
      <c r="A85" s="1231"/>
      <c r="B85" s="1294"/>
      <c r="C85" s="1294"/>
      <c r="D85" s="1295"/>
      <c r="E85" s="1231"/>
      <c r="F85" s="1231"/>
      <c r="G85" s="1231"/>
      <c r="H85" s="1231"/>
      <c r="I85" s="1231"/>
      <c r="J85" s="1231"/>
      <c r="K85" s="1231"/>
      <c r="L85" s="1231"/>
      <c r="M85" s="1231"/>
      <c r="N85" s="1231"/>
      <c r="O85" s="1231"/>
      <c r="P85" s="1231"/>
      <c r="Q85" s="1231"/>
      <c r="R85" s="1231"/>
      <c r="S85" s="1231"/>
    </row>
    <row r="86" spans="1:19" ht="15.75" customHeight="1">
      <c r="A86" s="1231"/>
      <c r="B86" s="1294"/>
      <c r="C86" s="1294"/>
      <c r="D86" s="1295"/>
      <c r="E86" s="1231"/>
      <c r="F86" s="1231"/>
      <c r="G86" s="1231"/>
      <c r="H86" s="1231"/>
      <c r="I86" s="1231"/>
      <c r="J86" s="1231"/>
      <c r="K86" s="1231"/>
      <c r="L86" s="1231"/>
      <c r="M86" s="1231"/>
      <c r="N86" s="1231"/>
      <c r="O86" s="1231"/>
      <c r="P86" s="1231"/>
      <c r="Q86" s="1231"/>
      <c r="R86" s="1231"/>
      <c r="S86" s="1231"/>
    </row>
    <row r="87" spans="1:19" ht="15.75" customHeight="1">
      <c r="A87" s="1231"/>
      <c r="B87" s="1231"/>
      <c r="C87" s="706"/>
      <c r="D87" s="1295"/>
      <c r="E87" s="1231"/>
      <c r="F87" s="1231"/>
      <c r="G87" s="1231"/>
      <c r="H87" s="1231"/>
      <c r="I87" s="1231"/>
      <c r="J87" s="1231"/>
      <c r="K87" s="1231"/>
      <c r="L87" s="1231"/>
      <c r="M87" s="1231"/>
      <c r="N87" s="1231"/>
      <c r="O87" s="1231"/>
      <c r="P87" s="1231"/>
      <c r="Q87" s="1231"/>
      <c r="R87" s="1231"/>
      <c r="S87" s="1231"/>
    </row>
    <row r="88" spans="1:19" ht="15.75" customHeight="1">
      <c r="A88" s="1231"/>
      <c r="B88" s="1231"/>
      <c r="C88" s="706"/>
      <c r="D88" s="1231"/>
      <c r="E88" s="1231"/>
      <c r="F88" s="1231"/>
      <c r="G88" s="1231"/>
      <c r="H88" s="1231"/>
      <c r="I88" s="1231"/>
      <c r="J88" s="1231"/>
      <c r="K88" s="1231"/>
      <c r="L88" s="1231"/>
      <c r="M88" s="1231"/>
      <c r="N88" s="1231"/>
      <c r="O88" s="1231"/>
      <c r="P88" s="1231"/>
      <c r="Q88" s="1231"/>
      <c r="R88" s="1231"/>
      <c r="S88" s="1231"/>
    </row>
    <row r="89" spans="1:19" ht="15.75" customHeight="1">
      <c r="A89" s="1231"/>
      <c r="B89" s="1231"/>
      <c r="C89" s="706"/>
      <c r="D89" s="1231"/>
      <c r="E89" s="1231"/>
      <c r="F89" s="1231"/>
      <c r="G89" s="1231"/>
      <c r="H89" s="1231"/>
      <c r="I89" s="1231"/>
      <c r="J89" s="1231"/>
      <c r="K89" s="1231"/>
      <c r="L89" s="1231"/>
      <c r="M89" s="1231"/>
      <c r="N89" s="1231"/>
      <c r="O89" s="1231"/>
      <c r="P89" s="1231"/>
      <c r="Q89" s="1231"/>
      <c r="R89" s="1231"/>
      <c r="S89" s="1231"/>
    </row>
    <row r="90" spans="1:19" ht="15.75" customHeight="1">
      <c r="A90" s="1231"/>
      <c r="B90" s="1294"/>
      <c r="C90" s="1294"/>
      <c r="D90" s="1295"/>
      <c r="E90" s="1231"/>
      <c r="F90" s="1231"/>
      <c r="G90" s="1231"/>
      <c r="H90" s="1231"/>
      <c r="I90" s="1231"/>
      <c r="J90" s="1231"/>
      <c r="K90" s="1231"/>
      <c r="L90" s="1231"/>
      <c r="M90" s="1231"/>
      <c r="N90" s="1231"/>
      <c r="O90" s="1231"/>
      <c r="P90" s="1231"/>
      <c r="Q90" s="1231"/>
      <c r="R90" s="1231"/>
      <c r="S90" s="1231"/>
    </row>
    <row r="91" spans="1:19" ht="15.75" customHeight="1">
      <c r="A91" s="1231"/>
      <c r="B91" s="1294"/>
      <c r="C91" s="1294"/>
      <c r="D91" s="1295"/>
      <c r="E91" s="1231"/>
      <c r="F91" s="1231"/>
      <c r="G91" s="1231"/>
      <c r="H91" s="1231"/>
      <c r="I91" s="1231"/>
      <c r="J91" s="1231"/>
      <c r="K91" s="1231"/>
      <c r="L91" s="1231"/>
      <c r="M91" s="1231"/>
      <c r="N91" s="1231"/>
      <c r="O91" s="1231"/>
      <c r="P91" s="1231"/>
      <c r="Q91" s="1231"/>
      <c r="R91" s="1231"/>
      <c r="S91" s="1231"/>
    </row>
    <row r="92" spans="1:19" ht="15.75" customHeight="1">
      <c r="A92" s="1231"/>
      <c r="B92" s="1231"/>
      <c r="C92" s="706"/>
      <c r="D92" s="1295"/>
      <c r="E92" s="1231"/>
      <c r="F92" s="1231"/>
      <c r="G92" s="1231"/>
      <c r="H92" s="1231"/>
      <c r="I92" s="1231"/>
      <c r="J92" s="1231"/>
      <c r="K92" s="1231"/>
      <c r="L92" s="1231"/>
      <c r="M92" s="1231"/>
      <c r="N92" s="1231"/>
      <c r="O92" s="1231"/>
      <c r="P92" s="1231"/>
      <c r="Q92" s="1231"/>
      <c r="R92" s="1231"/>
      <c r="S92" s="1231"/>
    </row>
    <row r="93" spans="1:19" ht="15.75" customHeight="1">
      <c r="A93" s="1231"/>
      <c r="B93" s="1231"/>
      <c r="C93" s="706"/>
      <c r="D93" s="1231"/>
      <c r="E93" s="1231"/>
      <c r="F93" s="1231"/>
      <c r="G93" s="1231"/>
      <c r="H93" s="1231"/>
      <c r="I93" s="1231"/>
      <c r="J93" s="1231"/>
      <c r="K93" s="1231"/>
      <c r="L93" s="1231"/>
      <c r="M93" s="1231"/>
      <c r="N93" s="1231"/>
      <c r="O93" s="1231"/>
      <c r="P93" s="1231"/>
      <c r="Q93" s="1231"/>
      <c r="R93" s="1231"/>
      <c r="S93" s="1231"/>
    </row>
    <row r="94" spans="1:19" ht="15.75" customHeight="1">
      <c r="A94" s="1231"/>
      <c r="B94" s="1231"/>
      <c r="C94" s="706"/>
      <c r="D94" s="1231"/>
      <c r="E94" s="1231"/>
      <c r="F94" s="1231"/>
      <c r="G94" s="1231"/>
      <c r="H94" s="1231"/>
      <c r="I94" s="1231"/>
      <c r="J94" s="1231"/>
      <c r="K94" s="1231"/>
      <c r="L94" s="1231"/>
      <c r="M94" s="1231"/>
      <c r="N94" s="1231"/>
      <c r="O94" s="1231"/>
      <c r="P94" s="1231"/>
      <c r="Q94" s="1231"/>
      <c r="R94" s="1231"/>
      <c r="S94" s="1231"/>
    </row>
    <row r="95" spans="1:19" ht="15.75" customHeight="1">
      <c r="A95" s="1231"/>
      <c r="B95" s="1294"/>
      <c r="C95" s="1294"/>
      <c r="D95" s="1295"/>
      <c r="E95" s="1231"/>
      <c r="F95" s="1231"/>
      <c r="G95" s="1231"/>
      <c r="H95" s="1231"/>
      <c r="I95" s="1231"/>
      <c r="J95" s="1231"/>
      <c r="K95" s="1231"/>
      <c r="L95" s="1231"/>
      <c r="M95" s="1231"/>
      <c r="N95" s="1231"/>
      <c r="O95" s="1231"/>
      <c r="P95" s="1231"/>
      <c r="Q95" s="1231"/>
      <c r="R95" s="1231"/>
      <c r="S95" s="1231"/>
    </row>
    <row r="96" spans="1:19" ht="15.75" customHeight="1">
      <c r="A96" s="1231"/>
      <c r="B96" s="1294"/>
      <c r="C96" s="1294"/>
      <c r="D96" s="1295"/>
      <c r="E96" s="1231"/>
      <c r="F96" s="1231"/>
      <c r="G96" s="1231"/>
      <c r="H96" s="1231"/>
      <c r="I96" s="1231"/>
      <c r="J96" s="1231"/>
      <c r="K96" s="1231"/>
      <c r="L96" s="1231"/>
      <c r="M96" s="1231"/>
      <c r="N96" s="1231"/>
      <c r="O96" s="1231"/>
      <c r="P96" s="1231"/>
      <c r="Q96" s="1231"/>
      <c r="R96" s="1231"/>
      <c r="S96" s="1231"/>
    </row>
    <row r="97" spans="1:19" ht="15.75" customHeight="1">
      <c r="A97" s="1231"/>
      <c r="B97" s="1231"/>
      <c r="C97" s="706"/>
      <c r="D97" s="1295"/>
      <c r="E97" s="1231"/>
      <c r="F97" s="1231"/>
      <c r="G97" s="1231"/>
      <c r="H97" s="1231"/>
      <c r="I97" s="1231"/>
      <c r="J97" s="1231"/>
      <c r="K97" s="1231"/>
      <c r="L97" s="1231"/>
      <c r="M97" s="1231"/>
      <c r="N97" s="1231"/>
      <c r="O97" s="1231"/>
      <c r="P97" s="1231"/>
      <c r="Q97" s="1231"/>
      <c r="R97" s="1231"/>
      <c r="S97" s="1231"/>
    </row>
    <row r="98" spans="1:19" ht="15.75" customHeight="1">
      <c r="A98" s="1231"/>
      <c r="B98" s="1231"/>
      <c r="C98" s="706"/>
      <c r="D98" s="1231"/>
      <c r="E98" s="1231"/>
      <c r="F98" s="1231"/>
      <c r="G98" s="1231"/>
      <c r="H98" s="1231"/>
      <c r="I98" s="1231"/>
      <c r="J98" s="1231"/>
      <c r="K98" s="1231"/>
      <c r="L98" s="1231"/>
      <c r="M98" s="1231"/>
      <c r="N98" s="1231"/>
      <c r="O98" s="1231"/>
      <c r="P98" s="1231"/>
      <c r="Q98" s="1231"/>
      <c r="R98" s="1231"/>
      <c r="S98" s="1231"/>
    </row>
    <row r="99" spans="1:19" ht="15.75" customHeight="1"/>
    <row r="100" spans="1:19" ht="15.75" customHeight="1"/>
    <row r="101" spans="1:19" ht="15.75" customHeight="1"/>
    <row r="102" spans="1:19" ht="15.75" customHeight="1"/>
    <row r="103" spans="1:19" ht="15.75" customHeight="1"/>
    <row r="104" spans="1:19" ht="15.75" customHeight="1"/>
    <row r="105" spans="1:19" ht="15.75" customHeight="1"/>
    <row r="106" spans="1:19" ht="15.75" customHeight="1"/>
    <row r="107" spans="1:19" ht="15.75" customHeight="1"/>
    <row r="108" spans="1:19" ht="15.75" customHeight="1"/>
    <row r="109" spans="1:19" ht="15.75" customHeight="1"/>
    <row r="110" spans="1:19" ht="15.75" customHeight="1"/>
    <row r="111" spans="1:19" ht="15.75" customHeight="1"/>
    <row r="112" spans="1:1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3:B4"/>
    <mergeCell ref="D3:D4"/>
    <mergeCell ref="B1:I2"/>
    <mergeCell ref="E3:I3"/>
    <mergeCell ref="B29:D29"/>
    <mergeCell ref="C45:D45"/>
    <mergeCell ref="C37:D37"/>
    <mergeCell ref="C47:D47"/>
    <mergeCell ref="C55:D55"/>
    <mergeCell ref="C3:C4"/>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EABAB"/>
    <outlinePr summaryBelow="0" summaryRight="0"/>
  </sheetPr>
  <dimension ref="A1:Z1002"/>
  <sheetViews>
    <sheetView workbookViewId="0">
      <pane ySplit="8" topLeftCell="A9" activePane="bottomLeft" state="frozen"/>
      <selection sqref="A1:AS43"/>
      <selection pane="bottomLeft" sqref="A1:AS43"/>
    </sheetView>
  </sheetViews>
  <sheetFormatPr baseColWidth="10" defaultColWidth="14.42578125" defaultRowHeight="15" customHeight="1"/>
  <cols>
    <col min="1" max="1" width="29.85546875" customWidth="1"/>
    <col min="2" max="2" width="29.28515625" customWidth="1"/>
    <col min="3" max="3" width="15" customWidth="1"/>
    <col min="4" max="4" width="43.5703125" customWidth="1"/>
    <col min="5" max="5" width="30.85546875" customWidth="1"/>
    <col min="6" max="6" width="52.5703125" customWidth="1"/>
    <col min="7" max="7" width="32.28515625" customWidth="1"/>
    <col min="8" max="8" width="19.42578125" customWidth="1"/>
    <col min="9" max="9" width="20.28515625" customWidth="1"/>
    <col min="10" max="10" width="6" customWidth="1"/>
    <col min="11" max="14" width="11.42578125" customWidth="1"/>
    <col min="15" max="16" width="117.5703125" customWidth="1"/>
    <col min="17" max="17" width="138.7109375" customWidth="1"/>
    <col min="18" max="20" width="11.42578125" customWidth="1"/>
    <col min="21" max="25" width="10.7109375" customWidth="1"/>
  </cols>
  <sheetData>
    <row r="1" spans="1:26" ht="21" customHeight="1">
      <c r="A1" s="2405" t="s">
        <v>3381</v>
      </c>
      <c r="B1" s="1663"/>
      <c r="C1" s="1663"/>
      <c r="D1" s="1663"/>
      <c r="E1" s="1663"/>
      <c r="F1" s="1663"/>
      <c r="G1" s="1663"/>
      <c r="H1" s="1663"/>
      <c r="I1" s="1663"/>
      <c r="J1" s="1663"/>
      <c r="K1" s="1663"/>
      <c r="L1" s="1663"/>
      <c r="M1" s="1663"/>
      <c r="N1" s="1663"/>
      <c r="O1" s="1296"/>
      <c r="P1" s="1296"/>
      <c r="Q1" s="1296"/>
      <c r="R1" s="1297"/>
      <c r="S1" s="1297"/>
      <c r="T1" s="1297"/>
      <c r="U1" s="1297"/>
      <c r="V1" s="1297"/>
      <c r="W1" s="1297"/>
      <c r="X1" s="1297"/>
      <c r="Y1" s="1297"/>
      <c r="Z1" s="1297"/>
    </row>
    <row r="2" spans="1:26" ht="21" customHeight="1">
      <c r="A2" s="1796"/>
      <c r="B2" s="1715"/>
      <c r="C2" s="1715"/>
      <c r="D2" s="1715"/>
      <c r="E2" s="1715"/>
      <c r="F2" s="1715"/>
      <c r="G2" s="1715"/>
      <c r="H2" s="1715"/>
      <c r="I2" s="1715"/>
      <c r="J2" s="1715"/>
      <c r="K2" s="1715"/>
      <c r="L2" s="1715"/>
      <c r="M2" s="1715"/>
      <c r="N2" s="1715"/>
      <c r="O2" s="1296"/>
      <c r="P2" s="1296"/>
      <c r="Q2" s="1296"/>
      <c r="R2" s="1297"/>
      <c r="S2" s="1297"/>
      <c r="T2" s="1297"/>
      <c r="U2" s="1297"/>
      <c r="V2" s="1297"/>
      <c r="W2" s="1297"/>
      <c r="X2" s="1297"/>
      <c r="Y2" s="1297"/>
      <c r="Z2" s="1297"/>
    </row>
    <row r="3" spans="1:26" ht="21" customHeight="1">
      <c r="A3" s="1796"/>
      <c r="B3" s="1715"/>
      <c r="C3" s="1715"/>
      <c r="D3" s="1715"/>
      <c r="E3" s="1715"/>
      <c r="F3" s="1715"/>
      <c r="G3" s="1715"/>
      <c r="H3" s="1715"/>
      <c r="I3" s="1715"/>
      <c r="J3" s="1715"/>
      <c r="K3" s="1715"/>
      <c r="L3" s="1715"/>
      <c r="M3" s="1715"/>
      <c r="N3" s="1715"/>
      <c r="O3" s="1296"/>
      <c r="P3" s="1296"/>
      <c r="Q3" s="1296"/>
      <c r="R3" s="1297"/>
      <c r="S3" s="1297"/>
      <c r="T3" s="1297"/>
      <c r="U3" s="1297"/>
      <c r="V3" s="1297"/>
      <c r="W3" s="1297"/>
      <c r="X3" s="1297"/>
      <c r="Y3" s="1297"/>
      <c r="Z3" s="1297"/>
    </row>
    <row r="4" spans="1:26" ht="20.25" customHeight="1">
      <c r="A4" s="2406" t="s">
        <v>3382</v>
      </c>
      <c r="B4" s="1715"/>
      <c r="C4" s="1715"/>
      <c r="D4" s="1715"/>
      <c r="E4" s="1715"/>
      <c r="F4" s="1715"/>
      <c r="G4" s="1715"/>
      <c r="H4" s="1715"/>
      <c r="I4" s="1840"/>
      <c r="J4" s="1298"/>
      <c r="K4" s="1298"/>
      <c r="L4" s="1298"/>
      <c r="M4" s="1298"/>
      <c r="N4" s="1298"/>
      <c r="O4" s="1296"/>
      <c r="P4" s="1296"/>
      <c r="Q4" s="1296"/>
      <c r="R4" s="1297"/>
      <c r="S4" s="1297"/>
      <c r="T4" s="1297"/>
      <c r="U4" s="1297"/>
      <c r="V4" s="1297"/>
      <c r="W4" s="1297"/>
      <c r="X4" s="1297"/>
      <c r="Y4" s="1297"/>
      <c r="Z4" s="1297"/>
    </row>
    <row r="5" spans="1:26" ht="20.25" customHeight="1">
      <c r="A5" s="1796"/>
      <c r="B5" s="1715"/>
      <c r="C5" s="1715"/>
      <c r="D5" s="1715"/>
      <c r="E5" s="1715"/>
      <c r="F5" s="1715"/>
      <c r="G5" s="1715"/>
      <c r="H5" s="1715"/>
      <c r="I5" s="1840"/>
      <c r="J5" s="1298"/>
      <c r="K5" s="1298"/>
      <c r="L5" s="1298"/>
      <c r="M5" s="1298"/>
      <c r="N5" s="1298"/>
      <c r="O5" s="1296"/>
      <c r="P5" s="1296"/>
      <c r="Q5" s="1296"/>
      <c r="R5" s="1297"/>
      <c r="S5" s="1297"/>
      <c r="T5" s="1297"/>
      <c r="U5" s="1297"/>
      <c r="V5" s="1297"/>
      <c r="W5" s="1297"/>
      <c r="X5" s="1297"/>
      <c r="Y5" s="1297"/>
      <c r="Z5" s="1297"/>
    </row>
    <row r="6" spans="1:26" ht="21" customHeight="1">
      <c r="A6" s="1299"/>
      <c r="B6" s="1300"/>
      <c r="C6" s="1301"/>
      <c r="D6" s="1302"/>
      <c r="E6" s="1302"/>
      <c r="F6" s="1302"/>
      <c r="G6" s="1302"/>
      <c r="H6" s="1302"/>
      <c r="I6" s="1302"/>
      <c r="J6" s="1303"/>
      <c r="K6" s="1303"/>
      <c r="L6" s="1303"/>
      <c r="M6" s="1303"/>
      <c r="N6" s="1303"/>
      <c r="O6" s="1304"/>
      <c r="P6" s="1304"/>
      <c r="Q6" s="1304"/>
      <c r="R6" s="1297"/>
      <c r="S6" s="1297"/>
      <c r="T6" s="1297"/>
      <c r="U6" s="1297"/>
      <c r="V6" s="1297"/>
      <c r="W6" s="1297"/>
      <c r="X6" s="1297"/>
      <c r="Y6" s="1297"/>
      <c r="Z6" s="1297"/>
    </row>
    <row r="7" spans="1:26" ht="26.25" customHeight="1">
      <c r="A7" s="2396" t="s">
        <v>3383</v>
      </c>
      <c r="B7" s="2398" t="s">
        <v>3384</v>
      </c>
      <c r="C7" s="2400" t="s">
        <v>76</v>
      </c>
      <c r="D7" s="2397" t="s">
        <v>107</v>
      </c>
      <c r="E7" s="2397" t="s">
        <v>61</v>
      </c>
      <c r="F7" s="2399" t="s">
        <v>34</v>
      </c>
      <c r="G7" s="2397" t="s">
        <v>3385</v>
      </c>
      <c r="H7" s="2389" t="s">
        <v>36</v>
      </c>
      <c r="I7" s="2067"/>
      <c r="J7" s="1305"/>
      <c r="K7" s="2407" t="s">
        <v>3386</v>
      </c>
      <c r="L7" s="1722"/>
      <c r="M7" s="1648"/>
      <c r="N7" s="2408" t="s">
        <v>3387</v>
      </c>
      <c r="O7" s="1306" t="s">
        <v>3388</v>
      </c>
      <c r="P7" s="1306" t="s">
        <v>3388</v>
      </c>
      <c r="Q7" s="1306" t="s">
        <v>3388</v>
      </c>
      <c r="R7" s="1297"/>
      <c r="S7" s="1297"/>
      <c r="T7" s="1297"/>
      <c r="U7" s="1297"/>
      <c r="V7" s="1297"/>
      <c r="W7" s="1297"/>
      <c r="X7" s="1297"/>
      <c r="Y7" s="1297"/>
      <c r="Z7" s="1297"/>
    </row>
    <row r="8" spans="1:26" ht="46.5" customHeight="1">
      <c r="A8" s="1654"/>
      <c r="B8" s="1651"/>
      <c r="C8" s="1651"/>
      <c r="D8" s="1651"/>
      <c r="E8" s="1651"/>
      <c r="F8" s="1651"/>
      <c r="G8" s="1651"/>
      <c r="H8" s="1307" t="s">
        <v>38</v>
      </c>
      <c r="I8" s="1308" t="s">
        <v>39</v>
      </c>
      <c r="J8" s="1309" t="s">
        <v>3389</v>
      </c>
      <c r="K8" s="1310">
        <v>42490</v>
      </c>
      <c r="L8" s="1310">
        <v>42613</v>
      </c>
      <c r="M8" s="1310">
        <v>42735</v>
      </c>
      <c r="N8" s="1841"/>
      <c r="O8" s="1306" t="s">
        <v>3390</v>
      </c>
      <c r="P8" s="1311" t="s">
        <v>3391</v>
      </c>
      <c r="Q8" s="1311" t="s">
        <v>3392</v>
      </c>
      <c r="R8" s="1312"/>
      <c r="S8" s="1313"/>
      <c r="T8" s="1313"/>
      <c r="U8" s="1313"/>
      <c r="V8" s="1313"/>
      <c r="W8" s="1313"/>
      <c r="X8" s="1313"/>
      <c r="Y8" s="1313"/>
      <c r="Z8" s="1313"/>
    </row>
    <row r="9" spans="1:26" ht="1.5" customHeight="1">
      <c r="A9" s="1314"/>
      <c r="B9" s="1315"/>
      <c r="C9" s="1316"/>
      <c r="D9" s="1317"/>
      <c r="E9" s="1317"/>
      <c r="F9" s="1318"/>
      <c r="G9" s="1319"/>
      <c r="H9" s="1317"/>
      <c r="I9" s="1320"/>
      <c r="J9" s="1321"/>
      <c r="K9" s="1322"/>
      <c r="L9" s="1322"/>
      <c r="M9" s="1322"/>
      <c r="N9" s="1323"/>
      <c r="O9" s="1324"/>
      <c r="P9" s="1324"/>
      <c r="Q9" s="1324"/>
      <c r="R9" s="1325"/>
      <c r="S9" s="1325"/>
      <c r="T9" s="1325"/>
      <c r="U9" s="1325"/>
      <c r="V9" s="1325"/>
      <c r="W9" s="1325"/>
      <c r="X9" s="1325"/>
      <c r="Y9" s="1325"/>
      <c r="Z9" s="1325"/>
    </row>
    <row r="10" spans="1:26">
      <c r="A10" s="2404" t="s">
        <v>3393</v>
      </c>
      <c r="B10" s="2385" t="s">
        <v>3394</v>
      </c>
      <c r="C10" s="2384">
        <v>0.2</v>
      </c>
      <c r="D10" s="2401" t="s">
        <v>3395</v>
      </c>
      <c r="E10" s="2401" t="s">
        <v>1199</v>
      </c>
      <c r="F10" s="2394" t="s">
        <v>3397</v>
      </c>
      <c r="G10" s="2393" t="s">
        <v>2102</v>
      </c>
      <c r="H10" s="2401" t="s">
        <v>3398</v>
      </c>
      <c r="I10" s="2402" t="s">
        <v>3399</v>
      </c>
      <c r="J10" s="1321" t="s">
        <v>47</v>
      </c>
      <c r="K10" s="1322">
        <v>1</v>
      </c>
      <c r="L10" s="1322"/>
      <c r="M10" s="1322"/>
      <c r="N10" s="1330">
        <f t="shared" ref="N10:N23" si="0">SUM(K10:M10)</f>
        <v>1</v>
      </c>
      <c r="O10" s="2370" t="s">
        <v>3401</v>
      </c>
      <c r="P10" s="2361"/>
      <c r="Q10" s="2364" t="s">
        <v>3001</v>
      </c>
      <c r="R10" s="1333"/>
      <c r="S10" s="1333"/>
      <c r="T10" s="1333"/>
      <c r="U10" s="1333"/>
      <c r="V10" s="1333"/>
      <c r="W10" s="1333"/>
      <c r="X10" s="1333"/>
      <c r="Y10" s="1333"/>
      <c r="Z10" s="1333"/>
    </row>
    <row r="11" spans="1:26" ht="41.25" customHeight="1">
      <c r="A11" s="1653"/>
      <c r="B11" s="1713"/>
      <c r="C11" s="1713"/>
      <c r="D11" s="1713"/>
      <c r="E11" s="1713"/>
      <c r="F11" s="1651"/>
      <c r="G11" s="1651"/>
      <c r="H11" s="1651"/>
      <c r="I11" s="1841"/>
      <c r="J11" s="1321" t="s">
        <v>48</v>
      </c>
      <c r="K11" s="1322">
        <v>1</v>
      </c>
      <c r="L11" s="1322"/>
      <c r="M11" s="1322"/>
      <c r="N11" s="1330">
        <f t="shared" si="0"/>
        <v>1</v>
      </c>
      <c r="O11" s="1648"/>
      <c r="P11" s="1648"/>
      <c r="Q11" s="1648"/>
      <c r="R11" s="1333"/>
      <c r="S11" s="1333"/>
      <c r="T11" s="1333"/>
      <c r="U11" s="1333"/>
      <c r="V11" s="1333"/>
      <c r="W11" s="1333"/>
      <c r="X11" s="1333"/>
      <c r="Y11" s="1333"/>
      <c r="Z11" s="1333"/>
    </row>
    <row r="12" spans="1:26" ht="41.25" customHeight="1">
      <c r="A12" s="1653"/>
      <c r="B12" s="1713"/>
      <c r="C12" s="1713"/>
      <c r="D12" s="1713"/>
      <c r="E12" s="1713"/>
      <c r="F12" s="2394" t="s">
        <v>3405</v>
      </c>
      <c r="G12" s="2403" t="s">
        <v>2102</v>
      </c>
      <c r="H12" s="2401" t="s">
        <v>3407</v>
      </c>
      <c r="I12" s="2402" t="s">
        <v>3407</v>
      </c>
      <c r="J12" s="1321" t="s">
        <v>47</v>
      </c>
      <c r="K12" s="1322">
        <v>1</v>
      </c>
      <c r="L12" s="1322"/>
      <c r="M12" s="1322"/>
      <c r="N12" s="1330">
        <f t="shared" si="0"/>
        <v>1</v>
      </c>
      <c r="O12" s="2370" t="s">
        <v>3409</v>
      </c>
      <c r="P12" s="2360"/>
      <c r="Q12" s="2364" t="s">
        <v>3001</v>
      </c>
      <c r="R12" s="1333"/>
      <c r="S12" s="1333"/>
      <c r="T12" s="1333"/>
      <c r="U12" s="1333"/>
      <c r="V12" s="1333"/>
      <c r="W12" s="1333"/>
      <c r="X12" s="1333"/>
      <c r="Y12" s="1333"/>
      <c r="Z12" s="1333"/>
    </row>
    <row r="13" spans="1:26" ht="41.25" customHeight="1">
      <c r="A13" s="1653"/>
      <c r="B13" s="1651"/>
      <c r="C13" s="1651"/>
      <c r="D13" s="1651"/>
      <c r="E13" s="1651"/>
      <c r="F13" s="1648"/>
      <c r="G13" s="1648"/>
      <c r="H13" s="1648"/>
      <c r="I13" s="2067"/>
      <c r="J13" s="1321" t="s">
        <v>48</v>
      </c>
      <c r="K13" s="1322">
        <v>1</v>
      </c>
      <c r="L13" s="1322"/>
      <c r="M13" s="1322"/>
      <c r="N13" s="1330">
        <f t="shared" si="0"/>
        <v>1</v>
      </c>
      <c r="O13" s="1648"/>
      <c r="P13" s="1648"/>
      <c r="Q13" s="1648"/>
      <c r="R13" s="1333"/>
      <c r="S13" s="1333"/>
      <c r="T13" s="1333"/>
      <c r="U13" s="1333"/>
      <c r="V13" s="1333"/>
      <c r="W13" s="1333"/>
      <c r="X13" s="1333"/>
      <c r="Y13" s="1333"/>
      <c r="Z13" s="1333"/>
    </row>
    <row r="14" spans="1:26" ht="41.25" customHeight="1">
      <c r="A14" s="1653"/>
      <c r="B14" s="2385" t="s">
        <v>3419</v>
      </c>
      <c r="C14" s="2384">
        <v>0.2</v>
      </c>
      <c r="D14" s="2379" t="s">
        <v>3420</v>
      </c>
      <c r="E14" s="2379" t="s">
        <v>1199</v>
      </c>
      <c r="F14" s="2380" t="s">
        <v>3423</v>
      </c>
      <c r="G14" s="2391" t="s">
        <v>2102</v>
      </c>
      <c r="H14" s="2379" t="s">
        <v>3426</v>
      </c>
      <c r="I14" s="2381" t="s">
        <v>3398</v>
      </c>
      <c r="J14" s="1321" t="s">
        <v>47</v>
      </c>
      <c r="K14" s="1322">
        <v>1</v>
      </c>
      <c r="L14" s="1322"/>
      <c r="M14" s="1322"/>
      <c r="N14" s="1330">
        <f t="shared" si="0"/>
        <v>1</v>
      </c>
      <c r="O14" s="2370" t="s">
        <v>3428</v>
      </c>
      <c r="P14" s="2361"/>
      <c r="Q14" s="2364" t="s">
        <v>3001</v>
      </c>
      <c r="R14" s="1333"/>
      <c r="S14" s="1333"/>
      <c r="T14" s="1333"/>
      <c r="U14" s="1333"/>
      <c r="V14" s="1333"/>
      <c r="W14" s="1333"/>
      <c r="X14" s="1333"/>
      <c r="Y14" s="1333"/>
      <c r="Z14" s="1333"/>
    </row>
    <row r="15" spans="1:26" ht="43.5" customHeight="1">
      <c r="A15" s="1653"/>
      <c r="B15" s="1713"/>
      <c r="C15" s="1713"/>
      <c r="D15" s="1713"/>
      <c r="E15" s="1713"/>
      <c r="F15" s="1648"/>
      <c r="G15" s="1648"/>
      <c r="H15" s="1648"/>
      <c r="I15" s="2067"/>
      <c r="J15" s="1321" t="s">
        <v>48</v>
      </c>
      <c r="K15" s="1322">
        <v>1</v>
      </c>
      <c r="L15" s="1322"/>
      <c r="M15" s="1322"/>
      <c r="N15" s="1330">
        <f t="shared" si="0"/>
        <v>1</v>
      </c>
      <c r="O15" s="1648"/>
      <c r="P15" s="1648"/>
      <c r="Q15" s="1648"/>
      <c r="R15" s="1333"/>
      <c r="S15" s="1333"/>
      <c r="T15" s="1333"/>
      <c r="U15" s="1333"/>
      <c r="V15" s="1333"/>
      <c r="W15" s="1333"/>
      <c r="X15" s="1333"/>
      <c r="Y15" s="1333"/>
      <c r="Z15" s="1333"/>
    </row>
    <row r="16" spans="1:26" ht="34.5" customHeight="1">
      <c r="A16" s="1653"/>
      <c r="B16" s="1713"/>
      <c r="C16" s="1713"/>
      <c r="D16" s="1713"/>
      <c r="E16" s="1713"/>
      <c r="F16" s="2386" t="s">
        <v>3431</v>
      </c>
      <c r="G16" s="2379" t="s">
        <v>2102</v>
      </c>
      <c r="H16" s="2379" t="s">
        <v>3426</v>
      </c>
      <c r="I16" s="2381" t="s">
        <v>3398</v>
      </c>
      <c r="J16" s="1321" t="s">
        <v>47</v>
      </c>
      <c r="K16" s="1322">
        <v>1</v>
      </c>
      <c r="L16" s="1322"/>
      <c r="M16" s="1322"/>
      <c r="N16" s="1330">
        <f t="shared" si="0"/>
        <v>1</v>
      </c>
      <c r="O16" s="2370" t="s">
        <v>3433</v>
      </c>
      <c r="P16" s="2361"/>
      <c r="Q16" s="2364" t="s">
        <v>3001</v>
      </c>
      <c r="R16" s="1333"/>
      <c r="S16" s="1333"/>
      <c r="T16" s="1333"/>
      <c r="U16" s="1333"/>
      <c r="V16" s="1333"/>
      <c r="W16" s="1333"/>
      <c r="X16" s="1333"/>
      <c r="Y16" s="1333"/>
      <c r="Z16" s="1333"/>
    </row>
    <row r="17" spans="1:26" ht="48" customHeight="1">
      <c r="A17" s="1653"/>
      <c r="B17" s="1648"/>
      <c r="C17" s="1648"/>
      <c r="D17" s="1713"/>
      <c r="E17" s="1713"/>
      <c r="F17" s="1648"/>
      <c r="G17" s="1648"/>
      <c r="H17" s="1648"/>
      <c r="I17" s="2067"/>
      <c r="J17" s="1321" t="s">
        <v>48</v>
      </c>
      <c r="K17" s="1322">
        <v>1</v>
      </c>
      <c r="L17" s="1322"/>
      <c r="M17" s="1322"/>
      <c r="N17" s="1330">
        <f t="shared" si="0"/>
        <v>1</v>
      </c>
      <c r="O17" s="1648"/>
      <c r="P17" s="1648"/>
      <c r="Q17" s="1648"/>
      <c r="R17" s="1333"/>
      <c r="S17" s="1333"/>
      <c r="T17" s="1333"/>
      <c r="U17" s="1333"/>
      <c r="V17" s="1333"/>
      <c r="W17" s="1333"/>
      <c r="X17" s="1333"/>
      <c r="Y17" s="1333"/>
      <c r="Z17" s="1333"/>
    </row>
    <row r="18" spans="1:26" ht="48" customHeight="1">
      <c r="A18" s="1653"/>
      <c r="B18" s="2385" t="s">
        <v>3434</v>
      </c>
      <c r="C18" s="2384">
        <v>0.2</v>
      </c>
      <c r="D18" s="1713"/>
      <c r="E18" s="1713"/>
      <c r="F18" s="2380" t="s">
        <v>3435</v>
      </c>
      <c r="G18" s="2379" t="s">
        <v>2102</v>
      </c>
      <c r="H18" s="2379" t="s">
        <v>3426</v>
      </c>
      <c r="I18" s="2381" t="s">
        <v>3398</v>
      </c>
      <c r="J18" s="1321" t="s">
        <v>47</v>
      </c>
      <c r="K18" s="1322">
        <v>1</v>
      </c>
      <c r="L18" s="1322"/>
      <c r="M18" s="1322"/>
      <c r="N18" s="1330">
        <f t="shared" si="0"/>
        <v>1</v>
      </c>
      <c r="O18" s="2370" t="s">
        <v>3436</v>
      </c>
      <c r="P18" s="2361"/>
      <c r="Q18" s="2364" t="s">
        <v>3001</v>
      </c>
      <c r="R18" s="1333"/>
      <c r="S18" s="1333"/>
      <c r="T18" s="1333"/>
      <c r="U18" s="1333"/>
      <c r="V18" s="1333"/>
      <c r="W18" s="1333"/>
      <c r="X18" s="1333"/>
      <c r="Y18" s="1333"/>
      <c r="Z18" s="1333"/>
    </row>
    <row r="19" spans="1:26" ht="41.25" customHeight="1">
      <c r="A19" s="1653"/>
      <c r="B19" s="1713"/>
      <c r="C19" s="1713"/>
      <c r="D19" s="1713"/>
      <c r="E19" s="1713"/>
      <c r="F19" s="1648"/>
      <c r="G19" s="1648"/>
      <c r="H19" s="1648"/>
      <c r="I19" s="2067"/>
      <c r="J19" s="1321" t="s">
        <v>48</v>
      </c>
      <c r="K19" s="1322">
        <v>1</v>
      </c>
      <c r="L19" s="1322"/>
      <c r="M19" s="1322"/>
      <c r="N19" s="1330">
        <f t="shared" si="0"/>
        <v>1</v>
      </c>
      <c r="O19" s="1648"/>
      <c r="P19" s="1648"/>
      <c r="Q19" s="1648"/>
      <c r="R19" s="1333"/>
      <c r="S19" s="1333"/>
      <c r="T19" s="1333"/>
      <c r="U19" s="1333"/>
      <c r="V19" s="1333"/>
      <c r="W19" s="1333"/>
      <c r="X19" s="1333"/>
      <c r="Y19" s="1333"/>
      <c r="Z19" s="1333"/>
    </row>
    <row r="20" spans="1:26" ht="41.25" customHeight="1">
      <c r="A20" s="1653"/>
      <c r="B20" s="1713"/>
      <c r="C20" s="1713"/>
      <c r="D20" s="1713"/>
      <c r="E20" s="1713"/>
      <c r="F20" s="2380" t="s">
        <v>3438</v>
      </c>
      <c r="G20" s="2379" t="s">
        <v>2102</v>
      </c>
      <c r="H20" s="2379" t="s">
        <v>3426</v>
      </c>
      <c r="I20" s="2381" t="s">
        <v>3398</v>
      </c>
      <c r="J20" s="1321" t="s">
        <v>47</v>
      </c>
      <c r="K20" s="1322">
        <v>1</v>
      </c>
      <c r="L20" s="1322"/>
      <c r="M20" s="1322"/>
      <c r="N20" s="1330">
        <f t="shared" si="0"/>
        <v>1</v>
      </c>
      <c r="O20" s="2370" t="s">
        <v>3439</v>
      </c>
      <c r="P20" s="2361"/>
      <c r="Q20" s="2364" t="s">
        <v>3001</v>
      </c>
      <c r="R20" s="1333"/>
      <c r="S20" s="1333"/>
      <c r="T20" s="1333"/>
      <c r="U20" s="1333"/>
      <c r="V20" s="1333"/>
      <c r="W20" s="1333"/>
      <c r="X20" s="1333"/>
      <c r="Y20" s="1333"/>
      <c r="Z20" s="1333"/>
    </row>
    <row r="21" spans="1:26" ht="43.5" customHeight="1">
      <c r="A21" s="1653"/>
      <c r="B21" s="1648"/>
      <c r="C21" s="1648"/>
      <c r="D21" s="1713"/>
      <c r="E21" s="1713"/>
      <c r="F21" s="1648"/>
      <c r="G21" s="1648"/>
      <c r="H21" s="1648"/>
      <c r="I21" s="2067"/>
      <c r="J21" s="1321" t="s">
        <v>48</v>
      </c>
      <c r="K21" s="1322">
        <v>1</v>
      </c>
      <c r="L21" s="1322"/>
      <c r="M21" s="1322"/>
      <c r="N21" s="1330">
        <f t="shared" si="0"/>
        <v>1</v>
      </c>
      <c r="O21" s="1648"/>
      <c r="P21" s="1648"/>
      <c r="Q21" s="1648"/>
      <c r="R21" s="1333"/>
      <c r="S21" s="1333"/>
      <c r="T21" s="1333"/>
      <c r="U21" s="1333"/>
      <c r="V21" s="1333"/>
      <c r="W21" s="1333"/>
      <c r="X21" s="1333"/>
      <c r="Y21" s="1333"/>
      <c r="Z21" s="1333"/>
    </row>
    <row r="22" spans="1:26" ht="47.25" customHeight="1">
      <c r="A22" s="1653"/>
      <c r="B22" s="2385" t="s">
        <v>3445</v>
      </c>
      <c r="C22" s="2384">
        <v>0.2</v>
      </c>
      <c r="D22" s="1713"/>
      <c r="E22" s="1713"/>
      <c r="F22" s="2380" t="s">
        <v>3446</v>
      </c>
      <c r="G22" s="2386" t="s">
        <v>3448</v>
      </c>
      <c r="H22" s="2379" t="s">
        <v>3398</v>
      </c>
      <c r="I22" s="2381" t="s">
        <v>3449</v>
      </c>
      <c r="J22" s="1321" t="s">
        <v>47</v>
      </c>
      <c r="K22" s="1322">
        <v>0.5</v>
      </c>
      <c r="L22" s="1322">
        <v>0.25</v>
      </c>
      <c r="M22" s="1322">
        <v>0.25</v>
      </c>
      <c r="N22" s="1330">
        <f t="shared" si="0"/>
        <v>1</v>
      </c>
      <c r="O22" s="2370" t="s">
        <v>3450</v>
      </c>
      <c r="P22" s="2378" t="s">
        <v>3453</v>
      </c>
      <c r="Q22" s="2378" t="s">
        <v>3454</v>
      </c>
      <c r="R22" s="1333"/>
      <c r="S22" s="1333"/>
      <c r="T22" s="1333"/>
      <c r="U22" s="1333"/>
      <c r="V22" s="1333"/>
      <c r="W22" s="1333"/>
      <c r="X22" s="1333"/>
      <c r="Y22" s="1333"/>
      <c r="Z22" s="1333"/>
    </row>
    <row r="23" spans="1:26" ht="66.75" customHeight="1">
      <c r="A23" s="1653"/>
      <c r="B23" s="1648"/>
      <c r="C23" s="1648"/>
      <c r="D23" s="1648"/>
      <c r="E23" s="1648"/>
      <c r="F23" s="1648"/>
      <c r="G23" s="1648"/>
      <c r="H23" s="1648"/>
      <c r="I23" s="2067"/>
      <c r="J23" s="1321" t="s">
        <v>48</v>
      </c>
      <c r="K23" s="1322">
        <v>0.4264</v>
      </c>
      <c r="L23" s="1342">
        <v>0.24</v>
      </c>
      <c r="M23" s="1342">
        <v>0.23</v>
      </c>
      <c r="N23" s="1330">
        <f t="shared" si="0"/>
        <v>0.89639999999999997</v>
      </c>
      <c r="O23" s="1648"/>
      <c r="P23" s="1648"/>
      <c r="Q23" s="1648"/>
      <c r="R23" s="1333"/>
      <c r="S23" s="1333"/>
      <c r="T23" s="1333"/>
      <c r="U23" s="1333"/>
      <c r="V23" s="1333"/>
      <c r="W23" s="1333"/>
      <c r="X23" s="1333"/>
      <c r="Y23" s="1333"/>
      <c r="Z23" s="1333"/>
    </row>
    <row r="24" spans="1:26" ht="66.75" customHeight="1">
      <c r="A24" s="1653"/>
      <c r="B24" s="2385" t="s">
        <v>3455</v>
      </c>
      <c r="C24" s="2384">
        <v>0.2</v>
      </c>
      <c r="D24" s="2379" t="s">
        <v>3456</v>
      </c>
      <c r="E24" s="2379">
        <v>3</v>
      </c>
      <c r="F24" s="2380" t="s">
        <v>3457</v>
      </c>
      <c r="G24" s="2379" t="s">
        <v>3262</v>
      </c>
      <c r="H24" s="2379" t="s">
        <v>3399</v>
      </c>
      <c r="I24" s="2379" t="s">
        <v>3449</v>
      </c>
      <c r="J24" s="1344" t="s">
        <v>3458</v>
      </c>
      <c r="K24" s="1348">
        <v>0.33</v>
      </c>
      <c r="L24" s="1348">
        <v>0.33</v>
      </c>
      <c r="M24" s="1348">
        <v>0.34</v>
      </c>
      <c r="N24" s="1348">
        <f t="shared" ref="N24:N25" si="1">+K24+L24+M24</f>
        <v>1</v>
      </c>
      <c r="O24" s="2370" t="s">
        <v>3467</v>
      </c>
      <c r="P24" s="2370" t="s">
        <v>3469</v>
      </c>
      <c r="Q24" s="2370" t="s">
        <v>3472</v>
      </c>
      <c r="R24" s="1333"/>
      <c r="S24" s="1333"/>
      <c r="T24" s="1333"/>
      <c r="U24" s="1333"/>
      <c r="V24" s="1333"/>
      <c r="W24" s="1333"/>
      <c r="X24" s="1333"/>
      <c r="Y24" s="1333"/>
      <c r="Z24" s="1333"/>
    </row>
    <row r="25" spans="1:26" ht="41.25" customHeight="1">
      <c r="A25" s="1654"/>
      <c r="B25" s="1651"/>
      <c r="C25" s="1648"/>
      <c r="D25" s="1651"/>
      <c r="E25" s="1651"/>
      <c r="F25" s="1651"/>
      <c r="G25" s="1651"/>
      <c r="H25" s="1651"/>
      <c r="I25" s="1651"/>
      <c r="J25" s="1357" t="s">
        <v>48</v>
      </c>
      <c r="K25" s="1348">
        <v>0.33</v>
      </c>
      <c r="L25" s="1359">
        <v>0.33</v>
      </c>
      <c r="M25" s="1361">
        <v>0.34</v>
      </c>
      <c r="N25" s="1348">
        <f t="shared" si="1"/>
        <v>1</v>
      </c>
      <c r="O25" s="1648"/>
      <c r="P25" s="1648"/>
      <c r="Q25" s="1648"/>
      <c r="R25" s="1333"/>
      <c r="S25" s="1333"/>
      <c r="T25" s="1333"/>
      <c r="U25" s="1333"/>
      <c r="V25" s="1333"/>
      <c r="W25" s="1333"/>
      <c r="X25" s="1333"/>
      <c r="Y25" s="1333"/>
      <c r="Z25" s="1333"/>
    </row>
    <row r="26" spans="1:26" ht="18.75" customHeight="1">
      <c r="A26" s="2416" t="s">
        <v>3476</v>
      </c>
      <c r="B26" s="1715"/>
      <c r="C26" s="1715"/>
      <c r="D26" s="1715"/>
      <c r="E26" s="1715"/>
      <c r="F26" s="1715"/>
      <c r="G26" s="1715"/>
      <c r="H26" s="1715"/>
      <c r="I26" s="1840"/>
      <c r="J26" s="1366"/>
      <c r="K26" s="1367"/>
      <c r="L26" s="1370"/>
      <c r="M26" s="1370"/>
      <c r="N26" s="1373"/>
      <c r="O26" s="1376"/>
      <c r="P26" s="1377"/>
      <c r="Q26" s="1377"/>
      <c r="R26" s="1333"/>
      <c r="S26" s="1333"/>
      <c r="T26" s="1333"/>
      <c r="U26" s="1333"/>
      <c r="V26" s="1333"/>
      <c r="W26" s="1333"/>
      <c r="X26" s="1333"/>
      <c r="Y26" s="1333"/>
      <c r="Z26" s="1333"/>
    </row>
    <row r="27" spans="1:26" ht="18.75" customHeight="1">
      <c r="A27" s="2062"/>
      <c r="B27" s="1722"/>
      <c r="C27" s="1722"/>
      <c r="D27" s="1722"/>
      <c r="E27" s="1722"/>
      <c r="F27" s="1722"/>
      <c r="G27" s="1722"/>
      <c r="H27" s="1722"/>
      <c r="I27" s="2067"/>
      <c r="J27" s="1378"/>
      <c r="K27" s="1379"/>
      <c r="L27" s="1379"/>
      <c r="M27" s="1379"/>
      <c r="N27" s="1381"/>
      <c r="O27" s="1383"/>
      <c r="P27" s="1385"/>
      <c r="Q27" s="1385"/>
      <c r="R27" s="1333"/>
      <c r="S27" s="1333"/>
      <c r="T27" s="1333"/>
      <c r="U27" s="1333"/>
      <c r="V27" s="1333"/>
      <c r="W27" s="1333"/>
      <c r="X27" s="1333"/>
      <c r="Y27" s="1333"/>
      <c r="Z27" s="1333"/>
    </row>
    <row r="28" spans="1:26" ht="18.75" customHeight="1">
      <c r="A28" s="2419" t="s">
        <v>3482</v>
      </c>
      <c r="B28" s="1715"/>
      <c r="C28" s="1715"/>
      <c r="D28" s="1715"/>
      <c r="E28" s="1715"/>
      <c r="F28" s="1715"/>
      <c r="G28" s="1715"/>
      <c r="H28" s="1715"/>
      <c r="I28" s="1840"/>
      <c r="J28" s="1344" t="s">
        <v>3458</v>
      </c>
      <c r="K28" s="1391">
        <f>+K10*($C$10)/2+K12*($C$10)/2+K14*($C$14)/2+K16*($C$14)/2+K18*(C$18)/2+K20*(C$18)/2+K22*C$22+K24*C$24</f>
        <v>0.76600000000000001</v>
      </c>
      <c r="L28" s="1391">
        <f t="shared" ref="L28:L29" si="2">+L22*C$22+L24*C$24</f>
        <v>0.11600000000000001</v>
      </c>
      <c r="M28" s="1391">
        <f t="shared" ref="M28:M29" si="3">+M22*C$22+M24*C$24</f>
        <v>0.11800000000000001</v>
      </c>
      <c r="N28" s="1394">
        <f>+K28+L28+M28</f>
        <v>1</v>
      </c>
      <c r="O28" s="2374"/>
      <c r="P28" s="2377"/>
      <c r="Q28" s="2377"/>
      <c r="R28" s="1333"/>
      <c r="S28" s="1333"/>
      <c r="T28" s="1333"/>
      <c r="U28" s="1333"/>
      <c r="V28" s="1333"/>
      <c r="W28" s="1333"/>
      <c r="X28" s="1333"/>
      <c r="Y28" s="1333"/>
      <c r="Z28" s="1333"/>
    </row>
    <row r="29" spans="1:26" ht="18.75" customHeight="1">
      <c r="A29" s="2062"/>
      <c r="B29" s="1722"/>
      <c r="C29" s="1722"/>
      <c r="D29" s="1722"/>
      <c r="E29" s="1722"/>
      <c r="F29" s="1722"/>
      <c r="G29" s="1722"/>
      <c r="H29" s="1722"/>
      <c r="I29" s="2067"/>
      <c r="J29" s="1348" t="s">
        <v>48</v>
      </c>
      <c r="K29" s="1391">
        <f>+K11*(($C$10)/2)+K13*(($C$10)/2)+K15*(($C$14)/2)+K17*(($C$14)/2)+K19*((C$18)/2)+K21*((C$18)/2)+K23*C$22+K25*C$24</f>
        <v>0.75127999999999995</v>
      </c>
      <c r="L29" s="1391">
        <f t="shared" si="2"/>
        <v>0.114</v>
      </c>
      <c r="M29" s="1391">
        <f t="shared" si="3"/>
        <v>0.11400000000000002</v>
      </c>
      <c r="N29" s="1401">
        <f>SUM(K29:M29)</f>
        <v>0.97927999999999993</v>
      </c>
      <c r="O29" s="1648"/>
      <c r="P29" s="1648"/>
      <c r="Q29" s="1648"/>
      <c r="R29" s="1333"/>
      <c r="S29" s="1333"/>
      <c r="T29" s="1333"/>
      <c r="U29" s="1333"/>
      <c r="V29" s="1333"/>
      <c r="W29" s="1333"/>
      <c r="X29" s="1333"/>
      <c r="Y29" s="1333"/>
      <c r="Z29" s="1333"/>
    </row>
    <row r="30" spans="1:26" ht="65.25" customHeight="1">
      <c r="A30" s="1403" t="s">
        <v>3497</v>
      </c>
      <c r="B30" s="2395" t="s">
        <v>3499</v>
      </c>
      <c r="C30" s="1722"/>
      <c r="D30" s="1722"/>
      <c r="E30" s="1722"/>
      <c r="F30" s="1722"/>
      <c r="G30" s="1722"/>
      <c r="H30" s="1722"/>
      <c r="I30" s="1648"/>
      <c r="J30" s="1378"/>
      <c r="K30" s="1379"/>
      <c r="L30" s="1379"/>
      <c r="M30" s="1379"/>
      <c r="N30" s="1406"/>
      <c r="O30" s="1407" t="s">
        <v>3502</v>
      </c>
      <c r="P30" s="1324"/>
      <c r="Q30" s="1324"/>
      <c r="R30" s="1333"/>
      <c r="S30" s="1333"/>
      <c r="T30" s="1333"/>
      <c r="U30" s="1333"/>
      <c r="V30" s="1333"/>
      <c r="W30" s="1333"/>
      <c r="X30" s="1333"/>
      <c r="Y30" s="1333"/>
      <c r="Z30" s="1333"/>
    </row>
    <row r="31" spans="1:26" ht="65.25" customHeight="1">
      <c r="A31" s="2417" t="s">
        <v>3503</v>
      </c>
      <c r="B31" s="2379" t="s">
        <v>3504</v>
      </c>
      <c r="C31" s="2387">
        <v>0.03</v>
      </c>
      <c r="D31" s="2380" t="s">
        <v>3506</v>
      </c>
      <c r="E31" s="2379" t="s">
        <v>3507</v>
      </c>
      <c r="F31" s="2379" t="s">
        <v>3508</v>
      </c>
      <c r="G31" s="2379" t="s">
        <v>3509</v>
      </c>
      <c r="H31" s="2382">
        <v>43132</v>
      </c>
      <c r="I31" s="2390">
        <v>43464</v>
      </c>
      <c r="J31" s="1321" t="s">
        <v>47</v>
      </c>
      <c r="K31" s="1322">
        <v>0.33</v>
      </c>
      <c r="L31" s="1322">
        <v>0.34</v>
      </c>
      <c r="M31" s="1322">
        <v>0.33</v>
      </c>
      <c r="N31" s="1330">
        <f t="shared" ref="N31:N70" si="4">SUM(K31:M31)</f>
        <v>1</v>
      </c>
      <c r="O31" s="2370" t="s">
        <v>3511</v>
      </c>
      <c r="P31" s="2361" t="s">
        <v>3517</v>
      </c>
      <c r="Q31" s="2361" t="s">
        <v>3519</v>
      </c>
      <c r="R31" s="1416"/>
      <c r="S31" s="1333"/>
      <c r="T31" s="1333"/>
      <c r="U31" s="1333"/>
      <c r="V31" s="1333"/>
      <c r="W31" s="1333"/>
      <c r="X31" s="1333"/>
      <c r="Y31" s="1333"/>
      <c r="Z31" s="1333"/>
    </row>
    <row r="32" spans="1:26" ht="50.25" customHeight="1">
      <c r="A32" s="1653"/>
      <c r="B32" s="1713"/>
      <c r="C32" s="1648"/>
      <c r="D32" s="1648"/>
      <c r="E32" s="1648"/>
      <c r="F32" s="1648"/>
      <c r="G32" s="1648"/>
      <c r="H32" s="1648"/>
      <c r="I32" s="2067"/>
      <c r="J32" s="1321" t="s">
        <v>48</v>
      </c>
      <c r="K32" s="1322">
        <v>0.33</v>
      </c>
      <c r="L32" s="1342">
        <v>0.34</v>
      </c>
      <c r="M32" s="1342">
        <v>0.33</v>
      </c>
      <c r="N32" s="1330">
        <f t="shared" si="4"/>
        <v>1</v>
      </c>
      <c r="O32" s="1648"/>
      <c r="P32" s="1648"/>
      <c r="Q32" s="1648"/>
      <c r="R32" s="1333"/>
      <c r="S32" s="1333"/>
      <c r="T32" s="1333"/>
      <c r="U32" s="1333"/>
      <c r="V32" s="1333"/>
      <c r="W32" s="1333"/>
      <c r="X32" s="1333"/>
      <c r="Y32" s="1333"/>
      <c r="Z32" s="1333"/>
    </row>
    <row r="33" spans="1:26" ht="50.25" customHeight="1">
      <c r="A33" s="1653"/>
      <c r="B33" s="1713"/>
      <c r="C33" s="2387">
        <v>0.03</v>
      </c>
      <c r="D33" s="2379" t="s">
        <v>3522</v>
      </c>
      <c r="E33" s="2379" t="s">
        <v>3507</v>
      </c>
      <c r="F33" s="2380" t="s">
        <v>3524</v>
      </c>
      <c r="G33" s="2379" t="s">
        <v>3525</v>
      </c>
      <c r="H33" s="2379" t="s">
        <v>3398</v>
      </c>
      <c r="I33" s="2381" t="s">
        <v>3526</v>
      </c>
      <c r="J33" s="1321" t="s">
        <v>47</v>
      </c>
      <c r="K33" s="1322">
        <v>0.33</v>
      </c>
      <c r="L33" s="1424">
        <v>0.34</v>
      </c>
      <c r="M33" s="1322">
        <v>0.33</v>
      </c>
      <c r="N33" s="1330">
        <f t="shared" si="4"/>
        <v>1</v>
      </c>
      <c r="O33" s="2370" t="s">
        <v>3531</v>
      </c>
      <c r="P33" s="2362" t="s">
        <v>3533</v>
      </c>
      <c r="Q33" s="2361" t="s">
        <v>3534</v>
      </c>
      <c r="R33" s="1333"/>
      <c r="S33" s="1333"/>
      <c r="T33" s="1333"/>
      <c r="U33" s="1333"/>
      <c r="V33" s="1333"/>
      <c r="W33" s="1333"/>
      <c r="X33" s="1333"/>
      <c r="Y33" s="1333"/>
      <c r="Z33" s="1333"/>
    </row>
    <row r="34" spans="1:26" ht="50.25" customHeight="1">
      <c r="A34" s="1653"/>
      <c r="B34" s="1713"/>
      <c r="C34" s="1648"/>
      <c r="D34" s="1648"/>
      <c r="E34" s="1648"/>
      <c r="F34" s="1648"/>
      <c r="G34" s="1648"/>
      <c r="H34" s="1648"/>
      <c r="I34" s="2067"/>
      <c r="J34" s="1321" t="s">
        <v>48</v>
      </c>
      <c r="K34" s="1322">
        <v>0.33</v>
      </c>
      <c r="L34" s="1342">
        <v>0.34</v>
      </c>
      <c r="M34" s="1342">
        <v>0.33</v>
      </c>
      <c r="N34" s="1330">
        <f t="shared" si="4"/>
        <v>1</v>
      </c>
      <c r="O34" s="1648"/>
      <c r="P34" s="1648"/>
      <c r="Q34" s="1648"/>
      <c r="R34" s="1333"/>
      <c r="S34" s="1333"/>
      <c r="T34" s="1333"/>
      <c r="U34" s="1333"/>
      <c r="V34" s="1333"/>
      <c r="W34" s="1333"/>
      <c r="X34" s="1333"/>
      <c r="Y34" s="1333"/>
      <c r="Z34" s="1333"/>
    </row>
    <row r="35" spans="1:26" ht="63.75" customHeight="1">
      <c r="A35" s="1653"/>
      <c r="B35" s="1713"/>
      <c r="C35" s="2387">
        <v>0.02</v>
      </c>
      <c r="D35" s="2379" t="s">
        <v>3536</v>
      </c>
      <c r="E35" s="2379" t="s">
        <v>3507</v>
      </c>
      <c r="F35" s="2380" t="s">
        <v>3538</v>
      </c>
      <c r="G35" s="2379" t="s">
        <v>3539</v>
      </c>
      <c r="H35" s="2379" t="s">
        <v>3540</v>
      </c>
      <c r="I35" s="2381" t="s">
        <v>3540</v>
      </c>
      <c r="J35" s="1321" t="s">
        <v>47</v>
      </c>
      <c r="K35" s="1322">
        <v>1</v>
      </c>
      <c r="L35" s="1322"/>
      <c r="M35" s="1322"/>
      <c r="N35" s="1330">
        <f t="shared" si="4"/>
        <v>1</v>
      </c>
      <c r="O35" s="2370" t="s">
        <v>3541</v>
      </c>
      <c r="P35" s="2361" t="s">
        <v>3542</v>
      </c>
      <c r="Q35" s="2364" t="s">
        <v>3001</v>
      </c>
      <c r="R35" s="1333"/>
      <c r="S35" s="1333"/>
      <c r="T35" s="1333"/>
      <c r="U35" s="1333"/>
      <c r="V35" s="1333"/>
      <c r="W35" s="1333"/>
      <c r="X35" s="1333"/>
      <c r="Y35" s="1333"/>
      <c r="Z35" s="1333"/>
    </row>
    <row r="36" spans="1:26" ht="55.5" customHeight="1">
      <c r="A36" s="1653"/>
      <c r="B36" s="1713"/>
      <c r="C36" s="1648"/>
      <c r="D36" s="1648"/>
      <c r="E36" s="1648"/>
      <c r="F36" s="1648"/>
      <c r="G36" s="1648"/>
      <c r="H36" s="1648"/>
      <c r="I36" s="2067"/>
      <c r="J36" s="1321" t="s">
        <v>48</v>
      </c>
      <c r="K36" s="1322">
        <v>1</v>
      </c>
      <c r="L36" s="1322"/>
      <c r="M36" s="1322"/>
      <c r="N36" s="1330">
        <f t="shared" si="4"/>
        <v>1</v>
      </c>
      <c r="O36" s="1648"/>
      <c r="P36" s="1648"/>
      <c r="Q36" s="1648"/>
      <c r="R36" s="1333"/>
      <c r="S36" s="1333"/>
      <c r="T36" s="1333"/>
      <c r="U36" s="1333"/>
      <c r="V36" s="1333"/>
      <c r="W36" s="1333"/>
      <c r="X36" s="1333"/>
      <c r="Y36" s="1333"/>
      <c r="Z36" s="1333"/>
    </row>
    <row r="37" spans="1:26" ht="50.25" customHeight="1">
      <c r="A37" s="1653"/>
      <c r="B37" s="1713"/>
      <c r="C37" s="2383">
        <v>0.05</v>
      </c>
      <c r="D37" s="2379" t="s">
        <v>3545</v>
      </c>
      <c r="E37" s="2379" t="s">
        <v>3546</v>
      </c>
      <c r="F37" s="2380" t="s">
        <v>3547</v>
      </c>
      <c r="G37" s="2379" t="s">
        <v>3525</v>
      </c>
      <c r="H37" s="2379" t="s">
        <v>3398</v>
      </c>
      <c r="I37" s="2381" t="s">
        <v>3407</v>
      </c>
      <c r="J37" s="1321" t="s">
        <v>47</v>
      </c>
      <c r="K37" s="1322">
        <v>1</v>
      </c>
      <c r="L37" s="1322"/>
      <c r="M37" s="1322"/>
      <c r="N37" s="1330">
        <f t="shared" si="4"/>
        <v>1</v>
      </c>
      <c r="O37" s="2370" t="s">
        <v>3548</v>
      </c>
      <c r="P37" s="2361"/>
      <c r="Q37" s="2364" t="s">
        <v>3001</v>
      </c>
      <c r="R37" s="1333"/>
      <c r="S37" s="1333"/>
      <c r="T37" s="1333"/>
      <c r="U37" s="1333"/>
      <c r="V37" s="1333"/>
      <c r="W37" s="1333"/>
      <c r="X37" s="1333"/>
      <c r="Y37" s="1333"/>
      <c r="Z37" s="1333"/>
    </row>
    <row r="38" spans="1:26" ht="50.25" customHeight="1">
      <c r="A38" s="1653"/>
      <c r="B38" s="1713"/>
      <c r="C38" s="1648"/>
      <c r="D38" s="1648"/>
      <c r="E38" s="1648"/>
      <c r="F38" s="1648"/>
      <c r="G38" s="1648"/>
      <c r="H38" s="1648"/>
      <c r="I38" s="2067"/>
      <c r="J38" s="1321" t="s">
        <v>48</v>
      </c>
      <c r="K38" s="1322">
        <v>1</v>
      </c>
      <c r="L38" s="1322"/>
      <c r="M38" s="1322"/>
      <c r="N38" s="1330">
        <f t="shared" si="4"/>
        <v>1</v>
      </c>
      <c r="O38" s="1648"/>
      <c r="P38" s="1648"/>
      <c r="Q38" s="1648"/>
      <c r="R38" s="1333"/>
      <c r="S38" s="1333"/>
      <c r="T38" s="1333"/>
      <c r="U38" s="1333"/>
      <c r="V38" s="1333"/>
      <c r="W38" s="1333"/>
      <c r="X38" s="1333"/>
      <c r="Y38" s="1333"/>
      <c r="Z38" s="1333"/>
    </row>
    <row r="39" spans="1:26" ht="48" customHeight="1">
      <c r="A39" s="1653"/>
      <c r="B39" s="1713"/>
      <c r="C39" s="2383">
        <v>0.04</v>
      </c>
      <c r="D39" s="2379" t="s">
        <v>3556</v>
      </c>
      <c r="E39" s="2379" t="s">
        <v>3557</v>
      </c>
      <c r="F39" s="2380" t="s">
        <v>3558</v>
      </c>
      <c r="G39" s="2379" t="s">
        <v>3525</v>
      </c>
      <c r="H39" s="2379" t="s">
        <v>3407</v>
      </c>
      <c r="I39" s="2381" t="s">
        <v>3559</v>
      </c>
      <c r="J39" s="1321" t="s">
        <v>47</v>
      </c>
      <c r="K39" s="1322">
        <v>0.33</v>
      </c>
      <c r="L39" s="1424">
        <v>0.34</v>
      </c>
      <c r="M39" s="1322">
        <v>0.33</v>
      </c>
      <c r="N39" s="1330">
        <f t="shared" si="4"/>
        <v>1</v>
      </c>
      <c r="O39" s="2370" t="s">
        <v>3560</v>
      </c>
      <c r="P39" s="2362" t="s">
        <v>3567</v>
      </c>
      <c r="Q39" s="2362" t="s">
        <v>3569</v>
      </c>
      <c r="R39" s="1333"/>
      <c r="S39" s="1333"/>
      <c r="T39" s="1333"/>
      <c r="U39" s="1333"/>
      <c r="V39" s="1333"/>
      <c r="W39" s="1333"/>
      <c r="X39" s="1333"/>
      <c r="Y39" s="1333"/>
      <c r="Z39" s="1333"/>
    </row>
    <row r="40" spans="1:26" ht="48" customHeight="1">
      <c r="A40" s="1653"/>
      <c r="B40" s="1713"/>
      <c r="C40" s="1648"/>
      <c r="D40" s="1648"/>
      <c r="E40" s="1648"/>
      <c r="F40" s="1648"/>
      <c r="G40" s="1648"/>
      <c r="H40" s="1648"/>
      <c r="I40" s="2067"/>
      <c r="J40" s="1321" t="s">
        <v>48</v>
      </c>
      <c r="K40" s="1436">
        <v>0.16500000000000001</v>
      </c>
      <c r="L40" s="1342">
        <v>0.34</v>
      </c>
      <c r="M40" s="1437">
        <v>0.495</v>
      </c>
      <c r="N40" s="1330">
        <f t="shared" si="4"/>
        <v>1</v>
      </c>
      <c r="O40" s="1648"/>
      <c r="P40" s="1648"/>
      <c r="Q40" s="1648"/>
      <c r="R40" s="1333"/>
      <c r="S40" s="1333"/>
      <c r="T40" s="1333"/>
      <c r="U40" s="1333"/>
      <c r="V40" s="1333"/>
      <c r="W40" s="1333"/>
      <c r="X40" s="1333"/>
      <c r="Y40" s="1333"/>
      <c r="Z40" s="1333"/>
    </row>
    <row r="41" spans="1:26" ht="45.75" customHeight="1">
      <c r="A41" s="1653"/>
      <c r="B41" s="1713"/>
      <c r="C41" s="2383">
        <v>0.03</v>
      </c>
      <c r="D41" s="2379" t="s">
        <v>3577</v>
      </c>
      <c r="E41" s="2379" t="s">
        <v>3578</v>
      </c>
      <c r="F41" s="2380" t="s">
        <v>3579</v>
      </c>
      <c r="G41" s="2379" t="s">
        <v>3580</v>
      </c>
      <c r="H41" s="2379" t="s">
        <v>3398</v>
      </c>
      <c r="I41" s="2381" t="s">
        <v>3399</v>
      </c>
      <c r="J41" s="1321" t="s">
        <v>47</v>
      </c>
      <c r="K41" s="1322">
        <v>1</v>
      </c>
      <c r="L41" s="1322"/>
      <c r="M41" s="1322"/>
      <c r="N41" s="1330">
        <f t="shared" si="4"/>
        <v>1</v>
      </c>
      <c r="O41" s="2370" t="s">
        <v>3581</v>
      </c>
      <c r="P41" s="2360"/>
      <c r="Q41" s="2364" t="s">
        <v>3001</v>
      </c>
      <c r="R41" s="1333"/>
      <c r="S41" s="1333"/>
      <c r="T41" s="1333"/>
      <c r="U41" s="1333"/>
      <c r="V41" s="1333"/>
      <c r="W41" s="1333"/>
      <c r="X41" s="1333"/>
      <c r="Y41" s="1333"/>
      <c r="Z41" s="1333"/>
    </row>
    <row r="42" spans="1:26" ht="60" customHeight="1">
      <c r="A42" s="1653"/>
      <c r="B42" s="1713"/>
      <c r="C42" s="1648"/>
      <c r="D42" s="1648"/>
      <c r="E42" s="1648"/>
      <c r="F42" s="1648"/>
      <c r="G42" s="1648"/>
      <c r="H42" s="1648"/>
      <c r="I42" s="2067"/>
      <c r="J42" s="1321" t="s">
        <v>48</v>
      </c>
      <c r="K42" s="1322">
        <v>1</v>
      </c>
      <c r="L42" s="1322"/>
      <c r="M42" s="1322"/>
      <c r="N42" s="1330">
        <f t="shared" si="4"/>
        <v>1</v>
      </c>
      <c r="O42" s="1648"/>
      <c r="P42" s="1648"/>
      <c r="Q42" s="1648"/>
      <c r="R42" s="1333"/>
      <c r="S42" s="1333"/>
      <c r="T42" s="1333"/>
      <c r="U42" s="1333"/>
      <c r="V42" s="1333"/>
      <c r="W42" s="1333"/>
      <c r="X42" s="1333"/>
      <c r="Y42" s="1333"/>
      <c r="Z42" s="1333"/>
    </row>
    <row r="43" spans="1:26" ht="75" customHeight="1">
      <c r="A43" s="1653"/>
      <c r="B43" s="1713"/>
      <c r="C43" s="2383">
        <v>0.03</v>
      </c>
      <c r="D43" s="2379" t="s">
        <v>3583</v>
      </c>
      <c r="E43" s="2379" t="s">
        <v>3578</v>
      </c>
      <c r="F43" s="2380" t="s">
        <v>3584</v>
      </c>
      <c r="G43" s="2379" t="s">
        <v>3585</v>
      </c>
      <c r="H43" s="2379" t="s">
        <v>3586</v>
      </c>
      <c r="I43" s="2379" t="s">
        <v>3586</v>
      </c>
      <c r="J43" s="1321" t="s">
        <v>47</v>
      </c>
      <c r="K43" s="1322"/>
      <c r="L43" s="1424">
        <v>1</v>
      </c>
      <c r="M43" s="1342"/>
      <c r="N43" s="1330">
        <f t="shared" si="4"/>
        <v>1</v>
      </c>
      <c r="O43" s="2372" t="s">
        <v>3001</v>
      </c>
      <c r="P43" s="2371" t="s">
        <v>3588</v>
      </c>
      <c r="Q43" s="2371" t="s">
        <v>3590</v>
      </c>
      <c r="R43" s="1333"/>
      <c r="S43" s="1333"/>
      <c r="T43" s="1333"/>
      <c r="U43" s="1333"/>
      <c r="V43" s="1333"/>
      <c r="W43" s="1333"/>
      <c r="X43" s="1333"/>
      <c r="Y43" s="1333"/>
      <c r="Z43" s="1333"/>
    </row>
    <row r="44" spans="1:26" ht="48" customHeight="1">
      <c r="A44" s="1653"/>
      <c r="B44" s="1713"/>
      <c r="C44" s="1648"/>
      <c r="D44" s="1648"/>
      <c r="E44" s="1648"/>
      <c r="F44" s="1648"/>
      <c r="G44" s="1648"/>
      <c r="H44" s="1648"/>
      <c r="I44" s="1648"/>
      <c r="J44" s="1321" t="s">
        <v>48</v>
      </c>
      <c r="K44" s="1322"/>
      <c r="L44" s="1322"/>
      <c r="M44" s="1342">
        <v>1</v>
      </c>
      <c r="N44" s="1330">
        <f t="shared" si="4"/>
        <v>1</v>
      </c>
      <c r="O44" s="1648"/>
      <c r="P44" s="1648"/>
      <c r="Q44" s="1648"/>
      <c r="R44" s="1333"/>
      <c r="S44" s="1333"/>
      <c r="T44" s="1333"/>
      <c r="U44" s="1333"/>
      <c r="V44" s="1333"/>
      <c r="W44" s="1333"/>
      <c r="X44" s="1333"/>
      <c r="Y44" s="1333"/>
      <c r="Z44" s="1333"/>
    </row>
    <row r="45" spans="1:26" ht="70.5" customHeight="1">
      <c r="A45" s="1653"/>
      <c r="B45" s="1713"/>
      <c r="C45" s="2383">
        <v>0.02</v>
      </c>
      <c r="D45" s="2379" t="s">
        <v>3591</v>
      </c>
      <c r="E45" s="2379" t="s">
        <v>3592</v>
      </c>
      <c r="F45" s="2380" t="s">
        <v>3593</v>
      </c>
      <c r="G45" s="2379" t="s">
        <v>3595</v>
      </c>
      <c r="H45" s="2379" t="s">
        <v>3398</v>
      </c>
      <c r="I45" s="2381" t="s">
        <v>3596</v>
      </c>
      <c r="J45" s="1321" t="s">
        <v>47</v>
      </c>
      <c r="K45" s="1322">
        <v>0.33</v>
      </c>
      <c r="L45" s="1322">
        <v>0.34</v>
      </c>
      <c r="M45" s="1322">
        <v>0.33</v>
      </c>
      <c r="N45" s="1330">
        <f t="shared" si="4"/>
        <v>1</v>
      </c>
      <c r="O45" s="2370" t="s">
        <v>3598</v>
      </c>
      <c r="P45" s="2361" t="s">
        <v>3599</v>
      </c>
      <c r="Q45" s="2361" t="s">
        <v>3600</v>
      </c>
      <c r="R45" s="1333"/>
      <c r="S45" s="1333"/>
      <c r="T45" s="1333"/>
      <c r="U45" s="1333"/>
      <c r="V45" s="1333"/>
      <c r="W45" s="1333"/>
      <c r="X45" s="1333"/>
      <c r="Y45" s="1333"/>
      <c r="Z45" s="1333"/>
    </row>
    <row r="46" spans="1:26" ht="82.5" customHeight="1">
      <c r="A46" s="1653"/>
      <c r="B46" s="1713"/>
      <c r="C46" s="1648"/>
      <c r="D46" s="1648"/>
      <c r="E46" s="1648"/>
      <c r="F46" s="1648"/>
      <c r="G46" s="1648"/>
      <c r="H46" s="1648"/>
      <c r="I46" s="2067"/>
      <c r="J46" s="1321" t="s">
        <v>48</v>
      </c>
      <c r="K46" s="1322">
        <v>0.33</v>
      </c>
      <c r="L46" s="1342">
        <v>0.34</v>
      </c>
      <c r="M46" s="1342">
        <v>0.33</v>
      </c>
      <c r="N46" s="1330">
        <f t="shared" si="4"/>
        <v>1</v>
      </c>
      <c r="O46" s="1648"/>
      <c r="P46" s="1648"/>
      <c r="Q46" s="1648"/>
      <c r="R46" s="1451" t="s">
        <v>3602</v>
      </c>
      <c r="S46" s="1333"/>
      <c r="T46" s="1333"/>
      <c r="U46" s="1333"/>
      <c r="V46" s="1333"/>
      <c r="W46" s="1333"/>
      <c r="X46" s="1333"/>
      <c r="Y46" s="1333"/>
      <c r="Z46" s="1333"/>
    </row>
    <row r="47" spans="1:26" ht="63" customHeight="1">
      <c r="A47" s="1653"/>
      <c r="B47" s="1713"/>
      <c r="C47" s="2383">
        <v>0.04</v>
      </c>
      <c r="D47" s="2380" t="s">
        <v>3604</v>
      </c>
      <c r="E47" s="2379" t="s">
        <v>3605</v>
      </c>
      <c r="F47" s="2379" t="s">
        <v>3606</v>
      </c>
      <c r="G47" s="2379" t="s">
        <v>3607</v>
      </c>
      <c r="H47" s="2381" t="s">
        <v>3540</v>
      </c>
      <c r="I47" s="2379" t="s">
        <v>3449</v>
      </c>
      <c r="J47" s="1321" t="s">
        <v>47</v>
      </c>
      <c r="K47" s="1322">
        <v>0.2</v>
      </c>
      <c r="L47" s="1424">
        <v>0.4</v>
      </c>
      <c r="M47" s="1453">
        <v>0.4</v>
      </c>
      <c r="N47" s="1330">
        <f t="shared" si="4"/>
        <v>1</v>
      </c>
      <c r="O47" s="2370" t="s">
        <v>3608</v>
      </c>
      <c r="P47" s="2362" t="s">
        <v>3609</v>
      </c>
      <c r="Q47" s="2362" t="s">
        <v>3610</v>
      </c>
      <c r="R47" s="1333"/>
      <c r="S47" s="1333"/>
      <c r="T47" s="1333"/>
      <c r="U47" s="1333"/>
      <c r="V47" s="1333"/>
      <c r="W47" s="1333"/>
      <c r="X47" s="1333"/>
      <c r="Y47" s="1333"/>
      <c r="Z47" s="1333"/>
    </row>
    <row r="48" spans="1:26" ht="61.5" customHeight="1">
      <c r="A48" s="1653"/>
      <c r="B48" s="1713"/>
      <c r="C48" s="1648"/>
      <c r="D48" s="1648"/>
      <c r="E48" s="1648"/>
      <c r="F48" s="1648"/>
      <c r="G48" s="1648"/>
      <c r="H48" s="2067"/>
      <c r="I48" s="1648"/>
      <c r="J48" s="1321" t="s">
        <v>48</v>
      </c>
      <c r="K48" s="1322">
        <v>0.2</v>
      </c>
      <c r="L48" s="1342">
        <v>0.4</v>
      </c>
      <c r="M48" s="1342">
        <v>0.4</v>
      </c>
      <c r="N48" s="1330">
        <f t="shared" si="4"/>
        <v>1</v>
      </c>
      <c r="O48" s="1648"/>
      <c r="P48" s="1648"/>
      <c r="Q48" s="1648"/>
      <c r="R48" s="1333"/>
      <c r="S48" s="1333"/>
      <c r="T48" s="1333"/>
      <c r="U48" s="1333"/>
      <c r="V48" s="1333"/>
      <c r="W48" s="1333"/>
      <c r="X48" s="1333"/>
      <c r="Y48" s="1333"/>
      <c r="Z48" s="1333"/>
    </row>
    <row r="49" spans="1:26" ht="76.5" customHeight="1">
      <c r="A49" s="1653"/>
      <c r="B49" s="1713"/>
      <c r="C49" s="2383">
        <v>0.03</v>
      </c>
      <c r="D49" s="2380" t="s">
        <v>3611</v>
      </c>
      <c r="E49" s="2379" t="s">
        <v>3613</v>
      </c>
      <c r="F49" s="2380" t="s">
        <v>3614</v>
      </c>
      <c r="G49" s="2379" t="s">
        <v>3615</v>
      </c>
      <c r="H49" s="2379" t="s">
        <v>3540</v>
      </c>
      <c r="I49" s="2381" t="s">
        <v>3449</v>
      </c>
      <c r="J49" s="1321" t="s">
        <v>47</v>
      </c>
      <c r="K49" s="1322">
        <v>0.2</v>
      </c>
      <c r="L49" s="1459">
        <v>0.4</v>
      </c>
      <c r="M49" s="1322">
        <v>0.4</v>
      </c>
      <c r="N49" s="1330">
        <f t="shared" si="4"/>
        <v>1</v>
      </c>
      <c r="O49" s="2370" t="s">
        <v>3617</v>
      </c>
      <c r="P49" s="2362" t="s">
        <v>3618</v>
      </c>
      <c r="Q49" s="2362" t="s">
        <v>3620</v>
      </c>
      <c r="R49" s="1333"/>
      <c r="S49" s="1333"/>
      <c r="T49" s="1333"/>
      <c r="U49" s="1333"/>
      <c r="V49" s="1333"/>
      <c r="W49" s="1333"/>
      <c r="X49" s="1333"/>
      <c r="Y49" s="1333"/>
      <c r="Z49" s="1333"/>
    </row>
    <row r="50" spans="1:26" ht="57" customHeight="1">
      <c r="A50" s="1653"/>
      <c r="B50" s="1713"/>
      <c r="C50" s="1648"/>
      <c r="D50" s="1648"/>
      <c r="E50" s="1648"/>
      <c r="F50" s="1648"/>
      <c r="G50" s="1648"/>
      <c r="H50" s="1648"/>
      <c r="I50" s="2067"/>
      <c r="J50" s="1321" t="s">
        <v>48</v>
      </c>
      <c r="K50" s="1322">
        <v>0.2</v>
      </c>
      <c r="L50" s="1342">
        <v>0.4</v>
      </c>
      <c r="M50" s="1342">
        <v>0.4</v>
      </c>
      <c r="N50" s="1330">
        <f t="shared" si="4"/>
        <v>1</v>
      </c>
      <c r="O50" s="1648"/>
      <c r="P50" s="1648"/>
      <c r="Q50" s="1648"/>
      <c r="R50" s="1333"/>
      <c r="S50" s="1333"/>
      <c r="T50" s="1333"/>
      <c r="U50" s="1333"/>
      <c r="V50" s="1333"/>
      <c r="W50" s="1333"/>
      <c r="X50" s="1333"/>
      <c r="Y50" s="1333"/>
      <c r="Z50" s="1333"/>
    </row>
    <row r="51" spans="1:26" ht="58.5" customHeight="1">
      <c r="A51" s="1653"/>
      <c r="B51" s="1713"/>
      <c r="C51" s="2383">
        <v>0.04</v>
      </c>
      <c r="D51" s="2380" t="s">
        <v>3622</v>
      </c>
      <c r="E51" s="2379" t="s">
        <v>3623</v>
      </c>
      <c r="F51" s="2380" t="s">
        <v>3624</v>
      </c>
      <c r="G51" s="2379" t="s">
        <v>3625</v>
      </c>
      <c r="H51" s="2381" t="s">
        <v>3540</v>
      </c>
      <c r="I51" s="2381" t="s">
        <v>3449</v>
      </c>
      <c r="J51" s="1321" t="s">
        <v>47</v>
      </c>
      <c r="K51" s="1322">
        <v>0.3</v>
      </c>
      <c r="L51" s="1461">
        <v>0.3</v>
      </c>
      <c r="M51" s="1322">
        <v>0.4</v>
      </c>
      <c r="N51" s="1330">
        <f t="shared" si="4"/>
        <v>1</v>
      </c>
      <c r="O51" s="2370" t="s">
        <v>3626</v>
      </c>
      <c r="P51" s="2362" t="s">
        <v>3627</v>
      </c>
      <c r="Q51" s="2361" t="s">
        <v>3628</v>
      </c>
      <c r="R51" s="1333"/>
      <c r="S51" s="1333"/>
      <c r="T51" s="1333"/>
      <c r="U51" s="1333"/>
      <c r="V51" s="1333"/>
      <c r="W51" s="1333"/>
      <c r="X51" s="1333"/>
      <c r="Y51" s="1333"/>
      <c r="Z51" s="1333"/>
    </row>
    <row r="52" spans="1:26" ht="58.5" customHeight="1">
      <c r="A52" s="1653"/>
      <c r="B52" s="1713"/>
      <c r="C52" s="1648"/>
      <c r="D52" s="1648"/>
      <c r="E52" s="1648"/>
      <c r="F52" s="1648"/>
      <c r="G52" s="1648"/>
      <c r="H52" s="2067"/>
      <c r="I52" s="2067"/>
      <c r="J52" s="1321" t="s">
        <v>48</v>
      </c>
      <c r="K52" s="1322">
        <v>0.3</v>
      </c>
      <c r="L52" s="1342">
        <v>0.3</v>
      </c>
      <c r="M52" s="1342">
        <v>0.4</v>
      </c>
      <c r="N52" s="1330">
        <f t="shared" si="4"/>
        <v>1</v>
      </c>
      <c r="O52" s="1648"/>
      <c r="P52" s="1648"/>
      <c r="Q52" s="1648"/>
      <c r="R52" s="1416"/>
      <c r="S52" s="1333"/>
      <c r="T52" s="1333"/>
      <c r="U52" s="1333"/>
      <c r="V52" s="1333"/>
      <c r="W52" s="1333"/>
      <c r="X52" s="1333"/>
      <c r="Y52" s="1333"/>
      <c r="Z52" s="1333"/>
    </row>
    <row r="53" spans="1:26" ht="78.75" customHeight="1">
      <c r="A53" s="1653"/>
      <c r="B53" s="1713"/>
      <c r="C53" s="2383">
        <v>0.04</v>
      </c>
      <c r="D53" s="2380" t="s">
        <v>3629</v>
      </c>
      <c r="E53" s="2379" t="s">
        <v>3630</v>
      </c>
      <c r="F53" s="2380" t="s">
        <v>3631</v>
      </c>
      <c r="G53" s="2379" t="s">
        <v>3632</v>
      </c>
      <c r="H53" s="2381" t="s">
        <v>3635</v>
      </c>
      <c r="I53" s="2381" t="s">
        <v>3449</v>
      </c>
      <c r="J53" s="1321" t="s">
        <v>47</v>
      </c>
      <c r="K53" s="1322">
        <v>0.2</v>
      </c>
      <c r="L53" s="1424">
        <v>0.4</v>
      </c>
      <c r="M53" s="1322">
        <v>0.4</v>
      </c>
      <c r="N53" s="1330">
        <f t="shared" si="4"/>
        <v>1</v>
      </c>
      <c r="O53" s="2370" t="s">
        <v>3639</v>
      </c>
      <c r="P53" s="2361" t="s">
        <v>3641</v>
      </c>
      <c r="Q53" s="2361" t="s">
        <v>3642</v>
      </c>
      <c r="R53" s="1333"/>
      <c r="S53" s="1333"/>
      <c r="T53" s="1333"/>
      <c r="U53" s="1333"/>
      <c r="V53" s="1333"/>
      <c r="W53" s="1333"/>
      <c r="X53" s="1333"/>
      <c r="Y53" s="1333"/>
      <c r="Z53" s="1333"/>
    </row>
    <row r="54" spans="1:26" ht="71.25" customHeight="1">
      <c r="A54" s="1653"/>
      <c r="B54" s="1648"/>
      <c r="C54" s="1648"/>
      <c r="D54" s="1648"/>
      <c r="E54" s="1648"/>
      <c r="F54" s="1648"/>
      <c r="G54" s="1648"/>
      <c r="H54" s="2067"/>
      <c r="I54" s="2067"/>
      <c r="J54" s="1321" t="s">
        <v>48</v>
      </c>
      <c r="K54" s="1322">
        <v>0.2</v>
      </c>
      <c r="L54" s="1342">
        <v>0.4</v>
      </c>
      <c r="M54" s="1342">
        <v>0.4</v>
      </c>
      <c r="N54" s="1330">
        <f t="shared" si="4"/>
        <v>1</v>
      </c>
      <c r="O54" s="1648"/>
      <c r="P54" s="1648"/>
      <c r="Q54" s="1648"/>
      <c r="R54" s="1333"/>
      <c r="S54" s="1333"/>
      <c r="T54" s="1333"/>
      <c r="U54" s="1333"/>
      <c r="V54" s="1333"/>
      <c r="W54" s="1333"/>
      <c r="X54" s="1333"/>
      <c r="Y54" s="1333"/>
      <c r="Z54" s="1333"/>
    </row>
    <row r="55" spans="1:26" ht="150" customHeight="1">
      <c r="A55" s="1653"/>
      <c r="B55" s="2388" t="s">
        <v>3643</v>
      </c>
      <c r="C55" s="2383">
        <v>7.0000000000000007E-2</v>
      </c>
      <c r="D55" s="2380" t="s">
        <v>3644</v>
      </c>
      <c r="E55" s="2379" t="s">
        <v>3645</v>
      </c>
      <c r="F55" s="2379" t="s">
        <v>3648</v>
      </c>
      <c r="G55" s="2379" t="s">
        <v>3651</v>
      </c>
      <c r="H55" s="2379" t="s">
        <v>3399</v>
      </c>
      <c r="I55" s="2381" t="s">
        <v>3449</v>
      </c>
      <c r="J55" s="1321" t="s">
        <v>47</v>
      </c>
      <c r="K55" s="1322">
        <v>0.3</v>
      </c>
      <c r="L55" s="1459">
        <v>0.35</v>
      </c>
      <c r="M55" s="1322">
        <v>0.35</v>
      </c>
      <c r="N55" s="1330">
        <f t="shared" si="4"/>
        <v>0.99999999999999989</v>
      </c>
      <c r="O55" s="2370" t="s">
        <v>3653</v>
      </c>
      <c r="P55" s="2363" t="s">
        <v>3655</v>
      </c>
      <c r="Q55" s="2363" t="s">
        <v>3656</v>
      </c>
      <c r="R55" s="1333"/>
      <c r="S55" s="1333"/>
      <c r="T55" s="1333"/>
      <c r="U55" s="1333"/>
      <c r="V55" s="1333"/>
      <c r="W55" s="1333"/>
      <c r="X55" s="1333"/>
      <c r="Y55" s="1333"/>
      <c r="Z55" s="1333"/>
    </row>
    <row r="56" spans="1:26" ht="184.5" customHeight="1">
      <c r="A56" s="1653"/>
      <c r="B56" s="1713"/>
      <c r="C56" s="1648"/>
      <c r="D56" s="1648"/>
      <c r="E56" s="1648"/>
      <c r="F56" s="1648"/>
      <c r="G56" s="1648"/>
      <c r="H56" s="1648"/>
      <c r="I56" s="2067"/>
      <c r="J56" s="1321" t="s">
        <v>48</v>
      </c>
      <c r="K56" s="1322">
        <v>0.3</v>
      </c>
      <c r="L56" s="1342">
        <v>0.35</v>
      </c>
      <c r="M56" s="1342">
        <v>0.35</v>
      </c>
      <c r="N56" s="1330">
        <f t="shared" si="4"/>
        <v>0.99999999999999989</v>
      </c>
      <c r="O56" s="1648"/>
      <c r="P56" s="1648"/>
      <c r="Q56" s="1648"/>
      <c r="R56" s="1333"/>
      <c r="S56" s="1333"/>
      <c r="T56" s="1333"/>
      <c r="U56" s="1333"/>
      <c r="V56" s="1333"/>
      <c r="W56" s="1333"/>
      <c r="X56" s="1333"/>
      <c r="Y56" s="1333"/>
      <c r="Z56" s="1333"/>
    </row>
    <row r="57" spans="1:26" ht="96.75" customHeight="1">
      <c r="A57" s="1653"/>
      <c r="B57" s="1713"/>
      <c r="C57" s="2383">
        <v>0.06</v>
      </c>
      <c r="D57" s="2380" t="s">
        <v>3657</v>
      </c>
      <c r="E57" s="2379" t="s">
        <v>3658</v>
      </c>
      <c r="F57" s="2379" t="s">
        <v>3659</v>
      </c>
      <c r="G57" s="2379" t="s">
        <v>3660</v>
      </c>
      <c r="H57" s="2379" t="s">
        <v>3398</v>
      </c>
      <c r="I57" s="2381" t="s">
        <v>3661</v>
      </c>
      <c r="J57" s="1321" t="s">
        <v>47</v>
      </c>
      <c r="K57" s="1322">
        <v>1</v>
      </c>
      <c r="L57" s="1322"/>
      <c r="M57" s="1322"/>
      <c r="N57" s="1330">
        <f t="shared" si="4"/>
        <v>1</v>
      </c>
      <c r="O57" s="2370" t="s">
        <v>3662</v>
      </c>
      <c r="P57" s="2362"/>
      <c r="Q57" s="2364" t="s">
        <v>3001</v>
      </c>
      <c r="R57" s="1333"/>
      <c r="S57" s="1333"/>
      <c r="T57" s="1333"/>
      <c r="U57" s="1333"/>
      <c r="V57" s="1333"/>
      <c r="W57" s="1333"/>
      <c r="X57" s="1333"/>
      <c r="Y57" s="1333"/>
      <c r="Z57" s="1333"/>
    </row>
    <row r="58" spans="1:26" ht="60" customHeight="1">
      <c r="A58" s="1653"/>
      <c r="B58" s="1713"/>
      <c r="C58" s="1648"/>
      <c r="D58" s="1648"/>
      <c r="E58" s="1648"/>
      <c r="F58" s="1648"/>
      <c r="G58" s="1648"/>
      <c r="H58" s="1648"/>
      <c r="I58" s="2067"/>
      <c r="J58" s="1321" t="s">
        <v>48</v>
      </c>
      <c r="K58" s="1322">
        <v>1</v>
      </c>
      <c r="L58" s="1322"/>
      <c r="M58" s="1322"/>
      <c r="N58" s="1330">
        <f t="shared" si="4"/>
        <v>1</v>
      </c>
      <c r="O58" s="1648"/>
      <c r="P58" s="1648"/>
      <c r="Q58" s="1648"/>
      <c r="R58" s="1333"/>
      <c r="S58" s="1333"/>
      <c r="T58" s="1333"/>
      <c r="U58" s="1333"/>
      <c r="V58" s="1333"/>
      <c r="W58" s="1333"/>
      <c r="X58" s="1333"/>
      <c r="Y58" s="1333"/>
      <c r="Z58" s="1333"/>
    </row>
    <row r="59" spans="1:26" ht="59.25" customHeight="1">
      <c r="A59" s="1653"/>
      <c r="B59" s="1713"/>
      <c r="C59" s="2383">
        <v>7.0000000000000007E-2</v>
      </c>
      <c r="D59" s="2380" t="s">
        <v>3663</v>
      </c>
      <c r="E59" s="2379" t="s">
        <v>3664</v>
      </c>
      <c r="F59" s="2380" t="s">
        <v>3665</v>
      </c>
      <c r="G59" s="2379" t="s">
        <v>3666</v>
      </c>
      <c r="H59" s="2379" t="s">
        <v>3668</v>
      </c>
      <c r="I59" s="2381" t="s">
        <v>3670</v>
      </c>
      <c r="J59" s="1321" t="s">
        <v>47</v>
      </c>
      <c r="K59" s="1322"/>
      <c r="L59" s="1424">
        <v>1</v>
      </c>
      <c r="M59" s="1322"/>
      <c r="N59" s="1330">
        <f t="shared" si="4"/>
        <v>1</v>
      </c>
      <c r="O59" s="2372" t="s">
        <v>3001</v>
      </c>
      <c r="P59" s="2367" t="s">
        <v>3671</v>
      </c>
      <c r="Q59" s="2364" t="s">
        <v>3001</v>
      </c>
      <c r="R59" s="1333"/>
      <c r="S59" s="1333"/>
      <c r="T59" s="1333"/>
      <c r="U59" s="1333"/>
      <c r="V59" s="1333"/>
      <c r="W59" s="1333"/>
      <c r="X59" s="1333"/>
      <c r="Y59" s="1333"/>
      <c r="Z59" s="1333"/>
    </row>
    <row r="60" spans="1:26" ht="59.25" customHeight="1">
      <c r="A60" s="1653"/>
      <c r="B60" s="1713"/>
      <c r="C60" s="1648"/>
      <c r="D60" s="1648"/>
      <c r="E60" s="1648"/>
      <c r="F60" s="1648"/>
      <c r="G60" s="1648"/>
      <c r="H60" s="1648"/>
      <c r="I60" s="2067"/>
      <c r="J60" s="1321" t="s">
        <v>48</v>
      </c>
      <c r="K60" s="1322"/>
      <c r="L60" s="1342">
        <v>1</v>
      </c>
      <c r="M60" s="1322"/>
      <c r="N60" s="1330">
        <f t="shared" si="4"/>
        <v>1</v>
      </c>
      <c r="O60" s="1648"/>
      <c r="P60" s="1648"/>
      <c r="Q60" s="1648"/>
      <c r="R60" s="1333"/>
      <c r="S60" s="1333"/>
      <c r="T60" s="1333"/>
      <c r="U60" s="1333"/>
      <c r="V60" s="1333"/>
      <c r="W60" s="1333"/>
      <c r="X60" s="1333"/>
      <c r="Y60" s="1333"/>
      <c r="Z60" s="1333"/>
    </row>
    <row r="61" spans="1:26" ht="59.25" customHeight="1">
      <c r="A61" s="1653"/>
      <c r="B61" s="1713"/>
      <c r="C61" s="2383">
        <v>0.05</v>
      </c>
      <c r="D61" s="2379" t="s">
        <v>3674</v>
      </c>
      <c r="E61" s="2379" t="s">
        <v>3675</v>
      </c>
      <c r="F61" s="2380" t="s">
        <v>3676</v>
      </c>
      <c r="G61" s="2379" t="s">
        <v>3677</v>
      </c>
      <c r="H61" s="2379" t="s">
        <v>3678</v>
      </c>
      <c r="I61" s="2381" t="s">
        <v>3679</v>
      </c>
      <c r="J61" s="1321" t="s">
        <v>47</v>
      </c>
      <c r="K61" s="1322"/>
      <c r="L61" s="1424">
        <v>1</v>
      </c>
      <c r="M61" s="1322"/>
      <c r="N61" s="1330">
        <f t="shared" si="4"/>
        <v>1</v>
      </c>
      <c r="O61" s="2372" t="s">
        <v>3001</v>
      </c>
      <c r="P61" s="2367" t="s">
        <v>3681</v>
      </c>
      <c r="Q61" s="2364" t="s">
        <v>3001</v>
      </c>
      <c r="R61" s="1333"/>
      <c r="S61" s="1333"/>
      <c r="T61" s="1333"/>
      <c r="U61" s="1333"/>
      <c r="V61" s="1333"/>
      <c r="W61" s="1333"/>
      <c r="X61" s="1333"/>
      <c r="Y61" s="1333"/>
      <c r="Z61" s="1333"/>
    </row>
    <row r="62" spans="1:26" ht="61.5" customHeight="1">
      <c r="A62" s="1653"/>
      <c r="B62" s="1713"/>
      <c r="C62" s="1648"/>
      <c r="D62" s="1648"/>
      <c r="E62" s="1648"/>
      <c r="F62" s="1648"/>
      <c r="G62" s="1648"/>
      <c r="H62" s="1648"/>
      <c r="I62" s="2067"/>
      <c r="J62" s="1321" t="s">
        <v>48</v>
      </c>
      <c r="K62" s="1322"/>
      <c r="L62" s="1342">
        <v>1</v>
      </c>
      <c r="M62" s="1322"/>
      <c r="N62" s="1330">
        <f t="shared" si="4"/>
        <v>1</v>
      </c>
      <c r="O62" s="1648"/>
      <c r="P62" s="1648"/>
      <c r="Q62" s="1648"/>
      <c r="R62" s="1333"/>
      <c r="S62" s="1333"/>
      <c r="T62" s="1333"/>
      <c r="U62" s="1333"/>
      <c r="V62" s="1333"/>
      <c r="W62" s="1333"/>
      <c r="X62" s="1333"/>
      <c r="Y62" s="1333"/>
      <c r="Z62" s="1333"/>
    </row>
    <row r="63" spans="1:26" ht="57.75" customHeight="1">
      <c r="A63" s="1653"/>
      <c r="B63" s="1713"/>
      <c r="C63" s="2383">
        <v>0.08</v>
      </c>
      <c r="D63" s="2379" t="s">
        <v>3684</v>
      </c>
      <c r="E63" s="2379" t="s">
        <v>3685</v>
      </c>
      <c r="F63" s="2380" t="s">
        <v>3686</v>
      </c>
      <c r="G63" s="2379" t="s">
        <v>3687</v>
      </c>
      <c r="H63" s="2379" t="s">
        <v>3540</v>
      </c>
      <c r="I63" s="2379" t="s">
        <v>3688</v>
      </c>
      <c r="J63" s="1321" t="s">
        <v>47</v>
      </c>
      <c r="K63" s="1322">
        <v>0.375</v>
      </c>
      <c r="L63" s="1322">
        <v>0.375</v>
      </c>
      <c r="M63" s="1322">
        <v>0.25</v>
      </c>
      <c r="N63" s="1330">
        <f t="shared" si="4"/>
        <v>1</v>
      </c>
      <c r="O63" s="2370" t="s">
        <v>3689</v>
      </c>
      <c r="P63" s="2361" t="s">
        <v>3690</v>
      </c>
      <c r="Q63" s="2361" t="s">
        <v>3692</v>
      </c>
      <c r="R63" s="1333"/>
      <c r="S63" s="1333"/>
      <c r="T63" s="1333"/>
      <c r="U63" s="1333"/>
      <c r="V63" s="1333"/>
      <c r="W63" s="1333"/>
      <c r="X63" s="1333"/>
      <c r="Y63" s="1333"/>
      <c r="Z63" s="1333"/>
    </row>
    <row r="64" spans="1:26" ht="139.5" customHeight="1">
      <c r="A64" s="1653"/>
      <c r="B64" s="1713"/>
      <c r="C64" s="1648"/>
      <c r="D64" s="1648"/>
      <c r="E64" s="1648"/>
      <c r="F64" s="1648"/>
      <c r="G64" s="1648"/>
      <c r="H64" s="1648"/>
      <c r="I64" s="1648"/>
      <c r="J64" s="1321" t="s">
        <v>48</v>
      </c>
      <c r="K64" s="1322">
        <v>0.375</v>
      </c>
      <c r="L64" s="1342">
        <v>0.5</v>
      </c>
      <c r="M64" s="1342">
        <v>0.375</v>
      </c>
      <c r="N64" s="1330">
        <f t="shared" si="4"/>
        <v>1.25</v>
      </c>
      <c r="O64" s="1648"/>
      <c r="P64" s="1648"/>
      <c r="Q64" s="1648"/>
      <c r="R64" s="1333"/>
      <c r="S64" s="1333"/>
      <c r="T64" s="1333"/>
      <c r="U64" s="1333"/>
      <c r="V64" s="1333"/>
      <c r="W64" s="1333"/>
      <c r="X64" s="1333"/>
      <c r="Y64" s="1333"/>
      <c r="Z64" s="1333"/>
    </row>
    <row r="65" spans="1:26" ht="70.5" customHeight="1">
      <c r="A65" s="1653"/>
      <c r="B65" s="1713"/>
      <c r="C65" s="2383">
        <v>7.0000000000000007E-2</v>
      </c>
      <c r="D65" s="2379" t="s">
        <v>3695</v>
      </c>
      <c r="E65" s="2379" t="s">
        <v>3696</v>
      </c>
      <c r="F65" s="2380" t="s">
        <v>3697</v>
      </c>
      <c r="G65" s="2379" t="s">
        <v>3677</v>
      </c>
      <c r="H65" s="2379" t="s">
        <v>3399</v>
      </c>
      <c r="I65" s="2381" t="s">
        <v>3449</v>
      </c>
      <c r="J65" s="1321" t="s">
        <v>47</v>
      </c>
      <c r="K65" s="1322">
        <v>0.2</v>
      </c>
      <c r="L65" s="1424">
        <v>0.4</v>
      </c>
      <c r="M65" s="1322">
        <v>0.4</v>
      </c>
      <c r="N65" s="1330">
        <f t="shared" si="4"/>
        <v>1</v>
      </c>
      <c r="O65" s="2370" t="s">
        <v>3698</v>
      </c>
      <c r="P65" s="2361" t="s">
        <v>3699</v>
      </c>
      <c r="Q65" s="2361" t="s">
        <v>3698</v>
      </c>
      <c r="R65" s="1333"/>
      <c r="S65" s="1333"/>
      <c r="T65" s="1333"/>
      <c r="U65" s="1333"/>
      <c r="V65" s="1333"/>
      <c r="W65" s="1333"/>
      <c r="X65" s="1333"/>
      <c r="Y65" s="1333"/>
      <c r="Z65" s="1333"/>
    </row>
    <row r="66" spans="1:26" ht="65.25" customHeight="1">
      <c r="A66" s="1653"/>
      <c r="B66" s="1648"/>
      <c r="C66" s="1648"/>
      <c r="D66" s="1648"/>
      <c r="E66" s="1648"/>
      <c r="F66" s="1648"/>
      <c r="G66" s="1648"/>
      <c r="H66" s="1648"/>
      <c r="I66" s="2067"/>
      <c r="J66" s="1321" t="s">
        <v>48</v>
      </c>
      <c r="K66" s="1322">
        <v>0.2</v>
      </c>
      <c r="L66" s="1342">
        <v>0.4</v>
      </c>
      <c r="M66" s="1342">
        <v>0.4</v>
      </c>
      <c r="N66" s="1330">
        <f t="shared" si="4"/>
        <v>1</v>
      </c>
      <c r="O66" s="1648"/>
      <c r="P66" s="1648"/>
      <c r="Q66" s="1648"/>
      <c r="R66" s="1333"/>
      <c r="S66" s="1333"/>
      <c r="T66" s="1333"/>
      <c r="U66" s="1333"/>
      <c r="V66" s="1333"/>
      <c r="W66" s="1333"/>
      <c r="X66" s="1333"/>
      <c r="Y66" s="1333"/>
      <c r="Z66" s="1333"/>
    </row>
    <row r="67" spans="1:26" ht="57.75" customHeight="1">
      <c r="A67" s="1653"/>
      <c r="B67" s="2388" t="s">
        <v>3700</v>
      </c>
      <c r="C67" s="2383">
        <v>0.1</v>
      </c>
      <c r="D67" s="2380" t="s">
        <v>3701</v>
      </c>
      <c r="E67" s="2379" t="s">
        <v>481</v>
      </c>
      <c r="F67" s="2380" t="s">
        <v>3702</v>
      </c>
      <c r="G67" s="2379" t="s">
        <v>3703</v>
      </c>
      <c r="H67" s="2379" t="s">
        <v>3540</v>
      </c>
      <c r="I67" s="2381" t="s">
        <v>3449</v>
      </c>
      <c r="J67" s="1321" t="s">
        <v>47</v>
      </c>
      <c r="K67" s="1322"/>
      <c r="L67" s="1322">
        <v>0.5</v>
      </c>
      <c r="M67" s="1322">
        <v>0.5</v>
      </c>
      <c r="N67" s="1330">
        <f t="shared" si="4"/>
        <v>1</v>
      </c>
      <c r="O67" s="2373" t="s">
        <v>3704</v>
      </c>
      <c r="P67" s="2365" t="s">
        <v>3707</v>
      </c>
      <c r="Q67" s="2365" t="s">
        <v>3708</v>
      </c>
      <c r="R67" s="1333"/>
      <c r="S67" s="1333"/>
      <c r="T67" s="1333"/>
      <c r="U67" s="1333"/>
      <c r="V67" s="1333"/>
      <c r="W67" s="1333"/>
      <c r="X67" s="1333"/>
      <c r="Y67" s="1333"/>
      <c r="Z67" s="1333"/>
    </row>
    <row r="68" spans="1:26" ht="57.75" customHeight="1">
      <c r="A68" s="1653"/>
      <c r="B68" s="1648"/>
      <c r="C68" s="1648"/>
      <c r="D68" s="1648"/>
      <c r="E68" s="1648"/>
      <c r="F68" s="1648"/>
      <c r="G68" s="1648"/>
      <c r="H68" s="1648"/>
      <c r="I68" s="2067"/>
      <c r="J68" s="1321" t="s">
        <v>48</v>
      </c>
      <c r="K68" s="1322"/>
      <c r="L68" s="1342">
        <v>0.5</v>
      </c>
      <c r="M68" s="1342">
        <v>0.5</v>
      </c>
      <c r="N68" s="1330">
        <f t="shared" si="4"/>
        <v>1</v>
      </c>
      <c r="O68" s="1648"/>
      <c r="P68" s="1648"/>
      <c r="Q68" s="1648"/>
      <c r="R68" s="1333"/>
      <c r="S68" s="1333"/>
      <c r="T68" s="1333"/>
      <c r="U68" s="1333"/>
      <c r="V68" s="1333"/>
      <c r="W68" s="1333"/>
      <c r="X68" s="1333"/>
      <c r="Y68" s="1333"/>
      <c r="Z68" s="1333"/>
    </row>
    <row r="69" spans="1:26" ht="63" customHeight="1">
      <c r="A69" s="1653"/>
      <c r="B69" s="2388" t="s">
        <v>3712</v>
      </c>
      <c r="C69" s="2383">
        <v>0.1</v>
      </c>
      <c r="D69" s="2380" t="s">
        <v>3713</v>
      </c>
      <c r="E69" s="2379" t="s">
        <v>3714</v>
      </c>
      <c r="F69" s="2380" t="s">
        <v>3715</v>
      </c>
      <c r="G69" s="2379" t="s">
        <v>3716</v>
      </c>
      <c r="H69" s="2379" t="s">
        <v>3678</v>
      </c>
      <c r="I69" s="2381" t="s">
        <v>3679</v>
      </c>
      <c r="J69" s="1321" t="s">
        <v>47</v>
      </c>
      <c r="K69" s="1322"/>
      <c r="L69" s="1322">
        <v>1</v>
      </c>
      <c r="M69" s="1322"/>
      <c r="N69" s="1330">
        <f t="shared" si="4"/>
        <v>1</v>
      </c>
      <c r="O69" s="2372" t="s">
        <v>3001</v>
      </c>
      <c r="P69" s="2371" t="s">
        <v>3717</v>
      </c>
      <c r="Q69" s="2364" t="s">
        <v>3001</v>
      </c>
      <c r="R69" s="1333"/>
      <c r="S69" s="1333"/>
      <c r="T69" s="1333"/>
      <c r="U69" s="1333"/>
      <c r="V69" s="1333"/>
      <c r="W69" s="1333"/>
      <c r="X69" s="1333"/>
      <c r="Y69" s="1333"/>
      <c r="Z69" s="1333"/>
    </row>
    <row r="70" spans="1:26" ht="16.5" customHeight="1">
      <c r="A70" s="1654"/>
      <c r="B70" s="1651"/>
      <c r="C70" s="1648"/>
      <c r="D70" s="1651"/>
      <c r="E70" s="1651"/>
      <c r="F70" s="1651"/>
      <c r="G70" s="1651"/>
      <c r="H70" s="1651"/>
      <c r="I70" s="1841"/>
      <c r="J70" s="1321" t="s">
        <v>48</v>
      </c>
      <c r="K70" s="1322"/>
      <c r="L70" s="1342">
        <v>1</v>
      </c>
      <c r="M70" s="1322"/>
      <c r="N70" s="1330">
        <f t="shared" si="4"/>
        <v>1</v>
      </c>
      <c r="O70" s="1648"/>
      <c r="P70" s="1648"/>
      <c r="Q70" s="1648"/>
      <c r="R70" s="1333"/>
      <c r="S70" s="1333"/>
      <c r="T70" s="1333"/>
      <c r="U70" s="1333"/>
      <c r="V70" s="1333"/>
      <c r="W70" s="1333"/>
      <c r="X70" s="1333"/>
      <c r="Y70" s="1333"/>
      <c r="Z70" s="1333"/>
    </row>
    <row r="71" spans="1:26" ht="16.5" customHeight="1">
      <c r="A71" s="2416" t="s">
        <v>3718</v>
      </c>
      <c r="B71" s="1715"/>
      <c r="C71" s="1715"/>
      <c r="D71" s="1715"/>
      <c r="E71" s="1715"/>
      <c r="F71" s="1715"/>
      <c r="G71" s="1715"/>
      <c r="H71" s="1715"/>
      <c r="I71" s="1840"/>
      <c r="J71" s="1366"/>
      <c r="K71" s="1498"/>
      <c r="L71" s="1498"/>
      <c r="M71" s="1498"/>
      <c r="N71" s="1499"/>
      <c r="O71" s="1383"/>
      <c r="P71" s="1385"/>
      <c r="Q71" s="1385"/>
      <c r="R71" s="1333"/>
      <c r="S71" s="1333"/>
      <c r="T71" s="1333"/>
      <c r="U71" s="1333"/>
      <c r="V71" s="1333"/>
      <c r="W71" s="1333"/>
      <c r="X71" s="1333"/>
      <c r="Y71" s="1333"/>
      <c r="Z71" s="1333"/>
    </row>
    <row r="72" spans="1:26" ht="39" customHeight="1">
      <c r="A72" s="2062"/>
      <c r="B72" s="1722"/>
      <c r="C72" s="1722"/>
      <c r="D72" s="1722"/>
      <c r="E72" s="1722"/>
      <c r="F72" s="1722"/>
      <c r="G72" s="1722"/>
      <c r="H72" s="1722"/>
      <c r="I72" s="2067"/>
      <c r="J72" s="1378"/>
      <c r="K72" s="1379"/>
      <c r="L72" s="1379"/>
      <c r="M72" s="1379"/>
      <c r="N72" s="1406"/>
      <c r="O72" s="1376"/>
      <c r="P72" s="1377"/>
      <c r="Q72" s="1377"/>
      <c r="R72" s="1333"/>
      <c r="S72" s="1333"/>
      <c r="T72" s="1333"/>
      <c r="U72" s="1333"/>
      <c r="V72" s="1333"/>
      <c r="W72" s="1333"/>
      <c r="X72" s="1333"/>
      <c r="Y72" s="1333"/>
      <c r="Z72" s="1333"/>
    </row>
    <row r="73" spans="1:26" ht="20.25" customHeight="1">
      <c r="A73" s="2418" t="s">
        <v>3725</v>
      </c>
      <c r="B73" s="1715"/>
      <c r="C73" s="1715"/>
      <c r="D73" s="1715"/>
      <c r="E73" s="1715"/>
      <c r="F73" s="1715"/>
      <c r="G73" s="1715"/>
      <c r="H73" s="1715"/>
      <c r="I73" s="1840"/>
      <c r="J73" s="1321" t="s">
        <v>47</v>
      </c>
      <c r="K73" s="1506">
        <f t="shared" ref="K73:M73" si="5">+K31*$C$31+K33*$C$33+K35*$C$35+K37*$C$37+K39*$C$39+K41*$C$41+K43*$C$43+K45*$C$45+K47*$C$47+K49*$C$49+K51*$C$51+K53*$C$53+K55*$C$55+K57*$C$57+K59*$C$59+K61*$C$61+K63*$C$63+K65*$C$65+K67*$C$67+K69*$C$69</f>
        <v>0.29860000000000009</v>
      </c>
      <c r="L73" s="1506">
        <f t="shared" si="5"/>
        <v>0.47930000000000006</v>
      </c>
      <c r="M73" s="1506">
        <f t="shared" si="5"/>
        <v>0.22210000000000002</v>
      </c>
      <c r="N73" s="1509">
        <f t="shared" ref="N73:N108" si="6">SUM(K73:M73)</f>
        <v>1.0000000000000002</v>
      </c>
      <c r="O73" s="2372"/>
      <c r="P73" s="2371"/>
      <c r="Q73" s="2371"/>
      <c r="R73" s="1333"/>
      <c r="S73" s="1333"/>
      <c r="T73" s="1333"/>
      <c r="U73" s="1333"/>
      <c r="V73" s="1333"/>
      <c r="W73" s="1333"/>
      <c r="X73" s="1333"/>
      <c r="Y73" s="1333"/>
      <c r="Z73" s="1333"/>
    </row>
    <row r="74" spans="1:26" ht="20.25" customHeight="1">
      <c r="A74" s="2062"/>
      <c r="B74" s="1722"/>
      <c r="C74" s="1722"/>
      <c r="D74" s="1722"/>
      <c r="E74" s="1722"/>
      <c r="F74" s="1722"/>
      <c r="G74" s="1722"/>
      <c r="H74" s="1722"/>
      <c r="I74" s="2067"/>
      <c r="J74" s="1321" t="s">
        <v>48</v>
      </c>
      <c r="K74" s="1506">
        <f t="shared" ref="K74:M74" si="7">+K32*$C$31+K34*$C$33+K36*$C$35+K38*$C$37+K40*$C$39+K42*$C$41+K44*$C$43+K46*$C$45+K48*$C$47+K50*$C$49+K52*$C$51+K54*$C$53+K56*$C$55+K58*$C$57+K60*$C$59+K62*$C$61+K64*$C$63+K66*$C$65+K68*$C$67+K70*$C$69</f>
        <v>0.29200000000000004</v>
      </c>
      <c r="L74" s="1506">
        <f t="shared" si="7"/>
        <v>0.45930000000000004</v>
      </c>
      <c r="M74" s="1506">
        <f t="shared" si="7"/>
        <v>0.26869999999999999</v>
      </c>
      <c r="N74" s="1509">
        <f t="shared" si="6"/>
        <v>1.02</v>
      </c>
      <c r="O74" s="1648"/>
      <c r="P74" s="1648"/>
      <c r="Q74" s="1648"/>
      <c r="R74" s="1333"/>
      <c r="S74" s="1416"/>
      <c r="T74" s="1333"/>
      <c r="U74" s="1333"/>
      <c r="V74" s="1333"/>
      <c r="W74" s="1333"/>
      <c r="X74" s="1333"/>
      <c r="Y74" s="1333"/>
      <c r="Z74" s="1333"/>
    </row>
    <row r="75" spans="1:26" ht="121.5" customHeight="1">
      <c r="A75" s="2404" t="s">
        <v>3752</v>
      </c>
      <c r="B75" s="2385" t="s">
        <v>3753</v>
      </c>
      <c r="C75" s="2383">
        <v>0.05</v>
      </c>
      <c r="D75" s="2379" t="s">
        <v>3754</v>
      </c>
      <c r="E75" s="2379">
        <v>8</v>
      </c>
      <c r="F75" s="2380" t="s">
        <v>3755</v>
      </c>
      <c r="G75" s="2379" t="s">
        <v>3759</v>
      </c>
      <c r="H75" s="2379" t="s">
        <v>3540</v>
      </c>
      <c r="I75" s="2379" t="s">
        <v>3449</v>
      </c>
      <c r="J75" s="1321" t="s">
        <v>47</v>
      </c>
      <c r="K75" s="1322">
        <v>0.35</v>
      </c>
      <c r="L75" s="1342">
        <v>0.55000000000000004</v>
      </c>
      <c r="M75" s="1322">
        <v>0.1</v>
      </c>
      <c r="N75" s="1330">
        <f t="shared" si="6"/>
        <v>1</v>
      </c>
      <c r="O75" s="2370" t="s">
        <v>3766</v>
      </c>
      <c r="P75" s="2370" t="s">
        <v>3767</v>
      </c>
      <c r="Q75" s="2370" t="s">
        <v>3768</v>
      </c>
      <c r="R75" s="1333"/>
      <c r="S75" s="1333"/>
      <c r="T75" s="1333"/>
      <c r="U75" s="1333"/>
      <c r="V75" s="1333"/>
      <c r="W75" s="1333"/>
      <c r="X75" s="1333"/>
      <c r="Y75" s="1333"/>
      <c r="Z75" s="1333"/>
    </row>
    <row r="76" spans="1:26" ht="121.5" customHeight="1">
      <c r="A76" s="1653"/>
      <c r="B76" s="1648"/>
      <c r="C76" s="1648"/>
      <c r="D76" s="1648"/>
      <c r="E76" s="1648"/>
      <c r="F76" s="1648"/>
      <c r="G76" s="1648"/>
      <c r="H76" s="1648"/>
      <c r="I76" s="1648"/>
      <c r="J76" s="1321" t="s">
        <v>48</v>
      </c>
      <c r="K76" s="1322">
        <v>0.35</v>
      </c>
      <c r="L76" s="1342">
        <v>0.55000000000000004</v>
      </c>
      <c r="M76" s="1342">
        <v>0.1</v>
      </c>
      <c r="N76" s="1330">
        <f t="shared" si="6"/>
        <v>1</v>
      </c>
      <c r="O76" s="1648"/>
      <c r="P76" s="1648"/>
      <c r="Q76" s="1648"/>
      <c r="R76" s="1333"/>
      <c r="S76" s="1333"/>
      <c r="T76" s="1333"/>
      <c r="U76" s="1333"/>
      <c r="V76" s="1333"/>
      <c r="W76" s="1333"/>
      <c r="X76" s="1333"/>
      <c r="Y76" s="1333"/>
      <c r="Z76" s="1333"/>
    </row>
    <row r="77" spans="1:26" ht="60" customHeight="1">
      <c r="A77" s="1653"/>
      <c r="B77" s="2388" t="s">
        <v>3774</v>
      </c>
      <c r="C77" s="2383">
        <v>7.0000000000000007E-2</v>
      </c>
      <c r="D77" s="2380" t="s">
        <v>3775</v>
      </c>
      <c r="E77" s="2379" t="s">
        <v>3776</v>
      </c>
      <c r="F77" s="2380" t="s">
        <v>3777</v>
      </c>
      <c r="G77" s="2379" t="s">
        <v>3778</v>
      </c>
      <c r="H77" s="2379" t="s">
        <v>3398</v>
      </c>
      <c r="I77" s="2379" t="s">
        <v>3449</v>
      </c>
      <c r="J77" s="1321" t="s">
        <v>47</v>
      </c>
      <c r="K77" s="1322">
        <v>0.3</v>
      </c>
      <c r="L77" s="1322">
        <v>0.5</v>
      </c>
      <c r="M77" s="1322">
        <v>0.2</v>
      </c>
      <c r="N77" s="1330">
        <f t="shared" si="6"/>
        <v>1</v>
      </c>
      <c r="O77" s="2370" t="s">
        <v>3779</v>
      </c>
      <c r="P77" s="2361" t="s">
        <v>3780</v>
      </c>
      <c r="Q77" s="2361" t="s">
        <v>3781</v>
      </c>
      <c r="R77" s="1416"/>
      <c r="S77" s="1333"/>
      <c r="T77" s="1333"/>
      <c r="U77" s="1333"/>
      <c r="V77" s="1333"/>
      <c r="W77" s="1333"/>
      <c r="X77" s="1333"/>
      <c r="Y77" s="1333"/>
      <c r="Z77" s="1333"/>
    </row>
    <row r="78" spans="1:26" ht="60" customHeight="1">
      <c r="A78" s="1653"/>
      <c r="B78" s="1713"/>
      <c r="C78" s="1648"/>
      <c r="D78" s="1648"/>
      <c r="E78" s="1648"/>
      <c r="F78" s="1648"/>
      <c r="G78" s="1648"/>
      <c r="H78" s="1648"/>
      <c r="I78" s="1648"/>
      <c r="J78" s="1321" t="s">
        <v>48</v>
      </c>
      <c r="K78" s="1322">
        <v>0.3</v>
      </c>
      <c r="L78" s="1342">
        <v>0.5</v>
      </c>
      <c r="M78" s="1342">
        <v>0.2</v>
      </c>
      <c r="N78" s="1330">
        <f t="shared" si="6"/>
        <v>1</v>
      </c>
      <c r="O78" s="1648"/>
      <c r="P78" s="1648"/>
      <c r="Q78" s="1648"/>
      <c r="R78" s="1333"/>
      <c r="S78" s="1333"/>
      <c r="T78" s="1333"/>
      <c r="U78" s="1333"/>
      <c r="V78" s="1333"/>
      <c r="W78" s="1333"/>
      <c r="X78" s="1333"/>
      <c r="Y78" s="1333"/>
      <c r="Z78" s="1333"/>
    </row>
    <row r="79" spans="1:26" ht="39.75" customHeight="1">
      <c r="A79" s="1653"/>
      <c r="B79" s="1713"/>
      <c r="C79" s="2383">
        <v>7.0000000000000007E-2</v>
      </c>
      <c r="D79" s="2379" t="s">
        <v>3782</v>
      </c>
      <c r="E79" s="2379">
        <v>2</v>
      </c>
      <c r="F79" s="2380" t="s">
        <v>3783</v>
      </c>
      <c r="G79" s="2379" t="s">
        <v>3784</v>
      </c>
      <c r="H79" s="2379" t="s">
        <v>3785</v>
      </c>
      <c r="I79" s="2379" t="s">
        <v>3449</v>
      </c>
      <c r="J79" s="1321" t="s">
        <v>47</v>
      </c>
      <c r="K79" s="1322"/>
      <c r="L79" s="1322">
        <v>0.5</v>
      </c>
      <c r="M79" s="1322">
        <v>0.5</v>
      </c>
      <c r="N79" s="1330">
        <f t="shared" si="6"/>
        <v>1</v>
      </c>
      <c r="O79" s="2374" t="s">
        <v>3001</v>
      </c>
      <c r="P79" s="2361" t="s">
        <v>3786</v>
      </c>
      <c r="Q79" s="2361" t="s">
        <v>3787</v>
      </c>
      <c r="R79" s="1333"/>
      <c r="S79" s="1333"/>
      <c r="T79" s="1333"/>
      <c r="U79" s="1333"/>
      <c r="V79" s="1333"/>
      <c r="W79" s="1333"/>
      <c r="X79" s="1333"/>
      <c r="Y79" s="1333"/>
      <c r="Z79" s="1333"/>
    </row>
    <row r="80" spans="1:26" ht="39.75" customHeight="1">
      <c r="A80" s="1653"/>
      <c r="B80" s="1713"/>
      <c r="C80" s="1648"/>
      <c r="D80" s="1648"/>
      <c r="E80" s="1648"/>
      <c r="F80" s="1648"/>
      <c r="G80" s="1648"/>
      <c r="H80" s="1648"/>
      <c r="I80" s="1648"/>
      <c r="J80" s="1321" t="s">
        <v>48</v>
      </c>
      <c r="K80" s="1322"/>
      <c r="L80" s="1342">
        <v>0.5</v>
      </c>
      <c r="M80" s="1342">
        <v>0.5</v>
      </c>
      <c r="N80" s="1330">
        <f t="shared" si="6"/>
        <v>1</v>
      </c>
      <c r="O80" s="1648"/>
      <c r="P80" s="1648"/>
      <c r="Q80" s="1648"/>
      <c r="R80" s="1333"/>
      <c r="S80" s="1333"/>
      <c r="T80" s="1333"/>
      <c r="U80" s="1333"/>
      <c r="V80" s="1333"/>
      <c r="W80" s="1333"/>
      <c r="X80" s="1333"/>
      <c r="Y80" s="1333"/>
      <c r="Z80" s="1333"/>
    </row>
    <row r="81" spans="1:26" ht="24.75" customHeight="1">
      <c r="A81" s="1653"/>
      <c r="B81" s="1713"/>
      <c r="C81" s="2383">
        <v>0.06</v>
      </c>
      <c r="D81" s="2379" t="s">
        <v>3788</v>
      </c>
      <c r="E81" s="2379">
        <v>2</v>
      </c>
      <c r="F81" s="2386" t="s">
        <v>3789</v>
      </c>
      <c r="G81" s="2379" t="s">
        <v>3790</v>
      </c>
      <c r="H81" s="2379" t="s">
        <v>3678</v>
      </c>
      <c r="I81" s="2379" t="s">
        <v>3586</v>
      </c>
      <c r="J81" s="1321" t="s">
        <v>47</v>
      </c>
      <c r="K81" s="1322"/>
      <c r="L81" s="1322">
        <v>0.6</v>
      </c>
      <c r="M81" s="1322">
        <v>0.4</v>
      </c>
      <c r="N81" s="1330">
        <f t="shared" si="6"/>
        <v>1</v>
      </c>
      <c r="O81" s="2374" t="s">
        <v>3001</v>
      </c>
      <c r="P81" s="2361" t="s">
        <v>3791</v>
      </c>
      <c r="Q81" s="2361" t="s">
        <v>3792</v>
      </c>
      <c r="R81" s="1333"/>
      <c r="S81" s="1333"/>
      <c r="T81" s="1333"/>
      <c r="U81" s="1333"/>
      <c r="V81" s="1333"/>
      <c r="W81" s="1333"/>
      <c r="X81" s="1333"/>
      <c r="Y81" s="1333"/>
      <c r="Z81" s="1333"/>
    </row>
    <row r="82" spans="1:26" ht="39.75" customHeight="1">
      <c r="A82" s="1653"/>
      <c r="B82" s="1713"/>
      <c r="C82" s="1648"/>
      <c r="D82" s="1648"/>
      <c r="E82" s="1648"/>
      <c r="F82" s="1648"/>
      <c r="G82" s="1648"/>
      <c r="H82" s="1648"/>
      <c r="I82" s="1648"/>
      <c r="J82" s="1321" t="s">
        <v>48</v>
      </c>
      <c r="K82" s="1322"/>
      <c r="L82" s="1342">
        <v>0.6</v>
      </c>
      <c r="M82" s="1342">
        <v>0.4</v>
      </c>
      <c r="N82" s="1330">
        <f t="shared" si="6"/>
        <v>1</v>
      </c>
      <c r="O82" s="1648"/>
      <c r="P82" s="1648"/>
      <c r="Q82" s="1648"/>
      <c r="R82" s="1333"/>
      <c r="S82" s="1333"/>
      <c r="T82" s="1333"/>
      <c r="U82" s="1333"/>
      <c r="V82" s="1333"/>
      <c r="W82" s="1333"/>
      <c r="X82" s="1333"/>
      <c r="Y82" s="1333"/>
      <c r="Z82" s="1333"/>
    </row>
    <row r="83" spans="1:26" ht="72.75" customHeight="1">
      <c r="A83" s="1653"/>
      <c r="B83" s="1713"/>
      <c r="C83" s="2383">
        <v>0.06</v>
      </c>
      <c r="D83" s="2379" t="s">
        <v>3793</v>
      </c>
      <c r="E83" s="2379">
        <v>3</v>
      </c>
      <c r="F83" s="2380" t="s">
        <v>3794</v>
      </c>
      <c r="G83" s="2379" t="s">
        <v>3795</v>
      </c>
      <c r="H83" s="2382" t="s">
        <v>3678</v>
      </c>
      <c r="I83" s="2382" t="s">
        <v>3586</v>
      </c>
      <c r="J83" s="1321" t="s">
        <v>47</v>
      </c>
      <c r="K83" s="1322"/>
      <c r="L83" s="1342">
        <v>1</v>
      </c>
      <c r="M83" s="1322"/>
      <c r="N83" s="1330">
        <f t="shared" si="6"/>
        <v>1</v>
      </c>
      <c r="O83" s="2374" t="s">
        <v>3001</v>
      </c>
      <c r="P83" s="2361" t="s">
        <v>3796</v>
      </c>
      <c r="Q83" s="2364" t="s">
        <v>3001</v>
      </c>
      <c r="R83" s="1333"/>
      <c r="S83" s="1333"/>
      <c r="T83" s="1333"/>
      <c r="U83" s="1333"/>
      <c r="V83" s="1333"/>
      <c r="W83" s="1333"/>
      <c r="X83" s="1333"/>
      <c r="Y83" s="1333"/>
      <c r="Z83" s="1333"/>
    </row>
    <row r="84" spans="1:26" ht="64.5" customHeight="1">
      <c r="A84" s="1653"/>
      <c r="B84" s="1713"/>
      <c r="C84" s="1648"/>
      <c r="D84" s="1648"/>
      <c r="E84" s="1648"/>
      <c r="F84" s="1648"/>
      <c r="G84" s="1648"/>
      <c r="H84" s="1648"/>
      <c r="I84" s="1648"/>
      <c r="J84" s="1321" t="s">
        <v>48</v>
      </c>
      <c r="K84" s="1322"/>
      <c r="L84" s="1342">
        <v>1</v>
      </c>
      <c r="M84" s="1322"/>
      <c r="N84" s="1330">
        <f t="shared" si="6"/>
        <v>1</v>
      </c>
      <c r="O84" s="1648"/>
      <c r="P84" s="1648"/>
      <c r="Q84" s="1648"/>
      <c r="R84" s="1333"/>
      <c r="S84" s="1333"/>
      <c r="T84" s="1333"/>
      <c r="U84" s="1333"/>
      <c r="V84" s="1333"/>
      <c r="W84" s="1333"/>
      <c r="X84" s="1333"/>
      <c r="Y84" s="1333"/>
      <c r="Z84" s="1333"/>
    </row>
    <row r="85" spans="1:26" ht="39.75" customHeight="1">
      <c r="A85" s="1653"/>
      <c r="B85" s="1713"/>
      <c r="C85" s="2383">
        <v>7.0000000000000007E-2</v>
      </c>
      <c r="D85" s="2380" t="s">
        <v>3797</v>
      </c>
      <c r="E85" s="2379" t="s">
        <v>3798</v>
      </c>
      <c r="F85" s="2386" t="s">
        <v>3799</v>
      </c>
      <c r="G85" s="2379" t="s">
        <v>3800</v>
      </c>
      <c r="H85" s="2382">
        <v>43132</v>
      </c>
      <c r="I85" s="2382">
        <v>43281</v>
      </c>
      <c r="J85" s="1321" t="s">
        <v>47</v>
      </c>
      <c r="K85" s="1322">
        <v>0.33</v>
      </c>
      <c r="L85" s="1322">
        <v>0.34</v>
      </c>
      <c r="M85" s="1322">
        <v>0.33</v>
      </c>
      <c r="N85" s="1330">
        <f t="shared" si="6"/>
        <v>1</v>
      </c>
      <c r="O85" s="2370" t="s">
        <v>3801</v>
      </c>
      <c r="P85" s="2361" t="s">
        <v>3802</v>
      </c>
      <c r="Q85" s="2361" t="s">
        <v>3803</v>
      </c>
      <c r="R85" s="1333"/>
      <c r="S85" s="1333"/>
      <c r="T85" s="1333"/>
      <c r="U85" s="1333"/>
      <c r="V85" s="1333"/>
      <c r="W85" s="1333"/>
      <c r="X85" s="1333"/>
      <c r="Y85" s="1333"/>
      <c r="Z85" s="1333"/>
    </row>
    <row r="86" spans="1:26" ht="39.75" customHeight="1">
      <c r="A86" s="1653"/>
      <c r="B86" s="1713"/>
      <c r="C86" s="1648"/>
      <c r="D86" s="1648"/>
      <c r="E86" s="1648"/>
      <c r="F86" s="1648"/>
      <c r="G86" s="1648"/>
      <c r="H86" s="1648"/>
      <c r="I86" s="1648"/>
      <c r="J86" s="1321" t="s">
        <v>48</v>
      </c>
      <c r="K86" s="1322">
        <v>0.33</v>
      </c>
      <c r="L86" s="1342">
        <v>0.34</v>
      </c>
      <c r="M86" s="1342">
        <v>0.33</v>
      </c>
      <c r="N86" s="1330">
        <f t="shared" si="6"/>
        <v>1</v>
      </c>
      <c r="O86" s="1648"/>
      <c r="P86" s="1648"/>
      <c r="Q86" s="1648"/>
      <c r="R86" s="1333"/>
      <c r="S86" s="1333"/>
      <c r="T86" s="1333"/>
      <c r="U86" s="1333"/>
      <c r="V86" s="1333"/>
      <c r="W86" s="1333"/>
      <c r="X86" s="1333"/>
      <c r="Y86" s="1333"/>
      <c r="Z86" s="1333"/>
    </row>
    <row r="87" spans="1:26" ht="46.5" customHeight="1">
      <c r="A87" s="1653"/>
      <c r="B87" s="1713"/>
      <c r="C87" s="2383">
        <v>7.0000000000000007E-2</v>
      </c>
      <c r="D87" s="2380" t="s">
        <v>3804</v>
      </c>
      <c r="E87" s="2379" t="s">
        <v>3805</v>
      </c>
      <c r="F87" s="2380" t="s">
        <v>3806</v>
      </c>
      <c r="G87" s="2379" t="s">
        <v>3807</v>
      </c>
      <c r="H87" s="2382">
        <v>43132</v>
      </c>
      <c r="I87" s="2382">
        <v>43281</v>
      </c>
      <c r="J87" s="1321" t="s">
        <v>47</v>
      </c>
      <c r="K87" s="1322">
        <v>0.33</v>
      </c>
      <c r="L87" s="1322">
        <v>0.34</v>
      </c>
      <c r="M87" s="1322">
        <v>0.33</v>
      </c>
      <c r="N87" s="1330">
        <f t="shared" si="6"/>
        <v>1</v>
      </c>
      <c r="O87" s="2370" t="s">
        <v>3808</v>
      </c>
      <c r="P87" s="2361" t="s">
        <v>3809</v>
      </c>
      <c r="Q87" s="2361" t="s">
        <v>3810</v>
      </c>
      <c r="R87" s="1333"/>
      <c r="S87" s="1333"/>
      <c r="T87" s="1333"/>
      <c r="U87" s="1333"/>
      <c r="V87" s="1333"/>
      <c r="W87" s="1333"/>
      <c r="X87" s="1333"/>
      <c r="Y87" s="1333"/>
      <c r="Z87" s="1333"/>
    </row>
    <row r="88" spans="1:26" ht="39.75" customHeight="1">
      <c r="A88" s="1653"/>
      <c r="B88" s="1713"/>
      <c r="C88" s="1648"/>
      <c r="D88" s="1648"/>
      <c r="E88" s="1648"/>
      <c r="F88" s="1648"/>
      <c r="G88" s="1648"/>
      <c r="H88" s="1648"/>
      <c r="I88" s="1648"/>
      <c r="J88" s="1321" t="s">
        <v>48</v>
      </c>
      <c r="K88" s="1322">
        <v>0.33</v>
      </c>
      <c r="L88" s="1342">
        <v>0.34</v>
      </c>
      <c r="M88" s="1342">
        <v>0.33</v>
      </c>
      <c r="N88" s="1330">
        <f t="shared" si="6"/>
        <v>1</v>
      </c>
      <c r="O88" s="1648"/>
      <c r="P88" s="1648"/>
      <c r="Q88" s="1648"/>
      <c r="R88" s="1333"/>
      <c r="S88" s="1333"/>
      <c r="T88" s="1333"/>
      <c r="U88" s="1333"/>
      <c r="V88" s="1333"/>
      <c r="W88" s="1333"/>
      <c r="X88" s="1333"/>
      <c r="Y88" s="1333"/>
      <c r="Z88" s="1333"/>
    </row>
    <row r="89" spans="1:26" ht="39.75" customHeight="1">
      <c r="A89" s="1653"/>
      <c r="B89" s="1713"/>
      <c r="C89" s="2383">
        <v>0.06</v>
      </c>
      <c r="D89" s="2380" t="s">
        <v>3811</v>
      </c>
      <c r="E89" s="2379" t="s">
        <v>240</v>
      </c>
      <c r="F89" s="2379" t="s">
        <v>3812</v>
      </c>
      <c r="G89" s="2379" t="s">
        <v>3813</v>
      </c>
      <c r="H89" s="2382">
        <v>43125</v>
      </c>
      <c r="I89" s="2382">
        <v>43464</v>
      </c>
      <c r="J89" s="1321" t="s">
        <v>47</v>
      </c>
      <c r="K89" s="1322">
        <v>0.2</v>
      </c>
      <c r="L89" s="1322">
        <v>0.3</v>
      </c>
      <c r="M89" s="1322">
        <v>0.5</v>
      </c>
      <c r="N89" s="1330">
        <f t="shared" si="6"/>
        <v>1</v>
      </c>
      <c r="O89" s="2370" t="s">
        <v>3814</v>
      </c>
      <c r="P89" s="2361" t="s">
        <v>3815</v>
      </c>
      <c r="Q89" s="2361" t="s">
        <v>3816</v>
      </c>
      <c r="R89" s="1333"/>
      <c r="S89" s="1333"/>
      <c r="T89" s="1333"/>
      <c r="U89" s="1333"/>
      <c r="V89" s="1333"/>
      <c r="W89" s="1333"/>
      <c r="X89" s="1333"/>
      <c r="Y89" s="1333"/>
      <c r="Z89" s="1333"/>
    </row>
    <row r="90" spans="1:26" ht="39.75" customHeight="1">
      <c r="A90" s="1653"/>
      <c r="B90" s="1713"/>
      <c r="C90" s="1648"/>
      <c r="D90" s="1648"/>
      <c r="E90" s="1648"/>
      <c r="F90" s="1648"/>
      <c r="G90" s="1648"/>
      <c r="H90" s="1648"/>
      <c r="I90" s="1648"/>
      <c r="J90" s="1321" t="s">
        <v>48</v>
      </c>
      <c r="K90" s="1322">
        <v>0.2</v>
      </c>
      <c r="L90" s="1342">
        <v>0.42499999999999999</v>
      </c>
      <c r="M90" s="1342">
        <v>0.375</v>
      </c>
      <c r="N90" s="1330">
        <f t="shared" si="6"/>
        <v>1</v>
      </c>
      <c r="O90" s="1648"/>
      <c r="P90" s="1648"/>
      <c r="Q90" s="1648"/>
      <c r="R90" s="1333"/>
      <c r="S90" s="1333"/>
      <c r="T90" s="1333"/>
      <c r="U90" s="1333"/>
      <c r="V90" s="1333"/>
      <c r="W90" s="1333"/>
      <c r="X90" s="1333"/>
      <c r="Y90" s="1333"/>
      <c r="Z90" s="1333"/>
    </row>
    <row r="91" spans="1:26" ht="39.75" customHeight="1">
      <c r="A91" s="1653"/>
      <c r="B91" s="1713"/>
      <c r="C91" s="2383">
        <v>0.06</v>
      </c>
      <c r="D91" s="2380" t="s">
        <v>3817</v>
      </c>
      <c r="E91" s="2379" t="s">
        <v>3818</v>
      </c>
      <c r="F91" s="2380" t="s">
        <v>3819</v>
      </c>
      <c r="G91" s="2392" t="s">
        <v>2325</v>
      </c>
      <c r="H91" s="2382">
        <v>43102</v>
      </c>
      <c r="I91" s="2382">
        <v>43464</v>
      </c>
      <c r="J91" s="1321" t="s">
        <v>47</v>
      </c>
      <c r="K91" s="1322">
        <v>0.33</v>
      </c>
      <c r="L91" s="1322">
        <v>0.34</v>
      </c>
      <c r="M91" s="1322">
        <v>0.33</v>
      </c>
      <c r="N91" s="1330">
        <f t="shared" si="6"/>
        <v>1</v>
      </c>
      <c r="O91" s="2370" t="s">
        <v>3820</v>
      </c>
      <c r="P91" s="2361" t="s">
        <v>3820</v>
      </c>
      <c r="Q91" s="2361" t="s">
        <v>3821</v>
      </c>
      <c r="R91" s="1333"/>
      <c r="S91" s="1333"/>
      <c r="T91" s="1333"/>
      <c r="U91" s="1333"/>
      <c r="V91" s="1333"/>
      <c r="W91" s="1333"/>
      <c r="X91" s="1333"/>
      <c r="Y91" s="1333"/>
      <c r="Z91" s="1333"/>
    </row>
    <row r="92" spans="1:26" ht="39.75" customHeight="1">
      <c r="A92" s="1653"/>
      <c r="B92" s="1713"/>
      <c r="C92" s="1648"/>
      <c r="D92" s="1648"/>
      <c r="E92" s="1648"/>
      <c r="F92" s="1648"/>
      <c r="G92" s="1648"/>
      <c r="H92" s="1648"/>
      <c r="I92" s="1648"/>
      <c r="J92" s="1321" t="s">
        <v>48</v>
      </c>
      <c r="K92" s="1322">
        <v>0.33</v>
      </c>
      <c r="L92" s="1342">
        <v>0.34</v>
      </c>
      <c r="M92" s="1342">
        <v>0.33</v>
      </c>
      <c r="N92" s="1330">
        <f t="shared" si="6"/>
        <v>1</v>
      </c>
      <c r="O92" s="1648"/>
      <c r="P92" s="1648"/>
      <c r="Q92" s="1648"/>
      <c r="R92" s="1333"/>
      <c r="S92" s="1333"/>
      <c r="T92" s="1333"/>
      <c r="U92" s="1333"/>
      <c r="V92" s="1333"/>
      <c r="W92" s="1333"/>
      <c r="X92" s="1333"/>
      <c r="Y92" s="1333"/>
      <c r="Z92" s="1333"/>
    </row>
    <row r="93" spans="1:26" ht="53.25" customHeight="1">
      <c r="A93" s="1653"/>
      <c r="B93" s="1713"/>
      <c r="C93" s="2383">
        <v>7.0000000000000007E-2</v>
      </c>
      <c r="D93" s="2379" t="s">
        <v>3822</v>
      </c>
      <c r="E93" s="2379" t="s">
        <v>3823</v>
      </c>
      <c r="F93" s="2380" t="s">
        <v>3824</v>
      </c>
      <c r="G93" s="2379" t="s">
        <v>3677</v>
      </c>
      <c r="H93" s="2379" t="s">
        <v>3678</v>
      </c>
      <c r="I93" s="2379" t="s">
        <v>3449</v>
      </c>
      <c r="J93" s="1321" t="s">
        <v>47</v>
      </c>
      <c r="K93" s="1322">
        <v>0.3</v>
      </c>
      <c r="L93" s="1424">
        <v>0.4</v>
      </c>
      <c r="M93" s="1322">
        <v>0.3</v>
      </c>
      <c r="N93" s="1330">
        <f t="shared" si="6"/>
        <v>1</v>
      </c>
      <c r="O93" s="2370" t="s">
        <v>3825</v>
      </c>
      <c r="P93" s="2362" t="s">
        <v>3826</v>
      </c>
      <c r="Q93" s="2362" t="s">
        <v>3827</v>
      </c>
      <c r="R93" s="1333"/>
      <c r="S93" s="1333"/>
      <c r="T93" s="1333"/>
      <c r="U93" s="1333"/>
      <c r="V93" s="1333"/>
      <c r="W93" s="1333"/>
      <c r="X93" s="1333"/>
      <c r="Y93" s="1333"/>
      <c r="Z93" s="1333"/>
    </row>
    <row r="94" spans="1:26" ht="57.75" customHeight="1">
      <c r="A94" s="1653"/>
      <c r="B94" s="1713"/>
      <c r="C94" s="1648"/>
      <c r="D94" s="1648"/>
      <c r="E94" s="1648"/>
      <c r="F94" s="1648"/>
      <c r="G94" s="1648"/>
      <c r="H94" s="1648"/>
      <c r="I94" s="1648"/>
      <c r="J94" s="1321" t="s">
        <v>48</v>
      </c>
      <c r="K94" s="1322">
        <v>0</v>
      </c>
      <c r="L94" s="1342">
        <v>0.4</v>
      </c>
      <c r="M94" s="1342">
        <v>0.6</v>
      </c>
      <c r="N94" s="1330">
        <f t="shared" si="6"/>
        <v>1</v>
      </c>
      <c r="O94" s="1648"/>
      <c r="P94" s="1648"/>
      <c r="Q94" s="1648"/>
      <c r="R94" s="1333"/>
      <c r="S94" s="1333"/>
      <c r="T94" s="1333"/>
      <c r="U94" s="1333"/>
      <c r="V94" s="1333"/>
      <c r="W94" s="1333"/>
      <c r="X94" s="1333"/>
      <c r="Y94" s="1333"/>
      <c r="Z94" s="1333"/>
    </row>
    <row r="95" spans="1:26" ht="52.5" customHeight="1">
      <c r="A95" s="1653"/>
      <c r="B95" s="1713"/>
      <c r="C95" s="2383">
        <v>7.0000000000000007E-2</v>
      </c>
      <c r="D95" s="2379" t="s">
        <v>3830</v>
      </c>
      <c r="E95" s="2379" t="s">
        <v>3832</v>
      </c>
      <c r="F95" s="2380" t="s">
        <v>3833</v>
      </c>
      <c r="G95" s="2379" t="s">
        <v>3834</v>
      </c>
      <c r="H95" s="2379" t="s">
        <v>3399</v>
      </c>
      <c r="I95" s="2379" t="s">
        <v>3449</v>
      </c>
      <c r="J95" s="1321" t="s">
        <v>47</v>
      </c>
      <c r="K95" s="1322">
        <v>0.35</v>
      </c>
      <c r="L95" s="1424">
        <v>0.35</v>
      </c>
      <c r="M95" s="1322">
        <v>0.3</v>
      </c>
      <c r="N95" s="1330">
        <f t="shared" si="6"/>
        <v>1</v>
      </c>
      <c r="O95" s="2370" t="s">
        <v>3835</v>
      </c>
      <c r="P95" s="2361" t="s">
        <v>3836</v>
      </c>
      <c r="Q95" s="2361" t="s">
        <v>3837</v>
      </c>
      <c r="R95" s="1333"/>
      <c r="S95" s="1333"/>
      <c r="T95" s="1333"/>
      <c r="U95" s="1333"/>
      <c r="V95" s="1333"/>
      <c r="W95" s="1333"/>
      <c r="X95" s="1333"/>
      <c r="Y95" s="1333"/>
      <c r="Z95" s="1333"/>
    </row>
    <row r="96" spans="1:26" ht="52.5" customHeight="1">
      <c r="A96" s="1653"/>
      <c r="B96" s="1713"/>
      <c r="C96" s="1648"/>
      <c r="D96" s="1648"/>
      <c r="E96" s="1648"/>
      <c r="F96" s="1648"/>
      <c r="G96" s="1648"/>
      <c r="H96" s="1648"/>
      <c r="I96" s="1648"/>
      <c r="J96" s="1321" t="s">
        <v>48</v>
      </c>
      <c r="K96" s="1322">
        <v>0.35</v>
      </c>
      <c r="L96" s="1342">
        <v>0.35</v>
      </c>
      <c r="M96" s="1342">
        <v>0.3</v>
      </c>
      <c r="N96" s="1330">
        <f t="shared" si="6"/>
        <v>1</v>
      </c>
      <c r="O96" s="1648"/>
      <c r="P96" s="1648"/>
      <c r="Q96" s="1648"/>
      <c r="R96" s="1333"/>
      <c r="S96" s="1333"/>
      <c r="T96" s="1333"/>
      <c r="U96" s="1333"/>
      <c r="V96" s="1333"/>
      <c r="W96" s="1333"/>
      <c r="X96" s="1333"/>
      <c r="Y96" s="1333"/>
      <c r="Z96" s="1333"/>
    </row>
    <row r="97" spans="1:26" ht="72.75" customHeight="1">
      <c r="A97" s="1653"/>
      <c r="B97" s="1713"/>
      <c r="C97" s="2383">
        <v>0.04</v>
      </c>
      <c r="D97" s="2379" t="s">
        <v>3838</v>
      </c>
      <c r="E97" s="2379" t="s">
        <v>3839</v>
      </c>
      <c r="F97" s="2380" t="s">
        <v>3840</v>
      </c>
      <c r="G97" s="2379" t="s">
        <v>3834</v>
      </c>
      <c r="H97" s="2379" t="s">
        <v>3678</v>
      </c>
      <c r="I97" s="2379" t="s">
        <v>3586</v>
      </c>
      <c r="J97" s="1321" t="s">
        <v>47</v>
      </c>
      <c r="K97" s="1322"/>
      <c r="L97" s="1424">
        <v>1</v>
      </c>
      <c r="M97" s="1322"/>
      <c r="N97" s="1330">
        <f t="shared" si="6"/>
        <v>1</v>
      </c>
      <c r="O97" s="2372" t="s">
        <v>3842</v>
      </c>
      <c r="P97" s="2361" t="s">
        <v>3843</v>
      </c>
      <c r="Q97" s="2364" t="s">
        <v>3001</v>
      </c>
      <c r="R97" s="1333"/>
      <c r="S97" s="1333"/>
      <c r="T97" s="1333"/>
      <c r="U97" s="1333"/>
      <c r="V97" s="1333"/>
      <c r="W97" s="1333"/>
      <c r="X97" s="1333"/>
      <c r="Y97" s="1333"/>
      <c r="Z97" s="1333"/>
    </row>
    <row r="98" spans="1:26" ht="70.5" customHeight="1">
      <c r="A98" s="1653"/>
      <c r="B98" s="1648"/>
      <c r="C98" s="1648"/>
      <c r="D98" s="1648"/>
      <c r="E98" s="1648"/>
      <c r="F98" s="1648"/>
      <c r="G98" s="1648"/>
      <c r="H98" s="1648"/>
      <c r="I98" s="1648"/>
      <c r="J98" s="1321" t="s">
        <v>48</v>
      </c>
      <c r="K98" s="1322"/>
      <c r="L98" s="1342">
        <v>1</v>
      </c>
      <c r="M98" s="1322"/>
      <c r="N98" s="1330">
        <f t="shared" si="6"/>
        <v>1</v>
      </c>
      <c r="O98" s="1648"/>
      <c r="P98" s="1648"/>
      <c r="Q98" s="1648"/>
      <c r="R98" s="1333"/>
      <c r="S98" s="1333"/>
      <c r="T98" s="1333"/>
      <c r="U98" s="1333"/>
      <c r="V98" s="1333"/>
      <c r="W98" s="1333"/>
      <c r="X98" s="1333"/>
      <c r="Y98" s="1333"/>
      <c r="Z98" s="1333"/>
    </row>
    <row r="99" spans="1:26" ht="39.75" customHeight="1">
      <c r="A99" s="1653"/>
      <c r="B99" s="2385" t="s">
        <v>3844</v>
      </c>
      <c r="C99" s="2383">
        <v>0.05</v>
      </c>
      <c r="D99" s="2379" t="s">
        <v>3846</v>
      </c>
      <c r="E99" s="2379" t="s">
        <v>3848</v>
      </c>
      <c r="F99" s="2380" t="s">
        <v>3850</v>
      </c>
      <c r="G99" s="2379" t="s">
        <v>3851</v>
      </c>
      <c r="H99" s="2379" t="s">
        <v>3635</v>
      </c>
      <c r="I99" s="2379" t="s">
        <v>3526</v>
      </c>
      <c r="J99" s="1321" t="s">
        <v>47</v>
      </c>
      <c r="K99" s="1322">
        <v>0.33</v>
      </c>
      <c r="L99" s="1342">
        <v>0.34</v>
      </c>
      <c r="M99" s="1322">
        <v>0.33</v>
      </c>
      <c r="N99" s="1330">
        <f t="shared" si="6"/>
        <v>1</v>
      </c>
      <c r="O99" s="2370" t="s">
        <v>3852</v>
      </c>
      <c r="P99" s="2360" t="s">
        <v>3853</v>
      </c>
      <c r="Q99" s="2360" t="s">
        <v>3856</v>
      </c>
      <c r="R99" s="1333"/>
      <c r="S99" s="1333"/>
      <c r="T99" s="1333"/>
      <c r="U99" s="1333"/>
      <c r="V99" s="1333"/>
      <c r="W99" s="1333"/>
      <c r="X99" s="1333"/>
      <c r="Y99" s="1333"/>
      <c r="Z99" s="1333"/>
    </row>
    <row r="100" spans="1:26" ht="55.5" customHeight="1">
      <c r="A100" s="1653"/>
      <c r="B100" s="1713"/>
      <c r="C100" s="1648"/>
      <c r="D100" s="1648"/>
      <c r="E100" s="1648"/>
      <c r="F100" s="1648"/>
      <c r="G100" s="1648"/>
      <c r="H100" s="1648"/>
      <c r="I100" s="1648"/>
      <c r="J100" s="1321" t="s">
        <v>48</v>
      </c>
      <c r="K100" s="1322">
        <v>0.33</v>
      </c>
      <c r="L100" s="1342">
        <v>0.34</v>
      </c>
      <c r="M100" s="1342">
        <v>0.33</v>
      </c>
      <c r="N100" s="1330">
        <f t="shared" si="6"/>
        <v>1</v>
      </c>
      <c r="O100" s="1648"/>
      <c r="P100" s="1648"/>
      <c r="Q100" s="1648"/>
      <c r="R100" s="1333"/>
      <c r="S100" s="1333"/>
      <c r="T100" s="1333"/>
      <c r="U100" s="1333"/>
      <c r="V100" s="1333"/>
      <c r="W100" s="1333"/>
      <c r="X100" s="1333"/>
      <c r="Y100" s="1333"/>
      <c r="Z100" s="1333"/>
    </row>
    <row r="101" spans="1:26" ht="55.5" customHeight="1">
      <c r="A101" s="1653"/>
      <c r="B101" s="1713"/>
      <c r="C101" s="2383">
        <v>0.05</v>
      </c>
      <c r="D101" s="2379" t="s">
        <v>3858</v>
      </c>
      <c r="E101" s="2379" t="s">
        <v>3848</v>
      </c>
      <c r="F101" s="2380" t="s">
        <v>3859</v>
      </c>
      <c r="G101" s="2379" t="s">
        <v>3851</v>
      </c>
      <c r="H101" s="2379" t="s">
        <v>3635</v>
      </c>
      <c r="I101" s="2379" t="s">
        <v>3526</v>
      </c>
      <c r="J101" s="1321" t="s">
        <v>47</v>
      </c>
      <c r="K101" s="1322">
        <v>0.33</v>
      </c>
      <c r="L101" s="1322">
        <v>0.34</v>
      </c>
      <c r="M101" s="1322">
        <v>0.33</v>
      </c>
      <c r="N101" s="1330">
        <f t="shared" si="6"/>
        <v>1</v>
      </c>
      <c r="O101" s="2370" t="s">
        <v>3860</v>
      </c>
      <c r="P101" s="2360" t="s">
        <v>3861</v>
      </c>
      <c r="Q101" s="2360" t="s">
        <v>3862</v>
      </c>
      <c r="R101" s="1333"/>
      <c r="S101" s="1333"/>
      <c r="T101" s="1333"/>
      <c r="U101" s="1333"/>
      <c r="V101" s="1333"/>
      <c r="W101" s="1333"/>
      <c r="X101" s="1333"/>
      <c r="Y101" s="1333"/>
      <c r="Z101" s="1333"/>
    </row>
    <row r="102" spans="1:26" ht="39.75" customHeight="1">
      <c r="A102" s="1653"/>
      <c r="B102" s="1713"/>
      <c r="C102" s="1648"/>
      <c r="D102" s="1648"/>
      <c r="E102" s="1648"/>
      <c r="F102" s="1648"/>
      <c r="G102" s="1648"/>
      <c r="H102" s="1648"/>
      <c r="I102" s="1648"/>
      <c r="J102" s="1321" t="s">
        <v>48</v>
      </c>
      <c r="K102" s="1322">
        <v>0.33</v>
      </c>
      <c r="L102" s="1342">
        <v>0.34</v>
      </c>
      <c r="M102" s="1342">
        <v>0.33</v>
      </c>
      <c r="N102" s="1330">
        <f t="shared" si="6"/>
        <v>1</v>
      </c>
      <c r="O102" s="1648"/>
      <c r="P102" s="1648"/>
      <c r="Q102" s="1648"/>
      <c r="R102" s="1333"/>
      <c r="S102" s="1333"/>
      <c r="T102" s="1333"/>
      <c r="U102" s="1333"/>
      <c r="V102" s="1333"/>
      <c r="W102" s="1333"/>
      <c r="X102" s="1333"/>
      <c r="Y102" s="1333"/>
      <c r="Z102" s="1333"/>
    </row>
    <row r="103" spans="1:26" ht="57.75" customHeight="1">
      <c r="A103" s="1653"/>
      <c r="B103" s="1713"/>
      <c r="C103" s="2383">
        <v>0.05</v>
      </c>
      <c r="D103" s="2380" t="s">
        <v>3863</v>
      </c>
      <c r="E103" s="2379" t="s">
        <v>3864</v>
      </c>
      <c r="F103" s="2386" t="s">
        <v>3865</v>
      </c>
      <c r="G103" s="2379" t="s">
        <v>3866</v>
      </c>
      <c r="H103" s="2382" t="s">
        <v>3399</v>
      </c>
      <c r="I103" s="2382" t="s">
        <v>3526</v>
      </c>
      <c r="J103" s="1321" t="s">
        <v>47</v>
      </c>
      <c r="K103" s="1322">
        <v>0.33</v>
      </c>
      <c r="L103" s="1322">
        <v>0.34</v>
      </c>
      <c r="M103" s="1322">
        <v>0.33</v>
      </c>
      <c r="N103" s="1330">
        <f t="shared" si="6"/>
        <v>1</v>
      </c>
      <c r="O103" s="2370" t="s">
        <v>3867</v>
      </c>
      <c r="P103" s="2361" t="s">
        <v>3868</v>
      </c>
      <c r="Q103" s="2361" t="s">
        <v>3869</v>
      </c>
      <c r="R103" s="1333"/>
      <c r="S103" s="1333"/>
      <c r="T103" s="1333"/>
      <c r="U103" s="1333"/>
      <c r="V103" s="1333"/>
      <c r="W103" s="1333"/>
      <c r="X103" s="1333"/>
      <c r="Y103" s="1333"/>
      <c r="Z103" s="1333"/>
    </row>
    <row r="104" spans="1:26" ht="57.75" customHeight="1">
      <c r="A104" s="1653"/>
      <c r="B104" s="1648"/>
      <c r="C104" s="1648"/>
      <c r="D104" s="1648"/>
      <c r="E104" s="1648"/>
      <c r="F104" s="1648"/>
      <c r="G104" s="1648"/>
      <c r="H104" s="1648"/>
      <c r="I104" s="1648"/>
      <c r="J104" s="1321" t="s">
        <v>48</v>
      </c>
      <c r="K104" s="1322">
        <v>0.33</v>
      </c>
      <c r="L104" s="1342">
        <v>0.34</v>
      </c>
      <c r="M104" s="1342">
        <v>0.33</v>
      </c>
      <c r="N104" s="1330">
        <f t="shared" si="6"/>
        <v>1</v>
      </c>
      <c r="O104" s="1648"/>
      <c r="P104" s="1648"/>
      <c r="Q104" s="1648"/>
      <c r="R104" s="1333"/>
      <c r="S104" s="1333"/>
      <c r="T104" s="1333"/>
      <c r="U104" s="1333"/>
      <c r="V104" s="1333"/>
      <c r="W104" s="1333"/>
      <c r="X104" s="1333"/>
      <c r="Y104" s="1333"/>
      <c r="Z104" s="1333"/>
    </row>
    <row r="105" spans="1:26" ht="28.5" customHeight="1">
      <c r="A105" s="1653"/>
      <c r="B105" s="2385" t="s">
        <v>3870</v>
      </c>
      <c r="C105" s="2383">
        <v>0.05</v>
      </c>
      <c r="D105" s="2380" t="s">
        <v>3871</v>
      </c>
      <c r="E105" s="2379" t="s">
        <v>3872</v>
      </c>
      <c r="F105" s="2379" t="s">
        <v>2533</v>
      </c>
      <c r="G105" s="2392" t="s">
        <v>3873</v>
      </c>
      <c r="H105" s="2382">
        <v>43132</v>
      </c>
      <c r="I105" s="2382">
        <v>43464</v>
      </c>
      <c r="J105" s="1321" t="s">
        <v>47</v>
      </c>
      <c r="K105" s="1322">
        <v>0.33</v>
      </c>
      <c r="L105" s="1322">
        <v>0.34</v>
      </c>
      <c r="M105" s="1322">
        <v>0.33</v>
      </c>
      <c r="N105" s="1330">
        <f t="shared" si="6"/>
        <v>1</v>
      </c>
      <c r="O105" s="2370" t="s">
        <v>3874</v>
      </c>
      <c r="P105" s="2360" t="s">
        <v>3875</v>
      </c>
      <c r="Q105" s="2370" t="s">
        <v>3876</v>
      </c>
      <c r="R105" s="1333"/>
      <c r="S105" s="1333"/>
      <c r="T105" s="1333"/>
      <c r="U105" s="1333"/>
      <c r="V105" s="1333"/>
      <c r="W105" s="1333"/>
      <c r="X105" s="1333"/>
      <c r="Y105" s="1333"/>
      <c r="Z105" s="1333"/>
    </row>
    <row r="106" spans="1:26" ht="43.5" customHeight="1">
      <c r="A106" s="1653"/>
      <c r="B106" s="1648"/>
      <c r="C106" s="1648"/>
      <c r="D106" s="1648"/>
      <c r="E106" s="1648"/>
      <c r="F106" s="1648"/>
      <c r="G106" s="1648"/>
      <c r="H106" s="1648"/>
      <c r="I106" s="1648"/>
      <c r="J106" s="1321" t="s">
        <v>48</v>
      </c>
      <c r="K106" s="1322">
        <v>0.33</v>
      </c>
      <c r="L106" s="1342">
        <v>0.34</v>
      </c>
      <c r="M106" s="1342">
        <v>0.33</v>
      </c>
      <c r="N106" s="1330">
        <f t="shared" si="6"/>
        <v>1</v>
      </c>
      <c r="O106" s="1648"/>
      <c r="P106" s="1648"/>
      <c r="Q106" s="1648"/>
      <c r="R106" s="1333"/>
      <c r="S106" s="1333"/>
      <c r="T106" s="1333"/>
      <c r="U106" s="1333"/>
      <c r="V106" s="1333"/>
      <c r="W106" s="1333"/>
      <c r="X106" s="1333"/>
      <c r="Y106" s="1333"/>
      <c r="Z106" s="1333"/>
    </row>
    <row r="107" spans="1:26" ht="94.5" customHeight="1">
      <c r="A107" s="1653"/>
      <c r="B107" s="2388" t="s">
        <v>3877</v>
      </c>
      <c r="C107" s="2383">
        <v>0.05</v>
      </c>
      <c r="D107" s="2380" t="s">
        <v>3878</v>
      </c>
      <c r="E107" s="2379" t="s">
        <v>3879</v>
      </c>
      <c r="F107" s="2380" t="s">
        <v>3880</v>
      </c>
      <c r="G107" s="2379" t="s">
        <v>3881</v>
      </c>
      <c r="H107" s="2379" t="s">
        <v>3399</v>
      </c>
      <c r="I107" s="2379" t="s">
        <v>3449</v>
      </c>
      <c r="J107" s="1321" t="s">
        <v>47</v>
      </c>
      <c r="K107" s="1322">
        <v>0.3</v>
      </c>
      <c r="L107" s="1342">
        <v>0.4</v>
      </c>
      <c r="M107" s="1322">
        <v>0.3</v>
      </c>
      <c r="N107" s="1330">
        <f t="shared" si="6"/>
        <v>1</v>
      </c>
      <c r="O107" s="2411" t="s">
        <v>3882</v>
      </c>
      <c r="P107" s="2368" t="s">
        <v>3883</v>
      </c>
      <c r="Q107" s="2368" t="s">
        <v>3884</v>
      </c>
      <c r="R107" s="1333"/>
      <c r="S107" s="1333"/>
      <c r="T107" s="1333"/>
      <c r="U107" s="1333"/>
      <c r="V107" s="1333"/>
      <c r="W107" s="1333"/>
      <c r="X107" s="1333"/>
      <c r="Y107" s="1333"/>
      <c r="Z107" s="1333"/>
    </row>
    <row r="108" spans="1:26" ht="84" customHeight="1">
      <c r="A108" s="1794"/>
      <c r="B108" s="1648"/>
      <c r="C108" s="1648"/>
      <c r="D108" s="1648"/>
      <c r="E108" s="1648"/>
      <c r="F108" s="1648"/>
      <c r="G108" s="1648"/>
      <c r="H108" s="1648"/>
      <c r="I108" s="1648"/>
      <c r="J108" s="1321" t="s">
        <v>48</v>
      </c>
      <c r="K108" s="1322">
        <v>0.3</v>
      </c>
      <c r="L108" s="1342">
        <v>0.4</v>
      </c>
      <c r="M108" s="1342">
        <v>0.3</v>
      </c>
      <c r="N108" s="1330">
        <f t="shared" si="6"/>
        <v>1</v>
      </c>
      <c r="O108" s="1648"/>
      <c r="P108" s="1648"/>
      <c r="Q108" s="1648"/>
      <c r="R108" s="1333"/>
      <c r="S108" s="1333"/>
      <c r="T108" s="1333"/>
      <c r="U108" s="1333"/>
      <c r="V108" s="1333"/>
      <c r="W108" s="1333"/>
      <c r="X108" s="1333"/>
      <c r="Y108" s="1333"/>
      <c r="Z108" s="1333"/>
    </row>
    <row r="109" spans="1:26" ht="22.5" customHeight="1">
      <c r="A109" s="2416" t="s">
        <v>3885</v>
      </c>
      <c r="B109" s="1715"/>
      <c r="C109" s="1715"/>
      <c r="D109" s="1715"/>
      <c r="E109" s="1715"/>
      <c r="F109" s="1715"/>
      <c r="G109" s="1715"/>
      <c r="H109" s="1715"/>
      <c r="I109" s="1840"/>
      <c r="J109" s="1366"/>
      <c r="K109" s="1498"/>
      <c r="L109" s="1498"/>
      <c r="M109" s="1498"/>
      <c r="N109" s="1499"/>
      <c r="O109" s="1376"/>
      <c r="P109" s="1377"/>
      <c r="Q109" s="1377"/>
      <c r="R109" s="1333"/>
      <c r="S109" s="1333"/>
      <c r="T109" s="1333"/>
      <c r="U109" s="1333"/>
      <c r="V109" s="1333"/>
      <c r="W109" s="1333"/>
      <c r="X109" s="1333"/>
      <c r="Y109" s="1333"/>
      <c r="Z109" s="1333"/>
    </row>
    <row r="110" spans="1:26" ht="22.5" customHeight="1">
      <c r="A110" s="2062"/>
      <c r="B110" s="1722"/>
      <c r="C110" s="1722"/>
      <c r="D110" s="1722"/>
      <c r="E110" s="1722"/>
      <c r="F110" s="1722"/>
      <c r="G110" s="1722"/>
      <c r="H110" s="1722"/>
      <c r="I110" s="2067"/>
      <c r="J110" s="1378"/>
      <c r="K110" s="1379"/>
      <c r="L110" s="1379"/>
      <c r="M110" s="1379"/>
      <c r="N110" s="1406"/>
      <c r="O110" s="1376"/>
      <c r="P110" s="1377"/>
      <c r="Q110" s="1377"/>
      <c r="R110" s="1333"/>
      <c r="S110" s="1333"/>
      <c r="T110" s="1333"/>
      <c r="U110" s="1333"/>
      <c r="V110" s="1333"/>
      <c r="W110" s="1333"/>
      <c r="X110" s="1333"/>
      <c r="Y110" s="1333"/>
      <c r="Z110" s="1333"/>
    </row>
    <row r="111" spans="1:26" ht="22.5" customHeight="1">
      <c r="A111" s="2415" t="s">
        <v>3886</v>
      </c>
      <c r="B111" s="1715"/>
      <c r="C111" s="1715"/>
      <c r="D111" s="1715"/>
      <c r="E111" s="1715"/>
      <c r="F111" s="1715"/>
      <c r="G111" s="1715"/>
      <c r="H111" s="1715"/>
      <c r="I111" s="1840"/>
      <c r="J111" s="1321" t="s">
        <v>47</v>
      </c>
      <c r="K111" s="1546">
        <f t="shared" ref="K111:M111" si="8">+K75*$C$75+K77*$C$77+K79*$C$79+K81*$C81+K83*$C$83+K85*$C$85+K87*$C$87+K89*$C$89+K91*$C$91+K93*$C$93+K95*$C$95+K97*$C$97+K99*$C$99+K101*$C$101+K103*$C$103+K105*$C$105+K107*$C$107</f>
        <v>0.24300000000000005</v>
      </c>
      <c r="L111" s="1546">
        <f t="shared" si="8"/>
        <v>0.46000000000000019</v>
      </c>
      <c r="M111" s="1546">
        <f t="shared" si="8"/>
        <v>0.2970000000000001</v>
      </c>
      <c r="N111" s="1547">
        <f t="shared" ref="N111:N146" si="9">SUM(K111:M111)</f>
        <v>1.0000000000000004</v>
      </c>
      <c r="O111" s="2372"/>
      <c r="P111" s="2371"/>
      <c r="Q111" s="2371"/>
      <c r="R111" s="1416"/>
      <c r="S111" s="1333"/>
      <c r="T111" s="1333"/>
      <c r="U111" s="1333"/>
      <c r="V111" s="1333"/>
      <c r="W111" s="1333"/>
      <c r="X111" s="1333"/>
      <c r="Y111" s="1333"/>
      <c r="Z111" s="1333"/>
    </row>
    <row r="112" spans="1:26" ht="22.5" customHeight="1">
      <c r="A112" s="2062"/>
      <c r="B112" s="1722"/>
      <c r="C112" s="1722"/>
      <c r="D112" s="1722"/>
      <c r="E112" s="1722"/>
      <c r="F112" s="1722"/>
      <c r="G112" s="1722"/>
      <c r="H112" s="1722"/>
      <c r="I112" s="2067"/>
      <c r="J112" s="1321" t="s">
        <v>48</v>
      </c>
      <c r="K112" s="1546">
        <f t="shared" ref="K112:M112" si="10">+K76*$C$75+K78*$C$77+K80*$C$79+K82*$C81+K84*$C$83+K86*$C$85+K88*$C$87+K90*$C$89+K92*$C$91+K94*$C$93+K96*$C$95+K98*$C$97+K100*$C$99+K102*$C$101+K104*$C$103+K106*$C$105+K108*$C$107</f>
        <v>0.22200000000000003</v>
      </c>
      <c r="L112" s="1546">
        <f t="shared" si="10"/>
        <v>0.46750000000000014</v>
      </c>
      <c r="M112" s="1546">
        <f t="shared" si="10"/>
        <v>0.31050000000000011</v>
      </c>
      <c r="N112" s="1547">
        <f t="shared" si="9"/>
        <v>1.0000000000000004</v>
      </c>
      <c r="O112" s="1648"/>
      <c r="P112" s="1648"/>
      <c r="Q112" s="1648"/>
      <c r="R112" s="1333"/>
      <c r="S112" s="1333"/>
      <c r="T112" s="1333"/>
      <c r="U112" s="1333"/>
      <c r="V112" s="1333"/>
      <c r="W112" s="1333"/>
      <c r="X112" s="1333"/>
      <c r="Y112" s="1333"/>
      <c r="Z112" s="1333"/>
    </row>
    <row r="113" spans="1:26" ht="101.25" customHeight="1">
      <c r="A113" s="2423" t="s">
        <v>3887</v>
      </c>
      <c r="B113" s="2388" t="s">
        <v>3888</v>
      </c>
      <c r="C113" s="2383">
        <v>0.06</v>
      </c>
      <c r="D113" s="2380" t="s">
        <v>3889</v>
      </c>
      <c r="E113" s="2379" t="s">
        <v>3890</v>
      </c>
      <c r="F113" s="2379" t="s">
        <v>3891</v>
      </c>
      <c r="G113" s="2379" t="s">
        <v>3890</v>
      </c>
      <c r="H113" s="2379" t="s">
        <v>3398</v>
      </c>
      <c r="I113" s="2379" t="s">
        <v>3399</v>
      </c>
      <c r="J113" s="1321" t="s">
        <v>47</v>
      </c>
      <c r="K113" s="1322">
        <v>1</v>
      </c>
      <c r="L113" s="1322"/>
      <c r="M113" s="1322"/>
      <c r="N113" s="1330">
        <f t="shared" si="9"/>
        <v>1</v>
      </c>
      <c r="O113" s="2370" t="s">
        <v>3892</v>
      </c>
      <c r="P113" s="2370" t="s">
        <v>3893</v>
      </c>
      <c r="Q113" s="2364" t="s">
        <v>3001</v>
      </c>
      <c r="R113" s="1333"/>
      <c r="S113" s="1333"/>
      <c r="T113" s="1333"/>
      <c r="U113" s="1333"/>
      <c r="V113" s="1333"/>
      <c r="W113" s="1333"/>
      <c r="X113" s="1333"/>
      <c r="Y113" s="1333"/>
      <c r="Z113" s="1333"/>
    </row>
    <row r="114" spans="1:26" ht="101.25" customHeight="1">
      <c r="A114" s="1653"/>
      <c r="B114" s="1713"/>
      <c r="C114" s="1648"/>
      <c r="D114" s="1648"/>
      <c r="E114" s="1648"/>
      <c r="F114" s="1648"/>
      <c r="G114" s="1648"/>
      <c r="H114" s="1648"/>
      <c r="I114" s="1648"/>
      <c r="J114" s="1321" t="s">
        <v>48</v>
      </c>
      <c r="K114" s="1322">
        <v>1</v>
      </c>
      <c r="L114" s="1322"/>
      <c r="M114" s="1322"/>
      <c r="N114" s="1330">
        <f t="shared" si="9"/>
        <v>1</v>
      </c>
      <c r="O114" s="1648"/>
      <c r="P114" s="1648"/>
      <c r="Q114" s="1648"/>
      <c r="R114" s="1333"/>
      <c r="S114" s="1333"/>
      <c r="T114" s="1333"/>
      <c r="U114" s="1333"/>
      <c r="V114" s="1333"/>
      <c r="W114" s="1333"/>
      <c r="X114" s="1333"/>
      <c r="Y114" s="1333"/>
      <c r="Z114" s="1333"/>
    </row>
    <row r="115" spans="1:26" ht="48.75" customHeight="1">
      <c r="A115" s="1653"/>
      <c r="B115" s="1713"/>
      <c r="C115" s="2383">
        <v>0.06</v>
      </c>
      <c r="D115" s="2380" t="s">
        <v>3894</v>
      </c>
      <c r="E115" s="2379" t="s">
        <v>3895</v>
      </c>
      <c r="F115" s="2379" t="s">
        <v>3896</v>
      </c>
      <c r="G115" s="2379" t="s">
        <v>3897</v>
      </c>
      <c r="H115" s="2379" t="s">
        <v>3898</v>
      </c>
      <c r="I115" s="2379" t="s">
        <v>3526</v>
      </c>
      <c r="J115" s="1321" t="s">
        <v>47</v>
      </c>
      <c r="K115" s="1322">
        <v>0.33</v>
      </c>
      <c r="L115" s="1322">
        <v>0.34</v>
      </c>
      <c r="M115" s="1322">
        <v>0.33</v>
      </c>
      <c r="N115" s="1330">
        <f t="shared" si="9"/>
        <v>1</v>
      </c>
      <c r="O115" s="2370" t="s">
        <v>3899</v>
      </c>
      <c r="P115" s="2361" t="s">
        <v>3599</v>
      </c>
      <c r="Q115" s="2410" t="s">
        <v>3900</v>
      </c>
      <c r="R115" s="1333"/>
      <c r="S115" s="1333"/>
      <c r="T115" s="1333"/>
      <c r="U115" s="1333"/>
      <c r="V115" s="1333"/>
      <c r="W115" s="1333"/>
      <c r="X115" s="1333"/>
      <c r="Y115" s="1333"/>
      <c r="Z115" s="1333"/>
    </row>
    <row r="116" spans="1:26" ht="51" customHeight="1">
      <c r="A116" s="1653"/>
      <c r="B116" s="1713"/>
      <c r="C116" s="1648"/>
      <c r="D116" s="1648"/>
      <c r="E116" s="1648"/>
      <c r="F116" s="1648"/>
      <c r="G116" s="1648"/>
      <c r="H116" s="1648"/>
      <c r="I116" s="1648"/>
      <c r="J116" s="1321" t="s">
        <v>48</v>
      </c>
      <c r="K116" s="1322">
        <v>0.33</v>
      </c>
      <c r="L116" s="1342">
        <v>0.34</v>
      </c>
      <c r="M116" s="1342">
        <v>0.33</v>
      </c>
      <c r="N116" s="1330">
        <f t="shared" si="9"/>
        <v>1</v>
      </c>
      <c r="O116" s="1648"/>
      <c r="P116" s="1648"/>
      <c r="Q116" s="1619"/>
      <c r="R116" s="1333"/>
      <c r="S116" s="1333"/>
      <c r="T116" s="1333"/>
      <c r="U116" s="1333"/>
      <c r="V116" s="1333"/>
      <c r="W116" s="1333"/>
      <c r="X116" s="1333"/>
      <c r="Y116" s="1333"/>
      <c r="Z116" s="1333"/>
    </row>
    <row r="117" spans="1:26" ht="51" customHeight="1">
      <c r="A117" s="1653"/>
      <c r="B117" s="1713"/>
      <c r="C117" s="2383">
        <v>0.06</v>
      </c>
      <c r="D117" s="2379" t="s">
        <v>3901</v>
      </c>
      <c r="E117" s="2379" t="s">
        <v>3546</v>
      </c>
      <c r="F117" s="2380" t="s">
        <v>3902</v>
      </c>
      <c r="G117" s="2379" t="s">
        <v>3903</v>
      </c>
      <c r="H117" s="2379" t="s">
        <v>3398</v>
      </c>
      <c r="I117" s="2379" t="s">
        <v>3449</v>
      </c>
      <c r="J117" s="1321" t="s">
        <v>47</v>
      </c>
      <c r="K117" s="1322">
        <v>0.33</v>
      </c>
      <c r="L117" s="1322">
        <v>0.34</v>
      </c>
      <c r="M117" s="1322">
        <v>0.33</v>
      </c>
      <c r="N117" s="1330">
        <f t="shared" si="9"/>
        <v>1</v>
      </c>
      <c r="O117" s="2370" t="s">
        <v>3904</v>
      </c>
      <c r="P117" s="2361" t="s">
        <v>3905</v>
      </c>
      <c r="Q117" s="2369" t="s">
        <v>3906</v>
      </c>
      <c r="R117" s="1333"/>
      <c r="S117" s="1333"/>
      <c r="T117" s="1333"/>
      <c r="U117" s="1333"/>
      <c r="V117" s="1333"/>
      <c r="W117" s="1333"/>
      <c r="X117" s="1333"/>
      <c r="Y117" s="1333"/>
      <c r="Z117" s="1333"/>
    </row>
    <row r="118" spans="1:26" ht="48.75" customHeight="1">
      <c r="A118" s="1653"/>
      <c r="B118" s="1713"/>
      <c r="C118" s="1648"/>
      <c r="D118" s="1648"/>
      <c r="E118" s="1648"/>
      <c r="F118" s="1648"/>
      <c r="G118" s="1648"/>
      <c r="H118" s="1648"/>
      <c r="I118" s="1648"/>
      <c r="J118" s="1321" t="s">
        <v>48</v>
      </c>
      <c r="K118" s="1322">
        <v>0.33</v>
      </c>
      <c r="L118" s="1342">
        <v>0.34</v>
      </c>
      <c r="M118" s="1342">
        <v>0.33</v>
      </c>
      <c r="N118" s="1330">
        <f t="shared" si="9"/>
        <v>1</v>
      </c>
      <c r="O118" s="1648"/>
      <c r="P118" s="1648"/>
      <c r="Q118" s="1619"/>
      <c r="R118" s="1333"/>
      <c r="S118" s="1333"/>
      <c r="T118" s="1333"/>
      <c r="U118" s="1333"/>
      <c r="V118" s="1333"/>
      <c r="W118" s="1333"/>
      <c r="X118" s="1333"/>
      <c r="Y118" s="1333"/>
      <c r="Z118" s="1333"/>
    </row>
    <row r="119" spans="1:26" ht="48.75" customHeight="1">
      <c r="A119" s="1653"/>
      <c r="B119" s="1713"/>
      <c r="C119" s="2383">
        <v>0.06</v>
      </c>
      <c r="D119" s="2379" t="s">
        <v>3907</v>
      </c>
      <c r="E119" s="2379" t="s">
        <v>3908</v>
      </c>
      <c r="F119" s="2380" t="s">
        <v>3909</v>
      </c>
      <c r="G119" s="2379" t="s">
        <v>3910</v>
      </c>
      <c r="H119" s="2379" t="s">
        <v>3398</v>
      </c>
      <c r="I119" s="2379" t="s">
        <v>3449</v>
      </c>
      <c r="J119" s="1321" t="s">
        <v>47</v>
      </c>
      <c r="K119" s="1322">
        <v>0.33</v>
      </c>
      <c r="L119" s="1322">
        <v>0.34</v>
      </c>
      <c r="M119" s="1453">
        <v>0.33</v>
      </c>
      <c r="N119" s="1330">
        <f t="shared" si="9"/>
        <v>1</v>
      </c>
      <c r="O119" s="2370" t="s">
        <v>3911</v>
      </c>
      <c r="P119" s="2360" t="s">
        <v>3912</v>
      </c>
      <c r="Q119" s="2360" t="s">
        <v>3913</v>
      </c>
      <c r="R119" s="1333"/>
      <c r="S119" s="1333"/>
      <c r="T119" s="1333"/>
      <c r="U119" s="1333"/>
      <c r="V119" s="1333"/>
      <c r="W119" s="1333"/>
      <c r="X119" s="1333"/>
      <c r="Y119" s="1333"/>
      <c r="Z119" s="1333"/>
    </row>
    <row r="120" spans="1:26" ht="39.75" customHeight="1">
      <c r="A120" s="1653"/>
      <c r="B120" s="1713"/>
      <c r="C120" s="1648"/>
      <c r="D120" s="1648"/>
      <c r="E120" s="1648"/>
      <c r="F120" s="1648"/>
      <c r="G120" s="1648"/>
      <c r="H120" s="1648"/>
      <c r="I120" s="1648"/>
      <c r="J120" s="1321" t="s">
        <v>48</v>
      </c>
      <c r="K120" s="1322">
        <v>0.33</v>
      </c>
      <c r="L120" s="1342">
        <v>0.34</v>
      </c>
      <c r="M120" s="1342">
        <v>0.33</v>
      </c>
      <c r="N120" s="1330">
        <f t="shared" si="9"/>
        <v>1</v>
      </c>
      <c r="O120" s="1648"/>
      <c r="P120" s="1648"/>
      <c r="Q120" s="1648"/>
      <c r="R120" s="1333"/>
      <c r="S120" s="1333"/>
      <c r="T120" s="1333"/>
      <c r="U120" s="1333"/>
      <c r="V120" s="1333"/>
      <c r="W120" s="1333"/>
      <c r="X120" s="1333"/>
      <c r="Y120" s="1333"/>
      <c r="Z120" s="1333"/>
    </row>
    <row r="121" spans="1:26" ht="35.25" customHeight="1">
      <c r="A121" s="1653"/>
      <c r="B121" s="1713"/>
      <c r="C121" s="2383">
        <v>0.05</v>
      </c>
      <c r="D121" s="2379" t="s">
        <v>3914</v>
      </c>
      <c r="E121" s="2379" t="s">
        <v>3915</v>
      </c>
      <c r="F121" s="2380" t="s">
        <v>3916</v>
      </c>
      <c r="G121" s="2379" t="s">
        <v>3917</v>
      </c>
      <c r="H121" s="2379" t="s">
        <v>3678</v>
      </c>
      <c r="I121" s="2379" t="s">
        <v>3449</v>
      </c>
      <c r="J121" s="1321" t="s">
        <v>47</v>
      </c>
      <c r="K121" s="1322"/>
      <c r="L121" s="1424">
        <v>0.3</v>
      </c>
      <c r="M121" s="1322">
        <v>0.7</v>
      </c>
      <c r="N121" s="1330">
        <f t="shared" si="9"/>
        <v>1</v>
      </c>
      <c r="O121" s="2372" t="s">
        <v>3001</v>
      </c>
      <c r="P121" s="2367" t="s">
        <v>3918</v>
      </c>
      <c r="Q121" s="2367" t="s">
        <v>3919</v>
      </c>
      <c r="R121" s="1333"/>
      <c r="S121" s="1333"/>
      <c r="T121" s="1333"/>
      <c r="U121" s="1333"/>
      <c r="V121" s="1333"/>
      <c r="W121" s="1333"/>
      <c r="X121" s="1333"/>
      <c r="Y121" s="1333"/>
      <c r="Z121" s="1333"/>
    </row>
    <row r="122" spans="1:26" ht="87.75" customHeight="1">
      <c r="A122" s="1653"/>
      <c r="B122" s="1713"/>
      <c r="C122" s="1648"/>
      <c r="D122" s="1648"/>
      <c r="E122" s="1648"/>
      <c r="F122" s="1648"/>
      <c r="G122" s="1648"/>
      <c r="H122" s="1648"/>
      <c r="I122" s="1648"/>
      <c r="J122" s="1321" t="s">
        <v>48</v>
      </c>
      <c r="K122" s="1322"/>
      <c r="L122" s="1548">
        <v>0.3</v>
      </c>
      <c r="M122" s="1342">
        <v>0.7</v>
      </c>
      <c r="N122" s="1330">
        <f t="shared" si="9"/>
        <v>1</v>
      </c>
      <c r="O122" s="1648"/>
      <c r="P122" s="1648"/>
      <c r="Q122" s="1648"/>
      <c r="R122" s="1333"/>
      <c r="S122" s="1333"/>
      <c r="T122" s="1333"/>
      <c r="U122" s="1333"/>
      <c r="V122" s="1333"/>
      <c r="W122" s="1333"/>
      <c r="X122" s="1333"/>
      <c r="Y122" s="1333"/>
      <c r="Z122" s="1333"/>
    </row>
    <row r="123" spans="1:26" ht="49.5" customHeight="1">
      <c r="A123" s="1653"/>
      <c r="B123" s="1713"/>
      <c r="C123" s="2383">
        <v>0.05</v>
      </c>
      <c r="D123" s="2379" t="s">
        <v>3920</v>
      </c>
      <c r="E123" s="2379" t="s">
        <v>3921</v>
      </c>
      <c r="F123" s="2380" t="s">
        <v>3922</v>
      </c>
      <c r="G123" s="2379" t="s">
        <v>3923</v>
      </c>
      <c r="H123" s="2379" t="s">
        <v>3678</v>
      </c>
      <c r="I123" s="2379" t="s">
        <v>3449</v>
      </c>
      <c r="J123" s="1321" t="s">
        <v>47</v>
      </c>
      <c r="K123" s="1322"/>
      <c r="L123" s="1549">
        <v>0.5</v>
      </c>
      <c r="M123" s="1322">
        <v>0.5</v>
      </c>
      <c r="N123" s="1330">
        <f t="shared" si="9"/>
        <v>1</v>
      </c>
      <c r="O123" s="2372" t="s">
        <v>3001</v>
      </c>
      <c r="P123" s="2367" t="s">
        <v>3924</v>
      </c>
      <c r="Q123" s="2367"/>
      <c r="R123" s="1333"/>
      <c r="S123" s="1333"/>
      <c r="T123" s="1333"/>
      <c r="U123" s="1333"/>
      <c r="V123" s="1333"/>
      <c r="W123" s="1333"/>
      <c r="X123" s="1333"/>
      <c r="Y123" s="1333"/>
      <c r="Z123" s="1333"/>
    </row>
    <row r="124" spans="1:26" ht="66.75" customHeight="1">
      <c r="A124" s="1653"/>
      <c r="B124" s="1713"/>
      <c r="C124" s="1648"/>
      <c r="D124" s="1648"/>
      <c r="E124" s="1648"/>
      <c r="F124" s="1648"/>
      <c r="G124" s="1648"/>
      <c r="H124" s="1648"/>
      <c r="I124" s="1648"/>
      <c r="J124" s="1321" t="s">
        <v>48</v>
      </c>
      <c r="K124" s="1322"/>
      <c r="L124" s="1342">
        <v>0.5</v>
      </c>
      <c r="M124" s="1342">
        <v>0.5</v>
      </c>
      <c r="N124" s="1330">
        <f t="shared" si="9"/>
        <v>1</v>
      </c>
      <c r="O124" s="1648"/>
      <c r="P124" s="1648"/>
      <c r="Q124" s="1648"/>
      <c r="R124" s="1333"/>
      <c r="S124" s="1333"/>
      <c r="T124" s="1333"/>
      <c r="U124" s="1333"/>
      <c r="V124" s="1333"/>
      <c r="W124" s="1333"/>
      <c r="X124" s="1333"/>
      <c r="Y124" s="1333"/>
      <c r="Z124" s="1333"/>
    </row>
    <row r="125" spans="1:26" ht="34.5" customHeight="1">
      <c r="A125" s="1653"/>
      <c r="B125" s="1713"/>
      <c r="C125" s="2383">
        <v>0.06</v>
      </c>
      <c r="D125" s="2379" t="s">
        <v>3925</v>
      </c>
      <c r="E125" s="2379" t="s">
        <v>3926</v>
      </c>
      <c r="F125" s="2380" t="s">
        <v>3927</v>
      </c>
      <c r="G125" s="2379" t="s">
        <v>3928</v>
      </c>
      <c r="H125" s="2379" t="s">
        <v>3668</v>
      </c>
      <c r="I125" s="2379" t="s">
        <v>3929</v>
      </c>
      <c r="J125" s="1321" t="s">
        <v>47</v>
      </c>
      <c r="K125" s="1322"/>
      <c r="L125" s="1322">
        <v>1</v>
      </c>
      <c r="M125" s="1322"/>
      <c r="N125" s="1330">
        <f t="shared" si="9"/>
        <v>1</v>
      </c>
      <c r="O125" s="2372" t="s">
        <v>3001</v>
      </c>
      <c r="P125" s="2367" t="s">
        <v>3930</v>
      </c>
      <c r="Q125" s="2366" t="s">
        <v>3001</v>
      </c>
      <c r="R125" s="1333"/>
      <c r="S125" s="1333"/>
      <c r="T125" s="1333"/>
      <c r="U125" s="1333"/>
      <c r="V125" s="1333"/>
      <c r="W125" s="1333"/>
      <c r="X125" s="1333"/>
      <c r="Y125" s="1333"/>
      <c r="Z125" s="1333"/>
    </row>
    <row r="126" spans="1:26" ht="47.25" customHeight="1">
      <c r="A126" s="1653"/>
      <c r="B126" s="1648"/>
      <c r="C126" s="1648"/>
      <c r="D126" s="1648"/>
      <c r="E126" s="1648"/>
      <c r="F126" s="1648"/>
      <c r="G126" s="1648"/>
      <c r="H126" s="1648"/>
      <c r="I126" s="1648"/>
      <c r="J126" s="1321" t="s">
        <v>48</v>
      </c>
      <c r="K126" s="1322"/>
      <c r="L126" s="1342">
        <v>1</v>
      </c>
      <c r="M126" s="1322"/>
      <c r="N126" s="1330">
        <f t="shared" si="9"/>
        <v>1</v>
      </c>
      <c r="O126" s="1648"/>
      <c r="P126" s="1648"/>
      <c r="Q126" s="1648"/>
      <c r="R126" s="1333"/>
      <c r="S126" s="1333"/>
      <c r="T126" s="1333"/>
      <c r="U126" s="1333"/>
      <c r="V126" s="1333"/>
      <c r="W126" s="1333"/>
      <c r="X126" s="1333"/>
      <c r="Y126" s="1333"/>
      <c r="Z126" s="1333"/>
    </row>
    <row r="127" spans="1:26" ht="56.25" customHeight="1">
      <c r="A127" s="1653"/>
      <c r="B127" s="2388" t="s">
        <v>3931</v>
      </c>
      <c r="C127" s="2383">
        <v>0.1</v>
      </c>
      <c r="D127" s="2380" t="s">
        <v>3932</v>
      </c>
      <c r="E127" s="2379" t="s">
        <v>3933</v>
      </c>
      <c r="F127" s="2380" t="s">
        <v>3934</v>
      </c>
      <c r="G127" s="2379" t="s">
        <v>3935</v>
      </c>
      <c r="H127" s="2379" t="s">
        <v>3668</v>
      </c>
      <c r="I127" s="2379" t="s">
        <v>3526</v>
      </c>
      <c r="J127" s="1321" t="s">
        <v>47</v>
      </c>
      <c r="K127" s="1322">
        <v>0</v>
      </c>
      <c r="L127" s="1322">
        <v>0.5</v>
      </c>
      <c r="M127" s="1322">
        <v>0.5</v>
      </c>
      <c r="N127" s="1330">
        <f t="shared" si="9"/>
        <v>1</v>
      </c>
      <c r="O127" s="2412" t="s">
        <v>3936</v>
      </c>
      <c r="P127" s="2409" t="s">
        <v>3937</v>
      </c>
      <c r="Q127" s="2409" t="s">
        <v>3938</v>
      </c>
      <c r="R127" s="1333"/>
      <c r="S127" s="1333"/>
      <c r="T127" s="1333"/>
      <c r="U127" s="1333"/>
      <c r="V127" s="1333"/>
      <c r="W127" s="1333"/>
      <c r="X127" s="1333"/>
      <c r="Y127" s="1333"/>
      <c r="Z127" s="1333"/>
    </row>
    <row r="128" spans="1:26" ht="56.25" customHeight="1">
      <c r="A128" s="1653"/>
      <c r="B128" s="1648"/>
      <c r="C128" s="1648"/>
      <c r="D128" s="1648"/>
      <c r="E128" s="1648"/>
      <c r="F128" s="1648"/>
      <c r="G128" s="1648"/>
      <c r="H128" s="1648"/>
      <c r="I128" s="1648"/>
      <c r="J128" s="1321" t="s">
        <v>48</v>
      </c>
      <c r="K128" s="1322"/>
      <c r="L128" s="1342">
        <v>0.5</v>
      </c>
      <c r="M128" s="1342">
        <v>0.5</v>
      </c>
      <c r="N128" s="1330">
        <f t="shared" si="9"/>
        <v>1</v>
      </c>
      <c r="O128" s="1648"/>
      <c r="P128" s="1648"/>
      <c r="Q128" s="1648"/>
      <c r="R128" s="1333"/>
      <c r="S128" s="1333"/>
      <c r="T128" s="1333"/>
      <c r="U128" s="1333"/>
      <c r="V128" s="1333"/>
      <c r="W128" s="1333"/>
      <c r="X128" s="1333"/>
      <c r="Y128" s="1333"/>
      <c r="Z128" s="1333"/>
    </row>
    <row r="129" spans="1:26" ht="51" customHeight="1">
      <c r="A129" s="1653"/>
      <c r="B129" s="2388" t="s">
        <v>3939</v>
      </c>
      <c r="C129" s="2383">
        <v>0.06</v>
      </c>
      <c r="D129" s="2379" t="s">
        <v>3940</v>
      </c>
      <c r="E129" s="2379" t="s">
        <v>3941</v>
      </c>
      <c r="F129" s="2380" t="s">
        <v>3942</v>
      </c>
      <c r="G129" s="2379" t="s">
        <v>3943</v>
      </c>
      <c r="H129" s="2379" t="s">
        <v>3399</v>
      </c>
      <c r="I129" s="2379" t="s">
        <v>3407</v>
      </c>
      <c r="J129" s="1321" t="s">
        <v>47</v>
      </c>
      <c r="K129" s="1322">
        <v>1</v>
      </c>
      <c r="L129" s="1322">
        <v>0</v>
      </c>
      <c r="M129" s="1322">
        <v>0</v>
      </c>
      <c r="N129" s="1330">
        <f t="shared" si="9"/>
        <v>1</v>
      </c>
      <c r="O129" s="2370" t="s">
        <v>3944</v>
      </c>
      <c r="P129" s="2362" t="s">
        <v>3945</v>
      </c>
      <c r="Q129" s="2366" t="s">
        <v>3001</v>
      </c>
      <c r="R129" s="1333"/>
      <c r="S129" s="1333"/>
      <c r="T129" s="1333"/>
      <c r="U129" s="1333"/>
      <c r="V129" s="1333"/>
      <c r="W129" s="1333"/>
      <c r="X129" s="1333"/>
      <c r="Y129" s="1333"/>
      <c r="Z129" s="1333"/>
    </row>
    <row r="130" spans="1:26" ht="40.5" customHeight="1">
      <c r="A130" s="1653"/>
      <c r="B130" s="1713"/>
      <c r="C130" s="1648"/>
      <c r="D130" s="1648"/>
      <c r="E130" s="1648"/>
      <c r="F130" s="1648"/>
      <c r="G130" s="1648"/>
      <c r="H130" s="1648"/>
      <c r="I130" s="1648"/>
      <c r="J130" s="1321" t="s">
        <v>48</v>
      </c>
      <c r="K130" s="1322">
        <v>1</v>
      </c>
      <c r="L130" s="1322"/>
      <c r="M130" s="1322"/>
      <c r="N130" s="1330">
        <f t="shared" si="9"/>
        <v>1</v>
      </c>
      <c r="O130" s="1648"/>
      <c r="P130" s="1648"/>
      <c r="Q130" s="1648"/>
      <c r="R130" s="1333"/>
      <c r="S130" s="1333"/>
      <c r="T130" s="1333"/>
      <c r="U130" s="1333"/>
      <c r="V130" s="1333"/>
      <c r="W130" s="1333"/>
      <c r="X130" s="1333"/>
      <c r="Y130" s="1333"/>
      <c r="Z130" s="1333"/>
    </row>
    <row r="131" spans="1:26" ht="55.5" customHeight="1">
      <c r="A131" s="1653"/>
      <c r="B131" s="1713"/>
      <c r="C131" s="2383">
        <v>0.05</v>
      </c>
      <c r="D131" s="2380" t="s">
        <v>3946</v>
      </c>
      <c r="E131" s="2386" t="s">
        <v>3947</v>
      </c>
      <c r="F131" s="2379" t="s">
        <v>3948</v>
      </c>
      <c r="G131" s="2379" t="s">
        <v>2325</v>
      </c>
      <c r="H131" s="2382" t="s">
        <v>3540</v>
      </c>
      <c r="I131" s="2382" t="s">
        <v>3449</v>
      </c>
      <c r="J131" s="1321" t="s">
        <v>47</v>
      </c>
      <c r="K131" s="1322">
        <v>0.33</v>
      </c>
      <c r="L131" s="1322">
        <v>0.34</v>
      </c>
      <c r="M131" s="1322">
        <v>0.33</v>
      </c>
      <c r="N131" s="1330">
        <f t="shared" si="9"/>
        <v>1</v>
      </c>
      <c r="O131" s="2370" t="s">
        <v>3949</v>
      </c>
      <c r="P131" s="2360" t="s">
        <v>3950</v>
      </c>
      <c r="Q131" s="2360" t="s">
        <v>3951</v>
      </c>
      <c r="R131" s="1333"/>
      <c r="S131" s="1333"/>
      <c r="T131" s="1333"/>
      <c r="U131" s="1333"/>
      <c r="V131" s="1333"/>
      <c r="W131" s="1333"/>
      <c r="X131" s="1333"/>
      <c r="Y131" s="1333"/>
      <c r="Z131" s="1333"/>
    </row>
    <row r="132" spans="1:26" ht="63" customHeight="1">
      <c r="A132" s="1653"/>
      <c r="B132" s="1713"/>
      <c r="C132" s="1648"/>
      <c r="D132" s="1648"/>
      <c r="E132" s="1648"/>
      <c r="F132" s="1648"/>
      <c r="G132" s="1648"/>
      <c r="H132" s="1648"/>
      <c r="I132" s="1648"/>
      <c r="J132" s="1321" t="s">
        <v>48</v>
      </c>
      <c r="K132" s="1322">
        <v>0.33</v>
      </c>
      <c r="L132" s="1342">
        <v>0.34</v>
      </c>
      <c r="M132" s="1342">
        <v>0.33</v>
      </c>
      <c r="N132" s="1330">
        <f t="shared" si="9"/>
        <v>1</v>
      </c>
      <c r="O132" s="1648"/>
      <c r="P132" s="1648"/>
      <c r="Q132" s="1648"/>
      <c r="R132" s="1333"/>
      <c r="S132" s="1333"/>
      <c r="T132" s="1333"/>
      <c r="U132" s="1333"/>
      <c r="V132" s="1333"/>
      <c r="W132" s="1333"/>
      <c r="X132" s="1333"/>
      <c r="Y132" s="1333"/>
      <c r="Z132" s="1333"/>
    </row>
    <row r="133" spans="1:26" ht="31.5" customHeight="1">
      <c r="A133" s="1653"/>
      <c r="B133" s="1713"/>
      <c r="C133" s="2383">
        <v>0.06</v>
      </c>
      <c r="D133" s="2380" t="s">
        <v>3952</v>
      </c>
      <c r="E133" s="2386" t="s">
        <v>3953</v>
      </c>
      <c r="F133" s="2379" t="s">
        <v>3954</v>
      </c>
      <c r="G133" s="2379" t="s">
        <v>3955</v>
      </c>
      <c r="H133" s="2382" t="s">
        <v>3540</v>
      </c>
      <c r="I133" s="2382" t="s">
        <v>3449</v>
      </c>
      <c r="J133" s="1321" t="s">
        <v>47</v>
      </c>
      <c r="K133" s="1322">
        <v>0.33</v>
      </c>
      <c r="L133" s="1322">
        <v>0.34</v>
      </c>
      <c r="M133" s="1322">
        <v>0.33</v>
      </c>
      <c r="N133" s="1330">
        <f t="shared" si="9"/>
        <v>1</v>
      </c>
      <c r="O133" s="2370" t="s">
        <v>3956</v>
      </c>
      <c r="P133" s="2360" t="s">
        <v>3957</v>
      </c>
      <c r="Q133" s="2360" t="s">
        <v>3958</v>
      </c>
      <c r="R133" s="1333"/>
      <c r="S133" s="1333"/>
      <c r="T133" s="1333"/>
      <c r="U133" s="1333"/>
      <c r="V133" s="1333"/>
      <c r="W133" s="1333"/>
      <c r="X133" s="1333"/>
      <c r="Y133" s="1333"/>
      <c r="Z133" s="1333"/>
    </row>
    <row r="134" spans="1:26" ht="57" customHeight="1">
      <c r="A134" s="1653"/>
      <c r="B134" s="1713"/>
      <c r="C134" s="1648"/>
      <c r="D134" s="1648"/>
      <c r="E134" s="1648"/>
      <c r="F134" s="1648"/>
      <c r="G134" s="1648"/>
      <c r="H134" s="1648"/>
      <c r="I134" s="1648"/>
      <c r="J134" s="1321" t="s">
        <v>48</v>
      </c>
      <c r="K134" s="1322">
        <v>0.33</v>
      </c>
      <c r="L134" s="1342">
        <v>0.34</v>
      </c>
      <c r="M134" s="1322">
        <v>0.33</v>
      </c>
      <c r="N134" s="1330">
        <f t="shared" si="9"/>
        <v>1</v>
      </c>
      <c r="O134" s="1648"/>
      <c r="P134" s="1648"/>
      <c r="Q134" s="1648"/>
      <c r="R134" s="1333"/>
      <c r="S134" s="1333"/>
      <c r="T134" s="1333"/>
      <c r="U134" s="1333"/>
      <c r="V134" s="1333"/>
      <c r="W134" s="1333"/>
      <c r="X134" s="1333"/>
      <c r="Y134" s="1333"/>
      <c r="Z134" s="1333"/>
    </row>
    <row r="135" spans="1:26" ht="60" customHeight="1">
      <c r="A135" s="1653"/>
      <c r="B135" s="1713"/>
      <c r="C135" s="2383">
        <v>0.05</v>
      </c>
      <c r="D135" s="2380" t="s">
        <v>3959</v>
      </c>
      <c r="E135" s="2379" t="s">
        <v>3960</v>
      </c>
      <c r="F135" s="2380" t="s">
        <v>3961</v>
      </c>
      <c r="G135" s="2379" t="s">
        <v>3962</v>
      </c>
      <c r="H135" s="2382" t="s">
        <v>3540</v>
      </c>
      <c r="I135" s="2382" t="s">
        <v>3449</v>
      </c>
      <c r="J135" s="1321" t="s">
        <v>47</v>
      </c>
      <c r="K135" s="1322">
        <v>0.33</v>
      </c>
      <c r="L135" s="1424">
        <v>0.34</v>
      </c>
      <c r="M135" s="1322">
        <v>0.33</v>
      </c>
      <c r="N135" s="1330">
        <f t="shared" si="9"/>
        <v>1</v>
      </c>
      <c r="O135" s="2370" t="s">
        <v>3963</v>
      </c>
      <c r="P135" s="2360" t="s">
        <v>3964</v>
      </c>
      <c r="Q135" s="2376" t="s">
        <v>3965</v>
      </c>
      <c r="R135" s="1333"/>
      <c r="S135" s="1333"/>
      <c r="T135" s="1333"/>
      <c r="U135" s="1333"/>
      <c r="V135" s="1333"/>
      <c r="W135" s="1333"/>
      <c r="X135" s="1333"/>
      <c r="Y135" s="1333"/>
      <c r="Z135" s="1333"/>
    </row>
    <row r="136" spans="1:26" ht="45" customHeight="1">
      <c r="A136" s="1653"/>
      <c r="B136" s="1713"/>
      <c r="C136" s="1648"/>
      <c r="D136" s="1648"/>
      <c r="E136" s="1648"/>
      <c r="F136" s="1648"/>
      <c r="G136" s="1648"/>
      <c r="H136" s="1648"/>
      <c r="I136" s="1648"/>
      <c r="J136" s="1321" t="s">
        <v>48</v>
      </c>
      <c r="K136" s="1322">
        <v>0.33</v>
      </c>
      <c r="L136" s="1342">
        <v>0.34</v>
      </c>
      <c r="M136" s="1342">
        <v>0.33</v>
      </c>
      <c r="N136" s="1330">
        <f t="shared" si="9"/>
        <v>1</v>
      </c>
      <c r="O136" s="1648"/>
      <c r="P136" s="1648"/>
      <c r="Q136" s="1648"/>
      <c r="R136" s="1333"/>
      <c r="S136" s="1333"/>
      <c r="T136" s="1333"/>
      <c r="U136" s="1333"/>
      <c r="V136" s="1333"/>
      <c r="W136" s="1333"/>
      <c r="X136" s="1333"/>
      <c r="Y136" s="1333"/>
      <c r="Z136" s="1333"/>
    </row>
    <row r="137" spans="1:26" ht="45" customHeight="1">
      <c r="A137" s="1653"/>
      <c r="B137" s="1713"/>
      <c r="C137" s="2383">
        <v>0.06</v>
      </c>
      <c r="D137" s="2379" t="s">
        <v>3966</v>
      </c>
      <c r="E137" s="2379" t="s">
        <v>3967</v>
      </c>
      <c r="F137" s="2379" t="s">
        <v>3968</v>
      </c>
      <c r="G137" s="2379" t="s">
        <v>3969</v>
      </c>
      <c r="H137" s="2382" t="s">
        <v>3540</v>
      </c>
      <c r="I137" s="2382" t="s">
        <v>3449</v>
      </c>
      <c r="J137" s="1321" t="s">
        <v>47</v>
      </c>
      <c r="K137" s="1322">
        <v>0.33</v>
      </c>
      <c r="L137" s="1322">
        <v>0.34</v>
      </c>
      <c r="M137" s="1322">
        <v>0.33</v>
      </c>
      <c r="N137" s="1330">
        <f t="shared" si="9"/>
        <v>1</v>
      </c>
      <c r="O137" s="2375" t="s">
        <v>3970</v>
      </c>
      <c r="P137" s="2360" t="s">
        <v>3971</v>
      </c>
      <c r="Q137" s="2360" t="s">
        <v>3971</v>
      </c>
      <c r="R137" s="1333"/>
      <c r="S137" s="1333"/>
      <c r="T137" s="1333"/>
      <c r="U137" s="1333"/>
      <c r="V137" s="1333"/>
      <c r="W137" s="1333"/>
      <c r="X137" s="1333"/>
      <c r="Y137" s="1333"/>
      <c r="Z137" s="1333"/>
    </row>
    <row r="138" spans="1:26" ht="44.25" customHeight="1">
      <c r="A138" s="1653"/>
      <c r="B138" s="1713"/>
      <c r="C138" s="1648"/>
      <c r="D138" s="1648"/>
      <c r="E138" s="1648"/>
      <c r="F138" s="1648"/>
      <c r="G138" s="1648"/>
      <c r="H138" s="1648"/>
      <c r="I138" s="1648"/>
      <c r="J138" s="1321" t="s">
        <v>48</v>
      </c>
      <c r="K138" s="1322">
        <v>0.33</v>
      </c>
      <c r="L138" s="1342">
        <v>0.34</v>
      </c>
      <c r="M138" s="1342">
        <v>0.33</v>
      </c>
      <c r="N138" s="1330">
        <f t="shared" si="9"/>
        <v>1</v>
      </c>
      <c r="O138" s="1648"/>
      <c r="P138" s="1648"/>
      <c r="Q138" s="1648"/>
      <c r="R138" s="1333"/>
      <c r="S138" s="1333"/>
      <c r="T138" s="1333"/>
      <c r="U138" s="1333"/>
      <c r="V138" s="1333"/>
      <c r="W138" s="1333"/>
      <c r="X138" s="1333"/>
      <c r="Y138" s="1333"/>
      <c r="Z138" s="1333"/>
    </row>
    <row r="139" spans="1:26" ht="44.25" customHeight="1">
      <c r="A139" s="1653"/>
      <c r="B139" s="1713"/>
      <c r="C139" s="2383">
        <v>0.06</v>
      </c>
      <c r="D139" s="2379" t="s">
        <v>3972</v>
      </c>
      <c r="E139" s="2385" t="s">
        <v>3973</v>
      </c>
      <c r="F139" s="2380" t="s">
        <v>3974</v>
      </c>
      <c r="G139" s="2379" t="s">
        <v>3975</v>
      </c>
      <c r="H139" s="2382" t="s">
        <v>3540</v>
      </c>
      <c r="I139" s="2382" t="s">
        <v>3449</v>
      </c>
      <c r="J139" s="1321" t="s">
        <v>47</v>
      </c>
      <c r="K139" s="1322">
        <v>0.33</v>
      </c>
      <c r="L139" s="1322">
        <v>0.34</v>
      </c>
      <c r="M139" s="1322">
        <v>0.33</v>
      </c>
      <c r="N139" s="1330">
        <f t="shared" si="9"/>
        <v>1</v>
      </c>
      <c r="O139" s="2370" t="s">
        <v>3976</v>
      </c>
      <c r="P139" s="2360" t="s">
        <v>3977</v>
      </c>
      <c r="Q139" s="2360" t="s">
        <v>3977</v>
      </c>
      <c r="R139" s="1333"/>
      <c r="S139" s="1333"/>
      <c r="T139" s="1333"/>
      <c r="U139" s="1333"/>
      <c r="V139" s="1333"/>
      <c r="W139" s="1333"/>
      <c r="X139" s="1333"/>
      <c r="Y139" s="1333"/>
      <c r="Z139" s="1333"/>
    </row>
    <row r="140" spans="1:26" ht="47.25" customHeight="1">
      <c r="A140" s="1653"/>
      <c r="B140" s="1713"/>
      <c r="C140" s="1648"/>
      <c r="D140" s="1648"/>
      <c r="E140" s="1648"/>
      <c r="F140" s="1648"/>
      <c r="G140" s="1648"/>
      <c r="H140" s="1648"/>
      <c r="I140" s="1648"/>
      <c r="J140" s="1321" t="s">
        <v>48</v>
      </c>
      <c r="K140" s="1322">
        <v>0.33</v>
      </c>
      <c r="L140" s="1342">
        <v>0.34</v>
      </c>
      <c r="M140" s="1342">
        <v>0.33</v>
      </c>
      <c r="N140" s="1330">
        <f t="shared" si="9"/>
        <v>1</v>
      </c>
      <c r="O140" s="1648"/>
      <c r="P140" s="1648"/>
      <c r="Q140" s="1648"/>
      <c r="R140" s="1333"/>
      <c r="S140" s="1333"/>
      <c r="T140" s="1333"/>
      <c r="U140" s="1333"/>
      <c r="V140" s="1333"/>
      <c r="W140" s="1333"/>
      <c r="X140" s="1333"/>
      <c r="Y140" s="1333"/>
      <c r="Z140" s="1333"/>
    </row>
    <row r="141" spans="1:26" ht="116.25" customHeight="1">
      <c r="A141" s="1653"/>
      <c r="B141" s="1713"/>
      <c r="C141" s="2422">
        <v>0.06</v>
      </c>
      <c r="D141" s="2379" t="s">
        <v>3978</v>
      </c>
      <c r="E141" s="2379" t="s">
        <v>3979</v>
      </c>
      <c r="F141" s="2379" t="s">
        <v>3980</v>
      </c>
      <c r="G141" s="2379" t="s">
        <v>3975</v>
      </c>
      <c r="H141" s="2382" t="s">
        <v>3540</v>
      </c>
      <c r="I141" s="2382" t="s">
        <v>3449</v>
      </c>
      <c r="J141" s="1321" t="s">
        <v>47</v>
      </c>
      <c r="K141" s="1322">
        <v>0.33</v>
      </c>
      <c r="L141" s="1322">
        <v>0.34</v>
      </c>
      <c r="M141" s="1322">
        <v>0.33</v>
      </c>
      <c r="N141" s="1330">
        <f t="shared" si="9"/>
        <v>1</v>
      </c>
      <c r="O141" s="2370" t="s">
        <v>3981</v>
      </c>
      <c r="P141" s="2360" t="s">
        <v>3982</v>
      </c>
      <c r="Q141" s="2360" t="s">
        <v>3982</v>
      </c>
      <c r="R141" s="1333"/>
      <c r="S141" s="1333"/>
      <c r="T141" s="1333"/>
      <c r="U141" s="1333"/>
      <c r="V141" s="1333"/>
      <c r="W141" s="1333"/>
      <c r="X141" s="1333"/>
      <c r="Y141" s="1333"/>
      <c r="Z141" s="1333"/>
    </row>
    <row r="142" spans="1:26" ht="39.75" customHeight="1">
      <c r="A142" s="1653"/>
      <c r="B142" s="1648"/>
      <c r="C142" s="1648"/>
      <c r="D142" s="1648"/>
      <c r="E142" s="1648"/>
      <c r="F142" s="1648"/>
      <c r="G142" s="1648"/>
      <c r="H142" s="1648"/>
      <c r="I142" s="1648"/>
      <c r="J142" s="1321" t="s">
        <v>48</v>
      </c>
      <c r="K142" s="1322">
        <v>0.33</v>
      </c>
      <c r="L142" s="1342">
        <v>0.34</v>
      </c>
      <c r="M142" s="1342">
        <v>0.33</v>
      </c>
      <c r="N142" s="1330">
        <f t="shared" si="9"/>
        <v>1</v>
      </c>
      <c r="O142" s="1648"/>
      <c r="P142" s="1648"/>
      <c r="Q142" s="1648"/>
      <c r="R142" s="1333"/>
      <c r="S142" s="1333"/>
      <c r="T142" s="1333"/>
      <c r="U142" s="1333"/>
      <c r="V142" s="1333"/>
      <c r="W142" s="1333"/>
      <c r="X142" s="1333"/>
      <c r="Y142" s="1333"/>
      <c r="Z142" s="1333"/>
    </row>
    <row r="143" spans="1:26" ht="33" customHeight="1">
      <c r="A143" s="1653"/>
      <c r="B143" s="2388" t="s">
        <v>3983</v>
      </c>
      <c r="C143" s="2383">
        <v>0.05</v>
      </c>
      <c r="D143" s="2380" t="s">
        <v>3984</v>
      </c>
      <c r="E143" s="2385">
        <v>1</v>
      </c>
      <c r="F143" s="2379" t="s">
        <v>3985</v>
      </c>
      <c r="G143" s="2379" t="s">
        <v>2325</v>
      </c>
      <c r="H143" s="2382" t="s">
        <v>3540</v>
      </c>
      <c r="I143" s="2382" t="s">
        <v>3449</v>
      </c>
      <c r="J143" s="1321" t="s">
        <v>47</v>
      </c>
      <c r="K143" s="1322">
        <v>0.33</v>
      </c>
      <c r="L143" s="1322">
        <v>0.34</v>
      </c>
      <c r="M143" s="1322">
        <v>0.33</v>
      </c>
      <c r="N143" s="1330">
        <f t="shared" si="9"/>
        <v>1</v>
      </c>
      <c r="O143" s="2370" t="s">
        <v>3986</v>
      </c>
      <c r="P143" s="2360" t="s">
        <v>3987</v>
      </c>
      <c r="Q143" s="2360" t="s">
        <v>3988</v>
      </c>
      <c r="R143" s="1333"/>
      <c r="S143" s="1333"/>
      <c r="T143" s="1333"/>
      <c r="U143" s="1333"/>
      <c r="V143" s="1333"/>
      <c r="W143" s="1333"/>
      <c r="X143" s="1333"/>
      <c r="Y143" s="1333"/>
      <c r="Z143" s="1333"/>
    </row>
    <row r="144" spans="1:26" ht="43.5" customHeight="1">
      <c r="A144" s="1653"/>
      <c r="B144" s="1648"/>
      <c r="C144" s="1648"/>
      <c r="D144" s="1648"/>
      <c r="E144" s="1648"/>
      <c r="F144" s="1648"/>
      <c r="G144" s="1648"/>
      <c r="H144" s="1648"/>
      <c r="I144" s="1648"/>
      <c r="J144" s="1550" t="s">
        <v>48</v>
      </c>
      <c r="K144" s="1322">
        <v>0.33</v>
      </c>
      <c r="L144" s="1342">
        <v>0.34</v>
      </c>
      <c r="M144" s="1342">
        <v>0.33</v>
      </c>
      <c r="N144" s="1330">
        <f t="shared" si="9"/>
        <v>1</v>
      </c>
      <c r="O144" s="1648"/>
      <c r="P144" s="1648"/>
      <c r="Q144" s="1648"/>
      <c r="R144" s="1333"/>
      <c r="S144" s="1333"/>
      <c r="T144" s="1333"/>
      <c r="U144" s="1333"/>
      <c r="V144" s="1333"/>
      <c r="W144" s="1333"/>
      <c r="X144" s="1333"/>
      <c r="Y144" s="1333"/>
      <c r="Z144" s="1333"/>
    </row>
    <row r="145" spans="1:26" ht="85.5" customHeight="1">
      <c r="A145" s="1653"/>
      <c r="B145" s="2388" t="s">
        <v>3989</v>
      </c>
      <c r="C145" s="2383">
        <v>0.05</v>
      </c>
      <c r="D145" s="2379" t="s">
        <v>3990</v>
      </c>
      <c r="E145" s="2379" t="s">
        <v>3991</v>
      </c>
      <c r="F145" s="2380" t="s">
        <v>3992</v>
      </c>
      <c r="G145" s="2379" t="s">
        <v>3993</v>
      </c>
      <c r="H145" s="2379" t="s">
        <v>3994</v>
      </c>
      <c r="I145" s="2379" t="s">
        <v>3449</v>
      </c>
      <c r="J145" s="1550" t="s">
        <v>47</v>
      </c>
      <c r="K145" s="1322"/>
      <c r="L145" s="1551">
        <v>0.5</v>
      </c>
      <c r="M145" s="1322">
        <v>0.5</v>
      </c>
      <c r="N145" s="1330">
        <f t="shared" si="9"/>
        <v>1</v>
      </c>
      <c r="O145" s="2372" t="s">
        <v>3001</v>
      </c>
      <c r="P145" s="2371" t="s">
        <v>3995</v>
      </c>
      <c r="Q145" s="2371" t="s">
        <v>3996</v>
      </c>
      <c r="R145" s="1333"/>
      <c r="S145" s="1333"/>
      <c r="T145" s="1333"/>
      <c r="U145" s="1333"/>
      <c r="V145" s="1333"/>
      <c r="W145" s="1333"/>
      <c r="X145" s="1333"/>
      <c r="Y145" s="1333"/>
      <c r="Z145" s="1333"/>
    </row>
    <row r="146" spans="1:26" ht="39" customHeight="1">
      <c r="A146" s="1794"/>
      <c r="B146" s="1648"/>
      <c r="C146" s="1648"/>
      <c r="D146" s="1651"/>
      <c r="E146" s="1651"/>
      <c r="F146" s="1651"/>
      <c r="G146" s="1651"/>
      <c r="H146" s="1651"/>
      <c r="I146" s="1648"/>
      <c r="J146" s="1550" t="s">
        <v>48</v>
      </c>
      <c r="K146" s="1322"/>
      <c r="L146" s="1342">
        <v>0.5</v>
      </c>
      <c r="M146" s="1342">
        <v>0.5</v>
      </c>
      <c r="N146" s="1330">
        <f t="shared" si="9"/>
        <v>1</v>
      </c>
      <c r="O146" s="1648"/>
      <c r="P146" s="1648"/>
      <c r="Q146" s="1648"/>
      <c r="R146" s="1333"/>
      <c r="S146" s="1333"/>
      <c r="T146" s="1333"/>
      <c r="U146" s="1333"/>
      <c r="V146" s="1333"/>
      <c r="W146" s="1333"/>
      <c r="X146" s="1333"/>
      <c r="Y146" s="1333"/>
      <c r="Z146" s="1333"/>
    </row>
    <row r="147" spans="1:26" ht="50.25" customHeight="1">
      <c r="A147" s="2413" t="s">
        <v>3997</v>
      </c>
      <c r="B147" s="1715"/>
      <c r="C147" s="1715"/>
      <c r="D147" s="1715"/>
      <c r="E147" s="1715"/>
      <c r="F147" s="1715"/>
      <c r="G147" s="1715"/>
      <c r="H147" s="1715"/>
      <c r="I147" s="1840"/>
      <c r="J147" s="1298"/>
      <c r="K147" s="1298"/>
      <c r="L147" s="1298"/>
      <c r="M147" s="1298"/>
      <c r="N147" s="1552"/>
      <c r="O147" s="1553"/>
      <c r="P147" s="1554"/>
      <c r="Q147" s="1554"/>
      <c r="R147" s="1297"/>
      <c r="S147" s="1297"/>
      <c r="T147" s="1297"/>
      <c r="U147" s="1297"/>
      <c r="V147" s="1297"/>
      <c r="W147" s="1297"/>
      <c r="X147" s="1297"/>
      <c r="Y147" s="1297"/>
      <c r="Z147" s="1297"/>
    </row>
    <row r="148" spans="1:26" ht="18" customHeight="1">
      <c r="A148" s="1665"/>
      <c r="B148" s="1666"/>
      <c r="C148" s="1666"/>
      <c r="D148" s="1666"/>
      <c r="E148" s="1666"/>
      <c r="F148" s="1666"/>
      <c r="G148" s="1666"/>
      <c r="H148" s="1666"/>
      <c r="I148" s="1841"/>
      <c r="J148" s="1555"/>
      <c r="K148" s="1556"/>
      <c r="L148" s="1556"/>
      <c r="M148" s="1556"/>
      <c r="N148" s="1557"/>
      <c r="O148" s="1553"/>
      <c r="P148" s="1554"/>
      <c r="Q148" s="1554"/>
      <c r="R148" s="1297"/>
      <c r="S148" s="1297"/>
      <c r="T148" s="1297"/>
      <c r="U148" s="1297"/>
      <c r="V148" s="1297"/>
      <c r="W148" s="1297"/>
      <c r="X148" s="1297"/>
      <c r="Y148" s="1297"/>
      <c r="Z148" s="1297"/>
    </row>
    <row r="149" spans="1:26" ht="51.75" customHeight="1">
      <c r="A149" s="2414" t="s">
        <v>3998</v>
      </c>
      <c r="B149" s="1715"/>
      <c r="C149" s="1715"/>
      <c r="D149" s="1715"/>
      <c r="E149" s="1715"/>
      <c r="F149" s="1715"/>
      <c r="G149" s="1715"/>
      <c r="H149" s="1715"/>
      <c r="I149" s="1840"/>
      <c r="J149" s="1558" t="s">
        <v>47</v>
      </c>
      <c r="K149" s="1559">
        <f t="shared" ref="K149:M149" si="11">+K113*$C$113+K115*$C$115++K117*$C$117+K119*$C$119+K121*$C$121+K123*$C$123+K125*$C$125+K127*$C$127+K129*$C$129+K131*$C$131+K133*$C$133+K135*$C$135+K137*$C$137+K139*$C$139+K141*$C$141+K143*$C$143+K145*$C$145</f>
        <v>0.30809999999999998</v>
      </c>
      <c r="L149" s="1559">
        <f t="shared" si="11"/>
        <v>0.36880000000000002</v>
      </c>
      <c r="M149" s="1559">
        <f t="shared" si="11"/>
        <v>0.32310000000000005</v>
      </c>
      <c r="N149" s="1560">
        <f t="shared" ref="N149:N150" si="12">SUM(K149:M149)</f>
        <v>1</v>
      </c>
      <c r="O149" s="1553"/>
      <c r="P149" s="1554"/>
      <c r="Q149" s="1554"/>
      <c r="R149" s="1297"/>
      <c r="S149" s="1297"/>
      <c r="T149" s="1297"/>
      <c r="U149" s="1297"/>
      <c r="V149" s="1297"/>
      <c r="W149" s="1297"/>
      <c r="X149" s="1297"/>
      <c r="Y149" s="1297"/>
      <c r="Z149" s="1297"/>
    </row>
    <row r="150" spans="1:26" ht="45.75" customHeight="1">
      <c r="A150" s="1665"/>
      <c r="B150" s="1666"/>
      <c r="C150" s="1666"/>
      <c r="D150" s="1666"/>
      <c r="E150" s="1666"/>
      <c r="F150" s="1666"/>
      <c r="G150" s="1666"/>
      <c r="H150" s="1666"/>
      <c r="I150" s="1841"/>
      <c r="J150" s="1558" t="s">
        <v>48</v>
      </c>
      <c r="K150" s="1559">
        <f t="shared" ref="K150:M150" si="13">+K114*$C$113+K116*$C$115++K118*$C$117+K120*$C$119+K122*$C$121+K124*$C$123+K126*$C$125+K128*$C$127+K130*$C$129+K132*$C$131+K134*$C$133+K136*$C$135+K138*$C$137+K140*$C$139+K142*$C$141+K144*$C$143+K146*$C$145</f>
        <v>0.30809999999999998</v>
      </c>
      <c r="L150" s="1559">
        <f t="shared" si="13"/>
        <v>0.36880000000000002</v>
      </c>
      <c r="M150" s="1559">
        <f t="shared" si="13"/>
        <v>0.32310000000000005</v>
      </c>
      <c r="N150" s="1560">
        <f t="shared" si="12"/>
        <v>1</v>
      </c>
      <c r="O150" s="1553"/>
      <c r="P150" s="1554"/>
      <c r="Q150" s="1554"/>
      <c r="R150" s="1297"/>
      <c r="S150" s="1297"/>
      <c r="T150" s="1297"/>
      <c r="U150" s="1297"/>
      <c r="V150" s="1297"/>
      <c r="W150" s="1297"/>
      <c r="X150" s="1297"/>
      <c r="Y150" s="1297"/>
      <c r="Z150" s="1297"/>
    </row>
    <row r="151" spans="1:26" ht="45" customHeight="1">
      <c r="A151" s="1561"/>
      <c r="B151" s="1562"/>
      <c r="C151" s="1563"/>
      <c r="D151" s="1564"/>
      <c r="E151" s="1564"/>
      <c r="F151" s="1296"/>
      <c r="G151" s="1565"/>
      <c r="H151" s="1566"/>
      <c r="I151" s="1566"/>
      <c r="J151" s="1567"/>
      <c r="K151" s="1298"/>
      <c r="L151" s="1298"/>
      <c r="M151" s="1298"/>
      <c r="N151" s="1298"/>
      <c r="O151" s="1568"/>
      <c r="P151" s="1296"/>
      <c r="Q151" s="1296"/>
      <c r="R151" s="1297"/>
      <c r="S151" s="1297"/>
      <c r="T151" s="1297"/>
      <c r="U151" s="1297"/>
      <c r="V151" s="1297"/>
      <c r="W151" s="1297"/>
      <c r="X151" s="1297"/>
      <c r="Y151" s="1297"/>
      <c r="Z151" s="1297"/>
    </row>
    <row r="152" spans="1:26" ht="40.5" customHeight="1">
      <c r="A152" s="1561"/>
      <c r="B152" s="1562"/>
      <c r="C152" s="1569"/>
      <c r="D152" s="1570"/>
      <c r="E152" s="1570"/>
      <c r="F152" s="1571"/>
      <c r="G152" s="1565"/>
      <c r="H152" s="1570"/>
      <c r="I152" s="1566"/>
      <c r="J152" s="1567"/>
      <c r="K152" s="1298"/>
      <c r="L152" s="1298"/>
      <c r="M152" s="1298"/>
      <c r="N152" s="1298"/>
      <c r="O152" s="1568"/>
      <c r="P152" s="1296"/>
      <c r="Q152" s="1296"/>
      <c r="R152" s="1297"/>
      <c r="S152" s="1297"/>
      <c r="T152" s="1297"/>
      <c r="U152" s="1297"/>
      <c r="V152" s="1297"/>
      <c r="W152" s="1297"/>
      <c r="X152" s="1297"/>
      <c r="Y152" s="1297"/>
      <c r="Z152" s="1297"/>
    </row>
    <row r="153" spans="1:26" ht="52.5" customHeight="1">
      <c r="A153" s="1561"/>
      <c r="B153" s="1562"/>
      <c r="C153" s="1572"/>
      <c r="D153" s="1573"/>
      <c r="E153" s="1573"/>
      <c r="F153" s="1574"/>
      <c r="G153" s="1565"/>
      <c r="H153" s="1566"/>
      <c r="I153" s="1566"/>
      <c r="J153" s="1567"/>
      <c r="K153" s="1298"/>
      <c r="L153" s="1298"/>
      <c r="M153" s="1298"/>
      <c r="N153" s="1298"/>
      <c r="O153" s="1568"/>
      <c r="P153" s="1296"/>
      <c r="Q153" s="1296"/>
      <c r="R153" s="1297"/>
      <c r="S153" s="1297"/>
      <c r="T153" s="1297"/>
      <c r="U153" s="1297"/>
      <c r="V153" s="1297"/>
      <c r="W153" s="1297"/>
      <c r="X153" s="1297"/>
      <c r="Y153" s="1297"/>
      <c r="Z153" s="1297"/>
    </row>
    <row r="154" spans="1:26" ht="18" customHeight="1">
      <c r="A154" s="1575"/>
      <c r="B154" s="1576"/>
      <c r="C154" s="1577"/>
      <c r="D154" s="1296"/>
      <c r="E154" s="1578"/>
      <c r="F154" s="1566"/>
      <c r="G154" s="1579"/>
      <c r="H154" s="1566"/>
      <c r="I154" s="1566"/>
      <c r="J154" s="1298"/>
      <c r="K154" s="1298"/>
      <c r="L154" s="1298"/>
      <c r="M154" s="1298"/>
      <c r="N154" s="1298"/>
      <c r="O154" s="1568"/>
      <c r="P154" s="1296"/>
      <c r="Q154" s="1296"/>
      <c r="R154" s="1297"/>
      <c r="S154" s="1297"/>
      <c r="T154" s="1297"/>
      <c r="U154" s="1297"/>
      <c r="V154" s="1297"/>
      <c r="W154" s="1297"/>
      <c r="X154" s="1297"/>
      <c r="Y154" s="1297"/>
      <c r="Z154" s="1297"/>
    </row>
    <row r="155" spans="1:26" ht="18" customHeight="1">
      <c r="A155" s="1575"/>
      <c r="B155" s="1576"/>
      <c r="C155" s="1577"/>
      <c r="D155" s="1580"/>
      <c r="E155" s="1581"/>
      <c r="F155" s="1566"/>
      <c r="G155" s="1579"/>
      <c r="H155" s="1566"/>
      <c r="I155" s="1566"/>
      <c r="J155" s="1298"/>
      <c r="K155" s="1298"/>
      <c r="L155" s="1298"/>
      <c r="M155" s="1298"/>
      <c r="N155" s="1298"/>
      <c r="O155" s="1568"/>
      <c r="P155" s="1296"/>
      <c r="Q155" s="1296"/>
      <c r="R155" s="1297"/>
      <c r="S155" s="1297"/>
      <c r="T155" s="1297"/>
      <c r="U155" s="1297"/>
      <c r="V155" s="1297"/>
      <c r="W155" s="1297"/>
      <c r="X155" s="1297"/>
      <c r="Y155" s="1297"/>
      <c r="Z155" s="1297"/>
    </row>
    <row r="156" spans="1:26" ht="18" customHeight="1">
      <c r="A156" s="1575"/>
      <c r="B156" s="1576"/>
      <c r="C156" s="1577"/>
      <c r="D156" s="1580"/>
      <c r="E156" s="1581"/>
      <c r="F156" s="1566"/>
      <c r="G156" s="1579"/>
      <c r="H156" s="1566"/>
      <c r="I156" s="1566"/>
      <c r="J156" s="1567"/>
      <c r="K156" s="1298"/>
      <c r="L156" s="1298"/>
      <c r="M156" s="1298"/>
      <c r="N156" s="1298"/>
      <c r="O156" s="1568"/>
      <c r="P156" s="1296"/>
      <c r="Q156" s="1296"/>
      <c r="R156" s="1297"/>
      <c r="S156" s="1297"/>
      <c r="T156" s="1297"/>
      <c r="U156" s="1297"/>
      <c r="V156" s="1297"/>
      <c r="W156" s="1297"/>
      <c r="X156" s="1297"/>
      <c r="Y156" s="1297"/>
      <c r="Z156" s="1297"/>
    </row>
    <row r="157" spans="1:26" ht="18" customHeight="1">
      <c r="A157" s="1575"/>
      <c r="B157" s="1582"/>
      <c r="C157" s="1297"/>
      <c r="D157" s="1296"/>
      <c r="E157" s="1296"/>
      <c r="F157" s="1296"/>
      <c r="G157" s="1578"/>
      <c r="H157" s="1583"/>
      <c r="I157" s="1583"/>
      <c r="J157" s="1298"/>
      <c r="K157" s="1298"/>
      <c r="L157" s="1298"/>
      <c r="M157" s="1298"/>
      <c r="N157" s="1298"/>
      <c r="O157" s="1568"/>
      <c r="P157" s="1296"/>
      <c r="Q157" s="1296"/>
      <c r="R157" s="1297"/>
      <c r="S157" s="1297"/>
      <c r="T157" s="1297"/>
      <c r="U157" s="1297"/>
      <c r="V157" s="1297"/>
      <c r="W157" s="1297"/>
      <c r="X157" s="1297"/>
      <c r="Y157" s="1297"/>
      <c r="Z157" s="1297"/>
    </row>
    <row r="158" spans="1:26" ht="18" customHeight="1">
      <c r="A158" s="1575"/>
      <c r="B158" s="1582"/>
      <c r="C158" s="1297"/>
      <c r="D158" s="1296"/>
      <c r="E158" s="1296"/>
      <c r="F158" s="1296"/>
      <c r="G158" s="1578"/>
      <c r="H158" s="1584"/>
      <c r="I158" s="1584"/>
      <c r="J158" s="1298"/>
      <c r="K158" s="1298"/>
      <c r="L158" s="1298"/>
      <c r="M158" s="1298"/>
      <c r="N158" s="1298"/>
      <c r="O158" s="1568"/>
      <c r="P158" s="1296"/>
      <c r="Q158" s="1296"/>
      <c r="R158" s="1297"/>
      <c r="S158" s="1297"/>
      <c r="T158" s="1297"/>
      <c r="U158" s="1297"/>
      <c r="V158" s="1297"/>
      <c r="W158" s="1297"/>
      <c r="X158" s="1297"/>
      <c r="Y158" s="1297"/>
      <c r="Z158" s="1297"/>
    </row>
    <row r="159" spans="1:26" ht="18" customHeight="1">
      <c r="A159" s="1575"/>
      <c r="B159" s="1582"/>
      <c r="C159" s="1297"/>
      <c r="D159" s="1296"/>
      <c r="E159" s="1296"/>
      <c r="F159" s="1296"/>
      <c r="G159" s="1585"/>
      <c r="H159" s="1586"/>
      <c r="I159" s="1586"/>
      <c r="J159" s="1298"/>
      <c r="K159" s="1298"/>
      <c r="L159" s="1298"/>
      <c r="M159" s="1298"/>
      <c r="N159" s="1298"/>
      <c r="O159" s="1568"/>
      <c r="P159" s="1296"/>
      <c r="Q159" s="1296"/>
      <c r="R159" s="1297"/>
      <c r="S159" s="1297"/>
      <c r="T159" s="1297"/>
      <c r="U159" s="1297"/>
      <c r="V159" s="1297"/>
      <c r="W159" s="1297"/>
      <c r="X159" s="1297"/>
      <c r="Y159" s="1297"/>
      <c r="Z159" s="1297"/>
    </row>
    <row r="160" spans="1:26" ht="18" customHeight="1">
      <c r="A160" s="1575"/>
      <c r="B160" s="1582"/>
      <c r="C160" s="1297"/>
      <c r="D160" s="1296"/>
      <c r="E160" s="1296"/>
      <c r="F160" s="1296"/>
      <c r="G160" s="1296"/>
      <c r="H160" s="1586"/>
      <c r="I160" s="1586"/>
      <c r="J160" s="1298"/>
      <c r="K160" s="1298"/>
      <c r="L160" s="1298"/>
      <c r="M160" s="1298"/>
      <c r="N160" s="1298"/>
      <c r="O160" s="1568"/>
      <c r="P160" s="1296"/>
      <c r="Q160" s="1296"/>
      <c r="R160" s="1297"/>
      <c r="S160" s="1297"/>
      <c r="T160" s="1297"/>
      <c r="U160" s="1297"/>
      <c r="V160" s="1297"/>
      <c r="W160" s="1297"/>
      <c r="X160" s="1297"/>
      <c r="Y160" s="1297"/>
      <c r="Z160" s="1297"/>
    </row>
    <row r="161" spans="1:26" ht="18" customHeight="1">
      <c r="A161" s="1575"/>
      <c r="B161" s="1582"/>
      <c r="C161" s="1297"/>
      <c r="D161" s="1296"/>
      <c r="E161" s="1296"/>
      <c r="F161" s="1296"/>
      <c r="G161" s="1296"/>
      <c r="H161" s="1586"/>
      <c r="I161" s="1585"/>
      <c r="J161" s="1298"/>
      <c r="K161" s="1298"/>
      <c r="L161" s="1298"/>
      <c r="M161" s="1298"/>
      <c r="N161" s="1298"/>
      <c r="O161" s="1568"/>
      <c r="P161" s="1296"/>
      <c r="Q161" s="1296"/>
      <c r="R161" s="1297"/>
      <c r="S161" s="1297"/>
      <c r="T161" s="1297"/>
      <c r="U161" s="1297"/>
      <c r="V161" s="1297"/>
      <c r="W161" s="1297"/>
      <c r="X161" s="1297"/>
      <c r="Y161" s="1297"/>
      <c r="Z161" s="1297"/>
    </row>
    <row r="162" spans="1:26" ht="18" customHeight="1">
      <c r="A162" s="1575"/>
      <c r="B162" s="1582"/>
      <c r="C162" s="1297"/>
      <c r="D162" s="1296"/>
      <c r="E162" s="1296"/>
      <c r="F162" s="1296"/>
      <c r="G162" s="1578"/>
      <c r="H162" s="1583"/>
      <c r="I162" s="1583"/>
      <c r="J162" s="1298"/>
      <c r="K162" s="1298"/>
      <c r="L162" s="1298"/>
      <c r="M162" s="1298"/>
      <c r="N162" s="1298"/>
      <c r="O162" s="1568"/>
      <c r="P162" s="1296"/>
      <c r="Q162" s="1296"/>
      <c r="R162" s="1297"/>
      <c r="S162" s="1297"/>
      <c r="T162" s="1297"/>
      <c r="U162" s="1297"/>
      <c r="V162" s="1297"/>
      <c r="W162" s="1297"/>
      <c r="X162" s="1297"/>
      <c r="Y162" s="1297"/>
      <c r="Z162" s="1297"/>
    </row>
    <row r="163" spans="1:26" ht="18" customHeight="1">
      <c r="A163" s="1575"/>
      <c r="B163" s="1582"/>
      <c r="C163" s="1587"/>
      <c r="D163" s="1573"/>
      <c r="E163" s="1296"/>
      <c r="F163" s="1296"/>
      <c r="G163" s="1578"/>
      <c r="H163" s="1583"/>
      <c r="I163" s="1583"/>
      <c r="J163" s="1298"/>
      <c r="K163" s="1298"/>
      <c r="L163" s="1298"/>
      <c r="M163" s="1298"/>
      <c r="N163" s="1298"/>
      <c r="O163" s="1568"/>
      <c r="P163" s="1296"/>
      <c r="Q163" s="1296"/>
      <c r="R163" s="1297"/>
      <c r="S163" s="1297"/>
      <c r="T163" s="1297"/>
      <c r="U163" s="1297"/>
      <c r="V163" s="1297"/>
      <c r="W163" s="1297"/>
      <c r="X163" s="1297"/>
      <c r="Y163" s="1297"/>
      <c r="Z163" s="1297"/>
    </row>
    <row r="164" spans="1:26" ht="18" customHeight="1">
      <c r="A164" s="1575"/>
      <c r="B164" s="1582"/>
      <c r="C164" s="1297"/>
      <c r="D164" s="1296"/>
      <c r="E164" s="1296"/>
      <c r="F164" s="1296"/>
      <c r="G164" s="1578"/>
      <c r="H164" s="1583"/>
      <c r="I164" s="1583"/>
      <c r="J164" s="1298"/>
      <c r="K164" s="1298"/>
      <c r="L164" s="1298"/>
      <c r="M164" s="1298"/>
      <c r="N164" s="1298"/>
      <c r="O164" s="1568"/>
      <c r="P164" s="1296"/>
      <c r="Q164" s="1296"/>
      <c r="R164" s="1297"/>
      <c r="S164" s="1297"/>
      <c r="T164" s="1297"/>
      <c r="U164" s="1297"/>
      <c r="V164" s="1297"/>
      <c r="W164" s="1297"/>
      <c r="X164" s="1297"/>
      <c r="Y164" s="1297"/>
      <c r="Z164" s="1297"/>
    </row>
    <row r="165" spans="1:26" ht="15.75" customHeight="1">
      <c r="A165" s="1575"/>
      <c r="B165" s="1582"/>
      <c r="C165" s="1297"/>
      <c r="D165" s="1296"/>
      <c r="E165" s="1296"/>
      <c r="F165" s="1296"/>
      <c r="G165" s="1578"/>
      <c r="H165" s="1583"/>
      <c r="I165" s="1583"/>
      <c r="J165" s="1298"/>
      <c r="K165" s="1298"/>
      <c r="L165" s="1298"/>
      <c r="M165" s="1298"/>
      <c r="N165" s="1298"/>
      <c r="O165" s="1568"/>
      <c r="P165" s="1296"/>
      <c r="Q165" s="1296"/>
      <c r="R165" s="1297"/>
      <c r="S165" s="1297"/>
      <c r="T165" s="1297"/>
      <c r="U165" s="1297"/>
      <c r="V165" s="1297"/>
      <c r="W165" s="1297"/>
      <c r="X165" s="1297"/>
      <c r="Y165" s="1297"/>
      <c r="Z165" s="1297"/>
    </row>
    <row r="166" spans="1:26" ht="18" customHeight="1">
      <c r="A166" s="1561"/>
      <c r="B166" s="1588"/>
      <c r="C166" s="1589"/>
      <c r="D166" s="1580"/>
      <c r="E166" s="1590"/>
      <c r="F166" s="1566"/>
      <c r="G166" s="1579"/>
      <c r="H166" s="1566"/>
      <c r="I166" s="1566"/>
      <c r="J166" s="1298"/>
      <c r="K166" s="1298"/>
      <c r="L166" s="1298"/>
      <c r="M166" s="1298"/>
      <c r="N166" s="1298"/>
      <c r="O166" s="1568"/>
      <c r="P166" s="1296"/>
      <c r="Q166" s="1296"/>
      <c r="R166" s="1297"/>
      <c r="S166" s="1297"/>
      <c r="T166" s="1297"/>
      <c r="U166" s="1297"/>
      <c r="V166" s="1297"/>
      <c r="W166" s="1297"/>
      <c r="X166" s="1297"/>
      <c r="Y166" s="1297"/>
      <c r="Z166" s="1297"/>
    </row>
    <row r="167" spans="1:26" ht="18" customHeight="1">
      <c r="A167" s="1575"/>
      <c r="B167" s="1576"/>
      <c r="C167" s="1577"/>
      <c r="D167" s="1296"/>
      <c r="E167" s="1578"/>
      <c r="F167" s="1566"/>
      <c r="G167" s="1579"/>
      <c r="H167" s="1566"/>
      <c r="I167" s="1566"/>
      <c r="J167" s="1298"/>
      <c r="K167" s="1298"/>
      <c r="L167" s="1298"/>
      <c r="M167" s="1298"/>
      <c r="N167" s="1298"/>
      <c r="O167" s="1568"/>
      <c r="P167" s="1296"/>
      <c r="Q167" s="1296"/>
      <c r="R167" s="1297"/>
      <c r="S167" s="1297"/>
      <c r="T167" s="1297"/>
      <c r="U167" s="1297"/>
      <c r="V167" s="1297"/>
      <c r="W167" s="1297"/>
      <c r="X167" s="1297"/>
      <c r="Y167" s="1297"/>
      <c r="Z167" s="1297"/>
    </row>
    <row r="168" spans="1:26" ht="15.75" customHeight="1">
      <c r="A168" s="1575"/>
      <c r="B168" s="1582"/>
      <c r="C168" s="1297"/>
      <c r="D168" s="1296"/>
      <c r="E168" s="1296"/>
      <c r="F168" s="1296"/>
      <c r="G168" s="1578"/>
      <c r="H168" s="1583"/>
      <c r="I168" s="1583"/>
      <c r="J168" s="1298"/>
      <c r="K168" s="1298"/>
      <c r="L168" s="1298"/>
      <c r="M168" s="1298"/>
      <c r="N168" s="1298"/>
      <c r="O168" s="1568"/>
      <c r="P168" s="1296"/>
      <c r="Q168" s="1296"/>
      <c r="R168" s="1297"/>
      <c r="S168" s="1297"/>
      <c r="T168" s="1297"/>
      <c r="U168" s="1297"/>
      <c r="V168" s="1297"/>
      <c r="W168" s="1297"/>
      <c r="X168" s="1297"/>
      <c r="Y168" s="1297"/>
      <c r="Z168" s="1297"/>
    </row>
    <row r="169" spans="1:26" ht="15.75" customHeight="1">
      <c r="A169" s="1575"/>
      <c r="B169" s="1582"/>
      <c r="C169" s="1297"/>
      <c r="D169" s="1296"/>
      <c r="E169" s="1296"/>
      <c r="F169" s="1296"/>
      <c r="G169" s="1578"/>
      <c r="H169" s="1583"/>
      <c r="I169" s="1583"/>
      <c r="J169" s="1298"/>
      <c r="K169" s="1298"/>
      <c r="L169" s="1298"/>
      <c r="M169" s="1298"/>
      <c r="N169" s="1298"/>
      <c r="O169" s="1568"/>
      <c r="P169" s="1296"/>
      <c r="Q169" s="1296"/>
      <c r="R169" s="1297"/>
      <c r="S169" s="1297"/>
      <c r="T169" s="1297"/>
      <c r="U169" s="1297"/>
      <c r="V169" s="1297"/>
      <c r="W169" s="1297"/>
      <c r="X169" s="1297"/>
      <c r="Y169" s="1297"/>
      <c r="Z169" s="1297"/>
    </row>
    <row r="170" spans="1:26" ht="15.75" customHeight="1">
      <c r="A170" s="1591"/>
      <c r="B170" s="1592"/>
      <c r="C170" s="1593"/>
      <c r="D170" s="1304"/>
      <c r="E170" s="1304"/>
      <c r="F170" s="1304"/>
      <c r="G170" s="1594"/>
      <c r="H170" s="1595"/>
      <c r="I170" s="1595"/>
      <c r="J170" s="1298"/>
      <c r="K170" s="1298"/>
      <c r="L170" s="1298"/>
      <c r="M170" s="1298"/>
      <c r="N170" s="1298"/>
      <c r="O170" s="1568"/>
      <c r="P170" s="1296"/>
      <c r="Q170" s="1296"/>
      <c r="R170" s="1297"/>
      <c r="S170" s="1297"/>
      <c r="T170" s="1297"/>
      <c r="U170" s="1297"/>
      <c r="V170" s="1297"/>
      <c r="W170" s="1297"/>
      <c r="X170" s="1297"/>
      <c r="Y170" s="1297"/>
      <c r="Z170" s="1297"/>
    </row>
    <row r="171" spans="1:26" ht="15.75" customHeight="1">
      <c r="A171" s="2424" t="s">
        <v>3999</v>
      </c>
      <c r="B171" s="1722"/>
      <c r="C171" s="1648"/>
      <c r="D171" s="1596" t="s">
        <v>4000</v>
      </c>
      <c r="E171" s="1596" t="s">
        <v>4001</v>
      </c>
      <c r="F171" s="1597" t="s">
        <v>4002</v>
      </c>
      <c r="G171" s="1596" t="s">
        <v>4003</v>
      </c>
      <c r="H171" s="1598" t="s">
        <v>4004</v>
      </c>
      <c r="I171" s="1598" t="s">
        <v>4005</v>
      </c>
      <c r="J171" s="1298"/>
      <c r="K171" s="1298"/>
      <c r="L171" s="1298"/>
      <c r="M171" s="1298"/>
      <c r="N171" s="1298"/>
      <c r="O171" s="1568"/>
      <c r="P171" s="1296"/>
      <c r="Q171" s="1296"/>
      <c r="R171" s="1297"/>
      <c r="S171" s="1297"/>
      <c r="T171" s="1297"/>
      <c r="U171" s="1297"/>
      <c r="V171" s="1297"/>
      <c r="W171" s="1297"/>
      <c r="X171" s="1297"/>
      <c r="Y171" s="1297"/>
      <c r="Z171" s="1297"/>
    </row>
    <row r="172" spans="1:26" ht="15.75" customHeight="1">
      <c r="A172" s="2421" t="s">
        <v>4006</v>
      </c>
      <c r="B172" s="1722"/>
      <c r="C172" s="1648"/>
      <c r="D172" s="1599">
        <f>K29</f>
        <v>0.75127999999999995</v>
      </c>
      <c r="E172" s="1600">
        <f t="shared" ref="E172:E176" si="14">D172*20%</f>
        <v>0.150256</v>
      </c>
      <c r="F172" s="1599">
        <f>L29+D172</f>
        <v>0.86527999999999994</v>
      </c>
      <c r="G172" s="1601">
        <f t="shared" ref="G172:G176" si="15">F172*0.2</f>
        <v>0.17305599999999999</v>
      </c>
      <c r="H172" s="1599">
        <f>N29</f>
        <v>0.97927999999999993</v>
      </c>
      <c r="I172" s="1601">
        <f t="shared" ref="I172:I176" si="16">H172*0.2</f>
        <v>0.195856</v>
      </c>
      <c r="J172" s="1298"/>
      <c r="K172" s="1298"/>
      <c r="L172" s="1298"/>
      <c r="M172" s="1298"/>
      <c r="N172" s="1298"/>
      <c r="O172" s="1568"/>
      <c r="P172" s="1296"/>
      <c r="Q172" s="1296"/>
      <c r="R172" s="1297"/>
      <c r="S172" s="1297"/>
      <c r="T172" s="1297"/>
      <c r="U172" s="1297"/>
      <c r="V172" s="1297"/>
      <c r="W172" s="1297"/>
      <c r="X172" s="1297"/>
      <c r="Y172" s="1297"/>
      <c r="Z172" s="1297"/>
    </row>
    <row r="173" spans="1:26" ht="15.75" customHeight="1">
      <c r="A173" s="2421" t="s">
        <v>4007</v>
      </c>
      <c r="B173" s="1722"/>
      <c r="C173" s="1648"/>
      <c r="D173" s="1602">
        <v>0.04</v>
      </c>
      <c r="E173" s="1600">
        <f t="shared" si="14"/>
        <v>8.0000000000000002E-3</v>
      </c>
      <c r="F173" s="1602">
        <v>0.16</v>
      </c>
      <c r="G173" s="1601">
        <f t="shared" si="15"/>
        <v>3.2000000000000001E-2</v>
      </c>
      <c r="H173" s="1602">
        <v>0.64</v>
      </c>
      <c r="I173" s="1601">
        <f t="shared" si="16"/>
        <v>0.128</v>
      </c>
      <c r="J173" s="1298"/>
      <c r="K173" s="1298"/>
      <c r="L173" s="1298"/>
      <c r="M173" s="1298"/>
      <c r="N173" s="1298"/>
      <c r="O173" s="1568"/>
      <c r="P173" s="1296"/>
      <c r="Q173" s="1296"/>
      <c r="R173" s="1297"/>
      <c r="S173" s="1297"/>
      <c r="T173" s="1297"/>
      <c r="U173" s="1297"/>
      <c r="V173" s="1297"/>
      <c r="W173" s="1297"/>
      <c r="X173" s="1297"/>
      <c r="Y173" s="1297"/>
      <c r="Z173" s="1297"/>
    </row>
    <row r="174" spans="1:26" ht="15.75" customHeight="1">
      <c r="A174" s="2421" t="s">
        <v>4008</v>
      </c>
      <c r="B174" s="1722"/>
      <c r="C174" s="1648"/>
      <c r="D174" s="1603">
        <f>K74</f>
        <v>0.29200000000000004</v>
      </c>
      <c r="E174" s="1600">
        <f t="shared" si="14"/>
        <v>5.8400000000000007E-2</v>
      </c>
      <c r="F174" s="1603">
        <f>L74+D174</f>
        <v>0.75130000000000008</v>
      </c>
      <c r="G174" s="1601">
        <f t="shared" si="15"/>
        <v>0.15026000000000003</v>
      </c>
      <c r="H174" s="1603">
        <f>N74</f>
        <v>1.02</v>
      </c>
      <c r="I174" s="1601">
        <f t="shared" si="16"/>
        <v>0.20400000000000001</v>
      </c>
      <c r="J174" s="1298"/>
      <c r="K174" s="1298"/>
      <c r="L174" s="1298"/>
      <c r="M174" s="1298"/>
      <c r="N174" s="1298"/>
      <c r="O174" s="1568"/>
      <c r="P174" s="1296"/>
      <c r="Q174" s="1296"/>
      <c r="R174" s="1297"/>
      <c r="S174" s="1297"/>
      <c r="T174" s="1297"/>
      <c r="U174" s="1297"/>
      <c r="V174" s="1297"/>
      <c r="W174" s="1297"/>
      <c r="X174" s="1297"/>
      <c r="Y174" s="1297"/>
      <c r="Z174" s="1297"/>
    </row>
    <row r="175" spans="1:26" ht="15.75" customHeight="1">
      <c r="A175" s="2421" t="s">
        <v>4009</v>
      </c>
      <c r="B175" s="1722"/>
      <c r="C175" s="1648"/>
      <c r="D175" s="1603">
        <f>K112</f>
        <v>0.22200000000000003</v>
      </c>
      <c r="E175" s="1600">
        <f t="shared" si="14"/>
        <v>4.4400000000000009E-2</v>
      </c>
      <c r="F175" s="1603">
        <f>L112+D175</f>
        <v>0.68950000000000022</v>
      </c>
      <c r="G175" s="1601">
        <f t="shared" si="15"/>
        <v>0.13790000000000005</v>
      </c>
      <c r="H175" s="1603">
        <f>N112</f>
        <v>1.0000000000000004</v>
      </c>
      <c r="I175" s="1601">
        <f t="shared" si="16"/>
        <v>0.20000000000000009</v>
      </c>
      <c r="J175" s="1298"/>
      <c r="K175" s="1298"/>
      <c r="L175" s="1298"/>
      <c r="M175" s="1298"/>
      <c r="N175" s="1298"/>
      <c r="O175" s="1568"/>
      <c r="P175" s="1296"/>
      <c r="Q175" s="1296"/>
      <c r="R175" s="1297"/>
      <c r="S175" s="1297"/>
      <c r="T175" s="1297"/>
      <c r="U175" s="1297"/>
      <c r="V175" s="1297"/>
      <c r="W175" s="1297"/>
      <c r="X175" s="1297"/>
      <c r="Y175" s="1297"/>
      <c r="Z175" s="1297"/>
    </row>
    <row r="176" spans="1:26" ht="15.75" customHeight="1">
      <c r="A176" s="2421" t="s">
        <v>4010</v>
      </c>
      <c r="B176" s="1722"/>
      <c r="C176" s="1648"/>
      <c r="D176" s="1599">
        <f>K150</f>
        <v>0.30809999999999998</v>
      </c>
      <c r="E176" s="1600">
        <f t="shared" si="14"/>
        <v>6.1620000000000001E-2</v>
      </c>
      <c r="F176" s="1599">
        <f>L150+D176</f>
        <v>0.67690000000000006</v>
      </c>
      <c r="G176" s="1601">
        <f t="shared" si="15"/>
        <v>0.13538000000000003</v>
      </c>
      <c r="H176" s="1599">
        <f>N150</f>
        <v>1</v>
      </c>
      <c r="I176" s="1601">
        <f t="shared" si="16"/>
        <v>0.2</v>
      </c>
      <c r="J176" s="1298"/>
      <c r="K176" s="1298"/>
      <c r="L176" s="1298"/>
      <c r="M176" s="1298"/>
      <c r="N176" s="1298"/>
      <c r="O176" s="1296"/>
      <c r="P176" s="1296"/>
      <c r="Q176" s="1296"/>
      <c r="R176" s="1297"/>
      <c r="S176" s="1297"/>
      <c r="T176" s="1297"/>
      <c r="U176" s="1297"/>
      <c r="V176" s="1297"/>
      <c r="W176" s="1297"/>
      <c r="X176" s="1297"/>
      <c r="Y176" s="1297"/>
      <c r="Z176" s="1297"/>
    </row>
    <row r="177" spans="1:26" ht="15.75" customHeight="1">
      <c r="A177" s="2420" t="s">
        <v>4011</v>
      </c>
      <c r="B177" s="1722"/>
      <c r="C177" s="1648"/>
      <c r="D177" s="1604"/>
      <c r="E177" s="1605">
        <f>SUM(E172:E176)</f>
        <v>0.32267600000000002</v>
      </c>
      <c r="F177" s="1554"/>
      <c r="G177" s="1605">
        <f>SUM(G172:G176)</f>
        <v>0.62859600000000015</v>
      </c>
      <c r="H177" s="1385"/>
      <c r="I177" s="1605">
        <f>SUM(I172:I176)</f>
        <v>0.92785600000000024</v>
      </c>
      <c r="J177" s="1298"/>
      <c r="K177" s="1298"/>
      <c r="L177" s="1298"/>
      <c r="M177" s="1298"/>
      <c r="N177" s="1298"/>
      <c r="O177" s="1296"/>
      <c r="P177" s="1296"/>
      <c r="Q177" s="1296"/>
      <c r="R177" s="1297"/>
      <c r="S177" s="1297"/>
      <c r="T177" s="1297"/>
      <c r="U177" s="1297"/>
      <c r="V177" s="1297"/>
      <c r="W177" s="1297"/>
      <c r="X177" s="1297"/>
      <c r="Y177" s="1297"/>
      <c r="Z177" s="1297"/>
    </row>
    <row r="178" spans="1:26" ht="15.75" customHeight="1">
      <c r="A178" s="1575"/>
      <c r="B178" s="1582"/>
      <c r="C178" s="1297"/>
      <c r="D178" s="1296"/>
      <c r="E178" s="1296"/>
      <c r="F178" s="1296"/>
      <c r="G178" s="1578"/>
      <c r="H178" s="1583"/>
      <c r="I178" s="1583"/>
      <c r="J178" s="1298"/>
      <c r="K178" s="1298"/>
      <c r="L178" s="1298"/>
      <c r="M178" s="1298"/>
      <c r="N178" s="1298"/>
      <c r="O178" s="1296"/>
      <c r="P178" s="1296"/>
      <c r="Q178" s="1296"/>
      <c r="R178" s="1297"/>
      <c r="S178" s="1297"/>
      <c r="T178" s="1297"/>
      <c r="U178" s="1297"/>
      <c r="V178" s="1297"/>
      <c r="W178" s="1297"/>
      <c r="X178" s="1297"/>
      <c r="Y178" s="1297"/>
      <c r="Z178" s="1297"/>
    </row>
    <row r="179" spans="1:26" ht="15.75" customHeight="1">
      <c r="A179" s="1575"/>
      <c r="B179" s="1582"/>
      <c r="C179" s="1297"/>
      <c r="D179" s="1296"/>
      <c r="E179" s="1296"/>
      <c r="F179" s="1296"/>
      <c r="G179" s="1578"/>
      <c r="H179" s="1583"/>
      <c r="I179" s="1583"/>
      <c r="J179" s="1298"/>
      <c r="K179" s="1298"/>
      <c r="L179" s="1298"/>
      <c r="M179" s="1298"/>
      <c r="N179" s="1298"/>
      <c r="O179" s="1296"/>
      <c r="P179" s="1296"/>
      <c r="Q179" s="1296"/>
      <c r="R179" s="1297"/>
      <c r="S179" s="1297"/>
      <c r="T179" s="1297"/>
      <c r="U179" s="1297"/>
      <c r="V179" s="1297"/>
      <c r="W179" s="1297"/>
      <c r="X179" s="1297"/>
      <c r="Y179" s="1297"/>
      <c r="Z179" s="1297"/>
    </row>
    <row r="180" spans="1:26" ht="15.75" customHeight="1">
      <c r="A180" s="1575"/>
      <c r="B180" s="1582"/>
      <c r="C180" s="1297"/>
      <c r="D180" s="1296"/>
      <c r="E180" s="1296"/>
      <c r="F180" s="1296"/>
      <c r="G180" s="1578"/>
      <c r="H180" s="1583"/>
      <c r="I180" s="1583"/>
      <c r="J180" s="1298"/>
      <c r="K180" s="1298"/>
      <c r="L180" s="1298"/>
      <c r="M180" s="1298"/>
      <c r="N180" s="1298"/>
      <c r="O180" s="1296"/>
      <c r="P180" s="1296"/>
      <c r="Q180" s="1296"/>
      <c r="R180" s="1297"/>
      <c r="S180" s="1297"/>
      <c r="T180" s="1297"/>
      <c r="U180" s="1297"/>
      <c r="V180" s="1297"/>
      <c r="W180" s="1297"/>
      <c r="X180" s="1297"/>
      <c r="Y180" s="1297"/>
      <c r="Z180" s="1297"/>
    </row>
    <row r="181" spans="1:26" ht="15.75" customHeight="1">
      <c r="A181" s="1575"/>
      <c r="B181" s="1582"/>
      <c r="C181" s="1297"/>
      <c r="D181" s="1296"/>
      <c r="E181" s="1296"/>
      <c r="F181" s="1296"/>
      <c r="G181" s="1578"/>
      <c r="H181" s="1583"/>
      <c r="I181" s="1583"/>
      <c r="J181" s="1298"/>
      <c r="K181" s="1298"/>
      <c r="L181" s="1298"/>
      <c r="M181" s="1298"/>
      <c r="N181" s="1298"/>
      <c r="O181" s="1296"/>
      <c r="P181" s="1296"/>
      <c r="Q181" s="1296"/>
      <c r="R181" s="1297"/>
      <c r="S181" s="1297"/>
      <c r="T181" s="1297"/>
      <c r="U181" s="1297"/>
      <c r="V181" s="1297"/>
      <c r="W181" s="1297"/>
      <c r="X181" s="1297"/>
      <c r="Y181" s="1297"/>
      <c r="Z181" s="1297"/>
    </row>
    <row r="182" spans="1:26" ht="15.75" customHeight="1">
      <c r="A182" s="1575"/>
      <c r="B182" s="1582"/>
      <c r="C182" s="1297"/>
      <c r="D182" s="1296"/>
      <c r="E182" s="1296"/>
      <c r="F182" s="1296"/>
      <c r="G182" s="1578"/>
      <c r="H182" s="1583"/>
      <c r="I182" s="1583"/>
      <c r="J182" s="1298"/>
      <c r="K182" s="1298"/>
      <c r="L182" s="1298"/>
      <c r="M182" s="1298"/>
      <c r="N182" s="1298"/>
      <c r="O182" s="1296"/>
      <c r="P182" s="1296"/>
      <c r="Q182" s="1296"/>
      <c r="R182" s="1297"/>
      <c r="S182" s="1297"/>
      <c r="T182" s="1297"/>
      <c r="U182" s="1297"/>
      <c r="V182" s="1297"/>
      <c r="W182" s="1297"/>
      <c r="X182" s="1297"/>
      <c r="Y182" s="1297"/>
      <c r="Z182" s="1297"/>
    </row>
    <row r="183" spans="1:26" ht="15.75" customHeight="1">
      <c r="A183" s="1575"/>
      <c r="B183" s="1582"/>
      <c r="C183" s="1297"/>
      <c r="D183" s="1296"/>
      <c r="E183" s="1296"/>
      <c r="F183" s="1296"/>
      <c r="G183" s="1578"/>
      <c r="H183" s="1583"/>
      <c r="I183" s="1583"/>
      <c r="J183" s="1298"/>
      <c r="K183" s="1298"/>
      <c r="L183" s="1298"/>
      <c r="M183" s="1298"/>
      <c r="N183" s="1298"/>
      <c r="O183" s="1296"/>
      <c r="P183" s="1296"/>
      <c r="Q183" s="1296"/>
      <c r="R183" s="1297"/>
      <c r="S183" s="1297"/>
      <c r="T183" s="1297"/>
      <c r="U183" s="1297"/>
      <c r="V183" s="1297"/>
      <c r="W183" s="1297"/>
      <c r="X183" s="1297"/>
      <c r="Y183" s="1297"/>
      <c r="Z183" s="1297"/>
    </row>
    <row r="184" spans="1:26" ht="15.75" customHeight="1">
      <c r="A184" s="1575"/>
      <c r="B184" s="1582"/>
      <c r="C184" s="1297"/>
      <c r="D184" s="1296"/>
      <c r="E184" s="1296"/>
      <c r="F184" s="1296"/>
      <c r="G184" s="1578"/>
      <c r="H184" s="1583"/>
      <c r="I184" s="1583"/>
      <c r="J184" s="1298"/>
      <c r="K184" s="1298"/>
      <c r="L184" s="1298"/>
      <c r="M184" s="1298"/>
      <c r="N184" s="1298"/>
      <c r="O184" s="1296"/>
      <c r="P184" s="1296"/>
      <c r="Q184" s="1296"/>
      <c r="R184" s="1297"/>
      <c r="S184" s="1297"/>
      <c r="T184" s="1297"/>
      <c r="U184" s="1297"/>
      <c r="V184" s="1297"/>
      <c r="W184" s="1297"/>
      <c r="X184" s="1297"/>
      <c r="Y184" s="1297"/>
      <c r="Z184" s="1297"/>
    </row>
    <row r="185" spans="1:26" ht="15.75" customHeight="1">
      <c r="A185" s="1575"/>
      <c r="B185" s="1582"/>
      <c r="C185" s="1297"/>
      <c r="D185" s="1296"/>
      <c r="E185" s="1296"/>
      <c r="F185" s="1296"/>
      <c r="G185" s="1578"/>
      <c r="H185" s="1583"/>
      <c r="I185" s="1583"/>
      <c r="J185" s="1298"/>
      <c r="K185" s="1298"/>
      <c r="L185" s="1298"/>
      <c r="M185" s="1298"/>
      <c r="N185" s="1298"/>
      <c r="O185" s="1296"/>
      <c r="P185" s="1296"/>
      <c r="Q185" s="1296"/>
      <c r="R185" s="1297"/>
      <c r="S185" s="1297"/>
      <c r="T185" s="1297"/>
      <c r="U185" s="1297"/>
      <c r="V185" s="1297"/>
      <c r="W185" s="1297"/>
      <c r="X185" s="1297"/>
      <c r="Y185" s="1297"/>
      <c r="Z185" s="1297"/>
    </row>
    <row r="186" spans="1:26" ht="15.75" customHeight="1">
      <c r="A186" s="1575"/>
      <c r="B186" s="1582"/>
      <c r="C186" s="1297"/>
      <c r="D186" s="1296"/>
      <c r="E186" s="1296"/>
      <c r="F186" s="1296"/>
      <c r="G186" s="1578"/>
      <c r="H186" s="1583"/>
      <c r="I186" s="1583"/>
      <c r="J186" s="1298"/>
      <c r="K186" s="1298"/>
      <c r="L186" s="1298"/>
      <c r="M186" s="1298"/>
      <c r="N186" s="1298"/>
      <c r="O186" s="1296"/>
      <c r="P186" s="1296"/>
      <c r="Q186" s="1296"/>
      <c r="R186" s="1297"/>
      <c r="S186" s="1297"/>
      <c r="T186" s="1297"/>
      <c r="U186" s="1297"/>
      <c r="V186" s="1297"/>
      <c r="W186" s="1297"/>
      <c r="X186" s="1297"/>
      <c r="Y186" s="1297"/>
      <c r="Z186" s="1297"/>
    </row>
    <row r="187" spans="1:26" ht="15.75" customHeight="1">
      <c r="A187" s="1575"/>
      <c r="B187" s="1582"/>
      <c r="C187" s="1297"/>
      <c r="D187" s="1296"/>
      <c r="E187" s="1296"/>
      <c r="F187" s="1296"/>
      <c r="G187" s="1578"/>
      <c r="H187" s="1583"/>
      <c r="I187" s="1583"/>
      <c r="J187" s="1298"/>
      <c r="K187" s="1298"/>
      <c r="L187" s="1298"/>
      <c r="M187" s="1298"/>
      <c r="N187" s="1298"/>
      <c r="O187" s="1296"/>
      <c r="P187" s="1296"/>
      <c r="Q187" s="1296"/>
      <c r="R187" s="1297"/>
      <c r="S187" s="1297"/>
      <c r="T187" s="1297"/>
      <c r="U187" s="1297"/>
      <c r="V187" s="1297"/>
      <c r="W187" s="1297"/>
      <c r="X187" s="1297"/>
      <c r="Y187" s="1297"/>
      <c r="Z187" s="1297"/>
    </row>
    <row r="188" spans="1:26" ht="15.75" customHeight="1">
      <c r="A188" s="1575"/>
      <c r="B188" s="1582"/>
      <c r="C188" s="1297"/>
      <c r="D188" s="1296"/>
      <c r="E188" s="1296"/>
      <c r="F188" s="1296"/>
      <c r="G188" s="1578"/>
      <c r="H188" s="1583"/>
      <c r="I188" s="1583"/>
      <c r="J188" s="1298"/>
      <c r="K188" s="1298"/>
      <c r="L188" s="1298"/>
      <c r="M188" s="1298"/>
      <c r="N188" s="1298"/>
      <c r="O188" s="1296"/>
      <c r="P188" s="1296"/>
      <c r="Q188" s="1296"/>
      <c r="R188" s="1297"/>
      <c r="S188" s="1297"/>
      <c r="T188" s="1297"/>
      <c r="U188" s="1297"/>
      <c r="V188" s="1297"/>
      <c r="W188" s="1297"/>
      <c r="X188" s="1297"/>
      <c r="Y188" s="1297"/>
      <c r="Z188" s="1297"/>
    </row>
    <row r="189" spans="1:26" ht="15.75" customHeight="1">
      <c r="A189" s="1575"/>
      <c r="B189" s="1582"/>
      <c r="C189" s="1297"/>
      <c r="D189" s="1296"/>
      <c r="E189" s="1296"/>
      <c r="F189" s="1296"/>
      <c r="G189" s="1578"/>
      <c r="H189" s="1583"/>
      <c r="I189" s="1583"/>
      <c r="J189" s="1298"/>
      <c r="K189" s="1298"/>
      <c r="L189" s="1298"/>
      <c r="M189" s="1298"/>
      <c r="N189" s="1298"/>
      <c r="O189" s="1296"/>
      <c r="P189" s="1296"/>
      <c r="Q189" s="1296"/>
      <c r="R189" s="1297"/>
      <c r="S189" s="1297"/>
      <c r="T189" s="1297"/>
      <c r="U189" s="1297"/>
      <c r="V189" s="1297"/>
      <c r="W189" s="1297"/>
      <c r="X189" s="1297"/>
      <c r="Y189" s="1297"/>
      <c r="Z189" s="1297"/>
    </row>
    <row r="190" spans="1:26" ht="15.75" customHeight="1">
      <c r="A190" s="1575"/>
      <c r="B190" s="1582"/>
      <c r="C190" s="1297"/>
      <c r="D190" s="1296"/>
      <c r="E190" s="1296"/>
      <c r="F190" s="1296"/>
      <c r="G190" s="1578"/>
      <c r="H190" s="1583"/>
      <c r="I190" s="1583"/>
      <c r="J190" s="1298"/>
      <c r="K190" s="1298"/>
      <c r="L190" s="1298"/>
      <c r="M190" s="1298"/>
      <c r="N190" s="1298"/>
      <c r="O190" s="1296"/>
      <c r="P190" s="1296"/>
      <c r="Q190" s="1296"/>
      <c r="R190" s="1297"/>
      <c r="S190" s="1297"/>
      <c r="T190" s="1297"/>
      <c r="U190" s="1297"/>
      <c r="V190" s="1297"/>
      <c r="W190" s="1297"/>
      <c r="X190" s="1297"/>
      <c r="Y190" s="1297"/>
      <c r="Z190" s="1297"/>
    </row>
    <row r="191" spans="1:26" ht="15.75" customHeight="1">
      <c r="A191" s="1575"/>
      <c r="B191" s="1582"/>
      <c r="C191" s="1297"/>
      <c r="D191" s="1296"/>
      <c r="E191" s="1296"/>
      <c r="F191" s="1296"/>
      <c r="G191" s="1578"/>
      <c r="H191" s="1583"/>
      <c r="I191" s="1583"/>
      <c r="J191" s="1298"/>
      <c r="K191" s="1298"/>
      <c r="L191" s="1298"/>
      <c r="M191" s="1298"/>
      <c r="N191" s="1298"/>
      <c r="O191" s="1296"/>
      <c r="P191" s="1296"/>
      <c r="Q191" s="1296"/>
      <c r="R191" s="1297"/>
      <c r="S191" s="1297"/>
      <c r="T191" s="1297"/>
      <c r="U191" s="1297"/>
      <c r="V191" s="1297"/>
      <c r="W191" s="1297"/>
      <c r="X191" s="1297"/>
      <c r="Y191" s="1297"/>
      <c r="Z191" s="1297"/>
    </row>
    <row r="192" spans="1:26" ht="15.75" customHeight="1">
      <c r="A192" s="1575"/>
      <c r="B192" s="1582"/>
      <c r="C192" s="1297"/>
      <c r="D192" s="1296"/>
      <c r="E192" s="1296"/>
      <c r="F192" s="1296"/>
      <c r="G192" s="1578"/>
      <c r="H192" s="1583"/>
      <c r="I192" s="1583"/>
      <c r="J192" s="1298"/>
      <c r="K192" s="1298"/>
      <c r="L192" s="1298"/>
      <c r="M192" s="1298"/>
      <c r="N192" s="1298"/>
      <c r="O192" s="1296"/>
      <c r="P192" s="1296"/>
      <c r="Q192" s="1296"/>
      <c r="R192" s="1297"/>
      <c r="S192" s="1297"/>
      <c r="T192" s="1297"/>
      <c r="U192" s="1297"/>
      <c r="V192" s="1297"/>
      <c r="W192" s="1297"/>
      <c r="X192" s="1297"/>
      <c r="Y192" s="1297"/>
      <c r="Z192" s="1297"/>
    </row>
    <row r="193" spans="1:26" ht="15.75" customHeight="1">
      <c r="A193" s="1575"/>
      <c r="B193" s="1582"/>
      <c r="C193" s="1297"/>
      <c r="D193" s="1296"/>
      <c r="E193" s="1296"/>
      <c r="F193" s="1296"/>
      <c r="G193" s="1578"/>
      <c r="H193" s="1583"/>
      <c r="I193" s="1583"/>
      <c r="J193" s="1298"/>
      <c r="K193" s="1298"/>
      <c r="L193" s="1298"/>
      <c r="M193" s="1298"/>
      <c r="N193" s="1298"/>
      <c r="O193" s="1296"/>
      <c r="P193" s="1296"/>
      <c r="Q193" s="1296"/>
      <c r="R193" s="1297"/>
      <c r="S193" s="1297"/>
      <c r="T193" s="1297"/>
      <c r="U193" s="1297"/>
      <c r="V193" s="1297"/>
      <c r="W193" s="1297"/>
      <c r="X193" s="1297"/>
      <c r="Y193" s="1297"/>
      <c r="Z193" s="1297"/>
    </row>
    <row r="194" spans="1:26" ht="15.75" customHeight="1">
      <c r="A194" s="1575"/>
      <c r="B194" s="1582"/>
      <c r="C194" s="1297"/>
      <c r="D194" s="1296"/>
      <c r="E194" s="1296"/>
      <c r="F194" s="1296"/>
      <c r="G194" s="1578"/>
      <c r="H194" s="1583"/>
      <c r="I194" s="1583"/>
      <c r="J194" s="1298"/>
      <c r="K194" s="1298"/>
      <c r="L194" s="1298"/>
      <c r="M194" s="1298"/>
      <c r="N194" s="1298"/>
      <c r="O194" s="1296"/>
      <c r="P194" s="1296"/>
      <c r="Q194" s="1296"/>
      <c r="R194" s="1297"/>
      <c r="S194" s="1297"/>
      <c r="T194" s="1297"/>
      <c r="U194" s="1297"/>
      <c r="V194" s="1297"/>
      <c r="W194" s="1297"/>
      <c r="X194" s="1297"/>
      <c r="Y194" s="1297"/>
      <c r="Z194" s="1297"/>
    </row>
    <row r="195" spans="1:26" ht="15.75" customHeight="1">
      <c r="A195" s="1575"/>
      <c r="B195" s="1582"/>
      <c r="C195" s="1297"/>
      <c r="D195" s="1296"/>
      <c r="E195" s="1296"/>
      <c r="F195" s="1296"/>
      <c r="G195" s="1578"/>
      <c r="H195" s="1583"/>
      <c r="I195" s="1583"/>
      <c r="J195" s="1298"/>
      <c r="K195" s="1298"/>
      <c r="L195" s="1298"/>
      <c r="M195" s="1298"/>
      <c r="N195" s="1298"/>
      <c r="O195" s="1296"/>
      <c r="P195" s="1296"/>
      <c r="Q195" s="1296"/>
      <c r="R195" s="1297"/>
      <c r="S195" s="1297"/>
      <c r="T195" s="1297"/>
      <c r="U195" s="1297"/>
      <c r="V195" s="1297"/>
      <c r="W195" s="1297"/>
      <c r="X195" s="1297"/>
      <c r="Y195" s="1297"/>
      <c r="Z195" s="1297"/>
    </row>
    <row r="196" spans="1:26" ht="15.75" customHeight="1">
      <c r="A196" s="1575"/>
      <c r="B196" s="1582"/>
      <c r="C196" s="1297"/>
      <c r="D196" s="1296"/>
      <c r="E196" s="1296"/>
      <c r="F196" s="1296"/>
      <c r="G196" s="1578"/>
      <c r="H196" s="1583"/>
      <c r="I196" s="1583"/>
      <c r="J196" s="1298"/>
      <c r="K196" s="1298"/>
      <c r="L196" s="1298"/>
      <c r="M196" s="1298"/>
      <c r="N196" s="1298"/>
      <c r="O196" s="1296"/>
      <c r="P196" s="1296"/>
      <c r="Q196" s="1296"/>
      <c r="R196" s="1297"/>
      <c r="S196" s="1297"/>
      <c r="T196" s="1297"/>
      <c r="U196" s="1297"/>
      <c r="V196" s="1297"/>
      <c r="W196" s="1297"/>
      <c r="X196" s="1297"/>
      <c r="Y196" s="1297"/>
      <c r="Z196" s="1297"/>
    </row>
    <row r="197" spans="1:26" ht="15.75" customHeight="1">
      <c r="A197" s="1575"/>
      <c r="B197" s="1582"/>
      <c r="C197" s="1297"/>
      <c r="D197" s="1296"/>
      <c r="E197" s="1296"/>
      <c r="F197" s="1296"/>
      <c r="G197" s="1578"/>
      <c r="H197" s="1583"/>
      <c r="I197" s="1583"/>
      <c r="J197" s="1298"/>
      <c r="K197" s="1298"/>
      <c r="L197" s="1298"/>
      <c r="M197" s="1298"/>
      <c r="N197" s="1298"/>
      <c r="O197" s="1296"/>
      <c r="P197" s="1296"/>
      <c r="Q197" s="1296"/>
      <c r="R197" s="1297"/>
      <c r="S197" s="1297"/>
      <c r="T197" s="1297"/>
      <c r="U197" s="1297"/>
      <c r="V197" s="1297"/>
      <c r="W197" s="1297"/>
      <c r="X197" s="1297"/>
      <c r="Y197" s="1297"/>
      <c r="Z197" s="1297"/>
    </row>
    <row r="198" spans="1:26" ht="15.75" customHeight="1">
      <c r="A198" s="1575"/>
      <c r="B198" s="1582"/>
      <c r="C198" s="1297"/>
      <c r="D198" s="1296"/>
      <c r="E198" s="1296"/>
      <c r="F198" s="1296"/>
      <c r="G198" s="1578"/>
      <c r="H198" s="1583"/>
      <c r="I198" s="1583"/>
      <c r="J198" s="1298"/>
      <c r="K198" s="1298"/>
      <c r="L198" s="1298"/>
      <c r="M198" s="1298"/>
      <c r="N198" s="1298"/>
      <c r="O198" s="1296"/>
      <c r="P198" s="1296"/>
      <c r="Q198" s="1296"/>
      <c r="R198" s="1297"/>
      <c r="S198" s="1297"/>
      <c r="T198" s="1297"/>
      <c r="U198" s="1297"/>
      <c r="V198" s="1297"/>
      <c r="W198" s="1297"/>
      <c r="X198" s="1297"/>
      <c r="Y198" s="1297"/>
      <c r="Z198" s="1297"/>
    </row>
    <row r="199" spans="1:26" ht="15.75" customHeight="1">
      <c r="A199" s="1575"/>
      <c r="B199" s="1582"/>
      <c r="C199" s="1297"/>
      <c r="D199" s="1296"/>
      <c r="E199" s="1296"/>
      <c r="F199" s="1296"/>
      <c r="G199" s="1578"/>
      <c r="H199" s="1583"/>
      <c r="I199" s="1583"/>
      <c r="J199" s="1298"/>
      <c r="K199" s="1298"/>
      <c r="L199" s="1298"/>
      <c r="M199" s="1298"/>
      <c r="N199" s="1298"/>
      <c r="O199" s="1296"/>
      <c r="P199" s="1296"/>
      <c r="Q199" s="1296"/>
      <c r="R199" s="1297"/>
      <c r="S199" s="1297"/>
      <c r="T199" s="1297"/>
      <c r="U199" s="1297"/>
      <c r="V199" s="1297"/>
      <c r="W199" s="1297"/>
      <c r="X199" s="1297"/>
      <c r="Y199" s="1297"/>
      <c r="Z199" s="1297"/>
    </row>
    <row r="200" spans="1:26" ht="15.75" customHeight="1">
      <c r="A200" s="1575"/>
      <c r="B200" s="1582"/>
      <c r="C200" s="1297"/>
      <c r="D200" s="1296"/>
      <c r="E200" s="1296"/>
      <c r="F200" s="1296"/>
      <c r="G200" s="1578"/>
      <c r="H200" s="1583"/>
      <c r="I200" s="1583"/>
      <c r="J200" s="1298"/>
      <c r="K200" s="1298"/>
      <c r="L200" s="1298"/>
      <c r="M200" s="1298"/>
      <c r="N200" s="1298"/>
      <c r="O200" s="1296"/>
      <c r="P200" s="1296"/>
      <c r="Q200" s="1296"/>
      <c r="R200" s="1297"/>
      <c r="S200" s="1297"/>
      <c r="T200" s="1297"/>
      <c r="U200" s="1297"/>
      <c r="V200" s="1297"/>
      <c r="W200" s="1297"/>
      <c r="X200" s="1297"/>
      <c r="Y200" s="1297"/>
      <c r="Z200" s="1297"/>
    </row>
    <row r="201" spans="1:26" ht="15.75" customHeight="1">
      <c r="A201" s="1575"/>
      <c r="B201" s="1582"/>
      <c r="C201" s="1297"/>
      <c r="D201" s="1296"/>
      <c r="E201" s="1296"/>
      <c r="F201" s="1296"/>
      <c r="G201" s="1578"/>
      <c r="H201" s="1583"/>
      <c r="I201" s="1583"/>
      <c r="J201" s="1298"/>
      <c r="K201" s="1298"/>
      <c r="L201" s="1298"/>
      <c r="M201" s="1298"/>
      <c r="N201" s="1298"/>
      <c r="O201" s="1296"/>
      <c r="P201" s="1296"/>
      <c r="Q201" s="1296"/>
      <c r="R201" s="1297"/>
      <c r="S201" s="1297"/>
      <c r="T201" s="1297"/>
      <c r="U201" s="1297"/>
      <c r="V201" s="1297"/>
      <c r="W201" s="1297"/>
      <c r="X201" s="1297"/>
      <c r="Y201" s="1297"/>
      <c r="Z201" s="1297"/>
    </row>
    <row r="202" spans="1:26" ht="15.75" customHeight="1">
      <c r="A202" s="1575"/>
      <c r="B202" s="1582"/>
      <c r="C202" s="1297"/>
      <c r="D202" s="1296"/>
      <c r="E202" s="1296"/>
      <c r="F202" s="1296"/>
      <c r="G202" s="1578"/>
      <c r="H202" s="1583"/>
      <c r="I202" s="1583"/>
      <c r="J202" s="1298"/>
      <c r="K202" s="1298"/>
      <c r="L202" s="1298"/>
      <c r="M202" s="1298"/>
      <c r="N202" s="1298"/>
      <c r="O202" s="1296"/>
      <c r="P202" s="1296"/>
      <c r="Q202" s="1296"/>
      <c r="R202" s="1297"/>
      <c r="S202" s="1297"/>
      <c r="T202" s="1297"/>
      <c r="U202" s="1297"/>
      <c r="V202" s="1297"/>
      <c r="W202" s="1297"/>
      <c r="X202" s="1297"/>
      <c r="Y202" s="1297"/>
      <c r="Z202" s="1297"/>
    </row>
    <row r="203" spans="1:26" ht="15.75" customHeight="1">
      <c r="A203" s="1575"/>
      <c r="B203" s="1582"/>
      <c r="C203" s="1297"/>
      <c r="D203" s="1296"/>
      <c r="E203" s="1296"/>
      <c r="F203" s="1296"/>
      <c r="G203" s="1578"/>
      <c r="H203" s="1583"/>
      <c r="I203" s="1583"/>
      <c r="J203" s="1298"/>
      <c r="K203" s="1298"/>
      <c r="L203" s="1298"/>
      <c r="M203" s="1298"/>
      <c r="N203" s="1298"/>
      <c r="O203" s="1296"/>
      <c r="P203" s="1296"/>
      <c r="Q203" s="1296"/>
      <c r="R203" s="1297"/>
      <c r="S203" s="1297"/>
      <c r="T203" s="1297"/>
      <c r="U203" s="1297"/>
      <c r="V203" s="1297"/>
      <c r="W203" s="1297"/>
      <c r="X203" s="1297"/>
      <c r="Y203" s="1297"/>
      <c r="Z203" s="1297"/>
    </row>
    <row r="204" spans="1:26" ht="15.75" customHeight="1">
      <c r="A204" s="1575"/>
      <c r="B204" s="1582"/>
      <c r="C204" s="1297"/>
      <c r="D204" s="1296"/>
      <c r="E204" s="1296"/>
      <c r="F204" s="1296"/>
      <c r="G204" s="1578"/>
      <c r="H204" s="1583"/>
      <c r="I204" s="1583"/>
      <c r="J204" s="1298"/>
      <c r="K204" s="1298"/>
      <c r="L204" s="1298"/>
      <c r="M204" s="1298"/>
      <c r="N204" s="1298"/>
      <c r="O204" s="1296"/>
      <c r="P204" s="1296"/>
      <c r="Q204" s="1296"/>
      <c r="R204" s="1297"/>
      <c r="S204" s="1297"/>
      <c r="T204" s="1297"/>
      <c r="U204" s="1297"/>
      <c r="V204" s="1297"/>
      <c r="W204" s="1297"/>
      <c r="X204" s="1297"/>
      <c r="Y204" s="1297"/>
      <c r="Z204" s="1297"/>
    </row>
    <row r="205" spans="1:26" ht="15.75" customHeight="1">
      <c r="A205" s="1575"/>
      <c r="B205" s="1582"/>
      <c r="C205" s="1297"/>
      <c r="D205" s="1296"/>
      <c r="E205" s="1296"/>
      <c r="F205" s="1296"/>
      <c r="G205" s="1578"/>
      <c r="H205" s="1583"/>
      <c r="I205" s="1583"/>
      <c r="J205" s="1298"/>
      <c r="K205" s="1298"/>
      <c r="L205" s="1298"/>
      <c r="M205" s="1298"/>
      <c r="N205" s="1298"/>
      <c r="O205" s="1296"/>
      <c r="P205" s="1296"/>
      <c r="Q205" s="1296"/>
      <c r="R205" s="1297"/>
      <c r="S205" s="1297"/>
      <c r="T205" s="1297"/>
      <c r="U205" s="1297"/>
      <c r="V205" s="1297"/>
      <c r="W205" s="1297"/>
      <c r="X205" s="1297"/>
      <c r="Y205" s="1297"/>
      <c r="Z205" s="1297"/>
    </row>
    <row r="206" spans="1:26" ht="15.75" customHeight="1">
      <c r="A206" s="1575"/>
      <c r="B206" s="1582"/>
      <c r="C206" s="1297"/>
      <c r="D206" s="1296"/>
      <c r="E206" s="1296"/>
      <c r="F206" s="1296"/>
      <c r="G206" s="1578"/>
      <c r="H206" s="1583"/>
      <c r="I206" s="1583"/>
      <c r="J206" s="1298"/>
      <c r="K206" s="1298"/>
      <c r="L206" s="1298"/>
      <c r="M206" s="1298"/>
      <c r="N206" s="1298"/>
      <c r="O206" s="1296"/>
      <c r="P206" s="1296"/>
      <c r="Q206" s="1296"/>
      <c r="R206" s="1297"/>
      <c r="S206" s="1297"/>
      <c r="T206" s="1297"/>
      <c r="U206" s="1297"/>
      <c r="V206" s="1297"/>
      <c r="W206" s="1297"/>
      <c r="X206" s="1297"/>
      <c r="Y206" s="1297"/>
      <c r="Z206" s="1297"/>
    </row>
    <row r="207" spans="1:26" ht="15.75" customHeight="1">
      <c r="A207" s="1575"/>
      <c r="B207" s="1582"/>
      <c r="C207" s="1297"/>
      <c r="D207" s="1296"/>
      <c r="E207" s="1296"/>
      <c r="F207" s="1296"/>
      <c r="G207" s="1578"/>
      <c r="H207" s="1583"/>
      <c r="I207" s="1583"/>
      <c r="J207" s="1298"/>
      <c r="K207" s="1298"/>
      <c r="L207" s="1298"/>
      <c r="M207" s="1298"/>
      <c r="N207" s="1298"/>
      <c r="O207" s="1296"/>
      <c r="P207" s="1296"/>
      <c r="Q207" s="1296"/>
      <c r="R207" s="1297"/>
      <c r="S207" s="1297"/>
      <c r="T207" s="1297"/>
      <c r="U207" s="1297"/>
      <c r="V207" s="1297"/>
      <c r="W207" s="1297"/>
      <c r="X207" s="1297"/>
      <c r="Y207" s="1297"/>
      <c r="Z207" s="1297"/>
    </row>
    <row r="208" spans="1:26" ht="15.75" customHeight="1">
      <c r="A208" s="1575"/>
      <c r="B208" s="1582"/>
      <c r="C208" s="1297"/>
      <c r="D208" s="1296"/>
      <c r="E208" s="1296"/>
      <c r="F208" s="1296"/>
      <c r="G208" s="1578"/>
      <c r="H208" s="1583"/>
      <c r="I208" s="1583"/>
      <c r="J208" s="1298"/>
      <c r="K208" s="1298"/>
      <c r="L208" s="1298"/>
      <c r="M208" s="1298"/>
      <c r="N208" s="1298"/>
      <c r="O208" s="1296"/>
      <c r="P208" s="1296"/>
      <c r="Q208" s="1296"/>
      <c r="R208" s="1297"/>
      <c r="S208" s="1297"/>
      <c r="T208" s="1297"/>
      <c r="U208" s="1297"/>
      <c r="V208" s="1297"/>
      <c r="W208" s="1297"/>
      <c r="X208" s="1297"/>
      <c r="Y208" s="1297"/>
      <c r="Z208" s="1297"/>
    </row>
    <row r="209" spans="1:26" ht="15.75" customHeight="1">
      <c r="A209" s="1575"/>
      <c r="B209" s="1582"/>
      <c r="C209" s="1297"/>
      <c r="D209" s="1296"/>
      <c r="E209" s="1296"/>
      <c r="F209" s="1296"/>
      <c r="G209" s="1578"/>
      <c r="H209" s="1583"/>
      <c r="I209" s="1583"/>
      <c r="J209" s="1298"/>
      <c r="K209" s="1298"/>
      <c r="L209" s="1298"/>
      <c r="M209" s="1298"/>
      <c r="N209" s="1298"/>
      <c r="O209" s="1296"/>
      <c r="P209" s="1296"/>
      <c r="Q209" s="1296"/>
      <c r="R209" s="1297"/>
      <c r="S209" s="1297"/>
      <c r="T209" s="1297"/>
      <c r="U209" s="1297"/>
      <c r="V209" s="1297"/>
      <c r="W209" s="1297"/>
      <c r="X209" s="1297"/>
      <c r="Y209" s="1297"/>
      <c r="Z209" s="1297"/>
    </row>
    <row r="210" spans="1:26" ht="15.75" customHeight="1">
      <c r="A210" s="1575"/>
      <c r="B210" s="1582"/>
      <c r="C210" s="1297"/>
      <c r="D210" s="1296"/>
      <c r="E210" s="1296"/>
      <c r="F210" s="1296"/>
      <c r="G210" s="1578"/>
      <c r="H210" s="1583"/>
      <c r="I210" s="1583"/>
      <c r="J210" s="1298"/>
      <c r="K210" s="1298"/>
      <c r="L210" s="1298"/>
      <c r="M210" s="1298"/>
      <c r="N210" s="1298"/>
      <c r="O210" s="1296"/>
      <c r="P210" s="1296"/>
      <c r="Q210" s="1296"/>
      <c r="R210" s="1297"/>
      <c r="S210" s="1297"/>
      <c r="T210" s="1297"/>
      <c r="U210" s="1297"/>
      <c r="V210" s="1297"/>
      <c r="W210" s="1297"/>
      <c r="X210" s="1297"/>
      <c r="Y210" s="1297"/>
      <c r="Z210" s="1297"/>
    </row>
    <row r="211" spans="1:26" ht="15.75" customHeight="1">
      <c r="A211" s="1575"/>
      <c r="B211" s="1582"/>
      <c r="C211" s="1297"/>
      <c r="D211" s="1296"/>
      <c r="E211" s="1296"/>
      <c r="F211" s="1296"/>
      <c r="G211" s="1578"/>
      <c r="H211" s="1583"/>
      <c r="I211" s="1583"/>
      <c r="J211" s="1298"/>
      <c r="K211" s="1298"/>
      <c r="L211" s="1298"/>
      <c r="M211" s="1298"/>
      <c r="N211" s="1298"/>
      <c r="O211" s="1296"/>
      <c r="P211" s="1296"/>
      <c r="Q211" s="1296"/>
      <c r="R211" s="1297"/>
      <c r="S211" s="1297"/>
      <c r="T211" s="1297"/>
      <c r="U211" s="1297"/>
      <c r="V211" s="1297"/>
      <c r="W211" s="1297"/>
      <c r="X211" s="1297"/>
      <c r="Y211" s="1297"/>
      <c r="Z211" s="1297"/>
    </row>
    <row r="212" spans="1:26" ht="15.75" customHeight="1">
      <c r="A212" s="1575"/>
      <c r="B212" s="1582"/>
      <c r="C212" s="1297"/>
      <c r="D212" s="1296"/>
      <c r="E212" s="1296"/>
      <c r="F212" s="1296"/>
      <c r="G212" s="1578"/>
      <c r="H212" s="1583"/>
      <c r="I212" s="1583"/>
      <c r="J212" s="1298"/>
      <c r="K212" s="1298"/>
      <c r="L212" s="1298"/>
      <c r="M212" s="1298"/>
      <c r="N212" s="1298"/>
      <c r="O212" s="1296"/>
      <c r="P212" s="1296"/>
      <c r="Q212" s="1296"/>
      <c r="R212" s="1297"/>
      <c r="S212" s="1297"/>
      <c r="T212" s="1297"/>
      <c r="U212" s="1297"/>
      <c r="V212" s="1297"/>
      <c r="W212" s="1297"/>
      <c r="X212" s="1297"/>
      <c r="Y212" s="1297"/>
      <c r="Z212" s="1297"/>
    </row>
    <row r="213" spans="1:26" ht="15.75" customHeight="1">
      <c r="A213" s="1575"/>
      <c r="B213" s="1582"/>
      <c r="C213" s="1297"/>
      <c r="D213" s="1296"/>
      <c r="E213" s="1296"/>
      <c r="F213" s="1296"/>
      <c r="G213" s="1578"/>
      <c r="H213" s="1583"/>
      <c r="I213" s="1583"/>
      <c r="J213" s="1298"/>
      <c r="K213" s="1298"/>
      <c r="L213" s="1298"/>
      <c r="M213" s="1298"/>
      <c r="N213" s="1298"/>
      <c r="O213" s="1296"/>
      <c r="P213" s="1296"/>
      <c r="Q213" s="1296"/>
      <c r="R213" s="1297"/>
      <c r="S213" s="1297"/>
      <c r="T213" s="1297"/>
      <c r="U213" s="1297"/>
      <c r="V213" s="1297"/>
      <c r="W213" s="1297"/>
      <c r="X213" s="1297"/>
      <c r="Y213" s="1297"/>
      <c r="Z213" s="1297"/>
    </row>
    <row r="214" spans="1:26" ht="15.75" customHeight="1">
      <c r="A214" s="1575"/>
      <c r="B214" s="1582"/>
      <c r="C214" s="1297"/>
      <c r="D214" s="1296"/>
      <c r="E214" s="1296"/>
      <c r="F214" s="1296"/>
      <c r="G214" s="1578"/>
      <c r="H214" s="1583"/>
      <c r="I214" s="1583"/>
      <c r="J214" s="1298"/>
      <c r="K214" s="1298"/>
      <c r="L214" s="1298"/>
      <c r="M214" s="1298"/>
      <c r="N214" s="1298"/>
      <c r="O214" s="1296"/>
      <c r="P214" s="1296"/>
      <c r="Q214" s="1296"/>
      <c r="R214" s="1297"/>
      <c r="S214" s="1297"/>
      <c r="T214" s="1297"/>
      <c r="U214" s="1297"/>
      <c r="V214" s="1297"/>
      <c r="W214" s="1297"/>
      <c r="X214" s="1297"/>
      <c r="Y214" s="1297"/>
      <c r="Z214" s="1297"/>
    </row>
    <row r="215" spans="1:26" ht="15.75" customHeight="1">
      <c r="A215" s="1575"/>
      <c r="B215" s="1582"/>
      <c r="C215" s="1297"/>
      <c r="D215" s="1296"/>
      <c r="E215" s="1296"/>
      <c r="F215" s="1296"/>
      <c r="G215" s="1578"/>
      <c r="H215" s="1583"/>
      <c r="I215" s="1583"/>
      <c r="J215" s="1298"/>
      <c r="K215" s="1298"/>
      <c r="L215" s="1298"/>
      <c r="M215" s="1298"/>
      <c r="N215" s="1298"/>
      <c r="O215" s="1296"/>
      <c r="P215" s="1296"/>
      <c r="Q215" s="1296"/>
      <c r="R215" s="1297"/>
      <c r="S215" s="1297"/>
      <c r="T215" s="1297"/>
      <c r="U215" s="1297"/>
      <c r="V215" s="1297"/>
      <c r="W215" s="1297"/>
      <c r="X215" s="1297"/>
      <c r="Y215" s="1297"/>
      <c r="Z215" s="1297"/>
    </row>
    <row r="216" spans="1:26" ht="15.75" customHeight="1">
      <c r="A216" s="1575"/>
      <c r="B216" s="1582"/>
      <c r="C216" s="1297"/>
      <c r="D216" s="1296"/>
      <c r="E216" s="1296"/>
      <c r="F216" s="1296"/>
      <c r="G216" s="1578"/>
      <c r="H216" s="1583"/>
      <c r="I216" s="1583"/>
      <c r="J216" s="1298"/>
      <c r="K216" s="1298"/>
      <c r="L216" s="1298"/>
      <c r="M216" s="1298"/>
      <c r="N216" s="1298"/>
      <c r="O216" s="1296"/>
      <c r="P216" s="1296"/>
      <c r="Q216" s="1296"/>
      <c r="R216" s="1297"/>
      <c r="S216" s="1297"/>
      <c r="T216" s="1297"/>
      <c r="U216" s="1297"/>
      <c r="V216" s="1297"/>
      <c r="W216" s="1297"/>
      <c r="X216" s="1297"/>
      <c r="Y216" s="1297"/>
      <c r="Z216" s="1297"/>
    </row>
    <row r="217" spans="1:26" ht="15.75" customHeight="1">
      <c r="A217" s="1575"/>
      <c r="B217" s="1582"/>
      <c r="C217" s="1297"/>
      <c r="D217" s="1296"/>
      <c r="E217" s="1296"/>
      <c r="F217" s="1296"/>
      <c r="G217" s="1578"/>
      <c r="H217" s="1583"/>
      <c r="I217" s="1583"/>
      <c r="J217" s="1298"/>
      <c r="K217" s="1298"/>
      <c r="L217" s="1298"/>
      <c r="M217" s="1298"/>
      <c r="N217" s="1298"/>
      <c r="O217" s="1296"/>
      <c r="P217" s="1296"/>
      <c r="Q217" s="1296"/>
      <c r="R217" s="1297"/>
      <c r="S217" s="1297"/>
      <c r="T217" s="1297"/>
      <c r="U217" s="1297"/>
      <c r="V217" s="1297"/>
      <c r="W217" s="1297"/>
      <c r="X217" s="1297"/>
      <c r="Y217" s="1297"/>
      <c r="Z217" s="1297"/>
    </row>
    <row r="218" spans="1:26" ht="15.75" customHeight="1">
      <c r="A218" s="1575"/>
      <c r="B218" s="1582"/>
      <c r="C218" s="1297"/>
      <c r="D218" s="1296"/>
      <c r="E218" s="1296"/>
      <c r="F218" s="1296"/>
      <c r="G218" s="1578"/>
      <c r="H218" s="1583"/>
      <c r="I218" s="1583"/>
      <c r="J218" s="1298"/>
      <c r="K218" s="1298"/>
      <c r="L218" s="1298"/>
      <c r="M218" s="1298"/>
      <c r="N218" s="1298"/>
      <c r="O218" s="1296"/>
      <c r="P218" s="1296"/>
      <c r="Q218" s="1296"/>
      <c r="R218" s="1297"/>
      <c r="S218" s="1297"/>
      <c r="T218" s="1297"/>
      <c r="U218" s="1297"/>
      <c r="V218" s="1297"/>
      <c r="W218" s="1297"/>
      <c r="X218" s="1297"/>
      <c r="Y218" s="1297"/>
      <c r="Z218" s="1297"/>
    </row>
    <row r="219" spans="1:26" ht="15.75" customHeight="1">
      <c r="A219" s="1575"/>
      <c r="B219" s="1582"/>
      <c r="C219" s="1297"/>
      <c r="D219" s="1296"/>
      <c r="E219" s="1296"/>
      <c r="F219" s="1296"/>
      <c r="G219" s="1578"/>
      <c r="H219" s="1583"/>
      <c r="I219" s="1583"/>
      <c r="J219" s="1298"/>
      <c r="K219" s="1298"/>
      <c r="L219" s="1298"/>
      <c r="M219" s="1298"/>
      <c r="N219" s="1298"/>
      <c r="O219" s="1296"/>
      <c r="P219" s="1296"/>
      <c r="Q219" s="1296"/>
      <c r="R219" s="1297"/>
      <c r="S219" s="1297"/>
      <c r="T219" s="1297"/>
      <c r="U219" s="1297"/>
      <c r="V219" s="1297"/>
      <c r="W219" s="1297"/>
      <c r="X219" s="1297"/>
      <c r="Y219" s="1297"/>
      <c r="Z219" s="1297"/>
    </row>
    <row r="220" spans="1:26" ht="15.75" customHeight="1">
      <c r="A220" s="1575"/>
      <c r="B220" s="1582"/>
      <c r="C220" s="1297"/>
      <c r="D220" s="1296"/>
      <c r="E220" s="1296"/>
      <c r="F220" s="1296"/>
      <c r="G220" s="1578"/>
      <c r="H220" s="1583"/>
      <c r="I220" s="1583"/>
      <c r="J220" s="1298"/>
      <c r="K220" s="1298"/>
      <c r="L220" s="1298"/>
      <c r="M220" s="1298"/>
      <c r="N220" s="1298"/>
      <c r="O220" s="1296"/>
      <c r="P220" s="1296"/>
      <c r="Q220" s="1296"/>
      <c r="R220" s="1297"/>
      <c r="S220" s="1297"/>
      <c r="T220" s="1297"/>
      <c r="U220" s="1297"/>
      <c r="V220" s="1297"/>
      <c r="W220" s="1297"/>
      <c r="X220" s="1297"/>
      <c r="Y220" s="1297"/>
      <c r="Z220" s="1297"/>
    </row>
    <row r="221" spans="1:26" ht="15.75" customHeight="1">
      <c r="A221" s="1575"/>
      <c r="B221" s="1582"/>
      <c r="C221" s="1297"/>
      <c r="D221" s="1296"/>
      <c r="E221" s="1296"/>
      <c r="F221" s="1296"/>
      <c r="G221" s="1578"/>
      <c r="H221" s="1583"/>
      <c r="I221" s="1583"/>
      <c r="J221" s="1298"/>
      <c r="K221" s="1298"/>
      <c r="L221" s="1298"/>
      <c r="M221" s="1298"/>
      <c r="N221" s="1298"/>
      <c r="O221" s="1296"/>
      <c r="P221" s="1296"/>
      <c r="Q221" s="1296"/>
      <c r="R221" s="1297"/>
      <c r="S221" s="1297"/>
      <c r="T221" s="1297"/>
      <c r="U221" s="1297"/>
      <c r="V221" s="1297"/>
      <c r="W221" s="1297"/>
      <c r="X221" s="1297"/>
      <c r="Y221" s="1297"/>
      <c r="Z221" s="1297"/>
    </row>
    <row r="222" spans="1:26" ht="15.75" customHeight="1">
      <c r="A222" s="1575"/>
      <c r="B222" s="1582"/>
      <c r="C222" s="1297"/>
      <c r="D222" s="1296"/>
      <c r="E222" s="1296"/>
      <c r="F222" s="1296"/>
      <c r="G222" s="1578"/>
      <c r="H222" s="1583"/>
      <c r="I222" s="1583"/>
      <c r="J222" s="1298"/>
      <c r="K222" s="1298"/>
      <c r="L222" s="1298"/>
      <c r="M222" s="1298"/>
      <c r="N222" s="1298"/>
      <c r="O222" s="1296"/>
      <c r="P222" s="1296"/>
      <c r="Q222" s="1296"/>
      <c r="R222" s="1297"/>
      <c r="S222" s="1297"/>
      <c r="T222" s="1297"/>
      <c r="U222" s="1297"/>
      <c r="V222" s="1297"/>
      <c r="W222" s="1297"/>
      <c r="X222" s="1297"/>
      <c r="Y222" s="1297"/>
      <c r="Z222" s="1297"/>
    </row>
    <row r="223" spans="1:26" ht="15.75" customHeight="1">
      <c r="A223" s="1575"/>
      <c r="B223" s="1582"/>
      <c r="C223" s="1297"/>
      <c r="D223" s="1296"/>
      <c r="E223" s="1296"/>
      <c r="F223" s="1296"/>
      <c r="G223" s="1578"/>
      <c r="H223" s="1583"/>
      <c r="I223" s="1583"/>
      <c r="J223" s="1298"/>
      <c r="K223" s="1298"/>
      <c r="L223" s="1298"/>
      <c r="M223" s="1298"/>
      <c r="N223" s="1298"/>
      <c r="O223" s="1296"/>
      <c r="P223" s="1296"/>
      <c r="Q223" s="1296"/>
      <c r="R223" s="1297"/>
      <c r="S223" s="1297"/>
      <c r="T223" s="1297"/>
      <c r="U223" s="1297"/>
      <c r="V223" s="1297"/>
      <c r="W223" s="1297"/>
      <c r="X223" s="1297"/>
      <c r="Y223" s="1297"/>
      <c r="Z223" s="1297"/>
    </row>
    <row r="224" spans="1:26" ht="15.75" customHeight="1">
      <c r="A224" s="1575"/>
      <c r="B224" s="1582"/>
      <c r="C224" s="1297"/>
      <c r="D224" s="1296"/>
      <c r="E224" s="1296"/>
      <c r="F224" s="1296"/>
      <c r="G224" s="1578"/>
      <c r="H224" s="1583"/>
      <c r="I224" s="1583"/>
      <c r="J224" s="1298"/>
      <c r="K224" s="1298"/>
      <c r="L224" s="1298"/>
      <c r="M224" s="1298"/>
      <c r="N224" s="1298"/>
      <c r="O224" s="1296"/>
      <c r="P224" s="1296"/>
      <c r="Q224" s="1296"/>
      <c r="R224" s="1297"/>
      <c r="S224" s="1297"/>
      <c r="T224" s="1297"/>
      <c r="U224" s="1297"/>
      <c r="V224" s="1297"/>
      <c r="W224" s="1297"/>
      <c r="X224" s="1297"/>
      <c r="Y224" s="1297"/>
      <c r="Z224" s="1297"/>
    </row>
    <row r="225" spans="1:26" ht="15.75" customHeight="1">
      <c r="A225" s="1575"/>
      <c r="B225" s="1582"/>
      <c r="C225" s="1297"/>
      <c r="D225" s="1296"/>
      <c r="E225" s="1296"/>
      <c r="F225" s="1296"/>
      <c r="G225" s="1578"/>
      <c r="H225" s="1583"/>
      <c r="I225" s="1583"/>
      <c r="J225" s="1298"/>
      <c r="K225" s="1298"/>
      <c r="L225" s="1298"/>
      <c r="M225" s="1298"/>
      <c r="N225" s="1298"/>
      <c r="O225" s="1296"/>
      <c r="P225" s="1296"/>
      <c r="Q225" s="1296"/>
      <c r="R225" s="1297"/>
      <c r="S225" s="1297"/>
      <c r="T225" s="1297"/>
      <c r="U225" s="1297"/>
      <c r="V225" s="1297"/>
      <c r="W225" s="1297"/>
      <c r="X225" s="1297"/>
      <c r="Y225" s="1297"/>
      <c r="Z225" s="1297"/>
    </row>
    <row r="226" spans="1:26" ht="15.75" customHeight="1">
      <c r="A226" s="1575"/>
      <c r="B226" s="1582"/>
      <c r="C226" s="1297"/>
      <c r="D226" s="1296"/>
      <c r="E226" s="1296"/>
      <c r="F226" s="1296"/>
      <c r="G226" s="1578"/>
      <c r="H226" s="1583"/>
      <c r="I226" s="1583"/>
      <c r="J226" s="1298"/>
      <c r="K226" s="1298"/>
      <c r="L226" s="1298"/>
      <c r="M226" s="1298"/>
      <c r="N226" s="1298"/>
      <c r="O226" s="1296"/>
      <c r="P226" s="1296"/>
      <c r="Q226" s="1296"/>
      <c r="R226" s="1297"/>
      <c r="S226" s="1297"/>
      <c r="T226" s="1297"/>
      <c r="U226" s="1297"/>
      <c r="V226" s="1297"/>
      <c r="W226" s="1297"/>
      <c r="X226" s="1297"/>
      <c r="Y226" s="1297"/>
      <c r="Z226" s="1297"/>
    </row>
    <row r="227" spans="1:26" ht="15.75" customHeight="1">
      <c r="A227" s="1575"/>
      <c r="B227" s="1582"/>
      <c r="C227" s="1297"/>
      <c r="D227" s="1296"/>
      <c r="E227" s="1296"/>
      <c r="F227" s="1296"/>
      <c r="G227" s="1578"/>
      <c r="H227" s="1583"/>
      <c r="I227" s="1583"/>
      <c r="J227" s="1298"/>
      <c r="K227" s="1298"/>
      <c r="L227" s="1298"/>
      <c r="M227" s="1298"/>
      <c r="N227" s="1298"/>
      <c r="O227" s="1296"/>
      <c r="P227" s="1296"/>
      <c r="Q227" s="1296"/>
      <c r="R227" s="1297"/>
      <c r="S227" s="1297"/>
      <c r="T227" s="1297"/>
      <c r="U227" s="1297"/>
      <c r="V227" s="1297"/>
      <c r="W227" s="1297"/>
      <c r="X227" s="1297"/>
      <c r="Y227" s="1297"/>
      <c r="Z227" s="1297"/>
    </row>
    <row r="228" spans="1:26" ht="15.75" customHeight="1">
      <c r="A228" s="1575"/>
      <c r="B228" s="1582"/>
      <c r="C228" s="1297"/>
      <c r="D228" s="1296"/>
      <c r="E228" s="1296"/>
      <c r="F228" s="1296"/>
      <c r="G228" s="1578"/>
      <c r="H228" s="1583"/>
      <c r="I228" s="1583"/>
      <c r="J228" s="1298"/>
      <c r="K228" s="1298"/>
      <c r="L228" s="1298"/>
      <c r="M228" s="1298"/>
      <c r="N228" s="1298"/>
      <c r="O228" s="1296"/>
      <c r="P228" s="1296"/>
      <c r="Q228" s="1296"/>
      <c r="R228" s="1297"/>
      <c r="S228" s="1297"/>
      <c r="T228" s="1297"/>
      <c r="U228" s="1297"/>
      <c r="V228" s="1297"/>
      <c r="W228" s="1297"/>
      <c r="X228" s="1297"/>
      <c r="Y228" s="1297"/>
      <c r="Z228" s="1297"/>
    </row>
    <row r="229" spans="1:26" ht="15.75" customHeight="1">
      <c r="A229" s="1575"/>
      <c r="B229" s="1582"/>
      <c r="C229" s="1297"/>
      <c r="D229" s="1296"/>
      <c r="E229" s="1296"/>
      <c r="F229" s="1296"/>
      <c r="G229" s="1578"/>
      <c r="H229" s="1583"/>
      <c r="I229" s="1583"/>
      <c r="J229" s="1298"/>
      <c r="K229" s="1298"/>
      <c r="L229" s="1298"/>
      <c r="M229" s="1298"/>
      <c r="N229" s="1298"/>
      <c r="O229" s="1296"/>
      <c r="P229" s="1296"/>
      <c r="Q229" s="1296"/>
      <c r="R229" s="1297"/>
      <c r="S229" s="1297"/>
      <c r="T229" s="1297"/>
      <c r="U229" s="1297"/>
      <c r="V229" s="1297"/>
      <c r="W229" s="1297"/>
      <c r="X229" s="1297"/>
      <c r="Y229" s="1297"/>
      <c r="Z229" s="1297"/>
    </row>
    <row r="230" spans="1:26" ht="15.75" customHeight="1">
      <c r="A230" s="1575" t="s">
        <v>3999</v>
      </c>
      <c r="B230" s="1582"/>
      <c r="C230" s="1297"/>
      <c r="D230" s="1296" t="s">
        <v>4000</v>
      </c>
      <c r="E230" s="1606" t="s">
        <v>4001</v>
      </c>
      <c r="F230" s="1296"/>
      <c r="G230" s="1578"/>
      <c r="H230" s="1583"/>
      <c r="I230" s="1583"/>
      <c r="J230" s="1298"/>
      <c r="K230" s="1298"/>
      <c r="L230" s="1298"/>
      <c r="M230" s="1298"/>
      <c r="N230" s="1298"/>
      <c r="O230" s="1296"/>
      <c r="P230" s="1296"/>
      <c r="Q230" s="1296"/>
      <c r="R230" s="1297"/>
      <c r="S230" s="1297"/>
      <c r="T230" s="1297"/>
      <c r="U230" s="1297"/>
      <c r="V230" s="1297"/>
      <c r="W230" s="1297"/>
      <c r="X230" s="1297"/>
      <c r="Y230" s="1297"/>
      <c r="Z230" s="1297"/>
    </row>
    <row r="231" spans="1:26" ht="15.75" customHeight="1">
      <c r="A231" s="1575" t="s">
        <v>4006</v>
      </c>
      <c r="B231" s="1582"/>
      <c r="C231" s="1297"/>
      <c r="D231" s="1606">
        <v>0.75127999999999995</v>
      </c>
      <c r="E231" s="1606">
        <v>0.150256</v>
      </c>
      <c r="F231" s="1296"/>
      <c r="G231" s="1578"/>
      <c r="H231" s="1583"/>
      <c r="I231" s="1583"/>
      <c r="J231" s="1298"/>
      <c r="K231" s="1298"/>
      <c r="L231" s="1298"/>
      <c r="M231" s="1298"/>
      <c r="N231" s="1298"/>
      <c r="O231" s="1296"/>
      <c r="P231" s="1296"/>
      <c r="Q231" s="1296"/>
      <c r="R231" s="1297"/>
      <c r="S231" s="1297"/>
      <c r="T231" s="1297"/>
      <c r="U231" s="1297"/>
      <c r="V231" s="1297"/>
      <c r="W231" s="1297"/>
      <c r="X231" s="1297"/>
      <c r="Y231" s="1297"/>
      <c r="Z231" s="1297"/>
    </row>
    <row r="232" spans="1:26" ht="15.75" customHeight="1">
      <c r="A232" s="1575" t="s">
        <v>4007</v>
      </c>
      <c r="B232" s="1582"/>
      <c r="C232" s="1297"/>
      <c r="D232" s="1607">
        <v>0.04</v>
      </c>
      <c r="E232" s="1606">
        <v>8.0000000000000002E-3</v>
      </c>
      <c r="F232" s="1296"/>
      <c r="G232" s="1578"/>
      <c r="H232" s="1583"/>
      <c r="I232" s="1583"/>
      <c r="J232" s="1298"/>
      <c r="K232" s="1298"/>
      <c r="L232" s="1298"/>
      <c r="M232" s="1298"/>
      <c r="N232" s="1298"/>
      <c r="O232" s="1296"/>
      <c r="P232" s="1296"/>
      <c r="Q232" s="1296"/>
      <c r="R232" s="1297"/>
      <c r="S232" s="1297"/>
      <c r="T232" s="1297"/>
      <c r="U232" s="1297"/>
      <c r="V232" s="1297"/>
      <c r="W232" s="1297"/>
      <c r="X232" s="1297"/>
      <c r="Y232" s="1297"/>
      <c r="Z232" s="1297"/>
    </row>
    <row r="233" spans="1:26" ht="15.75" customHeight="1">
      <c r="A233" s="1575" t="s">
        <v>4008</v>
      </c>
      <c r="B233" s="1582"/>
      <c r="C233" s="1297"/>
      <c r="D233" s="1606">
        <v>0.29200000000000004</v>
      </c>
      <c r="E233" s="1606">
        <v>5.8400000000000007E-2</v>
      </c>
      <c r="F233" s="1296"/>
      <c r="G233" s="1578"/>
      <c r="H233" s="1583"/>
      <c r="I233" s="1583"/>
      <c r="J233" s="1298"/>
      <c r="K233" s="1298"/>
      <c r="L233" s="1298"/>
      <c r="M233" s="1298"/>
      <c r="N233" s="1298"/>
      <c r="O233" s="1296"/>
      <c r="P233" s="1296"/>
      <c r="Q233" s="1296"/>
      <c r="R233" s="1297"/>
      <c r="S233" s="1297"/>
      <c r="T233" s="1297"/>
      <c r="U233" s="1297"/>
      <c r="V233" s="1297"/>
      <c r="W233" s="1297"/>
      <c r="X233" s="1297"/>
      <c r="Y233" s="1297"/>
      <c r="Z233" s="1297"/>
    </row>
    <row r="234" spans="1:26" ht="15.75" customHeight="1">
      <c r="A234" s="1575" t="s">
        <v>4009</v>
      </c>
      <c r="B234" s="1582"/>
      <c r="C234" s="1297"/>
      <c r="D234" s="1606">
        <v>0.22200000000000003</v>
      </c>
      <c r="E234" s="1606">
        <v>4.4400000000000009E-2</v>
      </c>
      <c r="F234" s="1296"/>
      <c r="G234" s="1578"/>
      <c r="H234" s="1583"/>
      <c r="I234" s="1583"/>
      <c r="J234" s="1298"/>
      <c r="K234" s="1298"/>
      <c r="L234" s="1298"/>
      <c r="M234" s="1298"/>
      <c r="N234" s="1298"/>
      <c r="O234" s="1296"/>
      <c r="P234" s="1296"/>
      <c r="Q234" s="1296"/>
      <c r="R234" s="1297"/>
      <c r="S234" s="1297"/>
      <c r="T234" s="1297"/>
      <c r="U234" s="1297"/>
      <c r="V234" s="1297"/>
      <c r="W234" s="1297"/>
      <c r="X234" s="1297"/>
      <c r="Y234" s="1297"/>
      <c r="Z234" s="1297"/>
    </row>
    <row r="235" spans="1:26" ht="15.75" customHeight="1">
      <c r="A235" s="1575" t="s">
        <v>4010</v>
      </c>
      <c r="B235" s="1582"/>
      <c r="C235" s="1297"/>
      <c r="D235" s="1606">
        <v>0.30809999999999998</v>
      </c>
      <c r="E235" s="1606">
        <v>6.1620000000000001E-2</v>
      </c>
      <c r="F235" s="1296"/>
      <c r="G235" s="1578"/>
      <c r="H235" s="1583"/>
      <c r="I235" s="1583"/>
      <c r="J235" s="1298"/>
      <c r="K235" s="1298"/>
      <c r="L235" s="1298"/>
      <c r="M235" s="1298"/>
      <c r="N235" s="1298"/>
      <c r="O235" s="1296"/>
      <c r="P235" s="1296"/>
      <c r="Q235" s="1296"/>
      <c r="R235" s="1297"/>
      <c r="S235" s="1297"/>
      <c r="T235" s="1297"/>
      <c r="U235" s="1297"/>
      <c r="V235" s="1297"/>
      <c r="W235" s="1297"/>
      <c r="X235" s="1297"/>
      <c r="Y235" s="1297"/>
      <c r="Z235" s="1297"/>
    </row>
    <row r="236" spans="1:26" ht="15.75" customHeight="1">
      <c r="A236" s="1575" t="s">
        <v>4011</v>
      </c>
      <c r="B236" s="1582"/>
      <c r="C236" s="1297"/>
      <c r="D236" s="1296"/>
      <c r="E236" s="1606">
        <v>0.32267600000000002</v>
      </c>
      <c r="F236" s="1296"/>
      <c r="G236" s="1578"/>
      <c r="H236" s="1583"/>
      <c r="I236" s="1583"/>
      <c r="J236" s="1298"/>
      <c r="K236" s="1298"/>
      <c r="L236" s="1298"/>
      <c r="M236" s="1298"/>
      <c r="N236" s="1298"/>
      <c r="O236" s="1296"/>
      <c r="P236" s="1296"/>
      <c r="Q236" s="1296"/>
      <c r="R236" s="1297"/>
      <c r="S236" s="1297"/>
      <c r="T236" s="1297"/>
      <c r="U236" s="1297"/>
      <c r="V236" s="1297"/>
      <c r="W236" s="1297"/>
      <c r="X236" s="1297"/>
      <c r="Y236" s="1297"/>
      <c r="Z236" s="1297"/>
    </row>
    <row r="237" spans="1:26" ht="15.75" customHeight="1">
      <c r="A237" s="1575"/>
      <c r="B237" s="1582"/>
      <c r="C237" s="1297"/>
      <c r="D237" s="1296"/>
      <c r="E237" s="1296"/>
      <c r="F237" s="1296"/>
      <c r="G237" s="1578"/>
      <c r="H237" s="1583"/>
      <c r="I237" s="1583"/>
      <c r="J237" s="1298"/>
      <c r="K237" s="1298"/>
      <c r="L237" s="1298"/>
      <c r="M237" s="1298"/>
      <c r="N237" s="1298"/>
      <c r="O237" s="1296"/>
      <c r="P237" s="1296"/>
      <c r="Q237" s="1296"/>
      <c r="R237" s="1297"/>
      <c r="S237" s="1297"/>
      <c r="T237" s="1297"/>
      <c r="U237" s="1297"/>
      <c r="V237" s="1297"/>
      <c r="W237" s="1297"/>
      <c r="X237" s="1297"/>
      <c r="Y237" s="1297"/>
      <c r="Z237" s="1297"/>
    </row>
    <row r="238" spans="1:26" ht="15.75" customHeight="1">
      <c r="A238" s="1575"/>
      <c r="B238" s="1582"/>
      <c r="C238" s="1297"/>
      <c r="D238" s="1296"/>
      <c r="E238" s="1296"/>
      <c r="F238" s="1296"/>
      <c r="G238" s="1578"/>
      <c r="H238" s="1583"/>
      <c r="I238" s="1583"/>
      <c r="J238" s="1298"/>
      <c r="K238" s="1298"/>
      <c r="L238" s="1298"/>
      <c r="M238" s="1298"/>
      <c r="N238" s="1298"/>
      <c r="O238" s="1296"/>
      <c r="P238" s="1296"/>
      <c r="Q238" s="1296"/>
      <c r="R238" s="1297"/>
      <c r="S238" s="1297"/>
      <c r="T238" s="1297"/>
      <c r="U238" s="1297"/>
      <c r="V238" s="1297"/>
      <c r="W238" s="1297"/>
      <c r="X238" s="1297"/>
      <c r="Y238" s="1297"/>
      <c r="Z238" s="1297"/>
    </row>
    <row r="239" spans="1:26" ht="15.75" customHeight="1">
      <c r="A239" s="1575"/>
      <c r="B239" s="1582"/>
      <c r="C239" s="1297"/>
      <c r="D239" s="1296"/>
      <c r="E239" s="1296"/>
      <c r="F239" s="1296"/>
      <c r="G239" s="1578"/>
      <c r="H239" s="1583"/>
      <c r="I239" s="1583"/>
      <c r="J239" s="1298"/>
      <c r="K239" s="1298"/>
      <c r="L239" s="1298"/>
      <c r="M239" s="1298"/>
      <c r="N239" s="1298"/>
      <c r="O239" s="1296"/>
      <c r="P239" s="1296"/>
      <c r="Q239" s="1296"/>
      <c r="R239" s="1297"/>
      <c r="S239" s="1297"/>
      <c r="T239" s="1297"/>
      <c r="U239" s="1297"/>
      <c r="V239" s="1297"/>
      <c r="W239" s="1297"/>
      <c r="X239" s="1297"/>
      <c r="Y239" s="1297"/>
      <c r="Z239" s="1297"/>
    </row>
    <row r="240" spans="1:26" ht="15.75" customHeight="1">
      <c r="A240" s="1575"/>
      <c r="B240" s="1582"/>
      <c r="C240" s="1297"/>
      <c r="D240" s="1296"/>
      <c r="E240" s="1296"/>
      <c r="F240" s="1296"/>
      <c r="G240" s="1578"/>
      <c r="H240" s="1583"/>
      <c r="I240" s="1583"/>
      <c r="J240" s="1298"/>
      <c r="K240" s="1298"/>
      <c r="L240" s="1298"/>
      <c r="M240" s="1298"/>
      <c r="N240" s="1298"/>
      <c r="O240" s="1296"/>
      <c r="P240" s="1296"/>
      <c r="Q240" s="1296"/>
      <c r="R240" s="1297"/>
      <c r="S240" s="1297"/>
      <c r="T240" s="1297"/>
      <c r="U240" s="1297"/>
      <c r="V240" s="1297"/>
      <c r="W240" s="1297"/>
      <c r="X240" s="1297"/>
      <c r="Y240" s="1297"/>
      <c r="Z240" s="1297"/>
    </row>
    <row r="241" spans="1:26" ht="15.75" customHeight="1">
      <c r="A241" s="1575"/>
      <c r="B241" s="1582"/>
      <c r="C241" s="1297"/>
      <c r="D241" s="1296"/>
      <c r="E241" s="1296"/>
      <c r="F241" s="1296"/>
      <c r="G241" s="1578"/>
      <c r="H241" s="1583"/>
      <c r="I241" s="1583"/>
      <c r="J241" s="1298"/>
      <c r="K241" s="1298"/>
      <c r="L241" s="1298"/>
      <c r="M241" s="1298"/>
      <c r="N241" s="1298"/>
      <c r="O241" s="1296"/>
      <c r="P241" s="1296"/>
      <c r="Q241" s="1296"/>
      <c r="R241" s="1297"/>
      <c r="S241" s="1297"/>
      <c r="T241" s="1297"/>
      <c r="U241" s="1297"/>
      <c r="V241" s="1297"/>
      <c r="W241" s="1297"/>
      <c r="X241" s="1297"/>
      <c r="Y241" s="1297"/>
      <c r="Z241" s="1297"/>
    </row>
    <row r="242" spans="1:26" ht="15.75" customHeight="1">
      <c r="A242" s="1575"/>
      <c r="B242" s="1582"/>
      <c r="C242" s="1297"/>
      <c r="D242" s="1296"/>
      <c r="E242" s="1296"/>
      <c r="F242" s="1296"/>
      <c r="G242" s="1578"/>
      <c r="H242" s="1583"/>
      <c r="I242" s="1583"/>
      <c r="J242" s="1298"/>
      <c r="K242" s="1298"/>
      <c r="L242" s="1298"/>
      <c r="M242" s="1298"/>
      <c r="N242" s="1298"/>
      <c r="O242" s="1296"/>
      <c r="P242" s="1296"/>
      <c r="Q242" s="1296"/>
      <c r="R242" s="1297"/>
      <c r="S242" s="1297"/>
      <c r="T242" s="1297"/>
      <c r="U242" s="1297"/>
      <c r="V242" s="1297"/>
      <c r="W242" s="1297"/>
      <c r="X242" s="1297"/>
      <c r="Y242" s="1297"/>
      <c r="Z242" s="1297"/>
    </row>
    <row r="243" spans="1:26" ht="15.75" customHeight="1">
      <c r="A243" s="1575"/>
      <c r="B243" s="1582"/>
      <c r="C243" s="1297"/>
      <c r="D243" s="1296"/>
      <c r="E243" s="1296"/>
      <c r="F243" s="1296"/>
      <c r="G243" s="1578"/>
      <c r="H243" s="1583"/>
      <c r="I243" s="1583"/>
      <c r="J243" s="1298"/>
      <c r="K243" s="1298"/>
      <c r="L243" s="1298"/>
      <c r="M243" s="1298"/>
      <c r="N243" s="1298"/>
      <c r="O243" s="1296"/>
      <c r="P243" s="1296"/>
      <c r="Q243" s="1296"/>
      <c r="R243" s="1297"/>
      <c r="S243" s="1297"/>
      <c r="T243" s="1297"/>
      <c r="U243" s="1297"/>
      <c r="V243" s="1297"/>
      <c r="W243" s="1297"/>
      <c r="X243" s="1297"/>
      <c r="Y243" s="1297"/>
      <c r="Z243" s="1297"/>
    </row>
    <row r="244" spans="1:26" ht="15.75" customHeight="1">
      <c r="A244" s="1575"/>
      <c r="B244" s="1582"/>
      <c r="C244" s="1297"/>
      <c r="D244" s="1296"/>
      <c r="E244" s="1296"/>
      <c r="F244" s="1296"/>
      <c r="G244" s="1578"/>
      <c r="H244" s="1583"/>
      <c r="I244" s="1583"/>
      <c r="J244" s="1298"/>
      <c r="K244" s="1298"/>
      <c r="L244" s="1298"/>
      <c r="M244" s="1298"/>
      <c r="N244" s="1298"/>
      <c r="O244" s="1296"/>
      <c r="P244" s="1296"/>
      <c r="Q244" s="1296"/>
      <c r="R244" s="1297"/>
      <c r="S244" s="1297"/>
      <c r="T244" s="1297"/>
      <c r="U244" s="1297"/>
      <c r="V244" s="1297"/>
      <c r="W244" s="1297"/>
      <c r="X244" s="1297"/>
      <c r="Y244" s="1297"/>
      <c r="Z244" s="1297"/>
    </row>
    <row r="245" spans="1:26" ht="15.75" customHeight="1">
      <c r="A245" s="1575"/>
      <c r="B245" s="1582"/>
      <c r="C245" s="1297"/>
      <c r="D245" s="1296"/>
      <c r="E245" s="1296"/>
      <c r="F245" s="1296"/>
      <c r="G245" s="1578"/>
      <c r="H245" s="1583"/>
      <c r="I245" s="1583"/>
      <c r="J245" s="1298"/>
      <c r="K245" s="1298"/>
      <c r="L245" s="1298"/>
      <c r="M245" s="1298"/>
      <c r="N245" s="1298"/>
      <c r="O245" s="1296"/>
      <c r="P245" s="1296"/>
      <c r="Q245" s="1296"/>
      <c r="R245" s="1297"/>
      <c r="S245" s="1297"/>
      <c r="T245" s="1297"/>
      <c r="U245" s="1297"/>
      <c r="V245" s="1297"/>
      <c r="W245" s="1297"/>
      <c r="X245" s="1297"/>
      <c r="Y245" s="1297"/>
      <c r="Z245" s="1297"/>
    </row>
    <row r="246" spans="1:26" ht="15.75" customHeight="1">
      <c r="A246" s="1575"/>
      <c r="B246" s="1582"/>
      <c r="C246" s="1297"/>
      <c r="D246" s="1296"/>
      <c r="E246" s="1296"/>
      <c r="F246" s="1296"/>
      <c r="G246" s="1578"/>
      <c r="H246" s="1583"/>
      <c r="I246" s="1583"/>
      <c r="J246" s="1298"/>
      <c r="K246" s="1298"/>
      <c r="L246" s="1298"/>
      <c r="M246" s="1298"/>
      <c r="N246" s="1298"/>
      <c r="O246" s="1296"/>
      <c r="P246" s="1296"/>
      <c r="Q246" s="1296"/>
      <c r="R246" s="1297"/>
      <c r="S246" s="1297"/>
      <c r="T246" s="1297"/>
      <c r="U246" s="1297"/>
      <c r="V246" s="1297"/>
      <c r="W246" s="1297"/>
      <c r="X246" s="1297"/>
      <c r="Y246" s="1297"/>
      <c r="Z246" s="1297"/>
    </row>
    <row r="247" spans="1:26" ht="15.75" customHeight="1">
      <c r="A247" s="1575"/>
      <c r="B247" s="1582"/>
      <c r="C247" s="1297"/>
      <c r="D247" s="1296"/>
      <c r="E247" s="1296"/>
      <c r="F247" s="1296"/>
      <c r="G247" s="1578"/>
      <c r="H247" s="1583"/>
      <c r="I247" s="1583"/>
      <c r="J247" s="1298"/>
      <c r="K247" s="1298"/>
      <c r="L247" s="1298"/>
      <c r="M247" s="1298"/>
      <c r="N247" s="1298"/>
      <c r="O247" s="1296"/>
      <c r="P247" s="1296"/>
      <c r="Q247" s="1296"/>
      <c r="R247" s="1297"/>
      <c r="S247" s="1297"/>
      <c r="T247" s="1297"/>
      <c r="U247" s="1297"/>
      <c r="V247" s="1297"/>
      <c r="W247" s="1297"/>
      <c r="X247" s="1297"/>
      <c r="Y247" s="1297"/>
      <c r="Z247" s="1297"/>
    </row>
    <row r="248" spans="1:26" ht="15.75" customHeight="1">
      <c r="A248" s="1575"/>
      <c r="B248" s="1582"/>
      <c r="C248" s="1297"/>
      <c r="D248" s="1296"/>
      <c r="E248" s="1296"/>
      <c r="F248" s="1296"/>
      <c r="G248" s="1578"/>
      <c r="H248" s="1583"/>
      <c r="I248" s="1583"/>
      <c r="J248" s="1298"/>
      <c r="K248" s="1298"/>
      <c r="L248" s="1298"/>
      <c r="M248" s="1298"/>
      <c r="N248" s="1298"/>
      <c r="O248" s="1296"/>
      <c r="P248" s="1296"/>
      <c r="Q248" s="1296"/>
      <c r="R248" s="1297"/>
      <c r="S248" s="1297"/>
      <c r="T248" s="1297"/>
      <c r="U248" s="1297"/>
      <c r="V248" s="1297"/>
      <c r="W248" s="1297"/>
      <c r="X248" s="1297"/>
      <c r="Y248" s="1297"/>
      <c r="Z248" s="1297"/>
    </row>
    <row r="249" spans="1:26" ht="15.75" customHeight="1">
      <c r="A249" s="1575"/>
      <c r="B249" s="1582"/>
      <c r="C249" s="1297"/>
      <c r="D249" s="1296"/>
      <c r="E249" s="1296"/>
      <c r="F249" s="1296"/>
      <c r="G249" s="1578"/>
      <c r="H249" s="1583"/>
      <c r="I249" s="1583"/>
      <c r="J249" s="1298"/>
      <c r="K249" s="1298"/>
      <c r="L249" s="1298"/>
      <c r="M249" s="1298"/>
      <c r="N249" s="1298"/>
      <c r="O249" s="1296"/>
      <c r="P249" s="1296"/>
      <c r="Q249" s="1296"/>
      <c r="R249" s="1297"/>
      <c r="S249" s="1297"/>
      <c r="T249" s="1297"/>
      <c r="U249" s="1297"/>
      <c r="V249" s="1297"/>
      <c r="W249" s="1297"/>
      <c r="X249" s="1297"/>
      <c r="Y249" s="1297"/>
      <c r="Z249" s="1297"/>
    </row>
    <row r="250" spans="1:26" ht="15.75" customHeight="1">
      <c r="A250" s="1575"/>
      <c r="B250" s="1582"/>
      <c r="C250" s="1297"/>
      <c r="D250" s="1296"/>
      <c r="E250" s="1296"/>
      <c r="F250" s="1296"/>
      <c r="G250" s="1578"/>
      <c r="H250" s="1583"/>
      <c r="I250" s="1583"/>
      <c r="J250" s="1298"/>
      <c r="K250" s="1298"/>
      <c r="L250" s="1298"/>
      <c r="M250" s="1298"/>
      <c r="N250" s="1298"/>
      <c r="O250" s="1296"/>
      <c r="P250" s="1296"/>
      <c r="Q250" s="1296"/>
      <c r="R250" s="1297"/>
      <c r="S250" s="1297"/>
      <c r="T250" s="1297"/>
      <c r="U250" s="1297"/>
      <c r="V250" s="1297"/>
      <c r="W250" s="1297"/>
      <c r="X250" s="1297"/>
      <c r="Y250" s="1297"/>
      <c r="Z250" s="1297"/>
    </row>
    <row r="251" spans="1:26" ht="15.75" customHeight="1">
      <c r="A251" s="1575"/>
      <c r="B251" s="1582"/>
      <c r="C251" s="1297"/>
      <c r="D251" s="1296"/>
      <c r="E251" s="1296"/>
      <c r="F251" s="1296"/>
      <c r="G251" s="1578"/>
      <c r="H251" s="1583"/>
      <c r="I251" s="1583"/>
      <c r="J251" s="1298"/>
      <c r="K251" s="1298"/>
      <c r="L251" s="1298"/>
      <c r="M251" s="1298"/>
      <c r="N251" s="1298"/>
      <c r="O251" s="1296"/>
      <c r="P251" s="1296"/>
      <c r="Q251" s="1296"/>
      <c r="R251" s="1297"/>
      <c r="S251" s="1297"/>
      <c r="T251" s="1297"/>
      <c r="U251" s="1297"/>
      <c r="V251" s="1297"/>
      <c r="W251" s="1297"/>
      <c r="X251" s="1297"/>
      <c r="Y251" s="1297"/>
      <c r="Z251" s="1297"/>
    </row>
    <row r="252" spans="1:26" ht="15.75" customHeight="1">
      <c r="A252" s="1575"/>
      <c r="B252" s="1582"/>
      <c r="C252" s="1297"/>
      <c r="D252" s="1296"/>
      <c r="E252" s="1296"/>
      <c r="F252" s="1296"/>
      <c r="G252" s="1578"/>
      <c r="H252" s="1583"/>
      <c r="I252" s="1583"/>
      <c r="J252" s="1298"/>
      <c r="K252" s="1298"/>
      <c r="L252" s="1298"/>
      <c r="M252" s="1298"/>
      <c r="N252" s="1298"/>
      <c r="O252" s="1296"/>
      <c r="P252" s="1296"/>
      <c r="Q252" s="1296"/>
      <c r="R252" s="1297"/>
      <c r="S252" s="1297"/>
      <c r="T252" s="1297"/>
      <c r="U252" s="1297"/>
      <c r="V252" s="1297"/>
      <c r="W252" s="1297"/>
      <c r="X252" s="1297"/>
      <c r="Y252" s="1297"/>
      <c r="Z252" s="1297"/>
    </row>
    <row r="253" spans="1:26" ht="15.75" customHeight="1">
      <c r="A253" s="1575"/>
      <c r="B253" s="1582"/>
      <c r="C253" s="1297"/>
      <c r="D253" s="1296"/>
      <c r="E253" s="1296"/>
      <c r="F253" s="1296"/>
      <c r="G253" s="1578"/>
      <c r="H253" s="1583"/>
      <c r="I253" s="1583"/>
      <c r="J253" s="1298"/>
      <c r="K253" s="1298"/>
      <c r="L253" s="1298"/>
      <c r="M253" s="1298"/>
      <c r="N253" s="1298"/>
      <c r="O253" s="1296"/>
      <c r="P253" s="1296"/>
      <c r="Q253" s="1296"/>
      <c r="R253" s="1297"/>
      <c r="S253" s="1297"/>
      <c r="T253" s="1297"/>
      <c r="U253" s="1297"/>
      <c r="V253" s="1297"/>
      <c r="W253" s="1297"/>
      <c r="X253" s="1297"/>
      <c r="Y253" s="1297"/>
      <c r="Z253" s="1297"/>
    </row>
    <row r="254" spans="1:26" ht="15.75" customHeight="1">
      <c r="A254" s="1575"/>
      <c r="B254" s="1582"/>
      <c r="C254" s="1297"/>
      <c r="D254" s="1296"/>
      <c r="E254" s="1296"/>
      <c r="F254" s="1296"/>
      <c r="G254" s="1578"/>
      <c r="H254" s="1583"/>
      <c r="I254" s="1583"/>
      <c r="J254" s="1298"/>
      <c r="K254" s="1298"/>
      <c r="L254" s="1298"/>
      <c r="M254" s="1298"/>
      <c r="N254" s="1298"/>
      <c r="O254" s="1296"/>
      <c r="P254" s="1296"/>
      <c r="Q254" s="1296"/>
      <c r="R254" s="1297"/>
      <c r="S254" s="1297"/>
      <c r="T254" s="1297"/>
      <c r="U254" s="1297"/>
      <c r="V254" s="1297"/>
      <c r="W254" s="1297"/>
      <c r="X254" s="1297"/>
      <c r="Y254" s="1297"/>
      <c r="Z254" s="1297"/>
    </row>
    <row r="255" spans="1:26" ht="15.75" customHeight="1">
      <c r="A255" s="1575"/>
      <c r="B255" s="1582"/>
      <c r="C255" s="1297"/>
      <c r="D255" s="1296"/>
      <c r="E255" s="1296"/>
      <c r="F255" s="1296"/>
      <c r="G255" s="1578"/>
      <c r="H255" s="1583"/>
      <c r="I255" s="1583"/>
      <c r="J255" s="1298"/>
      <c r="K255" s="1298"/>
      <c r="L255" s="1298"/>
      <c r="M255" s="1298"/>
      <c r="N255" s="1298"/>
      <c r="O255" s="1296"/>
      <c r="P255" s="1296"/>
      <c r="Q255" s="1296"/>
      <c r="R255" s="1297"/>
      <c r="S255" s="1297"/>
      <c r="T255" s="1297"/>
      <c r="U255" s="1297"/>
      <c r="V255" s="1297"/>
      <c r="W255" s="1297"/>
      <c r="X255" s="1297"/>
      <c r="Y255" s="1297"/>
      <c r="Z255" s="1297"/>
    </row>
    <row r="256" spans="1:26" ht="15.75" customHeight="1">
      <c r="A256" s="1575"/>
      <c r="B256" s="1582"/>
      <c r="C256" s="1297"/>
      <c r="D256" s="1296"/>
      <c r="E256" s="1296"/>
      <c r="F256" s="1296"/>
      <c r="G256" s="1578"/>
      <c r="H256" s="1583"/>
      <c r="I256" s="1583"/>
      <c r="J256" s="1298"/>
      <c r="K256" s="1298"/>
      <c r="L256" s="1298"/>
      <c r="M256" s="1298"/>
      <c r="N256" s="1298"/>
      <c r="O256" s="1296"/>
      <c r="P256" s="1296"/>
      <c r="Q256" s="1296"/>
      <c r="R256" s="1297"/>
      <c r="S256" s="1297"/>
      <c r="T256" s="1297"/>
      <c r="U256" s="1297"/>
      <c r="V256" s="1297"/>
      <c r="W256" s="1297"/>
      <c r="X256" s="1297"/>
      <c r="Y256" s="1297"/>
      <c r="Z256" s="1297"/>
    </row>
    <row r="257" spans="1:26" ht="15.75" customHeight="1">
      <c r="A257" s="1575"/>
      <c r="B257" s="1582"/>
      <c r="C257" s="1297"/>
      <c r="D257" s="1296"/>
      <c r="E257" s="1296"/>
      <c r="F257" s="1296"/>
      <c r="G257" s="1578"/>
      <c r="H257" s="1583"/>
      <c r="I257" s="1583"/>
      <c r="J257" s="1298"/>
      <c r="K257" s="1298"/>
      <c r="L257" s="1298"/>
      <c r="M257" s="1298"/>
      <c r="N257" s="1298"/>
      <c r="O257" s="1296"/>
      <c r="P257" s="1296"/>
      <c r="Q257" s="1296"/>
      <c r="R257" s="1297"/>
      <c r="S257" s="1297"/>
      <c r="T257" s="1297"/>
      <c r="U257" s="1297"/>
      <c r="V257" s="1297"/>
      <c r="W257" s="1297"/>
      <c r="X257" s="1297"/>
      <c r="Y257" s="1297"/>
      <c r="Z257" s="1297"/>
    </row>
    <row r="258" spans="1:26" ht="15.75" customHeight="1">
      <c r="A258" s="1575"/>
      <c r="B258" s="1582"/>
      <c r="C258" s="1297"/>
      <c r="D258" s="1296"/>
      <c r="E258" s="1296"/>
      <c r="F258" s="1296"/>
      <c r="G258" s="1578"/>
      <c r="H258" s="1583"/>
      <c r="I258" s="1583"/>
      <c r="J258" s="1298"/>
      <c r="K258" s="1298"/>
      <c r="L258" s="1298"/>
      <c r="M258" s="1298"/>
      <c r="N258" s="1298"/>
      <c r="O258" s="1296"/>
      <c r="P258" s="1296"/>
      <c r="Q258" s="1296"/>
      <c r="R258" s="1297"/>
      <c r="S258" s="1297"/>
      <c r="T258" s="1297"/>
      <c r="U258" s="1297"/>
      <c r="V258" s="1297"/>
      <c r="W258" s="1297"/>
      <c r="X258" s="1297"/>
      <c r="Y258" s="1297"/>
      <c r="Z258" s="1297"/>
    </row>
    <row r="259" spans="1:26" ht="15.75" customHeight="1">
      <c r="A259" s="1575"/>
      <c r="B259" s="1582"/>
      <c r="C259" s="1297"/>
      <c r="D259" s="1296"/>
      <c r="E259" s="1296"/>
      <c r="F259" s="1296"/>
      <c r="G259" s="1578"/>
      <c r="H259" s="1583"/>
      <c r="I259" s="1583"/>
      <c r="J259" s="1298"/>
      <c r="K259" s="1298"/>
      <c r="L259" s="1298"/>
      <c r="M259" s="1298"/>
      <c r="N259" s="1298"/>
      <c r="O259" s="1296"/>
      <c r="P259" s="1296"/>
      <c r="Q259" s="1296"/>
      <c r="R259" s="1297"/>
      <c r="S259" s="1297"/>
      <c r="T259" s="1297"/>
      <c r="U259" s="1297"/>
      <c r="V259" s="1297"/>
      <c r="W259" s="1297"/>
      <c r="X259" s="1297"/>
      <c r="Y259" s="1297"/>
      <c r="Z259" s="1297"/>
    </row>
    <row r="260" spans="1:26" ht="15.75" customHeight="1">
      <c r="A260" s="1575"/>
      <c r="B260" s="1582"/>
      <c r="C260" s="1297"/>
      <c r="D260" s="1296"/>
      <c r="E260" s="1296"/>
      <c r="F260" s="1296"/>
      <c r="G260" s="1578"/>
      <c r="H260" s="1583"/>
      <c r="I260" s="1583"/>
      <c r="J260" s="1298"/>
      <c r="K260" s="1298"/>
      <c r="L260" s="1298"/>
      <c r="M260" s="1298"/>
      <c r="N260" s="1298"/>
      <c r="O260" s="1296"/>
      <c r="P260" s="1296"/>
      <c r="Q260" s="1296"/>
      <c r="R260" s="1297"/>
      <c r="S260" s="1297"/>
      <c r="T260" s="1297"/>
      <c r="U260" s="1297"/>
      <c r="V260" s="1297"/>
      <c r="W260" s="1297"/>
      <c r="X260" s="1297"/>
      <c r="Y260" s="1297"/>
      <c r="Z260" s="1297"/>
    </row>
    <row r="261" spans="1:26" ht="15.75" customHeight="1">
      <c r="A261" s="1575"/>
      <c r="B261" s="1582"/>
      <c r="C261" s="1297"/>
      <c r="D261" s="1296"/>
      <c r="E261" s="1296"/>
      <c r="F261" s="1296"/>
      <c r="G261" s="1578"/>
      <c r="H261" s="1583"/>
      <c r="I261" s="1583"/>
      <c r="J261" s="1298"/>
      <c r="K261" s="1298"/>
      <c r="L261" s="1298"/>
      <c r="M261" s="1298"/>
      <c r="N261" s="1298"/>
      <c r="O261" s="1296"/>
      <c r="P261" s="1296"/>
      <c r="Q261" s="1296"/>
      <c r="R261" s="1297"/>
      <c r="S261" s="1297"/>
      <c r="T261" s="1297"/>
      <c r="U261" s="1297"/>
      <c r="V261" s="1297"/>
      <c r="W261" s="1297"/>
      <c r="X261" s="1297"/>
      <c r="Y261" s="1297"/>
      <c r="Z261" s="1297"/>
    </row>
    <row r="262" spans="1:26" ht="15.75" customHeight="1">
      <c r="A262" s="1575"/>
      <c r="B262" s="1582"/>
      <c r="C262" s="1297"/>
      <c r="D262" s="1296"/>
      <c r="E262" s="1296"/>
      <c r="F262" s="1296"/>
      <c r="G262" s="1578"/>
      <c r="H262" s="1583"/>
      <c r="I262" s="1583"/>
      <c r="J262" s="1298"/>
      <c r="K262" s="1298"/>
      <c r="L262" s="1298"/>
      <c r="M262" s="1298"/>
      <c r="N262" s="1298"/>
      <c r="O262" s="1296"/>
      <c r="P262" s="1296"/>
      <c r="Q262" s="1296"/>
      <c r="R262" s="1297"/>
      <c r="S262" s="1297"/>
      <c r="T262" s="1297"/>
      <c r="U262" s="1297"/>
      <c r="V262" s="1297"/>
      <c r="W262" s="1297"/>
      <c r="X262" s="1297"/>
      <c r="Y262" s="1297"/>
      <c r="Z262" s="1297"/>
    </row>
    <row r="263" spans="1:26" ht="15.75" customHeight="1">
      <c r="A263" s="1575"/>
      <c r="B263" s="1582"/>
      <c r="C263" s="1297"/>
      <c r="D263" s="1296"/>
      <c r="E263" s="1296"/>
      <c r="F263" s="1296"/>
      <c r="G263" s="1578"/>
      <c r="H263" s="1583"/>
      <c r="I263" s="1583"/>
      <c r="J263" s="1298"/>
      <c r="K263" s="1298"/>
      <c r="L263" s="1298"/>
      <c r="M263" s="1298"/>
      <c r="N263" s="1298"/>
      <c r="O263" s="1296"/>
      <c r="P263" s="1296"/>
      <c r="Q263" s="1296"/>
      <c r="R263" s="1297"/>
      <c r="S263" s="1297"/>
      <c r="T263" s="1297"/>
      <c r="U263" s="1297"/>
      <c r="V263" s="1297"/>
      <c r="W263" s="1297"/>
      <c r="X263" s="1297"/>
      <c r="Y263" s="1297"/>
      <c r="Z263" s="1297"/>
    </row>
    <row r="264" spans="1:26" ht="15.75" customHeight="1">
      <c r="A264" s="1575"/>
      <c r="B264" s="1582"/>
      <c r="C264" s="1297"/>
      <c r="D264" s="1296"/>
      <c r="E264" s="1296"/>
      <c r="F264" s="1296"/>
      <c r="G264" s="1578"/>
      <c r="H264" s="1583"/>
      <c r="I264" s="1583"/>
      <c r="J264" s="1298"/>
      <c r="K264" s="1298"/>
      <c r="L264" s="1298"/>
      <c r="M264" s="1298"/>
      <c r="N264" s="1298"/>
      <c r="O264" s="1296"/>
      <c r="P264" s="1296"/>
      <c r="Q264" s="1296"/>
      <c r="R264" s="1297"/>
      <c r="S264" s="1297"/>
      <c r="T264" s="1297"/>
      <c r="U264" s="1297"/>
      <c r="V264" s="1297"/>
      <c r="W264" s="1297"/>
      <c r="X264" s="1297"/>
      <c r="Y264" s="1297"/>
      <c r="Z264" s="1297"/>
    </row>
    <row r="265" spans="1:26" ht="15.75" customHeight="1">
      <c r="A265" s="1575"/>
      <c r="B265" s="1582"/>
      <c r="C265" s="1297"/>
      <c r="D265" s="1296"/>
      <c r="E265" s="1296"/>
      <c r="F265" s="1296"/>
      <c r="G265" s="1578"/>
      <c r="H265" s="1583"/>
      <c r="I265" s="1583"/>
      <c r="J265" s="1298"/>
      <c r="K265" s="1298"/>
      <c r="L265" s="1298"/>
      <c r="M265" s="1298"/>
      <c r="N265" s="1298"/>
      <c r="O265" s="1296"/>
      <c r="P265" s="1296"/>
      <c r="Q265" s="1296"/>
      <c r="R265" s="1297"/>
      <c r="S265" s="1297"/>
      <c r="T265" s="1297"/>
      <c r="U265" s="1297"/>
      <c r="V265" s="1297"/>
      <c r="W265" s="1297"/>
      <c r="X265" s="1297"/>
      <c r="Y265" s="1297"/>
      <c r="Z265" s="1297"/>
    </row>
    <row r="266" spans="1:26" ht="15.75" customHeight="1">
      <c r="A266" s="1575"/>
      <c r="B266" s="1582"/>
      <c r="C266" s="1297"/>
      <c r="D266" s="1296"/>
      <c r="E266" s="1296"/>
      <c r="F266" s="1296"/>
      <c r="G266" s="1578"/>
      <c r="H266" s="1583"/>
      <c r="I266" s="1583"/>
      <c r="J266" s="1298"/>
      <c r="K266" s="1298"/>
      <c r="L266" s="1298"/>
      <c r="M266" s="1298"/>
      <c r="N266" s="1298"/>
      <c r="O266" s="1296"/>
      <c r="P266" s="1296"/>
      <c r="Q266" s="1296"/>
      <c r="R266" s="1297"/>
      <c r="S266" s="1297"/>
      <c r="T266" s="1297"/>
      <c r="U266" s="1297"/>
      <c r="V266" s="1297"/>
      <c r="W266" s="1297"/>
      <c r="X266" s="1297"/>
      <c r="Y266" s="1297"/>
      <c r="Z266" s="1297"/>
    </row>
    <row r="267" spans="1:26" ht="15.75" customHeight="1">
      <c r="A267" s="1575"/>
      <c r="B267" s="1582"/>
      <c r="C267" s="1297"/>
      <c r="D267" s="1296"/>
      <c r="E267" s="1296"/>
      <c r="F267" s="1296"/>
      <c r="G267" s="1578"/>
      <c r="H267" s="1583"/>
      <c r="I267" s="1583"/>
      <c r="J267" s="1298"/>
      <c r="K267" s="1298"/>
      <c r="L267" s="1298"/>
      <c r="M267" s="1298"/>
      <c r="N267" s="1298"/>
      <c r="O267" s="1296"/>
      <c r="P267" s="1296"/>
      <c r="Q267" s="1296"/>
      <c r="R267" s="1297"/>
      <c r="S267" s="1297"/>
      <c r="T267" s="1297"/>
      <c r="U267" s="1297"/>
      <c r="V267" s="1297"/>
      <c r="W267" s="1297"/>
      <c r="X267" s="1297"/>
      <c r="Y267" s="1297"/>
      <c r="Z267" s="1297"/>
    </row>
    <row r="268" spans="1:26" ht="15.75" customHeight="1">
      <c r="A268" s="1575"/>
      <c r="B268" s="1582"/>
      <c r="C268" s="1297"/>
      <c r="D268" s="1296"/>
      <c r="E268" s="1296"/>
      <c r="F268" s="1296"/>
      <c r="G268" s="1578"/>
      <c r="H268" s="1583"/>
      <c r="I268" s="1583"/>
      <c r="J268" s="1298"/>
      <c r="K268" s="1298"/>
      <c r="L268" s="1298"/>
      <c r="M268" s="1298"/>
      <c r="N268" s="1298"/>
      <c r="O268" s="1296"/>
      <c r="P268" s="1296"/>
      <c r="Q268" s="1296"/>
      <c r="R268" s="1297"/>
      <c r="S268" s="1297"/>
      <c r="T268" s="1297"/>
      <c r="U268" s="1297"/>
      <c r="V268" s="1297"/>
      <c r="W268" s="1297"/>
      <c r="X268" s="1297"/>
      <c r="Y268" s="1297"/>
      <c r="Z268" s="1297"/>
    </row>
    <row r="269" spans="1:26" ht="15.75" customHeight="1">
      <c r="A269" s="1575"/>
      <c r="B269" s="1582"/>
      <c r="C269" s="1297"/>
      <c r="D269" s="1296"/>
      <c r="E269" s="1296"/>
      <c r="F269" s="1296"/>
      <c r="G269" s="1578"/>
      <c r="H269" s="1583"/>
      <c r="I269" s="1583"/>
      <c r="J269" s="1298"/>
      <c r="K269" s="1298"/>
      <c r="L269" s="1298"/>
      <c r="M269" s="1298"/>
      <c r="N269" s="1298"/>
      <c r="O269" s="1296"/>
      <c r="P269" s="1296"/>
      <c r="Q269" s="1296"/>
      <c r="R269" s="1297"/>
      <c r="S269" s="1297"/>
      <c r="T269" s="1297"/>
      <c r="U269" s="1297"/>
      <c r="V269" s="1297"/>
      <c r="W269" s="1297"/>
      <c r="X269" s="1297"/>
      <c r="Y269" s="1297"/>
      <c r="Z269" s="1297"/>
    </row>
    <row r="270" spans="1:26" ht="15.75" customHeight="1">
      <c r="A270" s="1575"/>
      <c r="B270" s="1582"/>
      <c r="C270" s="1297"/>
      <c r="D270" s="1296"/>
      <c r="E270" s="1296"/>
      <c r="F270" s="1296"/>
      <c r="G270" s="1578"/>
      <c r="H270" s="1583"/>
      <c r="I270" s="1583"/>
      <c r="J270" s="1298"/>
      <c r="K270" s="1298"/>
      <c r="L270" s="1298"/>
      <c r="M270" s="1298"/>
      <c r="N270" s="1298"/>
      <c r="O270" s="1296"/>
      <c r="P270" s="1296"/>
      <c r="Q270" s="1296"/>
      <c r="R270" s="1297"/>
      <c r="S270" s="1297"/>
      <c r="T270" s="1297"/>
      <c r="U270" s="1297"/>
      <c r="V270" s="1297"/>
      <c r="W270" s="1297"/>
      <c r="X270" s="1297"/>
      <c r="Y270" s="1297"/>
      <c r="Z270" s="1297"/>
    </row>
    <row r="271" spans="1:26" ht="15.75" customHeight="1">
      <c r="A271" s="1575"/>
      <c r="B271" s="1582"/>
      <c r="C271" s="1297"/>
      <c r="D271" s="1296"/>
      <c r="E271" s="1296"/>
      <c r="F271" s="1296"/>
      <c r="G271" s="1578"/>
      <c r="H271" s="1583"/>
      <c r="I271" s="1583"/>
      <c r="J271" s="1298"/>
      <c r="K271" s="1298"/>
      <c r="L271" s="1298"/>
      <c r="M271" s="1298"/>
      <c r="N271" s="1298"/>
      <c r="O271" s="1296"/>
      <c r="P271" s="1296"/>
      <c r="Q271" s="1296"/>
      <c r="R271" s="1297"/>
      <c r="S271" s="1297"/>
      <c r="T271" s="1297"/>
      <c r="U271" s="1297"/>
      <c r="V271" s="1297"/>
      <c r="W271" s="1297"/>
      <c r="X271" s="1297"/>
      <c r="Y271" s="1297"/>
      <c r="Z271" s="1297"/>
    </row>
    <row r="272" spans="1:26" ht="15.75" customHeight="1">
      <c r="A272" s="1575"/>
      <c r="B272" s="1582"/>
      <c r="C272" s="1297"/>
      <c r="D272" s="1296"/>
      <c r="E272" s="1296"/>
      <c r="F272" s="1296"/>
      <c r="G272" s="1578"/>
      <c r="H272" s="1583"/>
      <c r="I272" s="1583"/>
      <c r="J272" s="1298"/>
      <c r="K272" s="1298"/>
      <c r="L272" s="1298"/>
      <c r="M272" s="1298"/>
      <c r="N272" s="1298"/>
      <c r="O272" s="1296"/>
      <c r="P272" s="1296"/>
      <c r="Q272" s="1296"/>
      <c r="R272" s="1297"/>
      <c r="S272" s="1297"/>
      <c r="T272" s="1297"/>
      <c r="U272" s="1297"/>
      <c r="V272" s="1297"/>
      <c r="W272" s="1297"/>
      <c r="X272" s="1297"/>
      <c r="Y272" s="1297"/>
      <c r="Z272" s="1297"/>
    </row>
    <row r="273" spans="1:26" ht="15.75" customHeight="1">
      <c r="A273" s="1575"/>
      <c r="B273" s="1582"/>
      <c r="C273" s="1297"/>
      <c r="D273" s="1296"/>
      <c r="E273" s="1296"/>
      <c r="F273" s="1296"/>
      <c r="G273" s="1578"/>
      <c r="H273" s="1583"/>
      <c r="I273" s="1583"/>
      <c r="J273" s="1298"/>
      <c r="K273" s="1298"/>
      <c r="L273" s="1298"/>
      <c r="M273" s="1298"/>
      <c r="N273" s="1298"/>
      <c r="O273" s="1296"/>
      <c r="P273" s="1296"/>
      <c r="Q273" s="1296"/>
      <c r="R273" s="1297"/>
      <c r="S273" s="1297"/>
      <c r="T273" s="1297"/>
      <c r="U273" s="1297"/>
      <c r="V273" s="1297"/>
      <c r="W273" s="1297"/>
      <c r="X273" s="1297"/>
      <c r="Y273" s="1297"/>
      <c r="Z273" s="1297"/>
    </row>
    <row r="274" spans="1:26" ht="15.75" customHeight="1">
      <c r="A274" s="1575"/>
      <c r="B274" s="1582"/>
      <c r="C274" s="1297"/>
      <c r="D274" s="1296"/>
      <c r="E274" s="1296"/>
      <c r="F274" s="1296"/>
      <c r="G274" s="1578"/>
      <c r="H274" s="1583"/>
      <c r="I274" s="1583"/>
      <c r="J274" s="1298"/>
      <c r="K274" s="1298"/>
      <c r="L274" s="1298"/>
      <c r="M274" s="1298"/>
      <c r="N274" s="1298"/>
      <c r="O274" s="1296"/>
      <c r="P274" s="1296"/>
      <c r="Q274" s="1296"/>
      <c r="R274" s="1297"/>
      <c r="S274" s="1297"/>
      <c r="T274" s="1297"/>
      <c r="U274" s="1297"/>
      <c r="V274" s="1297"/>
      <c r="W274" s="1297"/>
      <c r="X274" s="1297"/>
      <c r="Y274" s="1297"/>
      <c r="Z274" s="1297"/>
    </row>
    <row r="275" spans="1:26" ht="15.75" customHeight="1">
      <c r="A275" s="1575"/>
      <c r="B275" s="1582"/>
      <c r="C275" s="1297"/>
      <c r="D275" s="1296"/>
      <c r="E275" s="1296"/>
      <c r="F275" s="1296"/>
      <c r="G275" s="1578"/>
      <c r="H275" s="1583"/>
      <c r="I275" s="1583"/>
      <c r="J275" s="1298"/>
      <c r="K275" s="1298"/>
      <c r="L275" s="1298"/>
      <c r="M275" s="1298"/>
      <c r="N275" s="1298"/>
      <c r="O275" s="1296"/>
      <c r="P275" s="1296"/>
      <c r="Q275" s="1296"/>
      <c r="R275" s="1297"/>
      <c r="S275" s="1297"/>
      <c r="T275" s="1297"/>
      <c r="U275" s="1297"/>
      <c r="V275" s="1297"/>
      <c r="W275" s="1297"/>
      <c r="X275" s="1297"/>
      <c r="Y275" s="1297"/>
      <c r="Z275" s="1297"/>
    </row>
    <row r="276" spans="1:26" ht="15.75" customHeight="1">
      <c r="A276" s="1575"/>
      <c r="B276" s="1582"/>
      <c r="C276" s="1297"/>
      <c r="D276" s="1296"/>
      <c r="E276" s="1296"/>
      <c r="F276" s="1296"/>
      <c r="G276" s="1578"/>
      <c r="H276" s="1583"/>
      <c r="I276" s="1583"/>
      <c r="J276" s="1298"/>
      <c r="K276" s="1298"/>
      <c r="L276" s="1298"/>
      <c r="M276" s="1298"/>
      <c r="N276" s="1298"/>
      <c r="O276" s="1296"/>
      <c r="P276" s="1296"/>
      <c r="Q276" s="1296"/>
      <c r="R276" s="1297"/>
      <c r="S276" s="1297"/>
      <c r="T276" s="1297"/>
      <c r="U276" s="1297"/>
      <c r="V276" s="1297"/>
      <c r="W276" s="1297"/>
      <c r="X276" s="1297"/>
      <c r="Y276" s="1297"/>
      <c r="Z276" s="1297"/>
    </row>
    <row r="277" spans="1:26" ht="15.75" customHeight="1">
      <c r="A277" s="1575"/>
      <c r="B277" s="1582"/>
      <c r="C277" s="1297"/>
      <c r="D277" s="1296"/>
      <c r="E277" s="1296"/>
      <c r="F277" s="1296"/>
      <c r="G277" s="1578"/>
      <c r="H277" s="1583"/>
      <c r="I277" s="1583"/>
      <c r="J277" s="1298"/>
      <c r="K277" s="1298"/>
      <c r="L277" s="1298"/>
      <c r="M277" s="1298"/>
      <c r="N277" s="1298"/>
      <c r="O277" s="1296"/>
      <c r="P277" s="1296"/>
      <c r="Q277" s="1296"/>
      <c r="R277" s="1297"/>
      <c r="S277" s="1297"/>
      <c r="T277" s="1297"/>
      <c r="U277" s="1297"/>
      <c r="V277" s="1297"/>
      <c r="W277" s="1297"/>
      <c r="X277" s="1297"/>
      <c r="Y277" s="1297"/>
      <c r="Z277" s="1297"/>
    </row>
    <row r="278" spans="1:26" ht="15.75" customHeight="1">
      <c r="A278" s="1575"/>
      <c r="B278" s="1582"/>
      <c r="C278" s="1297"/>
      <c r="D278" s="1296"/>
      <c r="E278" s="1296"/>
      <c r="F278" s="1296"/>
      <c r="G278" s="1578"/>
      <c r="H278" s="1583"/>
      <c r="I278" s="1583"/>
      <c r="J278" s="1298"/>
      <c r="K278" s="1298"/>
      <c r="L278" s="1298"/>
      <c r="M278" s="1298"/>
      <c r="N278" s="1298"/>
      <c r="O278" s="1296"/>
      <c r="P278" s="1296"/>
      <c r="Q278" s="1296"/>
      <c r="R278" s="1297"/>
      <c r="S278" s="1297"/>
      <c r="T278" s="1297"/>
      <c r="U278" s="1297"/>
      <c r="V278" s="1297"/>
      <c r="W278" s="1297"/>
      <c r="X278" s="1297"/>
      <c r="Y278" s="1297"/>
      <c r="Z278" s="1297"/>
    </row>
    <row r="279" spans="1:26" ht="15.75" customHeight="1">
      <c r="A279" s="1575"/>
      <c r="B279" s="1582"/>
      <c r="C279" s="1297"/>
      <c r="D279" s="1296"/>
      <c r="E279" s="1296"/>
      <c r="F279" s="1296"/>
      <c r="G279" s="1578"/>
      <c r="H279" s="1583"/>
      <c r="I279" s="1583"/>
      <c r="J279" s="1298"/>
      <c r="K279" s="1298"/>
      <c r="L279" s="1298"/>
      <c r="M279" s="1298"/>
      <c r="N279" s="1298"/>
      <c r="O279" s="1296"/>
      <c r="P279" s="1296"/>
      <c r="Q279" s="1296"/>
      <c r="R279" s="1297"/>
      <c r="S279" s="1297"/>
      <c r="T279" s="1297"/>
      <c r="U279" s="1297"/>
      <c r="V279" s="1297"/>
      <c r="W279" s="1297"/>
      <c r="X279" s="1297"/>
      <c r="Y279" s="1297"/>
      <c r="Z279" s="1297"/>
    </row>
    <row r="280" spans="1:26" ht="15.75" customHeight="1">
      <c r="A280" s="1575"/>
      <c r="B280" s="1582"/>
      <c r="C280" s="1297"/>
      <c r="D280" s="1296"/>
      <c r="E280" s="1296"/>
      <c r="F280" s="1296"/>
      <c r="G280" s="1578"/>
      <c r="H280" s="1583"/>
      <c r="I280" s="1583"/>
      <c r="J280" s="1298"/>
      <c r="K280" s="1298"/>
      <c r="L280" s="1298"/>
      <c r="M280" s="1298"/>
      <c r="N280" s="1298"/>
      <c r="O280" s="1296"/>
      <c r="P280" s="1296"/>
      <c r="Q280" s="1296"/>
      <c r="R280" s="1297"/>
      <c r="S280" s="1297"/>
      <c r="T280" s="1297"/>
      <c r="U280" s="1297"/>
      <c r="V280" s="1297"/>
      <c r="W280" s="1297"/>
      <c r="X280" s="1297"/>
      <c r="Y280" s="1297"/>
      <c r="Z280" s="1297"/>
    </row>
    <row r="281" spans="1:26" ht="15.75" customHeight="1">
      <c r="A281" s="1575"/>
      <c r="B281" s="1582"/>
      <c r="C281" s="1297"/>
      <c r="D281" s="1296"/>
      <c r="E281" s="1296"/>
      <c r="F281" s="1296"/>
      <c r="G281" s="1578"/>
      <c r="H281" s="1583"/>
      <c r="I281" s="1583"/>
      <c r="J281" s="1298"/>
      <c r="K281" s="1298"/>
      <c r="L281" s="1298"/>
      <c r="M281" s="1298"/>
      <c r="N281" s="1298"/>
      <c r="O281" s="1296"/>
      <c r="P281" s="1296"/>
      <c r="Q281" s="1296"/>
      <c r="R281" s="1297"/>
      <c r="S281" s="1297"/>
      <c r="T281" s="1297"/>
      <c r="U281" s="1297"/>
      <c r="V281" s="1297"/>
      <c r="W281" s="1297"/>
      <c r="X281" s="1297"/>
      <c r="Y281" s="1297"/>
      <c r="Z281" s="1297"/>
    </row>
    <row r="282" spans="1:26" ht="15.75" customHeight="1">
      <c r="A282" s="1575"/>
      <c r="B282" s="1582"/>
      <c r="C282" s="1297"/>
      <c r="D282" s="1296"/>
      <c r="E282" s="1296"/>
      <c r="F282" s="1296"/>
      <c r="G282" s="1578"/>
      <c r="H282" s="1583"/>
      <c r="I282" s="1583"/>
      <c r="J282" s="1298"/>
      <c r="K282" s="1298"/>
      <c r="L282" s="1298"/>
      <c r="M282" s="1298"/>
      <c r="N282" s="1298"/>
      <c r="O282" s="1296"/>
      <c r="P282" s="1296"/>
      <c r="Q282" s="1296"/>
      <c r="R282" s="1297"/>
      <c r="S282" s="1297"/>
      <c r="T282" s="1297"/>
      <c r="U282" s="1297"/>
      <c r="V282" s="1297"/>
      <c r="W282" s="1297"/>
      <c r="X282" s="1297"/>
      <c r="Y282" s="1297"/>
      <c r="Z282" s="1297"/>
    </row>
    <row r="283" spans="1:26" ht="15.75" customHeight="1">
      <c r="A283" s="1575"/>
      <c r="B283" s="1582"/>
      <c r="C283" s="1297"/>
      <c r="D283" s="1296"/>
      <c r="E283" s="1296"/>
      <c r="F283" s="1296"/>
      <c r="G283" s="1578"/>
      <c r="H283" s="1583"/>
      <c r="I283" s="1583"/>
      <c r="J283" s="1298"/>
      <c r="K283" s="1298"/>
      <c r="L283" s="1298"/>
      <c r="M283" s="1298"/>
      <c r="N283" s="1298"/>
      <c r="O283" s="1296"/>
      <c r="P283" s="1296"/>
      <c r="Q283" s="1296"/>
      <c r="R283" s="1297"/>
      <c r="S283" s="1297"/>
      <c r="T283" s="1297"/>
      <c r="U283" s="1297"/>
      <c r="V283" s="1297"/>
      <c r="W283" s="1297"/>
      <c r="X283" s="1297"/>
      <c r="Y283" s="1297"/>
      <c r="Z283" s="1297"/>
    </row>
    <row r="284" spans="1:26" ht="15.75" customHeight="1">
      <c r="A284" s="1575"/>
      <c r="B284" s="1582"/>
      <c r="C284" s="1297"/>
      <c r="D284" s="1296"/>
      <c r="E284" s="1296"/>
      <c r="F284" s="1296"/>
      <c r="G284" s="1578"/>
      <c r="H284" s="1583"/>
      <c r="I284" s="1583"/>
      <c r="J284" s="1298"/>
      <c r="K284" s="1298"/>
      <c r="L284" s="1298"/>
      <c r="M284" s="1298"/>
      <c r="N284" s="1298"/>
      <c r="O284" s="1296"/>
      <c r="P284" s="1296"/>
      <c r="Q284" s="1296"/>
      <c r="R284" s="1297"/>
      <c r="S284" s="1297"/>
      <c r="T284" s="1297"/>
      <c r="U284" s="1297"/>
      <c r="V284" s="1297"/>
      <c r="W284" s="1297"/>
      <c r="X284" s="1297"/>
      <c r="Y284" s="1297"/>
      <c r="Z284" s="1297"/>
    </row>
    <row r="285" spans="1:26" ht="15.75" customHeight="1">
      <c r="A285" s="1575"/>
      <c r="B285" s="1582"/>
      <c r="C285" s="1297"/>
      <c r="D285" s="1296"/>
      <c r="E285" s="1296"/>
      <c r="F285" s="1296"/>
      <c r="G285" s="1578"/>
      <c r="H285" s="1583"/>
      <c r="I285" s="1583"/>
      <c r="J285" s="1298"/>
      <c r="K285" s="1298"/>
      <c r="L285" s="1298"/>
      <c r="M285" s="1298"/>
      <c r="N285" s="1298"/>
      <c r="O285" s="1296"/>
      <c r="P285" s="1296"/>
      <c r="Q285" s="1296"/>
      <c r="R285" s="1297"/>
      <c r="S285" s="1297"/>
      <c r="T285" s="1297"/>
      <c r="U285" s="1297"/>
      <c r="V285" s="1297"/>
      <c r="W285" s="1297"/>
      <c r="X285" s="1297"/>
      <c r="Y285" s="1297"/>
      <c r="Z285" s="1297"/>
    </row>
    <row r="286" spans="1:26" ht="15.75" customHeight="1">
      <c r="A286" s="1575"/>
      <c r="B286" s="1582"/>
      <c r="C286" s="1297"/>
      <c r="D286" s="1296"/>
      <c r="E286" s="1296"/>
      <c r="F286" s="1296"/>
      <c r="G286" s="1578"/>
      <c r="H286" s="1583"/>
      <c r="I286" s="1583"/>
      <c r="J286" s="1298"/>
      <c r="K286" s="1298"/>
      <c r="L286" s="1298"/>
      <c r="M286" s="1298"/>
      <c r="N286" s="1298"/>
      <c r="O286" s="1296"/>
      <c r="P286" s="1296"/>
      <c r="Q286" s="1296"/>
      <c r="R286" s="1297"/>
      <c r="S286" s="1297"/>
      <c r="T286" s="1297"/>
      <c r="U286" s="1297"/>
      <c r="V286" s="1297"/>
      <c r="W286" s="1297"/>
      <c r="X286" s="1297"/>
      <c r="Y286" s="1297"/>
      <c r="Z286" s="1297"/>
    </row>
    <row r="287" spans="1:26" ht="15.75" customHeight="1">
      <c r="A287" s="1575"/>
      <c r="B287" s="1582"/>
      <c r="C287" s="1297"/>
      <c r="D287" s="1296"/>
      <c r="E287" s="1296"/>
      <c r="F287" s="1296"/>
      <c r="G287" s="1578"/>
      <c r="H287" s="1583"/>
      <c r="I287" s="1583"/>
      <c r="J287" s="1298"/>
      <c r="K287" s="1298"/>
      <c r="L287" s="1298"/>
      <c r="M287" s="1298"/>
      <c r="N287" s="1298"/>
      <c r="O287" s="1296"/>
      <c r="P287" s="1296"/>
      <c r="Q287" s="1296"/>
      <c r="R287" s="1297"/>
      <c r="S287" s="1297"/>
      <c r="T287" s="1297"/>
      <c r="U287" s="1297"/>
      <c r="V287" s="1297"/>
      <c r="W287" s="1297"/>
      <c r="X287" s="1297"/>
      <c r="Y287" s="1297"/>
      <c r="Z287" s="1297"/>
    </row>
    <row r="288" spans="1:26" ht="15.75" customHeight="1">
      <c r="A288" s="1575"/>
      <c r="B288" s="1582"/>
      <c r="C288" s="1297"/>
      <c r="D288" s="1296"/>
      <c r="E288" s="1296"/>
      <c r="F288" s="1296"/>
      <c r="G288" s="1578"/>
      <c r="H288" s="1583"/>
      <c r="I288" s="1583"/>
      <c r="J288" s="1298"/>
      <c r="K288" s="1298"/>
      <c r="L288" s="1298"/>
      <c r="M288" s="1298"/>
      <c r="N288" s="1298"/>
      <c r="O288" s="1296"/>
      <c r="P288" s="1296"/>
      <c r="Q288" s="1296"/>
      <c r="R288" s="1297"/>
      <c r="S288" s="1297"/>
      <c r="T288" s="1297"/>
      <c r="U288" s="1297"/>
      <c r="V288" s="1297"/>
      <c r="W288" s="1297"/>
      <c r="X288" s="1297"/>
      <c r="Y288" s="1297"/>
      <c r="Z288" s="1297"/>
    </row>
    <row r="289" spans="1:26" ht="15.75" customHeight="1">
      <c r="A289" s="1575"/>
      <c r="B289" s="1582"/>
      <c r="C289" s="1297"/>
      <c r="D289" s="1296"/>
      <c r="E289" s="1296"/>
      <c r="F289" s="1296"/>
      <c r="G289" s="1578"/>
      <c r="H289" s="1583"/>
      <c r="I289" s="1583"/>
      <c r="J289" s="1298"/>
      <c r="K289" s="1298"/>
      <c r="L289" s="1298"/>
      <c r="M289" s="1298"/>
      <c r="N289" s="1298"/>
      <c r="O289" s="1296"/>
      <c r="P289" s="1296"/>
      <c r="Q289" s="1296"/>
      <c r="R289" s="1297"/>
      <c r="S289" s="1297"/>
      <c r="T289" s="1297"/>
      <c r="U289" s="1297"/>
      <c r="V289" s="1297"/>
      <c r="W289" s="1297"/>
      <c r="X289" s="1297"/>
      <c r="Y289" s="1297"/>
      <c r="Z289" s="1297"/>
    </row>
    <row r="290" spans="1:26" ht="15.75" customHeight="1">
      <c r="A290" s="1575"/>
      <c r="B290" s="1582"/>
      <c r="C290" s="1297"/>
      <c r="D290" s="1296"/>
      <c r="E290" s="1296"/>
      <c r="F290" s="1296"/>
      <c r="G290" s="1578"/>
      <c r="H290" s="1583"/>
      <c r="I290" s="1583"/>
      <c r="J290" s="1298"/>
      <c r="K290" s="1298"/>
      <c r="L290" s="1298"/>
      <c r="M290" s="1298"/>
      <c r="N290" s="1298"/>
      <c r="O290" s="1296"/>
      <c r="P290" s="1296"/>
      <c r="Q290" s="1296"/>
      <c r="R290" s="1297"/>
      <c r="S290" s="1297"/>
      <c r="T290" s="1297"/>
      <c r="U290" s="1297"/>
      <c r="V290" s="1297"/>
      <c r="W290" s="1297"/>
      <c r="X290" s="1297"/>
      <c r="Y290" s="1297"/>
      <c r="Z290" s="1297"/>
    </row>
    <row r="291" spans="1:26" ht="15.75" customHeight="1">
      <c r="A291" s="1575"/>
      <c r="B291" s="1582"/>
      <c r="C291" s="1297"/>
      <c r="D291" s="1296"/>
      <c r="E291" s="1296"/>
      <c r="F291" s="1296"/>
      <c r="G291" s="1578"/>
      <c r="H291" s="1583"/>
      <c r="I291" s="1583"/>
      <c r="J291" s="1298"/>
      <c r="K291" s="1298"/>
      <c r="L291" s="1298"/>
      <c r="M291" s="1298"/>
      <c r="N291" s="1298"/>
      <c r="O291" s="1296"/>
      <c r="P291" s="1296"/>
      <c r="Q291" s="1296"/>
      <c r="R291" s="1297"/>
      <c r="S291" s="1297"/>
      <c r="T291" s="1297"/>
      <c r="U291" s="1297"/>
      <c r="V291" s="1297"/>
      <c r="W291" s="1297"/>
      <c r="X291" s="1297"/>
      <c r="Y291" s="1297"/>
      <c r="Z291" s="1297"/>
    </row>
    <row r="292" spans="1:26" ht="15.75" customHeight="1">
      <c r="A292" s="1575"/>
      <c r="B292" s="1582"/>
      <c r="C292" s="1297"/>
      <c r="D292" s="1296"/>
      <c r="E292" s="1296"/>
      <c r="F292" s="1296"/>
      <c r="G292" s="1578"/>
      <c r="H292" s="1583"/>
      <c r="I292" s="1583"/>
      <c r="J292" s="1298"/>
      <c r="K292" s="1298"/>
      <c r="L292" s="1298"/>
      <c r="M292" s="1298"/>
      <c r="N292" s="1298"/>
      <c r="O292" s="1296"/>
      <c r="P292" s="1296"/>
      <c r="Q292" s="1296"/>
      <c r="R292" s="1297"/>
      <c r="S292" s="1297"/>
      <c r="T292" s="1297"/>
      <c r="U292" s="1297"/>
      <c r="V292" s="1297"/>
      <c r="W292" s="1297"/>
      <c r="X292" s="1297"/>
      <c r="Y292" s="1297"/>
      <c r="Z292" s="1297"/>
    </row>
    <row r="293" spans="1:26" ht="15.75" customHeight="1">
      <c r="A293" s="1575"/>
      <c r="B293" s="1582"/>
      <c r="C293" s="1297"/>
      <c r="D293" s="1296"/>
      <c r="E293" s="1296"/>
      <c r="F293" s="1296"/>
      <c r="G293" s="1578"/>
      <c r="H293" s="1583"/>
      <c r="I293" s="1583"/>
      <c r="J293" s="1298"/>
      <c r="K293" s="1298"/>
      <c r="L293" s="1298"/>
      <c r="M293" s="1298"/>
      <c r="N293" s="1298"/>
      <c r="O293" s="1296"/>
      <c r="P293" s="1296"/>
      <c r="Q293" s="1296"/>
      <c r="R293" s="1297"/>
      <c r="S293" s="1297"/>
      <c r="T293" s="1297"/>
      <c r="U293" s="1297"/>
      <c r="V293" s="1297"/>
      <c r="W293" s="1297"/>
      <c r="X293" s="1297"/>
      <c r="Y293" s="1297"/>
      <c r="Z293" s="1297"/>
    </row>
    <row r="294" spans="1:26" ht="15.75" customHeight="1">
      <c r="A294" s="1575"/>
      <c r="B294" s="1582"/>
      <c r="C294" s="1297"/>
      <c r="D294" s="1296"/>
      <c r="E294" s="1296"/>
      <c r="F294" s="1296"/>
      <c r="G294" s="1578"/>
      <c r="H294" s="1583"/>
      <c r="I294" s="1583"/>
      <c r="J294" s="1298"/>
      <c r="K294" s="1298"/>
      <c r="L294" s="1298"/>
      <c r="M294" s="1298"/>
      <c r="N294" s="1298"/>
      <c r="O294" s="1296"/>
      <c r="P294" s="1296"/>
      <c r="Q294" s="1296"/>
      <c r="R294" s="1297"/>
      <c r="S294" s="1297"/>
      <c r="T294" s="1297"/>
      <c r="U294" s="1297"/>
      <c r="V294" s="1297"/>
      <c r="W294" s="1297"/>
      <c r="X294" s="1297"/>
      <c r="Y294" s="1297"/>
      <c r="Z294" s="1297"/>
    </row>
    <row r="295" spans="1:26" ht="15.75" customHeight="1">
      <c r="A295" s="1575"/>
      <c r="B295" s="1582"/>
      <c r="C295" s="1297"/>
      <c r="D295" s="1296"/>
      <c r="E295" s="1296"/>
      <c r="F295" s="1296"/>
      <c r="G295" s="1578"/>
      <c r="H295" s="1583"/>
      <c r="I295" s="1583"/>
      <c r="J295" s="1298"/>
      <c r="K295" s="1298"/>
      <c r="L295" s="1298"/>
      <c r="M295" s="1298"/>
      <c r="N295" s="1298"/>
      <c r="O295" s="1296"/>
      <c r="P295" s="1296"/>
      <c r="Q295" s="1296"/>
      <c r="R295" s="1297"/>
      <c r="S295" s="1297"/>
      <c r="T295" s="1297"/>
      <c r="U295" s="1297"/>
      <c r="V295" s="1297"/>
      <c r="W295" s="1297"/>
      <c r="X295" s="1297"/>
      <c r="Y295" s="1297"/>
      <c r="Z295" s="1297"/>
    </row>
    <row r="296" spans="1:26" ht="15.75" customHeight="1">
      <c r="A296" s="1575"/>
      <c r="B296" s="1582"/>
      <c r="C296" s="1297"/>
      <c r="D296" s="1296"/>
      <c r="E296" s="1296"/>
      <c r="F296" s="1296"/>
      <c r="G296" s="1578"/>
      <c r="H296" s="1583"/>
      <c r="I296" s="1583"/>
      <c r="J296" s="1298"/>
      <c r="K296" s="1298"/>
      <c r="L296" s="1298"/>
      <c r="M296" s="1298"/>
      <c r="N296" s="1298"/>
      <c r="O296" s="1296"/>
      <c r="P296" s="1296"/>
      <c r="Q296" s="1296"/>
      <c r="R296" s="1297"/>
      <c r="S296" s="1297"/>
      <c r="T296" s="1297"/>
      <c r="U296" s="1297"/>
      <c r="V296" s="1297"/>
      <c r="W296" s="1297"/>
      <c r="X296" s="1297"/>
      <c r="Y296" s="1297"/>
      <c r="Z296" s="1297"/>
    </row>
    <row r="297" spans="1:26" ht="15.75" customHeight="1">
      <c r="A297" s="1575"/>
      <c r="B297" s="1582"/>
      <c r="C297" s="1297"/>
      <c r="D297" s="1296"/>
      <c r="E297" s="1296"/>
      <c r="F297" s="1296"/>
      <c r="G297" s="1578"/>
      <c r="H297" s="1583"/>
      <c r="I297" s="1583"/>
      <c r="J297" s="1298"/>
      <c r="K297" s="1298"/>
      <c r="L297" s="1298"/>
      <c r="M297" s="1298"/>
      <c r="N297" s="1298"/>
      <c r="O297" s="1296"/>
      <c r="P297" s="1296"/>
      <c r="Q297" s="1296"/>
      <c r="R297" s="1297"/>
      <c r="S297" s="1297"/>
      <c r="T297" s="1297"/>
      <c r="U297" s="1297"/>
      <c r="V297" s="1297"/>
      <c r="W297" s="1297"/>
      <c r="X297" s="1297"/>
      <c r="Y297" s="1297"/>
      <c r="Z297" s="1297"/>
    </row>
    <row r="298" spans="1:26" ht="15.75" customHeight="1">
      <c r="A298" s="1575"/>
      <c r="B298" s="1582"/>
      <c r="C298" s="1297"/>
      <c r="D298" s="1296"/>
      <c r="E298" s="1296"/>
      <c r="F298" s="1296"/>
      <c r="G298" s="1578"/>
      <c r="H298" s="1583"/>
      <c r="I298" s="1583"/>
      <c r="J298" s="1298"/>
      <c r="K298" s="1298"/>
      <c r="L298" s="1298"/>
      <c r="M298" s="1298"/>
      <c r="N298" s="1298"/>
      <c r="O298" s="1296"/>
      <c r="P298" s="1296"/>
      <c r="Q298" s="1296"/>
      <c r="R298" s="1297"/>
      <c r="S298" s="1297"/>
      <c r="T298" s="1297"/>
      <c r="U298" s="1297"/>
      <c r="V298" s="1297"/>
      <c r="W298" s="1297"/>
      <c r="X298" s="1297"/>
      <c r="Y298" s="1297"/>
      <c r="Z298" s="1297"/>
    </row>
    <row r="299" spans="1:26" ht="15.75" customHeight="1">
      <c r="A299" s="1575"/>
      <c r="B299" s="1582"/>
      <c r="C299" s="1297"/>
      <c r="D299" s="1296"/>
      <c r="E299" s="1296"/>
      <c r="F299" s="1296"/>
      <c r="G299" s="1578"/>
      <c r="H299" s="1583"/>
      <c r="I299" s="1583"/>
      <c r="J299" s="1298"/>
      <c r="K299" s="1298"/>
      <c r="L299" s="1298"/>
      <c r="M299" s="1298"/>
      <c r="N299" s="1298"/>
      <c r="O299" s="1296"/>
      <c r="P299" s="1296"/>
      <c r="Q299" s="1296"/>
      <c r="R299" s="1297"/>
      <c r="S299" s="1297"/>
      <c r="T299" s="1297"/>
      <c r="U299" s="1297"/>
      <c r="V299" s="1297"/>
      <c r="W299" s="1297"/>
      <c r="X299" s="1297"/>
      <c r="Y299" s="1297"/>
      <c r="Z299" s="1297"/>
    </row>
    <row r="300" spans="1:26" ht="15.75" customHeight="1">
      <c r="A300" s="1575"/>
      <c r="B300" s="1582"/>
      <c r="C300" s="1297"/>
      <c r="D300" s="1296"/>
      <c r="E300" s="1296"/>
      <c r="F300" s="1296"/>
      <c r="G300" s="1578"/>
      <c r="H300" s="1583"/>
      <c r="I300" s="1583"/>
      <c r="J300" s="1298"/>
      <c r="K300" s="1298"/>
      <c r="L300" s="1298"/>
      <c r="M300" s="1298"/>
      <c r="N300" s="1298"/>
      <c r="O300" s="1296"/>
      <c r="P300" s="1296"/>
      <c r="Q300" s="1296"/>
      <c r="R300" s="1297"/>
      <c r="S300" s="1297"/>
      <c r="T300" s="1297"/>
      <c r="U300" s="1297"/>
      <c r="V300" s="1297"/>
      <c r="W300" s="1297"/>
      <c r="X300" s="1297"/>
      <c r="Y300" s="1297"/>
      <c r="Z300" s="1297"/>
    </row>
    <row r="301" spans="1:26" ht="15.75" customHeight="1">
      <c r="A301" s="1575"/>
      <c r="B301" s="1582"/>
      <c r="C301" s="1297"/>
      <c r="D301" s="1296"/>
      <c r="E301" s="1296"/>
      <c r="F301" s="1296"/>
      <c r="G301" s="1578"/>
      <c r="H301" s="1583"/>
      <c r="I301" s="1583"/>
      <c r="J301" s="1298"/>
      <c r="K301" s="1298"/>
      <c r="L301" s="1298"/>
      <c r="M301" s="1298"/>
      <c r="N301" s="1298"/>
      <c r="O301" s="1296"/>
      <c r="P301" s="1296"/>
      <c r="Q301" s="1296"/>
      <c r="R301" s="1297"/>
      <c r="S301" s="1297"/>
      <c r="T301" s="1297"/>
      <c r="U301" s="1297"/>
      <c r="V301" s="1297"/>
      <c r="W301" s="1297"/>
      <c r="X301" s="1297"/>
      <c r="Y301" s="1297"/>
      <c r="Z301" s="1297"/>
    </row>
    <row r="302" spans="1:26" ht="15.75" customHeight="1">
      <c r="A302" s="1575"/>
      <c r="B302" s="1582"/>
      <c r="C302" s="1297"/>
      <c r="D302" s="1296"/>
      <c r="E302" s="1296"/>
      <c r="F302" s="1296"/>
      <c r="G302" s="1578"/>
      <c r="H302" s="1583"/>
      <c r="I302" s="1583"/>
      <c r="J302" s="1298"/>
      <c r="K302" s="1298"/>
      <c r="L302" s="1298"/>
      <c r="M302" s="1298"/>
      <c r="N302" s="1298"/>
      <c r="O302" s="1296"/>
      <c r="P302" s="1296"/>
      <c r="Q302" s="1296"/>
      <c r="R302" s="1297"/>
      <c r="S302" s="1297"/>
      <c r="T302" s="1297"/>
      <c r="U302" s="1297"/>
      <c r="V302" s="1297"/>
      <c r="W302" s="1297"/>
      <c r="X302" s="1297"/>
      <c r="Y302" s="1297"/>
      <c r="Z302" s="1297"/>
    </row>
    <row r="303" spans="1:26" ht="15.75" customHeight="1">
      <c r="A303" s="1575"/>
      <c r="B303" s="1582"/>
      <c r="C303" s="1297"/>
      <c r="D303" s="1296"/>
      <c r="E303" s="1296"/>
      <c r="F303" s="1296"/>
      <c r="G303" s="1578"/>
      <c r="H303" s="1583"/>
      <c r="I303" s="1583"/>
      <c r="J303" s="1298"/>
      <c r="K303" s="1298"/>
      <c r="L303" s="1298"/>
      <c r="M303" s="1298"/>
      <c r="N303" s="1298"/>
      <c r="O303" s="1296"/>
      <c r="P303" s="1296"/>
      <c r="Q303" s="1296"/>
      <c r="R303" s="1297"/>
      <c r="S303" s="1297"/>
      <c r="T303" s="1297"/>
      <c r="U303" s="1297"/>
      <c r="V303" s="1297"/>
      <c r="W303" s="1297"/>
      <c r="X303" s="1297"/>
      <c r="Y303" s="1297"/>
      <c r="Z303" s="1297"/>
    </row>
    <row r="304" spans="1:26" ht="15.75" customHeight="1">
      <c r="A304" s="1575"/>
      <c r="B304" s="1582"/>
      <c r="C304" s="1297"/>
      <c r="D304" s="1296"/>
      <c r="E304" s="1296"/>
      <c r="F304" s="1296"/>
      <c r="G304" s="1578"/>
      <c r="H304" s="1583"/>
      <c r="I304" s="1583"/>
      <c r="J304" s="1298"/>
      <c r="K304" s="1298"/>
      <c r="L304" s="1298"/>
      <c r="M304" s="1298"/>
      <c r="N304" s="1298"/>
      <c r="O304" s="1296"/>
      <c r="P304" s="1296"/>
      <c r="Q304" s="1296"/>
      <c r="R304" s="1297"/>
      <c r="S304" s="1297"/>
      <c r="T304" s="1297"/>
      <c r="U304" s="1297"/>
      <c r="V304" s="1297"/>
      <c r="W304" s="1297"/>
      <c r="X304" s="1297"/>
      <c r="Y304" s="1297"/>
      <c r="Z304" s="1297"/>
    </row>
    <row r="305" spans="1:26" ht="15.75" customHeight="1">
      <c r="A305" s="1575"/>
      <c r="B305" s="1582"/>
      <c r="C305" s="1297"/>
      <c r="D305" s="1296"/>
      <c r="E305" s="1296"/>
      <c r="F305" s="1296"/>
      <c r="G305" s="1578"/>
      <c r="H305" s="1583"/>
      <c r="I305" s="1583"/>
      <c r="J305" s="1298"/>
      <c r="K305" s="1298"/>
      <c r="L305" s="1298"/>
      <c r="M305" s="1298"/>
      <c r="N305" s="1298"/>
      <c r="O305" s="1296"/>
      <c r="P305" s="1296"/>
      <c r="Q305" s="1296"/>
      <c r="R305" s="1297"/>
      <c r="S305" s="1297"/>
      <c r="T305" s="1297"/>
      <c r="U305" s="1297"/>
      <c r="V305" s="1297"/>
      <c r="W305" s="1297"/>
      <c r="X305" s="1297"/>
      <c r="Y305" s="1297"/>
      <c r="Z305" s="1297"/>
    </row>
    <row r="306" spans="1:26" ht="15.75" customHeight="1">
      <c r="A306" s="1575"/>
      <c r="B306" s="1582"/>
      <c r="C306" s="1297"/>
      <c r="D306" s="1296"/>
      <c r="E306" s="1296"/>
      <c r="F306" s="1296"/>
      <c r="G306" s="1578"/>
      <c r="H306" s="1583"/>
      <c r="I306" s="1583"/>
      <c r="J306" s="1298"/>
      <c r="K306" s="1298"/>
      <c r="L306" s="1298"/>
      <c r="M306" s="1298"/>
      <c r="N306" s="1298"/>
      <c r="O306" s="1296"/>
      <c r="P306" s="1296"/>
      <c r="Q306" s="1296"/>
      <c r="R306" s="1297"/>
      <c r="S306" s="1297"/>
      <c r="T306" s="1297"/>
      <c r="U306" s="1297"/>
      <c r="V306" s="1297"/>
      <c r="W306" s="1297"/>
      <c r="X306" s="1297"/>
      <c r="Y306" s="1297"/>
      <c r="Z306" s="1297"/>
    </row>
    <row r="307" spans="1:26" ht="15.75" customHeight="1">
      <c r="A307" s="1575"/>
      <c r="B307" s="1582"/>
      <c r="C307" s="1297"/>
      <c r="D307" s="1296"/>
      <c r="E307" s="1296"/>
      <c r="F307" s="1296"/>
      <c r="G307" s="1578"/>
      <c r="H307" s="1583"/>
      <c r="I307" s="1583"/>
      <c r="J307" s="1298"/>
      <c r="K307" s="1298"/>
      <c r="L307" s="1298"/>
      <c r="M307" s="1298"/>
      <c r="N307" s="1298"/>
      <c r="O307" s="1296"/>
      <c r="P307" s="1296"/>
      <c r="Q307" s="1296"/>
      <c r="R307" s="1297"/>
      <c r="S307" s="1297"/>
      <c r="T307" s="1297"/>
      <c r="U307" s="1297"/>
      <c r="V307" s="1297"/>
      <c r="W307" s="1297"/>
      <c r="X307" s="1297"/>
      <c r="Y307" s="1297"/>
      <c r="Z307" s="1297"/>
    </row>
    <row r="308" spans="1:26" ht="15.75" customHeight="1">
      <c r="A308" s="1575"/>
      <c r="B308" s="1582"/>
      <c r="C308" s="1297"/>
      <c r="D308" s="1296"/>
      <c r="E308" s="1296"/>
      <c r="F308" s="1296"/>
      <c r="G308" s="1578"/>
      <c r="H308" s="1583"/>
      <c r="I308" s="1583"/>
      <c r="J308" s="1298"/>
      <c r="K308" s="1298"/>
      <c r="L308" s="1298"/>
      <c r="M308" s="1298"/>
      <c r="N308" s="1298"/>
      <c r="O308" s="1296"/>
      <c r="P308" s="1296"/>
      <c r="Q308" s="1296"/>
      <c r="R308" s="1297"/>
      <c r="S308" s="1297"/>
      <c r="T308" s="1297"/>
      <c r="U308" s="1297"/>
      <c r="V308" s="1297"/>
      <c r="W308" s="1297"/>
      <c r="X308" s="1297"/>
      <c r="Y308" s="1297"/>
      <c r="Z308" s="1297"/>
    </row>
    <row r="309" spans="1:26" ht="15.75" customHeight="1">
      <c r="A309" s="1575"/>
      <c r="B309" s="1582"/>
      <c r="C309" s="1297"/>
      <c r="D309" s="1296"/>
      <c r="E309" s="1296"/>
      <c r="F309" s="1296"/>
      <c r="G309" s="1578"/>
      <c r="H309" s="1583"/>
      <c r="I309" s="1583"/>
      <c r="J309" s="1298"/>
      <c r="K309" s="1298"/>
      <c r="L309" s="1298"/>
      <c r="M309" s="1298"/>
      <c r="N309" s="1298"/>
      <c r="O309" s="1296"/>
      <c r="P309" s="1296"/>
      <c r="Q309" s="1296"/>
      <c r="R309" s="1297"/>
      <c r="S309" s="1297"/>
      <c r="T309" s="1297"/>
      <c r="U309" s="1297"/>
      <c r="V309" s="1297"/>
      <c r="W309" s="1297"/>
      <c r="X309" s="1297"/>
      <c r="Y309" s="1297"/>
      <c r="Z309" s="1297"/>
    </row>
    <row r="310" spans="1:26" ht="15.75" customHeight="1">
      <c r="A310" s="1575"/>
      <c r="B310" s="1582"/>
      <c r="C310" s="1297"/>
      <c r="D310" s="1296"/>
      <c r="E310" s="1296"/>
      <c r="F310" s="1296"/>
      <c r="G310" s="1578"/>
      <c r="H310" s="1583"/>
      <c r="I310" s="1583"/>
      <c r="J310" s="1298"/>
      <c r="K310" s="1298"/>
      <c r="L310" s="1298"/>
      <c r="M310" s="1298"/>
      <c r="N310" s="1298"/>
      <c r="O310" s="1296"/>
      <c r="P310" s="1296"/>
      <c r="Q310" s="1296"/>
      <c r="R310" s="1297"/>
      <c r="S310" s="1297"/>
      <c r="T310" s="1297"/>
      <c r="U310" s="1297"/>
      <c r="V310" s="1297"/>
      <c r="W310" s="1297"/>
      <c r="X310" s="1297"/>
      <c r="Y310" s="1297"/>
      <c r="Z310" s="1297"/>
    </row>
    <row r="311" spans="1:26" ht="15.75" customHeight="1">
      <c r="A311" s="1575"/>
      <c r="B311" s="1582"/>
      <c r="C311" s="1297"/>
      <c r="D311" s="1296"/>
      <c r="E311" s="1296"/>
      <c r="F311" s="1296"/>
      <c r="G311" s="1578"/>
      <c r="H311" s="1583"/>
      <c r="I311" s="1583"/>
      <c r="J311" s="1298"/>
      <c r="K311" s="1298"/>
      <c r="L311" s="1298"/>
      <c r="M311" s="1298"/>
      <c r="N311" s="1298"/>
      <c r="O311" s="1296"/>
      <c r="P311" s="1296"/>
      <c r="Q311" s="1296"/>
      <c r="R311" s="1297"/>
      <c r="S311" s="1297"/>
      <c r="T311" s="1297"/>
      <c r="U311" s="1297"/>
      <c r="V311" s="1297"/>
      <c r="W311" s="1297"/>
      <c r="X311" s="1297"/>
      <c r="Y311" s="1297"/>
      <c r="Z311" s="1297"/>
    </row>
    <row r="312" spans="1:26" ht="15.75" customHeight="1">
      <c r="A312" s="1575"/>
      <c r="B312" s="1582"/>
      <c r="C312" s="1297"/>
      <c r="D312" s="1296"/>
      <c r="E312" s="1296"/>
      <c r="F312" s="1296"/>
      <c r="G312" s="1578"/>
      <c r="H312" s="1583"/>
      <c r="I312" s="1583"/>
      <c r="J312" s="1298"/>
      <c r="K312" s="1298"/>
      <c r="L312" s="1298"/>
      <c r="M312" s="1298"/>
      <c r="N312" s="1298"/>
      <c r="O312" s="1296"/>
      <c r="P312" s="1296"/>
      <c r="Q312" s="1296"/>
      <c r="R312" s="1297"/>
      <c r="S312" s="1297"/>
      <c r="T312" s="1297"/>
      <c r="U312" s="1297"/>
      <c r="V312" s="1297"/>
      <c r="W312" s="1297"/>
      <c r="X312" s="1297"/>
      <c r="Y312" s="1297"/>
      <c r="Z312" s="1297"/>
    </row>
    <row r="313" spans="1:26" ht="15.75" customHeight="1">
      <c r="A313" s="1575"/>
      <c r="B313" s="1582"/>
      <c r="C313" s="1297"/>
      <c r="D313" s="1296"/>
      <c r="E313" s="1296"/>
      <c r="F313" s="1296"/>
      <c r="G313" s="1578"/>
      <c r="H313" s="1583"/>
      <c r="I313" s="1583"/>
      <c r="J313" s="1298"/>
      <c r="K313" s="1298"/>
      <c r="L313" s="1298"/>
      <c r="M313" s="1298"/>
      <c r="N313" s="1298"/>
      <c r="O313" s="1296"/>
      <c r="P313" s="1296"/>
      <c r="Q313" s="1296"/>
      <c r="R313" s="1297"/>
      <c r="S313" s="1297"/>
      <c r="T313" s="1297"/>
      <c r="U313" s="1297"/>
      <c r="V313" s="1297"/>
      <c r="W313" s="1297"/>
      <c r="X313" s="1297"/>
      <c r="Y313" s="1297"/>
      <c r="Z313" s="1297"/>
    </row>
    <row r="314" spans="1:26" ht="15.75" customHeight="1">
      <c r="A314" s="1575"/>
      <c r="B314" s="1582"/>
      <c r="C314" s="1297"/>
      <c r="D314" s="1296"/>
      <c r="E314" s="1296"/>
      <c r="F314" s="1296"/>
      <c r="G314" s="1578"/>
      <c r="H314" s="1583"/>
      <c r="I314" s="1583"/>
      <c r="J314" s="1298"/>
      <c r="K314" s="1298"/>
      <c r="L314" s="1298"/>
      <c r="M314" s="1298"/>
      <c r="N314" s="1298"/>
      <c r="O314" s="1296"/>
      <c r="P314" s="1296"/>
      <c r="Q314" s="1296"/>
      <c r="R314" s="1297"/>
      <c r="S314" s="1297"/>
      <c r="T314" s="1297"/>
      <c r="U314" s="1297"/>
      <c r="V314" s="1297"/>
      <c r="W314" s="1297"/>
      <c r="X314" s="1297"/>
      <c r="Y314" s="1297"/>
      <c r="Z314" s="1297"/>
    </row>
    <row r="315" spans="1:26" ht="15.75" customHeight="1">
      <c r="A315" s="1575"/>
      <c r="B315" s="1582"/>
      <c r="C315" s="1297"/>
      <c r="D315" s="1296"/>
      <c r="E315" s="1296"/>
      <c r="F315" s="1296"/>
      <c r="G315" s="1578"/>
      <c r="H315" s="1583"/>
      <c r="I315" s="1583"/>
      <c r="J315" s="1298"/>
      <c r="K315" s="1298"/>
      <c r="L315" s="1298"/>
      <c r="M315" s="1298"/>
      <c r="N315" s="1298"/>
      <c r="O315" s="1296"/>
      <c r="P315" s="1296"/>
      <c r="Q315" s="1296"/>
      <c r="R315" s="1297"/>
      <c r="S315" s="1297"/>
      <c r="T315" s="1297"/>
      <c r="U315" s="1297"/>
      <c r="V315" s="1297"/>
      <c r="W315" s="1297"/>
      <c r="X315" s="1297"/>
      <c r="Y315" s="1297"/>
      <c r="Z315" s="1297"/>
    </row>
    <row r="316" spans="1:26" ht="15.75" customHeight="1">
      <c r="A316" s="1575"/>
      <c r="B316" s="1582"/>
      <c r="C316" s="1297"/>
      <c r="D316" s="1296"/>
      <c r="E316" s="1296"/>
      <c r="F316" s="1296"/>
      <c r="G316" s="1578"/>
      <c r="H316" s="1583"/>
      <c r="I316" s="1583"/>
      <c r="J316" s="1298"/>
      <c r="K316" s="1298"/>
      <c r="L316" s="1298"/>
      <c r="M316" s="1298"/>
      <c r="N316" s="1298"/>
      <c r="O316" s="1296"/>
      <c r="P316" s="1296"/>
      <c r="Q316" s="1296"/>
      <c r="R316" s="1297"/>
      <c r="S316" s="1297"/>
      <c r="T316" s="1297"/>
      <c r="U316" s="1297"/>
      <c r="V316" s="1297"/>
      <c r="W316" s="1297"/>
      <c r="X316" s="1297"/>
      <c r="Y316" s="1297"/>
      <c r="Z316" s="1297"/>
    </row>
    <row r="317" spans="1:26" ht="15.75" customHeight="1">
      <c r="A317" s="1575"/>
      <c r="B317" s="1582"/>
      <c r="C317" s="1297"/>
      <c r="D317" s="1296"/>
      <c r="E317" s="1296"/>
      <c r="F317" s="1296"/>
      <c r="G317" s="1578"/>
      <c r="H317" s="1583"/>
      <c r="I317" s="1583"/>
      <c r="J317" s="1298"/>
      <c r="K317" s="1298"/>
      <c r="L317" s="1298"/>
      <c r="M317" s="1298"/>
      <c r="N317" s="1298"/>
      <c r="O317" s="1296"/>
      <c r="P317" s="1296"/>
      <c r="Q317" s="1296"/>
      <c r="R317" s="1297"/>
      <c r="S317" s="1297"/>
      <c r="T317" s="1297"/>
      <c r="U317" s="1297"/>
      <c r="V317" s="1297"/>
      <c r="W317" s="1297"/>
      <c r="X317" s="1297"/>
      <c r="Y317" s="1297"/>
      <c r="Z317" s="1297"/>
    </row>
    <row r="318" spans="1:26" ht="15.75" customHeight="1">
      <c r="A318" s="1575"/>
      <c r="B318" s="1582"/>
      <c r="C318" s="1297"/>
      <c r="D318" s="1296"/>
      <c r="E318" s="1296"/>
      <c r="F318" s="1296"/>
      <c r="G318" s="1578"/>
      <c r="H318" s="1583"/>
      <c r="I318" s="1583"/>
      <c r="J318" s="1298"/>
      <c r="K318" s="1298"/>
      <c r="L318" s="1298"/>
      <c r="M318" s="1298"/>
      <c r="N318" s="1298"/>
      <c r="O318" s="1296"/>
      <c r="P318" s="1296"/>
      <c r="Q318" s="1296"/>
      <c r="R318" s="1297"/>
      <c r="S318" s="1297"/>
      <c r="T318" s="1297"/>
      <c r="U318" s="1297"/>
      <c r="V318" s="1297"/>
      <c r="W318" s="1297"/>
      <c r="X318" s="1297"/>
      <c r="Y318" s="1297"/>
      <c r="Z318" s="1297"/>
    </row>
    <row r="319" spans="1:26" ht="15.75" customHeight="1">
      <c r="A319" s="1575"/>
      <c r="B319" s="1582"/>
      <c r="C319" s="1297"/>
      <c r="D319" s="1296"/>
      <c r="E319" s="1296"/>
      <c r="F319" s="1296"/>
      <c r="G319" s="1578"/>
      <c r="H319" s="1583"/>
      <c r="I319" s="1583"/>
      <c r="J319" s="1298"/>
      <c r="K319" s="1298"/>
      <c r="L319" s="1298"/>
      <c r="M319" s="1298"/>
      <c r="N319" s="1298"/>
      <c r="O319" s="1296"/>
      <c r="P319" s="1296"/>
      <c r="Q319" s="1296"/>
      <c r="R319" s="1297"/>
      <c r="S319" s="1297"/>
      <c r="T319" s="1297"/>
      <c r="U319" s="1297"/>
      <c r="V319" s="1297"/>
      <c r="W319" s="1297"/>
      <c r="X319" s="1297"/>
      <c r="Y319" s="1297"/>
      <c r="Z319" s="1297"/>
    </row>
    <row r="320" spans="1:26" ht="15.75" customHeight="1">
      <c r="A320" s="1575"/>
      <c r="B320" s="1582"/>
      <c r="C320" s="1297"/>
      <c r="D320" s="1296"/>
      <c r="E320" s="1296"/>
      <c r="F320" s="1296"/>
      <c r="G320" s="1578"/>
      <c r="H320" s="1583"/>
      <c r="I320" s="1583"/>
      <c r="J320" s="1298"/>
      <c r="K320" s="1298"/>
      <c r="L320" s="1298"/>
      <c r="M320" s="1298"/>
      <c r="N320" s="1298"/>
      <c r="O320" s="1296"/>
      <c r="P320" s="1296"/>
      <c r="Q320" s="1296"/>
      <c r="R320" s="1297"/>
      <c r="S320" s="1297"/>
      <c r="T320" s="1297"/>
      <c r="U320" s="1297"/>
      <c r="V320" s="1297"/>
      <c r="W320" s="1297"/>
      <c r="X320" s="1297"/>
      <c r="Y320" s="1297"/>
      <c r="Z320" s="1297"/>
    </row>
    <row r="321" spans="1:26" ht="15.75" customHeight="1">
      <c r="A321" s="1575"/>
      <c r="B321" s="1582"/>
      <c r="C321" s="1297"/>
      <c r="D321" s="1296"/>
      <c r="E321" s="1296"/>
      <c r="F321" s="1296"/>
      <c r="G321" s="1578"/>
      <c r="H321" s="1583"/>
      <c r="I321" s="1583"/>
      <c r="J321" s="1298"/>
      <c r="K321" s="1298"/>
      <c r="L321" s="1298"/>
      <c r="M321" s="1298"/>
      <c r="N321" s="1298"/>
      <c r="O321" s="1296"/>
      <c r="P321" s="1296"/>
      <c r="Q321" s="1296"/>
      <c r="R321" s="1297"/>
      <c r="S321" s="1297"/>
      <c r="T321" s="1297"/>
      <c r="U321" s="1297"/>
      <c r="V321" s="1297"/>
      <c r="W321" s="1297"/>
      <c r="X321" s="1297"/>
      <c r="Y321" s="1297"/>
      <c r="Z321" s="1297"/>
    </row>
    <row r="322" spans="1:26" ht="15.75" customHeight="1">
      <c r="A322" s="1575"/>
      <c r="B322" s="1582"/>
      <c r="C322" s="1297"/>
      <c r="D322" s="1296"/>
      <c r="E322" s="1296"/>
      <c r="F322" s="1296"/>
      <c r="G322" s="1578"/>
      <c r="H322" s="1583"/>
      <c r="I322" s="1583"/>
      <c r="J322" s="1298"/>
      <c r="K322" s="1298"/>
      <c r="L322" s="1298"/>
      <c r="M322" s="1298"/>
      <c r="N322" s="1298"/>
      <c r="O322" s="1296"/>
      <c r="P322" s="1296"/>
      <c r="Q322" s="1296"/>
      <c r="R322" s="1297"/>
      <c r="S322" s="1297"/>
      <c r="T322" s="1297"/>
      <c r="U322" s="1297"/>
      <c r="V322" s="1297"/>
      <c r="W322" s="1297"/>
      <c r="X322" s="1297"/>
      <c r="Y322" s="1297"/>
      <c r="Z322" s="1297"/>
    </row>
    <row r="323" spans="1:26" ht="15.75" customHeight="1">
      <c r="A323" s="1575"/>
      <c r="B323" s="1582"/>
      <c r="C323" s="1297"/>
      <c r="D323" s="1296"/>
      <c r="E323" s="1296"/>
      <c r="F323" s="1296"/>
      <c r="G323" s="1578"/>
      <c r="H323" s="1583"/>
      <c r="I323" s="1583"/>
      <c r="J323" s="1298"/>
      <c r="K323" s="1298"/>
      <c r="L323" s="1298"/>
      <c r="M323" s="1298"/>
      <c r="N323" s="1298"/>
      <c r="O323" s="1296"/>
      <c r="P323" s="1296"/>
      <c r="Q323" s="1296"/>
      <c r="R323" s="1297"/>
      <c r="S323" s="1297"/>
      <c r="T323" s="1297"/>
      <c r="U323" s="1297"/>
      <c r="V323" s="1297"/>
      <c r="W323" s="1297"/>
      <c r="X323" s="1297"/>
      <c r="Y323" s="1297"/>
      <c r="Z323" s="1297"/>
    </row>
    <row r="324" spans="1:26" ht="15.75" customHeight="1">
      <c r="A324" s="1575"/>
      <c r="B324" s="1582"/>
      <c r="C324" s="1297"/>
      <c r="D324" s="1296"/>
      <c r="E324" s="1296"/>
      <c r="F324" s="1296"/>
      <c r="G324" s="1578"/>
      <c r="H324" s="1583"/>
      <c r="I324" s="1583"/>
      <c r="J324" s="1298"/>
      <c r="K324" s="1298"/>
      <c r="L324" s="1298"/>
      <c r="M324" s="1298"/>
      <c r="N324" s="1298"/>
      <c r="O324" s="1296"/>
      <c r="P324" s="1296"/>
      <c r="Q324" s="1296"/>
      <c r="R324" s="1297"/>
      <c r="S324" s="1297"/>
      <c r="T324" s="1297"/>
      <c r="U324" s="1297"/>
      <c r="V324" s="1297"/>
      <c r="W324" s="1297"/>
      <c r="X324" s="1297"/>
      <c r="Y324" s="1297"/>
      <c r="Z324" s="1297"/>
    </row>
    <row r="325" spans="1:26" ht="15.75" customHeight="1">
      <c r="A325" s="1575"/>
      <c r="B325" s="1582"/>
      <c r="C325" s="1297"/>
      <c r="D325" s="1296"/>
      <c r="E325" s="1296"/>
      <c r="F325" s="1296"/>
      <c r="G325" s="1578"/>
      <c r="H325" s="1583"/>
      <c r="I325" s="1583"/>
      <c r="J325" s="1298"/>
      <c r="K325" s="1298"/>
      <c r="L325" s="1298"/>
      <c r="M325" s="1298"/>
      <c r="N325" s="1298"/>
      <c r="O325" s="1296"/>
      <c r="P325" s="1296"/>
      <c r="Q325" s="1296"/>
      <c r="R325" s="1297"/>
      <c r="S325" s="1297"/>
      <c r="T325" s="1297"/>
      <c r="U325" s="1297"/>
      <c r="V325" s="1297"/>
      <c r="W325" s="1297"/>
      <c r="X325" s="1297"/>
      <c r="Y325" s="1297"/>
      <c r="Z325" s="1297"/>
    </row>
    <row r="326" spans="1:26" ht="15.75" customHeight="1">
      <c r="A326" s="1575"/>
      <c r="B326" s="1582"/>
      <c r="C326" s="1297"/>
      <c r="D326" s="1296"/>
      <c r="E326" s="1296"/>
      <c r="F326" s="1296"/>
      <c r="G326" s="1578"/>
      <c r="H326" s="1583"/>
      <c r="I326" s="1583"/>
      <c r="J326" s="1298"/>
      <c r="K326" s="1298"/>
      <c r="L326" s="1298"/>
      <c r="M326" s="1298"/>
      <c r="N326" s="1298"/>
      <c r="O326" s="1296"/>
      <c r="P326" s="1296"/>
      <c r="Q326" s="1296"/>
      <c r="R326" s="1297"/>
      <c r="S326" s="1297"/>
      <c r="T326" s="1297"/>
      <c r="U326" s="1297"/>
      <c r="V326" s="1297"/>
      <c r="W326" s="1297"/>
      <c r="X326" s="1297"/>
      <c r="Y326" s="1297"/>
      <c r="Z326" s="1297"/>
    </row>
    <row r="327" spans="1:26" ht="15.75" customHeight="1">
      <c r="A327" s="1575"/>
      <c r="B327" s="1582"/>
      <c r="C327" s="1297"/>
      <c r="D327" s="1296"/>
      <c r="E327" s="1296"/>
      <c r="F327" s="1296"/>
      <c r="G327" s="1578"/>
      <c r="H327" s="1583"/>
      <c r="I327" s="1583"/>
      <c r="J327" s="1298"/>
      <c r="K327" s="1298"/>
      <c r="L327" s="1298"/>
      <c r="M327" s="1298"/>
      <c r="N327" s="1298"/>
      <c r="O327" s="1296"/>
      <c r="P327" s="1296"/>
      <c r="Q327" s="1296"/>
      <c r="R327" s="1297"/>
      <c r="S327" s="1297"/>
      <c r="T327" s="1297"/>
      <c r="U327" s="1297"/>
      <c r="V327" s="1297"/>
      <c r="W327" s="1297"/>
      <c r="X327" s="1297"/>
      <c r="Y327" s="1297"/>
      <c r="Z327" s="1297"/>
    </row>
    <row r="328" spans="1:26" ht="15.75" customHeight="1">
      <c r="A328" s="1575"/>
      <c r="B328" s="1582"/>
      <c r="C328" s="1297"/>
      <c r="D328" s="1296"/>
      <c r="E328" s="1296"/>
      <c r="F328" s="1296"/>
      <c r="G328" s="1578"/>
      <c r="H328" s="1583"/>
      <c r="I328" s="1583"/>
      <c r="J328" s="1298"/>
      <c r="K328" s="1298"/>
      <c r="L328" s="1298"/>
      <c r="M328" s="1298"/>
      <c r="N328" s="1298"/>
      <c r="O328" s="1296"/>
      <c r="P328" s="1296"/>
      <c r="Q328" s="1296"/>
      <c r="R328" s="1297"/>
      <c r="S328" s="1297"/>
      <c r="T328" s="1297"/>
      <c r="U328" s="1297"/>
      <c r="V328" s="1297"/>
      <c r="W328" s="1297"/>
      <c r="X328" s="1297"/>
      <c r="Y328" s="1297"/>
      <c r="Z328" s="1297"/>
    </row>
    <row r="329" spans="1:26" ht="15.75" customHeight="1">
      <c r="A329" s="1575"/>
      <c r="B329" s="1582"/>
      <c r="C329" s="1297"/>
      <c r="D329" s="1296"/>
      <c r="E329" s="1296"/>
      <c r="F329" s="1296"/>
      <c r="G329" s="1578"/>
      <c r="H329" s="1583"/>
      <c r="I329" s="1583"/>
      <c r="J329" s="1298"/>
      <c r="K329" s="1298"/>
      <c r="L329" s="1298"/>
      <c r="M329" s="1298"/>
      <c r="N329" s="1298"/>
      <c r="O329" s="1296"/>
      <c r="P329" s="1296"/>
      <c r="Q329" s="1296"/>
      <c r="R329" s="1297"/>
      <c r="S329" s="1297"/>
      <c r="T329" s="1297"/>
      <c r="U329" s="1297"/>
      <c r="V329" s="1297"/>
      <c r="W329" s="1297"/>
      <c r="X329" s="1297"/>
      <c r="Y329" s="1297"/>
      <c r="Z329" s="1297"/>
    </row>
    <row r="330" spans="1:26" ht="15.75" customHeight="1">
      <c r="A330" s="1575"/>
      <c r="B330" s="1582"/>
      <c r="C330" s="1297"/>
      <c r="D330" s="1296"/>
      <c r="E330" s="1296"/>
      <c r="F330" s="1296"/>
      <c r="G330" s="1578"/>
      <c r="H330" s="1583"/>
      <c r="I330" s="1583"/>
      <c r="J330" s="1298"/>
      <c r="K330" s="1298"/>
      <c r="L330" s="1298"/>
      <c r="M330" s="1298"/>
      <c r="N330" s="1298"/>
      <c r="O330" s="1296"/>
      <c r="P330" s="1296"/>
      <c r="Q330" s="1296"/>
      <c r="R330" s="1297"/>
      <c r="S330" s="1297"/>
      <c r="T330" s="1297"/>
      <c r="U330" s="1297"/>
      <c r="V330" s="1297"/>
      <c r="W330" s="1297"/>
      <c r="X330" s="1297"/>
      <c r="Y330" s="1297"/>
      <c r="Z330" s="1297"/>
    </row>
    <row r="331" spans="1:26" ht="15.75" customHeight="1">
      <c r="A331" s="1575"/>
      <c r="B331" s="1582"/>
      <c r="C331" s="1297"/>
      <c r="D331" s="1296"/>
      <c r="E331" s="1296"/>
      <c r="F331" s="1296"/>
      <c r="G331" s="1578"/>
      <c r="H331" s="1583"/>
      <c r="I331" s="1583"/>
      <c r="J331" s="1298"/>
      <c r="K331" s="1298"/>
      <c r="L331" s="1298"/>
      <c r="M331" s="1298"/>
      <c r="N331" s="1298"/>
      <c r="O331" s="1296"/>
      <c r="P331" s="1296"/>
      <c r="Q331" s="1296"/>
      <c r="R331" s="1297"/>
      <c r="S331" s="1297"/>
      <c r="T331" s="1297"/>
      <c r="U331" s="1297"/>
      <c r="V331" s="1297"/>
      <c r="W331" s="1297"/>
      <c r="X331" s="1297"/>
      <c r="Y331" s="1297"/>
      <c r="Z331" s="1297"/>
    </row>
    <row r="332" spans="1:26" ht="15.75" customHeight="1">
      <c r="A332" s="1575"/>
      <c r="B332" s="1582"/>
      <c r="C332" s="1297"/>
      <c r="D332" s="1296"/>
      <c r="E332" s="1296"/>
      <c r="F332" s="1296"/>
      <c r="G332" s="1578"/>
      <c r="H332" s="1583"/>
      <c r="I332" s="1583"/>
      <c r="J332" s="1298"/>
      <c r="K332" s="1298"/>
      <c r="L332" s="1298"/>
      <c r="M332" s="1298"/>
      <c r="N332" s="1298"/>
      <c r="O332" s="1296"/>
      <c r="P332" s="1296"/>
      <c r="Q332" s="1296"/>
      <c r="R332" s="1297"/>
      <c r="S332" s="1297"/>
      <c r="T332" s="1297"/>
      <c r="U332" s="1297"/>
      <c r="V332" s="1297"/>
      <c r="W332" s="1297"/>
      <c r="X332" s="1297"/>
      <c r="Y332" s="1297"/>
      <c r="Z332" s="1297"/>
    </row>
    <row r="333" spans="1:26" ht="15.75" customHeight="1">
      <c r="A333" s="1575"/>
      <c r="B333" s="1582"/>
      <c r="C333" s="1297"/>
      <c r="D333" s="1296"/>
      <c r="E333" s="1296"/>
      <c r="F333" s="1296"/>
      <c r="G333" s="1578"/>
      <c r="H333" s="1583"/>
      <c r="I333" s="1583"/>
      <c r="J333" s="1298"/>
      <c r="K333" s="1298"/>
      <c r="L333" s="1298"/>
      <c r="M333" s="1298"/>
      <c r="N333" s="1298"/>
      <c r="O333" s="1296"/>
      <c r="P333" s="1296"/>
      <c r="Q333" s="1296"/>
      <c r="R333" s="1297"/>
      <c r="S333" s="1297"/>
      <c r="T333" s="1297"/>
      <c r="U333" s="1297"/>
      <c r="V333" s="1297"/>
      <c r="W333" s="1297"/>
      <c r="X333" s="1297"/>
      <c r="Y333" s="1297"/>
      <c r="Z333" s="1297"/>
    </row>
    <row r="334" spans="1:26" ht="15.75" customHeight="1">
      <c r="A334" s="1575"/>
      <c r="B334" s="1582"/>
      <c r="C334" s="1297"/>
      <c r="D334" s="1296"/>
      <c r="E334" s="1296"/>
      <c r="F334" s="1296"/>
      <c r="G334" s="1578"/>
      <c r="H334" s="1583"/>
      <c r="I334" s="1583"/>
      <c r="J334" s="1298"/>
      <c r="K334" s="1298"/>
      <c r="L334" s="1298"/>
      <c r="M334" s="1298"/>
      <c r="N334" s="1298"/>
      <c r="O334" s="1296"/>
      <c r="P334" s="1296"/>
      <c r="Q334" s="1296"/>
      <c r="R334" s="1297"/>
      <c r="S334" s="1297"/>
      <c r="T334" s="1297"/>
      <c r="U334" s="1297"/>
      <c r="V334" s="1297"/>
      <c r="W334" s="1297"/>
      <c r="X334" s="1297"/>
      <c r="Y334" s="1297"/>
      <c r="Z334" s="1297"/>
    </row>
    <row r="335" spans="1:26" ht="15.75" customHeight="1">
      <c r="A335" s="1575"/>
      <c r="B335" s="1582"/>
      <c r="C335" s="1297"/>
      <c r="D335" s="1296"/>
      <c r="E335" s="1296"/>
      <c r="F335" s="1296"/>
      <c r="G335" s="1578"/>
      <c r="H335" s="1583"/>
      <c r="I335" s="1583"/>
      <c r="J335" s="1298"/>
      <c r="K335" s="1298"/>
      <c r="L335" s="1298"/>
      <c r="M335" s="1298"/>
      <c r="N335" s="1298"/>
      <c r="O335" s="1296"/>
      <c r="P335" s="1296"/>
      <c r="Q335" s="1296"/>
      <c r="R335" s="1297"/>
      <c r="S335" s="1297"/>
      <c r="T335" s="1297"/>
      <c r="U335" s="1297"/>
      <c r="V335" s="1297"/>
      <c r="W335" s="1297"/>
      <c r="X335" s="1297"/>
      <c r="Y335" s="1297"/>
      <c r="Z335" s="1297"/>
    </row>
    <row r="336" spans="1:26" ht="15.75" customHeight="1">
      <c r="A336" s="1575"/>
      <c r="B336" s="1582"/>
      <c r="C336" s="1297"/>
      <c r="D336" s="1296"/>
      <c r="E336" s="1296"/>
      <c r="F336" s="1296"/>
      <c r="G336" s="1578"/>
      <c r="H336" s="1583"/>
      <c r="I336" s="1583"/>
      <c r="J336" s="1298"/>
      <c r="K336" s="1298"/>
      <c r="L336" s="1298"/>
      <c r="M336" s="1298"/>
      <c r="N336" s="1298"/>
      <c r="O336" s="1296"/>
      <c r="P336" s="1296"/>
      <c r="Q336" s="1296"/>
      <c r="R336" s="1297"/>
      <c r="S336" s="1297"/>
      <c r="T336" s="1297"/>
      <c r="U336" s="1297"/>
      <c r="V336" s="1297"/>
      <c r="W336" s="1297"/>
      <c r="X336" s="1297"/>
      <c r="Y336" s="1297"/>
      <c r="Z336" s="1297"/>
    </row>
    <row r="337" spans="1:26" ht="15.75" customHeight="1">
      <c r="A337" s="1575"/>
      <c r="B337" s="1582"/>
      <c r="C337" s="1297"/>
      <c r="D337" s="1296"/>
      <c r="E337" s="1296"/>
      <c r="F337" s="1296"/>
      <c r="G337" s="1578"/>
      <c r="H337" s="1583"/>
      <c r="I337" s="1583"/>
      <c r="J337" s="1298"/>
      <c r="K337" s="1298"/>
      <c r="L337" s="1298"/>
      <c r="M337" s="1298"/>
      <c r="N337" s="1298"/>
      <c r="O337" s="1296"/>
      <c r="P337" s="1296"/>
      <c r="Q337" s="1296"/>
      <c r="R337" s="1297"/>
      <c r="S337" s="1297"/>
      <c r="T337" s="1297"/>
      <c r="U337" s="1297"/>
      <c r="V337" s="1297"/>
      <c r="W337" s="1297"/>
      <c r="X337" s="1297"/>
      <c r="Y337" s="1297"/>
      <c r="Z337" s="1297"/>
    </row>
    <row r="338" spans="1:26" ht="15.75" customHeight="1">
      <c r="A338" s="1575"/>
      <c r="B338" s="1582"/>
      <c r="C338" s="1297"/>
      <c r="D338" s="1296"/>
      <c r="E338" s="1296"/>
      <c r="F338" s="1296"/>
      <c r="G338" s="1578"/>
      <c r="H338" s="1583"/>
      <c r="I338" s="1583"/>
      <c r="J338" s="1298"/>
      <c r="K338" s="1298"/>
      <c r="L338" s="1298"/>
      <c r="M338" s="1298"/>
      <c r="N338" s="1298"/>
      <c r="O338" s="1296"/>
      <c r="P338" s="1296"/>
      <c r="Q338" s="1296"/>
      <c r="R338" s="1297"/>
      <c r="S338" s="1297"/>
      <c r="T338" s="1297"/>
      <c r="U338" s="1297"/>
      <c r="V338" s="1297"/>
      <c r="W338" s="1297"/>
      <c r="X338" s="1297"/>
      <c r="Y338" s="1297"/>
      <c r="Z338" s="1297"/>
    </row>
    <row r="339" spans="1:26" ht="15.75" customHeight="1">
      <c r="A339" s="1575"/>
      <c r="B339" s="1582"/>
      <c r="C339" s="1297"/>
      <c r="D339" s="1296"/>
      <c r="E339" s="1296"/>
      <c r="F339" s="1296"/>
      <c r="G339" s="1578"/>
      <c r="H339" s="1583"/>
      <c r="I339" s="1583"/>
      <c r="J339" s="1298"/>
      <c r="K339" s="1298"/>
      <c r="L339" s="1298"/>
      <c r="M339" s="1298"/>
      <c r="N339" s="1298"/>
      <c r="O339" s="1296"/>
      <c r="P339" s="1296"/>
      <c r="Q339" s="1296"/>
      <c r="R339" s="1297"/>
      <c r="S339" s="1297"/>
      <c r="T339" s="1297"/>
      <c r="U339" s="1297"/>
      <c r="V339" s="1297"/>
      <c r="W339" s="1297"/>
      <c r="X339" s="1297"/>
      <c r="Y339" s="1297"/>
      <c r="Z339" s="1297"/>
    </row>
    <row r="340" spans="1:26" ht="15.75" customHeight="1">
      <c r="A340" s="1575"/>
      <c r="B340" s="1582"/>
      <c r="C340" s="1297"/>
      <c r="D340" s="1296"/>
      <c r="E340" s="1296"/>
      <c r="F340" s="1296"/>
      <c r="G340" s="1578"/>
      <c r="H340" s="1583"/>
      <c r="I340" s="1583"/>
      <c r="J340" s="1298"/>
      <c r="K340" s="1298"/>
      <c r="L340" s="1298"/>
      <c r="M340" s="1298"/>
      <c r="N340" s="1298"/>
      <c r="O340" s="1296"/>
      <c r="P340" s="1296"/>
      <c r="Q340" s="1296"/>
      <c r="R340" s="1297"/>
      <c r="S340" s="1297"/>
      <c r="T340" s="1297"/>
      <c r="U340" s="1297"/>
      <c r="V340" s="1297"/>
      <c r="W340" s="1297"/>
      <c r="X340" s="1297"/>
      <c r="Y340" s="1297"/>
      <c r="Z340" s="1297"/>
    </row>
    <row r="341" spans="1:26" ht="15.75" customHeight="1">
      <c r="A341" s="1575"/>
      <c r="B341" s="1582"/>
      <c r="C341" s="1297"/>
      <c r="D341" s="1296"/>
      <c r="E341" s="1296"/>
      <c r="F341" s="1296"/>
      <c r="G341" s="1578"/>
      <c r="H341" s="1583"/>
      <c r="I341" s="1583"/>
      <c r="J341" s="1298"/>
      <c r="K341" s="1298"/>
      <c r="L341" s="1298"/>
      <c r="M341" s="1298"/>
      <c r="N341" s="1298"/>
      <c r="O341" s="1296"/>
      <c r="P341" s="1296"/>
      <c r="Q341" s="1296"/>
      <c r="R341" s="1297"/>
      <c r="S341" s="1297"/>
      <c r="T341" s="1297"/>
      <c r="U341" s="1297"/>
      <c r="V341" s="1297"/>
      <c r="W341" s="1297"/>
      <c r="X341" s="1297"/>
      <c r="Y341" s="1297"/>
      <c r="Z341" s="1297"/>
    </row>
    <row r="342" spans="1:26" ht="15.75" customHeight="1">
      <c r="A342" s="1575"/>
      <c r="B342" s="1582"/>
      <c r="C342" s="1297"/>
      <c r="D342" s="1296"/>
      <c r="E342" s="1296"/>
      <c r="F342" s="1296"/>
      <c r="G342" s="1578"/>
      <c r="H342" s="1583"/>
      <c r="I342" s="1583"/>
      <c r="J342" s="1298"/>
      <c r="K342" s="1298"/>
      <c r="L342" s="1298"/>
      <c r="M342" s="1298"/>
      <c r="N342" s="1298"/>
      <c r="O342" s="1296"/>
      <c r="P342" s="1296"/>
      <c r="Q342" s="1296"/>
      <c r="R342" s="1297"/>
      <c r="S342" s="1297"/>
      <c r="T342" s="1297"/>
      <c r="U342" s="1297"/>
      <c r="V342" s="1297"/>
      <c r="W342" s="1297"/>
      <c r="X342" s="1297"/>
      <c r="Y342" s="1297"/>
      <c r="Z342" s="1297"/>
    </row>
    <row r="343" spans="1:26" ht="15.75" customHeight="1">
      <c r="A343" s="1575"/>
      <c r="B343" s="1582"/>
      <c r="C343" s="1297"/>
      <c r="D343" s="1296"/>
      <c r="E343" s="1296"/>
      <c r="F343" s="1296"/>
      <c r="G343" s="1578"/>
      <c r="H343" s="1583"/>
      <c r="I343" s="1583"/>
      <c r="J343" s="1298"/>
      <c r="K343" s="1298"/>
      <c r="L343" s="1298"/>
      <c r="M343" s="1298"/>
      <c r="N343" s="1298"/>
      <c r="O343" s="1296"/>
      <c r="P343" s="1296"/>
      <c r="Q343" s="1296"/>
      <c r="R343" s="1297"/>
      <c r="S343" s="1297"/>
      <c r="T343" s="1297"/>
      <c r="U343" s="1297"/>
      <c r="V343" s="1297"/>
      <c r="W343" s="1297"/>
      <c r="X343" s="1297"/>
      <c r="Y343" s="1297"/>
      <c r="Z343" s="1297"/>
    </row>
    <row r="344" spans="1:26" ht="15.75" customHeight="1">
      <c r="A344" s="1575"/>
      <c r="B344" s="1582"/>
      <c r="C344" s="1297"/>
      <c r="D344" s="1296"/>
      <c r="E344" s="1296"/>
      <c r="F344" s="1296"/>
      <c r="G344" s="1578"/>
      <c r="H344" s="1583"/>
      <c r="I344" s="1583"/>
      <c r="J344" s="1298"/>
      <c r="K344" s="1298"/>
      <c r="L344" s="1298"/>
      <c r="M344" s="1298"/>
      <c r="N344" s="1298"/>
      <c r="O344" s="1296"/>
      <c r="P344" s="1296"/>
      <c r="Q344" s="1296"/>
      <c r="R344" s="1297"/>
      <c r="S344" s="1297"/>
      <c r="T344" s="1297"/>
      <c r="U344" s="1297"/>
      <c r="V344" s="1297"/>
      <c r="W344" s="1297"/>
      <c r="X344" s="1297"/>
      <c r="Y344" s="1297"/>
      <c r="Z344" s="1297"/>
    </row>
    <row r="345" spans="1:26" ht="15.75" customHeight="1">
      <c r="A345" s="1575"/>
      <c r="B345" s="1582"/>
      <c r="C345" s="1297"/>
      <c r="D345" s="1296"/>
      <c r="E345" s="1296"/>
      <c r="F345" s="1296"/>
      <c r="G345" s="1578"/>
      <c r="H345" s="1583"/>
      <c r="I345" s="1583"/>
      <c r="J345" s="1298"/>
      <c r="K345" s="1298"/>
      <c r="L345" s="1298"/>
      <c r="M345" s="1298"/>
      <c r="N345" s="1298"/>
      <c r="O345" s="1296"/>
      <c r="P345" s="1296"/>
      <c r="Q345" s="1296"/>
      <c r="R345" s="1297"/>
      <c r="S345" s="1297"/>
      <c r="T345" s="1297"/>
      <c r="U345" s="1297"/>
      <c r="V345" s="1297"/>
      <c r="W345" s="1297"/>
      <c r="X345" s="1297"/>
      <c r="Y345" s="1297"/>
      <c r="Z345" s="1297"/>
    </row>
    <row r="346" spans="1:26" ht="15.75" customHeight="1">
      <c r="A346" s="1575"/>
      <c r="B346" s="1582"/>
      <c r="C346" s="1297"/>
      <c r="D346" s="1296"/>
      <c r="E346" s="1296"/>
      <c r="F346" s="1296"/>
      <c r="G346" s="1578"/>
      <c r="H346" s="1583"/>
      <c r="I346" s="1583"/>
      <c r="J346" s="1298"/>
      <c r="K346" s="1298"/>
      <c r="L346" s="1298"/>
      <c r="M346" s="1298"/>
      <c r="N346" s="1298"/>
      <c r="O346" s="1296"/>
      <c r="P346" s="1296"/>
      <c r="Q346" s="1296"/>
      <c r="R346" s="1297"/>
      <c r="S346" s="1297"/>
      <c r="T346" s="1297"/>
      <c r="U346" s="1297"/>
      <c r="V346" s="1297"/>
      <c r="W346" s="1297"/>
      <c r="X346" s="1297"/>
      <c r="Y346" s="1297"/>
      <c r="Z346" s="1297"/>
    </row>
    <row r="347" spans="1:26" ht="15.75" customHeight="1">
      <c r="A347" s="1575"/>
      <c r="B347" s="1582"/>
      <c r="C347" s="1297"/>
      <c r="D347" s="1296"/>
      <c r="E347" s="1296"/>
      <c r="F347" s="1296"/>
      <c r="G347" s="1578"/>
      <c r="H347" s="1583"/>
      <c r="I347" s="1583"/>
      <c r="J347" s="1298"/>
      <c r="K347" s="1298"/>
      <c r="L347" s="1298"/>
      <c r="M347" s="1298"/>
      <c r="N347" s="1298"/>
      <c r="O347" s="1296"/>
      <c r="P347" s="1296"/>
      <c r="Q347" s="1296"/>
      <c r="R347" s="1297"/>
      <c r="S347" s="1297"/>
      <c r="T347" s="1297"/>
      <c r="U347" s="1297"/>
      <c r="V347" s="1297"/>
      <c r="W347" s="1297"/>
      <c r="X347" s="1297"/>
      <c r="Y347" s="1297"/>
      <c r="Z347" s="1297"/>
    </row>
    <row r="348" spans="1:26" ht="15.75" customHeight="1">
      <c r="A348" s="1575"/>
      <c r="B348" s="1582"/>
      <c r="C348" s="1297"/>
      <c r="D348" s="1296"/>
      <c r="E348" s="1296"/>
      <c r="F348" s="1296"/>
      <c r="G348" s="1578"/>
      <c r="H348" s="1583"/>
      <c r="I348" s="1583"/>
      <c r="J348" s="1298"/>
      <c r="K348" s="1298"/>
      <c r="L348" s="1298"/>
      <c r="M348" s="1298"/>
      <c r="N348" s="1298"/>
      <c r="O348" s="1296"/>
      <c r="P348" s="1296"/>
      <c r="Q348" s="1296"/>
      <c r="R348" s="1297"/>
      <c r="S348" s="1297"/>
      <c r="T348" s="1297"/>
      <c r="U348" s="1297"/>
      <c r="V348" s="1297"/>
      <c r="W348" s="1297"/>
      <c r="X348" s="1297"/>
      <c r="Y348" s="1297"/>
      <c r="Z348" s="1297"/>
    </row>
    <row r="349" spans="1:26" ht="15.75" customHeight="1">
      <c r="A349" s="1575"/>
      <c r="B349" s="1582"/>
      <c r="C349" s="1297"/>
      <c r="D349" s="1296"/>
      <c r="E349" s="1296"/>
      <c r="F349" s="1296"/>
      <c r="G349" s="1578"/>
      <c r="H349" s="1583"/>
      <c r="I349" s="1583"/>
      <c r="J349" s="1298"/>
      <c r="K349" s="1298"/>
      <c r="L349" s="1298"/>
      <c r="M349" s="1298"/>
      <c r="N349" s="1298"/>
      <c r="O349" s="1296"/>
      <c r="P349" s="1296"/>
      <c r="Q349" s="1296"/>
      <c r="R349" s="1297"/>
      <c r="S349" s="1297"/>
      <c r="T349" s="1297"/>
      <c r="U349" s="1297"/>
      <c r="V349" s="1297"/>
      <c r="W349" s="1297"/>
      <c r="X349" s="1297"/>
      <c r="Y349" s="1297"/>
      <c r="Z349" s="1297"/>
    </row>
    <row r="350" spans="1:26" ht="15.75" customHeight="1">
      <c r="A350" s="1575"/>
      <c r="B350" s="1582"/>
      <c r="C350" s="1297"/>
      <c r="D350" s="1296"/>
      <c r="E350" s="1296"/>
      <c r="F350" s="1296"/>
      <c r="G350" s="1578"/>
      <c r="H350" s="1583"/>
      <c r="I350" s="1583"/>
      <c r="J350" s="1298"/>
      <c r="K350" s="1298"/>
      <c r="L350" s="1298"/>
      <c r="M350" s="1298"/>
      <c r="N350" s="1298"/>
      <c r="O350" s="1296"/>
      <c r="P350" s="1296"/>
      <c r="Q350" s="1296"/>
      <c r="R350" s="1297"/>
      <c r="S350" s="1297"/>
      <c r="T350" s="1297"/>
      <c r="U350" s="1297"/>
      <c r="V350" s="1297"/>
      <c r="W350" s="1297"/>
      <c r="X350" s="1297"/>
      <c r="Y350" s="1297"/>
      <c r="Z350" s="1297"/>
    </row>
    <row r="351" spans="1:26" ht="15.75" customHeight="1">
      <c r="A351" s="1575"/>
      <c r="B351" s="1582"/>
      <c r="C351" s="1297"/>
      <c r="D351" s="1296"/>
      <c r="E351" s="1296"/>
      <c r="F351" s="1296"/>
      <c r="G351" s="1578"/>
      <c r="H351" s="1583"/>
      <c r="I351" s="1583"/>
      <c r="J351" s="1298"/>
      <c r="K351" s="1298"/>
      <c r="L351" s="1298"/>
      <c r="M351" s="1298"/>
      <c r="N351" s="1298"/>
      <c r="O351" s="1296"/>
      <c r="P351" s="1296"/>
      <c r="Q351" s="1296"/>
      <c r="R351" s="1297"/>
      <c r="S351" s="1297"/>
      <c r="T351" s="1297"/>
      <c r="U351" s="1297"/>
      <c r="V351" s="1297"/>
      <c r="W351" s="1297"/>
      <c r="X351" s="1297"/>
      <c r="Y351" s="1297"/>
      <c r="Z351" s="1297"/>
    </row>
    <row r="352" spans="1:26" ht="15.75" customHeight="1">
      <c r="A352" s="1575"/>
      <c r="B352" s="1582"/>
      <c r="C352" s="1297"/>
      <c r="D352" s="1296"/>
      <c r="E352" s="1296"/>
      <c r="F352" s="1296"/>
      <c r="G352" s="1578"/>
      <c r="H352" s="1583"/>
      <c r="I352" s="1583"/>
      <c r="J352" s="1298"/>
      <c r="K352" s="1298"/>
      <c r="L352" s="1298"/>
      <c r="M352" s="1298"/>
      <c r="N352" s="1298"/>
      <c r="O352" s="1296"/>
      <c r="P352" s="1296"/>
      <c r="Q352" s="1296"/>
      <c r="R352" s="1297"/>
      <c r="S352" s="1297"/>
      <c r="T352" s="1297"/>
      <c r="U352" s="1297"/>
      <c r="V352" s="1297"/>
      <c r="W352" s="1297"/>
      <c r="X352" s="1297"/>
      <c r="Y352" s="1297"/>
      <c r="Z352" s="1297"/>
    </row>
    <row r="353" spans="1:26" ht="15.75" customHeight="1">
      <c r="A353" s="1575"/>
      <c r="B353" s="1582"/>
      <c r="C353" s="1297"/>
      <c r="D353" s="1296"/>
      <c r="E353" s="1296"/>
      <c r="F353" s="1296"/>
      <c r="G353" s="1578"/>
      <c r="H353" s="1583"/>
      <c r="I353" s="1583"/>
      <c r="J353" s="1298"/>
      <c r="K353" s="1298"/>
      <c r="L353" s="1298"/>
      <c r="M353" s="1298"/>
      <c r="N353" s="1298"/>
      <c r="O353" s="1296"/>
      <c r="P353" s="1296"/>
      <c r="Q353" s="1296"/>
      <c r="R353" s="1297"/>
      <c r="S353" s="1297"/>
      <c r="T353" s="1297"/>
      <c r="U353" s="1297"/>
      <c r="V353" s="1297"/>
      <c r="W353" s="1297"/>
      <c r="X353" s="1297"/>
      <c r="Y353" s="1297"/>
      <c r="Z353" s="1297"/>
    </row>
    <row r="354" spans="1:26" ht="15.75" customHeight="1">
      <c r="A354" s="1575"/>
      <c r="B354" s="1582"/>
      <c r="C354" s="1297"/>
      <c r="D354" s="1296"/>
      <c r="E354" s="1296"/>
      <c r="F354" s="1296"/>
      <c r="G354" s="1578"/>
      <c r="H354" s="1583"/>
      <c r="I354" s="1583"/>
      <c r="J354" s="1298"/>
      <c r="K354" s="1298"/>
      <c r="L354" s="1298"/>
      <c r="M354" s="1298"/>
      <c r="N354" s="1298"/>
      <c r="O354" s="1296"/>
      <c r="P354" s="1296"/>
      <c r="Q354" s="1296"/>
      <c r="R354" s="1297"/>
      <c r="S354" s="1297"/>
      <c r="T354" s="1297"/>
      <c r="U354" s="1297"/>
      <c r="V354" s="1297"/>
      <c r="W354" s="1297"/>
      <c r="X354" s="1297"/>
      <c r="Y354" s="1297"/>
      <c r="Z354" s="1297"/>
    </row>
    <row r="355" spans="1:26" ht="15.75" customHeight="1">
      <c r="A355" s="1575"/>
      <c r="B355" s="1582"/>
      <c r="C355" s="1297"/>
      <c r="D355" s="1296"/>
      <c r="E355" s="1296"/>
      <c r="F355" s="1296"/>
      <c r="G355" s="1578"/>
      <c r="H355" s="1583"/>
      <c r="I355" s="1583"/>
      <c r="J355" s="1298"/>
      <c r="K355" s="1298"/>
      <c r="L355" s="1298"/>
      <c r="M355" s="1298"/>
      <c r="N355" s="1298"/>
      <c r="O355" s="1296"/>
      <c r="P355" s="1296"/>
      <c r="Q355" s="1296"/>
      <c r="R355" s="1297"/>
      <c r="S355" s="1297"/>
      <c r="T355" s="1297"/>
      <c r="U355" s="1297"/>
      <c r="V355" s="1297"/>
      <c r="W355" s="1297"/>
      <c r="X355" s="1297"/>
      <c r="Y355" s="1297"/>
      <c r="Z355" s="1297"/>
    </row>
    <row r="356" spans="1:26" ht="15.75" customHeight="1">
      <c r="A356" s="1575"/>
      <c r="B356" s="1582"/>
      <c r="C356" s="1297"/>
      <c r="D356" s="1296"/>
      <c r="E356" s="1296"/>
      <c r="F356" s="1296"/>
      <c r="G356" s="1578"/>
      <c r="H356" s="1583"/>
      <c r="I356" s="1583"/>
      <c r="J356" s="1298"/>
      <c r="K356" s="1298"/>
      <c r="L356" s="1298"/>
      <c r="M356" s="1298"/>
      <c r="N356" s="1298"/>
      <c r="O356" s="1296"/>
      <c r="P356" s="1296"/>
      <c r="Q356" s="1296"/>
      <c r="R356" s="1297"/>
      <c r="S356" s="1297"/>
      <c r="T356" s="1297"/>
      <c r="U356" s="1297"/>
      <c r="V356" s="1297"/>
      <c r="W356" s="1297"/>
      <c r="X356" s="1297"/>
      <c r="Y356" s="1297"/>
      <c r="Z356" s="1297"/>
    </row>
    <row r="357" spans="1:26" ht="15.75" customHeight="1">
      <c r="A357" s="1575"/>
      <c r="B357" s="1582"/>
      <c r="C357" s="1297"/>
      <c r="D357" s="1296"/>
      <c r="E357" s="1296"/>
      <c r="F357" s="1296"/>
      <c r="G357" s="1578"/>
      <c r="H357" s="1583"/>
      <c r="I357" s="1583"/>
      <c r="J357" s="1298"/>
      <c r="K357" s="1298"/>
      <c r="L357" s="1298"/>
      <c r="M357" s="1298"/>
      <c r="N357" s="1298"/>
      <c r="O357" s="1296"/>
      <c r="P357" s="1296"/>
      <c r="Q357" s="1296"/>
      <c r="R357" s="1297"/>
      <c r="S357" s="1297"/>
      <c r="T357" s="1297"/>
      <c r="U357" s="1297"/>
      <c r="V357" s="1297"/>
      <c r="W357" s="1297"/>
      <c r="X357" s="1297"/>
      <c r="Y357" s="1297"/>
      <c r="Z357" s="1297"/>
    </row>
    <row r="358" spans="1:26" ht="15.75" customHeight="1">
      <c r="A358" s="1575"/>
      <c r="B358" s="1582"/>
      <c r="C358" s="1297"/>
      <c r="D358" s="1296"/>
      <c r="E358" s="1296"/>
      <c r="F358" s="1296"/>
      <c r="G358" s="1578"/>
      <c r="H358" s="1583"/>
      <c r="I358" s="1583"/>
      <c r="J358" s="1298"/>
      <c r="K358" s="1298"/>
      <c r="L358" s="1298"/>
      <c r="M358" s="1298"/>
      <c r="N358" s="1298"/>
      <c r="O358" s="1296"/>
      <c r="P358" s="1296"/>
      <c r="Q358" s="1296"/>
      <c r="R358" s="1297"/>
      <c r="S358" s="1297"/>
      <c r="T358" s="1297"/>
      <c r="U358" s="1297"/>
      <c r="V358" s="1297"/>
      <c r="W358" s="1297"/>
      <c r="X358" s="1297"/>
      <c r="Y358" s="1297"/>
      <c r="Z358" s="1297"/>
    </row>
    <row r="359" spans="1:26" ht="15.75" customHeight="1">
      <c r="A359" s="1575"/>
      <c r="B359" s="1582"/>
      <c r="C359" s="1297"/>
      <c r="D359" s="1296"/>
      <c r="E359" s="1296"/>
      <c r="F359" s="1296"/>
      <c r="G359" s="1578"/>
      <c r="H359" s="1583"/>
      <c r="I359" s="1583"/>
      <c r="J359" s="1298"/>
      <c r="K359" s="1298"/>
      <c r="L359" s="1298"/>
      <c r="M359" s="1298"/>
      <c r="N359" s="1298"/>
      <c r="O359" s="1296"/>
      <c r="P359" s="1296"/>
      <c r="Q359" s="1296"/>
      <c r="R359" s="1297"/>
      <c r="S359" s="1297"/>
      <c r="T359" s="1297"/>
      <c r="U359" s="1297"/>
      <c r="V359" s="1297"/>
      <c r="W359" s="1297"/>
      <c r="X359" s="1297"/>
      <c r="Y359" s="1297"/>
      <c r="Z359" s="1297"/>
    </row>
    <row r="360" spans="1:26" ht="15.75" customHeight="1">
      <c r="A360" s="1575"/>
      <c r="B360" s="1582"/>
      <c r="C360" s="1297"/>
      <c r="D360" s="1296"/>
      <c r="E360" s="1296"/>
      <c r="F360" s="1296"/>
      <c r="G360" s="1578"/>
      <c r="H360" s="1583"/>
      <c r="I360" s="1583"/>
      <c r="J360" s="1298"/>
      <c r="K360" s="1298"/>
      <c r="L360" s="1298"/>
      <c r="M360" s="1298"/>
      <c r="N360" s="1298"/>
      <c r="O360" s="1296"/>
      <c r="P360" s="1296"/>
      <c r="Q360" s="1296"/>
      <c r="R360" s="1297"/>
      <c r="S360" s="1297"/>
      <c r="T360" s="1297"/>
      <c r="U360" s="1297"/>
      <c r="V360" s="1297"/>
      <c r="W360" s="1297"/>
      <c r="X360" s="1297"/>
      <c r="Y360" s="1297"/>
      <c r="Z360" s="1297"/>
    </row>
    <row r="361" spans="1:26" ht="15.75" customHeight="1">
      <c r="A361" s="1575"/>
      <c r="B361" s="1582"/>
      <c r="C361" s="1297"/>
      <c r="D361" s="1296"/>
      <c r="E361" s="1296"/>
      <c r="F361" s="1296"/>
      <c r="G361" s="1578"/>
      <c r="H361" s="1583"/>
      <c r="I361" s="1583"/>
      <c r="J361" s="1298"/>
      <c r="K361" s="1298"/>
      <c r="L361" s="1298"/>
      <c r="M361" s="1298"/>
      <c r="N361" s="1298"/>
      <c r="O361" s="1296"/>
      <c r="P361" s="1296"/>
      <c r="Q361" s="1296"/>
      <c r="R361" s="1297"/>
      <c r="S361" s="1297"/>
      <c r="T361" s="1297"/>
      <c r="U361" s="1297"/>
      <c r="V361" s="1297"/>
      <c r="W361" s="1297"/>
      <c r="X361" s="1297"/>
      <c r="Y361" s="1297"/>
      <c r="Z361" s="1297"/>
    </row>
    <row r="362" spans="1:26" ht="15.75" customHeight="1">
      <c r="A362" s="1575"/>
      <c r="B362" s="1582"/>
      <c r="C362" s="1297"/>
      <c r="D362" s="1296"/>
      <c r="E362" s="1296"/>
      <c r="F362" s="1296"/>
      <c r="G362" s="1578"/>
      <c r="H362" s="1583"/>
      <c r="I362" s="1583"/>
      <c r="J362" s="1298"/>
      <c r="K362" s="1298"/>
      <c r="L362" s="1298"/>
      <c r="M362" s="1298"/>
      <c r="N362" s="1298"/>
      <c r="O362" s="1296"/>
      <c r="P362" s="1296"/>
      <c r="Q362" s="1296"/>
      <c r="R362" s="1297"/>
      <c r="S362" s="1297"/>
      <c r="T362" s="1297"/>
      <c r="U362" s="1297"/>
      <c r="V362" s="1297"/>
      <c r="W362" s="1297"/>
      <c r="X362" s="1297"/>
      <c r="Y362" s="1297"/>
      <c r="Z362" s="1297"/>
    </row>
    <row r="363" spans="1:26" ht="15.75" customHeight="1">
      <c r="A363" s="1575"/>
      <c r="B363" s="1582"/>
      <c r="C363" s="1297"/>
      <c r="D363" s="1296"/>
      <c r="E363" s="1296"/>
      <c r="F363" s="1296"/>
      <c r="G363" s="1578"/>
      <c r="H363" s="1583"/>
      <c r="I363" s="1583"/>
      <c r="J363" s="1298"/>
      <c r="K363" s="1298"/>
      <c r="L363" s="1298"/>
      <c r="M363" s="1298"/>
      <c r="N363" s="1298"/>
      <c r="O363" s="1296"/>
      <c r="P363" s="1296"/>
      <c r="Q363" s="1296"/>
      <c r="R363" s="1297"/>
      <c r="S363" s="1297"/>
      <c r="T363" s="1297"/>
      <c r="U363" s="1297"/>
      <c r="V363" s="1297"/>
      <c r="W363" s="1297"/>
      <c r="X363" s="1297"/>
      <c r="Y363" s="1297"/>
      <c r="Z363" s="1297"/>
    </row>
    <row r="364" spans="1:26" ht="15.75" customHeight="1">
      <c r="A364" s="1575"/>
      <c r="B364" s="1582"/>
      <c r="C364" s="1297"/>
      <c r="D364" s="1296"/>
      <c r="E364" s="1296"/>
      <c r="F364" s="1296"/>
      <c r="G364" s="1578"/>
      <c r="H364" s="1583"/>
      <c r="I364" s="1583"/>
      <c r="J364" s="1298"/>
      <c r="K364" s="1298"/>
      <c r="L364" s="1298"/>
      <c r="M364" s="1298"/>
      <c r="N364" s="1298"/>
      <c r="O364" s="1296"/>
      <c r="P364" s="1296"/>
      <c r="Q364" s="1296"/>
      <c r="R364" s="1297"/>
      <c r="S364" s="1297"/>
      <c r="T364" s="1297"/>
      <c r="U364" s="1297"/>
      <c r="V364" s="1297"/>
      <c r="W364" s="1297"/>
      <c r="X364" s="1297"/>
      <c r="Y364" s="1297"/>
      <c r="Z364" s="1297"/>
    </row>
    <row r="365" spans="1:26" ht="15.75" customHeight="1">
      <c r="A365" s="1575"/>
      <c r="B365" s="1582"/>
      <c r="C365" s="1297"/>
      <c r="D365" s="1296"/>
      <c r="E365" s="1296"/>
      <c r="F365" s="1296"/>
      <c r="G365" s="1578"/>
      <c r="H365" s="1583"/>
      <c r="I365" s="1583"/>
      <c r="J365" s="1298"/>
      <c r="K365" s="1298"/>
      <c r="L365" s="1298"/>
      <c r="M365" s="1298"/>
      <c r="N365" s="1298"/>
      <c r="O365" s="1296"/>
      <c r="P365" s="1296"/>
      <c r="Q365" s="1296"/>
      <c r="R365" s="1297"/>
      <c r="S365" s="1297"/>
      <c r="T365" s="1297"/>
      <c r="U365" s="1297"/>
      <c r="V365" s="1297"/>
      <c r="W365" s="1297"/>
      <c r="X365" s="1297"/>
      <c r="Y365" s="1297"/>
      <c r="Z365" s="1297"/>
    </row>
    <row r="366" spans="1:26" ht="15.75" customHeight="1">
      <c r="A366" s="1575"/>
      <c r="B366" s="1582"/>
      <c r="C366" s="1297"/>
      <c r="D366" s="1296"/>
      <c r="E366" s="1296"/>
      <c r="F366" s="1296"/>
      <c r="G366" s="1578"/>
      <c r="H366" s="1583"/>
      <c r="I366" s="1583"/>
      <c r="J366" s="1298"/>
      <c r="K366" s="1298"/>
      <c r="L366" s="1298"/>
      <c r="M366" s="1298"/>
      <c r="N366" s="1298"/>
      <c r="O366" s="1296"/>
      <c r="P366" s="1296"/>
      <c r="Q366" s="1296"/>
      <c r="R366" s="1297"/>
      <c r="S366" s="1297"/>
      <c r="T366" s="1297"/>
      <c r="U366" s="1297"/>
      <c r="V366" s="1297"/>
      <c r="W366" s="1297"/>
      <c r="X366" s="1297"/>
      <c r="Y366" s="1297"/>
      <c r="Z366" s="1297"/>
    </row>
    <row r="367" spans="1:26" ht="15.75" customHeight="1">
      <c r="A367" s="1575"/>
      <c r="B367" s="1582"/>
      <c r="C367" s="1297"/>
      <c r="D367" s="1296"/>
      <c r="E367" s="1296"/>
      <c r="F367" s="1296"/>
      <c r="G367" s="1578"/>
      <c r="H367" s="1583"/>
      <c r="I367" s="1583"/>
      <c r="J367" s="1298"/>
      <c r="K367" s="1298"/>
      <c r="L367" s="1298"/>
      <c r="M367" s="1298"/>
      <c r="N367" s="1298"/>
      <c r="O367" s="1296"/>
      <c r="P367" s="1296"/>
      <c r="Q367" s="1296"/>
      <c r="R367" s="1297"/>
      <c r="S367" s="1297"/>
      <c r="T367" s="1297"/>
      <c r="U367" s="1297"/>
      <c r="V367" s="1297"/>
      <c r="W367" s="1297"/>
      <c r="X367" s="1297"/>
      <c r="Y367" s="1297"/>
      <c r="Z367" s="1297"/>
    </row>
    <row r="368" spans="1:26" ht="15.75" customHeight="1">
      <c r="A368" s="1575"/>
      <c r="B368" s="1582"/>
      <c r="C368" s="1297"/>
      <c r="D368" s="1296"/>
      <c r="E368" s="1296"/>
      <c r="F368" s="1296"/>
      <c r="G368" s="1578"/>
      <c r="H368" s="1583"/>
      <c r="I368" s="1583"/>
      <c r="J368" s="1298"/>
      <c r="K368" s="1298"/>
      <c r="L368" s="1298"/>
      <c r="M368" s="1298"/>
      <c r="N368" s="1298"/>
      <c r="O368" s="1296"/>
      <c r="P368" s="1296"/>
      <c r="Q368" s="1296"/>
      <c r="R368" s="1297"/>
      <c r="S368" s="1297"/>
      <c r="T368" s="1297"/>
      <c r="U368" s="1297"/>
      <c r="V368" s="1297"/>
      <c r="W368" s="1297"/>
      <c r="X368" s="1297"/>
      <c r="Y368" s="1297"/>
      <c r="Z368" s="1297"/>
    </row>
    <row r="369" spans="1:26" ht="15.75" customHeight="1">
      <c r="A369" s="1575"/>
      <c r="B369" s="1582"/>
      <c r="C369" s="1297"/>
      <c r="D369" s="1296"/>
      <c r="E369" s="1296"/>
      <c r="F369" s="1296"/>
      <c r="G369" s="1578"/>
      <c r="H369" s="1583"/>
      <c r="I369" s="1583"/>
      <c r="J369" s="1298"/>
      <c r="K369" s="1298"/>
      <c r="L369" s="1298"/>
      <c r="M369" s="1298"/>
      <c r="N369" s="1298"/>
      <c r="O369" s="1296"/>
      <c r="P369" s="1296"/>
      <c r="Q369" s="1296"/>
      <c r="R369" s="1297"/>
      <c r="S369" s="1297"/>
      <c r="T369" s="1297"/>
      <c r="U369" s="1297"/>
      <c r="V369" s="1297"/>
      <c r="W369" s="1297"/>
      <c r="X369" s="1297"/>
      <c r="Y369" s="1297"/>
      <c r="Z369" s="1297"/>
    </row>
    <row r="370" spans="1:26" ht="15.75" customHeight="1">
      <c r="A370" s="1575"/>
      <c r="B370" s="1582"/>
      <c r="C370" s="1297"/>
      <c r="D370" s="1296"/>
      <c r="E370" s="1296"/>
      <c r="F370" s="1296"/>
      <c r="G370" s="1578"/>
      <c r="H370" s="1583"/>
      <c r="I370" s="1583"/>
      <c r="J370" s="1298"/>
      <c r="K370" s="1298"/>
      <c r="L370" s="1298"/>
      <c r="M370" s="1298"/>
      <c r="N370" s="1298"/>
      <c r="O370" s="1296"/>
      <c r="P370" s="1296"/>
      <c r="Q370" s="1296"/>
      <c r="R370" s="1297"/>
      <c r="S370" s="1297"/>
      <c r="T370" s="1297"/>
      <c r="U370" s="1297"/>
      <c r="V370" s="1297"/>
      <c r="W370" s="1297"/>
      <c r="X370" s="1297"/>
      <c r="Y370" s="1297"/>
      <c r="Z370" s="1297"/>
    </row>
    <row r="371" spans="1:26" ht="15.75" customHeight="1">
      <c r="A371" s="1575"/>
      <c r="B371" s="1582"/>
      <c r="C371" s="1297"/>
      <c r="D371" s="1296"/>
      <c r="E371" s="1296"/>
      <c r="F371" s="1296"/>
      <c r="G371" s="1578"/>
      <c r="H371" s="1583"/>
      <c r="I371" s="1583"/>
      <c r="J371" s="1298"/>
      <c r="K371" s="1298"/>
      <c r="L371" s="1298"/>
      <c r="M371" s="1298"/>
      <c r="N371" s="1298"/>
      <c r="O371" s="1296"/>
      <c r="P371" s="1296"/>
      <c r="Q371" s="1296"/>
      <c r="R371" s="1297"/>
      <c r="S371" s="1297"/>
      <c r="T371" s="1297"/>
      <c r="U371" s="1297"/>
      <c r="V371" s="1297"/>
      <c r="W371" s="1297"/>
      <c r="X371" s="1297"/>
      <c r="Y371" s="1297"/>
      <c r="Z371" s="1297"/>
    </row>
    <row r="372" spans="1:26" ht="15.75" customHeight="1">
      <c r="A372" s="1575"/>
      <c r="B372" s="1582"/>
      <c r="C372" s="1297"/>
      <c r="D372" s="1296"/>
      <c r="E372" s="1296"/>
      <c r="F372" s="1296"/>
      <c r="G372" s="1578"/>
      <c r="H372" s="1583"/>
      <c r="I372" s="1583"/>
      <c r="J372" s="1298"/>
      <c r="K372" s="1298"/>
      <c r="L372" s="1298"/>
      <c r="M372" s="1298"/>
      <c r="N372" s="1298"/>
      <c r="O372" s="1296"/>
      <c r="P372" s="1296"/>
      <c r="Q372" s="1296"/>
      <c r="R372" s="1297"/>
      <c r="S372" s="1297"/>
      <c r="T372" s="1297"/>
      <c r="U372" s="1297"/>
      <c r="V372" s="1297"/>
      <c r="W372" s="1297"/>
      <c r="X372" s="1297"/>
      <c r="Y372" s="1297"/>
      <c r="Z372" s="1297"/>
    </row>
    <row r="373" spans="1:26" ht="15.75" customHeight="1">
      <c r="A373" s="1575"/>
      <c r="B373" s="1582"/>
      <c r="C373" s="1297"/>
      <c r="D373" s="1296"/>
      <c r="E373" s="1296"/>
      <c r="F373" s="1296"/>
      <c r="G373" s="1578"/>
      <c r="H373" s="1583"/>
      <c r="I373" s="1583"/>
      <c r="J373" s="1298"/>
      <c r="K373" s="1298"/>
      <c r="L373" s="1298"/>
      <c r="M373" s="1298"/>
      <c r="N373" s="1298"/>
      <c r="O373" s="1296"/>
      <c r="P373" s="1296"/>
      <c r="Q373" s="1296"/>
      <c r="R373" s="1297"/>
      <c r="S373" s="1297"/>
      <c r="T373" s="1297"/>
      <c r="U373" s="1297"/>
      <c r="V373" s="1297"/>
      <c r="W373" s="1297"/>
      <c r="X373" s="1297"/>
      <c r="Y373" s="1297"/>
      <c r="Z373" s="1297"/>
    </row>
    <row r="374" spans="1:26" ht="15.75" customHeight="1">
      <c r="A374" s="1575"/>
      <c r="B374" s="1582"/>
      <c r="C374" s="1297"/>
      <c r="D374" s="1296"/>
      <c r="E374" s="1296"/>
      <c r="F374" s="1296"/>
      <c r="G374" s="1578"/>
      <c r="H374" s="1583"/>
      <c r="I374" s="1583"/>
      <c r="J374" s="1298"/>
      <c r="K374" s="1298"/>
      <c r="L374" s="1298"/>
      <c r="M374" s="1298"/>
      <c r="N374" s="1298"/>
      <c r="O374" s="1296"/>
      <c r="P374" s="1296"/>
      <c r="Q374" s="1296"/>
      <c r="R374" s="1297"/>
      <c r="S374" s="1297"/>
      <c r="T374" s="1297"/>
      <c r="U374" s="1297"/>
      <c r="V374" s="1297"/>
      <c r="W374" s="1297"/>
      <c r="X374" s="1297"/>
      <c r="Y374" s="1297"/>
      <c r="Z374" s="1297"/>
    </row>
    <row r="375" spans="1:26" ht="15.75" customHeight="1">
      <c r="A375" s="1575"/>
      <c r="B375" s="1582"/>
      <c r="C375" s="1297"/>
      <c r="D375" s="1296"/>
      <c r="E375" s="1296"/>
      <c r="F375" s="1296"/>
      <c r="G375" s="1578"/>
      <c r="H375" s="1583"/>
      <c r="I375" s="1583"/>
      <c r="J375" s="1298"/>
      <c r="K375" s="1298"/>
      <c r="L375" s="1298"/>
      <c r="M375" s="1298"/>
      <c r="N375" s="1298"/>
      <c r="O375" s="1296"/>
      <c r="P375" s="1296"/>
      <c r="Q375" s="1296"/>
      <c r="R375" s="1297"/>
      <c r="S375" s="1297"/>
      <c r="T375" s="1297"/>
      <c r="U375" s="1297"/>
      <c r="V375" s="1297"/>
      <c r="W375" s="1297"/>
      <c r="X375" s="1297"/>
      <c r="Y375" s="1297"/>
      <c r="Z375" s="1297"/>
    </row>
    <row r="376" spans="1:26" ht="15.75" customHeight="1">
      <c r="A376" s="1575"/>
      <c r="B376" s="1582"/>
      <c r="C376" s="1297"/>
      <c r="D376" s="1296"/>
      <c r="E376" s="1296"/>
      <c r="F376" s="1296"/>
      <c r="G376" s="1578"/>
      <c r="H376" s="1583"/>
      <c r="I376" s="1583"/>
      <c r="J376" s="1298"/>
      <c r="K376" s="1298"/>
      <c r="L376" s="1298"/>
      <c r="M376" s="1298"/>
      <c r="N376" s="1298"/>
      <c r="O376" s="1296"/>
      <c r="P376" s="1296"/>
      <c r="Q376" s="1296"/>
      <c r="R376" s="1297"/>
      <c r="S376" s="1297"/>
      <c r="T376" s="1297"/>
      <c r="U376" s="1297"/>
      <c r="V376" s="1297"/>
      <c r="W376" s="1297"/>
      <c r="X376" s="1297"/>
      <c r="Y376" s="1297"/>
      <c r="Z376" s="1297"/>
    </row>
    <row r="377" spans="1:26" ht="15.75" customHeight="1">
      <c r="A377" s="1575"/>
      <c r="B377" s="1582"/>
      <c r="C377" s="1297"/>
      <c r="D377" s="1296"/>
      <c r="E377" s="1296"/>
      <c r="F377" s="1296"/>
      <c r="G377" s="1578"/>
      <c r="H377" s="1583"/>
      <c r="I377" s="1583"/>
      <c r="J377" s="1298"/>
      <c r="K377" s="1298"/>
      <c r="L377" s="1298"/>
      <c r="M377" s="1298"/>
      <c r="N377" s="1298"/>
      <c r="O377" s="1296"/>
      <c r="P377" s="1296"/>
      <c r="Q377" s="1296"/>
      <c r="R377" s="1297"/>
      <c r="S377" s="1297"/>
      <c r="T377" s="1297"/>
      <c r="U377" s="1297"/>
      <c r="V377" s="1297"/>
      <c r="W377" s="1297"/>
      <c r="X377" s="1297"/>
      <c r="Y377" s="1297"/>
      <c r="Z377" s="1297"/>
    </row>
    <row r="378" spans="1:26" ht="15.75" customHeight="1">
      <c r="A378" s="1575"/>
      <c r="B378" s="1582"/>
      <c r="C378" s="1297"/>
      <c r="D378" s="1296"/>
      <c r="E378" s="1296"/>
      <c r="F378" s="1296"/>
      <c r="G378" s="1578"/>
      <c r="H378" s="1583"/>
      <c r="I378" s="1583"/>
      <c r="J378" s="1298"/>
      <c r="K378" s="1298"/>
      <c r="L378" s="1298"/>
      <c r="M378" s="1298"/>
      <c r="N378" s="1298"/>
      <c r="O378" s="1296"/>
      <c r="P378" s="1296"/>
      <c r="Q378" s="1296"/>
      <c r="R378" s="1297"/>
      <c r="S378" s="1297"/>
      <c r="T378" s="1297"/>
      <c r="U378" s="1297"/>
      <c r="V378" s="1297"/>
      <c r="W378" s="1297"/>
      <c r="X378" s="1297"/>
      <c r="Y378" s="1297"/>
      <c r="Z378" s="1297"/>
    </row>
    <row r="379" spans="1:26" ht="15.75" customHeight="1">
      <c r="A379" s="1575"/>
      <c r="B379" s="1582"/>
      <c r="C379" s="1297"/>
      <c r="D379" s="1296"/>
      <c r="E379" s="1296"/>
      <c r="F379" s="1296"/>
      <c r="G379" s="1578"/>
      <c r="H379" s="1583"/>
      <c r="I379" s="1583"/>
      <c r="J379" s="1298"/>
      <c r="K379" s="1298"/>
      <c r="L379" s="1298"/>
      <c r="M379" s="1298"/>
      <c r="N379" s="1298"/>
      <c r="O379" s="1296"/>
      <c r="P379" s="1296"/>
      <c r="Q379" s="1296"/>
      <c r="R379" s="1297"/>
      <c r="S379" s="1297"/>
      <c r="T379" s="1297"/>
      <c r="U379" s="1297"/>
      <c r="V379" s="1297"/>
      <c r="W379" s="1297"/>
      <c r="X379" s="1297"/>
      <c r="Y379" s="1297"/>
      <c r="Z379" s="1297"/>
    </row>
    <row r="380" spans="1:26" ht="15.75" customHeight="1">
      <c r="A380" s="1575"/>
      <c r="B380" s="1582"/>
      <c r="C380" s="1297"/>
      <c r="D380" s="1296"/>
      <c r="E380" s="1296"/>
      <c r="F380" s="1296"/>
      <c r="G380" s="1578"/>
      <c r="H380" s="1583"/>
      <c r="I380" s="1583"/>
      <c r="J380" s="1298"/>
      <c r="K380" s="1298"/>
      <c r="L380" s="1298"/>
      <c r="M380" s="1298"/>
      <c r="N380" s="1298"/>
      <c r="O380" s="1296"/>
      <c r="P380" s="1296"/>
      <c r="Q380" s="1296"/>
      <c r="R380" s="1297"/>
      <c r="S380" s="1297"/>
      <c r="T380" s="1297"/>
      <c r="U380" s="1297"/>
      <c r="V380" s="1297"/>
      <c r="W380" s="1297"/>
      <c r="X380" s="1297"/>
      <c r="Y380" s="1297"/>
      <c r="Z380" s="1297"/>
    </row>
    <row r="381" spans="1:26" ht="15.75" customHeight="1">
      <c r="A381" s="1575"/>
      <c r="B381" s="1582"/>
      <c r="C381" s="1297"/>
      <c r="D381" s="1296"/>
      <c r="E381" s="1296"/>
      <c r="F381" s="1296"/>
      <c r="G381" s="1578"/>
      <c r="H381" s="1583"/>
      <c r="I381" s="1583"/>
      <c r="J381" s="1298"/>
      <c r="K381" s="1298"/>
      <c r="L381" s="1298"/>
      <c r="M381" s="1298"/>
      <c r="N381" s="1298"/>
      <c r="O381" s="1296"/>
      <c r="P381" s="1296"/>
      <c r="Q381" s="1296"/>
      <c r="R381" s="1297"/>
      <c r="S381" s="1297"/>
      <c r="T381" s="1297"/>
      <c r="U381" s="1297"/>
      <c r="V381" s="1297"/>
      <c r="W381" s="1297"/>
      <c r="X381" s="1297"/>
      <c r="Y381" s="1297"/>
      <c r="Z381" s="1297"/>
    </row>
    <row r="382" spans="1:26" ht="15.75" customHeight="1">
      <c r="A382" s="1575"/>
      <c r="B382" s="1582"/>
      <c r="C382" s="1297"/>
      <c r="D382" s="1296"/>
      <c r="E382" s="1296"/>
      <c r="F382" s="1296"/>
      <c r="G382" s="1578"/>
      <c r="H382" s="1583"/>
      <c r="I382" s="1583"/>
      <c r="J382" s="1298"/>
      <c r="K382" s="1298"/>
      <c r="L382" s="1298"/>
      <c r="M382" s="1298"/>
      <c r="N382" s="1298"/>
      <c r="O382" s="1296"/>
      <c r="P382" s="1296"/>
      <c r="Q382" s="1296"/>
      <c r="R382" s="1297"/>
      <c r="S382" s="1297"/>
      <c r="T382" s="1297"/>
      <c r="U382" s="1297"/>
      <c r="V382" s="1297"/>
      <c r="W382" s="1297"/>
      <c r="X382" s="1297"/>
      <c r="Y382" s="1297"/>
      <c r="Z382" s="1297"/>
    </row>
    <row r="383" spans="1:26" ht="15.75" customHeight="1">
      <c r="A383" s="1575"/>
      <c r="B383" s="1582"/>
      <c r="C383" s="1297"/>
      <c r="D383" s="1296"/>
      <c r="E383" s="1296"/>
      <c r="F383" s="1296"/>
      <c r="G383" s="1578"/>
      <c r="H383" s="1583"/>
      <c r="I383" s="1583"/>
      <c r="J383" s="1298"/>
      <c r="K383" s="1298"/>
      <c r="L383" s="1298"/>
      <c r="M383" s="1298"/>
      <c r="N383" s="1298"/>
      <c r="O383" s="1296"/>
      <c r="P383" s="1296"/>
      <c r="Q383" s="1296"/>
      <c r="R383" s="1297"/>
      <c r="S383" s="1297"/>
      <c r="T383" s="1297"/>
      <c r="U383" s="1297"/>
      <c r="V383" s="1297"/>
      <c r="W383" s="1297"/>
      <c r="X383" s="1297"/>
      <c r="Y383" s="1297"/>
      <c r="Z383" s="1297"/>
    </row>
    <row r="384" spans="1:26" ht="15.75" customHeight="1">
      <c r="A384" s="1575"/>
      <c r="B384" s="1582"/>
      <c r="C384" s="1297"/>
      <c r="D384" s="1296"/>
      <c r="E384" s="1296"/>
      <c r="F384" s="1296"/>
      <c r="G384" s="1578"/>
      <c r="H384" s="1583"/>
      <c r="I384" s="1583"/>
      <c r="J384" s="1298"/>
      <c r="K384" s="1298"/>
      <c r="L384" s="1298"/>
      <c r="M384" s="1298"/>
      <c r="N384" s="1298"/>
      <c r="O384" s="1296"/>
      <c r="P384" s="1296"/>
      <c r="Q384" s="1296"/>
      <c r="R384" s="1297"/>
      <c r="S384" s="1297"/>
      <c r="T384" s="1297"/>
      <c r="U384" s="1297"/>
      <c r="V384" s="1297"/>
      <c r="W384" s="1297"/>
      <c r="X384" s="1297"/>
      <c r="Y384" s="1297"/>
      <c r="Z384" s="1297"/>
    </row>
    <row r="385" spans="1:26" ht="15.75" customHeight="1">
      <c r="A385" s="1575"/>
      <c r="B385" s="1582"/>
      <c r="C385" s="1297"/>
      <c r="D385" s="1296"/>
      <c r="E385" s="1296"/>
      <c r="F385" s="1296"/>
      <c r="G385" s="1578"/>
      <c r="H385" s="1583"/>
      <c r="I385" s="1583"/>
      <c r="J385" s="1298"/>
      <c r="K385" s="1298"/>
      <c r="L385" s="1298"/>
      <c r="M385" s="1298"/>
      <c r="N385" s="1298"/>
      <c r="O385" s="1296"/>
      <c r="P385" s="1296"/>
      <c r="Q385" s="1296"/>
      <c r="R385" s="1297"/>
      <c r="S385" s="1297"/>
      <c r="T385" s="1297"/>
      <c r="U385" s="1297"/>
      <c r="V385" s="1297"/>
      <c r="W385" s="1297"/>
      <c r="X385" s="1297"/>
      <c r="Y385" s="1297"/>
      <c r="Z385" s="1297"/>
    </row>
    <row r="386" spans="1:26" ht="15.75" customHeight="1">
      <c r="A386" s="1575"/>
      <c r="B386" s="1582"/>
      <c r="C386" s="1297"/>
      <c r="D386" s="1296"/>
      <c r="E386" s="1296"/>
      <c r="F386" s="1296"/>
      <c r="G386" s="1578"/>
      <c r="H386" s="1583"/>
      <c r="I386" s="1583"/>
      <c r="J386" s="1298"/>
      <c r="K386" s="1298"/>
      <c r="L386" s="1298"/>
      <c r="M386" s="1298"/>
      <c r="N386" s="1298"/>
      <c r="O386" s="1296"/>
      <c r="P386" s="1296"/>
      <c r="Q386" s="1296"/>
      <c r="R386" s="1297"/>
      <c r="S386" s="1297"/>
      <c r="T386" s="1297"/>
      <c r="U386" s="1297"/>
      <c r="V386" s="1297"/>
      <c r="W386" s="1297"/>
      <c r="X386" s="1297"/>
      <c r="Y386" s="1297"/>
      <c r="Z386" s="1297"/>
    </row>
    <row r="387" spans="1:26" ht="15.75" customHeight="1">
      <c r="A387" s="1575"/>
      <c r="B387" s="1582"/>
      <c r="C387" s="1297"/>
      <c r="D387" s="1296"/>
      <c r="E387" s="1296"/>
      <c r="F387" s="1296"/>
      <c r="G387" s="1578"/>
      <c r="H387" s="1583"/>
      <c r="I387" s="1583"/>
      <c r="J387" s="1298"/>
      <c r="K387" s="1298"/>
      <c r="L387" s="1298"/>
      <c r="M387" s="1298"/>
      <c r="N387" s="1298"/>
      <c r="O387" s="1296"/>
      <c r="P387" s="1296"/>
      <c r="Q387" s="1296"/>
      <c r="R387" s="1297"/>
      <c r="S387" s="1297"/>
      <c r="T387" s="1297"/>
      <c r="U387" s="1297"/>
      <c r="V387" s="1297"/>
      <c r="W387" s="1297"/>
      <c r="X387" s="1297"/>
      <c r="Y387" s="1297"/>
      <c r="Z387" s="1297"/>
    </row>
    <row r="388" spans="1:26" ht="15.75" customHeight="1">
      <c r="A388" s="1575"/>
      <c r="B388" s="1582"/>
      <c r="C388" s="1297"/>
      <c r="D388" s="1296"/>
      <c r="E388" s="1296"/>
      <c r="F388" s="1296"/>
      <c r="G388" s="1578"/>
      <c r="H388" s="1583"/>
      <c r="I388" s="1583"/>
      <c r="J388" s="1298"/>
      <c r="K388" s="1298"/>
      <c r="L388" s="1298"/>
      <c r="M388" s="1298"/>
      <c r="N388" s="1298"/>
      <c r="O388" s="1296"/>
      <c r="P388" s="1296"/>
      <c r="Q388" s="1296"/>
      <c r="R388" s="1297"/>
      <c r="S388" s="1297"/>
      <c r="T388" s="1297"/>
      <c r="U388" s="1297"/>
      <c r="V388" s="1297"/>
      <c r="W388" s="1297"/>
      <c r="X388" s="1297"/>
      <c r="Y388" s="1297"/>
      <c r="Z388" s="1297"/>
    </row>
    <row r="389" spans="1:26" ht="15.75" customHeight="1">
      <c r="A389" s="1575"/>
      <c r="B389" s="1582"/>
      <c r="C389" s="1297"/>
      <c r="D389" s="1296"/>
      <c r="E389" s="1296"/>
      <c r="F389" s="1296"/>
      <c r="G389" s="1578"/>
      <c r="H389" s="1583"/>
      <c r="I389" s="1583"/>
      <c r="J389" s="1298"/>
      <c r="K389" s="1298"/>
      <c r="L389" s="1298"/>
      <c r="M389" s="1298"/>
      <c r="N389" s="1298"/>
      <c r="O389" s="1296"/>
      <c r="P389" s="1296"/>
      <c r="Q389" s="1296"/>
      <c r="R389" s="1297"/>
      <c r="S389" s="1297"/>
      <c r="T389" s="1297"/>
      <c r="U389" s="1297"/>
      <c r="V389" s="1297"/>
      <c r="W389" s="1297"/>
      <c r="X389" s="1297"/>
      <c r="Y389" s="1297"/>
      <c r="Z389" s="1297"/>
    </row>
    <row r="390" spans="1:26" ht="15.75" customHeight="1">
      <c r="A390" s="1575"/>
      <c r="B390" s="1582"/>
      <c r="C390" s="1297"/>
      <c r="D390" s="1296"/>
      <c r="E390" s="1296"/>
      <c r="F390" s="1296"/>
      <c r="G390" s="1578"/>
      <c r="H390" s="1583"/>
      <c r="I390" s="1583"/>
      <c r="J390" s="1298"/>
      <c r="K390" s="1298"/>
      <c r="L390" s="1298"/>
      <c r="M390" s="1298"/>
      <c r="N390" s="1298"/>
      <c r="O390" s="1296"/>
      <c r="P390" s="1296"/>
      <c r="Q390" s="1296"/>
      <c r="R390" s="1297"/>
      <c r="S390" s="1297"/>
      <c r="T390" s="1297"/>
      <c r="U390" s="1297"/>
      <c r="V390" s="1297"/>
      <c r="W390" s="1297"/>
      <c r="X390" s="1297"/>
      <c r="Y390" s="1297"/>
      <c r="Z390" s="1297"/>
    </row>
    <row r="391" spans="1:26" ht="15.75" customHeight="1">
      <c r="A391" s="1575"/>
      <c r="B391" s="1582"/>
      <c r="C391" s="1297"/>
      <c r="D391" s="1296"/>
      <c r="E391" s="1296"/>
      <c r="F391" s="1296"/>
      <c r="G391" s="1578"/>
      <c r="H391" s="1583"/>
      <c r="I391" s="1583"/>
      <c r="J391" s="1298"/>
      <c r="K391" s="1298"/>
      <c r="L391" s="1298"/>
      <c r="M391" s="1298"/>
      <c r="N391" s="1298"/>
      <c r="O391" s="1296"/>
      <c r="P391" s="1296"/>
      <c r="Q391" s="1296"/>
      <c r="R391" s="1297"/>
      <c r="S391" s="1297"/>
      <c r="T391" s="1297"/>
      <c r="U391" s="1297"/>
      <c r="V391" s="1297"/>
      <c r="W391" s="1297"/>
      <c r="X391" s="1297"/>
      <c r="Y391" s="1297"/>
      <c r="Z391" s="1297"/>
    </row>
    <row r="392" spans="1:26" ht="15.75" customHeight="1">
      <c r="A392" s="1575"/>
      <c r="B392" s="1582"/>
      <c r="C392" s="1297"/>
      <c r="D392" s="1296"/>
      <c r="E392" s="1296"/>
      <c r="F392" s="1296"/>
      <c r="G392" s="1578"/>
      <c r="H392" s="1583"/>
      <c r="I392" s="1583"/>
      <c r="J392" s="1298"/>
      <c r="K392" s="1298"/>
      <c r="L392" s="1298"/>
      <c r="M392" s="1298"/>
      <c r="N392" s="1298"/>
      <c r="O392" s="1296"/>
      <c r="P392" s="1296"/>
      <c r="Q392" s="1296"/>
      <c r="R392" s="1297"/>
      <c r="S392" s="1297"/>
      <c r="T392" s="1297"/>
      <c r="U392" s="1297"/>
      <c r="V392" s="1297"/>
      <c r="W392" s="1297"/>
      <c r="X392" s="1297"/>
      <c r="Y392" s="1297"/>
      <c r="Z392" s="1297"/>
    </row>
    <row r="393" spans="1:26" ht="15.75" customHeight="1">
      <c r="A393" s="1575"/>
      <c r="B393" s="1582"/>
      <c r="C393" s="1297"/>
      <c r="D393" s="1296"/>
      <c r="E393" s="1296"/>
      <c r="F393" s="1296"/>
      <c r="G393" s="1578"/>
      <c r="H393" s="1583"/>
      <c r="I393" s="1583"/>
      <c r="J393" s="1298"/>
      <c r="K393" s="1298"/>
      <c r="L393" s="1298"/>
      <c r="M393" s="1298"/>
      <c r="N393" s="1298"/>
      <c r="O393" s="1296"/>
      <c r="P393" s="1296"/>
      <c r="Q393" s="1296"/>
      <c r="R393" s="1297"/>
      <c r="S393" s="1297"/>
      <c r="T393" s="1297"/>
      <c r="U393" s="1297"/>
      <c r="V393" s="1297"/>
      <c r="W393" s="1297"/>
      <c r="X393" s="1297"/>
      <c r="Y393" s="1297"/>
      <c r="Z393" s="1297"/>
    </row>
    <row r="394" spans="1:26" ht="15.75" customHeight="1">
      <c r="A394" s="1575"/>
      <c r="B394" s="1582"/>
      <c r="C394" s="1297"/>
      <c r="D394" s="1296"/>
      <c r="E394" s="1296"/>
      <c r="F394" s="1296"/>
      <c r="G394" s="1578"/>
      <c r="H394" s="1583"/>
      <c r="I394" s="1583"/>
      <c r="J394" s="1298"/>
      <c r="K394" s="1298"/>
      <c r="L394" s="1298"/>
      <c r="M394" s="1298"/>
      <c r="N394" s="1298"/>
      <c r="O394" s="1296"/>
      <c r="P394" s="1296"/>
      <c r="Q394" s="1296"/>
      <c r="R394" s="1297"/>
      <c r="S394" s="1297"/>
      <c r="T394" s="1297"/>
      <c r="U394" s="1297"/>
      <c r="V394" s="1297"/>
      <c r="W394" s="1297"/>
      <c r="X394" s="1297"/>
      <c r="Y394" s="1297"/>
      <c r="Z394" s="1297"/>
    </row>
    <row r="395" spans="1:26" ht="15.75" customHeight="1">
      <c r="A395" s="1575"/>
      <c r="B395" s="1582"/>
      <c r="C395" s="1297"/>
      <c r="D395" s="1296"/>
      <c r="E395" s="1296"/>
      <c r="F395" s="1296"/>
      <c r="G395" s="1578"/>
      <c r="H395" s="1583"/>
      <c r="I395" s="1583"/>
      <c r="J395" s="1298"/>
      <c r="K395" s="1298"/>
      <c r="L395" s="1298"/>
      <c r="M395" s="1298"/>
      <c r="N395" s="1298"/>
      <c r="O395" s="1296"/>
      <c r="P395" s="1296"/>
      <c r="Q395" s="1296"/>
      <c r="R395" s="1297"/>
      <c r="S395" s="1297"/>
      <c r="T395" s="1297"/>
      <c r="U395" s="1297"/>
      <c r="V395" s="1297"/>
      <c r="W395" s="1297"/>
      <c r="X395" s="1297"/>
      <c r="Y395" s="1297"/>
      <c r="Z395" s="1297"/>
    </row>
    <row r="396" spans="1:26" ht="15.75" customHeight="1">
      <c r="A396" s="1575"/>
      <c r="B396" s="1582"/>
      <c r="C396" s="1297"/>
      <c r="D396" s="1296"/>
      <c r="E396" s="1296"/>
      <c r="F396" s="1296"/>
      <c r="G396" s="1578"/>
      <c r="H396" s="1583"/>
      <c r="I396" s="1583"/>
      <c r="J396" s="1298"/>
      <c r="K396" s="1298"/>
      <c r="L396" s="1298"/>
      <c r="M396" s="1298"/>
      <c r="N396" s="1298"/>
      <c r="O396" s="1296"/>
      <c r="P396" s="1296"/>
      <c r="Q396" s="1296"/>
      <c r="R396" s="1297"/>
      <c r="S396" s="1297"/>
      <c r="T396" s="1297"/>
      <c r="U396" s="1297"/>
      <c r="V396" s="1297"/>
      <c r="W396" s="1297"/>
      <c r="X396" s="1297"/>
      <c r="Y396" s="1297"/>
      <c r="Z396" s="1297"/>
    </row>
    <row r="397" spans="1:26" ht="15.75" customHeight="1">
      <c r="A397" s="1575"/>
      <c r="B397" s="1582"/>
      <c r="C397" s="1297"/>
      <c r="D397" s="1296"/>
      <c r="E397" s="1296"/>
      <c r="F397" s="1296"/>
      <c r="G397" s="1578"/>
      <c r="H397" s="1583"/>
      <c r="I397" s="1583"/>
      <c r="J397" s="1298"/>
      <c r="K397" s="1298"/>
      <c r="L397" s="1298"/>
      <c r="M397" s="1298"/>
      <c r="N397" s="1298"/>
      <c r="O397" s="1296"/>
      <c r="P397" s="1296"/>
      <c r="Q397" s="1296"/>
      <c r="R397" s="1297"/>
      <c r="S397" s="1297"/>
      <c r="T397" s="1297"/>
      <c r="U397" s="1297"/>
      <c r="V397" s="1297"/>
      <c r="W397" s="1297"/>
      <c r="X397" s="1297"/>
      <c r="Y397" s="1297"/>
      <c r="Z397" s="1297"/>
    </row>
    <row r="398" spans="1:26" ht="15.75" customHeight="1">
      <c r="A398" s="1575"/>
      <c r="B398" s="1582"/>
      <c r="C398" s="1297"/>
      <c r="D398" s="1296"/>
      <c r="E398" s="1296"/>
      <c r="F398" s="1296"/>
      <c r="G398" s="1578"/>
      <c r="H398" s="1583"/>
      <c r="I398" s="1583"/>
      <c r="J398" s="1298"/>
      <c r="K398" s="1298"/>
      <c r="L398" s="1298"/>
      <c r="M398" s="1298"/>
      <c r="N398" s="1298"/>
      <c r="O398" s="1296"/>
      <c r="P398" s="1296"/>
      <c r="Q398" s="1296"/>
      <c r="R398" s="1297"/>
      <c r="S398" s="1297"/>
      <c r="T398" s="1297"/>
      <c r="U398" s="1297"/>
      <c r="V398" s="1297"/>
      <c r="W398" s="1297"/>
      <c r="X398" s="1297"/>
      <c r="Y398" s="1297"/>
      <c r="Z398" s="1297"/>
    </row>
    <row r="399" spans="1:26" ht="15.75" customHeight="1">
      <c r="A399" s="1575"/>
      <c r="B399" s="1582"/>
      <c r="C399" s="1297"/>
      <c r="D399" s="1296"/>
      <c r="E399" s="1296"/>
      <c r="F399" s="1296"/>
      <c r="G399" s="1578"/>
      <c r="H399" s="1583"/>
      <c r="I399" s="1583"/>
      <c r="J399" s="1298"/>
      <c r="K399" s="1298"/>
      <c r="L399" s="1298"/>
      <c r="M399" s="1298"/>
      <c r="N399" s="1298"/>
      <c r="O399" s="1296"/>
      <c r="P399" s="1296"/>
      <c r="Q399" s="1296"/>
      <c r="R399" s="1297"/>
      <c r="S399" s="1297"/>
      <c r="T399" s="1297"/>
      <c r="U399" s="1297"/>
      <c r="V399" s="1297"/>
      <c r="W399" s="1297"/>
      <c r="X399" s="1297"/>
      <c r="Y399" s="1297"/>
      <c r="Z399" s="1297"/>
    </row>
    <row r="400" spans="1:26" ht="15.75" customHeight="1">
      <c r="A400" s="1575"/>
      <c r="B400" s="1582"/>
      <c r="C400" s="1297"/>
      <c r="D400" s="1296"/>
      <c r="E400" s="1296"/>
      <c r="F400" s="1296"/>
      <c r="G400" s="1578"/>
      <c r="H400" s="1583"/>
      <c r="I400" s="1583"/>
      <c r="J400" s="1298"/>
      <c r="K400" s="1298"/>
      <c r="L400" s="1298"/>
      <c r="M400" s="1298"/>
      <c r="N400" s="1298"/>
      <c r="O400" s="1296"/>
      <c r="P400" s="1296"/>
      <c r="Q400" s="1296"/>
      <c r="R400" s="1297"/>
      <c r="S400" s="1297"/>
      <c r="T400" s="1297"/>
      <c r="U400" s="1297"/>
      <c r="V400" s="1297"/>
      <c r="W400" s="1297"/>
      <c r="X400" s="1297"/>
      <c r="Y400" s="1297"/>
      <c r="Z400" s="1297"/>
    </row>
    <row r="401" spans="1:26" ht="15.75" customHeight="1">
      <c r="A401" s="1575"/>
      <c r="B401" s="1582"/>
      <c r="C401" s="1297"/>
      <c r="D401" s="1296"/>
      <c r="E401" s="1296"/>
      <c r="F401" s="1296"/>
      <c r="G401" s="1578"/>
      <c r="H401" s="1583"/>
      <c r="I401" s="1583"/>
      <c r="J401" s="1298"/>
      <c r="K401" s="1298"/>
      <c r="L401" s="1298"/>
      <c r="M401" s="1298"/>
      <c r="N401" s="1298"/>
      <c r="O401" s="1296"/>
      <c r="P401" s="1296"/>
      <c r="Q401" s="1296"/>
      <c r="R401" s="1297"/>
      <c r="S401" s="1297"/>
      <c r="T401" s="1297"/>
      <c r="U401" s="1297"/>
      <c r="V401" s="1297"/>
      <c r="W401" s="1297"/>
      <c r="X401" s="1297"/>
      <c r="Y401" s="1297"/>
      <c r="Z401" s="1297"/>
    </row>
    <row r="402" spans="1:26" ht="15.75" customHeight="1">
      <c r="A402" s="1575"/>
      <c r="B402" s="1582"/>
      <c r="C402" s="1297"/>
      <c r="D402" s="1296"/>
      <c r="E402" s="1296"/>
      <c r="F402" s="1296"/>
      <c r="G402" s="1578"/>
      <c r="H402" s="1583"/>
      <c r="I402" s="1583"/>
      <c r="J402" s="1298"/>
      <c r="K402" s="1298"/>
      <c r="L402" s="1298"/>
      <c r="M402" s="1298"/>
      <c r="N402" s="1298"/>
      <c r="O402" s="1296"/>
      <c r="P402" s="1296"/>
      <c r="Q402" s="1296"/>
      <c r="R402" s="1297"/>
      <c r="S402" s="1297"/>
      <c r="T402" s="1297"/>
      <c r="U402" s="1297"/>
      <c r="V402" s="1297"/>
      <c r="W402" s="1297"/>
      <c r="X402" s="1297"/>
      <c r="Y402" s="1297"/>
      <c r="Z402" s="1297"/>
    </row>
    <row r="403" spans="1:26" ht="15.75" customHeight="1">
      <c r="A403" s="1575"/>
      <c r="B403" s="1582"/>
      <c r="C403" s="1297"/>
      <c r="D403" s="1296"/>
      <c r="E403" s="1296"/>
      <c r="F403" s="1296"/>
      <c r="G403" s="1578"/>
      <c r="H403" s="1583"/>
      <c r="I403" s="1583"/>
      <c r="J403" s="1298"/>
      <c r="K403" s="1298"/>
      <c r="L403" s="1298"/>
      <c r="M403" s="1298"/>
      <c r="N403" s="1298"/>
      <c r="O403" s="1296"/>
      <c r="P403" s="1296"/>
      <c r="Q403" s="1296"/>
      <c r="R403" s="1297"/>
      <c r="S403" s="1297"/>
      <c r="T403" s="1297"/>
      <c r="U403" s="1297"/>
      <c r="V403" s="1297"/>
      <c r="W403" s="1297"/>
      <c r="X403" s="1297"/>
      <c r="Y403" s="1297"/>
      <c r="Z403" s="1297"/>
    </row>
    <row r="404" spans="1:26" ht="15.75" customHeight="1">
      <c r="A404" s="1575"/>
      <c r="B404" s="1582"/>
      <c r="C404" s="1297"/>
      <c r="D404" s="1296"/>
      <c r="E404" s="1296"/>
      <c r="F404" s="1296"/>
      <c r="G404" s="1578"/>
      <c r="H404" s="1583"/>
      <c r="I404" s="1583"/>
      <c r="J404" s="1298"/>
      <c r="K404" s="1298"/>
      <c r="L404" s="1298"/>
      <c r="M404" s="1298"/>
      <c r="N404" s="1298"/>
      <c r="O404" s="1296"/>
      <c r="P404" s="1296"/>
      <c r="Q404" s="1296"/>
      <c r="R404" s="1297"/>
      <c r="S404" s="1297"/>
      <c r="T404" s="1297"/>
      <c r="U404" s="1297"/>
      <c r="V404" s="1297"/>
      <c r="W404" s="1297"/>
      <c r="X404" s="1297"/>
      <c r="Y404" s="1297"/>
      <c r="Z404" s="1297"/>
    </row>
    <row r="405" spans="1:26" ht="15.75" customHeight="1">
      <c r="A405" s="1575"/>
      <c r="B405" s="1582"/>
      <c r="C405" s="1297"/>
      <c r="D405" s="1296"/>
      <c r="E405" s="1296"/>
      <c r="F405" s="1296"/>
      <c r="G405" s="1578"/>
      <c r="H405" s="1583"/>
      <c r="I405" s="1583"/>
      <c r="J405" s="1298"/>
      <c r="K405" s="1298"/>
      <c r="L405" s="1298"/>
      <c r="M405" s="1298"/>
      <c r="N405" s="1298"/>
      <c r="O405" s="1296"/>
      <c r="P405" s="1296"/>
      <c r="Q405" s="1296"/>
      <c r="R405" s="1297"/>
      <c r="S405" s="1297"/>
      <c r="T405" s="1297"/>
      <c r="U405" s="1297"/>
      <c r="V405" s="1297"/>
      <c r="W405" s="1297"/>
      <c r="X405" s="1297"/>
      <c r="Y405" s="1297"/>
      <c r="Z405" s="1297"/>
    </row>
    <row r="406" spans="1:26" ht="15.75" customHeight="1">
      <c r="A406" s="1575"/>
      <c r="B406" s="1582"/>
      <c r="C406" s="1297"/>
      <c r="D406" s="1296"/>
      <c r="E406" s="1296"/>
      <c r="F406" s="1296"/>
      <c r="G406" s="1578"/>
      <c r="H406" s="1583"/>
      <c r="I406" s="1583"/>
      <c r="J406" s="1298"/>
      <c r="K406" s="1298"/>
      <c r="L406" s="1298"/>
      <c r="M406" s="1298"/>
      <c r="N406" s="1298"/>
      <c r="O406" s="1296"/>
      <c r="P406" s="1296"/>
      <c r="Q406" s="1296"/>
      <c r="R406" s="1297"/>
      <c r="S406" s="1297"/>
      <c r="T406" s="1297"/>
      <c r="U406" s="1297"/>
      <c r="V406" s="1297"/>
      <c r="W406" s="1297"/>
      <c r="X406" s="1297"/>
      <c r="Y406" s="1297"/>
      <c r="Z406" s="1297"/>
    </row>
    <row r="407" spans="1:26" ht="15.75" customHeight="1">
      <c r="A407" s="1575"/>
      <c r="B407" s="1582"/>
      <c r="C407" s="1297"/>
      <c r="D407" s="1296"/>
      <c r="E407" s="1296"/>
      <c r="F407" s="1296"/>
      <c r="G407" s="1578"/>
      <c r="H407" s="1583"/>
      <c r="I407" s="1583"/>
      <c r="J407" s="1298"/>
      <c r="K407" s="1298"/>
      <c r="L407" s="1298"/>
      <c r="M407" s="1298"/>
      <c r="N407" s="1298"/>
      <c r="O407" s="1296"/>
      <c r="P407" s="1296"/>
      <c r="Q407" s="1296"/>
      <c r="R407" s="1297"/>
      <c r="S407" s="1297"/>
      <c r="T407" s="1297"/>
      <c r="U407" s="1297"/>
      <c r="V407" s="1297"/>
      <c r="W407" s="1297"/>
      <c r="X407" s="1297"/>
      <c r="Y407" s="1297"/>
      <c r="Z407" s="1297"/>
    </row>
    <row r="408" spans="1:26" ht="15.75" customHeight="1">
      <c r="A408" s="1575"/>
      <c r="B408" s="1582"/>
      <c r="C408" s="1297"/>
      <c r="D408" s="1296"/>
      <c r="E408" s="1296"/>
      <c r="F408" s="1296"/>
      <c r="G408" s="1578"/>
      <c r="H408" s="1583"/>
      <c r="I408" s="1583"/>
      <c r="J408" s="1298"/>
      <c r="K408" s="1298"/>
      <c r="L408" s="1298"/>
      <c r="M408" s="1298"/>
      <c r="N408" s="1298"/>
      <c r="O408" s="1296"/>
      <c r="P408" s="1296"/>
      <c r="Q408" s="1296"/>
      <c r="R408" s="1297"/>
      <c r="S408" s="1297"/>
      <c r="T408" s="1297"/>
      <c r="U408" s="1297"/>
      <c r="V408" s="1297"/>
      <c r="W408" s="1297"/>
      <c r="X408" s="1297"/>
      <c r="Y408" s="1297"/>
      <c r="Z408" s="1297"/>
    </row>
    <row r="409" spans="1:26" ht="15.75" customHeight="1">
      <c r="A409" s="1575"/>
      <c r="B409" s="1582"/>
      <c r="C409" s="1297"/>
      <c r="D409" s="1296"/>
      <c r="E409" s="1296"/>
      <c r="F409" s="1296"/>
      <c r="G409" s="1578"/>
      <c r="H409" s="1583"/>
      <c r="I409" s="1583"/>
      <c r="J409" s="1298"/>
      <c r="K409" s="1298"/>
      <c r="L409" s="1298"/>
      <c r="M409" s="1298"/>
      <c r="N409" s="1298"/>
      <c r="O409" s="1296"/>
      <c r="P409" s="1296"/>
      <c r="Q409" s="1296"/>
      <c r="R409" s="1297"/>
      <c r="S409" s="1297"/>
      <c r="T409" s="1297"/>
      <c r="U409" s="1297"/>
      <c r="V409" s="1297"/>
      <c r="W409" s="1297"/>
      <c r="X409" s="1297"/>
      <c r="Y409" s="1297"/>
      <c r="Z409" s="1297"/>
    </row>
    <row r="410" spans="1:26" ht="15.75" customHeight="1">
      <c r="A410" s="1575"/>
      <c r="B410" s="1582"/>
      <c r="C410" s="1297"/>
      <c r="D410" s="1296"/>
      <c r="E410" s="1296"/>
      <c r="F410" s="1296"/>
      <c r="G410" s="1578"/>
      <c r="H410" s="1583"/>
      <c r="I410" s="1583"/>
      <c r="J410" s="1298"/>
      <c r="K410" s="1298"/>
      <c r="L410" s="1298"/>
      <c r="M410" s="1298"/>
      <c r="N410" s="1298"/>
      <c r="O410" s="1296"/>
      <c r="P410" s="1296"/>
      <c r="Q410" s="1296"/>
      <c r="R410" s="1297"/>
      <c r="S410" s="1297"/>
      <c r="T410" s="1297"/>
      <c r="U410" s="1297"/>
      <c r="V410" s="1297"/>
      <c r="W410" s="1297"/>
      <c r="X410" s="1297"/>
      <c r="Y410" s="1297"/>
      <c r="Z410" s="1297"/>
    </row>
    <row r="411" spans="1:26" ht="15.75" customHeight="1">
      <c r="A411" s="1575"/>
      <c r="B411" s="1582"/>
      <c r="C411" s="1297"/>
      <c r="D411" s="1296"/>
      <c r="E411" s="1296"/>
      <c r="F411" s="1296"/>
      <c r="G411" s="1578"/>
      <c r="H411" s="1583"/>
      <c r="I411" s="1583"/>
      <c r="J411" s="1298"/>
      <c r="K411" s="1298"/>
      <c r="L411" s="1298"/>
      <c r="M411" s="1298"/>
      <c r="N411" s="1298"/>
      <c r="O411" s="1296"/>
      <c r="P411" s="1296"/>
      <c r="Q411" s="1296"/>
      <c r="R411" s="1297"/>
      <c r="S411" s="1297"/>
      <c r="T411" s="1297"/>
      <c r="U411" s="1297"/>
      <c r="V411" s="1297"/>
      <c r="W411" s="1297"/>
      <c r="X411" s="1297"/>
      <c r="Y411" s="1297"/>
      <c r="Z411" s="1297"/>
    </row>
    <row r="412" spans="1:26" ht="15.75" customHeight="1">
      <c r="A412" s="1575"/>
      <c r="B412" s="1582"/>
      <c r="C412" s="1297"/>
      <c r="D412" s="1296"/>
      <c r="E412" s="1296"/>
      <c r="F412" s="1296"/>
      <c r="G412" s="1578"/>
      <c r="H412" s="1583"/>
      <c r="I412" s="1583"/>
      <c r="J412" s="1298"/>
      <c r="K412" s="1298"/>
      <c r="L412" s="1298"/>
      <c r="M412" s="1298"/>
      <c r="N412" s="1298"/>
      <c r="O412" s="1296"/>
      <c r="P412" s="1296"/>
      <c r="Q412" s="1296"/>
      <c r="R412" s="1297"/>
      <c r="S412" s="1297"/>
      <c r="T412" s="1297"/>
      <c r="U412" s="1297"/>
      <c r="V412" s="1297"/>
      <c r="W412" s="1297"/>
      <c r="X412" s="1297"/>
      <c r="Y412" s="1297"/>
      <c r="Z412" s="1297"/>
    </row>
    <row r="413" spans="1:26" ht="15.75" customHeight="1">
      <c r="A413" s="1575"/>
      <c r="B413" s="1582"/>
      <c r="C413" s="1297"/>
      <c r="D413" s="1296"/>
      <c r="E413" s="1296"/>
      <c r="F413" s="1296"/>
      <c r="G413" s="1578"/>
      <c r="H413" s="1583"/>
      <c r="I413" s="1583"/>
      <c r="J413" s="1298"/>
      <c r="K413" s="1298"/>
      <c r="L413" s="1298"/>
      <c r="M413" s="1298"/>
      <c r="N413" s="1298"/>
      <c r="O413" s="1296"/>
      <c r="P413" s="1296"/>
      <c r="Q413" s="1296"/>
      <c r="R413" s="1297"/>
      <c r="S413" s="1297"/>
      <c r="T413" s="1297"/>
      <c r="U413" s="1297"/>
      <c r="V413" s="1297"/>
      <c r="W413" s="1297"/>
      <c r="X413" s="1297"/>
      <c r="Y413" s="1297"/>
      <c r="Z413" s="1297"/>
    </row>
    <row r="414" spans="1:26" ht="15.75" customHeight="1">
      <c r="A414" s="1575"/>
      <c r="B414" s="1582"/>
      <c r="C414" s="1297"/>
      <c r="D414" s="1296"/>
      <c r="E414" s="1296"/>
      <c r="F414" s="1296"/>
      <c r="G414" s="1578"/>
      <c r="H414" s="1583"/>
      <c r="I414" s="1583"/>
      <c r="J414" s="1298"/>
      <c r="K414" s="1298"/>
      <c r="L414" s="1298"/>
      <c r="M414" s="1298"/>
      <c r="N414" s="1298"/>
      <c r="O414" s="1296"/>
      <c r="P414" s="1296"/>
      <c r="Q414" s="1296"/>
      <c r="R414" s="1297"/>
      <c r="S414" s="1297"/>
      <c r="T414" s="1297"/>
      <c r="U414" s="1297"/>
      <c r="V414" s="1297"/>
      <c r="W414" s="1297"/>
      <c r="X414" s="1297"/>
      <c r="Y414" s="1297"/>
      <c r="Z414" s="1297"/>
    </row>
    <row r="415" spans="1:26" ht="15.75" customHeight="1">
      <c r="A415" s="1575"/>
      <c r="B415" s="1582"/>
      <c r="C415" s="1297"/>
      <c r="D415" s="1296"/>
      <c r="E415" s="1296"/>
      <c r="F415" s="1296"/>
      <c r="G415" s="1578"/>
      <c r="H415" s="1583"/>
      <c r="I415" s="1583"/>
      <c r="J415" s="1298"/>
      <c r="K415" s="1298"/>
      <c r="L415" s="1298"/>
      <c r="M415" s="1298"/>
      <c r="N415" s="1298"/>
      <c r="O415" s="1296"/>
      <c r="P415" s="1296"/>
      <c r="Q415" s="1296"/>
      <c r="R415" s="1297"/>
      <c r="S415" s="1297"/>
      <c r="T415" s="1297"/>
      <c r="U415" s="1297"/>
      <c r="V415" s="1297"/>
      <c r="W415" s="1297"/>
      <c r="X415" s="1297"/>
      <c r="Y415" s="1297"/>
      <c r="Z415" s="1297"/>
    </row>
    <row r="416" spans="1:26" ht="15.75" customHeight="1">
      <c r="A416" s="1575"/>
      <c r="B416" s="1582"/>
      <c r="C416" s="1297"/>
      <c r="D416" s="1296"/>
      <c r="E416" s="1296"/>
      <c r="F416" s="1296"/>
      <c r="G416" s="1578"/>
      <c r="H416" s="1583"/>
      <c r="I416" s="1583"/>
      <c r="J416" s="1298"/>
      <c r="K416" s="1298"/>
      <c r="L416" s="1298"/>
      <c r="M416" s="1298"/>
      <c r="N416" s="1298"/>
      <c r="O416" s="1296"/>
      <c r="P416" s="1296"/>
      <c r="Q416" s="1296"/>
      <c r="R416" s="1297"/>
      <c r="S416" s="1297"/>
      <c r="T416" s="1297"/>
      <c r="U416" s="1297"/>
      <c r="V416" s="1297"/>
      <c r="W416" s="1297"/>
      <c r="X416" s="1297"/>
      <c r="Y416" s="1297"/>
      <c r="Z416" s="1297"/>
    </row>
    <row r="417" spans="1:26" ht="15.75" customHeight="1">
      <c r="A417" s="1575"/>
      <c r="B417" s="1582"/>
      <c r="C417" s="1297"/>
      <c r="D417" s="1296"/>
      <c r="E417" s="1296"/>
      <c r="F417" s="1296"/>
      <c r="G417" s="1578"/>
      <c r="H417" s="1583"/>
      <c r="I417" s="1583"/>
      <c r="J417" s="1298"/>
      <c r="K417" s="1298"/>
      <c r="L417" s="1298"/>
      <c r="M417" s="1298"/>
      <c r="N417" s="1298"/>
      <c r="O417" s="1296"/>
      <c r="P417" s="1296"/>
      <c r="Q417" s="1296"/>
      <c r="R417" s="1297"/>
      <c r="S417" s="1297"/>
      <c r="T417" s="1297"/>
      <c r="U417" s="1297"/>
      <c r="V417" s="1297"/>
      <c r="W417" s="1297"/>
      <c r="X417" s="1297"/>
      <c r="Y417" s="1297"/>
      <c r="Z417" s="1297"/>
    </row>
    <row r="418" spans="1:26" ht="15.75" customHeight="1">
      <c r="A418" s="1575"/>
      <c r="B418" s="1582"/>
      <c r="C418" s="1297"/>
      <c r="D418" s="1296"/>
      <c r="E418" s="1296"/>
      <c r="F418" s="1296"/>
      <c r="G418" s="1578"/>
      <c r="H418" s="1583"/>
      <c r="I418" s="1583"/>
      <c r="J418" s="1298"/>
      <c r="K418" s="1298"/>
      <c r="L418" s="1298"/>
      <c r="M418" s="1298"/>
      <c r="N418" s="1298"/>
      <c r="O418" s="1296"/>
      <c r="P418" s="1296"/>
      <c r="Q418" s="1296"/>
      <c r="R418" s="1297"/>
      <c r="S418" s="1297"/>
      <c r="T418" s="1297"/>
      <c r="U418" s="1297"/>
      <c r="V418" s="1297"/>
      <c r="W418" s="1297"/>
      <c r="X418" s="1297"/>
      <c r="Y418" s="1297"/>
      <c r="Z418" s="1297"/>
    </row>
    <row r="419" spans="1:26" ht="15.75" customHeight="1">
      <c r="A419" s="1575"/>
      <c r="B419" s="1582"/>
      <c r="C419" s="1297"/>
      <c r="D419" s="1296"/>
      <c r="E419" s="1296"/>
      <c r="F419" s="1296"/>
      <c r="G419" s="1578"/>
      <c r="H419" s="1583"/>
      <c r="I419" s="1583"/>
      <c r="J419" s="1298"/>
      <c r="K419" s="1298"/>
      <c r="L419" s="1298"/>
      <c r="M419" s="1298"/>
      <c r="N419" s="1298"/>
      <c r="O419" s="1296"/>
      <c r="P419" s="1296"/>
      <c r="Q419" s="1296"/>
      <c r="R419" s="1297"/>
      <c r="S419" s="1297"/>
      <c r="T419" s="1297"/>
      <c r="U419" s="1297"/>
      <c r="V419" s="1297"/>
      <c r="W419" s="1297"/>
      <c r="X419" s="1297"/>
      <c r="Y419" s="1297"/>
      <c r="Z419" s="1297"/>
    </row>
    <row r="420" spans="1:26" ht="15.75" customHeight="1">
      <c r="A420" s="1575"/>
      <c r="B420" s="1582"/>
      <c r="C420" s="1297"/>
      <c r="D420" s="1296"/>
      <c r="E420" s="1296"/>
      <c r="F420" s="1296"/>
      <c r="G420" s="1578"/>
      <c r="H420" s="1583"/>
      <c r="I420" s="1583"/>
      <c r="J420" s="1298"/>
      <c r="K420" s="1298"/>
      <c r="L420" s="1298"/>
      <c r="M420" s="1298"/>
      <c r="N420" s="1298"/>
      <c r="O420" s="1296"/>
      <c r="P420" s="1296"/>
      <c r="Q420" s="1296"/>
      <c r="R420" s="1297"/>
      <c r="S420" s="1297"/>
      <c r="T420" s="1297"/>
      <c r="U420" s="1297"/>
      <c r="V420" s="1297"/>
      <c r="W420" s="1297"/>
      <c r="X420" s="1297"/>
      <c r="Y420" s="1297"/>
      <c r="Z420" s="1297"/>
    </row>
    <row r="421" spans="1:26" ht="15.75" customHeight="1">
      <c r="A421" s="1575"/>
      <c r="B421" s="1582"/>
      <c r="C421" s="1297"/>
      <c r="D421" s="1296"/>
      <c r="E421" s="1296"/>
      <c r="F421" s="1296"/>
      <c r="G421" s="1578"/>
      <c r="H421" s="1583"/>
      <c r="I421" s="1583"/>
      <c r="J421" s="1298"/>
      <c r="K421" s="1298"/>
      <c r="L421" s="1298"/>
      <c r="M421" s="1298"/>
      <c r="N421" s="1298"/>
      <c r="O421" s="1296"/>
      <c r="P421" s="1296"/>
      <c r="Q421" s="1296"/>
      <c r="R421" s="1297"/>
      <c r="S421" s="1297"/>
      <c r="T421" s="1297"/>
      <c r="U421" s="1297"/>
      <c r="V421" s="1297"/>
      <c r="W421" s="1297"/>
      <c r="X421" s="1297"/>
      <c r="Y421" s="1297"/>
      <c r="Z421" s="1297"/>
    </row>
    <row r="422" spans="1:26" ht="15.75" customHeight="1">
      <c r="A422" s="1575"/>
      <c r="B422" s="1582"/>
      <c r="C422" s="1297"/>
      <c r="D422" s="1296"/>
      <c r="E422" s="1296"/>
      <c r="F422" s="1296"/>
      <c r="G422" s="1578"/>
      <c r="H422" s="1583"/>
      <c r="I422" s="1583"/>
      <c r="J422" s="1298"/>
      <c r="K422" s="1298"/>
      <c r="L422" s="1298"/>
      <c r="M422" s="1298"/>
      <c r="N422" s="1298"/>
      <c r="O422" s="1296"/>
      <c r="P422" s="1296"/>
      <c r="Q422" s="1296"/>
      <c r="R422" s="1297"/>
      <c r="S422" s="1297"/>
      <c r="T422" s="1297"/>
      <c r="U422" s="1297"/>
      <c r="V422" s="1297"/>
      <c r="W422" s="1297"/>
      <c r="X422" s="1297"/>
      <c r="Y422" s="1297"/>
      <c r="Z422" s="1297"/>
    </row>
    <row r="423" spans="1:26" ht="15.75" customHeight="1">
      <c r="A423" s="1575"/>
      <c r="B423" s="1582"/>
      <c r="C423" s="1297"/>
      <c r="D423" s="1296"/>
      <c r="E423" s="1296"/>
      <c r="F423" s="1296"/>
      <c r="G423" s="1578"/>
      <c r="H423" s="1583"/>
      <c r="I423" s="1583"/>
      <c r="J423" s="1298"/>
      <c r="K423" s="1298"/>
      <c r="L423" s="1298"/>
      <c r="M423" s="1298"/>
      <c r="N423" s="1298"/>
      <c r="O423" s="1296"/>
      <c r="P423" s="1296"/>
      <c r="Q423" s="1296"/>
      <c r="R423" s="1297"/>
      <c r="S423" s="1297"/>
      <c r="T423" s="1297"/>
      <c r="U423" s="1297"/>
      <c r="V423" s="1297"/>
      <c r="W423" s="1297"/>
      <c r="X423" s="1297"/>
      <c r="Y423" s="1297"/>
      <c r="Z423" s="1297"/>
    </row>
    <row r="424" spans="1:26" ht="15.75" customHeight="1">
      <c r="A424" s="1575"/>
      <c r="B424" s="1582"/>
      <c r="C424" s="1297"/>
      <c r="D424" s="1296"/>
      <c r="E424" s="1296"/>
      <c r="F424" s="1296"/>
      <c r="G424" s="1578"/>
      <c r="H424" s="1583"/>
      <c r="I424" s="1583"/>
      <c r="J424" s="1298"/>
      <c r="K424" s="1298"/>
      <c r="L424" s="1298"/>
      <c r="M424" s="1298"/>
      <c r="N424" s="1298"/>
      <c r="O424" s="1296"/>
      <c r="P424" s="1296"/>
      <c r="Q424" s="1296"/>
      <c r="R424" s="1297"/>
      <c r="S424" s="1297"/>
      <c r="T424" s="1297"/>
      <c r="U424" s="1297"/>
      <c r="V424" s="1297"/>
      <c r="W424" s="1297"/>
      <c r="X424" s="1297"/>
      <c r="Y424" s="1297"/>
      <c r="Z424" s="1297"/>
    </row>
    <row r="425" spans="1:26" ht="15.75" customHeight="1">
      <c r="A425" s="1575"/>
      <c r="B425" s="1582"/>
      <c r="C425" s="1297"/>
      <c r="D425" s="1296"/>
      <c r="E425" s="1296"/>
      <c r="F425" s="1296"/>
      <c r="G425" s="1578"/>
      <c r="H425" s="1583"/>
      <c r="I425" s="1583"/>
      <c r="J425" s="1298"/>
      <c r="K425" s="1298"/>
      <c r="L425" s="1298"/>
      <c r="M425" s="1298"/>
      <c r="N425" s="1298"/>
      <c r="O425" s="1296"/>
      <c r="P425" s="1296"/>
      <c r="Q425" s="1296"/>
      <c r="R425" s="1297"/>
      <c r="S425" s="1297"/>
      <c r="T425" s="1297"/>
      <c r="U425" s="1297"/>
      <c r="V425" s="1297"/>
      <c r="W425" s="1297"/>
      <c r="X425" s="1297"/>
      <c r="Y425" s="1297"/>
      <c r="Z425" s="1297"/>
    </row>
    <row r="426" spans="1:26" ht="15.75" customHeight="1">
      <c r="A426" s="1575"/>
      <c r="B426" s="1582"/>
      <c r="C426" s="1297"/>
      <c r="D426" s="1296"/>
      <c r="E426" s="1296"/>
      <c r="F426" s="1296"/>
      <c r="G426" s="1578"/>
      <c r="H426" s="1583"/>
      <c r="I426" s="1583"/>
      <c r="J426" s="1298"/>
      <c r="K426" s="1298"/>
      <c r="L426" s="1298"/>
      <c r="M426" s="1298"/>
      <c r="N426" s="1298"/>
      <c r="O426" s="1296"/>
      <c r="P426" s="1296"/>
      <c r="Q426" s="1296"/>
      <c r="R426" s="1297"/>
      <c r="S426" s="1297"/>
      <c r="T426" s="1297"/>
      <c r="U426" s="1297"/>
      <c r="V426" s="1297"/>
      <c r="W426" s="1297"/>
      <c r="X426" s="1297"/>
      <c r="Y426" s="1297"/>
      <c r="Z426" s="1297"/>
    </row>
    <row r="427" spans="1:26" ht="15.75" customHeight="1">
      <c r="A427" s="1575"/>
      <c r="B427" s="1582"/>
      <c r="C427" s="1297"/>
      <c r="D427" s="1296"/>
      <c r="E427" s="1296"/>
      <c r="F427" s="1296"/>
      <c r="G427" s="1578"/>
      <c r="H427" s="1583"/>
      <c r="I427" s="1583"/>
      <c r="J427" s="1298"/>
      <c r="K427" s="1298"/>
      <c r="L427" s="1298"/>
      <c r="M427" s="1298"/>
      <c r="N427" s="1298"/>
      <c r="O427" s="1296"/>
      <c r="P427" s="1296"/>
      <c r="Q427" s="1296"/>
      <c r="R427" s="1297"/>
      <c r="S427" s="1297"/>
      <c r="T427" s="1297"/>
      <c r="U427" s="1297"/>
      <c r="V427" s="1297"/>
      <c r="W427" s="1297"/>
      <c r="X427" s="1297"/>
      <c r="Y427" s="1297"/>
      <c r="Z427" s="1297"/>
    </row>
    <row r="428" spans="1:26" ht="15.75" customHeight="1">
      <c r="A428" s="1575"/>
      <c r="B428" s="1582"/>
      <c r="C428" s="1297"/>
      <c r="D428" s="1296"/>
      <c r="E428" s="1296"/>
      <c r="F428" s="1296"/>
      <c r="G428" s="1578"/>
      <c r="H428" s="1583"/>
      <c r="I428" s="1583"/>
      <c r="J428" s="1298"/>
      <c r="K428" s="1298"/>
      <c r="L428" s="1298"/>
      <c r="M428" s="1298"/>
      <c r="N428" s="1298"/>
      <c r="O428" s="1296"/>
      <c r="P428" s="1296"/>
      <c r="Q428" s="1296"/>
      <c r="R428" s="1297"/>
      <c r="S428" s="1297"/>
      <c r="T428" s="1297"/>
      <c r="U428" s="1297"/>
      <c r="V428" s="1297"/>
      <c r="W428" s="1297"/>
      <c r="X428" s="1297"/>
      <c r="Y428" s="1297"/>
      <c r="Z428" s="1297"/>
    </row>
    <row r="429" spans="1:26" ht="15.75" customHeight="1">
      <c r="A429" s="1575"/>
      <c r="B429" s="1582"/>
      <c r="C429" s="1297"/>
      <c r="D429" s="1296"/>
      <c r="E429" s="1296"/>
      <c r="F429" s="1296"/>
      <c r="G429" s="1578"/>
      <c r="H429" s="1583"/>
      <c r="I429" s="1583"/>
      <c r="J429" s="1298"/>
      <c r="K429" s="1298"/>
      <c r="L429" s="1298"/>
      <c r="M429" s="1298"/>
      <c r="N429" s="1298"/>
      <c r="O429" s="1296"/>
      <c r="P429" s="1296"/>
      <c r="Q429" s="1296"/>
      <c r="R429" s="1297"/>
      <c r="S429" s="1297"/>
      <c r="T429" s="1297"/>
      <c r="U429" s="1297"/>
      <c r="V429" s="1297"/>
      <c r="W429" s="1297"/>
      <c r="X429" s="1297"/>
      <c r="Y429" s="1297"/>
      <c r="Z429" s="1297"/>
    </row>
    <row r="430" spans="1:26" ht="15.75" customHeight="1">
      <c r="A430" s="1575"/>
      <c r="B430" s="1582"/>
      <c r="C430" s="1297"/>
      <c r="D430" s="1296"/>
      <c r="E430" s="1296"/>
      <c r="F430" s="1296"/>
      <c r="G430" s="1578"/>
      <c r="H430" s="1583"/>
      <c r="I430" s="1583"/>
      <c r="J430" s="1298"/>
      <c r="K430" s="1298"/>
      <c r="L430" s="1298"/>
      <c r="M430" s="1298"/>
      <c r="N430" s="1298"/>
      <c r="O430" s="1296"/>
      <c r="P430" s="1296"/>
      <c r="Q430" s="1296"/>
      <c r="R430" s="1297"/>
      <c r="S430" s="1297"/>
      <c r="T430" s="1297"/>
      <c r="U430" s="1297"/>
      <c r="V430" s="1297"/>
      <c r="W430" s="1297"/>
      <c r="X430" s="1297"/>
      <c r="Y430" s="1297"/>
      <c r="Z430" s="1297"/>
    </row>
    <row r="431" spans="1:26" ht="15.75" customHeight="1">
      <c r="A431" s="1575"/>
      <c r="B431" s="1582"/>
      <c r="C431" s="1297"/>
      <c r="D431" s="1296"/>
      <c r="E431" s="1296"/>
      <c r="F431" s="1296"/>
      <c r="G431" s="1578"/>
      <c r="H431" s="1583"/>
      <c r="I431" s="1583"/>
      <c r="J431" s="1298"/>
      <c r="K431" s="1298"/>
      <c r="L431" s="1298"/>
      <c r="M431" s="1298"/>
      <c r="N431" s="1298"/>
      <c r="O431" s="1296"/>
      <c r="P431" s="1296"/>
      <c r="Q431" s="1296"/>
      <c r="R431" s="1297"/>
      <c r="S431" s="1297"/>
      <c r="T431" s="1297"/>
      <c r="U431" s="1297"/>
      <c r="V431" s="1297"/>
      <c r="W431" s="1297"/>
      <c r="X431" s="1297"/>
      <c r="Y431" s="1297"/>
      <c r="Z431" s="1297"/>
    </row>
    <row r="432" spans="1:26" ht="15.75" customHeight="1">
      <c r="A432" s="1575"/>
      <c r="B432" s="1582"/>
      <c r="C432" s="1297"/>
      <c r="D432" s="1296"/>
      <c r="E432" s="1296"/>
      <c r="F432" s="1296"/>
      <c r="G432" s="1578"/>
      <c r="H432" s="1583"/>
      <c r="I432" s="1583"/>
      <c r="J432" s="1298"/>
      <c r="K432" s="1298"/>
      <c r="L432" s="1298"/>
      <c r="M432" s="1298"/>
      <c r="N432" s="1298"/>
      <c r="O432" s="1296"/>
      <c r="P432" s="1296"/>
      <c r="Q432" s="1296"/>
      <c r="R432" s="1297"/>
      <c r="S432" s="1297"/>
      <c r="T432" s="1297"/>
      <c r="U432" s="1297"/>
      <c r="V432" s="1297"/>
      <c r="W432" s="1297"/>
      <c r="X432" s="1297"/>
      <c r="Y432" s="1297"/>
      <c r="Z432" s="1297"/>
    </row>
    <row r="433" spans="1:26" ht="15.75" customHeight="1">
      <c r="A433" s="1575"/>
      <c r="B433" s="1582"/>
      <c r="C433" s="1297"/>
      <c r="D433" s="1296"/>
      <c r="E433" s="1296"/>
      <c r="F433" s="1296"/>
      <c r="G433" s="1578"/>
      <c r="H433" s="1583"/>
      <c r="I433" s="1583"/>
      <c r="J433" s="1298"/>
      <c r="K433" s="1298"/>
      <c r="L433" s="1298"/>
      <c r="M433" s="1298"/>
      <c r="N433" s="1298"/>
      <c r="O433" s="1296"/>
      <c r="P433" s="1296"/>
      <c r="Q433" s="1296"/>
      <c r="R433" s="1297"/>
      <c r="S433" s="1297"/>
      <c r="T433" s="1297"/>
      <c r="U433" s="1297"/>
      <c r="V433" s="1297"/>
      <c r="W433" s="1297"/>
      <c r="X433" s="1297"/>
      <c r="Y433" s="1297"/>
      <c r="Z433" s="1297"/>
    </row>
    <row r="434" spans="1:26" ht="15.75" customHeight="1">
      <c r="A434" s="1575"/>
      <c r="B434" s="1582"/>
      <c r="C434" s="1297"/>
      <c r="D434" s="1296"/>
      <c r="E434" s="1296"/>
      <c r="F434" s="1296"/>
      <c r="G434" s="1578"/>
      <c r="H434" s="1583"/>
      <c r="I434" s="1583"/>
      <c r="J434" s="1298"/>
      <c r="K434" s="1298"/>
      <c r="L434" s="1298"/>
      <c r="M434" s="1298"/>
      <c r="N434" s="1298"/>
      <c r="O434" s="1296"/>
      <c r="P434" s="1296"/>
      <c r="Q434" s="1296"/>
      <c r="R434" s="1297"/>
      <c r="S434" s="1297"/>
      <c r="T434" s="1297"/>
      <c r="U434" s="1297"/>
      <c r="V434" s="1297"/>
      <c r="W434" s="1297"/>
      <c r="X434" s="1297"/>
      <c r="Y434" s="1297"/>
      <c r="Z434" s="1297"/>
    </row>
    <row r="435" spans="1:26" ht="15.75" customHeight="1">
      <c r="A435" s="1575"/>
      <c r="B435" s="1582"/>
      <c r="C435" s="1297"/>
      <c r="D435" s="1296"/>
      <c r="E435" s="1296"/>
      <c r="F435" s="1296"/>
      <c r="G435" s="1578"/>
      <c r="H435" s="1583"/>
      <c r="I435" s="1583"/>
      <c r="J435" s="1298"/>
      <c r="K435" s="1298"/>
      <c r="L435" s="1298"/>
      <c r="M435" s="1298"/>
      <c r="N435" s="1298"/>
      <c r="O435" s="1296"/>
      <c r="P435" s="1296"/>
      <c r="Q435" s="1296"/>
      <c r="R435" s="1297"/>
      <c r="S435" s="1297"/>
      <c r="T435" s="1297"/>
      <c r="U435" s="1297"/>
      <c r="V435" s="1297"/>
      <c r="W435" s="1297"/>
      <c r="X435" s="1297"/>
      <c r="Y435" s="1297"/>
      <c r="Z435" s="1297"/>
    </row>
    <row r="436" spans="1:26" ht="15.75" customHeight="1">
      <c r="A436" s="1575"/>
      <c r="B436" s="1582"/>
      <c r="C436" s="1297"/>
      <c r="D436" s="1296"/>
      <c r="E436" s="1296"/>
      <c r="F436" s="1296"/>
      <c r="G436" s="1578"/>
      <c r="H436" s="1583"/>
      <c r="I436" s="1583"/>
      <c r="J436" s="1298"/>
      <c r="K436" s="1298"/>
      <c r="L436" s="1298"/>
      <c r="M436" s="1298"/>
      <c r="N436" s="1298"/>
      <c r="O436" s="1296"/>
      <c r="P436" s="1296"/>
      <c r="Q436" s="1296"/>
      <c r="R436" s="1297"/>
      <c r="S436" s="1297"/>
      <c r="T436" s="1297"/>
      <c r="U436" s="1297"/>
      <c r="V436" s="1297"/>
      <c r="W436" s="1297"/>
      <c r="X436" s="1297"/>
      <c r="Y436" s="1297"/>
      <c r="Z436" s="1297"/>
    </row>
    <row r="437" spans="1:26" ht="15.75" customHeight="1">
      <c r="A437" s="1575"/>
      <c r="B437" s="1582"/>
      <c r="C437" s="1297"/>
      <c r="D437" s="1296"/>
      <c r="E437" s="1296"/>
      <c r="F437" s="1296"/>
      <c r="G437" s="1578"/>
      <c r="H437" s="1583"/>
      <c r="I437" s="1583"/>
      <c r="J437" s="1298"/>
      <c r="K437" s="1298"/>
      <c r="L437" s="1298"/>
      <c r="M437" s="1298"/>
      <c r="N437" s="1298"/>
      <c r="O437" s="1296"/>
      <c r="P437" s="1296"/>
      <c r="Q437" s="1296"/>
      <c r="R437" s="1297"/>
      <c r="S437" s="1297"/>
      <c r="T437" s="1297"/>
      <c r="U437" s="1297"/>
      <c r="V437" s="1297"/>
      <c r="W437" s="1297"/>
      <c r="X437" s="1297"/>
      <c r="Y437" s="1297"/>
      <c r="Z437" s="1297"/>
    </row>
    <row r="438" spans="1:26" ht="15.75" customHeight="1">
      <c r="A438" s="1575"/>
      <c r="B438" s="1582"/>
      <c r="C438" s="1297"/>
      <c r="D438" s="1296"/>
      <c r="E438" s="1296"/>
      <c r="F438" s="1296"/>
      <c r="G438" s="1578"/>
      <c r="H438" s="1583"/>
      <c r="I438" s="1583"/>
      <c r="J438" s="1298"/>
      <c r="K438" s="1298"/>
      <c r="L438" s="1298"/>
      <c r="M438" s="1298"/>
      <c r="N438" s="1298"/>
      <c r="O438" s="1296"/>
      <c r="P438" s="1296"/>
      <c r="Q438" s="1296"/>
      <c r="R438" s="1297"/>
      <c r="S438" s="1297"/>
      <c r="T438" s="1297"/>
      <c r="U438" s="1297"/>
      <c r="V438" s="1297"/>
      <c r="W438" s="1297"/>
      <c r="X438" s="1297"/>
      <c r="Y438" s="1297"/>
      <c r="Z438" s="1297"/>
    </row>
    <row r="439" spans="1:26" ht="15.75" customHeight="1">
      <c r="A439" s="1575"/>
      <c r="B439" s="1582"/>
      <c r="C439" s="1297"/>
      <c r="D439" s="1296"/>
      <c r="E439" s="1296"/>
      <c r="F439" s="1296"/>
      <c r="G439" s="1578"/>
      <c r="H439" s="1583"/>
      <c r="I439" s="1583"/>
      <c r="J439" s="1298"/>
      <c r="K439" s="1298"/>
      <c r="L439" s="1298"/>
      <c r="M439" s="1298"/>
      <c r="N439" s="1298"/>
      <c r="O439" s="1296"/>
      <c r="P439" s="1296"/>
      <c r="Q439" s="1296"/>
      <c r="R439" s="1297"/>
      <c r="S439" s="1297"/>
      <c r="T439" s="1297"/>
      <c r="U439" s="1297"/>
      <c r="V439" s="1297"/>
      <c r="W439" s="1297"/>
      <c r="X439" s="1297"/>
      <c r="Y439" s="1297"/>
      <c r="Z439" s="1297"/>
    </row>
    <row r="440" spans="1:26" ht="15.75" customHeight="1">
      <c r="A440" s="1575"/>
      <c r="B440" s="1582"/>
      <c r="C440" s="1297"/>
      <c r="D440" s="1296"/>
      <c r="E440" s="1296"/>
      <c r="F440" s="1296"/>
      <c r="G440" s="1578"/>
      <c r="H440" s="1583"/>
      <c r="I440" s="1583"/>
      <c r="J440" s="1298"/>
      <c r="K440" s="1298"/>
      <c r="L440" s="1298"/>
      <c r="M440" s="1298"/>
      <c r="N440" s="1298"/>
      <c r="O440" s="1296"/>
      <c r="P440" s="1296"/>
      <c r="Q440" s="1296"/>
      <c r="R440" s="1297"/>
      <c r="S440" s="1297"/>
      <c r="T440" s="1297"/>
      <c r="U440" s="1297"/>
      <c r="V440" s="1297"/>
      <c r="W440" s="1297"/>
      <c r="X440" s="1297"/>
      <c r="Y440" s="1297"/>
      <c r="Z440" s="1297"/>
    </row>
    <row r="441" spans="1:26" ht="15.75" customHeight="1">
      <c r="A441" s="1575"/>
      <c r="B441" s="1582"/>
      <c r="C441" s="1297"/>
      <c r="D441" s="1296"/>
      <c r="E441" s="1296"/>
      <c r="F441" s="1296"/>
      <c r="G441" s="1578"/>
      <c r="H441" s="1583"/>
      <c r="I441" s="1583"/>
      <c r="J441" s="1298"/>
      <c r="K441" s="1298"/>
      <c r="L441" s="1298"/>
      <c r="M441" s="1298"/>
      <c r="N441" s="1298"/>
      <c r="O441" s="1296"/>
      <c r="P441" s="1296"/>
      <c r="Q441" s="1296"/>
      <c r="R441" s="1297"/>
      <c r="S441" s="1297"/>
      <c r="T441" s="1297"/>
      <c r="U441" s="1297"/>
      <c r="V441" s="1297"/>
      <c r="W441" s="1297"/>
      <c r="X441" s="1297"/>
      <c r="Y441" s="1297"/>
      <c r="Z441" s="1297"/>
    </row>
    <row r="442" spans="1:26" ht="15.75" customHeight="1">
      <c r="A442" s="1575"/>
      <c r="B442" s="1582"/>
      <c r="C442" s="1297"/>
      <c r="D442" s="1296"/>
      <c r="E442" s="1296"/>
      <c r="F442" s="1296"/>
      <c r="G442" s="1578"/>
      <c r="H442" s="1583"/>
      <c r="I442" s="1583"/>
      <c r="J442" s="1298"/>
      <c r="K442" s="1298"/>
      <c r="L442" s="1298"/>
      <c r="M442" s="1298"/>
      <c r="N442" s="1298"/>
      <c r="O442" s="1296"/>
      <c r="P442" s="1296"/>
      <c r="Q442" s="1296"/>
      <c r="R442" s="1297"/>
      <c r="S442" s="1297"/>
      <c r="T442" s="1297"/>
      <c r="U442" s="1297"/>
      <c r="V442" s="1297"/>
      <c r="W442" s="1297"/>
      <c r="X442" s="1297"/>
      <c r="Y442" s="1297"/>
      <c r="Z442" s="1297"/>
    </row>
    <row r="443" spans="1:26" ht="15.75" customHeight="1">
      <c r="A443" s="1575"/>
      <c r="B443" s="1582"/>
      <c r="C443" s="1297"/>
      <c r="D443" s="1296"/>
      <c r="E443" s="1296"/>
      <c r="F443" s="1296"/>
      <c r="G443" s="1578"/>
      <c r="H443" s="1583"/>
      <c r="I443" s="1583"/>
      <c r="J443" s="1298"/>
      <c r="K443" s="1298"/>
      <c r="L443" s="1298"/>
      <c r="M443" s="1298"/>
      <c r="N443" s="1298"/>
      <c r="O443" s="1296"/>
      <c r="P443" s="1296"/>
      <c r="Q443" s="1296"/>
      <c r="R443" s="1297"/>
      <c r="S443" s="1297"/>
      <c r="T443" s="1297"/>
      <c r="U443" s="1297"/>
      <c r="V443" s="1297"/>
      <c r="W443" s="1297"/>
      <c r="X443" s="1297"/>
      <c r="Y443" s="1297"/>
      <c r="Z443" s="1297"/>
    </row>
    <row r="444" spans="1:26" ht="15.75" customHeight="1">
      <c r="A444" s="1575"/>
      <c r="B444" s="1582"/>
      <c r="C444" s="1297"/>
      <c r="D444" s="1296"/>
      <c r="E444" s="1296"/>
      <c r="F444" s="1296"/>
      <c r="G444" s="1578"/>
      <c r="H444" s="1583"/>
      <c r="I444" s="1583"/>
      <c r="J444" s="1298"/>
      <c r="K444" s="1298"/>
      <c r="L444" s="1298"/>
      <c r="M444" s="1298"/>
      <c r="N444" s="1298"/>
      <c r="O444" s="1296"/>
      <c r="P444" s="1296"/>
      <c r="Q444" s="1296"/>
      <c r="R444" s="1297"/>
      <c r="S444" s="1297"/>
      <c r="T444" s="1297"/>
      <c r="U444" s="1297"/>
      <c r="V444" s="1297"/>
      <c r="W444" s="1297"/>
      <c r="X444" s="1297"/>
      <c r="Y444" s="1297"/>
      <c r="Z444" s="1297"/>
    </row>
    <row r="445" spans="1:26" ht="15.75" customHeight="1">
      <c r="A445" s="1575"/>
      <c r="B445" s="1582"/>
      <c r="C445" s="1297"/>
      <c r="D445" s="1296"/>
      <c r="E445" s="1296"/>
      <c r="F445" s="1296"/>
      <c r="G445" s="1578"/>
      <c r="H445" s="1583"/>
      <c r="I445" s="1583"/>
      <c r="J445" s="1298"/>
      <c r="K445" s="1298"/>
      <c r="L445" s="1298"/>
      <c r="M445" s="1298"/>
      <c r="N445" s="1298"/>
      <c r="O445" s="1296"/>
      <c r="P445" s="1296"/>
      <c r="Q445" s="1296"/>
      <c r="R445" s="1297"/>
      <c r="S445" s="1297"/>
      <c r="T445" s="1297"/>
      <c r="U445" s="1297"/>
      <c r="V445" s="1297"/>
      <c r="W445" s="1297"/>
      <c r="X445" s="1297"/>
      <c r="Y445" s="1297"/>
      <c r="Z445" s="1297"/>
    </row>
    <row r="446" spans="1:26" ht="15.75" customHeight="1">
      <c r="A446" s="1575"/>
      <c r="B446" s="1582"/>
      <c r="C446" s="1297"/>
      <c r="D446" s="1296"/>
      <c r="E446" s="1296"/>
      <c r="F446" s="1296"/>
      <c r="G446" s="1578"/>
      <c r="H446" s="1583"/>
      <c r="I446" s="1583"/>
      <c r="J446" s="1298"/>
      <c r="K446" s="1298"/>
      <c r="L446" s="1298"/>
      <c r="M446" s="1298"/>
      <c r="N446" s="1298"/>
      <c r="O446" s="1296"/>
      <c r="P446" s="1296"/>
      <c r="Q446" s="1296"/>
      <c r="R446" s="1297"/>
      <c r="S446" s="1297"/>
      <c r="T446" s="1297"/>
      <c r="U446" s="1297"/>
      <c r="V446" s="1297"/>
      <c r="W446" s="1297"/>
      <c r="X446" s="1297"/>
      <c r="Y446" s="1297"/>
      <c r="Z446" s="1297"/>
    </row>
    <row r="447" spans="1:26" ht="15.75" customHeight="1">
      <c r="A447" s="1575"/>
      <c r="B447" s="1582"/>
      <c r="C447" s="1297"/>
      <c r="D447" s="1296"/>
      <c r="E447" s="1296"/>
      <c r="F447" s="1296"/>
      <c r="G447" s="1578"/>
      <c r="H447" s="1583"/>
      <c r="I447" s="1583"/>
      <c r="J447" s="1298"/>
      <c r="K447" s="1298"/>
      <c r="L447" s="1298"/>
      <c r="M447" s="1298"/>
      <c r="N447" s="1298"/>
      <c r="O447" s="1296"/>
      <c r="P447" s="1296"/>
      <c r="Q447" s="1296"/>
      <c r="R447" s="1297"/>
      <c r="S447" s="1297"/>
      <c r="T447" s="1297"/>
      <c r="U447" s="1297"/>
      <c r="V447" s="1297"/>
      <c r="W447" s="1297"/>
      <c r="X447" s="1297"/>
      <c r="Y447" s="1297"/>
      <c r="Z447" s="1297"/>
    </row>
    <row r="448" spans="1:26" ht="15.75" customHeight="1">
      <c r="A448" s="1575"/>
      <c r="B448" s="1582"/>
      <c r="C448" s="1297"/>
      <c r="D448" s="1296"/>
      <c r="E448" s="1296"/>
      <c r="F448" s="1296"/>
      <c r="G448" s="1578"/>
      <c r="H448" s="1583"/>
      <c r="I448" s="1583"/>
      <c r="J448" s="1298"/>
      <c r="K448" s="1298"/>
      <c r="L448" s="1298"/>
      <c r="M448" s="1298"/>
      <c r="N448" s="1298"/>
      <c r="O448" s="1296"/>
      <c r="P448" s="1296"/>
      <c r="Q448" s="1296"/>
      <c r="R448" s="1297"/>
      <c r="S448" s="1297"/>
      <c r="T448" s="1297"/>
      <c r="U448" s="1297"/>
      <c r="V448" s="1297"/>
      <c r="W448" s="1297"/>
      <c r="X448" s="1297"/>
      <c r="Y448" s="1297"/>
      <c r="Z448" s="1297"/>
    </row>
    <row r="449" spans="1:26" ht="15.75" customHeight="1">
      <c r="A449" s="1575"/>
      <c r="B449" s="1582"/>
      <c r="C449" s="1297"/>
      <c r="D449" s="1296"/>
      <c r="E449" s="1296"/>
      <c r="F449" s="1296"/>
      <c r="G449" s="1578"/>
      <c r="H449" s="1583"/>
      <c r="I449" s="1583"/>
      <c r="J449" s="1298"/>
      <c r="K449" s="1298"/>
      <c r="L449" s="1298"/>
      <c r="M449" s="1298"/>
      <c r="N449" s="1298"/>
      <c r="O449" s="1296"/>
      <c r="P449" s="1296"/>
      <c r="Q449" s="1296"/>
      <c r="R449" s="1297"/>
      <c r="S449" s="1297"/>
      <c r="T449" s="1297"/>
      <c r="U449" s="1297"/>
      <c r="V449" s="1297"/>
      <c r="W449" s="1297"/>
      <c r="X449" s="1297"/>
      <c r="Y449" s="1297"/>
      <c r="Z449" s="1297"/>
    </row>
    <row r="450" spans="1:26" ht="15.75" customHeight="1">
      <c r="A450" s="1575"/>
      <c r="B450" s="1582"/>
      <c r="C450" s="1297"/>
      <c r="D450" s="1296"/>
      <c r="E450" s="1296"/>
      <c r="F450" s="1296"/>
      <c r="G450" s="1578"/>
      <c r="H450" s="1583"/>
      <c r="I450" s="1583"/>
      <c r="J450" s="1298"/>
      <c r="K450" s="1298"/>
      <c r="L450" s="1298"/>
      <c r="M450" s="1298"/>
      <c r="N450" s="1298"/>
      <c r="O450" s="1296"/>
      <c r="P450" s="1296"/>
      <c r="Q450" s="1296"/>
      <c r="R450" s="1297"/>
      <c r="S450" s="1297"/>
      <c r="T450" s="1297"/>
      <c r="U450" s="1297"/>
      <c r="V450" s="1297"/>
      <c r="W450" s="1297"/>
      <c r="X450" s="1297"/>
      <c r="Y450" s="1297"/>
      <c r="Z450" s="1297"/>
    </row>
    <row r="451" spans="1:26" ht="15.75" customHeight="1">
      <c r="A451" s="1575"/>
      <c r="B451" s="1582"/>
      <c r="C451" s="1297"/>
      <c r="D451" s="1296"/>
      <c r="E451" s="1296"/>
      <c r="F451" s="1296"/>
      <c r="G451" s="1578"/>
      <c r="H451" s="1583"/>
      <c r="I451" s="1583"/>
      <c r="J451" s="1298"/>
      <c r="K451" s="1298"/>
      <c r="L451" s="1298"/>
      <c r="M451" s="1298"/>
      <c r="N451" s="1298"/>
      <c r="O451" s="1296"/>
      <c r="P451" s="1296"/>
      <c r="Q451" s="1296"/>
      <c r="R451" s="1297"/>
      <c r="S451" s="1297"/>
      <c r="T451" s="1297"/>
      <c r="U451" s="1297"/>
      <c r="V451" s="1297"/>
      <c r="W451" s="1297"/>
      <c r="X451" s="1297"/>
      <c r="Y451" s="1297"/>
      <c r="Z451" s="1297"/>
    </row>
    <row r="452" spans="1:26" ht="15.75" customHeight="1">
      <c r="A452" s="1575"/>
      <c r="B452" s="1582"/>
      <c r="C452" s="1297"/>
      <c r="D452" s="1296"/>
      <c r="E452" s="1296"/>
      <c r="F452" s="1296"/>
      <c r="G452" s="1578"/>
      <c r="H452" s="1583"/>
      <c r="I452" s="1583"/>
      <c r="J452" s="1298"/>
      <c r="K452" s="1298"/>
      <c r="L452" s="1298"/>
      <c r="M452" s="1298"/>
      <c r="N452" s="1298"/>
      <c r="O452" s="1296"/>
      <c r="P452" s="1296"/>
      <c r="Q452" s="1296"/>
      <c r="R452" s="1297"/>
      <c r="S452" s="1297"/>
      <c r="T452" s="1297"/>
      <c r="U452" s="1297"/>
      <c r="V452" s="1297"/>
      <c r="W452" s="1297"/>
      <c r="X452" s="1297"/>
      <c r="Y452" s="1297"/>
      <c r="Z452" s="1297"/>
    </row>
    <row r="453" spans="1:26" ht="15.75" customHeight="1">
      <c r="A453" s="1575"/>
      <c r="B453" s="1582"/>
      <c r="C453" s="1297"/>
      <c r="D453" s="1296"/>
      <c r="E453" s="1296"/>
      <c r="F453" s="1296"/>
      <c r="G453" s="1578"/>
      <c r="H453" s="1583"/>
      <c r="I453" s="1583"/>
      <c r="J453" s="1298"/>
      <c r="K453" s="1298"/>
      <c r="L453" s="1298"/>
      <c r="M453" s="1298"/>
      <c r="N453" s="1298"/>
      <c r="O453" s="1296"/>
      <c r="P453" s="1296"/>
      <c r="Q453" s="1296"/>
      <c r="R453" s="1297"/>
      <c r="S453" s="1297"/>
      <c r="T453" s="1297"/>
      <c r="U453" s="1297"/>
      <c r="V453" s="1297"/>
      <c r="W453" s="1297"/>
      <c r="X453" s="1297"/>
      <c r="Y453" s="1297"/>
      <c r="Z453" s="1297"/>
    </row>
    <row r="454" spans="1:26" ht="15.75" customHeight="1">
      <c r="A454" s="1575"/>
      <c r="B454" s="1582"/>
      <c r="C454" s="1297"/>
      <c r="D454" s="1296"/>
      <c r="E454" s="1296"/>
      <c r="F454" s="1296"/>
      <c r="G454" s="1578"/>
      <c r="H454" s="1583"/>
      <c r="I454" s="1583"/>
      <c r="J454" s="1298"/>
      <c r="K454" s="1298"/>
      <c r="L454" s="1298"/>
      <c r="M454" s="1298"/>
      <c r="N454" s="1298"/>
      <c r="O454" s="1296"/>
      <c r="P454" s="1296"/>
      <c r="Q454" s="1296"/>
      <c r="R454" s="1297"/>
      <c r="S454" s="1297"/>
      <c r="T454" s="1297"/>
      <c r="U454" s="1297"/>
      <c r="V454" s="1297"/>
      <c r="W454" s="1297"/>
      <c r="X454" s="1297"/>
      <c r="Y454" s="1297"/>
      <c r="Z454" s="1297"/>
    </row>
    <row r="455" spans="1:26" ht="15.75" customHeight="1">
      <c r="A455" s="1575"/>
      <c r="B455" s="1582"/>
      <c r="C455" s="1297"/>
      <c r="D455" s="1296"/>
      <c r="E455" s="1296"/>
      <c r="F455" s="1296"/>
      <c r="G455" s="1578"/>
      <c r="H455" s="1583"/>
      <c r="I455" s="1583"/>
      <c r="J455" s="1298"/>
      <c r="K455" s="1298"/>
      <c r="L455" s="1298"/>
      <c r="M455" s="1298"/>
      <c r="N455" s="1298"/>
      <c r="O455" s="1296"/>
      <c r="P455" s="1296"/>
      <c r="Q455" s="1296"/>
      <c r="R455" s="1297"/>
      <c r="S455" s="1297"/>
      <c r="T455" s="1297"/>
      <c r="U455" s="1297"/>
      <c r="V455" s="1297"/>
      <c r="W455" s="1297"/>
      <c r="X455" s="1297"/>
      <c r="Y455" s="1297"/>
      <c r="Z455" s="1297"/>
    </row>
    <row r="456" spans="1:26" ht="15.75" customHeight="1">
      <c r="A456" s="1575"/>
      <c r="B456" s="1582"/>
      <c r="C456" s="1297"/>
      <c r="D456" s="1296"/>
      <c r="E456" s="1296"/>
      <c r="F456" s="1296"/>
      <c r="G456" s="1578"/>
      <c r="H456" s="1583"/>
      <c r="I456" s="1583"/>
      <c r="J456" s="1298"/>
      <c r="K456" s="1298"/>
      <c r="L456" s="1298"/>
      <c r="M456" s="1298"/>
      <c r="N456" s="1298"/>
      <c r="O456" s="1296"/>
      <c r="P456" s="1296"/>
      <c r="Q456" s="1296"/>
      <c r="R456" s="1297"/>
      <c r="S456" s="1297"/>
      <c r="T456" s="1297"/>
      <c r="U456" s="1297"/>
      <c r="V456" s="1297"/>
      <c r="W456" s="1297"/>
      <c r="X456" s="1297"/>
      <c r="Y456" s="1297"/>
      <c r="Z456" s="1297"/>
    </row>
    <row r="457" spans="1:26" ht="15.75" customHeight="1">
      <c r="A457" s="1575"/>
      <c r="B457" s="1582"/>
      <c r="C457" s="1297"/>
      <c r="D457" s="1296"/>
      <c r="E457" s="1296"/>
      <c r="F457" s="1296"/>
      <c r="G457" s="1578"/>
      <c r="H457" s="1583"/>
      <c r="I457" s="1583"/>
      <c r="J457" s="1298"/>
      <c r="K457" s="1298"/>
      <c r="L457" s="1298"/>
      <c r="M457" s="1298"/>
      <c r="N457" s="1298"/>
      <c r="O457" s="1296"/>
      <c r="P457" s="1296"/>
      <c r="Q457" s="1296"/>
      <c r="R457" s="1297"/>
      <c r="S457" s="1297"/>
      <c r="T457" s="1297"/>
      <c r="U457" s="1297"/>
      <c r="V457" s="1297"/>
      <c r="W457" s="1297"/>
      <c r="X457" s="1297"/>
      <c r="Y457" s="1297"/>
      <c r="Z457" s="1297"/>
    </row>
    <row r="458" spans="1:26" ht="15.75" customHeight="1">
      <c r="A458" s="1575"/>
      <c r="B458" s="1582"/>
      <c r="C458" s="1297"/>
      <c r="D458" s="1296"/>
      <c r="E458" s="1296"/>
      <c r="F458" s="1296"/>
      <c r="G458" s="1578"/>
      <c r="H458" s="1583"/>
      <c r="I458" s="1583"/>
      <c r="J458" s="1298"/>
      <c r="K458" s="1298"/>
      <c r="L458" s="1298"/>
      <c r="M458" s="1298"/>
      <c r="N458" s="1298"/>
      <c r="O458" s="1296"/>
      <c r="P458" s="1296"/>
      <c r="Q458" s="1296"/>
      <c r="R458" s="1297"/>
      <c r="S458" s="1297"/>
      <c r="T458" s="1297"/>
      <c r="U458" s="1297"/>
      <c r="V458" s="1297"/>
      <c r="W458" s="1297"/>
      <c r="X458" s="1297"/>
      <c r="Y458" s="1297"/>
      <c r="Z458" s="1297"/>
    </row>
    <row r="459" spans="1:26" ht="15.75" customHeight="1">
      <c r="A459" s="1575"/>
      <c r="B459" s="1582"/>
      <c r="C459" s="1297"/>
      <c r="D459" s="1296"/>
      <c r="E459" s="1296"/>
      <c r="F459" s="1296"/>
      <c r="G459" s="1578"/>
      <c r="H459" s="1583"/>
      <c r="I459" s="1583"/>
      <c r="J459" s="1298"/>
      <c r="K459" s="1298"/>
      <c r="L459" s="1298"/>
      <c r="M459" s="1298"/>
      <c r="N459" s="1298"/>
      <c r="O459" s="1296"/>
      <c r="P459" s="1296"/>
      <c r="Q459" s="1296"/>
      <c r="R459" s="1297"/>
      <c r="S459" s="1297"/>
      <c r="T459" s="1297"/>
      <c r="U459" s="1297"/>
      <c r="V459" s="1297"/>
      <c r="W459" s="1297"/>
      <c r="X459" s="1297"/>
      <c r="Y459" s="1297"/>
      <c r="Z459" s="1297"/>
    </row>
    <row r="460" spans="1:26" ht="15.75" customHeight="1">
      <c r="A460" s="1575"/>
      <c r="B460" s="1582"/>
      <c r="C460" s="1297"/>
      <c r="D460" s="1296"/>
      <c r="E460" s="1296"/>
      <c r="F460" s="1296"/>
      <c r="G460" s="1578"/>
      <c r="H460" s="1583"/>
      <c r="I460" s="1583"/>
      <c r="J460" s="1298"/>
      <c r="K460" s="1298"/>
      <c r="L460" s="1298"/>
      <c r="M460" s="1298"/>
      <c r="N460" s="1298"/>
      <c r="O460" s="1296"/>
      <c r="P460" s="1296"/>
      <c r="Q460" s="1296"/>
      <c r="R460" s="1297"/>
      <c r="S460" s="1297"/>
      <c r="T460" s="1297"/>
      <c r="U460" s="1297"/>
      <c r="V460" s="1297"/>
      <c r="W460" s="1297"/>
      <c r="X460" s="1297"/>
      <c r="Y460" s="1297"/>
      <c r="Z460" s="1297"/>
    </row>
    <row r="461" spans="1:26" ht="15.75" customHeight="1">
      <c r="A461" s="1575"/>
      <c r="B461" s="1582"/>
      <c r="C461" s="1297"/>
      <c r="D461" s="1296"/>
      <c r="E461" s="1296"/>
      <c r="F461" s="1296"/>
      <c r="G461" s="1578"/>
      <c r="H461" s="1583"/>
      <c r="I461" s="1583"/>
      <c r="J461" s="1298"/>
      <c r="K461" s="1298"/>
      <c r="L461" s="1298"/>
      <c r="M461" s="1298"/>
      <c r="N461" s="1298"/>
      <c r="O461" s="1296"/>
      <c r="P461" s="1296"/>
      <c r="Q461" s="1296"/>
      <c r="R461" s="1297"/>
      <c r="S461" s="1297"/>
      <c r="T461" s="1297"/>
      <c r="U461" s="1297"/>
      <c r="V461" s="1297"/>
      <c r="W461" s="1297"/>
      <c r="X461" s="1297"/>
      <c r="Y461" s="1297"/>
      <c r="Z461" s="1297"/>
    </row>
    <row r="462" spans="1:26" ht="15.75" customHeight="1">
      <c r="A462" s="1575"/>
      <c r="B462" s="1582"/>
      <c r="C462" s="1297"/>
      <c r="D462" s="1296"/>
      <c r="E462" s="1296"/>
      <c r="F462" s="1296"/>
      <c r="G462" s="1578"/>
      <c r="H462" s="1583"/>
      <c r="I462" s="1583"/>
      <c r="J462" s="1298"/>
      <c r="K462" s="1298"/>
      <c r="L462" s="1298"/>
      <c r="M462" s="1298"/>
      <c r="N462" s="1298"/>
      <c r="O462" s="1296"/>
      <c r="P462" s="1296"/>
      <c r="Q462" s="1296"/>
      <c r="R462" s="1297"/>
      <c r="S462" s="1297"/>
      <c r="T462" s="1297"/>
      <c r="U462" s="1297"/>
      <c r="V462" s="1297"/>
      <c r="W462" s="1297"/>
      <c r="X462" s="1297"/>
      <c r="Y462" s="1297"/>
      <c r="Z462" s="1297"/>
    </row>
    <row r="463" spans="1:26" ht="15.75" customHeight="1">
      <c r="A463" s="1575"/>
      <c r="B463" s="1582"/>
      <c r="C463" s="1297"/>
      <c r="D463" s="1296"/>
      <c r="E463" s="1296"/>
      <c r="F463" s="1296"/>
      <c r="G463" s="1578"/>
      <c r="H463" s="1583"/>
      <c r="I463" s="1583"/>
      <c r="J463" s="1298"/>
      <c r="K463" s="1298"/>
      <c r="L463" s="1298"/>
      <c r="M463" s="1298"/>
      <c r="N463" s="1298"/>
      <c r="O463" s="1296"/>
      <c r="P463" s="1296"/>
      <c r="Q463" s="1296"/>
      <c r="R463" s="1297"/>
      <c r="S463" s="1297"/>
      <c r="T463" s="1297"/>
      <c r="U463" s="1297"/>
      <c r="V463" s="1297"/>
      <c r="W463" s="1297"/>
      <c r="X463" s="1297"/>
      <c r="Y463" s="1297"/>
      <c r="Z463" s="1297"/>
    </row>
    <row r="464" spans="1:26" ht="15.75" customHeight="1">
      <c r="A464" s="1575"/>
      <c r="B464" s="1582"/>
      <c r="C464" s="1297"/>
      <c r="D464" s="1296"/>
      <c r="E464" s="1296"/>
      <c r="F464" s="1296"/>
      <c r="G464" s="1578"/>
      <c r="H464" s="1583"/>
      <c r="I464" s="1583"/>
      <c r="J464" s="1298"/>
      <c r="K464" s="1298"/>
      <c r="L464" s="1298"/>
      <c r="M464" s="1298"/>
      <c r="N464" s="1298"/>
      <c r="O464" s="1296"/>
      <c r="P464" s="1296"/>
      <c r="Q464" s="1296"/>
      <c r="R464" s="1297"/>
      <c r="S464" s="1297"/>
      <c r="T464" s="1297"/>
      <c r="U464" s="1297"/>
      <c r="V464" s="1297"/>
      <c r="W464" s="1297"/>
      <c r="X464" s="1297"/>
      <c r="Y464" s="1297"/>
      <c r="Z464" s="1297"/>
    </row>
    <row r="465" spans="1:26" ht="15.75" customHeight="1">
      <c r="A465" s="1575"/>
      <c r="B465" s="1582"/>
      <c r="C465" s="1297"/>
      <c r="D465" s="1296"/>
      <c r="E465" s="1296"/>
      <c r="F465" s="1296"/>
      <c r="G465" s="1578"/>
      <c r="H465" s="1583"/>
      <c r="I465" s="1583"/>
      <c r="J465" s="1298"/>
      <c r="K465" s="1298"/>
      <c r="L465" s="1298"/>
      <c r="M465" s="1298"/>
      <c r="N465" s="1298"/>
      <c r="O465" s="1296"/>
      <c r="P465" s="1296"/>
      <c r="Q465" s="1296"/>
      <c r="R465" s="1297"/>
      <c r="S465" s="1297"/>
      <c r="T465" s="1297"/>
      <c r="U465" s="1297"/>
      <c r="V465" s="1297"/>
      <c r="W465" s="1297"/>
      <c r="X465" s="1297"/>
      <c r="Y465" s="1297"/>
      <c r="Z465" s="1297"/>
    </row>
    <row r="466" spans="1:26" ht="15.75" customHeight="1">
      <c r="A466" s="1575"/>
      <c r="B466" s="1582"/>
      <c r="C466" s="1297"/>
      <c r="D466" s="1296"/>
      <c r="E466" s="1296"/>
      <c r="F466" s="1296"/>
      <c r="G466" s="1578"/>
      <c r="H466" s="1583"/>
      <c r="I466" s="1583"/>
      <c r="J466" s="1298"/>
      <c r="K466" s="1298"/>
      <c r="L466" s="1298"/>
      <c r="M466" s="1298"/>
      <c r="N466" s="1298"/>
      <c r="O466" s="1296"/>
      <c r="P466" s="1296"/>
      <c r="Q466" s="1296"/>
      <c r="R466" s="1297"/>
      <c r="S466" s="1297"/>
      <c r="T466" s="1297"/>
      <c r="U466" s="1297"/>
      <c r="V466" s="1297"/>
      <c r="W466" s="1297"/>
      <c r="X466" s="1297"/>
      <c r="Y466" s="1297"/>
      <c r="Z466" s="1297"/>
    </row>
    <row r="467" spans="1:26" ht="15.75" customHeight="1">
      <c r="A467" s="1575"/>
      <c r="B467" s="1582"/>
      <c r="C467" s="1297"/>
      <c r="D467" s="1296"/>
      <c r="E467" s="1296"/>
      <c r="F467" s="1296"/>
      <c r="G467" s="1578"/>
      <c r="H467" s="1583"/>
      <c r="I467" s="1583"/>
      <c r="J467" s="1298"/>
      <c r="K467" s="1298"/>
      <c r="L467" s="1298"/>
      <c r="M467" s="1298"/>
      <c r="N467" s="1298"/>
      <c r="O467" s="1296"/>
      <c r="P467" s="1296"/>
      <c r="Q467" s="1296"/>
      <c r="R467" s="1297"/>
      <c r="S467" s="1297"/>
      <c r="T467" s="1297"/>
      <c r="U467" s="1297"/>
      <c r="V467" s="1297"/>
      <c r="W467" s="1297"/>
      <c r="X467" s="1297"/>
      <c r="Y467" s="1297"/>
      <c r="Z467" s="1297"/>
    </row>
    <row r="468" spans="1:26" ht="15.75" customHeight="1">
      <c r="A468" s="1575"/>
      <c r="B468" s="1582"/>
      <c r="C468" s="1297"/>
      <c r="D468" s="1296"/>
      <c r="E468" s="1296"/>
      <c r="F468" s="1296"/>
      <c r="G468" s="1578"/>
      <c r="H468" s="1583"/>
      <c r="I468" s="1583"/>
      <c r="J468" s="1298"/>
      <c r="K468" s="1298"/>
      <c r="L468" s="1298"/>
      <c r="M468" s="1298"/>
      <c r="N468" s="1298"/>
      <c r="O468" s="1296"/>
      <c r="P468" s="1296"/>
      <c r="Q468" s="1296"/>
      <c r="R468" s="1297"/>
      <c r="S468" s="1297"/>
      <c r="T468" s="1297"/>
      <c r="U468" s="1297"/>
      <c r="V468" s="1297"/>
      <c r="W468" s="1297"/>
      <c r="X468" s="1297"/>
      <c r="Y468" s="1297"/>
      <c r="Z468" s="1297"/>
    </row>
    <row r="469" spans="1:26" ht="15.75" customHeight="1">
      <c r="A469" s="1575"/>
      <c r="B469" s="1582"/>
      <c r="C469" s="1297"/>
      <c r="D469" s="1296"/>
      <c r="E469" s="1296"/>
      <c r="F469" s="1296"/>
      <c r="G469" s="1578"/>
      <c r="H469" s="1583"/>
      <c r="I469" s="1583"/>
      <c r="J469" s="1298"/>
      <c r="K469" s="1298"/>
      <c r="L469" s="1298"/>
      <c r="M469" s="1298"/>
      <c r="N469" s="1298"/>
      <c r="O469" s="1296"/>
      <c r="P469" s="1296"/>
      <c r="Q469" s="1296"/>
      <c r="R469" s="1297"/>
      <c r="S469" s="1297"/>
      <c r="T469" s="1297"/>
      <c r="U469" s="1297"/>
      <c r="V469" s="1297"/>
      <c r="W469" s="1297"/>
      <c r="X469" s="1297"/>
      <c r="Y469" s="1297"/>
      <c r="Z469" s="1297"/>
    </row>
    <row r="470" spans="1:26" ht="15.75" customHeight="1">
      <c r="A470" s="1575"/>
      <c r="B470" s="1582"/>
      <c r="C470" s="1297"/>
      <c r="D470" s="1296"/>
      <c r="E470" s="1296"/>
      <c r="F470" s="1296"/>
      <c r="G470" s="1578"/>
      <c r="H470" s="1583"/>
      <c r="I470" s="1583"/>
      <c r="J470" s="1298"/>
      <c r="K470" s="1298"/>
      <c r="L470" s="1298"/>
      <c r="M470" s="1298"/>
      <c r="N470" s="1298"/>
      <c r="O470" s="1296"/>
      <c r="P470" s="1296"/>
      <c r="Q470" s="1296"/>
      <c r="R470" s="1297"/>
      <c r="S470" s="1297"/>
      <c r="T470" s="1297"/>
      <c r="U470" s="1297"/>
      <c r="V470" s="1297"/>
      <c r="W470" s="1297"/>
      <c r="X470" s="1297"/>
      <c r="Y470" s="1297"/>
      <c r="Z470" s="1297"/>
    </row>
    <row r="471" spans="1:26" ht="15.75" customHeight="1">
      <c r="A471" s="1575"/>
      <c r="B471" s="1582"/>
      <c r="C471" s="1297"/>
      <c r="D471" s="1296"/>
      <c r="E471" s="1296"/>
      <c r="F471" s="1296"/>
      <c r="G471" s="1578"/>
      <c r="H471" s="1583"/>
      <c r="I471" s="1583"/>
      <c r="J471" s="1298"/>
      <c r="K471" s="1298"/>
      <c r="L471" s="1298"/>
      <c r="M471" s="1298"/>
      <c r="N471" s="1298"/>
      <c r="O471" s="1296"/>
      <c r="P471" s="1296"/>
      <c r="Q471" s="1296"/>
      <c r="R471" s="1297"/>
      <c r="S471" s="1297"/>
      <c r="T471" s="1297"/>
      <c r="U471" s="1297"/>
      <c r="V471" s="1297"/>
      <c r="W471" s="1297"/>
      <c r="X471" s="1297"/>
      <c r="Y471" s="1297"/>
      <c r="Z471" s="1297"/>
    </row>
    <row r="472" spans="1:26" ht="15.75" customHeight="1">
      <c r="A472" s="1575"/>
      <c r="B472" s="1582"/>
      <c r="C472" s="1297"/>
      <c r="D472" s="1296"/>
      <c r="E472" s="1296"/>
      <c r="F472" s="1296"/>
      <c r="G472" s="1578"/>
      <c r="H472" s="1583"/>
      <c r="I472" s="1583"/>
      <c r="J472" s="1298"/>
      <c r="K472" s="1298"/>
      <c r="L472" s="1298"/>
      <c r="M472" s="1298"/>
      <c r="N472" s="1298"/>
      <c r="O472" s="1296"/>
      <c r="P472" s="1296"/>
      <c r="Q472" s="1296"/>
      <c r="R472" s="1297"/>
      <c r="S472" s="1297"/>
      <c r="T472" s="1297"/>
      <c r="U472" s="1297"/>
      <c r="V472" s="1297"/>
      <c r="W472" s="1297"/>
      <c r="X472" s="1297"/>
      <c r="Y472" s="1297"/>
      <c r="Z472" s="1297"/>
    </row>
    <row r="473" spans="1:26" ht="15.75" customHeight="1">
      <c r="A473" s="1575"/>
      <c r="B473" s="1582"/>
      <c r="C473" s="1297"/>
      <c r="D473" s="1296"/>
      <c r="E473" s="1296"/>
      <c r="F473" s="1296"/>
      <c r="G473" s="1578"/>
      <c r="H473" s="1583"/>
      <c r="I473" s="1583"/>
      <c r="J473" s="1298"/>
      <c r="K473" s="1298"/>
      <c r="L473" s="1298"/>
      <c r="M473" s="1298"/>
      <c r="N473" s="1298"/>
      <c r="O473" s="1296"/>
      <c r="P473" s="1296"/>
      <c r="Q473" s="1296"/>
      <c r="R473" s="1297"/>
      <c r="S473" s="1297"/>
      <c r="T473" s="1297"/>
      <c r="U473" s="1297"/>
      <c r="V473" s="1297"/>
      <c r="W473" s="1297"/>
      <c r="X473" s="1297"/>
      <c r="Y473" s="1297"/>
      <c r="Z473" s="1297"/>
    </row>
    <row r="474" spans="1:26" ht="15.75" customHeight="1">
      <c r="A474" s="1575"/>
      <c r="B474" s="1582"/>
      <c r="C474" s="1297"/>
      <c r="D474" s="1296"/>
      <c r="E474" s="1296"/>
      <c r="F474" s="1296"/>
      <c r="G474" s="1578"/>
      <c r="H474" s="1583"/>
      <c r="I474" s="1583"/>
      <c r="J474" s="1298"/>
      <c r="K474" s="1298"/>
      <c r="L474" s="1298"/>
      <c r="M474" s="1298"/>
      <c r="N474" s="1298"/>
      <c r="O474" s="1296"/>
      <c r="P474" s="1296"/>
      <c r="Q474" s="1296"/>
      <c r="R474" s="1297"/>
      <c r="S474" s="1297"/>
      <c r="T474" s="1297"/>
      <c r="U474" s="1297"/>
      <c r="V474" s="1297"/>
      <c r="W474" s="1297"/>
      <c r="X474" s="1297"/>
      <c r="Y474" s="1297"/>
      <c r="Z474" s="1297"/>
    </row>
    <row r="475" spans="1:26" ht="15.75" customHeight="1">
      <c r="A475" s="1575"/>
      <c r="B475" s="1582"/>
      <c r="C475" s="1297"/>
      <c r="D475" s="1296"/>
      <c r="E475" s="1296"/>
      <c r="F475" s="1296"/>
      <c r="G475" s="1578"/>
      <c r="H475" s="1583"/>
      <c r="I475" s="1583"/>
      <c r="J475" s="1298"/>
      <c r="K475" s="1298"/>
      <c r="L475" s="1298"/>
      <c r="M475" s="1298"/>
      <c r="N475" s="1298"/>
      <c r="O475" s="1296"/>
      <c r="P475" s="1296"/>
      <c r="Q475" s="1296"/>
      <c r="R475" s="1297"/>
      <c r="S475" s="1297"/>
      <c r="T475" s="1297"/>
      <c r="U475" s="1297"/>
      <c r="V475" s="1297"/>
      <c r="W475" s="1297"/>
      <c r="X475" s="1297"/>
      <c r="Y475" s="1297"/>
      <c r="Z475" s="1297"/>
    </row>
    <row r="476" spans="1:26" ht="15.75" customHeight="1">
      <c r="A476" s="1575"/>
      <c r="B476" s="1582"/>
      <c r="C476" s="1297"/>
      <c r="D476" s="1296"/>
      <c r="E476" s="1296"/>
      <c r="F476" s="1296"/>
      <c r="G476" s="1578"/>
      <c r="H476" s="1583"/>
      <c r="I476" s="1583"/>
      <c r="J476" s="1298"/>
      <c r="K476" s="1298"/>
      <c r="L476" s="1298"/>
      <c r="M476" s="1298"/>
      <c r="N476" s="1298"/>
      <c r="O476" s="1296"/>
      <c r="P476" s="1296"/>
      <c r="Q476" s="1296"/>
      <c r="R476" s="1297"/>
      <c r="S476" s="1297"/>
      <c r="T476" s="1297"/>
      <c r="U476" s="1297"/>
      <c r="V476" s="1297"/>
      <c r="W476" s="1297"/>
      <c r="X476" s="1297"/>
      <c r="Y476" s="1297"/>
      <c r="Z476" s="1297"/>
    </row>
    <row r="477" spans="1:26" ht="15.75" customHeight="1">
      <c r="A477" s="1575"/>
      <c r="B477" s="1582"/>
      <c r="C477" s="1297"/>
      <c r="D477" s="1296"/>
      <c r="E477" s="1296"/>
      <c r="F477" s="1296"/>
      <c r="G477" s="1578"/>
      <c r="H477" s="1583"/>
      <c r="I477" s="1583"/>
      <c r="J477" s="1298"/>
      <c r="K477" s="1298"/>
      <c r="L477" s="1298"/>
      <c r="M477" s="1298"/>
      <c r="N477" s="1298"/>
      <c r="O477" s="1296"/>
      <c r="P477" s="1296"/>
      <c r="Q477" s="1296"/>
      <c r="R477" s="1297"/>
      <c r="S477" s="1297"/>
      <c r="T477" s="1297"/>
      <c r="U477" s="1297"/>
      <c r="V477" s="1297"/>
      <c r="W477" s="1297"/>
      <c r="X477" s="1297"/>
      <c r="Y477" s="1297"/>
      <c r="Z477" s="1297"/>
    </row>
    <row r="478" spans="1:26" ht="15.75" customHeight="1">
      <c r="A478" s="1575"/>
      <c r="B478" s="1582"/>
      <c r="C478" s="1297"/>
      <c r="D478" s="1296"/>
      <c r="E478" s="1296"/>
      <c r="F478" s="1296"/>
      <c r="G478" s="1578"/>
      <c r="H478" s="1583"/>
      <c r="I478" s="1583"/>
      <c r="J478" s="1298"/>
      <c r="K478" s="1298"/>
      <c r="L478" s="1298"/>
      <c r="M478" s="1298"/>
      <c r="N478" s="1298"/>
      <c r="O478" s="1296"/>
      <c r="P478" s="1296"/>
      <c r="Q478" s="1296"/>
      <c r="R478" s="1297"/>
      <c r="S478" s="1297"/>
      <c r="T478" s="1297"/>
      <c r="U478" s="1297"/>
      <c r="V478" s="1297"/>
      <c r="W478" s="1297"/>
      <c r="X478" s="1297"/>
      <c r="Y478" s="1297"/>
      <c r="Z478" s="1297"/>
    </row>
    <row r="479" spans="1:26" ht="15.75" customHeight="1">
      <c r="A479" s="1575"/>
      <c r="B479" s="1582"/>
      <c r="C479" s="1297"/>
      <c r="D479" s="1296"/>
      <c r="E479" s="1296"/>
      <c r="F479" s="1296"/>
      <c r="G479" s="1578"/>
      <c r="H479" s="1583"/>
      <c r="I479" s="1583"/>
      <c r="J479" s="1298"/>
      <c r="K479" s="1298"/>
      <c r="L479" s="1298"/>
      <c r="M479" s="1298"/>
      <c r="N479" s="1298"/>
      <c r="O479" s="1296"/>
      <c r="P479" s="1296"/>
      <c r="Q479" s="1296"/>
      <c r="R479" s="1297"/>
      <c r="S479" s="1297"/>
      <c r="T479" s="1297"/>
      <c r="U479" s="1297"/>
      <c r="V479" s="1297"/>
      <c r="W479" s="1297"/>
      <c r="X479" s="1297"/>
      <c r="Y479" s="1297"/>
      <c r="Z479" s="1297"/>
    </row>
    <row r="480" spans="1:26" ht="15.75" customHeight="1">
      <c r="A480" s="1575"/>
      <c r="B480" s="1582"/>
      <c r="C480" s="1297"/>
      <c r="D480" s="1296"/>
      <c r="E480" s="1296"/>
      <c r="F480" s="1296"/>
      <c r="G480" s="1578"/>
      <c r="H480" s="1583"/>
      <c r="I480" s="1583"/>
      <c r="J480" s="1298"/>
      <c r="K480" s="1298"/>
      <c r="L480" s="1298"/>
      <c r="M480" s="1298"/>
      <c r="N480" s="1298"/>
      <c r="O480" s="1296"/>
      <c r="P480" s="1296"/>
      <c r="Q480" s="1296"/>
      <c r="R480" s="1297"/>
      <c r="S480" s="1297"/>
      <c r="T480" s="1297"/>
      <c r="U480" s="1297"/>
      <c r="V480" s="1297"/>
      <c r="W480" s="1297"/>
      <c r="X480" s="1297"/>
      <c r="Y480" s="1297"/>
      <c r="Z480" s="1297"/>
    </row>
    <row r="481" spans="1:26" ht="15.75" customHeight="1">
      <c r="A481" s="1575"/>
      <c r="B481" s="1582"/>
      <c r="C481" s="1297"/>
      <c r="D481" s="1296"/>
      <c r="E481" s="1296"/>
      <c r="F481" s="1296"/>
      <c r="G481" s="1578"/>
      <c r="H481" s="1583"/>
      <c r="I481" s="1583"/>
      <c r="J481" s="1298"/>
      <c r="K481" s="1298"/>
      <c r="L481" s="1298"/>
      <c r="M481" s="1298"/>
      <c r="N481" s="1298"/>
      <c r="O481" s="1296"/>
      <c r="P481" s="1296"/>
      <c r="Q481" s="1296"/>
      <c r="R481" s="1297"/>
      <c r="S481" s="1297"/>
      <c r="T481" s="1297"/>
      <c r="U481" s="1297"/>
      <c r="V481" s="1297"/>
      <c r="W481" s="1297"/>
      <c r="X481" s="1297"/>
      <c r="Y481" s="1297"/>
      <c r="Z481" s="1297"/>
    </row>
    <row r="482" spans="1:26" ht="15.75" customHeight="1">
      <c r="A482" s="1575"/>
      <c r="B482" s="1582"/>
      <c r="C482" s="1297"/>
      <c r="D482" s="1296"/>
      <c r="E482" s="1296"/>
      <c r="F482" s="1296"/>
      <c r="G482" s="1578"/>
      <c r="H482" s="1583"/>
      <c r="I482" s="1583"/>
      <c r="J482" s="1298"/>
      <c r="K482" s="1298"/>
      <c r="L482" s="1298"/>
      <c r="M482" s="1298"/>
      <c r="N482" s="1298"/>
      <c r="O482" s="1296"/>
      <c r="P482" s="1296"/>
      <c r="Q482" s="1296"/>
      <c r="R482" s="1297"/>
      <c r="S482" s="1297"/>
      <c r="T482" s="1297"/>
      <c r="U482" s="1297"/>
      <c r="V482" s="1297"/>
      <c r="W482" s="1297"/>
      <c r="X482" s="1297"/>
      <c r="Y482" s="1297"/>
      <c r="Z482" s="1297"/>
    </row>
    <row r="483" spans="1:26" ht="15.75" customHeight="1">
      <c r="A483" s="1575"/>
      <c r="B483" s="1582"/>
      <c r="C483" s="1297"/>
      <c r="D483" s="1296"/>
      <c r="E483" s="1296"/>
      <c r="F483" s="1296"/>
      <c r="G483" s="1578"/>
      <c r="H483" s="1583"/>
      <c r="I483" s="1583"/>
      <c r="J483" s="1298"/>
      <c r="K483" s="1298"/>
      <c r="L483" s="1298"/>
      <c r="M483" s="1298"/>
      <c r="N483" s="1298"/>
      <c r="O483" s="1296"/>
      <c r="P483" s="1296"/>
      <c r="Q483" s="1296"/>
      <c r="R483" s="1297"/>
      <c r="S483" s="1297"/>
      <c r="T483" s="1297"/>
      <c r="U483" s="1297"/>
      <c r="V483" s="1297"/>
      <c r="W483" s="1297"/>
      <c r="X483" s="1297"/>
      <c r="Y483" s="1297"/>
      <c r="Z483" s="1297"/>
    </row>
    <row r="484" spans="1:26" ht="15.75" customHeight="1">
      <c r="A484" s="1575"/>
      <c r="B484" s="1582"/>
      <c r="C484" s="1297"/>
      <c r="D484" s="1296"/>
      <c r="E484" s="1296"/>
      <c r="F484" s="1296"/>
      <c r="G484" s="1578"/>
      <c r="H484" s="1583"/>
      <c r="I484" s="1583"/>
      <c r="J484" s="1298"/>
      <c r="K484" s="1298"/>
      <c r="L484" s="1298"/>
      <c r="M484" s="1298"/>
      <c r="N484" s="1298"/>
      <c r="O484" s="1296"/>
      <c r="P484" s="1296"/>
      <c r="Q484" s="1296"/>
      <c r="R484" s="1297"/>
      <c r="S484" s="1297"/>
      <c r="T484" s="1297"/>
      <c r="U484" s="1297"/>
      <c r="V484" s="1297"/>
      <c r="W484" s="1297"/>
      <c r="X484" s="1297"/>
      <c r="Y484" s="1297"/>
      <c r="Z484" s="1297"/>
    </row>
    <row r="485" spans="1:26" ht="15.75" customHeight="1">
      <c r="A485" s="1575"/>
      <c r="B485" s="1582"/>
      <c r="C485" s="1297"/>
      <c r="D485" s="1296"/>
      <c r="E485" s="1296"/>
      <c r="F485" s="1296"/>
      <c r="G485" s="1578"/>
      <c r="H485" s="1583"/>
      <c r="I485" s="1583"/>
      <c r="J485" s="1298"/>
      <c r="K485" s="1298"/>
      <c r="L485" s="1298"/>
      <c r="M485" s="1298"/>
      <c r="N485" s="1298"/>
      <c r="O485" s="1296"/>
      <c r="P485" s="1296"/>
      <c r="Q485" s="1296"/>
      <c r="R485" s="1297"/>
      <c r="S485" s="1297"/>
      <c r="T485" s="1297"/>
      <c r="U485" s="1297"/>
      <c r="V485" s="1297"/>
      <c r="W485" s="1297"/>
      <c r="X485" s="1297"/>
      <c r="Y485" s="1297"/>
      <c r="Z485" s="1297"/>
    </row>
    <row r="486" spans="1:26" ht="15.75" customHeight="1">
      <c r="A486" s="1575"/>
      <c r="B486" s="1582"/>
      <c r="C486" s="1297"/>
      <c r="D486" s="1296"/>
      <c r="E486" s="1296"/>
      <c r="F486" s="1296"/>
      <c r="G486" s="1578"/>
      <c r="H486" s="1583"/>
      <c r="I486" s="1583"/>
      <c r="J486" s="1298"/>
      <c r="K486" s="1298"/>
      <c r="L486" s="1298"/>
      <c r="M486" s="1298"/>
      <c r="N486" s="1298"/>
      <c r="O486" s="1296"/>
      <c r="P486" s="1296"/>
      <c r="Q486" s="1296"/>
      <c r="R486" s="1297"/>
      <c r="S486" s="1297"/>
      <c r="T486" s="1297"/>
      <c r="U486" s="1297"/>
      <c r="V486" s="1297"/>
      <c r="W486" s="1297"/>
      <c r="X486" s="1297"/>
      <c r="Y486" s="1297"/>
      <c r="Z486" s="1297"/>
    </row>
    <row r="487" spans="1:26" ht="15.75" customHeight="1">
      <c r="A487" s="1575"/>
      <c r="B487" s="1582"/>
      <c r="C487" s="1297"/>
      <c r="D487" s="1296"/>
      <c r="E487" s="1296"/>
      <c r="F487" s="1296"/>
      <c r="G487" s="1578"/>
      <c r="H487" s="1583"/>
      <c r="I487" s="1583"/>
      <c r="J487" s="1298"/>
      <c r="K487" s="1298"/>
      <c r="L487" s="1298"/>
      <c r="M487" s="1298"/>
      <c r="N487" s="1298"/>
      <c r="O487" s="1296"/>
      <c r="P487" s="1296"/>
      <c r="Q487" s="1296"/>
      <c r="R487" s="1297"/>
      <c r="S487" s="1297"/>
      <c r="T487" s="1297"/>
      <c r="U487" s="1297"/>
      <c r="V487" s="1297"/>
      <c r="W487" s="1297"/>
      <c r="X487" s="1297"/>
      <c r="Y487" s="1297"/>
      <c r="Z487" s="1297"/>
    </row>
    <row r="488" spans="1:26" ht="15.75" customHeight="1">
      <c r="A488" s="1575"/>
      <c r="B488" s="1582"/>
      <c r="C488" s="1297"/>
      <c r="D488" s="1296"/>
      <c r="E488" s="1296"/>
      <c r="F488" s="1296"/>
      <c r="G488" s="1578"/>
      <c r="H488" s="1583"/>
      <c r="I488" s="1583"/>
      <c r="J488" s="1298"/>
      <c r="K488" s="1298"/>
      <c r="L488" s="1298"/>
      <c r="M488" s="1298"/>
      <c r="N488" s="1298"/>
      <c r="O488" s="1296"/>
      <c r="P488" s="1296"/>
      <c r="Q488" s="1296"/>
      <c r="R488" s="1297"/>
      <c r="S488" s="1297"/>
      <c r="T488" s="1297"/>
      <c r="U488" s="1297"/>
      <c r="V488" s="1297"/>
      <c r="W488" s="1297"/>
      <c r="X488" s="1297"/>
      <c r="Y488" s="1297"/>
      <c r="Z488" s="1297"/>
    </row>
    <row r="489" spans="1:26" ht="15.75" customHeight="1">
      <c r="A489" s="1575"/>
      <c r="B489" s="1582"/>
      <c r="C489" s="1297"/>
      <c r="D489" s="1296"/>
      <c r="E489" s="1296"/>
      <c r="F489" s="1296"/>
      <c r="G489" s="1578"/>
      <c r="H489" s="1583"/>
      <c r="I489" s="1583"/>
      <c r="J489" s="1298"/>
      <c r="K489" s="1298"/>
      <c r="L489" s="1298"/>
      <c r="M489" s="1298"/>
      <c r="N489" s="1298"/>
      <c r="O489" s="1296"/>
      <c r="P489" s="1296"/>
      <c r="Q489" s="1296"/>
      <c r="R489" s="1297"/>
      <c r="S489" s="1297"/>
      <c r="T489" s="1297"/>
      <c r="U489" s="1297"/>
      <c r="V489" s="1297"/>
      <c r="W489" s="1297"/>
      <c r="X489" s="1297"/>
      <c r="Y489" s="1297"/>
      <c r="Z489" s="1297"/>
    </row>
    <row r="490" spans="1:26" ht="15.75" customHeight="1">
      <c r="A490" s="1575"/>
      <c r="B490" s="1582"/>
      <c r="C490" s="1297"/>
      <c r="D490" s="1296"/>
      <c r="E490" s="1296"/>
      <c r="F490" s="1296"/>
      <c r="G490" s="1578"/>
      <c r="H490" s="1583"/>
      <c r="I490" s="1583"/>
      <c r="J490" s="1298"/>
      <c r="K490" s="1298"/>
      <c r="L490" s="1298"/>
      <c r="M490" s="1298"/>
      <c r="N490" s="1298"/>
      <c r="O490" s="1296"/>
      <c r="P490" s="1296"/>
      <c r="Q490" s="1296"/>
      <c r="R490" s="1297"/>
      <c r="S490" s="1297"/>
      <c r="T490" s="1297"/>
      <c r="U490" s="1297"/>
      <c r="V490" s="1297"/>
      <c r="W490" s="1297"/>
      <c r="X490" s="1297"/>
      <c r="Y490" s="1297"/>
      <c r="Z490" s="1297"/>
    </row>
    <row r="491" spans="1:26" ht="15.75" customHeight="1">
      <c r="A491" s="1575"/>
      <c r="B491" s="1582"/>
      <c r="C491" s="1297"/>
      <c r="D491" s="1296"/>
      <c r="E491" s="1296"/>
      <c r="F491" s="1296"/>
      <c r="G491" s="1578"/>
      <c r="H491" s="1583"/>
      <c r="I491" s="1583"/>
      <c r="J491" s="1298"/>
      <c r="K491" s="1298"/>
      <c r="L491" s="1298"/>
      <c r="M491" s="1298"/>
      <c r="N491" s="1298"/>
      <c r="O491" s="1296"/>
      <c r="P491" s="1296"/>
      <c r="Q491" s="1296"/>
      <c r="R491" s="1297"/>
      <c r="S491" s="1297"/>
      <c r="T491" s="1297"/>
      <c r="U491" s="1297"/>
      <c r="V491" s="1297"/>
      <c r="W491" s="1297"/>
      <c r="X491" s="1297"/>
      <c r="Y491" s="1297"/>
      <c r="Z491" s="1297"/>
    </row>
    <row r="492" spans="1:26" ht="15.75" customHeight="1">
      <c r="A492" s="1575"/>
      <c r="B492" s="1582"/>
      <c r="C492" s="1297"/>
      <c r="D492" s="1296"/>
      <c r="E492" s="1296"/>
      <c r="F492" s="1296"/>
      <c r="G492" s="1578"/>
      <c r="H492" s="1583"/>
      <c r="I492" s="1583"/>
      <c r="J492" s="1298"/>
      <c r="K492" s="1298"/>
      <c r="L492" s="1298"/>
      <c r="M492" s="1298"/>
      <c r="N492" s="1298"/>
      <c r="O492" s="1296"/>
      <c r="P492" s="1296"/>
      <c r="Q492" s="1296"/>
      <c r="R492" s="1297"/>
      <c r="S492" s="1297"/>
      <c r="T492" s="1297"/>
      <c r="U492" s="1297"/>
      <c r="V492" s="1297"/>
      <c r="W492" s="1297"/>
      <c r="X492" s="1297"/>
      <c r="Y492" s="1297"/>
      <c r="Z492" s="1297"/>
    </row>
    <row r="493" spans="1:26" ht="15.75" customHeight="1">
      <c r="A493" s="1575"/>
      <c r="B493" s="1582"/>
      <c r="C493" s="1297"/>
      <c r="D493" s="1296"/>
      <c r="E493" s="1296"/>
      <c r="F493" s="1296"/>
      <c r="G493" s="1578"/>
      <c r="H493" s="1583"/>
      <c r="I493" s="1583"/>
      <c r="J493" s="1298"/>
      <c r="K493" s="1298"/>
      <c r="L493" s="1298"/>
      <c r="M493" s="1298"/>
      <c r="N493" s="1298"/>
      <c r="O493" s="1296"/>
      <c r="P493" s="1296"/>
      <c r="Q493" s="1296"/>
      <c r="R493" s="1297"/>
      <c r="S493" s="1297"/>
      <c r="T493" s="1297"/>
      <c r="U493" s="1297"/>
      <c r="V493" s="1297"/>
      <c r="W493" s="1297"/>
      <c r="X493" s="1297"/>
      <c r="Y493" s="1297"/>
      <c r="Z493" s="1297"/>
    </row>
    <row r="494" spans="1:26" ht="15.75" customHeight="1">
      <c r="A494" s="1575"/>
      <c r="B494" s="1582"/>
      <c r="C494" s="1297"/>
      <c r="D494" s="1296"/>
      <c r="E494" s="1296"/>
      <c r="F494" s="1296"/>
      <c r="G494" s="1578"/>
      <c r="H494" s="1583"/>
      <c r="I494" s="1583"/>
      <c r="J494" s="1298"/>
      <c r="K494" s="1298"/>
      <c r="L494" s="1298"/>
      <c r="M494" s="1298"/>
      <c r="N494" s="1298"/>
      <c r="O494" s="1296"/>
      <c r="P494" s="1296"/>
      <c r="Q494" s="1296"/>
      <c r="R494" s="1297"/>
      <c r="S494" s="1297"/>
      <c r="T494" s="1297"/>
      <c r="U494" s="1297"/>
      <c r="V494" s="1297"/>
      <c r="W494" s="1297"/>
      <c r="X494" s="1297"/>
      <c r="Y494" s="1297"/>
      <c r="Z494" s="1297"/>
    </row>
    <row r="495" spans="1:26" ht="15.75" customHeight="1">
      <c r="A495" s="1575"/>
      <c r="B495" s="1582"/>
      <c r="C495" s="1297"/>
      <c r="D495" s="1296"/>
      <c r="E495" s="1296"/>
      <c r="F495" s="1296"/>
      <c r="G495" s="1578"/>
      <c r="H495" s="1583"/>
      <c r="I495" s="1583"/>
      <c r="J495" s="1298"/>
      <c r="K495" s="1298"/>
      <c r="L495" s="1298"/>
      <c r="M495" s="1298"/>
      <c r="N495" s="1298"/>
      <c r="O495" s="1296"/>
      <c r="P495" s="1296"/>
      <c r="Q495" s="1296"/>
      <c r="R495" s="1297"/>
      <c r="S495" s="1297"/>
      <c r="T495" s="1297"/>
      <c r="U495" s="1297"/>
      <c r="V495" s="1297"/>
      <c r="W495" s="1297"/>
      <c r="X495" s="1297"/>
      <c r="Y495" s="1297"/>
      <c r="Z495" s="1297"/>
    </row>
    <row r="496" spans="1:26" ht="15.75" customHeight="1">
      <c r="A496" s="1575"/>
      <c r="B496" s="1582"/>
      <c r="C496" s="1297"/>
      <c r="D496" s="1296"/>
      <c r="E496" s="1296"/>
      <c r="F496" s="1296"/>
      <c r="G496" s="1578"/>
      <c r="H496" s="1583"/>
      <c r="I496" s="1583"/>
      <c r="J496" s="1298"/>
      <c r="K496" s="1298"/>
      <c r="L496" s="1298"/>
      <c r="M496" s="1298"/>
      <c r="N496" s="1298"/>
      <c r="O496" s="1296"/>
      <c r="P496" s="1296"/>
      <c r="Q496" s="1296"/>
      <c r="R496" s="1297"/>
      <c r="S496" s="1297"/>
      <c r="T496" s="1297"/>
      <c r="U496" s="1297"/>
      <c r="V496" s="1297"/>
      <c r="W496" s="1297"/>
      <c r="X496" s="1297"/>
      <c r="Y496" s="1297"/>
      <c r="Z496" s="1297"/>
    </row>
    <row r="497" spans="1:26" ht="15.75" customHeight="1">
      <c r="A497" s="1575"/>
      <c r="B497" s="1582"/>
      <c r="C497" s="1297"/>
      <c r="D497" s="1296"/>
      <c r="E497" s="1296"/>
      <c r="F497" s="1296"/>
      <c r="G497" s="1578"/>
      <c r="H497" s="1583"/>
      <c r="I497" s="1583"/>
      <c r="J497" s="1298"/>
      <c r="K497" s="1298"/>
      <c r="L497" s="1298"/>
      <c r="M497" s="1298"/>
      <c r="N497" s="1298"/>
      <c r="O497" s="1296"/>
      <c r="P497" s="1296"/>
      <c r="Q497" s="1296"/>
      <c r="R497" s="1297"/>
      <c r="S497" s="1297"/>
      <c r="T497" s="1297"/>
      <c r="U497" s="1297"/>
      <c r="V497" s="1297"/>
      <c r="W497" s="1297"/>
      <c r="X497" s="1297"/>
      <c r="Y497" s="1297"/>
      <c r="Z497" s="1297"/>
    </row>
    <row r="498" spans="1:26" ht="15.75" customHeight="1">
      <c r="A498" s="1575"/>
      <c r="B498" s="1582"/>
      <c r="C498" s="1297"/>
      <c r="D498" s="1296"/>
      <c r="E498" s="1296"/>
      <c r="F498" s="1296"/>
      <c r="G498" s="1578"/>
      <c r="H498" s="1583"/>
      <c r="I498" s="1583"/>
      <c r="J498" s="1298"/>
      <c r="K498" s="1298"/>
      <c r="L498" s="1298"/>
      <c r="M498" s="1298"/>
      <c r="N498" s="1298"/>
      <c r="O498" s="1296"/>
      <c r="P498" s="1296"/>
      <c r="Q498" s="1296"/>
      <c r="R498" s="1297"/>
      <c r="S498" s="1297"/>
      <c r="T498" s="1297"/>
      <c r="U498" s="1297"/>
      <c r="V498" s="1297"/>
      <c r="W498" s="1297"/>
      <c r="X498" s="1297"/>
      <c r="Y498" s="1297"/>
      <c r="Z498" s="1297"/>
    </row>
    <row r="499" spans="1:26" ht="15.75" customHeight="1">
      <c r="A499" s="1575"/>
      <c r="B499" s="1582"/>
      <c r="C499" s="1297"/>
      <c r="D499" s="1296"/>
      <c r="E499" s="1296"/>
      <c r="F499" s="1296"/>
      <c r="G499" s="1578"/>
      <c r="H499" s="1583"/>
      <c r="I499" s="1583"/>
      <c r="J499" s="1298"/>
      <c r="K499" s="1298"/>
      <c r="L499" s="1298"/>
      <c r="M499" s="1298"/>
      <c r="N499" s="1298"/>
      <c r="O499" s="1296"/>
      <c r="P499" s="1296"/>
      <c r="Q499" s="1296"/>
      <c r="R499" s="1297"/>
      <c r="S499" s="1297"/>
      <c r="T499" s="1297"/>
      <c r="U499" s="1297"/>
      <c r="V499" s="1297"/>
      <c r="W499" s="1297"/>
      <c r="X499" s="1297"/>
      <c r="Y499" s="1297"/>
      <c r="Z499" s="1297"/>
    </row>
    <row r="500" spans="1:26" ht="15.75" customHeight="1">
      <c r="A500" s="1575"/>
      <c r="B500" s="1582"/>
      <c r="C500" s="1297"/>
      <c r="D500" s="1296"/>
      <c r="E500" s="1296"/>
      <c r="F500" s="1296"/>
      <c r="G500" s="1578"/>
      <c r="H500" s="1583"/>
      <c r="I500" s="1583"/>
      <c r="J500" s="1298"/>
      <c r="K500" s="1298"/>
      <c r="L500" s="1298"/>
      <c r="M500" s="1298"/>
      <c r="N500" s="1298"/>
      <c r="O500" s="1296"/>
      <c r="P500" s="1296"/>
      <c r="Q500" s="1296"/>
      <c r="R500" s="1297"/>
      <c r="S500" s="1297"/>
      <c r="T500" s="1297"/>
      <c r="U500" s="1297"/>
      <c r="V500" s="1297"/>
      <c r="W500" s="1297"/>
      <c r="X500" s="1297"/>
      <c r="Y500" s="1297"/>
      <c r="Z500" s="1297"/>
    </row>
    <row r="501" spans="1:26" ht="15.75" customHeight="1">
      <c r="A501" s="1575"/>
      <c r="B501" s="1582"/>
      <c r="C501" s="1297"/>
      <c r="D501" s="1296"/>
      <c r="E501" s="1296"/>
      <c r="F501" s="1296"/>
      <c r="G501" s="1578"/>
      <c r="H501" s="1583"/>
      <c r="I501" s="1583"/>
      <c r="J501" s="1298"/>
      <c r="K501" s="1298"/>
      <c r="L501" s="1298"/>
      <c r="M501" s="1298"/>
      <c r="N501" s="1298"/>
      <c r="O501" s="1296"/>
      <c r="P501" s="1296"/>
      <c r="Q501" s="1296"/>
      <c r="R501" s="1297"/>
      <c r="S501" s="1297"/>
      <c r="T501" s="1297"/>
      <c r="U501" s="1297"/>
      <c r="V501" s="1297"/>
      <c r="W501" s="1297"/>
      <c r="X501" s="1297"/>
      <c r="Y501" s="1297"/>
      <c r="Z501" s="1297"/>
    </row>
    <row r="502" spans="1:26" ht="15.75" customHeight="1">
      <c r="A502" s="1575"/>
      <c r="B502" s="1582"/>
      <c r="C502" s="1297"/>
      <c r="D502" s="1296"/>
      <c r="E502" s="1296"/>
      <c r="F502" s="1296"/>
      <c r="G502" s="1578"/>
      <c r="H502" s="1583"/>
      <c r="I502" s="1583"/>
      <c r="J502" s="1298"/>
      <c r="K502" s="1298"/>
      <c r="L502" s="1298"/>
      <c r="M502" s="1298"/>
      <c r="N502" s="1298"/>
      <c r="O502" s="1296"/>
      <c r="P502" s="1296"/>
      <c r="Q502" s="1296"/>
      <c r="R502" s="1297"/>
      <c r="S502" s="1297"/>
      <c r="T502" s="1297"/>
      <c r="U502" s="1297"/>
      <c r="V502" s="1297"/>
      <c r="W502" s="1297"/>
      <c r="X502" s="1297"/>
      <c r="Y502" s="1297"/>
      <c r="Z502" s="1297"/>
    </row>
    <row r="503" spans="1:26" ht="15.75" customHeight="1">
      <c r="A503" s="1575"/>
      <c r="B503" s="1582"/>
      <c r="C503" s="1297"/>
      <c r="D503" s="1296"/>
      <c r="E503" s="1296"/>
      <c r="F503" s="1296"/>
      <c r="G503" s="1578"/>
      <c r="H503" s="1583"/>
      <c r="I503" s="1583"/>
      <c r="J503" s="1298"/>
      <c r="K503" s="1298"/>
      <c r="L503" s="1298"/>
      <c r="M503" s="1298"/>
      <c r="N503" s="1298"/>
      <c r="O503" s="1296"/>
      <c r="P503" s="1296"/>
      <c r="Q503" s="1296"/>
      <c r="R503" s="1297"/>
      <c r="S503" s="1297"/>
      <c r="T503" s="1297"/>
      <c r="U503" s="1297"/>
      <c r="V503" s="1297"/>
      <c r="W503" s="1297"/>
      <c r="X503" s="1297"/>
      <c r="Y503" s="1297"/>
      <c r="Z503" s="1297"/>
    </row>
    <row r="504" spans="1:26" ht="15.75" customHeight="1">
      <c r="A504" s="1575"/>
      <c r="B504" s="1582"/>
      <c r="C504" s="1297"/>
      <c r="D504" s="1296"/>
      <c r="E504" s="1296"/>
      <c r="F504" s="1296"/>
      <c r="G504" s="1578"/>
      <c r="H504" s="1583"/>
      <c r="I504" s="1583"/>
      <c r="J504" s="1298"/>
      <c r="K504" s="1298"/>
      <c r="L504" s="1298"/>
      <c r="M504" s="1298"/>
      <c r="N504" s="1298"/>
      <c r="O504" s="1296"/>
      <c r="P504" s="1296"/>
      <c r="Q504" s="1296"/>
      <c r="R504" s="1297"/>
      <c r="S504" s="1297"/>
      <c r="T504" s="1297"/>
      <c r="U504" s="1297"/>
      <c r="V504" s="1297"/>
      <c r="W504" s="1297"/>
      <c r="X504" s="1297"/>
      <c r="Y504" s="1297"/>
      <c r="Z504" s="1297"/>
    </row>
    <row r="505" spans="1:26" ht="15.75" customHeight="1">
      <c r="A505" s="1575"/>
      <c r="B505" s="1582"/>
      <c r="C505" s="1297"/>
      <c r="D505" s="1296"/>
      <c r="E505" s="1296"/>
      <c r="F505" s="1296"/>
      <c r="G505" s="1578"/>
      <c r="H505" s="1583"/>
      <c r="I505" s="1583"/>
      <c r="J505" s="1298"/>
      <c r="K505" s="1298"/>
      <c r="L505" s="1298"/>
      <c r="M505" s="1298"/>
      <c r="N505" s="1298"/>
      <c r="O505" s="1296"/>
      <c r="P505" s="1296"/>
      <c r="Q505" s="1296"/>
      <c r="R505" s="1297"/>
      <c r="S505" s="1297"/>
      <c r="T505" s="1297"/>
      <c r="U505" s="1297"/>
      <c r="V505" s="1297"/>
      <c r="W505" s="1297"/>
      <c r="X505" s="1297"/>
      <c r="Y505" s="1297"/>
      <c r="Z505" s="1297"/>
    </row>
    <row r="506" spans="1:26" ht="15.75" customHeight="1">
      <c r="A506" s="1575"/>
      <c r="B506" s="1582"/>
      <c r="C506" s="1297"/>
      <c r="D506" s="1296"/>
      <c r="E506" s="1296"/>
      <c r="F506" s="1296"/>
      <c r="G506" s="1578"/>
      <c r="H506" s="1583"/>
      <c r="I506" s="1583"/>
      <c r="J506" s="1298"/>
      <c r="K506" s="1298"/>
      <c r="L506" s="1298"/>
      <c r="M506" s="1298"/>
      <c r="N506" s="1298"/>
      <c r="O506" s="1296"/>
      <c r="P506" s="1296"/>
      <c r="Q506" s="1296"/>
      <c r="R506" s="1297"/>
      <c r="S506" s="1297"/>
      <c r="T506" s="1297"/>
      <c r="U506" s="1297"/>
      <c r="V506" s="1297"/>
      <c r="W506" s="1297"/>
      <c r="X506" s="1297"/>
      <c r="Y506" s="1297"/>
      <c r="Z506" s="1297"/>
    </row>
    <row r="507" spans="1:26" ht="15.75" customHeight="1">
      <c r="A507" s="1575"/>
      <c r="B507" s="1582"/>
      <c r="C507" s="1297"/>
      <c r="D507" s="1296"/>
      <c r="E507" s="1296"/>
      <c r="F507" s="1296"/>
      <c r="G507" s="1578"/>
      <c r="H507" s="1583"/>
      <c r="I507" s="1583"/>
      <c r="J507" s="1298"/>
      <c r="K507" s="1298"/>
      <c r="L507" s="1298"/>
      <c r="M507" s="1298"/>
      <c r="N507" s="1298"/>
      <c r="O507" s="1296"/>
      <c r="P507" s="1296"/>
      <c r="Q507" s="1296"/>
      <c r="R507" s="1297"/>
      <c r="S507" s="1297"/>
      <c r="T507" s="1297"/>
      <c r="U507" s="1297"/>
      <c r="V507" s="1297"/>
      <c r="W507" s="1297"/>
      <c r="X507" s="1297"/>
      <c r="Y507" s="1297"/>
      <c r="Z507" s="1297"/>
    </row>
    <row r="508" spans="1:26" ht="15.75" customHeight="1">
      <c r="A508" s="1575"/>
      <c r="B508" s="1582"/>
      <c r="C508" s="1297"/>
      <c r="D508" s="1296"/>
      <c r="E508" s="1296"/>
      <c r="F508" s="1296"/>
      <c r="G508" s="1578"/>
      <c r="H508" s="1583"/>
      <c r="I508" s="1583"/>
      <c r="J508" s="1298"/>
      <c r="K508" s="1298"/>
      <c r="L508" s="1298"/>
      <c r="M508" s="1298"/>
      <c r="N508" s="1298"/>
      <c r="O508" s="1296"/>
      <c r="P508" s="1296"/>
      <c r="Q508" s="1296"/>
      <c r="R508" s="1297"/>
      <c r="S508" s="1297"/>
      <c r="T508" s="1297"/>
      <c r="U508" s="1297"/>
      <c r="V508" s="1297"/>
      <c r="W508" s="1297"/>
      <c r="X508" s="1297"/>
      <c r="Y508" s="1297"/>
      <c r="Z508" s="1297"/>
    </row>
    <row r="509" spans="1:26" ht="15.75" customHeight="1">
      <c r="A509" s="1575"/>
      <c r="B509" s="1582"/>
      <c r="C509" s="1297"/>
      <c r="D509" s="1296"/>
      <c r="E509" s="1296"/>
      <c r="F509" s="1296"/>
      <c r="G509" s="1578"/>
      <c r="H509" s="1583"/>
      <c r="I509" s="1583"/>
      <c r="J509" s="1298"/>
      <c r="K509" s="1298"/>
      <c r="L509" s="1298"/>
      <c r="M509" s="1298"/>
      <c r="N509" s="1298"/>
      <c r="O509" s="1296"/>
      <c r="P509" s="1296"/>
      <c r="Q509" s="1296"/>
      <c r="R509" s="1297"/>
      <c r="S509" s="1297"/>
      <c r="T509" s="1297"/>
      <c r="U509" s="1297"/>
      <c r="V509" s="1297"/>
      <c r="W509" s="1297"/>
      <c r="X509" s="1297"/>
      <c r="Y509" s="1297"/>
      <c r="Z509" s="1297"/>
    </row>
    <row r="510" spans="1:26" ht="15.75" customHeight="1">
      <c r="A510" s="1575"/>
      <c r="B510" s="1582"/>
      <c r="C510" s="1297"/>
      <c r="D510" s="1296"/>
      <c r="E510" s="1296"/>
      <c r="F510" s="1296"/>
      <c r="G510" s="1578"/>
      <c r="H510" s="1583"/>
      <c r="I510" s="1583"/>
      <c r="J510" s="1298"/>
      <c r="K510" s="1298"/>
      <c r="L510" s="1298"/>
      <c r="M510" s="1298"/>
      <c r="N510" s="1298"/>
      <c r="O510" s="1296"/>
      <c r="P510" s="1296"/>
      <c r="Q510" s="1296"/>
      <c r="R510" s="1297"/>
      <c r="S510" s="1297"/>
      <c r="T510" s="1297"/>
      <c r="U510" s="1297"/>
      <c r="V510" s="1297"/>
      <c r="W510" s="1297"/>
      <c r="X510" s="1297"/>
      <c r="Y510" s="1297"/>
      <c r="Z510" s="1297"/>
    </row>
    <row r="511" spans="1:26" ht="15.75" customHeight="1">
      <c r="A511" s="1575"/>
      <c r="B511" s="1582"/>
      <c r="C511" s="1297"/>
      <c r="D511" s="1296"/>
      <c r="E511" s="1296"/>
      <c r="F511" s="1296"/>
      <c r="G511" s="1578"/>
      <c r="H511" s="1583"/>
      <c r="I511" s="1583"/>
      <c r="J511" s="1298"/>
      <c r="K511" s="1298"/>
      <c r="L511" s="1298"/>
      <c r="M511" s="1298"/>
      <c r="N511" s="1298"/>
      <c r="O511" s="1296"/>
      <c r="P511" s="1296"/>
      <c r="Q511" s="1296"/>
      <c r="R511" s="1297"/>
      <c r="S511" s="1297"/>
      <c r="T511" s="1297"/>
      <c r="U511" s="1297"/>
      <c r="V511" s="1297"/>
      <c r="W511" s="1297"/>
      <c r="X511" s="1297"/>
      <c r="Y511" s="1297"/>
      <c r="Z511" s="1297"/>
    </row>
    <row r="512" spans="1:26" ht="15.75" customHeight="1">
      <c r="A512" s="1575"/>
      <c r="B512" s="1582"/>
      <c r="C512" s="1297"/>
      <c r="D512" s="1296"/>
      <c r="E512" s="1296"/>
      <c r="F512" s="1296"/>
      <c r="G512" s="1578"/>
      <c r="H512" s="1583"/>
      <c r="I512" s="1583"/>
      <c r="J512" s="1298"/>
      <c r="K512" s="1298"/>
      <c r="L512" s="1298"/>
      <c r="M512" s="1298"/>
      <c r="N512" s="1298"/>
      <c r="O512" s="1296"/>
      <c r="P512" s="1296"/>
      <c r="Q512" s="1296"/>
      <c r="R512" s="1297"/>
      <c r="S512" s="1297"/>
      <c r="T512" s="1297"/>
      <c r="U512" s="1297"/>
      <c r="V512" s="1297"/>
      <c r="W512" s="1297"/>
      <c r="X512" s="1297"/>
      <c r="Y512" s="1297"/>
      <c r="Z512" s="1297"/>
    </row>
    <row r="513" spans="1:26" ht="15.75" customHeight="1">
      <c r="A513" s="1575"/>
      <c r="B513" s="1582"/>
      <c r="C513" s="1297"/>
      <c r="D513" s="1296"/>
      <c r="E513" s="1296"/>
      <c r="F513" s="1296"/>
      <c r="G513" s="1578"/>
      <c r="H513" s="1583"/>
      <c r="I513" s="1583"/>
      <c r="J513" s="1298"/>
      <c r="K513" s="1298"/>
      <c r="L513" s="1298"/>
      <c r="M513" s="1298"/>
      <c r="N513" s="1298"/>
      <c r="O513" s="1296"/>
      <c r="P513" s="1296"/>
      <c r="Q513" s="1296"/>
      <c r="R513" s="1297"/>
      <c r="S513" s="1297"/>
      <c r="T513" s="1297"/>
      <c r="U513" s="1297"/>
      <c r="V513" s="1297"/>
      <c r="W513" s="1297"/>
      <c r="X513" s="1297"/>
      <c r="Y513" s="1297"/>
      <c r="Z513" s="1297"/>
    </row>
    <row r="514" spans="1:26" ht="15.75" customHeight="1">
      <c r="A514" s="1575"/>
      <c r="B514" s="1582"/>
      <c r="C514" s="1297"/>
      <c r="D514" s="1296"/>
      <c r="E514" s="1296"/>
      <c r="F514" s="1296"/>
      <c r="G514" s="1578"/>
      <c r="H514" s="1583"/>
      <c r="I514" s="1583"/>
      <c r="J514" s="1298"/>
      <c r="K514" s="1298"/>
      <c r="L514" s="1298"/>
      <c r="M514" s="1298"/>
      <c r="N514" s="1298"/>
      <c r="O514" s="1296"/>
      <c r="P514" s="1296"/>
      <c r="Q514" s="1296"/>
      <c r="R514" s="1297"/>
      <c r="S514" s="1297"/>
      <c r="T514" s="1297"/>
      <c r="U514" s="1297"/>
      <c r="V514" s="1297"/>
      <c r="W514" s="1297"/>
      <c r="X514" s="1297"/>
      <c r="Y514" s="1297"/>
      <c r="Z514" s="1297"/>
    </row>
    <row r="515" spans="1:26" ht="15.75" customHeight="1">
      <c r="A515" s="1575"/>
      <c r="B515" s="1582"/>
      <c r="C515" s="1297"/>
      <c r="D515" s="1296"/>
      <c r="E515" s="1296"/>
      <c r="F515" s="1296"/>
      <c r="G515" s="1578"/>
      <c r="H515" s="1583"/>
      <c r="I515" s="1583"/>
      <c r="J515" s="1298"/>
      <c r="K515" s="1298"/>
      <c r="L515" s="1298"/>
      <c r="M515" s="1298"/>
      <c r="N515" s="1298"/>
      <c r="O515" s="1296"/>
      <c r="P515" s="1296"/>
      <c r="Q515" s="1296"/>
      <c r="R515" s="1297"/>
      <c r="S515" s="1297"/>
      <c r="T515" s="1297"/>
      <c r="U515" s="1297"/>
      <c r="V515" s="1297"/>
      <c r="W515" s="1297"/>
      <c r="X515" s="1297"/>
      <c r="Y515" s="1297"/>
      <c r="Z515" s="1297"/>
    </row>
    <row r="516" spans="1:26" ht="15.75" customHeight="1">
      <c r="A516" s="1575"/>
      <c r="B516" s="1582"/>
      <c r="C516" s="1297"/>
      <c r="D516" s="1296"/>
      <c r="E516" s="1296"/>
      <c r="F516" s="1296"/>
      <c r="G516" s="1578"/>
      <c r="H516" s="1583"/>
      <c r="I516" s="1583"/>
      <c r="J516" s="1298"/>
      <c r="K516" s="1298"/>
      <c r="L516" s="1298"/>
      <c r="M516" s="1298"/>
      <c r="N516" s="1298"/>
      <c r="O516" s="1296"/>
      <c r="P516" s="1296"/>
      <c r="Q516" s="1296"/>
      <c r="R516" s="1297"/>
      <c r="S516" s="1297"/>
      <c r="T516" s="1297"/>
      <c r="U516" s="1297"/>
      <c r="V516" s="1297"/>
      <c r="W516" s="1297"/>
      <c r="X516" s="1297"/>
      <c r="Y516" s="1297"/>
      <c r="Z516" s="1297"/>
    </row>
    <row r="517" spans="1:26" ht="15.75" customHeight="1">
      <c r="A517" s="1575"/>
      <c r="B517" s="1582"/>
      <c r="C517" s="1297"/>
      <c r="D517" s="1296"/>
      <c r="E517" s="1296"/>
      <c r="F517" s="1296"/>
      <c r="G517" s="1578"/>
      <c r="H517" s="1583"/>
      <c r="I517" s="1583"/>
      <c r="J517" s="1298"/>
      <c r="K517" s="1298"/>
      <c r="L517" s="1298"/>
      <c r="M517" s="1298"/>
      <c r="N517" s="1298"/>
      <c r="O517" s="1296"/>
      <c r="P517" s="1296"/>
      <c r="Q517" s="1296"/>
      <c r="R517" s="1297"/>
      <c r="S517" s="1297"/>
      <c r="T517" s="1297"/>
      <c r="U517" s="1297"/>
      <c r="V517" s="1297"/>
      <c r="W517" s="1297"/>
      <c r="X517" s="1297"/>
      <c r="Y517" s="1297"/>
      <c r="Z517" s="1297"/>
    </row>
    <row r="518" spans="1:26" ht="15.75" customHeight="1">
      <c r="A518" s="1575"/>
      <c r="B518" s="1582"/>
      <c r="C518" s="1297"/>
      <c r="D518" s="1296"/>
      <c r="E518" s="1296"/>
      <c r="F518" s="1296"/>
      <c r="G518" s="1578"/>
      <c r="H518" s="1583"/>
      <c r="I518" s="1583"/>
      <c r="J518" s="1298"/>
      <c r="K518" s="1298"/>
      <c r="L518" s="1298"/>
      <c r="M518" s="1298"/>
      <c r="N518" s="1298"/>
      <c r="O518" s="1296"/>
      <c r="P518" s="1296"/>
      <c r="Q518" s="1296"/>
      <c r="R518" s="1297"/>
      <c r="S518" s="1297"/>
      <c r="T518" s="1297"/>
      <c r="U518" s="1297"/>
      <c r="V518" s="1297"/>
      <c r="W518" s="1297"/>
      <c r="X518" s="1297"/>
      <c r="Y518" s="1297"/>
      <c r="Z518" s="1297"/>
    </row>
    <row r="519" spans="1:26" ht="15.75" customHeight="1">
      <c r="A519" s="1575"/>
      <c r="B519" s="1582"/>
      <c r="C519" s="1297"/>
      <c r="D519" s="1296"/>
      <c r="E519" s="1296"/>
      <c r="F519" s="1296"/>
      <c r="G519" s="1578"/>
      <c r="H519" s="1583"/>
      <c r="I519" s="1583"/>
      <c r="J519" s="1298"/>
      <c r="K519" s="1298"/>
      <c r="L519" s="1298"/>
      <c r="M519" s="1298"/>
      <c r="N519" s="1298"/>
      <c r="O519" s="1296"/>
      <c r="P519" s="1296"/>
      <c r="Q519" s="1296"/>
      <c r="R519" s="1297"/>
      <c r="S519" s="1297"/>
      <c r="T519" s="1297"/>
      <c r="U519" s="1297"/>
      <c r="V519" s="1297"/>
      <c r="W519" s="1297"/>
      <c r="X519" s="1297"/>
      <c r="Y519" s="1297"/>
      <c r="Z519" s="1297"/>
    </row>
    <row r="520" spans="1:26" ht="15.75" customHeight="1">
      <c r="A520" s="1575"/>
      <c r="B520" s="1582"/>
      <c r="C520" s="1297"/>
      <c r="D520" s="1296"/>
      <c r="E520" s="1296"/>
      <c r="F520" s="1296"/>
      <c r="G520" s="1578"/>
      <c r="H520" s="1583"/>
      <c r="I520" s="1583"/>
      <c r="J520" s="1298"/>
      <c r="K520" s="1298"/>
      <c r="L520" s="1298"/>
      <c r="M520" s="1298"/>
      <c r="N520" s="1298"/>
      <c r="O520" s="1296"/>
      <c r="P520" s="1296"/>
      <c r="Q520" s="1296"/>
      <c r="R520" s="1297"/>
      <c r="S520" s="1297"/>
      <c r="T520" s="1297"/>
      <c r="U520" s="1297"/>
      <c r="V520" s="1297"/>
      <c r="W520" s="1297"/>
      <c r="X520" s="1297"/>
      <c r="Y520" s="1297"/>
      <c r="Z520" s="1297"/>
    </row>
    <row r="521" spans="1:26" ht="15.75" customHeight="1">
      <c r="A521" s="1575"/>
      <c r="B521" s="1582"/>
      <c r="C521" s="1297"/>
      <c r="D521" s="1296"/>
      <c r="E521" s="1296"/>
      <c r="F521" s="1296"/>
      <c r="G521" s="1578"/>
      <c r="H521" s="1583"/>
      <c r="I521" s="1583"/>
      <c r="J521" s="1298"/>
      <c r="K521" s="1298"/>
      <c r="L521" s="1298"/>
      <c r="M521" s="1298"/>
      <c r="N521" s="1298"/>
      <c r="O521" s="1296"/>
      <c r="P521" s="1296"/>
      <c r="Q521" s="1296"/>
      <c r="R521" s="1297"/>
      <c r="S521" s="1297"/>
      <c r="T521" s="1297"/>
      <c r="U521" s="1297"/>
      <c r="V521" s="1297"/>
      <c r="W521" s="1297"/>
      <c r="X521" s="1297"/>
      <c r="Y521" s="1297"/>
      <c r="Z521" s="1297"/>
    </row>
    <row r="522" spans="1:26" ht="15.75" customHeight="1">
      <c r="A522" s="1575"/>
      <c r="B522" s="1582"/>
      <c r="C522" s="1297"/>
      <c r="D522" s="1296"/>
      <c r="E522" s="1296"/>
      <c r="F522" s="1296"/>
      <c r="G522" s="1578"/>
      <c r="H522" s="1583"/>
      <c r="I522" s="1583"/>
      <c r="J522" s="1298"/>
      <c r="K522" s="1298"/>
      <c r="L522" s="1298"/>
      <c r="M522" s="1298"/>
      <c r="N522" s="1298"/>
      <c r="O522" s="1296"/>
      <c r="P522" s="1296"/>
      <c r="Q522" s="1296"/>
      <c r="R522" s="1297"/>
      <c r="S522" s="1297"/>
      <c r="T522" s="1297"/>
      <c r="U522" s="1297"/>
      <c r="V522" s="1297"/>
      <c r="W522" s="1297"/>
      <c r="X522" s="1297"/>
      <c r="Y522" s="1297"/>
      <c r="Z522" s="1297"/>
    </row>
    <row r="523" spans="1:26" ht="15.75" customHeight="1">
      <c r="A523" s="1575"/>
      <c r="B523" s="1582"/>
      <c r="C523" s="1297"/>
      <c r="D523" s="1296"/>
      <c r="E523" s="1296"/>
      <c r="F523" s="1296"/>
      <c r="G523" s="1578"/>
      <c r="H523" s="1583"/>
      <c r="I523" s="1583"/>
      <c r="J523" s="1298"/>
      <c r="K523" s="1298"/>
      <c r="L523" s="1298"/>
      <c r="M523" s="1298"/>
      <c r="N523" s="1298"/>
      <c r="O523" s="1296"/>
      <c r="P523" s="1296"/>
      <c r="Q523" s="1296"/>
      <c r="R523" s="1297"/>
      <c r="S523" s="1297"/>
      <c r="T523" s="1297"/>
      <c r="U523" s="1297"/>
      <c r="V523" s="1297"/>
      <c r="W523" s="1297"/>
      <c r="X523" s="1297"/>
      <c r="Y523" s="1297"/>
      <c r="Z523" s="1297"/>
    </row>
    <row r="524" spans="1:26" ht="15.75" customHeight="1">
      <c r="A524" s="1575"/>
      <c r="B524" s="1582"/>
      <c r="C524" s="1297"/>
      <c r="D524" s="1296"/>
      <c r="E524" s="1296"/>
      <c r="F524" s="1296"/>
      <c r="G524" s="1578"/>
      <c r="H524" s="1583"/>
      <c r="I524" s="1583"/>
      <c r="J524" s="1298"/>
      <c r="K524" s="1298"/>
      <c r="L524" s="1298"/>
      <c r="M524" s="1298"/>
      <c r="N524" s="1298"/>
      <c r="O524" s="1296"/>
      <c r="P524" s="1296"/>
      <c r="Q524" s="1296"/>
      <c r="R524" s="1297"/>
      <c r="S524" s="1297"/>
      <c r="T524" s="1297"/>
      <c r="U524" s="1297"/>
      <c r="V524" s="1297"/>
      <c r="W524" s="1297"/>
      <c r="X524" s="1297"/>
      <c r="Y524" s="1297"/>
      <c r="Z524" s="1297"/>
    </row>
    <row r="525" spans="1:26" ht="15.75" customHeight="1">
      <c r="A525" s="1575"/>
      <c r="B525" s="1582"/>
      <c r="C525" s="1297"/>
      <c r="D525" s="1296"/>
      <c r="E525" s="1296"/>
      <c r="F525" s="1296"/>
      <c r="G525" s="1578"/>
      <c r="H525" s="1583"/>
      <c r="I525" s="1583"/>
      <c r="J525" s="1298"/>
      <c r="K525" s="1298"/>
      <c r="L525" s="1298"/>
      <c r="M525" s="1298"/>
      <c r="N525" s="1298"/>
      <c r="O525" s="1296"/>
      <c r="P525" s="1296"/>
      <c r="Q525" s="1296"/>
      <c r="R525" s="1297"/>
      <c r="S525" s="1297"/>
      <c r="T525" s="1297"/>
      <c r="U525" s="1297"/>
      <c r="V525" s="1297"/>
      <c r="W525" s="1297"/>
      <c r="X525" s="1297"/>
      <c r="Y525" s="1297"/>
      <c r="Z525" s="1297"/>
    </row>
    <row r="526" spans="1:26" ht="15.75" customHeight="1">
      <c r="A526" s="1575"/>
      <c r="B526" s="1582"/>
      <c r="C526" s="1297"/>
      <c r="D526" s="1296"/>
      <c r="E526" s="1296"/>
      <c r="F526" s="1296"/>
      <c r="G526" s="1578"/>
      <c r="H526" s="1583"/>
      <c r="I526" s="1583"/>
      <c r="J526" s="1298"/>
      <c r="K526" s="1298"/>
      <c r="L526" s="1298"/>
      <c r="M526" s="1298"/>
      <c r="N526" s="1298"/>
      <c r="O526" s="1296"/>
      <c r="P526" s="1296"/>
      <c r="Q526" s="1296"/>
      <c r="R526" s="1297"/>
      <c r="S526" s="1297"/>
      <c r="T526" s="1297"/>
      <c r="U526" s="1297"/>
      <c r="V526" s="1297"/>
      <c r="W526" s="1297"/>
      <c r="X526" s="1297"/>
      <c r="Y526" s="1297"/>
      <c r="Z526" s="1297"/>
    </row>
    <row r="527" spans="1:26" ht="15.75" customHeight="1">
      <c r="A527" s="1575"/>
      <c r="B527" s="1582"/>
      <c r="C527" s="1297"/>
      <c r="D527" s="1296"/>
      <c r="E527" s="1296"/>
      <c r="F527" s="1296"/>
      <c r="G527" s="1578"/>
      <c r="H527" s="1583"/>
      <c r="I527" s="1583"/>
      <c r="J527" s="1298"/>
      <c r="K527" s="1298"/>
      <c r="L527" s="1298"/>
      <c r="M527" s="1298"/>
      <c r="N527" s="1298"/>
      <c r="O527" s="1296"/>
      <c r="P527" s="1296"/>
      <c r="Q527" s="1296"/>
      <c r="R527" s="1297"/>
      <c r="S527" s="1297"/>
      <c r="T527" s="1297"/>
      <c r="U527" s="1297"/>
      <c r="V527" s="1297"/>
      <c r="W527" s="1297"/>
      <c r="X527" s="1297"/>
      <c r="Y527" s="1297"/>
      <c r="Z527" s="1297"/>
    </row>
    <row r="528" spans="1:26" ht="15.75" customHeight="1">
      <c r="A528" s="1575"/>
      <c r="B528" s="1582"/>
      <c r="C528" s="1297"/>
      <c r="D528" s="1296"/>
      <c r="E528" s="1296"/>
      <c r="F528" s="1296"/>
      <c r="G528" s="1578"/>
      <c r="H528" s="1583"/>
      <c r="I528" s="1583"/>
      <c r="J528" s="1298"/>
      <c r="K528" s="1298"/>
      <c r="L528" s="1298"/>
      <c r="M528" s="1298"/>
      <c r="N528" s="1298"/>
      <c r="O528" s="1296"/>
      <c r="P528" s="1296"/>
      <c r="Q528" s="1296"/>
      <c r="R528" s="1297"/>
      <c r="S528" s="1297"/>
      <c r="T528" s="1297"/>
      <c r="U528" s="1297"/>
      <c r="V528" s="1297"/>
      <c r="W528" s="1297"/>
      <c r="X528" s="1297"/>
      <c r="Y528" s="1297"/>
      <c r="Z528" s="1297"/>
    </row>
    <row r="529" spans="1:26" ht="15.75" customHeight="1">
      <c r="A529" s="1575"/>
      <c r="B529" s="1582"/>
      <c r="C529" s="1297"/>
      <c r="D529" s="1296"/>
      <c r="E529" s="1296"/>
      <c r="F529" s="1296"/>
      <c r="G529" s="1578"/>
      <c r="H529" s="1583"/>
      <c r="I529" s="1583"/>
      <c r="J529" s="1298"/>
      <c r="K529" s="1298"/>
      <c r="L529" s="1298"/>
      <c r="M529" s="1298"/>
      <c r="N529" s="1298"/>
      <c r="O529" s="1296"/>
      <c r="P529" s="1296"/>
      <c r="Q529" s="1296"/>
      <c r="R529" s="1297"/>
      <c r="S529" s="1297"/>
      <c r="T529" s="1297"/>
      <c r="U529" s="1297"/>
      <c r="V529" s="1297"/>
      <c r="W529" s="1297"/>
      <c r="X529" s="1297"/>
      <c r="Y529" s="1297"/>
      <c r="Z529" s="1297"/>
    </row>
    <row r="530" spans="1:26" ht="15.75" customHeight="1">
      <c r="A530" s="1575"/>
      <c r="B530" s="1582"/>
      <c r="C530" s="1297"/>
      <c r="D530" s="1296"/>
      <c r="E530" s="1296"/>
      <c r="F530" s="1296"/>
      <c r="G530" s="1578"/>
      <c r="H530" s="1583"/>
      <c r="I530" s="1583"/>
      <c r="J530" s="1298"/>
      <c r="K530" s="1298"/>
      <c r="L530" s="1298"/>
      <c r="M530" s="1298"/>
      <c r="N530" s="1298"/>
      <c r="O530" s="1296"/>
      <c r="P530" s="1296"/>
      <c r="Q530" s="1296"/>
      <c r="R530" s="1297"/>
      <c r="S530" s="1297"/>
      <c r="T530" s="1297"/>
      <c r="U530" s="1297"/>
      <c r="V530" s="1297"/>
      <c r="W530" s="1297"/>
      <c r="X530" s="1297"/>
      <c r="Y530" s="1297"/>
      <c r="Z530" s="1297"/>
    </row>
    <row r="531" spans="1:26" ht="15.75" customHeight="1">
      <c r="A531" s="1575"/>
      <c r="B531" s="1582"/>
      <c r="C531" s="1297"/>
      <c r="D531" s="1296"/>
      <c r="E531" s="1296"/>
      <c r="F531" s="1296"/>
      <c r="G531" s="1578"/>
      <c r="H531" s="1583"/>
      <c r="I531" s="1583"/>
      <c r="J531" s="1298"/>
      <c r="K531" s="1298"/>
      <c r="L531" s="1298"/>
      <c r="M531" s="1298"/>
      <c r="N531" s="1298"/>
      <c r="O531" s="1296"/>
      <c r="P531" s="1296"/>
      <c r="Q531" s="1296"/>
      <c r="R531" s="1297"/>
      <c r="S531" s="1297"/>
      <c r="T531" s="1297"/>
      <c r="U531" s="1297"/>
      <c r="V531" s="1297"/>
      <c r="W531" s="1297"/>
      <c r="X531" s="1297"/>
      <c r="Y531" s="1297"/>
      <c r="Z531" s="1297"/>
    </row>
    <row r="532" spans="1:26" ht="15.75" customHeight="1">
      <c r="A532" s="1575"/>
      <c r="B532" s="1582"/>
      <c r="C532" s="1297"/>
      <c r="D532" s="1296"/>
      <c r="E532" s="1296"/>
      <c r="F532" s="1296"/>
      <c r="G532" s="1578"/>
      <c r="H532" s="1583"/>
      <c r="I532" s="1583"/>
      <c r="J532" s="1298"/>
      <c r="K532" s="1298"/>
      <c r="L532" s="1298"/>
      <c r="M532" s="1298"/>
      <c r="N532" s="1298"/>
      <c r="O532" s="1296"/>
      <c r="P532" s="1296"/>
      <c r="Q532" s="1296"/>
      <c r="R532" s="1297"/>
      <c r="S532" s="1297"/>
      <c r="T532" s="1297"/>
      <c r="U532" s="1297"/>
      <c r="V532" s="1297"/>
      <c r="W532" s="1297"/>
      <c r="X532" s="1297"/>
      <c r="Y532" s="1297"/>
      <c r="Z532" s="1297"/>
    </row>
    <row r="533" spans="1:26" ht="15.75" customHeight="1">
      <c r="A533" s="1575"/>
      <c r="B533" s="1582"/>
      <c r="C533" s="1297"/>
      <c r="D533" s="1296"/>
      <c r="E533" s="1296"/>
      <c r="F533" s="1296"/>
      <c r="G533" s="1578"/>
      <c r="H533" s="1583"/>
      <c r="I533" s="1583"/>
      <c r="J533" s="1298"/>
      <c r="K533" s="1298"/>
      <c r="L533" s="1298"/>
      <c r="M533" s="1298"/>
      <c r="N533" s="1298"/>
      <c r="O533" s="1296"/>
      <c r="P533" s="1296"/>
      <c r="Q533" s="1296"/>
      <c r="R533" s="1297"/>
      <c r="S533" s="1297"/>
      <c r="T533" s="1297"/>
      <c r="U533" s="1297"/>
      <c r="V533" s="1297"/>
      <c r="W533" s="1297"/>
      <c r="X533" s="1297"/>
      <c r="Y533" s="1297"/>
      <c r="Z533" s="1297"/>
    </row>
    <row r="534" spans="1:26" ht="15.75" customHeight="1">
      <c r="A534" s="1575"/>
      <c r="B534" s="1582"/>
      <c r="C534" s="1297"/>
      <c r="D534" s="1296"/>
      <c r="E534" s="1296"/>
      <c r="F534" s="1296"/>
      <c r="G534" s="1578"/>
      <c r="H534" s="1583"/>
      <c r="I534" s="1583"/>
      <c r="J534" s="1298"/>
      <c r="K534" s="1298"/>
      <c r="L534" s="1298"/>
      <c r="M534" s="1298"/>
      <c r="N534" s="1298"/>
      <c r="O534" s="1296"/>
      <c r="P534" s="1296"/>
      <c r="Q534" s="1296"/>
      <c r="R534" s="1297"/>
      <c r="S534" s="1297"/>
      <c r="T534" s="1297"/>
      <c r="U534" s="1297"/>
      <c r="V534" s="1297"/>
      <c r="W534" s="1297"/>
      <c r="X534" s="1297"/>
      <c r="Y534" s="1297"/>
      <c r="Z534" s="1297"/>
    </row>
    <row r="535" spans="1:26" ht="15.75" customHeight="1">
      <c r="A535" s="1575"/>
      <c r="B535" s="1582"/>
      <c r="C535" s="1297"/>
      <c r="D535" s="1296"/>
      <c r="E535" s="1296"/>
      <c r="F535" s="1296"/>
      <c r="G535" s="1578"/>
      <c r="H535" s="1583"/>
      <c r="I535" s="1583"/>
      <c r="J535" s="1298"/>
      <c r="K535" s="1298"/>
      <c r="L535" s="1298"/>
      <c r="M535" s="1298"/>
      <c r="N535" s="1298"/>
      <c r="O535" s="1296"/>
      <c r="P535" s="1296"/>
      <c r="Q535" s="1296"/>
      <c r="R535" s="1297"/>
      <c r="S535" s="1297"/>
      <c r="T535" s="1297"/>
      <c r="U535" s="1297"/>
      <c r="V535" s="1297"/>
      <c r="W535" s="1297"/>
      <c r="X535" s="1297"/>
      <c r="Y535" s="1297"/>
      <c r="Z535" s="1297"/>
    </row>
    <row r="536" spans="1:26" ht="15.75" customHeight="1">
      <c r="A536" s="1575"/>
      <c r="B536" s="1582"/>
      <c r="C536" s="1297"/>
      <c r="D536" s="1296"/>
      <c r="E536" s="1296"/>
      <c r="F536" s="1296"/>
      <c r="G536" s="1578"/>
      <c r="H536" s="1583"/>
      <c r="I536" s="1583"/>
      <c r="J536" s="1298"/>
      <c r="K536" s="1298"/>
      <c r="L536" s="1298"/>
      <c r="M536" s="1298"/>
      <c r="N536" s="1298"/>
      <c r="O536" s="1296"/>
      <c r="P536" s="1296"/>
      <c r="Q536" s="1296"/>
      <c r="R536" s="1297"/>
      <c r="S536" s="1297"/>
      <c r="T536" s="1297"/>
      <c r="U536" s="1297"/>
      <c r="V536" s="1297"/>
      <c r="W536" s="1297"/>
      <c r="X536" s="1297"/>
      <c r="Y536" s="1297"/>
      <c r="Z536" s="1297"/>
    </row>
    <row r="537" spans="1:26" ht="15.75" customHeight="1">
      <c r="A537" s="1575"/>
      <c r="B537" s="1582"/>
      <c r="C537" s="1297"/>
      <c r="D537" s="1296"/>
      <c r="E537" s="1296"/>
      <c r="F537" s="1296"/>
      <c r="G537" s="1578"/>
      <c r="H537" s="1583"/>
      <c r="I537" s="1583"/>
      <c r="J537" s="1298"/>
      <c r="K537" s="1298"/>
      <c r="L537" s="1298"/>
      <c r="M537" s="1298"/>
      <c r="N537" s="1298"/>
      <c r="O537" s="1296"/>
      <c r="P537" s="1296"/>
      <c r="Q537" s="1296"/>
      <c r="R537" s="1297"/>
      <c r="S537" s="1297"/>
      <c r="T537" s="1297"/>
      <c r="U537" s="1297"/>
      <c r="V537" s="1297"/>
      <c r="W537" s="1297"/>
      <c r="X537" s="1297"/>
      <c r="Y537" s="1297"/>
      <c r="Z537" s="1297"/>
    </row>
    <row r="538" spans="1:26" ht="15.75" customHeight="1">
      <c r="A538" s="1575"/>
      <c r="B538" s="1582"/>
      <c r="C538" s="1297"/>
      <c r="D538" s="1296"/>
      <c r="E538" s="1296"/>
      <c r="F538" s="1296"/>
      <c r="G538" s="1578"/>
      <c r="H538" s="1583"/>
      <c r="I538" s="1583"/>
      <c r="J538" s="1298"/>
      <c r="K538" s="1298"/>
      <c r="L538" s="1298"/>
      <c r="M538" s="1298"/>
      <c r="N538" s="1298"/>
      <c r="O538" s="1296"/>
      <c r="P538" s="1296"/>
      <c r="Q538" s="1296"/>
      <c r="R538" s="1297"/>
      <c r="S538" s="1297"/>
      <c r="T538" s="1297"/>
      <c r="U538" s="1297"/>
      <c r="V538" s="1297"/>
      <c r="W538" s="1297"/>
      <c r="X538" s="1297"/>
      <c r="Y538" s="1297"/>
      <c r="Z538" s="1297"/>
    </row>
    <row r="539" spans="1:26" ht="15.75" customHeight="1">
      <c r="A539" s="1575"/>
      <c r="B539" s="1582"/>
      <c r="C539" s="1297"/>
      <c r="D539" s="1296"/>
      <c r="E539" s="1296"/>
      <c r="F539" s="1296"/>
      <c r="G539" s="1578"/>
      <c r="H539" s="1583"/>
      <c r="I539" s="1583"/>
      <c r="J539" s="1298"/>
      <c r="K539" s="1298"/>
      <c r="L539" s="1298"/>
      <c r="M539" s="1298"/>
      <c r="N539" s="1298"/>
      <c r="O539" s="1296"/>
      <c r="P539" s="1296"/>
      <c r="Q539" s="1296"/>
      <c r="R539" s="1297"/>
      <c r="S539" s="1297"/>
      <c r="T539" s="1297"/>
      <c r="U539" s="1297"/>
      <c r="V539" s="1297"/>
      <c r="W539" s="1297"/>
      <c r="X539" s="1297"/>
      <c r="Y539" s="1297"/>
      <c r="Z539" s="1297"/>
    </row>
    <row r="540" spans="1:26" ht="15.75" customHeight="1">
      <c r="A540" s="1575"/>
      <c r="B540" s="1582"/>
      <c r="C540" s="1297"/>
      <c r="D540" s="1296"/>
      <c r="E540" s="1296"/>
      <c r="F540" s="1296"/>
      <c r="G540" s="1578"/>
      <c r="H540" s="1583"/>
      <c r="I540" s="1583"/>
      <c r="J540" s="1298"/>
      <c r="K540" s="1298"/>
      <c r="L540" s="1298"/>
      <c r="M540" s="1298"/>
      <c r="N540" s="1298"/>
      <c r="O540" s="1296"/>
      <c r="P540" s="1296"/>
      <c r="Q540" s="1296"/>
      <c r="R540" s="1297"/>
      <c r="S540" s="1297"/>
      <c r="T540" s="1297"/>
      <c r="U540" s="1297"/>
      <c r="V540" s="1297"/>
      <c r="W540" s="1297"/>
      <c r="X540" s="1297"/>
      <c r="Y540" s="1297"/>
      <c r="Z540" s="1297"/>
    </row>
    <row r="541" spans="1:26" ht="15.75" customHeight="1">
      <c r="A541" s="1575"/>
      <c r="B541" s="1582"/>
      <c r="C541" s="1297"/>
      <c r="D541" s="1296"/>
      <c r="E541" s="1296"/>
      <c r="F541" s="1296"/>
      <c r="G541" s="1578"/>
      <c r="H541" s="1583"/>
      <c r="I541" s="1583"/>
      <c r="J541" s="1298"/>
      <c r="K541" s="1298"/>
      <c r="L541" s="1298"/>
      <c r="M541" s="1298"/>
      <c r="N541" s="1298"/>
      <c r="O541" s="1296"/>
      <c r="P541" s="1296"/>
      <c r="Q541" s="1296"/>
      <c r="R541" s="1297"/>
      <c r="S541" s="1297"/>
      <c r="T541" s="1297"/>
      <c r="U541" s="1297"/>
      <c r="V541" s="1297"/>
      <c r="W541" s="1297"/>
      <c r="X541" s="1297"/>
      <c r="Y541" s="1297"/>
      <c r="Z541" s="1297"/>
    </row>
    <row r="542" spans="1:26" ht="15.75" customHeight="1">
      <c r="A542" s="1575"/>
      <c r="B542" s="1582"/>
      <c r="C542" s="1297"/>
      <c r="D542" s="1296"/>
      <c r="E542" s="1296"/>
      <c r="F542" s="1296"/>
      <c r="G542" s="1578"/>
      <c r="H542" s="1583"/>
      <c r="I542" s="1583"/>
      <c r="J542" s="1298"/>
      <c r="K542" s="1298"/>
      <c r="L542" s="1298"/>
      <c r="M542" s="1298"/>
      <c r="N542" s="1298"/>
      <c r="O542" s="1296"/>
      <c r="P542" s="1296"/>
      <c r="Q542" s="1296"/>
      <c r="R542" s="1297"/>
      <c r="S542" s="1297"/>
      <c r="T542" s="1297"/>
      <c r="U542" s="1297"/>
      <c r="V542" s="1297"/>
      <c r="W542" s="1297"/>
      <c r="X542" s="1297"/>
      <c r="Y542" s="1297"/>
      <c r="Z542" s="1297"/>
    </row>
    <row r="543" spans="1:26" ht="15.75" customHeight="1">
      <c r="A543" s="1575"/>
      <c r="B543" s="1582"/>
      <c r="C543" s="1297"/>
      <c r="D543" s="1296"/>
      <c r="E543" s="1296"/>
      <c r="F543" s="1296"/>
      <c r="G543" s="1578"/>
      <c r="H543" s="1583"/>
      <c r="I543" s="1583"/>
      <c r="J543" s="1298"/>
      <c r="K543" s="1298"/>
      <c r="L543" s="1298"/>
      <c r="M543" s="1298"/>
      <c r="N543" s="1298"/>
      <c r="O543" s="1296"/>
      <c r="P543" s="1296"/>
      <c r="Q543" s="1296"/>
      <c r="R543" s="1297"/>
      <c r="S543" s="1297"/>
      <c r="T543" s="1297"/>
      <c r="U543" s="1297"/>
      <c r="V543" s="1297"/>
      <c r="W543" s="1297"/>
      <c r="X543" s="1297"/>
      <c r="Y543" s="1297"/>
      <c r="Z543" s="1297"/>
    </row>
    <row r="544" spans="1:26" ht="15.75" customHeight="1">
      <c r="A544" s="1575"/>
      <c r="B544" s="1582"/>
      <c r="C544" s="1297"/>
      <c r="D544" s="1296"/>
      <c r="E544" s="1296"/>
      <c r="F544" s="1296"/>
      <c r="G544" s="1578"/>
      <c r="H544" s="1583"/>
      <c r="I544" s="1583"/>
      <c r="J544" s="1298"/>
      <c r="K544" s="1298"/>
      <c r="L544" s="1298"/>
      <c r="M544" s="1298"/>
      <c r="N544" s="1298"/>
      <c r="O544" s="1296"/>
      <c r="P544" s="1296"/>
      <c r="Q544" s="1296"/>
      <c r="R544" s="1297"/>
      <c r="S544" s="1297"/>
      <c r="T544" s="1297"/>
      <c r="U544" s="1297"/>
      <c r="V544" s="1297"/>
      <c r="W544" s="1297"/>
      <c r="X544" s="1297"/>
      <c r="Y544" s="1297"/>
      <c r="Z544" s="1297"/>
    </row>
    <row r="545" spans="1:26" ht="15.75" customHeight="1">
      <c r="A545" s="1575"/>
      <c r="B545" s="1582"/>
      <c r="C545" s="1297"/>
      <c r="D545" s="1296"/>
      <c r="E545" s="1296"/>
      <c r="F545" s="1296"/>
      <c r="G545" s="1578"/>
      <c r="H545" s="1583"/>
      <c r="I545" s="1583"/>
      <c r="J545" s="1298"/>
      <c r="K545" s="1298"/>
      <c r="L545" s="1298"/>
      <c r="M545" s="1298"/>
      <c r="N545" s="1298"/>
      <c r="O545" s="1296"/>
      <c r="P545" s="1296"/>
      <c r="Q545" s="1296"/>
      <c r="R545" s="1297"/>
      <c r="S545" s="1297"/>
      <c r="T545" s="1297"/>
      <c r="U545" s="1297"/>
      <c r="V545" s="1297"/>
      <c r="W545" s="1297"/>
      <c r="X545" s="1297"/>
      <c r="Y545" s="1297"/>
      <c r="Z545" s="1297"/>
    </row>
    <row r="546" spans="1:26" ht="15.75" customHeight="1">
      <c r="A546" s="1575"/>
      <c r="B546" s="1582"/>
      <c r="C546" s="1297"/>
      <c r="D546" s="1296"/>
      <c r="E546" s="1296"/>
      <c r="F546" s="1296"/>
      <c r="G546" s="1578"/>
      <c r="H546" s="1583"/>
      <c r="I546" s="1583"/>
      <c r="J546" s="1298"/>
      <c r="K546" s="1298"/>
      <c r="L546" s="1298"/>
      <c r="M546" s="1298"/>
      <c r="N546" s="1298"/>
      <c r="O546" s="1296"/>
      <c r="P546" s="1296"/>
      <c r="Q546" s="1296"/>
      <c r="R546" s="1297"/>
      <c r="S546" s="1297"/>
      <c r="T546" s="1297"/>
      <c r="U546" s="1297"/>
      <c r="V546" s="1297"/>
      <c r="W546" s="1297"/>
      <c r="X546" s="1297"/>
      <c r="Y546" s="1297"/>
      <c r="Z546" s="1297"/>
    </row>
    <row r="547" spans="1:26" ht="15.75" customHeight="1">
      <c r="A547" s="1575"/>
      <c r="B547" s="1582"/>
      <c r="C547" s="1297"/>
      <c r="D547" s="1296"/>
      <c r="E547" s="1296"/>
      <c r="F547" s="1296"/>
      <c r="G547" s="1578"/>
      <c r="H547" s="1583"/>
      <c r="I547" s="1583"/>
      <c r="J547" s="1298"/>
      <c r="K547" s="1298"/>
      <c r="L547" s="1298"/>
      <c r="M547" s="1298"/>
      <c r="N547" s="1298"/>
      <c r="O547" s="1296"/>
      <c r="P547" s="1296"/>
      <c r="Q547" s="1296"/>
      <c r="R547" s="1297"/>
      <c r="S547" s="1297"/>
      <c r="T547" s="1297"/>
      <c r="U547" s="1297"/>
      <c r="V547" s="1297"/>
      <c r="W547" s="1297"/>
      <c r="X547" s="1297"/>
      <c r="Y547" s="1297"/>
      <c r="Z547" s="1297"/>
    </row>
    <row r="548" spans="1:26" ht="15.75" customHeight="1">
      <c r="A548" s="1575"/>
      <c r="B548" s="1582"/>
      <c r="C548" s="1297"/>
      <c r="D548" s="1296"/>
      <c r="E548" s="1296"/>
      <c r="F548" s="1296"/>
      <c r="G548" s="1578"/>
      <c r="H548" s="1583"/>
      <c r="I548" s="1583"/>
      <c r="J548" s="1298"/>
      <c r="K548" s="1298"/>
      <c r="L548" s="1298"/>
      <c r="M548" s="1298"/>
      <c r="N548" s="1298"/>
      <c r="O548" s="1296"/>
      <c r="P548" s="1296"/>
      <c r="Q548" s="1296"/>
      <c r="R548" s="1297"/>
      <c r="S548" s="1297"/>
      <c r="T548" s="1297"/>
      <c r="U548" s="1297"/>
      <c r="V548" s="1297"/>
      <c r="W548" s="1297"/>
      <c r="X548" s="1297"/>
      <c r="Y548" s="1297"/>
      <c r="Z548" s="1297"/>
    </row>
    <row r="549" spans="1:26" ht="15.75" customHeight="1">
      <c r="A549" s="1575"/>
      <c r="B549" s="1582"/>
      <c r="C549" s="1297"/>
      <c r="D549" s="1296"/>
      <c r="E549" s="1296"/>
      <c r="F549" s="1296"/>
      <c r="G549" s="1578"/>
      <c r="H549" s="1583"/>
      <c r="I549" s="1583"/>
      <c r="J549" s="1298"/>
      <c r="K549" s="1298"/>
      <c r="L549" s="1298"/>
      <c r="M549" s="1298"/>
      <c r="N549" s="1298"/>
      <c r="O549" s="1296"/>
      <c r="P549" s="1296"/>
      <c r="Q549" s="1296"/>
      <c r="R549" s="1297"/>
      <c r="S549" s="1297"/>
      <c r="T549" s="1297"/>
      <c r="U549" s="1297"/>
      <c r="V549" s="1297"/>
      <c r="W549" s="1297"/>
      <c r="X549" s="1297"/>
      <c r="Y549" s="1297"/>
      <c r="Z549" s="1297"/>
    </row>
    <row r="550" spans="1:26" ht="15.75" customHeight="1">
      <c r="A550" s="1575"/>
      <c r="B550" s="1582"/>
      <c r="C550" s="1297"/>
      <c r="D550" s="1296"/>
      <c r="E550" s="1296"/>
      <c r="F550" s="1296"/>
      <c r="G550" s="1578"/>
      <c r="H550" s="1583"/>
      <c r="I550" s="1583"/>
      <c r="J550" s="1298"/>
      <c r="K550" s="1298"/>
      <c r="L550" s="1298"/>
      <c r="M550" s="1298"/>
      <c r="N550" s="1298"/>
      <c r="O550" s="1296"/>
      <c r="P550" s="1296"/>
      <c r="Q550" s="1296"/>
      <c r="R550" s="1297"/>
      <c r="S550" s="1297"/>
      <c r="T550" s="1297"/>
      <c r="U550" s="1297"/>
      <c r="V550" s="1297"/>
      <c r="W550" s="1297"/>
      <c r="X550" s="1297"/>
      <c r="Y550" s="1297"/>
      <c r="Z550" s="1297"/>
    </row>
    <row r="551" spans="1:26" ht="15.75" customHeight="1">
      <c r="A551" s="1575"/>
      <c r="B551" s="1582"/>
      <c r="C551" s="1297"/>
      <c r="D551" s="1296"/>
      <c r="E551" s="1296"/>
      <c r="F551" s="1296"/>
      <c r="G551" s="1578"/>
      <c r="H551" s="1583"/>
      <c r="I551" s="1583"/>
      <c r="J551" s="1298"/>
      <c r="K551" s="1298"/>
      <c r="L551" s="1298"/>
      <c r="M551" s="1298"/>
      <c r="N551" s="1298"/>
      <c r="O551" s="1296"/>
      <c r="P551" s="1296"/>
      <c r="Q551" s="1296"/>
      <c r="R551" s="1297"/>
      <c r="S551" s="1297"/>
      <c r="T551" s="1297"/>
      <c r="U551" s="1297"/>
      <c r="V551" s="1297"/>
      <c r="W551" s="1297"/>
      <c r="X551" s="1297"/>
      <c r="Y551" s="1297"/>
      <c r="Z551" s="1297"/>
    </row>
    <row r="552" spans="1:26" ht="15.75" customHeight="1">
      <c r="A552" s="1575"/>
      <c r="B552" s="1582"/>
      <c r="C552" s="1297"/>
      <c r="D552" s="1296"/>
      <c r="E552" s="1296"/>
      <c r="F552" s="1296"/>
      <c r="G552" s="1578"/>
      <c r="H552" s="1583"/>
      <c r="I552" s="1583"/>
      <c r="J552" s="1298"/>
      <c r="K552" s="1298"/>
      <c r="L552" s="1298"/>
      <c r="M552" s="1298"/>
      <c r="N552" s="1298"/>
      <c r="O552" s="1296"/>
      <c r="P552" s="1296"/>
      <c r="Q552" s="1296"/>
      <c r="R552" s="1297"/>
      <c r="S552" s="1297"/>
      <c r="T552" s="1297"/>
      <c r="U552" s="1297"/>
      <c r="V552" s="1297"/>
      <c r="W552" s="1297"/>
      <c r="X552" s="1297"/>
      <c r="Y552" s="1297"/>
      <c r="Z552" s="1297"/>
    </row>
    <row r="553" spans="1:26" ht="15.75" customHeight="1">
      <c r="A553" s="1575"/>
      <c r="B553" s="1582"/>
      <c r="C553" s="1297"/>
      <c r="D553" s="1296"/>
      <c r="E553" s="1296"/>
      <c r="F553" s="1296"/>
      <c r="G553" s="1578"/>
      <c r="H553" s="1583"/>
      <c r="I553" s="1583"/>
      <c r="J553" s="1298"/>
      <c r="K553" s="1298"/>
      <c r="L553" s="1298"/>
      <c r="M553" s="1298"/>
      <c r="N553" s="1298"/>
      <c r="O553" s="1296"/>
      <c r="P553" s="1296"/>
      <c r="Q553" s="1296"/>
      <c r="R553" s="1297"/>
      <c r="S553" s="1297"/>
      <c r="T553" s="1297"/>
      <c r="U553" s="1297"/>
      <c r="V553" s="1297"/>
      <c r="W553" s="1297"/>
      <c r="X553" s="1297"/>
      <c r="Y553" s="1297"/>
      <c r="Z553" s="1297"/>
    </row>
    <row r="554" spans="1:26" ht="15.75" customHeight="1">
      <c r="A554" s="1575"/>
      <c r="B554" s="1582"/>
      <c r="C554" s="1297"/>
      <c r="D554" s="1296"/>
      <c r="E554" s="1296"/>
      <c r="F554" s="1296"/>
      <c r="G554" s="1578"/>
      <c r="H554" s="1583"/>
      <c r="I554" s="1583"/>
      <c r="J554" s="1298"/>
      <c r="K554" s="1298"/>
      <c r="L554" s="1298"/>
      <c r="M554" s="1298"/>
      <c r="N554" s="1298"/>
      <c r="O554" s="1296"/>
      <c r="P554" s="1296"/>
      <c r="Q554" s="1296"/>
      <c r="R554" s="1297"/>
      <c r="S554" s="1297"/>
      <c r="T554" s="1297"/>
      <c r="U554" s="1297"/>
      <c r="V554" s="1297"/>
      <c r="W554" s="1297"/>
      <c r="X554" s="1297"/>
      <c r="Y554" s="1297"/>
      <c r="Z554" s="1297"/>
    </row>
    <row r="555" spans="1:26" ht="15.75" customHeight="1">
      <c r="A555" s="1575"/>
      <c r="B555" s="1582"/>
      <c r="C555" s="1297"/>
      <c r="D555" s="1296"/>
      <c r="E555" s="1296"/>
      <c r="F555" s="1296"/>
      <c r="G555" s="1578"/>
      <c r="H555" s="1583"/>
      <c r="I555" s="1583"/>
      <c r="J555" s="1298"/>
      <c r="K555" s="1298"/>
      <c r="L555" s="1298"/>
      <c r="M555" s="1298"/>
      <c r="N555" s="1298"/>
      <c r="O555" s="1296"/>
      <c r="P555" s="1296"/>
      <c r="Q555" s="1296"/>
      <c r="R555" s="1297"/>
      <c r="S555" s="1297"/>
      <c r="T555" s="1297"/>
      <c r="U555" s="1297"/>
      <c r="V555" s="1297"/>
      <c r="W555" s="1297"/>
      <c r="X555" s="1297"/>
      <c r="Y555" s="1297"/>
      <c r="Z555" s="1297"/>
    </row>
    <row r="556" spans="1:26" ht="15.75" customHeight="1">
      <c r="A556" s="1575"/>
      <c r="B556" s="1582"/>
      <c r="C556" s="1297"/>
      <c r="D556" s="1296"/>
      <c r="E556" s="1296"/>
      <c r="F556" s="1296"/>
      <c r="G556" s="1578"/>
      <c r="H556" s="1583"/>
      <c r="I556" s="1583"/>
      <c r="J556" s="1298"/>
      <c r="K556" s="1298"/>
      <c r="L556" s="1298"/>
      <c r="M556" s="1298"/>
      <c r="N556" s="1298"/>
      <c r="O556" s="1296"/>
      <c r="P556" s="1296"/>
      <c r="Q556" s="1296"/>
      <c r="R556" s="1297"/>
      <c r="S556" s="1297"/>
      <c r="T556" s="1297"/>
      <c r="U556" s="1297"/>
      <c r="V556" s="1297"/>
      <c r="W556" s="1297"/>
      <c r="X556" s="1297"/>
      <c r="Y556" s="1297"/>
      <c r="Z556" s="1297"/>
    </row>
    <row r="557" spans="1:26" ht="15.75" customHeight="1">
      <c r="A557" s="1575"/>
      <c r="B557" s="1582"/>
      <c r="C557" s="1297"/>
      <c r="D557" s="1296"/>
      <c r="E557" s="1296"/>
      <c r="F557" s="1296"/>
      <c r="G557" s="1578"/>
      <c r="H557" s="1583"/>
      <c r="I557" s="1583"/>
      <c r="J557" s="1298"/>
      <c r="K557" s="1298"/>
      <c r="L557" s="1298"/>
      <c r="M557" s="1298"/>
      <c r="N557" s="1298"/>
      <c r="O557" s="1296"/>
      <c r="P557" s="1296"/>
      <c r="Q557" s="1296"/>
      <c r="R557" s="1297"/>
      <c r="S557" s="1297"/>
      <c r="T557" s="1297"/>
      <c r="U557" s="1297"/>
      <c r="V557" s="1297"/>
      <c r="W557" s="1297"/>
      <c r="X557" s="1297"/>
      <c r="Y557" s="1297"/>
      <c r="Z557" s="1297"/>
    </row>
    <row r="558" spans="1:26" ht="15.75" customHeight="1">
      <c r="A558" s="1575"/>
      <c r="B558" s="1582"/>
      <c r="C558" s="1297"/>
      <c r="D558" s="1296"/>
      <c r="E558" s="1296"/>
      <c r="F558" s="1296"/>
      <c r="G558" s="1578"/>
      <c r="H558" s="1583"/>
      <c r="I558" s="1583"/>
      <c r="J558" s="1298"/>
      <c r="K558" s="1298"/>
      <c r="L558" s="1298"/>
      <c r="M558" s="1298"/>
      <c r="N558" s="1298"/>
      <c r="O558" s="1296"/>
      <c r="P558" s="1296"/>
      <c r="Q558" s="1296"/>
      <c r="R558" s="1297"/>
      <c r="S558" s="1297"/>
      <c r="T558" s="1297"/>
      <c r="U558" s="1297"/>
      <c r="V558" s="1297"/>
      <c r="W558" s="1297"/>
      <c r="X558" s="1297"/>
      <c r="Y558" s="1297"/>
      <c r="Z558" s="1297"/>
    </row>
    <row r="559" spans="1:26" ht="15.75" customHeight="1">
      <c r="A559" s="1575"/>
      <c r="B559" s="1582"/>
      <c r="C559" s="1297"/>
      <c r="D559" s="1296"/>
      <c r="E559" s="1296"/>
      <c r="F559" s="1296"/>
      <c r="G559" s="1578"/>
      <c r="H559" s="1583"/>
      <c r="I559" s="1583"/>
      <c r="J559" s="1298"/>
      <c r="K559" s="1298"/>
      <c r="L559" s="1298"/>
      <c r="M559" s="1298"/>
      <c r="N559" s="1298"/>
      <c r="O559" s="1296"/>
      <c r="P559" s="1296"/>
      <c r="Q559" s="1296"/>
      <c r="R559" s="1297"/>
      <c r="S559" s="1297"/>
      <c r="T559" s="1297"/>
      <c r="U559" s="1297"/>
      <c r="V559" s="1297"/>
      <c r="W559" s="1297"/>
      <c r="X559" s="1297"/>
      <c r="Y559" s="1297"/>
      <c r="Z559" s="1297"/>
    </row>
    <row r="560" spans="1:26" ht="15.75" customHeight="1">
      <c r="A560" s="1575"/>
      <c r="B560" s="1582"/>
      <c r="C560" s="1297"/>
      <c r="D560" s="1296"/>
      <c r="E560" s="1296"/>
      <c r="F560" s="1296"/>
      <c r="G560" s="1578"/>
      <c r="H560" s="1583"/>
      <c r="I560" s="1583"/>
      <c r="J560" s="1298"/>
      <c r="K560" s="1298"/>
      <c r="L560" s="1298"/>
      <c r="M560" s="1298"/>
      <c r="N560" s="1298"/>
      <c r="O560" s="1296"/>
      <c r="P560" s="1296"/>
      <c r="Q560" s="1296"/>
      <c r="R560" s="1297"/>
      <c r="S560" s="1297"/>
      <c r="T560" s="1297"/>
      <c r="U560" s="1297"/>
      <c r="V560" s="1297"/>
      <c r="W560" s="1297"/>
      <c r="X560" s="1297"/>
      <c r="Y560" s="1297"/>
      <c r="Z560" s="1297"/>
    </row>
    <row r="561" spans="1:26" ht="15.75" customHeight="1">
      <c r="A561" s="1575"/>
      <c r="B561" s="1582"/>
      <c r="C561" s="1297"/>
      <c r="D561" s="1296"/>
      <c r="E561" s="1296"/>
      <c r="F561" s="1296"/>
      <c r="G561" s="1578"/>
      <c r="H561" s="1583"/>
      <c r="I561" s="1583"/>
      <c r="J561" s="1298"/>
      <c r="K561" s="1298"/>
      <c r="L561" s="1298"/>
      <c r="M561" s="1298"/>
      <c r="N561" s="1298"/>
      <c r="O561" s="1296"/>
      <c r="P561" s="1296"/>
      <c r="Q561" s="1296"/>
      <c r="R561" s="1297"/>
      <c r="S561" s="1297"/>
      <c r="T561" s="1297"/>
      <c r="U561" s="1297"/>
      <c r="V561" s="1297"/>
      <c r="W561" s="1297"/>
      <c r="X561" s="1297"/>
      <c r="Y561" s="1297"/>
      <c r="Z561" s="1297"/>
    </row>
    <row r="562" spans="1:26" ht="15.75" customHeight="1">
      <c r="A562" s="1575"/>
      <c r="B562" s="1582"/>
      <c r="C562" s="1297"/>
      <c r="D562" s="1296"/>
      <c r="E562" s="1296"/>
      <c r="F562" s="1296"/>
      <c r="G562" s="1578"/>
      <c r="H562" s="1583"/>
      <c r="I562" s="1583"/>
      <c r="J562" s="1298"/>
      <c r="K562" s="1298"/>
      <c r="L562" s="1298"/>
      <c r="M562" s="1298"/>
      <c r="N562" s="1298"/>
      <c r="O562" s="1296"/>
      <c r="P562" s="1296"/>
      <c r="Q562" s="1296"/>
      <c r="R562" s="1297"/>
      <c r="S562" s="1297"/>
      <c r="T562" s="1297"/>
      <c r="U562" s="1297"/>
      <c r="V562" s="1297"/>
      <c r="W562" s="1297"/>
      <c r="X562" s="1297"/>
      <c r="Y562" s="1297"/>
      <c r="Z562" s="1297"/>
    </row>
    <row r="563" spans="1:26" ht="15.75" customHeight="1">
      <c r="A563" s="1575"/>
      <c r="B563" s="1582"/>
      <c r="C563" s="1297"/>
      <c r="D563" s="1296"/>
      <c r="E563" s="1296"/>
      <c r="F563" s="1296"/>
      <c r="G563" s="1578"/>
      <c r="H563" s="1583"/>
      <c r="I563" s="1583"/>
      <c r="J563" s="1298"/>
      <c r="K563" s="1298"/>
      <c r="L563" s="1298"/>
      <c r="M563" s="1298"/>
      <c r="N563" s="1298"/>
      <c r="O563" s="1296"/>
      <c r="P563" s="1296"/>
      <c r="Q563" s="1296"/>
      <c r="R563" s="1297"/>
      <c r="S563" s="1297"/>
      <c r="T563" s="1297"/>
      <c r="U563" s="1297"/>
      <c r="V563" s="1297"/>
      <c r="W563" s="1297"/>
      <c r="X563" s="1297"/>
      <c r="Y563" s="1297"/>
      <c r="Z563" s="1297"/>
    </row>
    <row r="564" spans="1:26" ht="15.75" customHeight="1">
      <c r="A564" s="1575"/>
      <c r="B564" s="1582"/>
      <c r="C564" s="1297"/>
      <c r="D564" s="1296"/>
      <c r="E564" s="1296"/>
      <c r="F564" s="1296"/>
      <c r="G564" s="1578"/>
      <c r="H564" s="1583"/>
      <c r="I564" s="1583"/>
      <c r="J564" s="1298"/>
      <c r="K564" s="1298"/>
      <c r="L564" s="1298"/>
      <c r="M564" s="1298"/>
      <c r="N564" s="1298"/>
      <c r="O564" s="1296"/>
      <c r="P564" s="1296"/>
      <c r="Q564" s="1296"/>
      <c r="R564" s="1297"/>
      <c r="S564" s="1297"/>
      <c r="T564" s="1297"/>
      <c r="U564" s="1297"/>
      <c r="V564" s="1297"/>
      <c r="W564" s="1297"/>
      <c r="X564" s="1297"/>
      <c r="Y564" s="1297"/>
      <c r="Z564" s="1297"/>
    </row>
    <row r="565" spans="1:26" ht="15.75" customHeight="1">
      <c r="A565" s="1575"/>
      <c r="B565" s="1582"/>
      <c r="C565" s="1297"/>
      <c r="D565" s="1296"/>
      <c r="E565" s="1296"/>
      <c r="F565" s="1296"/>
      <c r="G565" s="1578"/>
      <c r="H565" s="1583"/>
      <c r="I565" s="1583"/>
      <c r="J565" s="1298"/>
      <c r="K565" s="1298"/>
      <c r="L565" s="1298"/>
      <c r="M565" s="1298"/>
      <c r="N565" s="1298"/>
      <c r="O565" s="1296"/>
      <c r="P565" s="1296"/>
      <c r="Q565" s="1296"/>
      <c r="R565" s="1297"/>
      <c r="S565" s="1297"/>
      <c r="T565" s="1297"/>
      <c r="U565" s="1297"/>
      <c r="V565" s="1297"/>
      <c r="W565" s="1297"/>
      <c r="X565" s="1297"/>
      <c r="Y565" s="1297"/>
      <c r="Z565" s="1297"/>
    </row>
    <row r="566" spans="1:26" ht="15.75" customHeight="1">
      <c r="A566" s="1575"/>
      <c r="B566" s="1582"/>
      <c r="C566" s="1297"/>
      <c r="D566" s="1296"/>
      <c r="E566" s="1296"/>
      <c r="F566" s="1296"/>
      <c r="G566" s="1578"/>
      <c r="H566" s="1583"/>
      <c r="I566" s="1583"/>
      <c r="J566" s="1298"/>
      <c r="K566" s="1298"/>
      <c r="L566" s="1298"/>
      <c r="M566" s="1298"/>
      <c r="N566" s="1298"/>
      <c r="O566" s="1296"/>
      <c r="P566" s="1296"/>
      <c r="Q566" s="1296"/>
      <c r="R566" s="1297"/>
      <c r="S566" s="1297"/>
      <c r="T566" s="1297"/>
      <c r="U566" s="1297"/>
      <c r="V566" s="1297"/>
      <c r="W566" s="1297"/>
      <c r="X566" s="1297"/>
      <c r="Y566" s="1297"/>
      <c r="Z566" s="1297"/>
    </row>
    <row r="567" spans="1:26" ht="15.75" customHeight="1">
      <c r="A567" s="1575"/>
      <c r="B567" s="1582"/>
      <c r="C567" s="1297"/>
      <c r="D567" s="1296"/>
      <c r="E567" s="1296"/>
      <c r="F567" s="1296"/>
      <c r="G567" s="1578"/>
      <c r="H567" s="1583"/>
      <c r="I567" s="1583"/>
      <c r="J567" s="1298"/>
      <c r="K567" s="1298"/>
      <c r="L567" s="1298"/>
      <c r="M567" s="1298"/>
      <c r="N567" s="1298"/>
      <c r="O567" s="1296"/>
      <c r="P567" s="1296"/>
      <c r="Q567" s="1296"/>
      <c r="R567" s="1297"/>
      <c r="S567" s="1297"/>
      <c r="T567" s="1297"/>
      <c r="U567" s="1297"/>
      <c r="V567" s="1297"/>
      <c r="W567" s="1297"/>
      <c r="X567" s="1297"/>
      <c r="Y567" s="1297"/>
      <c r="Z567" s="1297"/>
    </row>
    <row r="568" spans="1:26" ht="15.75" customHeight="1">
      <c r="A568" s="1575"/>
      <c r="B568" s="1582"/>
      <c r="C568" s="1297"/>
      <c r="D568" s="1296"/>
      <c r="E568" s="1296"/>
      <c r="F568" s="1296"/>
      <c r="G568" s="1578"/>
      <c r="H568" s="1583"/>
      <c r="I568" s="1583"/>
      <c r="J568" s="1298"/>
      <c r="K568" s="1298"/>
      <c r="L568" s="1298"/>
      <c r="M568" s="1298"/>
      <c r="N568" s="1298"/>
      <c r="O568" s="1296"/>
      <c r="P568" s="1296"/>
      <c r="Q568" s="1296"/>
      <c r="R568" s="1297"/>
      <c r="S568" s="1297"/>
      <c r="T568" s="1297"/>
      <c r="U568" s="1297"/>
      <c r="V568" s="1297"/>
      <c r="W568" s="1297"/>
      <c r="X568" s="1297"/>
      <c r="Y568" s="1297"/>
      <c r="Z568" s="1297"/>
    </row>
    <row r="569" spans="1:26" ht="15.75" customHeight="1">
      <c r="A569" s="1575"/>
      <c r="B569" s="1582"/>
      <c r="C569" s="1297"/>
      <c r="D569" s="1296"/>
      <c r="E569" s="1296"/>
      <c r="F569" s="1296"/>
      <c r="G569" s="1578"/>
      <c r="H569" s="1583"/>
      <c r="I569" s="1583"/>
      <c r="J569" s="1298"/>
      <c r="K569" s="1298"/>
      <c r="L569" s="1298"/>
      <c r="M569" s="1298"/>
      <c r="N569" s="1298"/>
      <c r="O569" s="1296"/>
      <c r="P569" s="1296"/>
      <c r="Q569" s="1296"/>
      <c r="R569" s="1297"/>
      <c r="S569" s="1297"/>
      <c r="T569" s="1297"/>
      <c r="U569" s="1297"/>
      <c r="V569" s="1297"/>
      <c r="W569" s="1297"/>
      <c r="X569" s="1297"/>
      <c r="Y569" s="1297"/>
      <c r="Z569" s="1297"/>
    </row>
    <row r="570" spans="1:26" ht="15.75" customHeight="1">
      <c r="A570" s="1575"/>
      <c r="B570" s="1582"/>
      <c r="C570" s="1297"/>
      <c r="D570" s="1296"/>
      <c r="E570" s="1296"/>
      <c r="F570" s="1296"/>
      <c r="G570" s="1578"/>
      <c r="H570" s="1583"/>
      <c r="I570" s="1583"/>
      <c r="J570" s="1298"/>
      <c r="K570" s="1298"/>
      <c r="L570" s="1298"/>
      <c r="M570" s="1298"/>
      <c r="N570" s="1298"/>
      <c r="O570" s="1296"/>
      <c r="P570" s="1296"/>
      <c r="Q570" s="1296"/>
      <c r="R570" s="1297"/>
      <c r="S570" s="1297"/>
      <c r="T570" s="1297"/>
      <c r="U570" s="1297"/>
      <c r="V570" s="1297"/>
      <c r="W570" s="1297"/>
      <c r="X570" s="1297"/>
      <c r="Y570" s="1297"/>
      <c r="Z570" s="1297"/>
    </row>
    <row r="571" spans="1:26" ht="15.75" customHeight="1">
      <c r="A571" s="1575"/>
      <c r="B571" s="1582"/>
      <c r="C571" s="1297"/>
      <c r="D571" s="1296"/>
      <c r="E571" s="1296"/>
      <c r="F571" s="1296"/>
      <c r="G571" s="1578"/>
      <c r="H571" s="1583"/>
      <c r="I571" s="1583"/>
      <c r="J571" s="1298"/>
      <c r="K571" s="1298"/>
      <c r="L571" s="1298"/>
      <c r="M571" s="1298"/>
      <c r="N571" s="1298"/>
      <c r="O571" s="1296"/>
      <c r="P571" s="1296"/>
      <c r="Q571" s="1296"/>
      <c r="R571" s="1297"/>
      <c r="S571" s="1297"/>
      <c r="T571" s="1297"/>
      <c r="U571" s="1297"/>
      <c r="V571" s="1297"/>
      <c r="W571" s="1297"/>
      <c r="X571" s="1297"/>
      <c r="Y571" s="1297"/>
      <c r="Z571" s="1297"/>
    </row>
    <row r="572" spans="1:26" ht="15.75" customHeight="1">
      <c r="A572" s="1575"/>
      <c r="B572" s="1582"/>
      <c r="C572" s="1297"/>
      <c r="D572" s="1296"/>
      <c r="E572" s="1296"/>
      <c r="F572" s="1296"/>
      <c r="G572" s="1578"/>
      <c r="H572" s="1583"/>
      <c r="I572" s="1583"/>
      <c r="J572" s="1298"/>
      <c r="K572" s="1298"/>
      <c r="L572" s="1298"/>
      <c r="M572" s="1298"/>
      <c r="N572" s="1298"/>
      <c r="O572" s="1296"/>
      <c r="P572" s="1296"/>
      <c r="Q572" s="1296"/>
      <c r="R572" s="1297"/>
      <c r="S572" s="1297"/>
      <c r="T572" s="1297"/>
      <c r="U572" s="1297"/>
      <c r="V572" s="1297"/>
      <c r="W572" s="1297"/>
      <c r="X572" s="1297"/>
      <c r="Y572" s="1297"/>
      <c r="Z572" s="1297"/>
    </row>
    <row r="573" spans="1:26" ht="15.75" customHeight="1">
      <c r="A573" s="1575"/>
      <c r="B573" s="1582"/>
      <c r="C573" s="1297"/>
      <c r="D573" s="1296"/>
      <c r="E573" s="1296"/>
      <c r="F573" s="1296"/>
      <c r="G573" s="1578"/>
      <c r="H573" s="1583"/>
      <c r="I573" s="1583"/>
      <c r="J573" s="1298"/>
      <c r="K573" s="1298"/>
      <c r="L573" s="1298"/>
      <c r="M573" s="1298"/>
      <c r="N573" s="1298"/>
      <c r="O573" s="1296"/>
      <c r="P573" s="1296"/>
      <c r="Q573" s="1296"/>
      <c r="R573" s="1297"/>
      <c r="S573" s="1297"/>
      <c r="T573" s="1297"/>
      <c r="U573" s="1297"/>
      <c r="V573" s="1297"/>
      <c r="W573" s="1297"/>
      <c r="X573" s="1297"/>
      <c r="Y573" s="1297"/>
      <c r="Z573" s="1297"/>
    </row>
    <row r="574" spans="1:26" ht="15.75" customHeight="1">
      <c r="A574" s="1575"/>
      <c r="B574" s="1582"/>
      <c r="C574" s="1297"/>
      <c r="D574" s="1296"/>
      <c r="E574" s="1296"/>
      <c r="F574" s="1296"/>
      <c r="G574" s="1578"/>
      <c r="H574" s="1583"/>
      <c r="I574" s="1583"/>
      <c r="J574" s="1298"/>
      <c r="K574" s="1298"/>
      <c r="L574" s="1298"/>
      <c r="M574" s="1298"/>
      <c r="N574" s="1298"/>
      <c r="O574" s="1296"/>
      <c r="P574" s="1296"/>
      <c r="Q574" s="1296"/>
      <c r="R574" s="1297"/>
      <c r="S574" s="1297"/>
      <c r="T574" s="1297"/>
      <c r="U574" s="1297"/>
      <c r="V574" s="1297"/>
      <c r="W574" s="1297"/>
      <c r="X574" s="1297"/>
      <c r="Y574" s="1297"/>
      <c r="Z574" s="1297"/>
    </row>
    <row r="575" spans="1:26" ht="15.75" customHeight="1">
      <c r="A575" s="1575"/>
      <c r="B575" s="1582"/>
      <c r="C575" s="1297"/>
      <c r="D575" s="1296"/>
      <c r="E575" s="1296"/>
      <c r="F575" s="1296"/>
      <c r="G575" s="1578"/>
      <c r="H575" s="1583"/>
      <c r="I575" s="1583"/>
      <c r="J575" s="1298"/>
      <c r="K575" s="1298"/>
      <c r="L575" s="1298"/>
      <c r="M575" s="1298"/>
      <c r="N575" s="1298"/>
      <c r="O575" s="1296"/>
      <c r="P575" s="1296"/>
      <c r="Q575" s="1296"/>
      <c r="R575" s="1297"/>
      <c r="S575" s="1297"/>
      <c r="T575" s="1297"/>
      <c r="U575" s="1297"/>
      <c r="V575" s="1297"/>
      <c r="W575" s="1297"/>
      <c r="X575" s="1297"/>
      <c r="Y575" s="1297"/>
      <c r="Z575" s="1297"/>
    </row>
    <row r="576" spans="1:26" ht="15.75" customHeight="1">
      <c r="A576" s="1575"/>
      <c r="B576" s="1582"/>
      <c r="C576" s="1297"/>
      <c r="D576" s="1296"/>
      <c r="E576" s="1296"/>
      <c r="F576" s="1296"/>
      <c r="G576" s="1578"/>
      <c r="H576" s="1583"/>
      <c r="I576" s="1583"/>
      <c r="J576" s="1298"/>
      <c r="K576" s="1298"/>
      <c r="L576" s="1298"/>
      <c r="M576" s="1298"/>
      <c r="N576" s="1298"/>
      <c r="O576" s="1296"/>
      <c r="P576" s="1296"/>
      <c r="Q576" s="1296"/>
      <c r="R576" s="1297"/>
      <c r="S576" s="1297"/>
      <c r="T576" s="1297"/>
      <c r="U576" s="1297"/>
      <c r="V576" s="1297"/>
      <c r="W576" s="1297"/>
      <c r="X576" s="1297"/>
      <c r="Y576" s="1297"/>
      <c r="Z576" s="1297"/>
    </row>
    <row r="577" spans="1:26" ht="15.75" customHeight="1">
      <c r="A577" s="1575"/>
      <c r="B577" s="1582"/>
      <c r="C577" s="1297"/>
      <c r="D577" s="1296"/>
      <c r="E577" s="1296"/>
      <c r="F577" s="1296"/>
      <c r="G577" s="1578"/>
      <c r="H577" s="1583"/>
      <c r="I577" s="1583"/>
      <c r="J577" s="1298"/>
      <c r="K577" s="1298"/>
      <c r="L577" s="1298"/>
      <c r="M577" s="1298"/>
      <c r="N577" s="1298"/>
      <c r="O577" s="1296"/>
      <c r="P577" s="1296"/>
      <c r="Q577" s="1296"/>
      <c r="R577" s="1297"/>
      <c r="S577" s="1297"/>
      <c r="T577" s="1297"/>
      <c r="U577" s="1297"/>
      <c r="V577" s="1297"/>
      <c r="W577" s="1297"/>
      <c r="X577" s="1297"/>
      <c r="Y577" s="1297"/>
      <c r="Z577" s="1297"/>
    </row>
    <row r="578" spans="1:26" ht="15.75" customHeight="1">
      <c r="A578" s="1575"/>
      <c r="B578" s="1582"/>
      <c r="C578" s="1297"/>
      <c r="D578" s="1296"/>
      <c r="E578" s="1296"/>
      <c r="F578" s="1296"/>
      <c r="G578" s="1578"/>
      <c r="H578" s="1583"/>
      <c r="I578" s="1583"/>
      <c r="J578" s="1298"/>
      <c r="K578" s="1298"/>
      <c r="L578" s="1298"/>
      <c r="M578" s="1298"/>
      <c r="N578" s="1298"/>
      <c r="O578" s="1296"/>
      <c r="P578" s="1296"/>
      <c r="Q578" s="1296"/>
      <c r="R578" s="1297"/>
      <c r="S578" s="1297"/>
      <c r="T578" s="1297"/>
      <c r="U578" s="1297"/>
      <c r="V578" s="1297"/>
      <c r="W578" s="1297"/>
      <c r="X578" s="1297"/>
      <c r="Y578" s="1297"/>
      <c r="Z578" s="1297"/>
    </row>
    <row r="579" spans="1:26" ht="15.75" customHeight="1">
      <c r="A579" s="1575"/>
      <c r="B579" s="1582"/>
      <c r="C579" s="1297"/>
      <c r="D579" s="1296"/>
      <c r="E579" s="1296"/>
      <c r="F579" s="1296"/>
      <c r="G579" s="1578"/>
      <c r="H579" s="1583"/>
      <c r="I579" s="1583"/>
      <c r="J579" s="1298"/>
      <c r="K579" s="1298"/>
      <c r="L579" s="1298"/>
      <c r="M579" s="1298"/>
      <c r="N579" s="1298"/>
      <c r="O579" s="1296"/>
      <c r="P579" s="1296"/>
      <c r="Q579" s="1296"/>
      <c r="R579" s="1297"/>
      <c r="S579" s="1297"/>
      <c r="T579" s="1297"/>
      <c r="U579" s="1297"/>
      <c r="V579" s="1297"/>
      <c r="W579" s="1297"/>
      <c r="X579" s="1297"/>
      <c r="Y579" s="1297"/>
      <c r="Z579" s="1297"/>
    </row>
    <row r="580" spans="1:26" ht="15.75" customHeight="1">
      <c r="A580" s="1575"/>
      <c r="B580" s="1582"/>
      <c r="C580" s="1297"/>
      <c r="D580" s="1296"/>
      <c r="E580" s="1296"/>
      <c r="F580" s="1296"/>
      <c r="G580" s="1578"/>
      <c r="H580" s="1583"/>
      <c r="I580" s="1583"/>
      <c r="J580" s="1298"/>
      <c r="K580" s="1298"/>
      <c r="L580" s="1298"/>
      <c r="M580" s="1298"/>
      <c r="N580" s="1298"/>
      <c r="O580" s="1296"/>
      <c r="P580" s="1296"/>
      <c r="Q580" s="1296"/>
      <c r="R580" s="1297"/>
      <c r="S580" s="1297"/>
      <c r="T580" s="1297"/>
      <c r="U580" s="1297"/>
      <c r="V580" s="1297"/>
      <c r="W580" s="1297"/>
      <c r="X580" s="1297"/>
      <c r="Y580" s="1297"/>
      <c r="Z580" s="1297"/>
    </row>
    <row r="581" spans="1:26" ht="15.75" customHeight="1">
      <c r="A581" s="1575"/>
      <c r="B581" s="1582"/>
      <c r="C581" s="1297"/>
      <c r="D581" s="1296"/>
      <c r="E581" s="1296"/>
      <c r="F581" s="1296"/>
      <c r="G581" s="1578"/>
      <c r="H581" s="1583"/>
      <c r="I581" s="1583"/>
      <c r="J581" s="1298"/>
      <c r="K581" s="1298"/>
      <c r="L581" s="1298"/>
      <c r="M581" s="1298"/>
      <c r="N581" s="1298"/>
      <c r="O581" s="1296"/>
      <c r="P581" s="1296"/>
      <c r="Q581" s="1296"/>
      <c r="R581" s="1297"/>
      <c r="S581" s="1297"/>
      <c r="T581" s="1297"/>
      <c r="U581" s="1297"/>
      <c r="V581" s="1297"/>
      <c r="W581" s="1297"/>
      <c r="X581" s="1297"/>
      <c r="Y581" s="1297"/>
      <c r="Z581" s="1297"/>
    </row>
    <row r="582" spans="1:26" ht="15.75" customHeight="1">
      <c r="A582" s="1575"/>
      <c r="B582" s="1582"/>
      <c r="C582" s="1297"/>
      <c r="D582" s="1296"/>
      <c r="E582" s="1296"/>
      <c r="F582" s="1296"/>
      <c r="G582" s="1578"/>
      <c r="H582" s="1583"/>
      <c r="I582" s="1583"/>
      <c r="J582" s="1298"/>
      <c r="K582" s="1298"/>
      <c r="L582" s="1298"/>
      <c r="M582" s="1298"/>
      <c r="N582" s="1298"/>
      <c r="O582" s="1296"/>
      <c r="P582" s="1296"/>
      <c r="Q582" s="1296"/>
      <c r="R582" s="1297"/>
      <c r="S582" s="1297"/>
      <c r="T582" s="1297"/>
      <c r="U582" s="1297"/>
      <c r="V582" s="1297"/>
      <c r="W582" s="1297"/>
      <c r="X582" s="1297"/>
      <c r="Y582" s="1297"/>
      <c r="Z582" s="1297"/>
    </row>
    <row r="583" spans="1:26" ht="15.75" customHeight="1">
      <c r="A583" s="1575"/>
      <c r="B583" s="1582"/>
      <c r="C583" s="1297"/>
      <c r="D583" s="1296"/>
      <c r="E583" s="1296"/>
      <c r="F583" s="1296"/>
      <c r="G583" s="1578"/>
      <c r="H583" s="1583"/>
      <c r="I583" s="1583"/>
      <c r="J583" s="1298"/>
      <c r="K583" s="1298"/>
      <c r="L583" s="1298"/>
      <c r="M583" s="1298"/>
      <c r="N583" s="1298"/>
      <c r="O583" s="1296"/>
      <c r="P583" s="1296"/>
      <c r="Q583" s="1296"/>
      <c r="R583" s="1297"/>
      <c r="S583" s="1297"/>
      <c r="T583" s="1297"/>
      <c r="U583" s="1297"/>
      <c r="V583" s="1297"/>
      <c r="W583" s="1297"/>
      <c r="X583" s="1297"/>
      <c r="Y583" s="1297"/>
      <c r="Z583" s="1297"/>
    </row>
    <row r="584" spans="1:26" ht="15.75" customHeight="1">
      <c r="A584" s="1575"/>
      <c r="B584" s="1582"/>
      <c r="C584" s="1297"/>
      <c r="D584" s="1296"/>
      <c r="E584" s="1296"/>
      <c r="F584" s="1296"/>
      <c r="G584" s="1578"/>
      <c r="H584" s="1583"/>
      <c r="I584" s="1583"/>
      <c r="J584" s="1298"/>
      <c r="K584" s="1298"/>
      <c r="L584" s="1298"/>
      <c r="M584" s="1298"/>
      <c r="N584" s="1298"/>
      <c r="O584" s="1296"/>
      <c r="P584" s="1296"/>
      <c r="Q584" s="1296"/>
      <c r="R584" s="1297"/>
      <c r="S584" s="1297"/>
      <c r="T584" s="1297"/>
      <c r="U584" s="1297"/>
      <c r="V584" s="1297"/>
      <c r="W584" s="1297"/>
      <c r="X584" s="1297"/>
      <c r="Y584" s="1297"/>
      <c r="Z584" s="1297"/>
    </row>
    <row r="585" spans="1:26" ht="15.75" customHeight="1">
      <c r="A585" s="1575"/>
      <c r="B585" s="1582"/>
      <c r="C585" s="1297"/>
      <c r="D585" s="1296"/>
      <c r="E585" s="1296"/>
      <c r="F585" s="1296"/>
      <c r="G585" s="1578"/>
      <c r="H585" s="1583"/>
      <c r="I585" s="1583"/>
      <c r="J585" s="1298"/>
      <c r="K585" s="1298"/>
      <c r="L585" s="1298"/>
      <c r="M585" s="1298"/>
      <c r="N585" s="1298"/>
      <c r="O585" s="1296"/>
      <c r="P585" s="1296"/>
      <c r="Q585" s="1296"/>
      <c r="R585" s="1297"/>
      <c r="S585" s="1297"/>
      <c r="T585" s="1297"/>
      <c r="U585" s="1297"/>
      <c r="V585" s="1297"/>
      <c r="W585" s="1297"/>
      <c r="X585" s="1297"/>
      <c r="Y585" s="1297"/>
      <c r="Z585" s="1297"/>
    </row>
    <row r="586" spans="1:26" ht="15.75" customHeight="1">
      <c r="A586" s="1575"/>
      <c r="B586" s="1582"/>
      <c r="C586" s="1297"/>
      <c r="D586" s="1296"/>
      <c r="E586" s="1296"/>
      <c r="F586" s="1296"/>
      <c r="G586" s="1578"/>
      <c r="H586" s="1583"/>
      <c r="I586" s="1583"/>
      <c r="J586" s="1298"/>
      <c r="K586" s="1298"/>
      <c r="L586" s="1298"/>
      <c r="M586" s="1298"/>
      <c r="N586" s="1298"/>
      <c r="O586" s="1296"/>
      <c r="P586" s="1296"/>
      <c r="Q586" s="1296"/>
      <c r="R586" s="1297"/>
      <c r="S586" s="1297"/>
      <c r="T586" s="1297"/>
      <c r="U586" s="1297"/>
      <c r="V586" s="1297"/>
      <c r="W586" s="1297"/>
      <c r="X586" s="1297"/>
      <c r="Y586" s="1297"/>
      <c r="Z586" s="1297"/>
    </row>
    <row r="587" spans="1:26" ht="15.75" customHeight="1">
      <c r="A587" s="1575"/>
      <c r="B587" s="1582"/>
      <c r="C587" s="1297"/>
      <c r="D587" s="1296"/>
      <c r="E587" s="1296"/>
      <c r="F587" s="1296"/>
      <c r="G587" s="1578"/>
      <c r="H587" s="1583"/>
      <c r="I587" s="1583"/>
      <c r="J587" s="1298"/>
      <c r="K587" s="1298"/>
      <c r="L587" s="1298"/>
      <c r="M587" s="1298"/>
      <c r="N587" s="1298"/>
      <c r="O587" s="1296"/>
      <c r="P587" s="1296"/>
      <c r="Q587" s="1296"/>
      <c r="R587" s="1297"/>
      <c r="S587" s="1297"/>
      <c r="T587" s="1297"/>
      <c r="U587" s="1297"/>
      <c r="V587" s="1297"/>
      <c r="W587" s="1297"/>
      <c r="X587" s="1297"/>
      <c r="Y587" s="1297"/>
      <c r="Z587" s="1297"/>
    </row>
    <row r="588" spans="1:26" ht="15.75" customHeight="1">
      <c r="A588" s="1575"/>
      <c r="B588" s="1582"/>
      <c r="C588" s="1297"/>
      <c r="D588" s="1296"/>
      <c r="E588" s="1296"/>
      <c r="F588" s="1296"/>
      <c r="G588" s="1578"/>
      <c r="H588" s="1583"/>
      <c r="I588" s="1583"/>
      <c r="J588" s="1298"/>
      <c r="K588" s="1298"/>
      <c r="L588" s="1298"/>
      <c r="M588" s="1298"/>
      <c r="N588" s="1298"/>
      <c r="O588" s="1296"/>
      <c r="P588" s="1296"/>
      <c r="Q588" s="1296"/>
      <c r="R588" s="1297"/>
      <c r="S588" s="1297"/>
      <c r="T588" s="1297"/>
      <c r="U588" s="1297"/>
      <c r="V588" s="1297"/>
      <c r="W588" s="1297"/>
      <c r="X588" s="1297"/>
      <c r="Y588" s="1297"/>
      <c r="Z588" s="1297"/>
    </row>
    <row r="589" spans="1:26" ht="15.75" customHeight="1">
      <c r="A589" s="1575"/>
      <c r="B589" s="1582"/>
      <c r="C589" s="1297"/>
      <c r="D589" s="1296"/>
      <c r="E589" s="1296"/>
      <c r="F589" s="1296"/>
      <c r="G589" s="1578"/>
      <c r="H589" s="1583"/>
      <c r="I589" s="1583"/>
      <c r="J589" s="1298"/>
      <c r="K589" s="1298"/>
      <c r="L589" s="1298"/>
      <c r="M589" s="1298"/>
      <c r="N589" s="1298"/>
      <c r="O589" s="1296"/>
      <c r="P589" s="1296"/>
      <c r="Q589" s="1296"/>
      <c r="R589" s="1297"/>
      <c r="S589" s="1297"/>
      <c r="T589" s="1297"/>
      <c r="U589" s="1297"/>
      <c r="V589" s="1297"/>
      <c r="W589" s="1297"/>
      <c r="X589" s="1297"/>
      <c r="Y589" s="1297"/>
      <c r="Z589" s="1297"/>
    </row>
    <row r="590" spans="1:26" ht="15.75" customHeight="1">
      <c r="A590" s="1575"/>
      <c r="B590" s="1582"/>
      <c r="C590" s="1297"/>
      <c r="D590" s="1296"/>
      <c r="E590" s="1296"/>
      <c r="F590" s="1296"/>
      <c r="G590" s="1578"/>
      <c r="H590" s="1583"/>
      <c r="I590" s="1583"/>
      <c r="J590" s="1298"/>
      <c r="K590" s="1298"/>
      <c r="L590" s="1298"/>
      <c r="M590" s="1298"/>
      <c r="N590" s="1298"/>
      <c r="O590" s="1296"/>
      <c r="P590" s="1296"/>
      <c r="Q590" s="1296"/>
      <c r="R590" s="1297"/>
      <c r="S590" s="1297"/>
      <c r="T590" s="1297"/>
      <c r="U590" s="1297"/>
      <c r="V590" s="1297"/>
      <c r="W590" s="1297"/>
      <c r="X590" s="1297"/>
      <c r="Y590" s="1297"/>
      <c r="Z590" s="1297"/>
    </row>
    <row r="591" spans="1:26" ht="15.75" customHeight="1">
      <c r="A591" s="1575"/>
      <c r="B591" s="1582"/>
      <c r="C591" s="1297"/>
      <c r="D591" s="1296"/>
      <c r="E591" s="1296"/>
      <c r="F591" s="1296"/>
      <c r="G591" s="1578"/>
      <c r="H591" s="1583"/>
      <c r="I591" s="1583"/>
      <c r="J591" s="1298"/>
      <c r="K591" s="1298"/>
      <c r="L591" s="1298"/>
      <c r="M591" s="1298"/>
      <c r="N591" s="1298"/>
      <c r="O591" s="1296"/>
      <c r="P591" s="1296"/>
      <c r="Q591" s="1296"/>
      <c r="R591" s="1297"/>
      <c r="S591" s="1297"/>
      <c r="T591" s="1297"/>
      <c r="U591" s="1297"/>
      <c r="V591" s="1297"/>
      <c r="W591" s="1297"/>
      <c r="X591" s="1297"/>
      <c r="Y591" s="1297"/>
      <c r="Z591" s="1297"/>
    </row>
    <row r="592" spans="1:26" ht="15.75" customHeight="1">
      <c r="A592" s="1575"/>
      <c r="B592" s="1582"/>
      <c r="C592" s="1297"/>
      <c r="D592" s="1296"/>
      <c r="E592" s="1296"/>
      <c r="F592" s="1296"/>
      <c r="G592" s="1578"/>
      <c r="H592" s="1583"/>
      <c r="I592" s="1583"/>
      <c r="J592" s="1298"/>
      <c r="K592" s="1298"/>
      <c r="L592" s="1298"/>
      <c r="M592" s="1298"/>
      <c r="N592" s="1298"/>
      <c r="O592" s="1296"/>
      <c r="P592" s="1296"/>
      <c r="Q592" s="1296"/>
      <c r="R592" s="1297"/>
      <c r="S592" s="1297"/>
      <c r="T592" s="1297"/>
      <c r="U592" s="1297"/>
      <c r="V592" s="1297"/>
      <c r="W592" s="1297"/>
      <c r="X592" s="1297"/>
      <c r="Y592" s="1297"/>
      <c r="Z592" s="1297"/>
    </row>
    <row r="593" spans="1:26" ht="15.75" customHeight="1">
      <c r="A593" s="1575"/>
      <c r="B593" s="1582"/>
      <c r="C593" s="1297"/>
      <c r="D593" s="1296"/>
      <c r="E593" s="1296"/>
      <c r="F593" s="1296"/>
      <c r="G593" s="1578"/>
      <c r="H593" s="1583"/>
      <c r="I593" s="1583"/>
      <c r="J593" s="1298"/>
      <c r="K593" s="1298"/>
      <c r="L593" s="1298"/>
      <c r="M593" s="1298"/>
      <c r="N593" s="1298"/>
      <c r="O593" s="1296"/>
      <c r="P593" s="1296"/>
      <c r="Q593" s="1296"/>
      <c r="R593" s="1297"/>
      <c r="S593" s="1297"/>
      <c r="T593" s="1297"/>
      <c r="U593" s="1297"/>
      <c r="V593" s="1297"/>
      <c r="W593" s="1297"/>
      <c r="X593" s="1297"/>
      <c r="Y593" s="1297"/>
      <c r="Z593" s="1297"/>
    </row>
    <row r="594" spans="1:26" ht="15.75" customHeight="1">
      <c r="A594" s="1575"/>
      <c r="B594" s="1582"/>
      <c r="C594" s="1297"/>
      <c r="D594" s="1296"/>
      <c r="E594" s="1296"/>
      <c r="F594" s="1296"/>
      <c r="G594" s="1578"/>
      <c r="H594" s="1583"/>
      <c r="I594" s="1583"/>
      <c r="J594" s="1298"/>
      <c r="K594" s="1298"/>
      <c r="L594" s="1298"/>
      <c r="M594" s="1298"/>
      <c r="N594" s="1298"/>
      <c r="O594" s="1296"/>
      <c r="P594" s="1296"/>
      <c r="Q594" s="1296"/>
      <c r="R594" s="1297"/>
      <c r="S594" s="1297"/>
      <c r="T594" s="1297"/>
      <c r="U594" s="1297"/>
      <c r="V594" s="1297"/>
      <c r="W594" s="1297"/>
      <c r="X594" s="1297"/>
      <c r="Y594" s="1297"/>
      <c r="Z594" s="1297"/>
    </row>
    <row r="595" spans="1:26" ht="15.75" customHeight="1">
      <c r="A595" s="1575"/>
      <c r="B595" s="1582"/>
      <c r="C595" s="1297"/>
      <c r="D595" s="1296"/>
      <c r="E595" s="1296"/>
      <c r="F595" s="1296"/>
      <c r="G595" s="1578"/>
      <c r="H595" s="1583"/>
      <c r="I595" s="1583"/>
      <c r="J595" s="1298"/>
      <c r="K595" s="1298"/>
      <c r="L595" s="1298"/>
      <c r="M595" s="1298"/>
      <c r="N595" s="1298"/>
      <c r="O595" s="1296"/>
      <c r="P595" s="1296"/>
      <c r="Q595" s="1296"/>
      <c r="R595" s="1297"/>
      <c r="S595" s="1297"/>
      <c r="T595" s="1297"/>
      <c r="U595" s="1297"/>
      <c r="V595" s="1297"/>
      <c r="W595" s="1297"/>
      <c r="X595" s="1297"/>
      <c r="Y595" s="1297"/>
      <c r="Z595" s="1297"/>
    </row>
    <row r="596" spans="1:26" ht="15.75" customHeight="1">
      <c r="A596" s="1575"/>
      <c r="B596" s="1582"/>
      <c r="C596" s="1297"/>
      <c r="D596" s="1296"/>
      <c r="E596" s="1296"/>
      <c r="F596" s="1296"/>
      <c r="G596" s="1578"/>
      <c r="H596" s="1583"/>
      <c r="I596" s="1583"/>
      <c r="J596" s="1298"/>
      <c r="K596" s="1298"/>
      <c r="L596" s="1298"/>
      <c r="M596" s="1298"/>
      <c r="N596" s="1298"/>
      <c r="O596" s="1296"/>
      <c r="P596" s="1296"/>
      <c r="Q596" s="1296"/>
      <c r="R596" s="1297"/>
      <c r="S596" s="1297"/>
      <c r="T596" s="1297"/>
      <c r="U596" s="1297"/>
      <c r="V596" s="1297"/>
      <c r="W596" s="1297"/>
      <c r="X596" s="1297"/>
      <c r="Y596" s="1297"/>
      <c r="Z596" s="1297"/>
    </row>
    <row r="597" spans="1:26" ht="15.75" customHeight="1">
      <c r="A597" s="1575"/>
      <c r="B597" s="1582"/>
      <c r="C597" s="1297"/>
      <c r="D597" s="1296"/>
      <c r="E597" s="1296"/>
      <c r="F597" s="1296"/>
      <c r="G597" s="1578"/>
      <c r="H597" s="1583"/>
      <c r="I597" s="1583"/>
      <c r="J597" s="1298"/>
      <c r="K597" s="1298"/>
      <c r="L597" s="1298"/>
      <c r="M597" s="1298"/>
      <c r="N597" s="1298"/>
      <c r="O597" s="1296"/>
      <c r="P597" s="1296"/>
      <c r="Q597" s="1296"/>
      <c r="R597" s="1297"/>
      <c r="S597" s="1297"/>
      <c r="T597" s="1297"/>
      <c r="U597" s="1297"/>
      <c r="V597" s="1297"/>
      <c r="W597" s="1297"/>
      <c r="X597" s="1297"/>
      <c r="Y597" s="1297"/>
      <c r="Z597" s="1297"/>
    </row>
    <row r="598" spans="1:26" ht="15.75" customHeight="1">
      <c r="A598" s="1575"/>
      <c r="B598" s="1582"/>
      <c r="C598" s="1297"/>
      <c r="D598" s="1296"/>
      <c r="E598" s="1296"/>
      <c r="F598" s="1296"/>
      <c r="G598" s="1578"/>
      <c r="H598" s="1583"/>
      <c r="I598" s="1583"/>
      <c r="J598" s="1298"/>
      <c r="K598" s="1298"/>
      <c r="L598" s="1298"/>
      <c r="M598" s="1298"/>
      <c r="N598" s="1298"/>
      <c r="O598" s="1296"/>
      <c r="P598" s="1296"/>
      <c r="Q598" s="1296"/>
      <c r="R598" s="1297"/>
      <c r="S598" s="1297"/>
      <c r="T598" s="1297"/>
      <c r="U598" s="1297"/>
      <c r="V598" s="1297"/>
      <c r="W598" s="1297"/>
      <c r="X598" s="1297"/>
      <c r="Y598" s="1297"/>
      <c r="Z598" s="1297"/>
    </row>
    <row r="599" spans="1:26" ht="15.75" customHeight="1">
      <c r="A599" s="1575"/>
      <c r="B599" s="1582"/>
      <c r="C599" s="1297"/>
      <c r="D599" s="1296"/>
      <c r="E599" s="1296"/>
      <c r="F599" s="1296"/>
      <c r="G599" s="1578"/>
      <c r="H599" s="1583"/>
      <c r="I599" s="1583"/>
      <c r="J599" s="1298"/>
      <c r="K599" s="1298"/>
      <c r="L599" s="1298"/>
      <c r="M599" s="1298"/>
      <c r="N599" s="1298"/>
      <c r="O599" s="1296"/>
      <c r="P599" s="1296"/>
      <c r="Q599" s="1296"/>
      <c r="R599" s="1297"/>
      <c r="S599" s="1297"/>
      <c r="T599" s="1297"/>
      <c r="U599" s="1297"/>
      <c r="V599" s="1297"/>
      <c r="W599" s="1297"/>
      <c r="X599" s="1297"/>
      <c r="Y599" s="1297"/>
      <c r="Z599" s="1297"/>
    </row>
    <row r="600" spans="1:26" ht="15.75" customHeight="1">
      <c r="A600" s="1575"/>
      <c r="B600" s="1582"/>
      <c r="C600" s="1297"/>
      <c r="D600" s="1296"/>
      <c r="E600" s="1296"/>
      <c r="F600" s="1296"/>
      <c r="G600" s="1578"/>
      <c r="H600" s="1583"/>
      <c r="I600" s="1583"/>
      <c r="J600" s="1298"/>
      <c r="K600" s="1298"/>
      <c r="L600" s="1298"/>
      <c r="M600" s="1298"/>
      <c r="N600" s="1298"/>
      <c r="O600" s="1296"/>
      <c r="P600" s="1296"/>
      <c r="Q600" s="1296"/>
      <c r="R600" s="1297"/>
      <c r="S600" s="1297"/>
      <c r="T600" s="1297"/>
      <c r="U600" s="1297"/>
      <c r="V600" s="1297"/>
      <c r="W600" s="1297"/>
      <c r="X600" s="1297"/>
      <c r="Y600" s="1297"/>
      <c r="Z600" s="1297"/>
    </row>
    <row r="601" spans="1:26" ht="15.75" customHeight="1">
      <c r="A601" s="1575"/>
      <c r="B601" s="1582"/>
      <c r="C601" s="1297"/>
      <c r="D601" s="1296"/>
      <c r="E601" s="1296"/>
      <c r="F601" s="1296"/>
      <c r="G601" s="1578"/>
      <c r="H601" s="1583"/>
      <c r="I601" s="1583"/>
      <c r="J601" s="1298"/>
      <c r="K601" s="1298"/>
      <c r="L601" s="1298"/>
      <c r="M601" s="1298"/>
      <c r="N601" s="1298"/>
      <c r="O601" s="1296"/>
      <c r="P601" s="1296"/>
      <c r="Q601" s="1296"/>
      <c r="R601" s="1297"/>
      <c r="S601" s="1297"/>
      <c r="T601" s="1297"/>
      <c r="U601" s="1297"/>
      <c r="V601" s="1297"/>
      <c r="W601" s="1297"/>
      <c r="X601" s="1297"/>
      <c r="Y601" s="1297"/>
      <c r="Z601" s="1297"/>
    </row>
    <row r="602" spans="1:26" ht="15.75" customHeight="1">
      <c r="A602" s="1575"/>
      <c r="B602" s="1582"/>
      <c r="C602" s="1297"/>
      <c r="D602" s="1296"/>
      <c r="E602" s="1296"/>
      <c r="F602" s="1296"/>
      <c r="G602" s="1578"/>
      <c r="H602" s="1583"/>
      <c r="I602" s="1583"/>
      <c r="J602" s="1298"/>
      <c r="K602" s="1298"/>
      <c r="L602" s="1298"/>
      <c r="M602" s="1298"/>
      <c r="N602" s="1298"/>
      <c r="O602" s="1296"/>
      <c r="P602" s="1296"/>
      <c r="Q602" s="1296"/>
      <c r="R602" s="1297"/>
      <c r="S602" s="1297"/>
      <c r="T602" s="1297"/>
      <c r="U602" s="1297"/>
      <c r="V602" s="1297"/>
      <c r="W602" s="1297"/>
      <c r="X602" s="1297"/>
      <c r="Y602" s="1297"/>
      <c r="Z602" s="1297"/>
    </row>
    <row r="603" spans="1:26" ht="15.75" customHeight="1">
      <c r="A603" s="1575"/>
      <c r="B603" s="1582"/>
      <c r="C603" s="1297"/>
      <c r="D603" s="1296"/>
      <c r="E603" s="1296"/>
      <c r="F603" s="1296"/>
      <c r="G603" s="1578"/>
      <c r="H603" s="1583"/>
      <c r="I603" s="1583"/>
      <c r="J603" s="1298"/>
      <c r="K603" s="1298"/>
      <c r="L603" s="1298"/>
      <c r="M603" s="1298"/>
      <c r="N603" s="1298"/>
      <c r="O603" s="1296"/>
      <c r="P603" s="1296"/>
      <c r="Q603" s="1296"/>
      <c r="R603" s="1297"/>
      <c r="S603" s="1297"/>
      <c r="T603" s="1297"/>
      <c r="U603" s="1297"/>
      <c r="V603" s="1297"/>
      <c r="W603" s="1297"/>
      <c r="X603" s="1297"/>
      <c r="Y603" s="1297"/>
      <c r="Z603" s="1297"/>
    </row>
    <row r="604" spans="1:26" ht="15.75" customHeight="1">
      <c r="A604" s="1575"/>
      <c r="B604" s="1582"/>
      <c r="C604" s="1297"/>
      <c r="D604" s="1296"/>
      <c r="E604" s="1296"/>
      <c r="F604" s="1296"/>
      <c r="G604" s="1578"/>
      <c r="H604" s="1583"/>
      <c r="I604" s="1583"/>
      <c r="J604" s="1298"/>
      <c r="K604" s="1298"/>
      <c r="L604" s="1298"/>
      <c r="M604" s="1298"/>
      <c r="N604" s="1298"/>
      <c r="O604" s="1296"/>
      <c r="P604" s="1296"/>
      <c r="Q604" s="1296"/>
      <c r="R604" s="1297"/>
      <c r="S604" s="1297"/>
      <c r="T604" s="1297"/>
      <c r="U604" s="1297"/>
      <c r="V604" s="1297"/>
      <c r="W604" s="1297"/>
      <c r="X604" s="1297"/>
      <c r="Y604" s="1297"/>
      <c r="Z604" s="1297"/>
    </row>
    <row r="605" spans="1:26" ht="15.75" customHeight="1">
      <c r="A605" s="1575"/>
      <c r="B605" s="1582"/>
      <c r="C605" s="1297"/>
      <c r="D605" s="1296"/>
      <c r="E605" s="1296"/>
      <c r="F605" s="1296"/>
      <c r="G605" s="1578"/>
      <c r="H605" s="1583"/>
      <c r="I605" s="1583"/>
      <c r="J605" s="1298"/>
      <c r="K605" s="1298"/>
      <c r="L605" s="1298"/>
      <c r="M605" s="1298"/>
      <c r="N605" s="1298"/>
      <c r="O605" s="1296"/>
      <c r="P605" s="1296"/>
      <c r="Q605" s="1296"/>
      <c r="R605" s="1297"/>
      <c r="S605" s="1297"/>
      <c r="T605" s="1297"/>
      <c r="U605" s="1297"/>
      <c r="V605" s="1297"/>
      <c r="W605" s="1297"/>
      <c r="X605" s="1297"/>
      <c r="Y605" s="1297"/>
      <c r="Z605" s="1297"/>
    </row>
    <row r="606" spans="1:26" ht="15.75" customHeight="1">
      <c r="A606" s="1575"/>
      <c r="B606" s="1582"/>
      <c r="C606" s="1297"/>
      <c r="D606" s="1296"/>
      <c r="E606" s="1296"/>
      <c r="F606" s="1296"/>
      <c r="G606" s="1578"/>
      <c r="H606" s="1583"/>
      <c r="I606" s="1583"/>
      <c r="J606" s="1298"/>
      <c r="K606" s="1298"/>
      <c r="L606" s="1298"/>
      <c r="M606" s="1298"/>
      <c r="N606" s="1298"/>
      <c r="O606" s="1296"/>
      <c r="P606" s="1296"/>
      <c r="Q606" s="1296"/>
      <c r="R606" s="1297"/>
      <c r="S606" s="1297"/>
      <c r="T606" s="1297"/>
      <c r="U606" s="1297"/>
      <c r="V606" s="1297"/>
      <c r="W606" s="1297"/>
      <c r="X606" s="1297"/>
      <c r="Y606" s="1297"/>
      <c r="Z606" s="1297"/>
    </row>
    <row r="607" spans="1:26" ht="15.75" customHeight="1">
      <c r="A607" s="1575"/>
      <c r="B607" s="1582"/>
      <c r="C607" s="1297"/>
      <c r="D607" s="1296"/>
      <c r="E607" s="1296"/>
      <c r="F607" s="1296"/>
      <c r="G607" s="1578"/>
      <c r="H607" s="1583"/>
      <c r="I607" s="1583"/>
      <c r="J607" s="1298"/>
      <c r="K607" s="1298"/>
      <c r="L607" s="1298"/>
      <c r="M607" s="1298"/>
      <c r="N607" s="1298"/>
      <c r="O607" s="1296"/>
      <c r="P607" s="1296"/>
      <c r="Q607" s="1296"/>
      <c r="R607" s="1297"/>
      <c r="S607" s="1297"/>
      <c r="T607" s="1297"/>
      <c r="U607" s="1297"/>
      <c r="V607" s="1297"/>
      <c r="W607" s="1297"/>
      <c r="X607" s="1297"/>
      <c r="Y607" s="1297"/>
      <c r="Z607" s="1297"/>
    </row>
    <row r="608" spans="1:26" ht="15.75" customHeight="1">
      <c r="A608" s="1575"/>
      <c r="B608" s="1582"/>
      <c r="C608" s="1297"/>
      <c r="D608" s="1296"/>
      <c r="E608" s="1296"/>
      <c r="F608" s="1296"/>
      <c r="G608" s="1578"/>
      <c r="H608" s="1583"/>
      <c r="I608" s="1583"/>
      <c r="J608" s="1298"/>
      <c r="K608" s="1298"/>
      <c r="L608" s="1298"/>
      <c r="M608" s="1298"/>
      <c r="N608" s="1298"/>
      <c r="O608" s="1296"/>
      <c r="P608" s="1296"/>
      <c r="Q608" s="1296"/>
      <c r="R608" s="1297"/>
      <c r="S608" s="1297"/>
      <c r="T608" s="1297"/>
      <c r="U608" s="1297"/>
      <c r="V608" s="1297"/>
      <c r="W608" s="1297"/>
      <c r="X608" s="1297"/>
      <c r="Y608" s="1297"/>
      <c r="Z608" s="1297"/>
    </row>
    <row r="609" spans="1:26" ht="15.75" customHeight="1">
      <c r="A609" s="1575"/>
      <c r="B609" s="1582"/>
      <c r="C609" s="1297"/>
      <c r="D609" s="1296"/>
      <c r="E609" s="1296"/>
      <c r="F609" s="1296"/>
      <c r="G609" s="1578"/>
      <c r="H609" s="1583"/>
      <c r="I609" s="1583"/>
      <c r="J609" s="1298"/>
      <c r="K609" s="1298"/>
      <c r="L609" s="1298"/>
      <c r="M609" s="1298"/>
      <c r="N609" s="1298"/>
      <c r="O609" s="1296"/>
      <c r="P609" s="1296"/>
      <c r="Q609" s="1296"/>
      <c r="R609" s="1297"/>
      <c r="S609" s="1297"/>
      <c r="T609" s="1297"/>
      <c r="U609" s="1297"/>
      <c r="V609" s="1297"/>
      <c r="W609" s="1297"/>
      <c r="X609" s="1297"/>
      <c r="Y609" s="1297"/>
      <c r="Z609" s="1297"/>
    </row>
    <row r="610" spans="1:26" ht="15.75" customHeight="1">
      <c r="A610" s="1575"/>
      <c r="B610" s="1582"/>
      <c r="C610" s="1297"/>
      <c r="D610" s="1296"/>
      <c r="E610" s="1296"/>
      <c r="F610" s="1296"/>
      <c r="G610" s="1578"/>
      <c r="H610" s="1583"/>
      <c r="I610" s="1583"/>
      <c r="J610" s="1298"/>
      <c r="K610" s="1298"/>
      <c r="L610" s="1298"/>
      <c r="M610" s="1298"/>
      <c r="N610" s="1298"/>
      <c r="O610" s="1296"/>
      <c r="P610" s="1296"/>
      <c r="Q610" s="1296"/>
      <c r="R610" s="1297"/>
      <c r="S610" s="1297"/>
      <c r="T610" s="1297"/>
      <c r="U610" s="1297"/>
      <c r="V610" s="1297"/>
      <c r="W610" s="1297"/>
      <c r="X610" s="1297"/>
      <c r="Y610" s="1297"/>
      <c r="Z610" s="1297"/>
    </row>
    <row r="611" spans="1:26" ht="15.75" customHeight="1">
      <c r="A611" s="1575"/>
      <c r="B611" s="1582"/>
      <c r="C611" s="1297"/>
      <c r="D611" s="1296"/>
      <c r="E611" s="1296"/>
      <c r="F611" s="1296"/>
      <c r="G611" s="1578"/>
      <c r="H611" s="1583"/>
      <c r="I611" s="1583"/>
      <c r="J611" s="1298"/>
      <c r="K611" s="1298"/>
      <c r="L611" s="1298"/>
      <c r="M611" s="1298"/>
      <c r="N611" s="1298"/>
      <c r="O611" s="1296"/>
      <c r="P611" s="1296"/>
      <c r="Q611" s="1296"/>
      <c r="R611" s="1297"/>
      <c r="S611" s="1297"/>
      <c r="T611" s="1297"/>
      <c r="U611" s="1297"/>
      <c r="V611" s="1297"/>
      <c r="W611" s="1297"/>
      <c r="X611" s="1297"/>
      <c r="Y611" s="1297"/>
      <c r="Z611" s="1297"/>
    </row>
    <row r="612" spans="1:26" ht="15.75" customHeight="1">
      <c r="A612" s="1575"/>
      <c r="B612" s="1582"/>
      <c r="C612" s="1297"/>
      <c r="D612" s="1296"/>
      <c r="E612" s="1296"/>
      <c r="F612" s="1296"/>
      <c r="G612" s="1578"/>
      <c r="H612" s="1583"/>
      <c r="I612" s="1583"/>
      <c r="J612" s="1298"/>
      <c r="K612" s="1298"/>
      <c r="L612" s="1298"/>
      <c r="M612" s="1298"/>
      <c r="N612" s="1298"/>
      <c r="O612" s="1296"/>
      <c r="P612" s="1296"/>
      <c r="Q612" s="1296"/>
      <c r="R612" s="1297"/>
      <c r="S612" s="1297"/>
      <c r="T612" s="1297"/>
      <c r="U612" s="1297"/>
      <c r="V612" s="1297"/>
      <c r="W612" s="1297"/>
      <c r="X612" s="1297"/>
      <c r="Y612" s="1297"/>
      <c r="Z612" s="1297"/>
    </row>
    <row r="613" spans="1:26" ht="15.75" customHeight="1">
      <c r="A613" s="1575"/>
      <c r="B613" s="1582"/>
      <c r="C613" s="1297"/>
      <c r="D613" s="1296"/>
      <c r="E613" s="1296"/>
      <c r="F613" s="1296"/>
      <c r="G613" s="1578"/>
      <c r="H613" s="1583"/>
      <c r="I613" s="1583"/>
      <c r="J613" s="1298"/>
      <c r="K613" s="1298"/>
      <c r="L613" s="1298"/>
      <c r="M613" s="1298"/>
      <c r="N613" s="1298"/>
      <c r="O613" s="1296"/>
      <c r="P613" s="1296"/>
      <c r="Q613" s="1296"/>
      <c r="R613" s="1297"/>
      <c r="S613" s="1297"/>
      <c r="T613" s="1297"/>
      <c r="U613" s="1297"/>
      <c r="V613" s="1297"/>
      <c r="W613" s="1297"/>
      <c r="X613" s="1297"/>
      <c r="Y613" s="1297"/>
      <c r="Z613" s="1297"/>
    </row>
    <row r="614" spans="1:26" ht="15.75" customHeight="1">
      <c r="A614" s="1575"/>
      <c r="B614" s="1582"/>
      <c r="C614" s="1297"/>
      <c r="D614" s="1296"/>
      <c r="E614" s="1296"/>
      <c r="F614" s="1296"/>
      <c r="G614" s="1578"/>
      <c r="H614" s="1583"/>
      <c r="I614" s="1583"/>
      <c r="J614" s="1298"/>
      <c r="K614" s="1298"/>
      <c r="L614" s="1298"/>
      <c r="M614" s="1298"/>
      <c r="N614" s="1298"/>
      <c r="O614" s="1296"/>
      <c r="P614" s="1296"/>
      <c r="Q614" s="1296"/>
      <c r="R614" s="1297"/>
      <c r="S614" s="1297"/>
      <c r="T614" s="1297"/>
      <c r="U614" s="1297"/>
      <c r="V614" s="1297"/>
      <c r="W614" s="1297"/>
      <c r="X614" s="1297"/>
      <c r="Y614" s="1297"/>
      <c r="Z614" s="1297"/>
    </row>
    <row r="615" spans="1:26" ht="15.75" customHeight="1">
      <c r="A615" s="1575"/>
      <c r="B615" s="1582"/>
      <c r="C615" s="1297"/>
      <c r="D615" s="1296"/>
      <c r="E615" s="1296"/>
      <c r="F615" s="1296"/>
      <c r="G615" s="1578"/>
      <c r="H615" s="1583"/>
      <c r="I615" s="1583"/>
      <c r="J615" s="1298"/>
      <c r="K615" s="1298"/>
      <c r="L615" s="1298"/>
      <c r="M615" s="1298"/>
      <c r="N615" s="1298"/>
      <c r="O615" s="1296"/>
      <c r="P615" s="1296"/>
      <c r="Q615" s="1296"/>
      <c r="R615" s="1297"/>
      <c r="S615" s="1297"/>
      <c r="T615" s="1297"/>
      <c r="U615" s="1297"/>
      <c r="V615" s="1297"/>
      <c r="W615" s="1297"/>
      <c r="X615" s="1297"/>
      <c r="Y615" s="1297"/>
      <c r="Z615" s="1297"/>
    </row>
    <row r="616" spans="1:26" ht="15.75" customHeight="1">
      <c r="A616" s="1575"/>
      <c r="B616" s="1582"/>
      <c r="C616" s="1297"/>
      <c r="D616" s="1296"/>
      <c r="E616" s="1296"/>
      <c r="F616" s="1296"/>
      <c r="G616" s="1578"/>
      <c r="H616" s="1583"/>
      <c r="I616" s="1583"/>
      <c r="J616" s="1298"/>
      <c r="K616" s="1298"/>
      <c r="L616" s="1298"/>
      <c r="M616" s="1298"/>
      <c r="N616" s="1298"/>
      <c r="O616" s="1296"/>
      <c r="P616" s="1296"/>
      <c r="Q616" s="1296"/>
      <c r="R616" s="1297"/>
      <c r="S616" s="1297"/>
      <c r="T616" s="1297"/>
      <c r="U616" s="1297"/>
      <c r="V616" s="1297"/>
      <c r="W616" s="1297"/>
      <c r="X616" s="1297"/>
      <c r="Y616" s="1297"/>
      <c r="Z616" s="1297"/>
    </row>
    <row r="617" spans="1:26" ht="15.75" customHeight="1">
      <c r="A617" s="1575"/>
      <c r="B617" s="1582"/>
      <c r="C617" s="1297"/>
      <c r="D617" s="1296"/>
      <c r="E617" s="1296"/>
      <c r="F617" s="1296"/>
      <c r="G617" s="1578"/>
      <c r="H617" s="1583"/>
      <c r="I617" s="1583"/>
      <c r="J617" s="1298"/>
      <c r="K617" s="1298"/>
      <c r="L617" s="1298"/>
      <c r="M617" s="1298"/>
      <c r="N617" s="1298"/>
      <c r="O617" s="1296"/>
      <c r="P617" s="1296"/>
      <c r="Q617" s="1296"/>
      <c r="R617" s="1297"/>
      <c r="S617" s="1297"/>
      <c r="T617" s="1297"/>
      <c r="U617" s="1297"/>
      <c r="V617" s="1297"/>
      <c r="W617" s="1297"/>
      <c r="X617" s="1297"/>
      <c r="Y617" s="1297"/>
      <c r="Z617" s="1297"/>
    </row>
    <row r="618" spans="1:26" ht="15.75" customHeight="1">
      <c r="A618" s="1575"/>
      <c r="B618" s="1582"/>
      <c r="C618" s="1297"/>
      <c r="D618" s="1296"/>
      <c r="E618" s="1296"/>
      <c r="F618" s="1296"/>
      <c r="G618" s="1578"/>
      <c r="H618" s="1583"/>
      <c r="I618" s="1583"/>
      <c r="J618" s="1298"/>
      <c r="K618" s="1298"/>
      <c r="L618" s="1298"/>
      <c r="M618" s="1298"/>
      <c r="N618" s="1298"/>
      <c r="O618" s="1296"/>
      <c r="P618" s="1296"/>
      <c r="Q618" s="1296"/>
      <c r="R618" s="1297"/>
      <c r="S618" s="1297"/>
      <c r="T618" s="1297"/>
      <c r="U618" s="1297"/>
      <c r="V618" s="1297"/>
      <c r="W618" s="1297"/>
      <c r="X618" s="1297"/>
      <c r="Y618" s="1297"/>
      <c r="Z618" s="1297"/>
    </row>
    <row r="619" spans="1:26" ht="15.75" customHeight="1">
      <c r="A619" s="1575"/>
      <c r="B619" s="1582"/>
      <c r="C619" s="1297"/>
      <c r="D619" s="1296"/>
      <c r="E619" s="1296"/>
      <c r="F619" s="1296"/>
      <c r="G619" s="1578"/>
      <c r="H619" s="1583"/>
      <c r="I619" s="1583"/>
      <c r="J619" s="1298"/>
      <c r="K619" s="1298"/>
      <c r="L619" s="1298"/>
      <c r="M619" s="1298"/>
      <c r="N619" s="1298"/>
      <c r="O619" s="1296"/>
      <c r="P619" s="1296"/>
      <c r="Q619" s="1296"/>
      <c r="R619" s="1297"/>
      <c r="S619" s="1297"/>
      <c r="T619" s="1297"/>
      <c r="U619" s="1297"/>
      <c r="V619" s="1297"/>
      <c r="W619" s="1297"/>
      <c r="X619" s="1297"/>
      <c r="Y619" s="1297"/>
      <c r="Z619" s="1297"/>
    </row>
    <row r="620" spans="1:26" ht="15.75" customHeight="1">
      <c r="A620" s="1575"/>
      <c r="B620" s="1582"/>
      <c r="C620" s="1297"/>
      <c r="D620" s="1296"/>
      <c r="E620" s="1296"/>
      <c r="F620" s="1296"/>
      <c r="G620" s="1578"/>
      <c r="H620" s="1583"/>
      <c r="I620" s="1583"/>
      <c r="J620" s="1298"/>
      <c r="K620" s="1298"/>
      <c r="L620" s="1298"/>
      <c r="M620" s="1298"/>
      <c r="N620" s="1298"/>
      <c r="O620" s="1296"/>
      <c r="P620" s="1296"/>
      <c r="Q620" s="1296"/>
      <c r="R620" s="1297"/>
      <c r="S620" s="1297"/>
      <c r="T620" s="1297"/>
      <c r="U620" s="1297"/>
      <c r="V620" s="1297"/>
      <c r="W620" s="1297"/>
      <c r="X620" s="1297"/>
      <c r="Y620" s="1297"/>
      <c r="Z620" s="1297"/>
    </row>
    <row r="621" spans="1:26" ht="15.75" customHeight="1">
      <c r="A621" s="1575"/>
      <c r="B621" s="1582"/>
      <c r="C621" s="1297"/>
      <c r="D621" s="1296"/>
      <c r="E621" s="1296"/>
      <c r="F621" s="1296"/>
      <c r="G621" s="1578"/>
      <c r="H621" s="1583"/>
      <c r="I621" s="1583"/>
      <c r="J621" s="1298"/>
      <c r="K621" s="1298"/>
      <c r="L621" s="1298"/>
      <c r="M621" s="1298"/>
      <c r="N621" s="1298"/>
      <c r="O621" s="1296"/>
      <c r="P621" s="1296"/>
      <c r="Q621" s="1296"/>
      <c r="R621" s="1297"/>
      <c r="S621" s="1297"/>
      <c r="T621" s="1297"/>
      <c r="U621" s="1297"/>
      <c r="V621" s="1297"/>
      <c r="W621" s="1297"/>
      <c r="X621" s="1297"/>
      <c r="Y621" s="1297"/>
      <c r="Z621" s="1297"/>
    </row>
    <row r="622" spans="1:26" ht="15.75" customHeight="1">
      <c r="A622" s="1575"/>
      <c r="B622" s="1582"/>
      <c r="C622" s="1297"/>
      <c r="D622" s="1296"/>
      <c r="E622" s="1296"/>
      <c r="F622" s="1296"/>
      <c r="G622" s="1578"/>
      <c r="H622" s="1583"/>
      <c r="I622" s="1583"/>
      <c r="J622" s="1298"/>
      <c r="K622" s="1298"/>
      <c r="L622" s="1298"/>
      <c r="M622" s="1298"/>
      <c r="N622" s="1298"/>
      <c r="O622" s="1296"/>
      <c r="P622" s="1296"/>
      <c r="Q622" s="1296"/>
      <c r="R622" s="1297"/>
      <c r="S622" s="1297"/>
      <c r="T622" s="1297"/>
      <c r="U622" s="1297"/>
      <c r="V622" s="1297"/>
      <c r="W622" s="1297"/>
      <c r="X622" s="1297"/>
      <c r="Y622" s="1297"/>
      <c r="Z622" s="1297"/>
    </row>
    <row r="623" spans="1:26" ht="15.75" customHeight="1">
      <c r="A623" s="1575"/>
      <c r="B623" s="1582"/>
      <c r="C623" s="1297"/>
      <c r="D623" s="1296"/>
      <c r="E623" s="1296"/>
      <c r="F623" s="1296"/>
      <c r="G623" s="1578"/>
      <c r="H623" s="1583"/>
      <c r="I623" s="1583"/>
      <c r="J623" s="1298"/>
      <c r="K623" s="1298"/>
      <c r="L623" s="1298"/>
      <c r="M623" s="1298"/>
      <c r="N623" s="1298"/>
      <c r="O623" s="1296"/>
      <c r="P623" s="1296"/>
      <c r="Q623" s="1296"/>
      <c r="R623" s="1297"/>
      <c r="S623" s="1297"/>
      <c r="T623" s="1297"/>
      <c r="U623" s="1297"/>
      <c r="V623" s="1297"/>
      <c r="W623" s="1297"/>
      <c r="X623" s="1297"/>
      <c r="Y623" s="1297"/>
      <c r="Z623" s="1297"/>
    </row>
    <row r="624" spans="1:26" ht="15.75" customHeight="1">
      <c r="A624" s="1575"/>
      <c r="B624" s="1582"/>
      <c r="C624" s="1297"/>
      <c r="D624" s="1296"/>
      <c r="E624" s="1296"/>
      <c r="F624" s="1296"/>
      <c r="G624" s="1578"/>
      <c r="H624" s="1583"/>
      <c r="I624" s="1583"/>
      <c r="J624" s="1298"/>
      <c r="K624" s="1298"/>
      <c r="L624" s="1298"/>
      <c r="M624" s="1298"/>
      <c r="N624" s="1298"/>
      <c r="O624" s="1296"/>
      <c r="P624" s="1296"/>
      <c r="Q624" s="1296"/>
      <c r="R624" s="1297"/>
      <c r="S624" s="1297"/>
      <c r="T624" s="1297"/>
      <c r="U624" s="1297"/>
      <c r="V624" s="1297"/>
      <c r="W624" s="1297"/>
      <c r="X624" s="1297"/>
      <c r="Y624" s="1297"/>
      <c r="Z624" s="1297"/>
    </row>
    <row r="625" spans="1:26" ht="15.75" customHeight="1">
      <c r="A625" s="1575"/>
      <c r="B625" s="1582"/>
      <c r="C625" s="1297"/>
      <c r="D625" s="1296"/>
      <c r="E625" s="1296"/>
      <c r="F625" s="1296"/>
      <c r="G625" s="1578"/>
      <c r="H625" s="1583"/>
      <c r="I625" s="1583"/>
      <c r="J625" s="1298"/>
      <c r="K625" s="1298"/>
      <c r="L625" s="1298"/>
      <c r="M625" s="1298"/>
      <c r="N625" s="1298"/>
      <c r="O625" s="1296"/>
      <c r="P625" s="1296"/>
      <c r="Q625" s="1296"/>
      <c r="R625" s="1297"/>
      <c r="S625" s="1297"/>
      <c r="T625" s="1297"/>
      <c r="U625" s="1297"/>
      <c r="V625" s="1297"/>
      <c r="W625" s="1297"/>
      <c r="X625" s="1297"/>
      <c r="Y625" s="1297"/>
      <c r="Z625" s="1297"/>
    </row>
    <row r="626" spans="1:26" ht="15.75" customHeight="1">
      <c r="A626" s="1575"/>
      <c r="B626" s="1582"/>
      <c r="C626" s="1297"/>
      <c r="D626" s="1296"/>
      <c r="E626" s="1296"/>
      <c r="F626" s="1296"/>
      <c r="G626" s="1578"/>
      <c r="H626" s="1583"/>
      <c r="I626" s="1583"/>
      <c r="J626" s="1298"/>
      <c r="K626" s="1298"/>
      <c r="L626" s="1298"/>
      <c r="M626" s="1298"/>
      <c r="N626" s="1298"/>
      <c r="O626" s="1296"/>
      <c r="P626" s="1296"/>
      <c r="Q626" s="1296"/>
      <c r="R626" s="1297"/>
      <c r="S626" s="1297"/>
      <c r="T626" s="1297"/>
      <c r="U626" s="1297"/>
      <c r="V626" s="1297"/>
      <c r="W626" s="1297"/>
      <c r="X626" s="1297"/>
      <c r="Y626" s="1297"/>
      <c r="Z626" s="1297"/>
    </row>
    <row r="627" spans="1:26" ht="15.75" customHeight="1">
      <c r="A627" s="1575"/>
      <c r="B627" s="1582"/>
      <c r="C627" s="1297"/>
      <c r="D627" s="1296"/>
      <c r="E627" s="1296"/>
      <c r="F627" s="1296"/>
      <c r="G627" s="1578"/>
      <c r="H627" s="1583"/>
      <c r="I627" s="1583"/>
      <c r="J627" s="1298"/>
      <c r="K627" s="1298"/>
      <c r="L627" s="1298"/>
      <c r="M627" s="1298"/>
      <c r="N627" s="1298"/>
      <c r="O627" s="1296"/>
      <c r="P627" s="1296"/>
      <c r="Q627" s="1296"/>
      <c r="R627" s="1297"/>
      <c r="S627" s="1297"/>
      <c r="T627" s="1297"/>
      <c r="U627" s="1297"/>
      <c r="V627" s="1297"/>
      <c r="W627" s="1297"/>
      <c r="X627" s="1297"/>
      <c r="Y627" s="1297"/>
      <c r="Z627" s="1297"/>
    </row>
    <row r="628" spans="1:26" ht="15.75" customHeight="1">
      <c r="A628" s="1575"/>
      <c r="B628" s="1582"/>
      <c r="C628" s="1297"/>
      <c r="D628" s="1296"/>
      <c r="E628" s="1296"/>
      <c r="F628" s="1296"/>
      <c r="G628" s="1578"/>
      <c r="H628" s="1583"/>
      <c r="I628" s="1583"/>
      <c r="J628" s="1298"/>
      <c r="K628" s="1298"/>
      <c r="L628" s="1298"/>
      <c r="M628" s="1298"/>
      <c r="N628" s="1298"/>
      <c r="O628" s="1296"/>
      <c r="P628" s="1296"/>
      <c r="Q628" s="1296"/>
      <c r="R628" s="1297"/>
      <c r="S628" s="1297"/>
      <c r="T628" s="1297"/>
      <c r="U628" s="1297"/>
      <c r="V628" s="1297"/>
      <c r="W628" s="1297"/>
      <c r="X628" s="1297"/>
      <c r="Y628" s="1297"/>
      <c r="Z628" s="1297"/>
    </row>
    <row r="629" spans="1:26" ht="15.75" customHeight="1">
      <c r="A629" s="1575"/>
      <c r="B629" s="1582"/>
      <c r="C629" s="1297"/>
      <c r="D629" s="1296"/>
      <c r="E629" s="1296"/>
      <c r="F629" s="1296"/>
      <c r="G629" s="1578"/>
      <c r="H629" s="1583"/>
      <c r="I629" s="1583"/>
      <c r="J629" s="1298"/>
      <c r="K629" s="1298"/>
      <c r="L629" s="1298"/>
      <c r="M629" s="1298"/>
      <c r="N629" s="1298"/>
      <c r="O629" s="1296"/>
      <c r="P629" s="1296"/>
      <c r="Q629" s="1296"/>
      <c r="R629" s="1297"/>
      <c r="S629" s="1297"/>
      <c r="T629" s="1297"/>
      <c r="U629" s="1297"/>
      <c r="V629" s="1297"/>
      <c r="W629" s="1297"/>
      <c r="X629" s="1297"/>
      <c r="Y629" s="1297"/>
      <c r="Z629" s="1297"/>
    </row>
    <row r="630" spans="1:26" ht="15.75" customHeight="1">
      <c r="A630" s="1575"/>
      <c r="B630" s="1582"/>
      <c r="C630" s="1297"/>
      <c r="D630" s="1296"/>
      <c r="E630" s="1296"/>
      <c r="F630" s="1296"/>
      <c r="G630" s="1578"/>
      <c r="H630" s="1583"/>
      <c r="I630" s="1583"/>
      <c r="J630" s="1298"/>
      <c r="K630" s="1298"/>
      <c r="L630" s="1298"/>
      <c r="M630" s="1298"/>
      <c r="N630" s="1298"/>
      <c r="O630" s="1296"/>
      <c r="P630" s="1296"/>
      <c r="Q630" s="1296"/>
      <c r="R630" s="1297"/>
      <c r="S630" s="1297"/>
      <c r="T630" s="1297"/>
      <c r="U630" s="1297"/>
      <c r="V630" s="1297"/>
      <c r="W630" s="1297"/>
      <c r="X630" s="1297"/>
      <c r="Y630" s="1297"/>
      <c r="Z630" s="1297"/>
    </row>
    <row r="631" spans="1:26" ht="15.75" customHeight="1">
      <c r="A631" s="1575"/>
      <c r="B631" s="1582"/>
      <c r="C631" s="1297"/>
      <c r="D631" s="1296"/>
      <c r="E631" s="1296"/>
      <c r="F631" s="1296"/>
      <c r="G631" s="1578"/>
      <c r="H631" s="1583"/>
      <c r="I631" s="1583"/>
      <c r="J631" s="1298"/>
      <c r="K631" s="1298"/>
      <c r="L631" s="1298"/>
      <c r="M631" s="1298"/>
      <c r="N631" s="1298"/>
      <c r="O631" s="1296"/>
      <c r="P631" s="1296"/>
      <c r="Q631" s="1296"/>
      <c r="R631" s="1297"/>
      <c r="S631" s="1297"/>
      <c r="T631" s="1297"/>
      <c r="U631" s="1297"/>
      <c r="V631" s="1297"/>
      <c r="W631" s="1297"/>
      <c r="X631" s="1297"/>
      <c r="Y631" s="1297"/>
      <c r="Z631" s="1297"/>
    </row>
    <row r="632" spans="1:26" ht="15.75" customHeight="1">
      <c r="A632" s="1575"/>
      <c r="B632" s="1582"/>
      <c r="C632" s="1297"/>
      <c r="D632" s="1296"/>
      <c r="E632" s="1296"/>
      <c r="F632" s="1296"/>
      <c r="G632" s="1578"/>
      <c r="H632" s="1583"/>
      <c r="I632" s="1583"/>
      <c r="J632" s="1298"/>
      <c r="K632" s="1298"/>
      <c r="L632" s="1298"/>
      <c r="M632" s="1298"/>
      <c r="N632" s="1298"/>
      <c r="O632" s="1296"/>
      <c r="P632" s="1296"/>
      <c r="Q632" s="1296"/>
      <c r="R632" s="1297"/>
      <c r="S632" s="1297"/>
      <c r="T632" s="1297"/>
      <c r="U632" s="1297"/>
      <c r="V632" s="1297"/>
      <c r="W632" s="1297"/>
      <c r="X632" s="1297"/>
      <c r="Y632" s="1297"/>
      <c r="Z632" s="1297"/>
    </row>
    <row r="633" spans="1:26" ht="15.75" customHeight="1">
      <c r="A633" s="1575"/>
      <c r="B633" s="1582"/>
      <c r="C633" s="1297"/>
      <c r="D633" s="1296"/>
      <c r="E633" s="1296"/>
      <c r="F633" s="1296"/>
      <c r="G633" s="1578"/>
      <c r="H633" s="1583"/>
      <c r="I633" s="1583"/>
      <c r="J633" s="1298"/>
      <c r="K633" s="1298"/>
      <c r="L633" s="1298"/>
      <c r="M633" s="1298"/>
      <c r="N633" s="1298"/>
      <c r="O633" s="1296"/>
      <c r="P633" s="1296"/>
      <c r="Q633" s="1296"/>
      <c r="R633" s="1297"/>
      <c r="S633" s="1297"/>
      <c r="T633" s="1297"/>
      <c r="U633" s="1297"/>
      <c r="V633" s="1297"/>
      <c r="W633" s="1297"/>
      <c r="X633" s="1297"/>
      <c r="Y633" s="1297"/>
      <c r="Z633" s="1297"/>
    </row>
    <row r="634" spans="1:26" ht="15.75" customHeight="1">
      <c r="A634" s="1575"/>
      <c r="B634" s="1582"/>
      <c r="C634" s="1297"/>
      <c r="D634" s="1296"/>
      <c r="E634" s="1296"/>
      <c r="F634" s="1296"/>
      <c r="G634" s="1578"/>
      <c r="H634" s="1583"/>
      <c r="I634" s="1583"/>
      <c r="J634" s="1298"/>
      <c r="K634" s="1298"/>
      <c r="L634" s="1298"/>
      <c r="M634" s="1298"/>
      <c r="N634" s="1298"/>
      <c r="O634" s="1296"/>
      <c r="P634" s="1296"/>
      <c r="Q634" s="1296"/>
      <c r="R634" s="1297"/>
      <c r="S634" s="1297"/>
      <c r="T634" s="1297"/>
      <c r="U634" s="1297"/>
      <c r="V634" s="1297"/>
      <c r="W634" s="1297"/>
      <c r="X634" s="1297"/>
      <c r="Y634" s="1297"/>
      <c r="Z634" s="1297"/>
    </row>
    <row r="635" spans="1:26" ht="15.75" customHeight="1">
      <c r="A635" s="1575"/>
      <c r="B635" s="1582"/>
      <c r="C635" s="1297"/>
      <c r="D635" s="1296"/>
      <c r="E635" s="1296"/>
      <c r="F635" s="1296"/>
      <c r="G635" s="1578"/>
      <c r="H635" s="1583"/>
      <c r="I635" s="1583"/>
      <c r="J635" s="1298"/>
      <c r="K635" s="1298"/>
      <c r="L635" s="1298"/>
      <c r="M635" s="1298"/>
      <c r="N635" s="1298"/>
      <c r="O635" s="1296"/>
      <c r="P635" s="1296"/>
      <c r="Q635" s="1296"/>
      <c r="R635" s="1297"/>
      <c r="S635" s="1297"/>
      <c r="T635" s="1297"/>
      <c r="U635" s="1297"/>
      <c r="V635" s="1297"/>
      <c r="W635" s="1297"/>
      <c r="X635" s="1297"/>
      <c r="Y635" s="1297"/>
      <c r="Z635" s="1297"/>
    </row>
    <row r="636" spans="1:26" ht="15.75" customHeight="1">
      <c r="A636" s="1575"/>
      <c r="B636" s="1582"/>
      <c r="C636" s="1297"/>
      <c r="D636" s="1296"/>
      <c r="E636" s="1296"/>
      <c r="F636" s="1296"/>
      <c r="G636" s="1578"/>
      <c r="H636" s="1583"/>
      <c r="I636" s="1583"/>
      <c r="J636" s="1298"/>
      <c r="K636" s="1298"/>
      <c r="L636" s="1298"/>
      <c r="M636" s="1298"/>
      <c r="N636" s="1298"/>
      <c r="O636" s="1296"/>
      <c r="P636" s="1296"/>
      <c r="Q636" s="1296"/>
      <c r="R636" s="1297"/>
      <c r="S636" s="1297"/>
      <c r="T636" s="1297"/>
      <c r="U636" s="1297"/>
      <c r="V636" s="1297"/>
      <c r="W636" s="1297"/>
      <c r="X636" s="1297"/>
      <c r="Y636" s="1297"/>
      <c r="Z636" s="1297"/>
    </row>
    <row r="637" spans="1:26" ht="15.75" customHeight="1">
      <c r="A637" s="1575"/>
      <c r="B637" s="1582"/>
      <c r="C637" s="1297"/>
      <c r="D637" s="1296"/>
      <c r="E637" s="1296"/>
      <c r="F637" s="1296"/>
      <c r="G637" s="1578"/>
      <c r="H637" s="1583"/>
      <c r="I637" s="1583"/>
      <c r="J637" s="1298"/>
      <c r="K637" s="1298"/>
      <c r="L637" s="1298"/>
      <c r="M637" s="1298"/>
      <c r="N637" s="1298"/>
      <c r="O637" s="1296"/>
      <c r="P637" s="1296"/>
      <c r="Q637" s="1296"/>
      <c r="R637" s="1297"/>
      <c r="S637" s="1297"/>
      <c r="T637" s="1297"/>
      <c r="U637" s="1297"/>
      <c r="V637" s="1297"/>
      <c r="W637" s="1297"/>
      <c r="X637" s="1297"/>
      <c r="Y637" s="1297"/>
      <c r="Z637" s="1297"/>
    </row>
    <row r="638" spans="1:26" ht="15.75" customHeight="1">
      <c r="A638" s="1575"/>
      <c r="B638" s="1582"/>
      <c r="C638" s="1297"/>
      <c r="D638" s="1296"/>
      <c r="E638" s="1296"/>
      <c r="F638" s="1296"/>
      <c r="G638" s="1578"/>
      <c r="H638" s="1583"/>
      <c r="I638" s="1583"/>
      <c r="J638" s="1298"/>
      <c r="K638" s="1298"/>
      <c r="L638" s="1298"/>
      <c r="M638" s="1298"/>
      <c r="N638" s="1298"/>
      <c r="O638" s="1296"/>
      <c r="P638" s="1296"/>
      <c r="Q638" s="1296"/>
      <c r="R638" s="1297"/>
      <c r="S638" s="1297"/>
      <c r="T638" s="1297"/>
      <c r="U638" s="1297"/>
      <c r="V638" s="1297"/>
      <c r="W638" s="1297"/>
      <c r="X638" s="1297"/>
      <c r="Y638" s="1297"/>
      <c r="Z638" s="1297"/>
    </row>
    <row r="639" spans="1:26" ht="15.75" customHeight="1">
      <c r="A639" s="1575"/>
      <c r="B639" s="1582"/>
      <c r="C639" s="1297"/>
      <c r="D639" s="1296"/>
      <c r="E639" s="1296"/>
      <c r="F639" s="1296"/>
      <c r="G639" s="1578"/>
      <c r="H639" s="1583"/>
      <c r="I639" s="1583"/>
      <c r="J639" s="1298"/>
      <c r="K639" s="1298"/>
      <c r="L639" s="1298"/>
      <c r="M639" s="1298"/>
      <c r="N639" s="1298"/>
      <c r="O639" s="1296"/>
      <c r="P639" s="1296"/>
      <c r="Q639" s="1296"/>
      <c r="R639" s="1297"/>
      <c r="S639" s="1297"/>
      <c r="T639" s="1297"/>
      <c r="U639" s="1297"/>
      <c r="V639" s="1297"/>
      <c r="W639" s="1297"/>
      <c r="X639" s="1297"/>
      <c r="Y639" s="1297"/>
      <c r="Z639" s="1297"/>
    </row>
    <row r="640" spans="1:26" ht="15.75" customHeight="1">
      <c r="A640" s="1575"/>
      <c r="B640" s="1582"/>
      <c r="C640" s="1297"/>
      <c r="D640" s="1296"/>
      <c r="E640" s="1296"/>
      <c r="F640" s="1296"/>
      <c r="G640" s="1578"/>
      <c r="H640" s="1583"/>
      <c r="I640" s="1583"/>
      <c r="J640" s="1298"/>
      <c r="K640" s="1298"/>
      <c r="L640" s="1298"/>
      <c r="M640" s="1298"/>
      <c r="N640" s="1298"/>
      <c r="O640" s="1296"/>
      <c r="P640" s="1296"/>
      <c r="Q640" s="1296"/>
      <c r="R640" s="1297"/>
      <c r="S640" s="1297"/>
      <c r="T640" s="1297"/>
      <c r="U640" s="1297"/>
      <c r="V640" s="1297"/>
      <c r="W640" s="1297"/>
      <c r="X640" s="1297"/>
      <c r="Y640" s="1297"/>
      <c r="Z640" s="1297"/>
    </row>
    <row r="641" spans="1:26" ht="15.75" customHeight="1">
      <c r="A641" s="1575"/>
      <c r="B641" s="1582"/>
      <c r="C641" s="1297"/>
      <c r="D641" s="1296"/>
      <c r="E641" s="1296"/>
      <c r="F641" s="1296"/>
      <c r="G641" s="1578"/>
      <c r="H641" s="1583"/>
      <c r="I641" s="1583"/>
      <c r="J641" s="1298"/>
      <c r="K641" s="1298"/>
      <c r="L641" s="1298"/>
      <c r="M641" s="1298"/>
      <c r="N641" s="1298"/>
      <c r="O641" s="1296"/>
      <c r="P641" s="1296"/>
      <c r="Q641" s="1296"/>
      <c r="R641" s="1297"/>
      <c r="S641" s="1297"/>
      <c r="T641" s="1297"/>
      <c r="U641" s="1297"/>
      <c r="V641" s="1297"/>
      <c r="W641" s="1297"/>
      <c r="X641" s="1297"/>
      <c r="Y641" s="1297"/>
      <c r="Z641" s="1297"/>
    </row>
    <row r="642" spans="1:26" ht="15.75" customHeight="1">
      <c r="A642" s="1575"/>
      <c r="B642" s="1582"/>
      <c r="C642" s="1297"/>
      <c r="D642" s="1296"/>
      <c r="E642" s="1296"/>
      <c r="F642" s="1296"/>
      <c r="G642" s="1578"/>
      <c r="H642" s="1583"/>
      <c r="I642" s="1583"/>
      <c r="J642" s="1298"/>
      <c r="K642" s="1298"/>
      <c r="L642" s="1298"/>
      <c r="M642" s="1298"/>
      <c r="N642" s="1298"/>
      <c r="O642" s="1296"/>
      <c r="P642" s="1296"/>
      <c r="Q642" s="1296"/>
      <c r="R642" s="1297"/>
      <c r="S642" s="1297"/>
      <c r="T642" s="1297"/>
      <c r="U642" s="1297"/>
      <c r="V642" s="1297"/>
      <c r="W642" s="1297"/>
      <c r="X642" s="1297"/>
      <c r="Y642" s="1297"/>
      <c r="Z642" s="1297"/>
    </row>
    <row r="643" spans="1:26" ht="15.75" customHeight="1">
      <c r="A643" s="1575"/>
      <c r="B643" s="1582"/>
      <c r="C643" s="1297"/>
      <c r="D643" s="1296"/>
      <c r="E643" s="1296"/>
      <c r="F643" s="1296"/>
      <c r="G643" s="1578"/>
      <c r="H643" s="1583"/>
      <c r="I643" s="1583"/>
      <c r="J643" s="1298"/>
      <c r="K643" s="1298"/>
      <c r="L643" s="1298"/>
      <c r="M643" s="1298"/>
      <c r="N643" s="1298"/>
      <c r="O643" s="1296"/>
      <c r="P643" s="1296"/>
      <c r="Q643" s="1296"/>
      <c r="R643" s="1297"/>
      <c r="S643" s="1297"/>
      <c r="T643" s="1297"/>
      <c r="U643" s="1297"/>
      <c r="V643" s="1297"/>
      <c r="W643" s="1297"/>
      <c r="X643" s="1297"/>
      <c r="Y643" s="1297"/>
      <c r="Z643" s="1297"/>
    </row>
    <row r="644" spans="1:26" ht="15.75" customHeight="1">
      <c r="A644" s="1575"/>
      <c r="B644" s="1582"/>
      <c r="C644" s="1297"/>
      <c r="D644" s="1296"/>
      <c r="E644" s="1296"/>
      <c r="F644" s="1296"/>
      <c r="G644" s="1578"/>
      <c r="H644" s="1583"/>
      <c r="I644" s="1583"/>
      <c r="J644" s="1298"/>
      <c r="K644" s="1298"/>
      <c r="L644" s="1298"/>
      <c r="M644" s="1298"/>
      <c r="N644" s="1298"/>
      <c r="O644" s="1296"/>
      <c r="P644" s="1296"/>
      <c r="Q644" s="1296"/>
      <c r="R644" s="1297"/>
      <c r="S644" s="1297"/>
      <c r="T644" s="1297"/>
      <c r="U644" s="1297"/>
      <c r="V644" s="1297"/>
      <c r="W644" s="1297"/>
      <c r="X644" s="1297"/>
      <c r="Y644" s="1297"/>
      <c r="Z644" s="1297"/>
    </row>
    <row r="645" spans="1:26" ht="15.75" customHeight="1">
      <c r="A645" s="1575"/>
      <c r="B645" s="1582"/>
      <c r="C645" s="1297"/>
      <c r="D645" s="1296"/>
      <c r="E645" s="1296"/>
      <c r="F645" s="1296"/>
      <c r="G645" s="1578"/>
      <c r="H645" s="1583"/>
      <c r="I645" s="1583"/>
      <c r="J645" s="1298"/>
      <c r="K645" s="1298"/>
      <c r="L645" s="1298"/>
      <c r="M645" s="1298"/>
      <c r="N645" s="1298"/>
      <c r="O645" s="1296"/>
      <c r="P645" s="1296"/>
      <c r="Q645" s="1296"/>
      <c r="R645" s="1297"/>
      <c r="S645" s="1297"/>
      <c r="T645" s="1297"/>
      <c r="U645" s="1297"/>
      <c r="V645" s="1297"/>
      <c r="W645" s="1297"/>
      <c r="X645" s="1297"/>
      <c r="Y645" s="1297"/>
      <c r="Z645" s="1297"/>
    </row>
    <row r="646" spans="1:26" ht="15.75" customHeight="1">
      <c r="A646" s="1575"/>
      <c r="B646" s="1582"/>
      <c r="C646" s="1297"/>
      <c r="D646" s="1296"/>
      <c r="E646" s="1296"/>
      <c r="F646" s="1296"/>
      <c r="G646" s="1578"/>
      <c r="H646" s="1583"/>
      <c r="I646" s="1583"/>
      <c r="J646" s="1298"/>
      <c r="K646" s="1298"/>
      <c r="L646" s="1298"/>
      <c r="M646" s="1298"/>
      <c r="N646" s="1298"/>
      <c r="O646" s="1296"/>
      <c r="P646" s="1296"/>
      <c r="Q646" s="1296"/>
      <c r="R646" s="1297"/>
      <c r="S646" s="1297"/>
      <c r="T646" s="1297"/>
      <c r="U646" s="1297"/>
      <c r="V646" s="1297"/>
      <c r="W646" s="1297"/>
      <c r="X646" s="1297"/>
      <c r="Y646" s="1297"/>
      <c r="Z646" s="1297"/>
    </row>
    <row r="647" spans="1:26" ht="15.75" customHeight="1">
      <c r="A647" s="1575"/>
      <c r="B647" s="1582"/>
      <c r="C647" s="1297"/>
      <c r="D647" s="1296"/>
      <c r="E647" s="1296"/>
      <c r="F647" s="1296"/>
      <c r="G647" s="1578"/>
      <c r="H647" s="1583"/>
      <c r="I647" s="1583"/>
      <c r="J647" s="1298"/>
      <c r="K647" s="1298"/>
      <c r="L647" s="1298"/>
      <c r="M647" s="1298"/>
      <c r="N647" s="1298"/>
      <c r="O647" s="1296"/>
      <c r="P647" s="1296"/>
      <c r="Q647" s="1296"/>
      <c r="R647" s="1297"/>
      <c r="S647" s="1297"/>
      <c r="T647" s="1297"/>
      <c r="U647" s="1297"/>
      <c r="V647" s="1297"/>
      <c r="W647" s="1297"/>
      <c r="X647" s="1297"/>
      <c r="Y647" s="1297"/>
      <c r="Z647" s="1297"/>
    </row>
    <row r="648" spans="1:26" ht="15.75" customHeight="1">
      <c r="A648" s="1575"/>
      <c r="B648" s="1582"/>
      <c r="C648" s="1297"/>
      <c r="D648" s="1296"/>
      <c r="E648" s="1296"/>
      <c r="F648" s="1296"/>
      <c r="G648" s="1578"/>
      <c r="H648" s="1583"/>
      <c r="I648" s="1583"/>
      <c r="J648" s="1298"/>
      <c r="K648" s="1298"/>
      <c r="L648" s="1298"/>
      <c r="M648" s="1298"/>
      <c r="N648" s="1298"/>
      <c r="O648" s="1296"/>
      <c r="P648" s="1296"/>
      <c r="Q648" s="1296"/>
      <c r="R648" s="1297"/>
      <c r="S648" s="1297"/>
      <c r="T648" s="1297"/>
      <c r="U648" s="1297"/>
      <c r="V648" s="1297"/>
      <c r="W648" s="1297"/>
      <c r="X648" s="1297"/>
      <c r="Y648" s="1297"/>
      <c r="Z648" s="1297"/>
    </row>
    <row r="649" spans="1:26" ht="15.75" customHeight="1">
      <c r="A649" s="1575"/>
      <c r="B649" s="1582"/>
      <c r="C649" s="1297"/>
      <c r="D649" s="1296"/>
      <c r="E649" s="1296"/>
      <c r="F649" s="1296"/>
      <c r="G649" s="1578"/>
      <c r="H649" s="1583"/>
      <c r="I649" s="1583"/>
      <c r="J649" s="1298"/>
      <c r="K649" s="1298"/>
      <c r="L649" s="1298"/>
      <c r="M649" s="1298"/>
      <c r="N649" s="1298"/>
      <c r="O649" s="1296"/>
      <c r="P649" s="1296"/>
      <c r="Q649" s="1296"/>
      <c r="R649" s="1297"/>
      <c r="S649" s="1297"/>
      <c r="T649" s="1297"/>
      <c r="U649" s="1297"/>
      <c r="V649" s="1297"/>
      <c r="W649" s="1297"/>
      <c r="X649" s="1297"/>
      <c r="Y649" s="1297"/>
      <c r="Z649" s="1297"/>
    </row>
    <row r="650" spans="1:26" ht="15.75" customHeight="1">
      <c r="A650" s="1575"/>
      <c r="B650" s="1582"/>
      <c r="C650" s="1297"/>
      <c r="D650" s="1296"/>
      <c r="E650" s="1296"/>
      <c r="F650" s="1296"/>
      <c r="G650" s="1578"/>
      <c r="H650" s="1583"/>
      <c r="I650" s="1583"/>
      <c r="J650" s="1298"/>
      <c r="K650" s="1298"/>
      <c r="L650" s="1298"/>
      <c r="M650" s="1298"/>
      <c r="N650" s="1298"/>
      <c r="O650" s="1296"/>
      <c r="P650" s="1296"/>
      <c r="Q650" s="1296"/>
      <c r="R650" s="1297"/>
      <c r="S650" s="1297"/>
      <c r="T650" s="1297"/>
      <c r="U650" s="1297"/>
      <c r="V650" s="1297"/>
      <c r="W650" s="1297"/>
      <c r="X650" s="1297"/>
      <c r="Y650" s="1297"/>
      <c r="Z650" s="1297"/>
    </row>
    <row r="651" spans="1:26" ht="15.75" customHeight="1">
      <c r="A651" s="1575"/>
      <c r="B651" s="1582"/>
      <c r="C651" s="1297"/>
      <c r="D651" s="1296"/>
      <c r="E651" s="1296"/>
      <c r="F651" s="1296"/>
      <c r="G651" s="1578"/>
      <c r="H651" s="1583"/>
      <c r="I651" s="1583"/>
      <c r="J651" s="1298"/>
      <c r="K651" s="1298"/>
      <c r="L651" s="1298"/>
      <c r="M651" s="1298"/>
      <c r="N651" s="1298"/>
      <c r="O651" s="1296"/>
      <c r="P651" s="1296"/>
      <c r="Q651" s="1296"/>
      <c r="R651" s="1297"/>
      <c r="S651" s="1297"/>
      <c r="T651" s="1297"/>
      <c r="U651" s="1297"/>
      <c r="V651" s="1297"/>
      <c r="W651" s="1297"/>
      <c r="X651" s="1297"/>
      <c r="Y651" s="1297"/>
      <c r="Z651" s="1297"/>
    </row>
    <row r="652" spans="1:26" ht="15.75" customHeight="1">
      <c r="A652" s="1575"/>
      <c r="B652" s="1582"/>
      <c r="C652" s="1297"/>
      <c r="D652" s="1296"/>
      <c r="E652" s="1296"/>
      <c r="F652" s="1296"/>
      <c r="G652" s="1578"/>
      <c r="H652" s="1583"/>
      <c r="I652" s="1583"/>
      <c r="J652" s="1298"/>
      <c r="K652" s="1298"/>
      <c r="L652" s="1298"/>
      <c r="M652" s="1298"/>
      <c r="N652" s="1298"/>
      <c r="O652" s="1296"/>
      <c r="P652" s="1296"/>
      <c r="Q652" s="1296"/>
      <c r="R652" s="1297"/>
      <c r="S652" s="1297"/>
      <c r="T652" s="1297"/>
      <c r="U652" s="1297"/>
      <c r="V652" s="1297"/>
      <c r="W652" s="1297"/>
      <c r="X652" s="1297"/>
      <c r="Y652" s="1297"/>
      <c r="Z652" s="1297"/>
    </row>
    <row r="653" spans="1:26" ht="15.75" customHeight="1">
      <c r="A653" s="1575"/>
      <c r="B653" s="1582"/>
      <c r="C653" s="1297"/>
      <c r="D653" s="1296"/>
      <c r="E653" s="1296"/>
      <c r="F653" s="1296"/>
      <c r="G653" s="1578"/>
      <c r="H653" s="1583"/>
      <c r="I653" s="1583"/>
      <c r="J653" s="1298"/>
      <c r="K653" s="1298"/>
      <c r="L653" s="1298"/>
      <c r="M653" s="1298"/>
      <c r="N653" s="1298"/>
      <c r="O653" s="1296"/>
      <c r="P653" s="1296"/>
      <c r="Q653" s="1296"/>
      <c r="R653" s="1297"/>
      <c r="S653" s="1297"/>
      <c r="T653" s="1297"/>
      <c r="U653" s="1297"/>
      <c r="V653" s="1297"/>
      <c r="W653" s="1297"/>
      <c r="X653" s="1297"/>
      <c r="Y653" s="1297"/>
      <c r="Z653" s="1297"/>
    </row>
    <row r="654" spans="1:26" ht="15.75" customHeight="1">
      <c r="A654" s="1575"/>
      <c r="B654" s="1582"/>
      <c r="C654" s="1297"/>
      <c r="D654" s="1296"/>
      <c r="E654" s="1296"/>
      <c r="F654" s="1296"/>
      <c r="G654" s="1578"/>
      <c r="H654" s="1583"/>
      <c r="I654" s="1583"/>
      <c r="J654" s="1298"/>
      <c r="K654" s="1298"/>
      <c r="L654" s="1298"/>
      <c r="M654" s="1298"/>
      <c r="N654" s="1298"/>
      <c r="O654" s="1296"/>
      <c r="P654" s="1296"/>
      <c r="Q654" s="1296"/>
      <c r="R654" s="1297"/>
      <c r="S654" s="1297"/>
      <c r="T654" s="1297"/>
      <c r="U654" s="1297"/>
      <c r="V654" s="1297"/>
      <c r="W654" s="1297"/>
      <c r="X654" s="1297"/>
      <c r="Y654" s="1297"/>
      <c r="Z654" s="1297"/>
    </row>
    <row r="655" spans="1:26" ht="15.75" customHeight="1">
      <c r="A655" s="1575"/>
      <c r="B655" s="1582"/>
      <c r="C655" s="1297"/>
      <c r="D655" s="1296"/>
      <c r="E655" s="1296"/>
      <c r="F655" s="1296"/>
      <c r="G655" s="1578"/>
      <c r="H655" s="1583"/>
      <c r="I655" s="1583"/>
      <c r="J655" s="1298"/>
      <c r="K655" s="1298"/>
      <c r="L655" s="1298"/>
      <c r="M655" s="1298"/>
      <c r="N655" s="1298"/>
      <c r="O655" s="1296"/>
      <c r="P655" s="1296"/>
      <c r="Q655" s="1296"/>
      <c r="R655" s="1297"/>
      <c r="S655" s="1297"/>
      <c r="T655" s="1297"/>
      <c r="U655" s="1297"/>
      <c r="V655" s="1297"/>
      <c r="W655" s="1297"/>
      <c r="X655" s="1297"/>
      <c r="Y655" s="1297"/>
      <c r="Z655" s="1297"/>
    </row>
    <row r="656" spans="1:26" ht="15.75" customHeight="1">
      <c r="A656" s="1575"/>
      <c r="B656" s="1582"/>
      <c r="C656" s="1297"/>
      <c r="D656" s="1296"/>
      <c r="E656" s="1296"/>
      <c r="F656" s="1296"/>
      <c r="G656" s="1578"/>
      <c r="H656" s="1583"/>
      <c r="I656" s="1583"/>
      <c r="J656" s="1298"/>
      <c r="K656" s="1298"/>
      <c r="L656" s="1298"/>
      <c r="M656" s="1298"/>
      <c r="N656" s="1298"/>
      <c r="O656" s="1296"/>
      <c r="P656" s="1296"/>
      <c r="Q656" s="1296"/>
      <c r="R656" s="1297"/>
      <c r="S656" s="1297"/>
      <c r="T656" s="1297"/>
      <c r="U656" s="1297"/>
      <c r="V656" s="1297"/>
      <c r="W656" s="1297"/>
      <c r="X656" s="1297"/>
      <c r="Y656" s="1297"/>
      <c r="Z656" s="1297"/>
    </row>
    <row r="657" spans="1:26" ht="15.75" customHeight="1">
      <c r="A657" s="1575"/>
      <c r="B657" s="1582"/>
      <c r="C657" s="1297"/>
      <c r="D657" s="1296"/>
      <c r="E657" s="1296"/>
      <c r="F657" s="1296"/>
      <c r="G657" s="1578"/>
      <c r="H657" s="1583"/>
      <c r="I657" s="1583"/>
      <c r="J657" s="1298"/>
      <c r="K657" s="1298"/>
      <c r="L657" s="1298"/>
      <c r="M657" s="1298"/>
      <c r="N657" s="1298"/>
      <c r="O657" s="1296"/>
      <c r="P657" s="1296"/>
      <c r="Q657" s="1296"/>
      <c r="R657" s="1297"/>
      <c r="S657" s="1297"/>
      <c r="T657" s="1297"/>
      <c r="U657" s="1297"/>
      <c r="V657" s="1297"/>
      <c r="W657" s="1297"/>
      <c r="X657" s="1297"/>
      <c r="Y657" s="1297"/>
      <c r="Z657" s="1297"/>
    </row>
    <row r="658" spans="1:26" ht="15.75" customHeight="1">
      <c r="A658" s="1575"/>
      <c r="B658" s="1582"/>
      <c r="C658" s="1297"/>
      <c r="D658" s="1296"/>
      <c r="E658" s="1296"/>
      <c r="F658" s="1296"/>
      <c r="G658" s="1578"/>
      <c r="H658" s="1583"/>
      <c r="I658" s="1583"/>
      <c r="J658" s="1298"/>
      <c r="K658" s="1298"/>
      <c r="L658" s="1298"/>
      <c r="M658" s="1298"/>
      <c r="N658" s="1298"/>
      <c r="O658" s="1296"/>
      <c r="P658" s="1296"/>
      <c r="Q658" s="1296"/>
      <c r="R658" s="1297"/>
      <c r="S658" s="1297"/>
      <c r="T658" s="1297"/>
      <c r="U658" s="1297"/>
      <c r="V658" s="1297"/>
      <c r="W658" s="1297"/>
      <c r="X658" s="1297"/>
      <c r="Y658" s="1297"/>
      <c r="Z658" s="1297"/>
    </row>
    <row r="659" spans="1:26" ht="15.75" customHeight="1">
      <c r="A659" s="1575"/>
      <c r="B659" s="1582"/>
      <c r="C659" s="1297"/>
      <c r="D659" s="1296"/>
      <c r="E659" s="1296"/>
      <c r="F659" s="1296"/>
      <c r="G659" s="1578"/>
      <c r="H659" s="1583"/>
      <c r="I659" s="1583"/>
      <c r="J659" s="1298"/>
      <c r="K659" s="1298"/>
      <c r="L659" s="1298"/>
      <c r="M659" s="1298"/>
      <c r="N659" s="1298"/>
      <c r="O659" s="1296"/>
      <c r="P659" s="1296"/>
      <c r="Q659" s="1296"/>
      <c r="R659" s="1297"/>
      <c r="S659" s="1297"/>
      <c r="T659" s="1297"/>
      <c r="U659" s="1297"/>
      <c r="V659" s="1297"/>
      <c r="W659" s="1297"/>
      <c r="X659" s="1297"/>
      <c r="Y659" s="1297"/>
      <c r="Z659" s="1297"/>
    </row>
    <row r="660" spans="1:26" ht="15.75" customHeight="1">
      <c r="A660" s="1575"/>
      <c r="B660" s="1582"/>
      <c r="C660" s="1297"/>
      <c r="D660" s="1296"/>
      <c r="E660" s="1296"/>
      <c r="F660" s="1296"/>
      <c r="G660" s="1578"/>
      <c r="H660" s="1583"/>
      <c r="I660" s="1583"/>
      <c r="J660" s="1298"/>
      <c r="K660" s="1298"/>
      <c r="L660" s="1298"/>
      <c r="M660" s="1298"/>
      <c r="N660" s="1298"/>
      <c r="O660" s="1296"/>
      <c r="P660" s="1296"/>
      <c r="Q660" s="1296"/>
      <c r="R660" s="1297"/>
      <c r="S660" s="1297"/>
      <c r="T660" s="1297"/>
      <c r="U660" s="1297"/>
      <c r="V660" s="1297"/>
      <c r="W660" s="1297"/>
      <c r="X660" s="1297"/>
      <c r="Y660" s="1297"/>
      <c r="Z660" s="1297"/>
    </row>
    <row r="661" spans="1:26" ht="15.75" customHeight="1">
      <c r="A661" s="1575"/>
      <c r="B661" s="1582"/>
      <c r="C661" s="1297"/>
      <c r="D661" s="1296"/>
      <c r="E661" s="1296"/>
      <c r="F661" s="1296"/>
      <c r="G661" s="1578"/>
      <c r="H661" s="1583"/>
      <c r="I661" s="1583"/>
      <c r="J661" s="1298"/>
      <c r="K661" s="1298"/>
      <c r="L661" s="1298"/>
      <c r="M661" s="1298"/>
      <c r="N661" s="1298"/>
      <c r="O661" s="1296"/>
      <c r="P661" s="1296"/>
      <c r="Q661" s="1296"/>
      <c r="R661" s="1297"/>
      <c r="S661" s="1297"/>
      <c r="T661" s="1297"/>
      <c r="U661" s="1297"/>
      <c r="V661" s="1297"/>
      <c r="W661" s="1297"/>
      <c r="X661" s="1297"/>
      <c r="Y661" s="1297"/>
      <c r="Z661" s="1297"/>
    </row>
    <row r="662" spans="1:26" ht="15.75" customHeight="1">
      <c r="A662" s="1575"/>
      <c r="B662" s="1582"/>
      <c r="C662" s="1297"/>
      <c r="D662" s="1296"/>
      <c r="E662" s="1296"/>
      <c r="F662" s="1296"/>
      <c r="G662" s="1578"/>
      <c r="H662" s="1583"/>
      <c r="I662" s="1583"/>
      <c r="J662" s="1298"/>
      <c r="K662" s="1298"/>
      <c r="L662" s="1298"/>
      <c r="M662" s="1298"/>
      <c r="N662" s="1298"/>
      <c r="O662" s="1296"/>
      <c r="P662" s="1296"/>
      <c r="Q662" s="1296"/>
      <c r="R662" s="1297"/>
      <c r="S662" s="1297"/>
      <c r="T662" s="1297"/>
      <c r="U662" s="1297"/>
      <c r="V662" s="1297"/>
      <c r="W662" s="1297"/>
      <c r="X662" s="1297"/>
      <c r="Y662" s="1297"/>
      <c r="Z662" s="1297"/>
    </row>
    <row r="663" spans="1:26" ht="15.75" customHeight="1">
      <c r="A663" s="1575"/>
      <c r="B663" s="1582"/>
      <c r="C663" s="1297"/>
      <c r="D663" s="1296"/>
      <c r="E663" s="1296"/>
      <c r="F663" s="1296"/>
      <c r="G663" s="1578"/>
      <c r="H663" s="1583"/>
      <c r="I663" s="1583"/>
      <c r="J663" s="1298"/>
      <c r="K663" s="1298"/>
      <c r="L663" s="1298"/>
      <c r="M663" s="1298"/>
      <c r="N663" s="1298"/>
      <c r="O663" s="1296"/>
      <c r="P663" s="1296"/>
      <c r="Q663" s="1296"/>
      <c r="R663" s="1297"/>
      <c r="S663" s="1297"/>
      <c r="T663" s="1297"/>
      <c r="U663" s="1297"/>
      <c r="V663" s="1297"/>
      <c r="W663" s="1297"/>
      <c r="X663" s="1297"/>
      <c r="Y663" s="1297"/>
      <c r="Z663" s="1297"/>
    </row>
    <row r="664" spans="1:26" ht="15.75" customHeight="1">
      <c r="A664" s="1575"/>
      <c r="B664" s="1582"/>
      <c r="C664" s="1297"/>
      <c r="D664" s="1296"/>
      <c r="E664" s="1296"/>
      <c r="F664" s="1296"/>
      <c r="G664" s="1578"/>
      <c r="H664" s="1583"/>
      <c r="I664" s="1583"/>
      <c r="J664" s="1298"/>
      <c r="K664" s="1298"/>
      <c r="L664" s="1298"/>
      <c r="M664" s="1298"/>
      <c r="N664" s="1298"/>
      <c r="O664" s="1296"/>
      <c r="P664" s="1296"/>
      <c r="Q664" s="1296"/>
      <c r="R664" s="1297"/>
      <c r="S664" s="1297"/>
      <c r="T664" s="1297"/>
      <c r="U664" s="1297"/>
      <c r="V664" s="1297"/>
      <c r="W664" s="1297"/>
      <c r="X664" s="1297"/>
      <c r="Y664" s="1297"/>
      <c r="Z664" s="1297"/>
    </row>
    <row r="665" spans="1:26" ht="15.75" customHeight="1">
      <c r="A665" s="1575"/>
      <c r="B665" s="1582"/>
      <c r="C665" s="1297"/>
      <c r="D665" s="1296"/>
      <c r="E665" s="1296"/>
      <c r="F665" s="1296"/>
      <c r="G665" s="1578"/>
      <c r="H665" s="1583"/>
      <c r="I665" s="1583"/>
      <c r="J665" s="1298"/>
      <c r="K665" s="1298"/>
      <c r="L665" s="1298"/>
      <c r="M665" s="1298"/>
      <c r="N665" s="1298"/>
      <c r="O665" s="1296"/>
      <c r="P665" s="1296"/>
      <c r="Q665" s="1296"/>
      <c r="R665" s="1297"/>
      <c r="S665" s="1297"/>
      <c r="T665" s="1297"/>
      <c r="U665" s="1297"/>
      <c r="V665" s="1297"/>
      <c r="W665" s="1297"/>
      <c r="X665" s="1297"/>
      <c r="Y665" s="1297"/>
      <c r="Z665" s="1297"/>
    </row>
    <row r="666" spans="1:26" ht="15.75" customHeight="1">
      <c r="A666" s="1575"/>
      <c r="B666" s="1582"/>
      <c r="C666" s="1297"/>
      <c r="D666" s="1296"/>
      <c r="E666" s="1296"/>
      <c r="F666" s="1296"/>
      <c r="G666" s="1578"/>
      <c r="H666" s="1583"/>
      <c r="I666" s="1583"/>
      <c r="J666" s="1298"/>
      <c r="K666" s="1298"/>
      <c r="L666" s="1298"/>
      <c r="M666" s="1298"/>
      <c r="N666" s="1298"/>
      <c r="O666" s="1296"/>
      <c r="P666" s="1296"/>
      <c r="Q666" s="1296"/>
      <c r="R666" s="1297"/>
      <c r="S666" s="1297"/>
      <c r="T666" s="1297"/>
      <c r="U666" s="1297"/>
      <c r="V666" s="1297"/>
      <c r="W666" s="1297"/>
      <c r="X666" s="1297"/>
      <c r="Y666" s="1297"/>
      <c r="Z666" s="1297"/>
    </row>
    <row r="667" spans="1:26" ht="15.75" customHeight="1">
      <c r="A667" s="1575"/>
      <c r="B667" s="1582"/>
      <c r="C667" s="1297"/>
      <c r="D667" s="1296"/>
      <c r="E667" s="1296"/>
      <c r="F667" s="1296"/>
      <c r="G667" s="1578"/>
      <c r="H667" s="1583"/>
      <c r="I667" s="1583"/>
      <c r="J667" s="1298"/>
      <c r="K667" s="1298"/>
      <c r="L667" s="1298"/>
      <c r="M667" s="1298"/>
      <c r="N667" s="1298"/>
      <c r="O667" s="1296"/>
      <c r="P667" s="1296"/>
      <c r="Q667" s="1296"/>
      <c r="R667" s="1297"/>
      <c r="S667" s="1297"/>
      <c r="T667" s="1297"/>
      <c r="U667" s="1297"/>
      <c r="V667" s="1297"/>
      <c r="W667" s="1297"/>
      <c r="X667" s="1297"/>
      <c r="Y667" s="1297"/>
      <c r="Z667" s="1297"/>
    </row>
    <row r="668" spans="1:26" ht="15.75" customHeight="1">
      <c r="A668" s="1575"/>
      <c r="B668" s="1582"/>
      <c r="C668" s="1297"/>
      <c r="D668" s="1296"/>
      <c r="E668" s="1296"/>
      <c r="F668" s="1296"/>
      <c r="G668" s="1578"/>
      <c r="H668" s="1583"/>
      <c r="I668" s="1583"/>
      <c r="J668" s="1298"/>
      <c r="K668" s="1298"/>
      <c r="L668" s="1298"/>
      <c r="M668" s="1298"/>
      <c r="N668" s="1298"/>
      <c r="O668" s="1296"/>
      <c r="P668" s="1296"/>
      <c r="Q668" s="1296"/>
      <c r="R668" s="1297"/>
      <c r="S668" s="1297"/>
      <c r="T668" s="1297"/>
      <c r="U668" s="1297"/>
      <c r="V668" s="1297"/>
      <c r="W668" s="1297"/>
      <c r="X668" s="1297"/>
      <c r="Y668" s="1297"/>
      <c r="Z668" s="1297"/>
    </row>
    <row r="669" spans="1:26" ht="15.75" customHeight="1">
      <c r="A669" s="1575"/>
      <c r="B669" s="1582"/>
      <c r="C669" s="1297"/>
      <c r="D669" s="1296"/>
      <c r="E669" s="1296"/>
      <c r="F669" s="1296"/>
      <c r="G669" s="1578"/>
      <c r="H669" s="1583"/>
      <c r="I669" s="1583"/>
      <c r="J669" s="1298"/>
      <c r="K669" s="1298"/>
      <c r="L669" s="1298"/>
      <c r="M669" s="1298"/>
      <c r="N669" s="1298"/>
      <c r="O669" s="1296"/>
      <c r="P669" s="1296"/>
      <c r="Q669" s="1296"/>
      <c r="R669" s="1297"/>
      <c r="S669" s="1297"/>
      <c r="T669" s="1297"/>
      <c r="U669" s="1297"/>
      <c r="V669" s="1297"/>
      <c r="W669" s="1297"/>
      <c r="X669" s="1297"/>
      <c r="Y669" s="1297"/>
      <c r="Z669" s="1297"/>
    </row>
    <row r="670" spans="1:26" ht="15.75" customHeight="1">
      <c r="A670" s="1575"/>
      <c r="B670" s="1582"/>
      <c r="C670" s="1297"/>
      <c r="D670" s="1296"/>
      <c r="E670" s="1296"/>
      <c r="F670" s="1296"/>
      <c r="G670" s="1578"/>
      <c r="H670" s="1583"/>
      <c r="I670" s="1583"/>
      <c r="J670" s="1298"/>
      <c r="K670" s="1298"/>
      <c r="L670" s="1298"/>
      <c r="M670" s="1298"/>
      <c r="N670" s="1298"/>
      <c r="O670" s="1296"/>
      <c r="P670" s="1296"/>
      <c r="Q670" s="1296"/>
      <c r="R670" s="1297"/>
      <c r="S670" s="1297"/>
      <c r="T670" s="1297"/>
      <c r="U670" s="1297"/>
      <c r="V670" s="1297"/>
      <c r="W670" s="1297"/>
      <c r="X670" s="1297"/>
      <c r="Y670" s="1297"/>
      <c r="Z670" s="1297"/>
    </row>
    <row r="671" spans="1:26" ht="15.75" customHeight="1">
      <c r="A671" s="1575"/>
      <c r="B671" s="1582"/>
      <c r="C671" s="1297"/>
      <c r="D671" s="1296"/>
      <c r="E671" s="1296"/>
      <c r="F671" s="1296"/>
      <c r="G671" s="1578"/>
      <c r="H671" s="1583"/>
      <c r="I671" s="1583"/>
      <c r="J671" s="1298"/>
      <c r="K671" s="1298"/>
      <c r="L671" s="1298"/>
      <c r="M671" s="1298"/>
      <c r="N671" s="1298"/>
      <c r="O671" s="1296"/>
      <c r="P671" s="1296"/>
      <c r="Q671" s="1296"/>
      <c r="R671" s="1297"/>
      <c r="S671" s="1297"/>
      <c r="T671" s="1297"/>
      <c r="U671" s="1297"/>
      <c r="V671" s="1297"/>
      <c r="W671" s="1297"/>
      <c r="X671" s="1297"/>
      <c r="Y671" s="1297"/>
      <c r="Z671" s="1297"/>
    </row>
    <row r="672" spans="1:26" ht="15.75" customHeight="1">
      <c r="A672" s="1575"/>
      <c r="B672" s="1582"/>
      <c r="C672" s="1297"/>
      <c r="D672" s="1296"/>
      <c r="E672" s="1296"/>
      <c r="F672" s="1296"/>
      <c r="G672" s="1578"/>
      <c r="H672" s="1583"/>
      <c r="I672" s="1583"/>
      <c r="J672" s="1298"/>
      <c r="K672" s="1298"/>
      <c r="L672" s="1298"/>
      <c r="M672" s="1298"/>
      <c r="N672" s="1298"/>
      <c r="O672" s="1296"/>
      <c r="P672" s="1296"/>
      <c r="Q672" s="1296"/>
      <c r="R672" s="1297"/>
      <c r="S672" s="1297"/>
      <c r="T672" s="1297"/>
      <c r="U672" s="1297"/>
      <c r="V672" s="1297"/>
      <c r="W672" s="1297"/>
      <c r="X672" s="1297"/>
      <c r="Y672" s="1297"/>
      <c r="Z672" s="1297"/>
    </row>
    <row r="673" spans="1:26" ht="15.75" customHeight="1">
      <c r="A673" s="1575"/>
      <c r="B673" s="1582"/>
      <c r="C673" s="1297"/>
      <c r="D673" s="1296"/>
      <c r="E673" s="1296"/>
      <c r="F673" s="1296"/>
      <c r="G673" s="1578"/>
      <c r="H673" s="1583"/>
      <c r="I673" s="1583"/>
      <c r="J673" s="1298"/>
      <c r="K673" s="1298"/>
      <c r="L673" s="1298"/>
      <c r="M673" s="1298"/>
      <c r="N673" s="1298"/>
      <c r="O673" s="1296"/>
      <c r="P673" s="1296"/>
      <c r="Q673" s="1296"/>
      <c r="R673" s="1297"/>
      <c r="S673" s="1297"/>
      <c r="T673" s="1297"/>
      <c r="U673" s="1297"/>
      <c r="V673" s="1297"/>
      <c r="W673" s="1297"/>
      <c r="X673" s="1297"/>
      <c r="Y673" s="1297"/>
      <c r="Z673" s="1297"/>
    </row>
    <row r="674" spans="1:26" ht="15.75" customHeight="1">
      <c r="A674" s="1575"/>
      <c r="B674" s="1582"/>
      <c r="C674" s="1297"/>
      <c r="D674" s="1296"/>
      <c r="E674" s="1296"/>
      <c r="F674" s="1296"/>
      <c r="G674" s="1578"/>
      <c r="H674" s="1583"/>
      <c r="I674" s="1583"/>
      <c r="J674" s="1298"/>
      <c r="K674" s="1298"/>
      <c r="L674" s="1298"/>
      <c r="M674" s="1298"/>
      <c r="N674" s="1298"/>
      <c r="O674" s="1296"/>
      <c r="P674" s="1296"/>
      <c r="Q674" s="1296"/>
      <c r="R674" s="1297"/>
      <c r="S674" s="1297"/>
      <c r="T674" s="1297"/>
      <c r="U674" s="1297"/>
      <c r="V674" s="1297"/>
      <c r="W674" s="1297"/>
      <c r="X674" s="1297"/>
      <c r="Y674" s="1297"/>
      <c r="Z674" s="1297"/>
    </row>
    <row r="675" spans="1:26" ht="15.75" customHeight="1">
      <c r="A675" s="1575"/>
      <c r="B675" s="1582"/>
      <c r="C675" s="1297"/>
      <c r="D675" s="1296"/>
      <c r="E675" s="1296"/>
      <c r="F675" s="1296"/>
      <c r="G675" s="1578"/>
      <c r="H675" s="1583"/>
      <c r="I675" s="1583"/>
      <c r="J675" s="1298"/>
      <c r="K675" s="1298"/>
      <c r="L675" s="1298"/>
      <c r="M675" s="1298"/>
      <c r="N675" s="1298"/>
      <c r="O675" s="1296"/>
      <c r="P675" s="1296"/>
      <c r="Q675" s="1296"/>
      <c r="R675" s="1297"/>
      <c r="S675" s="1297"/>
      <c r="T675" s="1297"/>
      <c r="U675" s="1297"/>
      <c r="V675" s="1297"/>
      <c r="W675" s="1297"/>
      <c r="X675" s="1297"/>
      <c r="Y675" s="1297"/>
      <c r="Z675" s="1297"/>
    </row>
    <row r="676" spans="1:26" ht="15.75" customHeight="1">
      <c r="A676" s="1575"/>
      <c r="B676" s="1582"/>
      <c r="C676" s="1297"/>
      <c r="D676" s="1296"/>
      <c r="E676" s="1296"/>
      <c r="F676" s="1296"/>
      <c r="G676" s="1578"/>
      <c r="H676" s="1583"/>
      <c r="I676" s="1583"/>
      <c r="J676" s="1298"/>
      <c r="K676" s="1298"/>
      <c r="L676" s="1298"/>
      <c r="M676" s="1298"/>
      <c r="N676" s="1298"/>
      <c r="O676" s="1296"/>
      <c r="P676" s="1296"/>
      <c r="Q676" s="1296"/>
      <c r="R676" s="1297"/>
      <c r="S676" s="1297"/>
      <c r="T676" s="1297"/>
      <c r="U676" s="1297"/>
      <c r="V676" s="1297"/>
      <c r="W676" s="1297"/>
      <c r="X676" s="1297"/>
      <c r="Y676" s="1297"/>
      <c r="Z676" s="1297"/>
    </row>
    <row r="677" spans="1:26" ht="15.75" customHeight="1">
      <c r="A677" s="1575"/>
      <c r="B677" s="1582"/>
      <c r="C677" s="1297"/>
      <c r="D677" s="1296"/>
      <c r="E677" s="1296"/>
      <c r="F677" s="1296"/>
      <c r="G677" s="1578"/>
      <c r="H677" s="1583"/>
      <c r="I677" s="1583"/>
      <c r="J677" s="1298"/>
      <c r="K677" s="1298"/>
      <c r="L677" s="1298"/>
      <c r="M677" s="1298"/>
      <c r="N677" s="1298"/>
      <c r="O677" s="1296"/>
      <c r="P677" s="1296"/>
      <c r="Q677" s="1296"/>
      <c r="R677" s="1297"/>
      <c r="S677" s="1297"/>
      <c r="T677" s="1297"/>
      <c r="U677" s="1297"/>
      <c r="V677" s="1297"/>
      <c r="W677" s="1297"/>
      <c r="X677" s="1297"/>
      <c r="Y677" s="1297"/>
      <c r="Z677" s="1297"/>
    </row>
    <row r="678" spans="1:26" ht="15.75" customHeight="1">
      <c r="A678" s="1575"/>
      <c r="B678" s="1582"/>
      <c r="C678" s="1297"/>
      <c r="D678" s="1296"/>
      <c r="E678" s="1296"/>
      <c r="F678" s="1296"/>
      <c r="G678" s="1578"/>
      <c r="H678" s="1583"/>
      <c r="I678" s="1583"/>
      <c r="J678" s="1298"/>
      <c r="K678" s="1298"/>
      <c r="L678" s="1298"/>
      <c r="M678" s="1298"/>
      <c r="N678" s="1298"/>
      <c r="O678" s="1296"/>
      <c r="P678" s="1296"/>
      <c r="Q678" s="1296"/>
      <c r="R678" s="1297"/>
      <c r="S678" s="1297"/>
      <c r="T678" s="1297"/>
      <c r="U678" s="1297"/>
      <c r="V678" s="1297"/>
      <c r="W678" s="1297"/>
      <c r="X678" s="1297"/>
      <c r="Y678" s="1297"/>
      <c r="Z678" s="1297"/>
    </row>
    <row r="679" spans="1:26" ht="15.75" customHeight="1">
      <c r="A679" s="1575"/>
      <c r="B679" s="1582"/>
      <c r="C679" s="1297"/>
      <c r="D679" s="1296"/>
      <c r="E679" s="1296"/>
      <c r="F679" s="1296"/>
      <c r="G679" s="1578"/>
      <c r="H679" s="1583"/>
      <c r="I679" s="1583"/>
      <c r="J679" s="1298"/>
      <c r="K679" s="1298"/>
      <c r="L679" s="1298"/>
      <c r="M679" s="1298"/>
      <c r="N679" s="1298"/>
      <c r="O679" s="1296"/>
      <c r="P679" s="1296"/>
      <c r="Q679" s="1296"/>
      <c r="R679" s="1297"/>
      <c r="S679" s="1297"/>
      <c r="T679" s="1297"/>
      <c r="U679" s="1297"/>
      <c r="V679" s="1297"/>
      <c r="W679" s="1297"/>
      <c r="X679" s="1297"/>
      <c r="Y679" s="1297"/>
      <c r="Z679" s="1297"/>
    </row>
    <row r="680" spans="1:26" ht="15.75" customHeight="1">
      <c r="A680" s="1575"/>
      <c r="B680" s="1582"/>
      <c r="C680" s="1297"/>
      <c r="D680" s="1296"/>
      <c r="E680" s="1296"/>
      <c r="F680" s="1296"/>
      <c r="G680" s="1578"/>
      <c r="H680" s="1583"/>
      <c r="I680" s="1583"/>
      <c r="J680" s="1298"/>
      <c r="K680" s="1298"/>
      <c r="L680" s="1298"/>
      <c r="M680" s="1298"/>
      <c r="N680" s="1298"/>
      <c r="O680" s="1296"/>
      <c r="P680" s="1296"/>
      <c r="Q680" s="1296"/>
      <c r="R680" s="1297"/>
      <c r="S680" s="1297"/>
      <c r="T680" s="1297"/>
      <c r="U680" s="1297"/>
      <c r="V680" s="1297"/>
      <c r="W680" s="1297"/>
      <c r="X680" s="1297"/>
      <c r="Y680" s="1297"/>
      <c r="Z680" s="1297"/>
    </row>
    <row r="681" spans="1:26" ht="15.75" customHeight="1">
      <c r="A681" s="1575"/>
      <c r="B681" s="1582"/>
      <c r="C681" s="1297"/>
      <c r="D681" s="1296"/>
      <c r="E681" s="1296"/>
      <c r="F681" s="1296"/>
      <c r="G681" s="1578"/>
      <c r="H681" s="1583"/>
      <c r="I681" s="1583"/>
      <c r="J681" s="1298"/>
      <c r="K681" s="1298"/>
      <c r="L681" s="1298"/>
      <c r="M681" s="1298"/>
      <c r="N681" s="1298"/>
      <c r="O681" s="1296"/>
      <c r="P681" s="1296"/>
      <c r="Q681" s="1296"/>
      <c r="R681" s="1297"/>
      <c r="S681" s="1297"/>
      <c r="T681" s="1297"/>
      <c r="U681" s="1297"/>
      <c r="V681" s="1297"/>
      <c r="W681" s="1297"/>
      <c r="X681" s="1297"/>
      <c r="Y681" s="1297"/>
      <c r="Z681" s="1297"/>
    </row>
    <row r="682" spans="1:26" ht="15.75" customHeight="1">
      <c r="A682" s="1575"/>
      <c r="B682" s="1582"/>
      <c r="C682" s="1297"/>
      <c r="D682" s="1296"/>
      <c r="E682" s="1296"/>
      <c r="F682" s="1296"/>
      <c r="G682" s="1578"/>
      <c r="H682" s="1583"/>
      <c r="I682" s="1583"/>
      <c r="J682" s="1298"/>
      <c r="K682" s="1298"/>
      <c r="L682" s="1298"/>
      <c r="M682" s="1298"/>
      <c r="N682" s="1298"/>
      <c r="O682" s="1296"/>
      <c r="P682" s="1296"/>
      <c r="Q682" s="1296"/>
      <c r="R682" s="1297"/>
      <c r="S682" s="1297"/>
      <c r="T682" s="1297"/>
      <c r="U682" s="1297"/>
      <c r="V682" s="1297"/>
      <c r="W682" s="1297"/>
      <c r="X682" s="1297"/>
      <c r="Y682" s="1297"/>
      <c r="Z682" s="1297"/>
    </row>
    <row r="683" spans="1:26" ht="15.75" customHeight="1">
      <c r="A683" s="1575"/>
      <c r="B683" s="1582"/>
      <c r="C683" s="1297"/>
      <c r="D683" s="1296"/>
      <c r="E683" s="1296"/>
      <c r="F683" s="1296"/>
      <c r="G683" s="1578"/>
      <c r="H683" s="1583"/>
      <c r="I683" s="1583"/>
      <c r="J683" s="1298"/>
      <c r="K683" s="1298"/>
      <c r="L683" s="1298"/>
      <c r="M683" s="1298"/>
      <c r="N683" s="1298"/>
      <c r="O683" s="1296"/>
      <c r="P683" s="1296"/>
      <c r="Q683" s="1296"/>
      <c r="R683" s="1297"/>
      <c r="S683" s="1297"/>
      <c r="T683" s="1297"/>
      <c r="U683" s="1297"/>
      <c r="V683" s="1297"/>
      <c r="W683" s="1297"/>
      <c r="X683" s="1297"/>
      <c r="Y683" s="1297"/>
      <c r="Z683" s="1297"/>
    </row>
    <row r="684" spans="1:26" ht="15.75" customHeight="1">
      <c r="A684" s="1575"/>
      <c r="B684" s="1582"/>
      <c r="C684" s="1297"/>
      <c r="D684" s="1296"/>
      <c r="E684" s="1296"/>
      <c r="F684" s="1296"/>
      <c r="G684" s="1578"/>
      <c r="H684" s="1583"/>
      <c r="I684" s="1583"/>
      <c r="J684" s="1298"/>
      <c r="K684" s="1298"/>
      <c r="L684" s="1298"/>
      <c r="M684" s="1298"/>
      <c r="N684" s="1298"/>
      <c r="O684" s="1296"/>
      <c r="P684" s="1296"/>
      <c r="Q684" s="1296"/>
      <c r="R684" s="1297"/>
      <c r="S684" s="1297"/>
      <c r="T684" s="1297"/>
      <c r="U684" s="1297"/>
      <c r="V684" s="1297"/>
      <c r="W684" s="1297"/>
      <c r="X684" s="1297"/>
      <c r="Y684" s="1297"/>
      <c r="Z684" s="1297"/>
    </row>
    <row r="685" spans="1:26" ht="15.75" customHeight="1">
      <c r="A685" s="1575"/>
      <c r="B685" s="1582"/>
      <c r="C685" s="1297"/>
      <c r="D685" s="1296"/>
      <c r="E685" s="1296"/>
      <c r="F685" s="1296"/>
      <c r="G685" s="1578"/>
      <c r="H685" s="1583"/>
      <c r="I685" s="1583"/>
      <c r="J685" s="1298"/>
      <c r="K685" s="1298"/>
      <c r="L685" s="1298"/>
      <c r="M685" s="1298"/>
      <c r="N685" s="1298"/>
      <c r="O685" s="1296"/>
      <c r="P685" s="1296"/>
      <c r="Q685" s="1296"/>
      <c r="R685" s="1297"/>
      <c r="S685" s="1297"/>
      <c r="T685" s="1297"/>
      <c r="U685" s="1297"/>
      <c r="V685" s="1297"/>
      <c r="W685" s="1297"/>
      <c r="X685" s="1297"/>
      <c r="Y685" s="1297"/>
      <c r="Z685" s="1297"/>
    </row>
    <row r="686" spans="1:26" ht="15.75" customHeight="1">
      <c r="A686" s="1575"/>
      <c r="B686" s="1582"/>
      <c r="C686" s="1297"/>
      <c r="D686" s="1296"/>
      <c r="E686" s="1296"/>
      <c r="F686" s="1296"/>
      <c r="G686" s="1578"/>
      <c r="H686" s="1583"/>
      <c r="I686" s="1583"/>
      <c r="J686" s="1298"/>
      <c r="K686" s="1298"/>
      <c r="L686" s="1298"/>
      <c r="M686" s="1298"/>
      <c r="N686" s="1298"/>
      <c r="O686" s="1296"/>
      <c r="P686" s="1296"/>
      <c r="Q686" s="1296"/>
      <c r="R686" s="1297"/>
      <c r="S686" s="1297"/>
      <c r="T686" s="1297"/>
      <c r="U686" s="1297"/>
      <c r="V686" s="1297"/>
      <c r="W686" s="1297"/>
      <c r="X686" s="1297"/>
      <c r="Y686" s="1297"/>
      <c r="Z686" s="1297"/>
    </row>
    <row r="687" spans="1:26" ht="15.75" customHeight="1">
      <c r="A687" s="1575"/>
      <c r="B687" s="1582"/>
      <c r="C687" s="1297"/>
      <c r="D687" s="1296"/>
      <c r="E687" s="1296"/>
      <c r="F687" s="1296"/>
      <c r="G687" s="1578"/>
      <c r="H687" s="1583"/>
      <c r="I687" s="1583"/>
      <c r="J687" s="1298"/>
      <c r="K687" s="1298"/>
      <c r="L687" s="1298"/>
      <c r="M687" s="1298"/>
      <c r="N687" s="1298"/>
      <c r="O687" s="1296"/>
      <c r="P687" s="1296"/>
      <c r="Q687" s="1296"/>
      <c r="R687" s="1297"/>
      <c r="S687" s="1297"/>
      <c r="T687" s="1297"/>
      <c r="U687" s="1297"/>
      <c r="V687" s="1297"/>
      <c r="W687" s="1297"/>
      <c r="X687" s="1297"/>
      <c r="Y687" s="1297"/>
      <c r="Z687" s="1297"/>
    </row>
    <row r="688" spans="1:26" ht="15.75" customHeight="1">
      <c r="A688" s="1575"/>
      <c r="B688" s="1582"/>
      <c r="C688" s="1297"/>
      <c r="D688" s="1296"/>
      <c r="E688" s="1296"/>
      <c r="F688" s="1296"/>
      <c r="G688" s="1578"/>
      <c r="H688" s="1583"/>
      <c r="I688" s="1583"/>
      <c r="J688" s="1298"/>
      <c r="K688" s="1298"/>
      <c r="L688" s="1298"/>
      <c r="M688" s="1298"/>
      <c r="N688" s="1298"/>
      <c r="O688" s="1296"/>
      <c r="P688" s="1296"/>
      <c r="Q688" s="1296"/>
      <c r="R688" s="1297"/>
      <c r="S688" s="1297"/>
      <c r="T688" s="1297"/>
      <c r="U688" s="1297"/>
      <c r="V688" s="1297"/>
      <c r="W688" s="1297"/>
      <c r="X688" s="1297"/>
      <c r="Y688" s="1297"/>
      <c r="Z688" s="1297"/>
    </row>
    <row r="689" spans="1:26" ht="15.75" customHeight="1">
      <c r="A689" s="1575"/>
      <c r="B689" s="1582"/>
      <c r="C689" s="1297"/>
      <c r="D689" s="1296"/>
      <c r="E689" s="1296"/>
      <c r="F689" s="1296"/>
      <c r="G689" s="1578"/>
      <c r="H689" s="1583"/>
      <c r="I689" s="1583"/>
      <c r="J689" s="1298"/>
      <c r="K689" s="1298"/>
      <c r="L689" s="1298"/>
      <c r="M689" s="1298"/>
      <c r="N689" s="1298"/>
      <c r="O689" s="1296"/>
      <c r="P689" s="1296"/>
      <c r="Q689" s="1296"/>
      <c r="R689" s="1297"/>
      <c r="S689" s="1297"/>
      <c r="T689" s="1297"/>
      <c r="U689" s="1297"/>
      <c r="V689" s="1297"/>
      <c r="W689" s="1297"/>
      <c r="X689" s="1297"/>
      <c r="Y689" s="1297"/>
      <c r="Z689" s="1297"/>
    </row>
    <row r="690" spans="1:26" ht="15.75" customHeight="1">
      <c r="A690" s="1575"/>
      <c r="B690" s="1582"/>
      <c r="C690" s="1297"/>
      <c r="D690" s="1296"/>
      <c r="E690" s="1296"/>
      <c r="F690" s="1296"/>
      <c r="G690" s="1578"/>
      <c r="H690" s="1583"/>
      <c r="I690" s="1583"/>
      <c r="J690" s="1298"/>
      <c r="K690" s="1298"/>
      <c r="L690" s="1298"/>
      <c r="M690" s="1298"/>
      <c r="N690" s="1298"/>
      <c r="O690" s="1296"/>
      <c r="P690" s="1296"/>
      <c r="Q690" s="1296"/>
      <c r="R690" s="1297"/>
      <c r="S690" s="1297"/>
      <c r="T690" s="1297"/>
      <c r="U690" s="1297"/>
      <c r="V690" s="1297"/>
      <c r="W690" s="1297"/>
      <c r="X690" s="1297"/>
      <c r="Y690" s="1297"/>
      <c r="Z690" s="1297"/>
    </row>
    <row r="691" spans="1:26" ht="15.75" customHeight="1">
      <c r="A691" s="1575"/>
      <c r="B691" s="1582"/>
      <c r="C691" s="1297"/>
      <c r="D691" s="1296"/>
      <c r="E691" s="1296"/>
      <c r="F691" s="1296"/>
      <c r="G691" s="1578"/>
      <c r="H691" s="1583"/>
      <c r="I691" s="1583"/>
      <c r="J691" s="1298"/>
      <c r="K691" s="1298"/>
      <c r="L691" s="1298"/>
      <c r="M691" s="1298"/>
      <c r="N691" s="1298"/>
      <c r="O691" s="1296"/>
      <c r="P691" s="1296"/>
      <c r="Q691" s="1296"/>
      <c r="R691" s="1297"/>
      <c r="S691" s="1297"/>
      <c r="T691" s="1297"/>
      <c r="U691" s="1297"/>
      <c r="V691" s="1297"/>
      <c r="W691" s="1297"/>
      <c r="X691" s="1297"/>
      <c r="Y691" s="1297"/>
      <c r="Z691" s="1297"/>
    </row>
    <row r="692" spans="1:26" ht="15.75" customHeight="1">
      <c r="A692" s="1575"/>
      <c r="B692" s="1582"/>
      <c r="C692" s="1297"/>
      <c r="D692" s="1296"/>
      <c r="E692" s="1296"/>
      <c r="F692" s="1296"/>
      <c r="G692" s="1578"/>
      <c r="H692" s="1583"/>
      <c r="I692" s="1583"/>
      <c r="J692" s="1298"/>
      <c r="K692" s="1298"/>
      <c r="L692" s="1298"/>
      <c r="M692" s="1298"/>
      <c r="N692" s="1298"/>
      <c r="O692" s="1296"/>
      <c r="P692" s="1296"/>
      <c r="Q692" s="1296"/>
      <c r="R692" s="1297"/>
      <c r="S692" s="1297"/>
      <c r="T692" s="1297"/>
      <c r="U692" s="1297"/>
      <c r="V692" s="1297"/>
      <c r="W692" s="1297"/>
      <c r="X692" s="1297"/>
      <c r="Y692" s="1297"/>
      <c r="Z692" s="1297"/>
    </row>
    <row r="693" spans="1:26" ht="15.75" customHeight="1">
      <c r="A693" s="1575"/>
      <c r="B693" s="1582"/>
      <c r="C693" s="1297"/>
      <c r="D693" s="1296"/>
      <c r="E693" s="1296"/>
      <c r="F693" s="1296"/>
      <c r="G693" s="1578"/>
      <c r="H693" s="1583"/>
      <c r="I693" s="1583"/>
      <c r="J693" s="1298"/>
      <c r="K693" s="1298"/>
      <c r="L693" s="1298"/>
      <c r="M693" s="1298"/>
      <c r="N693" s="1298"/>
      <c r="O693" s="1296"/>
      <c r="P693" s="1296"/>
      <c r="Q693" s="1296"/>
      <c r="R693" s="1297"/>
      <c r="S693" s="1297"/>
      <c r="T693" s="1297"/>
      <c r="U693" s="1297"/>
      <c r="V693" s="1297"/>
      <c r="W693" s="1297"/>
      <c r="X693" s="1297"/>
      <c r="Y693" s="1297"/>
      <c r="Z693" s="1297"/>
    </row>
    <row r="694" spans="1:26" ht="15.75" customHeight="1">
      <c r="A694" s="1575"/>
      <c r="B694" s="1582"/>
      <c r="C694" s="1297"/>
      <c r="D694" s="1296"/>
      <c r="E694" s="1296"/>
      <c r="F694" s="1296"/>
      <c r="G694" s="1578"/>
      <c r="H694" s="1583"/>
      <c r="I694" s="1583"/>
      <c r="J694" s="1298"/>
      <c r="K694" s="1298"/>
      <c r="L694" s="1298"/>
      <c r="M694" s="1298"/>
      <c r="N694" s="1298"/>
      <c r="O694" s="1296"/>
      <c r="P694" s="1296"/>
      <c r="Q694" s="1296"/>
      <c r="R694" s="1297"/>
      <c r="S694" s="1297"/>
      <c r="T694" s="1297"/>
      <c r="U694" s="1297"/>
      <c r="V694" s="1297"/>
      <c r="W694" s="1297"/>
      <c r="X694" s="1297"/>
      <c r="Y694" s="1297"/>
      <c r="Z694" s="1297"/>
    </row>
    <row r="695" spans="1:26" ht="15.75" customHeight="1">
      <c r="A695" s="1575"/>
      <c r="B695" s="1582"/>
      <c r="C695" s="1297"/>
      <c r="D695" s="1296"/>
      <c r="E695" s="1296"/>
      <c r="F695" s="1296"/>
      <c r="G695" s="1578"/>
      <c r="H695" s="1583"/>
      <c r="I695" s="1583"/>
      <c r="J695" s="1298"/>
      <c r="K695" s="1298"/>
      <c r="L695" s="1298"/>
      <c r="M695" s="1298"/>
      <c r="N695" s="1298"/>
      <c r="O695" s="1296"/>
      <c r="P695" s="1296"/>
      <c r="Q695" s="1296"/>
      <c r="R695" s="1297"/>
      <c r="S695" s="1297"/>
      <c r="T695" s="1297"/>
      <c r="U695" s="1297"/>
      <c r="V695" s="1297"/>
      <c r="W695" s="1297"/>
      <c r="X695" s="1297"/>
      <c r="Y695" s="1297"/>
      <c r="Z695" s="1297"/>
    </row>
    <row r="696" spans="1:26" ht="15.75" customHeight="1">
      <c r="A696" s="1575"/>
      <c r="B696" s="1582"/>
      <c r="C696" s="1297"/>
      <c r="D696" s="1296"/>
      <c r="E696" s="1296"/>
      <c r="F696" s="1296"/>
      <c r="G696" s="1578"/>
      <c r="H696" s="1583"/>
      <c r="I696" s="1583"/>
      <c r="J696" s="1298"/>
      <c r="K696" s="1298"/>
      <c r="L696" s="1298"/>
      <c r="M696" s="1298"/>
      <c r="N696" s="1298"/>
      <c r="O696" s="1296"/>
      <c r="P696" s="1296"/>
      <c r="Q696" s="1296"/>
      <c r="R696" s="1297"/>
      <c r="S696" s="1297"/>
      <c r="T696" s="1297"/>
      <c r="U696" s="1297"/>
      <c r="V696" s="1297"/>
      <c r="W696" s="1297"/>
      <c r="X696" s="1297"/>
      <c r="Y696" s="1297"/>
      <c r="Z696" s="1297"/>
    </row>
    <row r="697" spans="1:26" ht="15.75" customHeight="1">
      <c r="A697" s="1575"/>
      <c r="B697" s="1582"/>
      <c r="C697" s="1297"/>
      <c r="D697" s="1296"/>
      <c r="E697" s="1296"/>
      <c r="F697" s="1296"/>
      <c r="G697" s="1578"/>
      <c r="H697" s="1583"/>
      <c r="I697" s="1583"/>
      <c r="J697" s="1298"/>
      <c r="K697" s="1298"/>
      <c r="L697" s="1298"/>
      <c r="M697" s="1298"/>
      <c r="N697" s="1298"/>
      <c r="O697" s="1296"/>
      <c r="P697" s="1296"/>
      <c r="Q697" s="1296"/>
      <c r="R697" s="1297"/>
      <c r="S697" s="1297"/>
      <c r="T697" s="1297"/>
      <c r="U697" s="1297"/>
      <c r="V697" s="1297"/>
      <c r="W697" s="1297"/>
      <c r="X697" s="1297"/>
      <c r="Y697" s="1297"/>
      <c r="Z697" s="1297"/>
    </row>
    <row r="698" spans="1:26" ht="15.75" customHeight="1">
      <c r="A698" s="1575"/>
      <c r="B698" s="1582"/>
      <c r="C698" s="1297"/>
      <c r="D698" s="1296"/>
      <c r="E698" s="1296"/>
      <c r="F698" s="1296"/>
      <c r="G698" s="1578"/>
      <c r="H698" s="1583"/>
      <c r="I698" s="1583"/>
      <c r="J698" s="1298"/>
      <c r="K698" s="1298"/>
      <c r="L698" s="1298"/>
      <c r="M698" s="1298"/>
      <c r="N698" s="1298"/>
      <c r="O698" s="1296"/>
      <c r="P698" s="1296"/>
      <c r="Q698" s="1296"/>
      <c r="R698" s="1297"/>
      <c r="S698" s="1297"/>
      <c r="T698" s="1297"/>
      <c r="U698" s="1297"/>
      <c r="V698" s="1297"/>
      <c r="W698" s="1297"/>
      <c r="X698" s="1297"/>
      <c r="Y698" s="1297"/>
      <c r="Z698" s="1297"/>
    </row>
    <row r="699" spans="1:26" ht="15.75" customHeight="1">
      <c r="A699" s="1575"/>
      <c r="B699" s="1582"/>
      <c r="C699" s="1297"/>
      <c r="D699" s="1296"/>
      <c r="E699" s="1296"/>
      <c r="F699" s="1296"/>
      <c r="G699" s="1578"/>
      <c r="H699" s="1583"/>
      <c r="I699" s="1583"/>
      <c r="J699" s="1298"/>
      <c r="K699" s="1298"/>
      <c r="L699" s="1298"/>
      <c r="M699" s="1298"/>
      <c r="N699" s="1298"/>
      <c r="O699" s="1296"/>
      <c r="P699" s="1296"/>
      <c r="Q699" s="1296"/>
      <c r="R699" s="1297"/>
      <c r="S699" s="1297"/>
      <c r="T699" s="1297"/>
      <c r="U699" s="1297"/>
      <c r="V699" s="1297"/>
      <c r="W699" s="1297"/>
      <c r="X699" s="1297"/>
      <c r="Y699" s="1297"/>
      <c r="Z699" s="1297"/>
    </row>
    <row r="700" spans="1:26" ht="15.75" customHeight="1">
      <c r="A700" s="1575"/>
      <c r="B700" s="1582"/>
      <c r="C700" s="1297"/>
      <c r="D700" s="1296"/>
      <c r="E700" s="1296"/>
      <c r="F700" s="1296"/>
      <c r="G700" s="1578"/>
      <c r="H700" s="1583"/>
      <c r="I700" s="1583"/>
      <c r="J700" s="1298"/>
      <c r="K700" s="1298"/>
      <c r="L700" s="1298"/>
      <c r="M700" s="1298"/>
      <c r="N700" s="1298"/>
      <c r="O700" s="1296"/>
      <c r="P700" s="1296"/>
      <c r="Q700" s="1296"/>
      <c r="R700" s="1297"/>
      <c r="S700" s="1297"/>
      <c r="T700" s="1297"/>
      <c r="U700" s="1297"/>
      <c r="V700" s="1297"/>
      <c r="W700" s="1297"/>
      <c r="X700" s="1297"/>
      <c r="Y700" s="1297"/>
      <c r="Z700" s="1297"/>
    </row>
    <row r="701" spans="1:26" ht="15.75" customHeight="1">
      <c r="A701" s="1575"/>
      <c r="B701" s="1582"/>
      <c r="C701" s="1297"/>
      <c r="D701" s="1296"/>
      <c r="E701" s="1296"/>
      <c r="F701" s="1296"/>
      <c r="G701" s="1578"/>
      <c r="H701" s="1583"/>
      <c r="I701" s="1583"/>
      <c r="J701" s="1298"/>
      <c r="K701" s="1298"/>
      <c r="L701" s="1298"/>
      <c r="M701" s="1298"/>
      <c r="N701" s="1298"/>
      <c r="O701" s="1296"/>
      <c r="P701" s="1296"/>
      <c r="Q701" s="1296"/>
      <c r="R701" s="1297"/>
      <c r="S701" s="1297"/>
      <c r="T701" s="1297"/>
      <c r="U701" s="1297"/>
      <c r="V701" s="1297"/>
      <c r="W701" s="1297"/>
      <c r="X701" s="1297"/>
      <c r="Y701" s="1297"/>
      <c r="Z701" s="1297"/>
    </row>
    <row r="702" spans="1:26" ht="15.75" customHeight="1">
      <c r="A702" s="1575"/>
      <c r="B702" s="1582"/>
      <c r="C702" s="1297"/>
      <c r="D702" s="1296"/>
      <c r="E702" s="1296"/>
      <c r="F702" s="1296"/>
      <c r="G702" s="1578"/>
      <c r="H702" s="1583"/>
      <c r="I702" s="1583"/>
      <c r="J702" s="1298"/>
      <c r="K702" s="1298"/>
      <c r="L702" s="1298"/>
      <c r="M702" s="1298"/>
      <c r="N702" s="1298"/>
      <c r="O702" s="1296"/>
      <c r="P702" s="1296"/>
      <c r="Q702" s="1296"/>
      <c r="R702" s="1297"/>
      <c r="S702" s="1297"/>
      <c r="T702" s="1297"/>
      <c r="U702" s="1297"/>
      <c r="V702" s="1297"/>
      <c r="W702" s="1297"/>
      <c r="X702" s="1297"/>
      <c r="Y702" s="1297"/>
      <c r="Z702" s="1297"/>
    </row>
    <row r="703" spans="1:26" ht="15.75" customHeight="1">
      <c r="A703" s="1575"/>
      <c r="B703" s="1582"/>
      <c r="C703" s="1297"/>
      <c r="D703" s="1296"/>
      <c r="E703" s="1296"/>
      <c r="F703" s="1296"/>
      <c r="G703" s="1578"/>
      <c r="H703" s="1583"/>
      <c r="I703" s="1583"/>
      <c r="J703" s="1298"/>
      <c r="K703" s="1298"/>
      <c r="L703" s="1298"/>
      <c r="M703" s="1298"/>
      <c r="N703" s="1298"/>
      <c r="O703" s="1296"/>
      <c r="P703" s="1296"/>
      <c r="Q703" s="1296"/>
      <c r="R703" s="1297"/>
      <c r="S703" s="1297"/>
      <c r="T703" s="1297"/>
      <c r="U703" s="1297"/>
      <c r="V703" s="1297"/>
      <c r="W703" s="1297"/>
      <c r="X703" s="1297"/>
      <c r="Y703" s="1297"/>
      <c r="Z703" s="1297"/>
    </row>
    <row r="704" spans="1:26" ht="15.75" customHeight="1">
      <c r="A704" s="1575"/>
      <c r="B704" s="1582"/>
      <c r="C704" s="1297"/>
      <c r="D704" s="1296"/>
      <c r="E704" s="1296"/>
      <c r="F704" s="1296"/>
      <c r="G704" s="1578"/>
      <c r="H704" s="1583"/>
      <c r="I704" s="1583"/>
      <c r="J704" s="1298"/>
      <c r="K704" s="1298"/>
      <c r="L704" s="1298"/>
      <c r="M704" s="1298"/>
      <c r="N704" s="1298"/>
      <c r="O704" s="1296"/>
      <c r="P704" s="1296"/>
      <c r="Q704" s="1296"/>
      <c r="R704" s="1297"/>
      <c r="S704" s="1297"/>
      <c r="T704" s="1297"/>
      <c r="U704" s="1297"/>
      <c r="V704" s="1297"/>
      <c r="W704" s="1297"/>
      <c r="X704" s="1297"/>
      <c r="Y704" s="1297"/>
      <c r="Z704" s="1297"/>
    </row>
    <row r="705" spans="1:26" ht="15.75" customHeight="1">
      <c r="A705" s="1575"/>
      <c r="B705" s="1582"/>
      <c r="C705" s="1297"/>
      <c r="D705" s="1296"/>
      <c r="E705" s="1296"/>
      <c r="F705" s="1296"/>
      <c r="G705" s="1578"/>
      <c r="H705" s="1583"/>
      <c r="I705" s="1583"/>
      <c r="J705" s="1298"/>
      <c r="K705" s="1298"/>
      <c r="L705" s="1298"/>
      <c r="M705" s="1298"/>
      <c r="N705" s="1298"/>
      <c r="O705" s="1296"/>
      <c r="P705" s="1296"/>
      <c r="Q705" s="1296"/>
      <c r="R705" s="1297"/>
      <c r="S705" s="1297"/>
      <c r="T705" s="1297"/>
      <c r="U705" s="1297"/>
      <c r="V705" s="1297"/>
      <c r="W705" s="1297"/>
      <c r="X705" s="1297"/>
      <c r="Y705" s="1297"/>
      <c r="Z705" s="1297"/>
    </row>
    <row r="706" spans="1:26" ht="15.75" customHeight="1">
      <c r="A706" s="1575"/>
      <c r="B706" s="1582"/>
      <c r="C706" s="1297"/>
      <c r="D706" s="1296"/>
      <c r="E706" s="1296"/>
      <c r="F706" s="1296"/>
      <c r="G706" s="1578"/>
      <c r="H706" s="1583"/>
      <c r="I706" s="1583"/>
      <c r="J706" s="1298"/>
      <c r="K706" s="1298"/>
      <c r="L706" s="1298"/>
      <c r="M706" s="1298"/>
      <c r="N706" s="1298"/>
      <c r="O706" s="1296"/>
      <c r="P706" s="1296"/>
      <c r="Q706" s="1296"/>
      <c r="R706" s="1297"/>
      <c r="S706" s="1297"/>
      <c r="T706" s="1297"/>
      <c r="U706" s="1297"/>
      <c r="V706" s="1297"/>
      <c r="W706" s="1297"/>
      <c r="X706" s="1297"/>
      <c r="Y706" s="1297"/>
      <c r="Z706" s="1297"/>
    </row>
    <row r="707" spans="1:26" ht="15.75" customHeight="1">
      <c r="A707" s="1575"/>
      <c r="B707" s="1582"/>
      <c r="C707" s="1297"/>
      <c r="D707" s="1296"/>
      <c r="E707" s="1296"/>
      <c r="F707" s="1296"/>
      <c r="G707" s="1578"/>
      <c r="H707" s="1583"/>
      <c r="I707" s="1583"/>
      <c r="J707" s="1298"/>
      <c r="K707" s="1298"/>
      <c r="L707" s="1298"/>
      <c r="M707" s="1298"/>
      <c r="N707" s="1298"/>
      <c r="O707" s="1296"/>
      <c r="P707" s="1296"/>
      <c r="Q707" s="1296"/>
      <c r="R707" s="1297"/>
      <c r="S707" s="1297"/>
      <c r="T707" s="1297"/>
      <c r="U707" s="1297"/>
      <c r="V707" s="1297"/>
      <c r="W707" s="1297"/>
      <c r="X707" s="1297"/>
      <c r="Y707" s="1297"/>
      <c r="Z707" s="1297"/>
    </row>
    <row r="708" spans="1:26" ht="15.75" customHeight="1">
      <c r="A708" s="1575"/>
      <c r="B708" s="1582"/>
      <c r="C708" s="1297"/>
      <c r="D708" s="1296"/>
      <c r="E708" s="1296"/>
      <c r="F708" s="1296"/>
      <c r="G708" s="1578"/>
      <c r="H708" s="1583"/>
      <c r="I708" s="1583"/>
      <c r="J708" s="1298"/>
      <c r="K708" s="1298"/>
      <c r="L708" s="1298"/>
      <c r="M708" s="1298"/>
      <c r="N708" s="1298"/>
      <c r="O708" s="1296"/>
      <c r="P708" s="1296"/>
      <c r="Q708" s="1296"/>
      <c r="R708" s="1297"/>
      <c r="S708" s="1297"/>
      <c r="T708" s="1297"/>
      <c r="U708" s="1297"/>
      <c r="V708" s="1297"/>
      <c r="W708" s="1297"/>
      <c r="X708" s="1297"/>
      <c r="Y708" s="1297"/>
      <c r="Z708" s="1297"/>
    </row>
    <row r="709" spans="1:26" ht="15.75" customHeight="1">
      <c r="A709" s="1575"/>
      <c r="B709" s="1582"/>
      <c r="C709" s="1297"/>
      <c r="D709" s="1296"/>
      <c r="E709" s="1296"/>
      <c r="F709" s="1296"/>
      <c r="G709" s="1578"/>
      <c r="H709" s="1583"/>
      <c r="I709" s="1583"/>
      <c r="J709" s="1298"/>
      <c r="K709" s="1298"/>
      <c r="L709" s="1298"/>
      <c r="M709" s="1298"/>
      <c r="N709" s="1298"/>
      <c r="O709" s="1296"/>
      <c r="P709" s="1296"/>
      <c r="Q709" s="1296"/>
      <c r="R709" s="1297"/>
      <c r="S709" s="1297"/>
      <c r="T709" s="1297"/>
      <c r="U709" s="1297"/>
      <c r="V709" s="1297"/>
      <c r="W709" s="1297"/>
      <c r="X709" s="1297"/>
      <c r="Y709" s="1297"/>
      <c r="Z709" s="1297"/>
    </row>
    <row r="710" spans="1:26" ht="15.75" customHeight="1">
      <c r="A710" s="1575"/>
      <c r="B710" s="1582"/>
      <c r="C710" s="1297"/>
      <c r="D710" s="1296"/>
      <c r="E710" s="1296"/>
      <c r="F710" s="1296"/>
      <c r="G710" s="1578"/>
      <c r="H710" s="1583"/>
      <c r="I710" s="1583"/>
      <c r="J710" s="1298"/>
      <c r="K710" s="1298"/>
      <c r="L710" s="1298"/>
      <c r="M710" s="1298"/>
      <c r="N710" s="1298"/>
      <c r="O710" s="1296"/>
      <c r="P710" s="1296"/>
      <c r="Q710" s="1296"/>
      <c r="R710" s="1297"/>
      <c r="S710" s="1297"/>
      <c r="T710" s="1297"/>
      <c r="U710" s="1297"/>
      <c r="V710" s="1297"/>
      <c r="W710" s="1297"/>
      <c r="X710" s="1297"/>
      <c r="Y710" s="1297"/>
      <c r="Z710" s="1297"/>
    </row>
    <row r="711" spans="1:26" ht="15.75" customHeight="1">
      <c r="A711" s="1575"/>
      <c r="B711" s="1582"/>
      <c r="C711" s="1297"/>
      <c r="D711" s="1296"/>
      <c r="E711" s="1296"/>
      <c r="F711" s="1296"/>
      <c r="G711" s="1578"/>
      <c r="H711" s="1583"/>
      <c r="I711" s="1583"/>
      <c r="J711" s="1298"/>
      <c r="K711" s="1298"/>
      <c r="L711" s="1298"/>
      <c r="M711" s="1298"/>
      <c r="N711" s="1298"/>
      <c r="O711" s="1296"/>
      <c r="P711" s="1296"/>
      <c r="Q711" s="1296"/>
      <c r="R711" s="1297"/>
      <c r="S711" s="1297"/>
      <c r="T711" s="1297"/>
      <c r="U711" s="1297"/>
      <c r="V711" s="1297"/>
      <c r="W711" s="1297"/>
      <c r="X711" s="1297"/>
      <c r="Y711" s="1297"/>
      <c r="Z711" s="1297"/>
    </row>
    <row r="712" spans="1:26" ht="15.75" customHeight="1">
      <c r="A712" s="1575"/>
      <c r="B712" s="1582"/>
      <c r="C712" s="1297"/>
      <c r="D712" s="1296"/>
      <c r="E712" s="1296"/>
      <c r="F712" s="1296"/>
      <c r="G712" s="1578"/>
      <c r="H712" s="1583"/>
      <c r="I712" s="1583"/>
      <c r="J712" s="1298"/>
      <c r="K712" s="1298"/>
      <c r="L712" s="1298"/>
      <c r="M712" s="1298"/>
      <c r="N712" s="1298"/>
      <c r="O712" s="1296"/>
      <c r="P712" s="1296"/>
      <c r="Q712" s="1296"/>
      <c r="R712" s="1297"/>
      <c r="S712" s="1297"/>
      <c r="T712" s="1297"/>
      <c r="U712" s="1297"/>
      <c r="V712" s="1297"/>
      <c r="W712" s="1297"/>
      <c r="X712" s="1297"/>
      <c r="Y712" s="1297"/>
      <c r="Z712" s="1297"/>
    </row>
    <row r="713" spans="1:26" ht="15.75" customHeight="1">
      <c r="A713" s="1575"/>
      <c r="B713" s="1582"/>
      <c r="C713" s="1297"/>
      <c r="D713" s="1296"/>
      <c r="E713" s="1296"/>
      <c r="F713" s="1296"/>
      <c r="G713" s="1578"/>
      <c r="H713" s="1583"/>
      <c r="I713" s="1583"/>
      <c r="J713" s="1298"/>
      <c r="K713" s="1298"/>
      <c r="L713" s="1298"/>
      <c r="M713" s="1298"/>
      <c r="N713" s="1298"/>
      <c r="O713" s="1296"/>
      <c r="P713" s="1296"/>
      <c r="Q713" s="1296"/>
      <c r="R713" s="1297"/>
      <c r="S713" s="1297"/>
      <c r="T713" s="1297"/>
      <c r="U713" s="1297"/>
      <c r="V713" s="1297"/>
      <c r="W713" s="1297"/>
      <c r="X713" s="1297"/>
      <c r="Y713" s="1297"/>
      <c r="Z713" s="1297"/>
    </row>
    <row r="714" spans="1:26" ht="15.75" customHeight="1">
      <c r="A714" s="1575"/>
      <c r="B714" s="1582"/>
      <c r="C714" s="1297"/>
      <c r="D714" s="1296"/>
      <c r="E714" s="1296"/>
      <c r="F714" s="1296"/>
      <c r="G714" s="1578"/>
      <c r="H714" s="1583"/>
      <c r="I714" s="1583"/>
      <c r="J714" s="1298"/>
      <c r="K714" s="1298"/>
      <c r="L714" s="1298"/>
      <c r="M714" s="1298"/>
      <c r="N714" s="1298"/>
      <c r="O714" s="1296"/>
      <c r="P714" s="1296"/>
      <c r="Q714" s="1296"/>
      <c r="R714" s="1297"/>
      <c r="S714" s="1297"/>
      <c r="T714" s="1297"/>
      <c r="U714" s="1297"/>
      <c r="V714" s="1297"/>
      <c r="W714" s="1297"/>
      <c r="X714" s="1297"/>
      <c r="Y714" s="1297"/>
      <c r="Z714" s="1297"/>
    </row>
    <row r="715" spans="1:26" ht="15.75" customHeight="1">
      <c r="A715" s="1575"/>
      <c r="B715" s="1582"/>
      <c r="C715" s="1297"/>
      <c r="D715" s="1296"/>
      <c r="E715" s="1296"/>
      <c r="F715" s="1296"/>
      <c r="G715" s="1578"/>
      <c r="H715" s="1583"/>
      <c r="I715" s="1583"/>
      <c r="J715" s="1298"/>
      <c r="K715" s="1298"/>
      <c r="L715" s="1298"/>
      <c r="M715" s="1298"/>
      <c r="N715" s="1298"/>
      <c r="O715" s="1296"/>
      <c r="P715" s="1296"/>
      <c r="Q715" s="1296"/>
      <c r="R715" s="1297"/>
      <c r="S715" s="1297"/>
      <c r="T715" s="1297"/>
      <c r="U715" s="1297"/>
      <c r="V715" s="1297"/>
      <c r="W715" s="1297"/>
      <c r="X715" s="1297"/>
      <c r="Y715" s="1297"/>
      <c r="Z715" s="1297"/>
    </row>
    <row r="716" spans="1:26" ht="15.75" customHeight="1">
      <c r="A716" s="1575"/>
      <c r="B716" s="1582"/>
      <c r="C716" s="1297"/>
      <c r="D716" s="1296"/>
      <c r="E716" s="1296"/>
      <c r="F716" s="1296"/>
      <c r="G716" s="1578"/>
      <c r="H716" s="1583"/>
      <c r="I716" s="1583"/>
      <c r="J716" s="1298"/>
      <c r="K716" s="1298"/>
      <c r="L716" s="1298"/>
      <c r="M716" s="1298"/>
      <c r="N716" s="1298"/>
      <c r="O716" s="1296"/>
      <c r="P716" s="1296"/>
      <c r="Q716" s="1296"/>
      <c r="R716" s="1297"/>
      <c r="S716" s="1297"/>
      <c r="T716" s="1297"/>
      <c r="U716" s="1297"/>
      <c r="V716" s="1297"/>
      <c r="W716" s="1297"/>
      <c r="X716" s="1297"/>
      <c r="Y716" s="1297"/>
      <c r="Z716" s="1297"/>
    </row>
    <row r="717" spans="1:26" ht="15.75" customHeight="1">
      <c r="A717" s="1575"/>
      <c r="B717" s="1582"/>
      <c r="C717" s="1297"/>
      <c r="D717" s="1296"/>
      <c r="E717" s="1296"/>
      <c r="F717" s="1296"/>
      <c r="G717" s="1578"/>
      <c r="H717" s="1583"/>
      <c r="I717" s="1583"/>
      <c r="J717" s="1298"/>
      <c r="K717" s="1298"/>
      <c r="L717" s="1298"/>
      <c r="M717" s="1298"/>
      <c r="N717" s="1298"/>
      <c r="O717" s="1296"/>
      <c r="P717" s="1296"/>
      <c r="Q717" s="1296"/>
      <c r="R717" s="1297"/>
      <c r="S717" s="1297"/>
      <c r="T717" s="1297"/>
      <c r="U717" s="1297"/>
      <c r="V717" s="1297"/>
      <c r="W717" s="1297"/>
      <c r="X717" s="1297"/>
      <c r="Y717" s="1297"/>
      <c r="Z717" s="1297"/>
    </row>
    <row r="718" spans="1:26" ht="15.75" customHeight="1">
      <c r="A718" s="1575"/>
      <c r="B718" s="1582"/>
      <c r="C718" s="1297"/>
      <c r="D718" s="1296"/>
      <c r="E718" s="1296"/>
      <c r="F718" s="1296"/>
      <c r="G718" s="1578"/>
      <c r="H718" s="1583"/>
      <c r="I718" s="1583"/>
      <c r="J718" s="1298"/>
      <c r="K718" s="1298"/>
      <c r="L718" s="1298"/>
      <c r="M718" s="1298"/>
      <c r="N718" s="1298"/>
      <c r="O718" s="1296"/>
      <c r="P718" s="1296"/>
      <c r="Q718" s="1296"/>
      <c r="R718" s="1297"/>
      <c r="S718" s="1297"/>
      <c r="T718" s="1297"/>
      <c r="U718" s="1297"/>
      <c r="V718" s="1297"/>
      <c r="W718" s="1297"/>
      <c r="X718" s="1297"/>
      <c r="Y718" s="1297"/>
      <c r="Z718" s="1297"/>
    </row>
    <row r="719" spans="1:26" ht="15.75" customHeight="1">
      <c r="A719" s="1575"/>
      <c r="B719" s="1582"/>
      <c r="C719" s="1297"/>
      <c r="D719" s="1296"/>
      <c r="E719" s="1296"/>
      <c r="F719" s="1296"/>
      <c r="G719" s="1578"/>
      <c r="H719" s="1583"/>
      <c r="I719" s="1583"/>
      <c r="J719" s="1298"/>
      <c r="K719" s="1298"/>
      <c r="L719" s="1298"/>
      <c r="M719" s="1298"/>
      <c r="N719" s="1298"/>
      <c r="O719" s="1296"/>
      <c r="P719" s="1296"/>
      <c r="Q719" s="1296"/>
      <c r="R719" s="1297"/>
      <c r="S719" s="1297"/>
      <c r="T719" s="1297"/>
      <c r="U719" s="1297"/>
      <c r="V719" s="1297"/>
      <c r="W719" s="1297"/>
      <c r="X719" s="1297"/>
      <c r="Y719" s="1297"/>
      <c r="Z719" s="1297"/>
    </row>
    <row r="720" spans="1:26" ht="15.75" customHeight="1">
      <c r="A720" s="1575"/>
      <c r="B720" s="1582"/>
      <c r="C720" s="1297"/>
      <c r="D720" s="1296"/>
      <c r="E720" s="1296"/>
      <c r="F720" s="1296"/>
      <c r="G720" s="1578"/>
      <c r="H720" s="1583"/>
      <c r="I720" s="1583"/>
      <c r="J720" s="1298"/>
      <c r="K720" s="1298"/>
      <c r="L720" s="1298"/>
      <c r="M720" s="1298"/>
      <c r="N720" s="1298"/>
      <c r="O720" s="1296"/>
      <c r="P720" s="1296"/>
      <c r="Q720" s="1296"/>
      <c r="R720" s="1297"/>
      <c r="S720" s="1297"/>
      <c r="T720" s="1297"/>
      <c r="U720" s="1297"/>
      <c r="V720" s="1297"/>
      <c r="W720" s="1297"/>
      <c r="X720" s="1297"/>
      <c r="Y720" s="1297"/>
      <c r="Z720" s="1297"/>
    </row>
    <row r="721" spans="1:26" ht="15.75" customHeight="1">
      <c r="A721" s="1575"/>
      <c r="B721" s="1582"/>
      <c r="C721" s="1297"/>
      <c r="D721" s="1296"/>
      <c r="E721" s="1296"/>
      <c r="F721" s="1296"/>
      <c r="G721" s="1578"/>
      <c r="H721" s="1583"/>
      <c r="I721" s="1583"/>
      <c r="J721" s="1298"/>
      <c r="K721" s="1298"/>
      <c r="L721" s="1298"/>
      <c r="M721" s="1298"/>
      <c r="N721" s="1298"/>
      <c r="O721" s="1296"/>
      <c r="P721" s="1296"/>
      <c r="Q721" s="1296"/>
      <c r="R721" s="1297"/>
      <c r="S721" s="1297"/>
      <c r="T721" s="1297"/>
      <c r="U721" s="1297"/>
      <c r="V721" s="1297"/>
      <c r="W721" s="1297"/>
      <c r="X721" s="1297"/>
      <c r="Y721" s="1297"/>
      <c r="Z721" s="1297"/>
    </row>
    <row r="722" spans="1:26" ht="15.75" customHeight="1">
      <c r="A722" s="1575"/>
      <c r="B722" s="1582"/>
      <c r="C722" s="1297"/>
      <c r="D722" s="1296"/>
      <c r="E722" s="1296"/>
      <c r="F722" s="1296"/>
      <c r="G722" s="1578"/>
      <c r="H722" s="1583"/>
      <c r="I722" s="1583"/>
      <c r="J722" s="1298"/>
      <c r="K722" s="1298"/>
      <c r="L722" s="1298"/>
      <c r="M722" s="1298"/>
      <c r="N722" s="1298"/>
      <c r="O722" s="1296"/>
      <c r="P722" s="1296"/>
      <c r="Q722" s="1296"/>
      <c r="R722" s="1297"/>
      <c r="S722" s="1297"/>
      <c r="T722" s="1297"/>
      <c r="U722" s="1297"/>
      <c r="V722" s="1297"/>
      <c r="W722" s="1297"/>
      <c r="X722" s="1297"/>
      <c r="Y722" s="1297"/>
      <c r="Z722" s="1297"/>
    </row>
    <row r="723" spans="1:26" ht="15.75" customHeight="1">
      <c r="A723" s="1575"/>
      <c r="B723" s="1582"/>
      <c r="C723" s="1297"/>
      <c r="D723" s="1296"/>
      <c r="E723" s="1296"/>
      <c r="F723" s="1296"/>
      <c r="G723" s="1578"/>
      <c r="H723" s="1583"/>
      <c r="I723" s="1583"/>
      <c r="J723" s="1298"/>
      <c r="K723" s="1298"/>
      <c r="L723" s="1298"/>
      <c r="M723" s="1298"/>
      <c r="N723" s="1298"/>
      <c r="O723" s="1296"/>
      <c r="P723" s="1296"/>
      <c r="Q723" s="1296"/>
      <c r="R723" s="1297"/>
      <c r="S723" s="1297"/>
      <c r="T723" s="1297"/>
      <c r="U723" s="1297"/>
      <c r="V723" s="1297"/>
      <c r="W723" s="1297"/>
      <c r="X723" s="1297"/>
      <c r="Y723" s="1297"/>
      <c r="Z723" s="1297"/>
    </row>
    <row r="724" spans="1:26" ht="15.75" customHeight="1">
      <c r="A724" s="1575"/>
      <c r="B724" s="1582"/>
      <c r="C724" s="1297"/>
      <c r="D724" s="1296"/>
      <c r="E724" s="1296"/>
      <c r="F724" s="1296"/>
      <c r="G724" s="1578"/>
      <c r="H724" s="1583"/>
      <c r="I724" s="1583"/>
      <c r="J724" s="1298"/>
      <c r="K724" s="1298"/>
      <c r="L724" s="1298"/>
      <c r="M724" s="1298"/>
      <c r="N724" s="1298"/>
      <c r="O724" s="1296"/>
      <c r="P724" s="1296"/>
      <c r="Q724" s="1296"/>
      <c r="R724" s="1297"/>
      <c r="S724" s="1297"/>
      <c r="T724" s="1297"/>
      <c r="U724" s="1297"/>
      <c r="V724" s="1297"/>
      <c r="W724" s="1297"/>
      <c r="X724" s="1297"/>
      <c r="Y724" s="1297"/>
      <c r="Z724" s="1297"/>
    </row>
    <row r="725" spans="1:26" ht="15.75" customHeight="1">
      <c r="A725" s="1575"/>
      <c r="B725" s="1582"/>
      <c r="C725" s="1297"/>
      <c r="D725" s="1296"/>
      <c r="E725" s="1296"/>
      <c r="F725" s="1296"/>
      <c r="G725" s="1578"/>
      <c r="H725" s="1583"/>
      <c r="I725" s="1583"/>
      <c r="J725" s="1298"/>
      <c r="K725" s="1298"/>
      <c r="L725" s="1298"/>
      <c r="M725" s="1298"/>
      <c r="N725" s="1298"/>
      <c r="O725" s="1296"/>
      <c r="P725" s="1296"/>
      <c r="Q725" s="1296"/>
      <c r="R725" s="1297"/>
      <c r="S725" s="1297"/>
      <c r="T725" s="1297"/>
      <c r="U725" s="1297"/>
      <c r="V725" s="1297"/>
      <c r="W725" s="1297"/>
      <c r="X725" s="1297"/>
      <c r="Y725" s="1297"/>
      <c r="Z725" s="1297"/>
    </row>
    <row r="726" spans="1:26" ht="15.75" customHeight="1">
      <c r="A726" s="1575"/>
      <c r="B726" s="1582"/>
      <c r="C726" s="1297"/>
      <c r="D726" s="1296"/>
      <c r="E726" s="1296"/>
      <c r="F726" s="1296"/>
      <c r="G726" s="1578"/>
      <c r="H726" s="1583"/>
      <c r="I726" s="1583"/>
      <c r="J726" s="1298"/>
      <c r="K726" s="1298"/>
      <c r="L726" s="1298"/>
      <c r="M726" s="1298"/>
      <c r="N726" s="1298"/>
      <c r="O726" s="1296"/>
      <c r="P726" s="1296"/>
      <c r="Q726" s="1296"/>
      <c r="R726" s="1297"/>
      <c r="S726" s="1297"/>
      <c r="T726" s="1297"/>
      <c r="U726" s="1297"/>
      <c r="V726" s="1297"/>
      <c r="W726" s="1297"/>
      <c r="X726" s="1297"/>
      <c r="Y726" s="1297"/>
      <c r="Z726" s="1297"/>
    </row>
    <row r="727" spans="1:26" ht="15.75" customHeight="1">
      <c r="A727" s="1575"/>
      <c r="B727" s="1582"/>
      <c r="C727" s="1297"/>
      <c r="D727" s="1296"/>
      <c r="E727" s="1296"/>
      <c r="F727" s="1296"/>
      <c r="G727" s="1578"/>
      <c r="H727" s="1583"/>
      <c r="I727" s="1583"/>
      <c r="J727" s="1298"/>
      <c r="K727" s="1298"/>
      <c r="L727" s="1298"/>
      <c r="M727" s="1298"/>
      <c r="N727" s="1298"/>
      <c r="O727" s="1296"/>
      <c r="P727" s="1296"/>
      <c r="Q727" s="1296"/>
      <c r="R727" s="1297"/>
      <c r="S727" s="1297"/>
      <c r="T727" s="1297"/>
      <c r="U727" s="1297"/>
      <c r="V727" s="1297"/>
      <c r="W727" s="1297"/>
      <c r="X727" s="1297"/>
      <c r="Y727" s="1297"/>
      <c r="Z727" s="1297"/>
    </row>
    <row r="728" spans="1:26" ht="15.75" customHeight="1">
      <c r="A728" s="1575"/>
      <c r="B728" s="1582"/>
      <c r="C728" s="1297"/>
      <c r="D728" s="1296"/>
      <c r="E728" s="1296"/>
      <c r="F728" s="1296"/>
      <c r="G728" s="1578"/>
      <c r="H728" s="1583"/>
      <c r="I728" s="1583"/>
      <c r="J728" s="1298"/>
      <c r="K728" s="1298"/>
      <c r="L728" s="1298"/>
      <c r="M728" s="1298"/>
      <c r="N728" s="1298"/>
      <c r="O728" s="1296"/>
      <c r="P728" s="1296"/>
      <c r="Q728" s="1296"/>
      <c r="R728" s="1297"/>
      <c r="S728" s="1297"/>
      <c r="T728" s="1297"/>
      <c r="U728" s="1297"/>
      <c r="V728" s="1297"/>
      <c r="W728" s="1297"/>
      <c r="X728" s="1297"/>
      <c r="Y728" s="1297"/>
      <c r="Z728" s="1297"/>
    </row>
    <row r="729" spans="1:26" ht="15.75" customHeight="1">
      <c r="A729" s="1575"/>
      <c r="B729" s="1582"/>
      <c r="C729" s="1297"/>
      <c r="D729" s="1296"/>
      <c r="E729" s="1296"/>
      <c r="F729" s="1296"/>
      <c r="G729" s="1578"/>
      <c r="H729" s="1583"/>
      <c r="I729" s="1583"/>
      <c r="J729" s="1298"/>
      <c r="K729" s="1298"/>
      <c r="L729" s="1298"/>
      <c r="M729" s="1298"/>
      <c r="N729" s="1298"/>
      <c r="O729" s="1296"/>
      <c r="P729" s="1296"/>
      <c r="Q729" s="1296"/>
      <c r="R729" s="1297"/>
      <c r="S729" s="1297"/>
      <c r="T729" s="1297"/>
      <c r="U729" s="1297"/>
      <c r="V729" s="1297"/>
      <c r="W729" s="1297"/>
      <c r="X729" s="1297"/>
      <c r="Y729" s="1297"/>
      <c r="Z729" s="1297"/>
    </row>
    <row r="730" spans="1:26" ht="15.75" customHeight="1">
      <c r="A730" s="1575"/>
      <c r="B730" s="1582"/>
      <c r="C730" s="1297"/>
      <c r="D730" s="1296"/>
      <c r="E730" s="1296"/>
      <c r="F730" s="1296"/>
      <c r="G730" s="1578"/>
      <c r="H730" s="1583"/>
      <c r="I730" s="1583"/>
      <c r="J730" s="1298"/>
      <c r="K730" s="1298"/>
      <c r="L730" s="1298"/>
      <c r="M730" s="1298"/>
      <c r="N730" s="1298"/>
      <c r="O730" s="1296"/>
      <c r="P730" s="1296"/>
      <c r="Q730" s="1296"/>
      <c r="R730" s="1297"/>
      <c r="S730" s="1297"/>
      <c r="T730" s="1297"/>
      <c r="U730" s="1297"/>
      <c r="V730" s="1297"/>
      <c r="W730" s="1297"/>
      <c r="X730" s="1297"/>
      <c r="Y730" s="1297"/>
      <c r="Z730" s="1297"/>
    </row>
    <row r="731" spans="1:26" ht="15.75" customHeight="1">
      <c r="A731" s="1575"/>
      <c r="B731" s="1582"/>
      <c r="C731" s="1297"/>
      <c r="D731" s="1296"/>
      <c r="E731" s="1296"/>
      <c r="F731" s="1296"/>
      <c r="G731" s="1578"/>
      <c r="H731" s="1583"/>
      <c r="I731" s="1583"/>
      <c r="J731" s="1298"/>
      <c r="K731" s="1298"/>
      <c r="L731" s="1298"/>
      <c r="M731" s="1298"/>
      <c r="N731" s="1298"/>
      <c r="O731" s="1296"/>
      <c r="P731" s="1296"/>
      <c r="Q731" s="1296"/>
      <c r="R731" s="1297"/>
      <c r="S731" s="1297"/>
      <c r="T731" s="1297"/>
      <c r="U731" s="1297"/>
      <c r="V731" s="1297"/>
      <c r="W731" s="1297"/>
      <c r="X731" s="1297"/>
      <c r="Y731" s="1297"/>
      <c r="Z731" s="1297"/>
    </row>
    <row r="732" spans="1:26" ht="15.75" customHeight="1">
      <c r="A732" s="1575"/>
      <c r="B732" s="1582"/>
      <c r="C732" s="1297"/>
      <c r="D732" s="1296"/>
      <c r="E732" s="1296"/>
      <c r="F732" s="1296"/>
      <c r="G732" s="1578"/>
      <c r="H732" s="1583"/>
      <c r="I732" s="1583"/>
      <c r="J732" s="1298"/>
      <c r="K732" s="1298"/>
      <c r="L732" s="1298"/>
      <c r="M732" s="1298"/>
      <c r="N732" s="1298"/>
      <c r="O732" s="1296"/>
      <c r="P732" s="1296"/>
      <c r="Q732" s="1296"/>
      <c r="R732" s="1297"/>
      <c r="S732" s="1297"/>
      <c r="T732" s="1297"/>
      <c r="U732" s="1297"/>
      <c r="V732" s="1297"/>
      <c r="W732" s="1297"/>
      <c r="X732" s="1297"/>
      <c r="Y732" s="1297"/>
      <c r="Z732" s="1297"/>
    </row>
    <row r="733" spans="1:26" ht="15.75" customHeight="1">
      <c r="A733" s="1575"/>
      <c r="B733" s="1582"/>
      <c r="C733" s="1297"/>
      <c r="D733" s="1296"/>
      <c r="E733" s="1296"/>
      <c r="F733" s="1296"/>
      <c r="G733" s="1578"/>
      <c r="H733" s="1583"/>
      <c r="I733" s="1583"/>
      <c r="J733" s="1298"/>
      <c r="K733" s="1298"/>
      <c r="L733" s="1298"/>
      <c r="M733" s="1298"/>
      <c r="N733" s="1298"/>
      <c r="O733" s="1296"/>
      <c r="P733" s="1296"/>
      <c r="Q733" s="1296"/>
      <c r="R733" s="1297"/>
      <c r="S733" s="1297"/>
      <c r="T733" s="1297"/>
      <c r="U733" s="1297"/>
      <c r="V733" s="1297"/>
      <c r="W733" s="1297"/>
      <c r="X733" s="1297"/>
      <c r="Y733" s="1297"/>
      <c r="Z733" s="1297"/>
    </row>
    <row r="734" spans="1:26" ht="15.75" customHeight="1">
      <c r="A734" s="1575"/>
      <c r="B734" s="1582"/>
      <c r="C734" s="1297"/>
      <c r="D734" s="1296"/>
      <c r="E734" s="1296"/>
      <c r="F734" s="1296"/>
      <c r="G734" s="1578"/>
      <c r="H734" s="1583"/>
      <c r="I734" s="1583"/>
      <c r="J734" s="1298"/>
      <c r="K734" s="1298"/>
      <c r="L734" s="1298"/>
      <c r="M734" s="1298"/>
      <c r="N734" s="1298"/>
      <c r="O734" s="1296"/>
      <c r="P734" s="1296"/>
      <c r="Q734" s="1296"/>
      <c r="R734" s="1297"/>
      <c r="S734" s="1297"/>
      <c r="T734" s="1297"/>
      <c r="U734" s="1297"/>
      <c r="V734" s="1297"/>
      <c r="W734" s="1297"/>
      <c r="X734" s="1297"/>
      <c r="Y734" s="1297"/>
      <c r="Z734" s="1297"/>
    </row>
    <row r="735" spans="1:26" ht="15.75" customHeight="1">
      <c r="A735" s="1575"/>
      <c r="B735" s="1582"/>
      <c r="C735" s="1297"/>
      <c r="D735" s="1296"/>
      <c r="E735" s="1296"/>
      <c r="F735" s="1296"/>
      <c r="G735" s="1578"/>
      <c r="H735" s="1583"/>
      <c r="I735" s="1583"/>
      <c r="J735" s="1298"/>
      <c r="K735" s="1298"/>
      <c r="L735" s="1298"/>
      <c r="M735" s="1298"/>
      <c r="N735" s="1298"/>
      <c r="O735" s="1296"/>
      <c r="P735" s="1296"/>
      <c r="Q735" s="1296"/>
      <c r="R735" s="1297"/>
      <c r="S735" s="1297"/>
      <c r="T735" s="1297"/>
      <c r="U735" s="1297"/>
      <c r="V735" s="1297"/>
      <c r="W735" s="1297"/>
      <c r="X735" s="1297"/>
      <c r="Y735" s="1297"/>
      <c r="Z735" s="1297"/>
    </row>
    <row r="736" spans="1:26" ht="15.75" customHeight="1">
      <c r="A736" s="1575"/>
      <c r="B736" s="1582"/>
      <c r="C736" s="1297"/>
      <c r="D736" s="1296"/>
      <c r="E736" s="1296"/>
      <c r="F736" s="1296"/>
      <c r="G736" s="1578"/>
      <c r="H736" s="1583"/>
      <c r="I736" s="1583"/>
      <c r="J736" s="1298"/>
      <c r="K736" s="1298"/>
      <c r="L736" s="1298"/>
      <c r="M736" s="1298"/>
      <c r="N736" s="1298"/>
      <c r="O736" s="1296"/>
      <c r="P736" s="1296"/>
      <c r="Q736" s="1296"/>
      <c r="R736" s="1297"/>
      <c r="S736" s="1297"/>
      <c r="T736" s="1297"/>
      <c r="U736" s="1297"/>
      <c r="V736" s="1297"/>
      <c r="W736" s="1297"/>
      <c r="X736" s="1297"/>
      <c r="Y736" s="1297"/>
      <c r="Z736" s="1297"/>
    </row>
    <row r="737" spans="1:26" ht="15.75" customHeight="1">
      <c r="A737" s="1575"/>
      <c r="B737" s="1582"/>
      <c r="C737" s="1297"/>
      <c r="D737" s="1296"/>
      <c r="E737" s="1296"/>
      <c r="F737" s="1296"/>
      <c r="G737" s="1578"/>
      <c r="H737" s="1583"/>
      <c r="I737" s="1583"/>
      <c r="J737" s="1298"/>
      <c r="K737" s="1298"/>
      <c r="L737" s="1298"/>
      <c r="M737" s="1298"/>
      <c r="N737" s="1298"/>
      <c r="O737" s="1296"/>
      <c r="P737" s="1296"/>
      <c r="Q737" s="1296"/>
      <c r="R737" s="1297"/>
      <c r="S737" s="1297"/>
      <c r="T737" s="1297"/>
      <c r="U737" s="1297"/>
      <c r="V737" s="1297"/>
      <c r="W737" s="1297"/>
      <c r="X737" s="1297"/>
      <c r="Y737" s="1297"/>
      <c r="Z737" s="1297"/>
    </row>
    <row r="738" spans="1:26" ht="15.75" customHeight="1">
      <c r="A738" s="1575"/>
      <c r="B738" s="1582"/>
      <c r="C738" s="1297"/>
      <c r="D738" s="1296"/>
      <c r="E738" s="1296"/>
      <c r="F738" s="1296"/>
      <c r="G738" s="1578"/>
      <c r="H738" s="1583"/>
      <c r="I738" s="1583"/>
      <c r="J738" s="1298"/>
      <c r="K738" s="1298"/>
      <c r="L738" s="1298"/>
      <c r="M738" s="1298"/>
      <c r="N738" s="1298"/>
      <c r="O738" s="1296"/>
      <c r="P738" s="1296"/>
      <c r="Q738" s="1296"/>
      <c r="R738" s="1297"/>
      <c r="S738" s="1297"/>
      <c r="T738" s="1297"/>
      <c r="U738" s="1297"/>
      <c r="V738" s="1297"/>
      <c r="W738" s="1297"/>
      <c r="X738" s="1297"/>
      <c r="Y738" s="1297"/>
      <c r="Z738" s="1297"/>
    </row>
    <row r="739" spans="1:26" ht="15.75" customHeight="1">
      <c r="A739" s="1575"/>
      <c r="B739" s="1582"/>
      <c r="C739" s="1297"/>
      <c r="D739" s="1296"/>
      <c r="E739" s="1296"/>
      <c r="F739" s="1296"/>
      <c r="G739" s="1578"/>
      <c r="H739" s="1583"/>
      <c r="I739" s="1583"/>
      <c r="J739" s="1298"/>
      <c r="K739" s="1298"/>
      <c r="L739" s="1298"/>
      <c r="M739" s="1298"/>
      <c r="N739" s="1298"/>
      <c r="O739" s="1296"/>
      <c r="P739" s="1296"/>
      <c r="Q739" s="1296"/>
      <c r="R739" s="1297"/>
      <c r="S739" s="1297"/>
      <c r="T739" s="1297"/>
      <c r="U739" s="1297"/>
      <c r="V739" s="1297"/>
      <c r="W739" s="1297"/>
      <c r="X739" s="1297"/>
      <c r="Y739" s="1297"/>
      <c r="Z739" s="1297"/>
    </row>
    <row r="740" spans="1:26" ht="15.75" customHeight="1">
      <c r="A740" s="1575"/>
      <c r="B740" s="1582"/>
      <c r="C740" s="1297"/>
      <c r="D740" s="1296"/>
      <c r="E740" s="1296"/>
      <c r="F740" s="1296"/>
      <c r="G740" s="1578"/>
      <c r="H740" s="1583"/>
      <c r="I740" s="1583"/>
      <c r="J740" s="1298"/>
      <c r="K740" s="1298"/>
      <c r="L740" s="1298"/>
      <c r="M740" s="1298"/>
      <c r="N740" s="1298"/>
      <c r="O740" s="1296"/>
      <c r="P740" s="1296"/>
      <c r="Q740" s="1296"/>
      <c r="R740" s="1297"/>
      <c r="S740" s="1297"/>
      <c r="T740" s="1297"/>
      <c r="U740" s="1297"/>
      <c r="V740" s="1297"/>
      <c r="W740" s="1297"/>
      <c r="X740" s="1297"/>
      <c r="Y740" s="1297"/>
      <c r="Z740" s="1297"/>
    </row>
    <row r="741" spans="1:26" ht="15.75" customHeight="1">
      <c r="A741" s="1575"/>
      <c r="B741" s="1582"/>
      <c r="C741" s="1297"/>
      <c r="D741" s="1296"/>
      <c r="E741" s="1296"/>
      <c r="F741" s="1296"/>
      <c r="G741" s="1578"/>
      <c r="H741" s="1583"/>
      <c r="I741" s="1583"/>
      <c r="J741" s="1298"/>
      <c r="K741" s="1298"/>
      <c r="L741" s="1298"/>
      <c r="M741" s="1298"/>
      <c r="N741" s="1298"/>
      <c r="O741" s="1296"/>
      <c r="P741" s="1296"/>
      <c r="Q741" s="1296"/>
      <c r="R741" s="1297"/>
      <c r="S741" s="1297"/>
      <c r="T741" s="1297"/>
      <c r="U741" s="1297"/>
      <c r="V741" s="1297"/>
      <c r="W741" s="1297"/>
      <c r="X741" s="1297"/>
      <c r="Y741" s="1297"/>
      <c r="Z741" s="1297"/>
    </row>
    <row r="742" spans="1:26" ht="15.75" customHeight="1">
      <c r="A742" s="1575"/>
      <c r="B742" s="1582"/>
      <c r="C742" s="1297"/>
      <c r="D742" s="1296"/>
      <c r="E742" s="1296"/>
      <c r="F742" s="1296"/>
      <c r="G742" s="1578"/>
      <c r="H742" s="1583"/>
      <c r="I742" s="1583"/>
      <c r="J742" s="1298"/>
      <c r="K742" s="1298"/>
      <c r="L742" s="1298"/>
      <c r="M742" s="1298"/>
      <c r="N742" s="1298"/>
      <c r="O742" s="1296"/>
      <c r="P742" s="1296"/>
      <c r="Q742" s="1296"/>
      <c r="R742" s="1297"/>
      <c r="S742" s="1297"/>
      <c r="T742" s="1297"/>
      <c r="U742" s="1297"/>
      <c r="V742" s="1297"/>
      <c r="W742" s="1297"/>
      <c r="X742" s="1297"/>
      <c r="Y742" s="1297"/>
      <c r="Z742" s="1297"/>
    </row>
    <row r="743" spans="1:26" ht="15.75" customHeight="1">
      <c r="A743" s="1575"/>
      <c r="B743" s="1582"/>
      <c r="C743" s="1297"/>
      <c r="D743" s="1296"/>
      <c r="E743" s="1296"/>
      <c r="F743" s="1296"/>
      <c r="G743" s="1578"/>
      <c r="H743" s="1583"/>
      <c r="I743" s="1583"/>
      <c r="J743" s="1298"/>
      <c r="K743" s="1298"/>
      <c r="L743" s="1298"/>
      <c r="M743" s="1298"/>
      <c r="N743" s="1298"/>
      <c r="O743" s="1296"/>
      <c r="P743" s="1296"/>
      <c r="Q743" s="1296"/>
      <c r="R743" s="1297"/>
      <c r="S743" s="1297"/>
      <c r="T743" s="1297"/>
      <c r="U743" s="1297"/>
      <c r="V743" s="1297"/>
      <c r="W743" s="1297"/>
      <c r="X743" s="1297"/>
      <c r="Y743" s="1297"/>
      <c r="Z743" s="1297"/>
    </row>
    <row r="744" spans="1:26" ht="15.75" customHeight="1">
      <c r="A744" s="1575"/>
      <c r="B744" s="1582"/>
      <c r="C744" s="1297"/>
      <c r="D744" s="1296"/>
      <c r="E744" s="1296"/>
      <c r="F744" s="1296"/>
      <c r="G744" s="1578"/>
      <c r="H744" s="1583"/>
      <c r="I744" s="1583"/>
      <c r="J744" s="1298"/>
      <c r="K744" s="1298"/>
      <c r="L744" s="1298"/>
      <c r="M744" s="1298"/>
      <c r="N744" s="1298"/>
      <c r="O744" s="1296"/>
      <c r="P744" s="1296"/>
      <c r="Q744" s="1296"/>
      <c r="R744" s="1297"/>
      <c r="S744" s="1297"/>
      <c r="T744" s="1297"/>
      <c r="U744" s="1297"/>
      <c r="V744" s="1297"/>
      <c r="W744" s="1297"/>
      <c r="X744" s="1297"/>
      <c r="Y744" s="1297"/>
      <c r="Z744" s="1297"/>
    </row>
    <row r="745" spans="1:26" ht="15.75" customHeight="1">
      <c r="A745" s="1575"/>
      <c r="B745" s="1582"/>
      <c r="C745" s="1297"/>
      <c r="D745" s="1296"/>
      <c r="E745" s="1296"/>
      <c r="F745" s="1296"/>
      <c r="G745" s="1578"/>
      <c r="H745" s="1583"/>
      <c r="I745" s="1583"/>
      <c r="J745" s="1298"/>
      <c r="K745" s="1298"/>
      <c r="L745" s="1298"/>
      <c r="M745" s="1298"/>
      <c r="N745" s="1298"/>
      <c r="O745" s="1296"/>
      <c r="P745" s="1296"/>
      <c r="Q745" s="1296"/>
      <c r="R745" s="1297"/>
      <c r="S745" s="1297"/>
      <c r="T745" s="1297"/>
      <c r="U745" s="1297"/>
      <c r="V745" s="1297"/>
      <c r="W745" s="1297"/>
      <c r="X745" s="1297"/>
      <c r="Y745" s="1297"/>
      <c r="Z745" s="1297"/>
    </row>
    <row r="746" spans="1:26" ht="15.75" customHeight="1">
      <c r="A746" s="1575"/>
      <c r="B746" s="1582"/>
      <c r="C746" s="1297"/>
      <c r="D746" s="1296"/>
      <c r="E746" s="1296"/>
      <c r="F746" s="1296"/>
      <c r="G746" s="1578"/>
      <c r="H746" s="1583"/>
      <c r="I746" s="1583"/>
      <c r="J746" s="1298"/>
      <c r="K746" s="1298"/>
      <c r="L746" s="1298"/>
      <c r="M746" s="1298"/>
      <c r="N746" s="1298"/>
      <c r="O746" s="1296"/>
      <c r="P746" s="1296"/>
      <c r="Q746" s="1296"/>
      <c r="R746" s="1297"/>
      <c r="S746" s="1297"/>
      <c r="T746" s="1297"/>
      <c r="U746" s="1297"/>
      <c r="V746" s="1297"/>
      <c r="W746" s="1297"/>
      <c r="X746" s="1297"/>
      <c r="Y746" s="1297"/>
      <c r="Z746" s="1297"/>
    </row>
    <row r="747" spans="1:26" ht="15.75" customHeight="1">
      <c r="A747" s="1575"/>
      <c r="B747" s="1582"/>
      <c r="C747" s="1297"/>
      <c r="D747" s="1296"/>
      <c r="E747" s="1296"/>
      <c r="F747" s="1296"/>
      <c r="G747" s="1578"/>
      <c r="H747" s="1583"/>
      <c r="I747" s="1583"/>
      <c r="J747" s="1298"/>
      <c r="K747" s="1298"/>
      <c r="L747" s="1298"/>
      <c r="M747" s="1298"/>
      <c r="N747" s="1298"/>
      <c r="O747" s="1296"/>
      <c r="P747" s="1296"/>
      <c r="Q747" s="1296"/>
      <c r="R747" s="1297"/>
      <c r="S747" s="1297"/>
      <c r="T747" s="1297"/>
      <c r="U747" s="1297"/>
      <c r="V747" s="1297"/>
      <c r="W747" s="1297"/>
      <c r="X747" s="1297"/>
      <c r="Y747" s="1297"/>
      <c r="Z747" s="1297"/>
    </row>
    <row r="748" spans="1:26" ht="15.75" customHeight="1">
      <c r="A748" s="1575"/>
      <c r="B748" s="1582"/>
      <c r="C748" s="1297"/>
      <c r="D748" s="1296"/>
      <c r="E748" s="1296"/>
      <c r="F748" s="1296"/>
      <c r="G748" s="1578"/>
      <c r="H748" s="1583"/>
      <c r="I748" s="1583"/>
      <c r="J748" s="1298"/>
      <c r="K748" s="1298"/>
      <c r="L748" s="1298"/>
      <c r="M748" s="1298"/>
      <c r="N748" s="1298"/>
      <c r="O748" s="1296"/>
      <c r="P748" s="1296"/>
      <c r="Q748" s="1296"/>
      <c r="R748" s="1297"/>
      <c r="S748" s="1297"/>
      <c r="T748" s="1297"/>
      <c r="U748" s="1297"/>
      <c r="V748" s="1297"/>
      <c r="W748" s="1297"/>
      <c r="X748" s="1297"/>
      <c r="Y748" s="1297"/>
      <c r="Z748" s="1297"/>
    </row>
    <row r="749" spans="1:26" ht="15.75" customHeight="1">
      <c r="A749" s="1575"/>
      <c r="B749" s="1582"/>
      <c r="C749" s="1297"/>
      <c r="D749" s="1296"/>
      <c r="E749" s="1296"/>
      <c r="F749" s="1296"/>
      <c r="G749" s="1578"/>
      <c r="H749" s="1583"/>
      <c r="I749" s="1583"/>
      <c r="J749" s="1298"/>
      <c r="K749" s="1298"/>
      <c r="L749" s="1298"/>
      <c r="M749" s="1298"/>
      <c r="N749" s="1298"/>
      <c r="O749" s="1296"/>
      <c r="P749" s="1296"/>
      <c r="Q749" s="1296"/>
      <c r="R749" s="1297"/>
      <c r="S749" s="1297"/>
      <c r="T749" s="1297"/>
      <c r="U749" s="1297"/>
      <c r="V749" s="1297"/>
      <c r="W749" s="1297"/>
      <c r="X749" s="1297"/>
      <c r="Y749" s="1297"/>
      <c r="Z749" s="1297"/>
    </row>
    <row r="750" spans="1:26" ht="15.75" customHeight="1">
      <c r="A750" s="1575"/>
      <c r="B750" s="1582"/>
      <c r="C750" s="1297"/>
      <c r="D750" s="1296"/>
      <c r="E750" s="1296"/>
      <c r="F750" s="1296"/>
      <c r="G750" s="1578"/>
      <c r="H750" s="1583"/>
      <c r="I750" s="1583"/>
      <c r="J750" s="1298"/>
      <c r="K750" s="1298"/>
      <c r="L750" s="1298"/>
      <c r="M750" s="1298"/>
      <c r="N750" s="1298"/>
      <c r="O750" s="1296"/>
      <c r="P750" s="1296"/>
      <c r="Q750" s="1296"/>
      <c r="R750" s="1297"/>
      <c r="S750" s="1297"/>
      <c r="T750" s="1297"/>
      <c r="U750" s="1297"/>
      <c r="V750" s="1297"/>
      <c r="W750" s="1297"/>
      <c r="X750" s="1297"/>
      <c r="Y750" s="1297"/>
      <c r="Z750" s="1297"/>
    </row>
    <row r="751" spans="1:26" ht="15.75" customHeight="1">
      <c r="A751" s="1575"/>
      <c r="B751" s="1582"/>
      <c r="C751" s="1297"/>
      <c r="D751" s="1296"/>
      <c r="E751" s="1296"/>
      <c r="F751" s="1296"/>
      <c r="G751" s="1578"/>
      <c r="H751" s="1583"/>
      <c r="I751" s="1583"/>
      <c r="J751" s="1298"/>
      <c r="K751" s="1298"/>
      <c r="L751" s="1298"/>
      <c r="M751" s="1298"/>
      <c r="N751" s="1298"/>
      <c r="O751" s="1296"/>
      <c r="P751" s="1296"/>
      <c r="Q751" s="1296"/>
      <c r="R751" s="1297"/>
      <c r="S751" s="1297"/>
      <c r="T751" s="1297"/>
      <c r="U751" s="1297"/>
      <c r="V751" s="1297"/>
      <c r="W751" s="1297"/>
      <c r="X751" s="1297"/>
      <c r="Y751" s="1297"/>
      <c r="Z751" s="1297"/>
    </row>
    <row r="752" spans="1:26" ht="15.75" customHeight="1">
      <c r="A752" s="1575"/>
      <c r="B752" s="1582"/>
      <c r="C752" s="1297"/>
      <c r="D752" s="1296"/>
      <c r="E752" s="1296"/>
      <c r="F752" s="1296"/>
      <c r="G752" s="1578"/>
      <c r="H752" s="1583"/>
      <c r="I752" s="1583"/>
      <c r="J752" s="1298"/>
      <c r="K752" s="1298"/>
      <c r="L752" s="1298"/>
      <c r="M752" s="1298"/>
      <c r="N752" s="1298"/>
      <c r="O752" s="1296"/>
      <c r="P752" s="1296"/>
      <c r="Q752" s="1296"/>
      <c r="R752" s="1297"/>
      <c r="S752" s="1297"/>
      <c r="T752" s="1297"/>
      <c r="U752" s="1297"/>
      <c r="V752" s="1297"/>
      <c r="W752" s="1297"/>
      <c r="X752" s="1297"/>
      <c r="Y752" s="1297"/>
      <c r="Z752" s="1297"/>
    </row>
    <row r="753" spans="1:26" ht="15.75" customHeight="1">
      <c r="A753" s="1575"/>
      <c r="B753" s="1582"/>
      <c r="C753" s="1297"/>
      <c r="D753" s="1296"/>
      <c r="E753" s="1296"/>
      <c r="F753" s="1296"/>
      <c r="G753" s="1578"/>
      <c r="H753" s="1583"/>
      <c r="I753" s="1583"/>
      <c r="J753" s="1298"/>
      <c r="K753" s="1298"/>
      <c r="L753" s="1298"/>
      <c r="M753" s="1298"/>
      <c r="N753" s="1298"/>
      <c r="O753" s="1296"/>
      <c r="P753" s="1296"/>
      <c r="Q753" s="1296"/>
      <c r="R753" s="1297"/>
      <c r="S753" s="1297"/>
      <c r="T753" s="1297"/>
      <c r="U753" s="1297"/>
      <c r="V753" s="1297"/>
      <c r="W753" s="1297"/>
      <c r="X753" s="1297"/>
      <c r="Y753" s="1297"/>
      <c r="Z753" s="1297"/>
    </row>
    <row r="754" spans="1:26" ht="15.75" customHeight="1">
      <c r="A754" s="1575"/>
      <c r="B754" s="1582"/>
      <c r="C754" s="1297"/>
      <c r="D754" s="1296"/>
      <c r="E754" s="1296"/>
      <c r="F754" s="1296"/>
      <c r="G754" s="1578"/>
      <c r="H754" s="1583"/>
      <c r="I754" s="1583"/>
      <c r="J754" s="1298"/>
      <c r="K754" s="1298"/>
      <c r="L754" s="1298"/>
      <c r="M754" s="1298"/>
      <c r="N754" s="1298"/>
      <c r="O754" s="1296"/>
      <c r="P754" s="1296"/>
      <c r="Q754" s="1296"/>
      <c r="R754" s="1297"/>
      <c r="S754" s="1297"/>
      <c r="T754" s="1297"/>
      <c r="U754" s="1297"/>
      <c r="V754" s="1297"/>
      <c r="W754" s="1297"/>
      <c r="X754" s="1297"/>
      <c r="Y754" s="1297"/>
      <c r="Z754" s="1297"/>
    </row>
    <row r="755" spans="1:26" ht="15.75" customHeight="1">
      <c r="A755" s="1575"/>
      <c r="B755" s="1582"/>
      <c r="C755" s="1297"/>
      <c r="D755" s="1296"/>
      <c r="E755" s="1296"/>
      <c r="F755" s="1296"/>
      <c r="G755" s="1578"/>
      <c r="H755" s="1583"/>
      <c r="I755" s="1583"/>
      <c r="J755" s="1298"/>
      <c r="K755" s="1298"/>
      <c r="L755" s="1298"/>
      <c r="M755" s="1298"/>
      <c r="N755" s="1298"/>
      <c r="O755" s="1296"/>
      <c r="P755" s="1296"/>
      <c r="Q755" s="1296"/>
      <c r="R755" s="1297"/>
      <c r="S755" s="1297"/>
      <c r="T755" s="1297"/>
      <c r="U755" s="1297"/>
      <c r="V755" s="1297"/>
      <c r="W755" s="1297"/>
      <c r="X755" s="1297"/>
      <c r="Y755" s="1297"/>
      <c r="Z755" s="1297"/>
    </row>
    <row r="756" spans="1:26" ht="15.75" customHeight="1">
      <c r="A756" s="1575"/>
      <c r="B756" s="1582"/>
      <c r="C756" s="1297"/>
      <c r="D756" s="1296"/>
      <c r="E756" s="1296"/>
      <c r="F756" s="1296"/>
      <c r="G756" s="1578"/>
      <c r="H756" s="1583"/>
      <c r="I756" s="1583"/>
      <c r="J756" s="1298"/>
      <c r="K756" s="1298"/>
      <c r="L756" s="1298"/>
      <c r="M756" s="1298"/>
      <c r="N756" s="1298"/>
      <c r="O756" s="1296"/>
      <c r="P756" s="1296"/>
      <c r="Q756" s="1296"/>
      <c r="R756" s="1297"/>
      <c r="S756" s="1297"/>
      <c r="T756" s="1297"/>
      <c r="U756" s="1297"/>
      <c r="V756" s="1297"/>
      <c r="W756" s="1297"/>
      <c r="X756" s="1297"/>
      <c r="Y756" s="1297"/>
      <c r="Z756" s="1297"/>
    </row>
    <row r="757" spans="1:26" ht="15.75" customHeight="1">
      <c r="A757" s="1575"/>
      <c r="B757" s="1582"/>
      <c r="C757" s="1297"/>
      <c r="D757" s="1296"/>
      <c r="E757" s="1296"/>
      <c r="F757" s="1296"/>
      <c r="G757" s="1578"/>
      <c r="H757" s="1583"/>
      <c r="I757" s="1583"/>
      <c r="J757" s="1298"/>
      <c r="K757" s="1298"/>
      <c r="L757" s="1298"/>
      <c r="M757" s="1298"/>
      <c r="N757" s="1298"/>
      <c r="O757" s="1296"/>
      <c r="P757" s="1296"/>
      <c r="Q757" s="1296"/>
      <c r="R757" s="1297"/>
      <c r="S757" s="1297"/>
      <c r="T757" s="1297"/>
      <c r="U757" s="1297"/>
      <c r="V757" s="1297"/>
      <c r="W757" s="1297"/>
      <c r="X757" s="1297"/>
      <c r="Y757" s="1297"/>
      <c r="Z757" s="1297"/>
    </row>
    <row r="758" spans="1:26" ht="15.75" customHeight="1">
      <c r="A758" s="1575"/>
      <c r="B758" s="1582"/>
      <c r="C758" s="1297"/>
      <c r="D758" s="1296"/>
      <c r="E758" s="1296"/>
      <c r="F758" s="1296"/>
      <c r="G758" s="1578"/>
      <c r="H758" s="1583"/>
      <c r="I758" s="1583"/>
      <c r="J758" s="1298"/>
      <c r="K758" s="1298"/>
      <c r="L758" s="1298"/>
      <c r="M758" s="1298"/>
      <c r="N758" s="1298"/>
      <c r="O758" s="1296"/>
      <c r="P758" s="1296"/>
      <c r="Q758" s="1296"/>
      <c r="R758" s="1297"/>
      <c r="S758" s="1297"/>
      <c r="T758" s="1297"/>
      <c r="U758" s="1297"/>
      <c r="V758" s="1297"/>
      <c r="W758" s="1297"/>
      <c r="X758" s="1297"/>
      <c r="Y758" s="1297"/>
      <c r="Z758" s="1297"/>
    </row>
    <row r="759" spans="1:26" ht="15.75" customHeight="1">
      <c r="A759" s="1575"/>
      <c r="B759" s="1582"/>
      <c r="C759" s="1297"/>
      <c r="D759" s="1296"/>
      <c r="E759" s="1296"/>
      <c r="F759" s="1296"/>
      <c r="G759" s="1578"/>
      <c r="H759" s="1583"/>
      <c r="I759" s="1583"/>
      <c r="J759" s="1298"/>
      <c r="K759" s="1298"/>
      <c r="L759" s="1298"/>
      <c r="M759" s="1298"/>
      <c r="N759" s="1298"/>
      <c r="O759" s="1296"/>
      <c r="P759" s="1296"/>
      <c r="Q759" s="1296"/>
      <c r="R759" s="1297"/>
      <c r="S759" s="1297"/>
      <c r="T759" s="1297"/>
      <c r="U759" s="1297"/>
      <c r="V759" s="1297"/>
      <c r="W759" s="1297"/>
      <c r="X759" s="1297"/>
      <c r="Y759" s="1297"/>
      <c r="Z759" s="1297"/>
    </row>
    <row r="760" spans="1:26" ht="15.75" customHeight="1">
      <c r="A760" s="1575"/>
      <c r="B760" s="1582"/>
      <c r="C760" s="1297"/>
      <c r="D760" s="1296"/>
      <c r="E760" s="1296"/>
      <c r="F760" s="1296"/>
      <c r="G760" s="1578"/>
      <c r="H760" s="1583"/>
      <c r="I760" s="1583"/>
      <c r="J760" s="1298"/>
      <c r="K760" s="1298"/>
      <c r="L760" s="1298"/>
      <c r="M760" s="1298"/>
      <c r="N760" s="1298"/>
      <c r="O760" s="1296"/>
      <c r="P760" s="1296"/>
      <c r="Q760" s="1296"/>
      <c r="R760" s="1297"/>
      <c r="S760" s="1297"/>
      <c r="T760" s="1297"/>
      <c r="U760" s="1297"/>
      <c r="V760" s="1297"/>
      <c r="W760" s="1297"/>
      <c r="X760" s="1297"/>
      <c r="Y760" s="1297"/>
      <c r="Z760" s="1297"/>
    </row>
    <row r="761" spans="1:26" ht="15.75" customHeight="1">
      <c r="A761" s="1575"/>
      <c r="B761" s="1582"/>
      <c r="C761" s="1297"/>
      <c r="D761" s="1296"/>
      <c r="E761" s="1296"/>
      <c r="F761" s="1296"/>
      <c r="G761" s="1578"/>
      <c r="H761" s="1583"/>
      <c r="I761" s="1583"/>
      <c r="J761" s="1298"/>
      <c r="K761" s="1298"/>
      <c r="L761" s="1298"/>
      <c r="M761" s="1298"/>
      <c r="N761" s="1298"/>
      <c r="O761" s="1296"/>
      <c r="P761" s="1296"/>
      <c r="Q761" s="1296"/>
      <c r="R761" s="1297"/>
      <c r="S761" s="1297"/>
      <c r="T761" s="1297"/>
      <c r="U761" s="1297"/>
      <c r="V761" s="1297"/>
      <c r="W761" s="1297"/>
      <c r="X761" s="1297"/>
      <c r="Y761" s="1297"/>
      <c r="Z761" s="1297"/>
    </row>
    <row r="762" spans="1:26" ht="15.75" customHeight="1">
      <c r="A762" s="1575"/>
      <c r="B762" s="1582"/>
      <c r="C762" s="1297"/>
      <c r="D762" s="1296"/>
      <c r="E762" s="1296"/>
      <c r="F762" s="1296"/>
      <c r="G762" s="1578"/>
      <c r="H762" s="1583"/>
      <c r="I762" s="1583"/>
      <c r="J762" s="1298"/>
      <c r="K762" s="1298"/>
      <c r="L762" s="1298"/>
      <c r="M762" s="1298"/>
      <c r="N762" s="1298"/>
      <c r="O762" s="1296"/>
      <c r="P762" s="1296"/>
      <c r="Q762" s="1296"/>
      <c r="R762" s="1297"/>
      <c r="S762" s="1297"/>
      <c r="T762" s="1297"/>
      <c r="U762" s="1297"/>
      <c r="V762" s="1297"/>
      <c r="W762" s="1297"/>
      <c r="X762" s="1297"/>
      <c r="Y762" s="1297"/>
      <c r="Z762" s="1297"/>
    </row>
    <row r="763" spans="1:26" ht="15.75" customHeight="1">
      <c r="A763" s="1575"/>
      <c r="B763" s="1582"/>
      <c r="C763" s="1297"/>
      <c r="D763" s="1296"/>
      <c r="E763" s="1296"/>
      <c r="F763" s="1296"/>
      <c r="G763" s="1578"/>
      <c r="H763" s="1583"/>
      <c r="I763" s="1583"/>
      <c r="J763" s="1298"/>
      <c r="K763" s="1298"/>
      <c r="L763" s="1298"/>
      <c r="M763" s="1298"/>
      <c r="N763" s="1298"/>
      <c r="O763" s="1296"/>
      <c r="P763" s="1296"/>
      <c r="Q763" s="1296"/>
      <c r="R763" s="1297"/>
      <c r="S763" s="1297"/>
      <c r="T763" s="1297"/>
      <c r="U763" s="1297"/>
      <c r="V763" s="1297"/>
      <c r="W763" s="1297"/>
      <c r="X763" s="1297"/>
      <c r="Y763" s="1297"/>
      <c r="Z763" s="1297"/>
    </row>
    <row r="764" spans="1:26" ht="15.75" customHeight="1">
      <c r="A764" s="1575"/>
      <c r="B764" s="1582"/>
      <c r="C764" s="1297"/>
      <c r="D764" s="1296"/>
      <c r="E764" s="1296"/>
      <c r="F764" s="1296"/>
      <c r="G764" s="1578"/>
      <c r="H764" s="1583"/>
      <c r="I764" s="1583"/>
      <c r="J764" s="1298"/>
      <c r="K764" s="1298"/>
      <c r="L764" s="1298"/>
      <c r="M764" s="1298"/>
      <c r="N764" s="1298"/>
      <c r="O764" s="1296"/>
      <c r="P764" s="1296"/>
      <c r="Q764" s="1296"/>
      <c r="R764" s="1297"/>
      <c r="S764" s="1297"/>
      <c r="T764" s="1297"/>
      <c r="U764" s="1297"/>
      <c r="V764" s="1297"/>
      <c r="W764" s="1297"/>
      <c r="X764" s="1297"/>
      <c r="Y764" s="1297"/>
      <c r="Z764" s="1297"/>
    </row>
    <row r="765" spans="1:26" ht="15.75" customHeight="1">
      <c r="A765" s="1575"/>
      <c r="B765" s="1582"/>
      <c r="C765" s="1297"/>
      <c r="D765" s="1296"/>
      <c r="E765" s="1296"/>
      <c r="F765" s="1296"/>
      <c r="G765" s="1578"/>
      <c r="H765" s="1583"/>
      <c r="I765" s="1583"/>
      <c r="J765" s="1298"/>
      <c r="K765" s="1298"/>
      <c r="L765" s="1298"/>
      <c r="M765" s="1298"/>
      <c r="N765" s="1298"/>
      <c r="O765" s="1296"/>
      <c r="P765" s="1296"/>
      <c r="Q765" s="1296"/>
      <c r="R765" s="1297"/>
      <c r="S765" s="1297"/>
      <c r="T765" s="1297"/>
      <c r="U765" s="1297"/>
      <c r="V765" s="1297"/>
      <c r="W765" s="1297"/>
      <c r="X765" s="1297"/>
      <c r="Y765" s="1297"/>
      <c r="Z765" s="1297"/>
    </row>
    <row r="766" spans="1:26" ht="15.75" customHeight="1">
      <c r="A766" s="1575"/>
      <c r="B766" s="1582"/>
      <c r="C766" s="1297"/>
      <c r="D766" s="1296"/>
      <c r="E766" s="1296"/>
      <c r="F766" s="1296"/>
      <c r="G766" s="1578"/>
      <c r="H766" s="1583"/>
      <c r="I766" s="1583"/>
      <c r="J766" s="1298"/>
      <c r="K766" s="1298"/>
      <c r="L766" s="1298"/>
      <c r="M766" s="1298"/>
      <c r="N766" s="1298"/>
      <c r="O766" s="1296"/>
      <c r="P766" s="1296"/>
      <c r="Q766" s="1296"/>
      <c r="R766" s="1297"/>
      <c r="S766" s="1297"/>
      <c r="T766" s="1297"/>
      <c r="U766" s="1297"/>
      <c r="V766" s="1297"/>
      <c r="W766" s="1297"/>
      <c r="X766" s="1297"/>
      <c r="Y766" s="1297"/>
      <c r="Z766" s="1297"/>
    </row>
    <row r="767" spans="1:26" ht="15.75" customHeight="1">
      <c r="A767" s="1575"/>
      <c r="B767" s="1582"/>
      <c r="C767" s="1297"/>
      <c r="D767" s="1296"/>
      <c r="E767" s="1296"/>
      <c r="F767" s="1296"/>
      <c r="G767" s="1578"/>
      <c r="H767" s="1583"/>
      <c r="I767" s="1583"/>
      <c r="J767" s="1298"/>
      <c r="K767" s="1298"/>
      <c r="L767" s="1298"/>
      <c r="M767" s="1298"/>
      <c r="N767" s="1298"/>
      <c r="O767" s="1296"/>
      <c r="P767" s="1296"/>
      <c r="Q767" s="1296"/>
      <c r="R767" s="1297"/>
      <c r="S767" s="1297"/>
      <c r="T767" s="1297"/>
      <c r="U767" s="1297"/>
      <c r="V767" s="1297"/>
      <c r="W767" s="1297"/>
      <c r="X767" s="1297"/>
      <c r="Y767" s="1297"/>
      <c r="Z767" s="1297"/>
    </row>
    <row r="768" spans="1:26" ht="15.75" customHeight="1">
      <c r="A768" s="1575"/>
      <c r="B768" s="1582"/>
      <c r="C768" s="1297"/>
      <c r="D768" s="1296"/>
      <c r="E768" s="1296"/>
      <c r="F768" s="1296"/>
      <c r="G768" s="1578"/>
      <c r="H768" s="1583"/>
      <c r="I768" s="1583"/>
      <c r="J768" s="1298"/>
      <c r="K768" s="1298"/>
      <c r="L768" s="1298"/>
      <c r="M768" s="1298"/>
      <c r="N768" s="1298"/>
      <c r="O768" s="1296"/>
      <c r="P768" s="1296"/>
      <c r="Q768" s="1296"/>
      <c r="R768" s="1297"/>
      <c r="S768" s="1297"/>
      <c r="T768" s="1297"/>
      <c r="U768" s="1297"/>
      <c r="V768" s="1297"/>
      <c r="W768" s="1297"/>
      <c r="X768" s="1297"/>
      <c r="Y768" s="1297"/>
      <c r="Z768" s="1297"/>
    </row>
    <row r="769" spans="1:26" ht="15.75" customHeight="1">
      <c r="A769" s="1575"/>
      <c r="B769" s="1582"/>
      <c r="C769" s="1297"/>
      <c r="D769" s="1296"/>
      <c r="E769" s="1296"/>
      <c r="F769" s="1296"/>
      <c r="G769" s="1578"/>
      <c r="H769" s="1583"/>
      <c r="I769" s="1583"/>
      <c r="J769" s="1298"/>
      <c r="K769" s="1298"/>
      <c r="L769" s="1298"/>
      <c r="M769" s="1298"/>
      <c r="N769" s="1298"/>
      <c r="O769" s="1296"/>
      <c r="P769" s="1296"/>
      <c r="Q769" s="1296"/>
      <c r="R769" s="1297"/>
      <c r="S769" s="1297"/>
      <c r="T769" s="1297"/>
      <c r="U769" s="1297"/>
      <c r="V769" s="1297"/>
      <c r="W769" s="1297"/>
      <c r="X769" s="1297"/>
      <c r="Y769" s="1297"/>
      <c r="Z769" s="1297"/>
    </row>
    <row r="770" spans="1:26" ht="15.75" customHeight="1">
      <c r="A770" s="1575"/>
      <c r="B770" s="1582"/>
      <c r="C770" s="1297"/>
      <c r="D770" s="1296"/>
      <c r="E770" s="1296"/>
      <c r="F770" s="1296"/>
      <c r="G770" s="1578"/>
      <c r="H770" s="1583"/>
      <c r="I770" s="1583"/>
      <c r="J770" s="1298"/>
      <c r="K770" s="1298"/>
      <c r="L770" s="1298"/>
      <c r="M770" s="1298"/>
      <c r="N770" s="1298"/>
      <c r="O770" s="1296"/>
      <c r="P770" s="1296"/>
      <c r="Q770" s="1296"/>
      <c r="R770" s="1297"/>
      <c r="S770" s="1297"/>
      <c r="T770" s="1297"/>
      <c r="U770" s="1297"/>
      <c r="V770" s="1297"/>
      <c r="W770" s="1297"/>
      <c r="X770" s="1297"/>
      <c r="Y770" s="1297"/>
      <c r="Z770" s="1297"/>
    </row>
    <row r="771" spans="1:26" ht="15.75" customHeight="1">
      <c r="A771" s="1575"/>
      <c r="B771" s="1582"/>
      <c r="C771" s="1297"/>
      <c r="D771" s="1296"/>
      <c r="E771" s="1296"/>
      <c r="F771" s="1296"/>
      <c r="G771" s="1578"/>
      <c r="H771" s="1583"/>
      <c r="I771" s="1583"/>
      <c r="J771" s="1298"/>
      <c r="K771" s="1298"/>
      <c r="L771" s="1298"/>
      <c r="M771" s="1298"/>
      <c r="N771" s="1298"/>
      <c r="O771" s="1296"/>
      <c r="P771" s="1296"/>
      <c r="Q771" s="1296"/>
      <c r="R771" s="1297"/>
      <c r="S771" s="1297"/>
      <c r="T771" s="1297"/>
      <c r="U771" s="1297"/>
      <c r="V771" s="1297"/>
      <c r="W771" s="1297"/>
      <c r="X771" s="1297"/>
      <c r="Y771" s="1297"/>
      <c r="Z771" s="1297"/>
    </row>
    <row r="772" spans="1:26" ht="15.75" customHeight="1">
      <c r="A772" s="1575"/>
      <c r="B772" s="1582"/>
      <c r="C772" s="1297"/>
      <c r="D772" s="1296"/>
      <c r="E772" s="1296"/>
      <c r="F772" s="1296"/>
      <c r="G772" s="1578"/>
      <c r="H772" s="1583"/>
      <c r="I772" s="1583"/>
      <c r="J772" s="1298"/>
      <c r="K772" s="1298"/>
      <c r="L772" s="1298"/>
      <c r="M772" s="1298"/>
      <c r="N772" s="1298"/>
      <c r="O772" s="1296"/>
      <c r="P772" s="1296"/>
      <c r="Q772" s="1296"/>
      <c r="R772" s="1297"/>
      <c r="S772" s="1297"/>
      <c r="T772" s="1297"/>
      <c r="U772" s="1297"/>
      <c r="V772" s="1297"/>
      <c r="W772" s="1297"/>
      <c r="X772" s="1297"/>
      <c r="Y772" s="1297"/>
      <c r="Z772" s="1297"/>
    </row>
    <row r="773" spans="1:26" ht="15.75" customHeight="1">
      <c r="A773" s="1575"/>
      <c r="B773" s="1582"/>
      <c r="C773" s="1297"/>
      <c r="D773" s="1296"/>
      <c r="E773" s="1296"/>
      <c r="F773" s="1296"/>
      <c r="G773" s="1578"/>
      <c r="H773" s="1583"/>
      <c r="I773" s="1583"/>
      <c r="J773" s="1298"/>
      <c r="K773" s="1298"/>
      <c r="L773" s="1298"/>
      <c r="M773" s="1298"/>
      <c r="N773" s="1298"/>
      <c r="O773" s="1296"/>
      <c r="P773" s="1296"/>
      <c r="Q773" s="1296"/>
      <c r="R773" s="1297"/>
      <c r="S773" s="1297"/>
      <c r="T773" s="1297"/>
      <c r="U773" s="1297"/>
      <c r="V773" s="1297"/>
      <c r="W773" s="1297"/>
      <c r="X773" s="1297"/>
      <c r="Y773" s="1297"/>
      <c r="Z773" s="1297"/>
    </row>
    <row r="774" spans="1:26" ht="15.75" customHeight="1">
      <c r="A774" s="1575"/>
      <c r="B774" s="1582"/>
      <c r="C774" s="1297"/>
      <c r="D774" s="1296"/>
      <c r="E774" s="1296"/>
      <c r="F774" s="1296"/>
      <c r="G774" s="1578"/>
      <c r="H774" s="1583"/>
      <c r="I774" s="1583"/>
      <c r="J774" s="1298"/>
      <c r="K774" s="1298"/>
      <c r="L774" s="1298"/>
      <c r="M774" s="1298"/>
      <c r="N774" s="1298"/>
      <c r="O774" s="1296"/>
      <c r="P774" s="1296"/>
      <c r="Q774" s="1296"/>
      <c r="R774" s="1297"/>
      <c r="S774" s="1297"/>
      <c r="T774" s="1297"/>
      <c r="U774" s="1297"/>
      <c r="V774" s="1297"/>
      <c r="W774" s="1297"/>
      <c r="X774" s="1297"/>
      <c r="Y774" s="1297"/>
      <c r="Z774" s="1297"/>
    </row>
    <row r="775" spans="1:26" ht="15.75" customHeight="1">
      <c r="A775" s="1575"/>
      <c r="B775" s="1582"/>
      <c r="C775" s="1297"/>
      <c r="D775" s="1296"/>
      <c r="E775" s="1296"/>
      <c r="F775" s="1296"/>
      <c r="G775" s="1578"/>
      <c r="H775" s="1583"/>
      <c r="I775" s="1583"/>
      <c r="J775" s="1298"/>
      <c r="K775" s="1298"/>
      <c r="L775" s="1298"/>
      <c r="M775" s="1298"/>
      <c r="N775" s="1298"/>
      <c r="O775" s="1296"/>
      <c r="P775" s="1296"/>
      <c r="Q775" s="1296"/>
      <c r="R775" s="1297"/>
      <c r="S775" s="1297"/>
      <c r="T775" s="1297"/>
      <c r="U775" s="1297"/>
      <c r="V775" s="1297"/>
      <c r="W775" s="1297"/>
      <c r="X775" s="1297"/>
      <c r="Y775" s="1297"/>
      <c r="Z775" s="1297"/>
    </row>
    <row r="776" spans="1:26" ht="15.75" customHeight="1">
      <c r="A776" s="1575"/>
      <c r="B776" s="1582"/>
      <c r="C776" s="1297"/>
      <c r="D776" s="1296"/>
      <c r="E776" s="1296"/>
      <c r="F776" s="1296"/>
      <c r="G776" s="1578"/>
      <c r="H776" s="1583"/>
      <c r="I776" s="1583"/>
      <c r="J776" s="1298"/>
      <c r="K776" s="1298"/>
      <c r="L776" s="1298"/>
      <c r="M776" s="1298"/>
      <c r="N776" s="1298"/>
      <c r="O776" s="1296"/>
      <c r="P776" s="1296"/>
      <c r="Q776" s="1296"/>
      <c r="R776" s="1297"/>
      <c r="S776" s="1297"/>
      <c r="T776" s="1297"/>
      <c r="U776" s="1297"/>
      <c r="V776" s="1297"/>
      <c r="W776" s="1297"/>
      <c r="X776" s="1297"/>
      <c r="Y776" s="1297"/>
      <c r="Z776" s="1297"/>
    </row>
    <row r="777" spans="1:26" ht="15.75" customHeight="1">
      <c r="A777" s="1575"/>
      <c r="B777" s="1582"/>
      <c r="C777" s="1297"/>
      <c r="D777" s="1296"/>
      <c r="E777" s="1296"/>
      <c r="F777" s="1296"/>
      <c r="G777" s="1578"/>
      <c r="H777" s="1583"/>
      <c r="I777" s="1583"/>
      <c r="J777" s="1298"/>
      <c r="K777" s="1298"/>
      <c r="L777" s="1298"/>
      <c r="M777" s="1298"/>
      <c r="N777" s="1298"/>
      <c r="O777" s="1296"/>
      <c r="P777" s="1296"/>
      <c r="Q777" s="1296"/>
      <c r="R777" s="1297"/>
      <c r="S777" s="1297"/>
      <c r="T777" s="1297"/>
      <c r="U777" s="1297"/>
      <c r="V777" s="1297"/>
      <c r="W777" s="1297"/>
      <c r="X777" s="1297"/>
      <c r="Y777" s="1297"/>
      <c r="Z777" s="1297"/>
    </row>
    <row r="778" spans="1:26" ht="15.75" customHeight="1">
      <c r="A778" s="1575"/>
      <c r="B778" s="1582"/>
      <c r="C778" s="1297"/>
      <c r="D778" s="1296"/>
      <c r="E778" s="1296"/>
      <c r="F778" s="1296"/>
      <c r="G778" s="1578"/>
      <c r="H778" s="1583"/>
      <c r="I778" s="1583"/>
      <c r="J778" s="1298"/>
      <c r="K778" s="1298"/>
      <c r="L778" s="1298"/>
      <c r="M778" s="1298"/>
      <c r="N778" s="1298"/>
      <c r="O778" s="1296"/>
      <c r="P778" s="1296"/>
      <c r="Q778" s="1296"/>
      <c r="R778" s="1297"/>
      <c r="S778" s="1297"/>
      <c r="T778" s="1297"/>
      <c r="U778" s="1297"/>
      <c r="V778" s="1297"/>
      <c r="W778" s="1297"/>
      <c r="X778" s="1297"/>
      <c r="Y778" s="1297"/>
      <c r="Z778" s="1297"/>
    </row>
    <row r="779" spans="1:26" ht="15.75" customHeight="1">
      <c r="A779" s="1575"/>
      <c r="B779" s="1582"/>
      <c r="C779" s="1297"/>
      <c r="D779" s="1296"/>
      <c r="E779" s="1296"/>
      <c r="F779" s="1296"/>
      <c r="G779" s="1578"/>
      <c r="H779" s="1583"/>
      <c r="I779" s="1583"/>
      <c r="J779" s="1298"/>
      <c r="K779" s="1298"/>
      <c r="L779" s="1298"/>
      <c r="M779" s="1298"/>
      <c r="N779" s="1298"/>
      <c r="O779" s="1296"/>
      <c r="P779" s="1296"/>
      <c r="Q779" s="1296"/>
      <c r="R779" s="1297"/>
      <c r="S779" s="1297"/>
      <c r="T779" s="1297"/>
      <c r="U779" s="1297"/>
      <c r="V779" s="1297"/>
      <c r="W779" s="1297"/>
      <c r="X779" s="1297"/>
      <c r="Y779" s="1297"/>
      <c r="Z779" s="1297"/>
    </row>
    <row r="780" spans="1:26" ht="15.75" customHeight="1">
      <c r="A780" s="1575"/>
      <c r="B780" s="1582"/>
      <c r="C780" s="1297"/>
      <c r="D780" s="1296"/>
      <c r="E780" s="1296"/>
      <c r="F780" s="1296"/>
      <c r="G780" s="1578"/>
      <c r="H780" s="1583"/>
      <c r="I780" s="1583"/>
      <c r="J780" s="1298"/>
      <c r="K780" s="1298"/>
      <c r="L780" s="1298"/>
      <c r="M780" s="1298"/>
      <c r="N780" s="1298"/>
      <c r="O780" s="1296"/>
      <c r="P780" s="1296"/>
      <c r="Q780" s="1296"/>
      <c r="R780" s="1297"/>
      <c r="S780" s="1297"/>
      <c r="T780" s="1297"/>
      <c r="U780" s="1297"/>
      <c r="V780" s="1297"/>
      <c r="W780" s="1297"/>
      <c r="X780" s="1297"/>
      <c r="Y780" s="1297"/>
      <c r="Z780" s="1297"/>
    </row>
    <row r="781" spans="1:26" ht="15.75" customHeight="1">
      <c r="A781" s="1575"/>
      <c r="B781" s="1582"/>
      <c r="C781" s="1297"/>
      <c r="D781" s="1296"/>
      <c r="E781" s="1296"/>
      <c r="F781" s="1296"/>
      <c r="G781" s="1578"/>
      <c r="H781" s="1583"/>
      <c r="I781" s="1583"/>
      <c r="J781" s="1298"/>
      <c r="K781" s="1298"/>
      <c r="L781" s="1298"/>
      <c r="M781" s="1298"/>
      <c r="N781" s="1298"/>
      <c r="O781" s="1296"/>
      <c r="P781" s="1296"/>
      <c r="Q781" s="1296"/>
      <c r="R781" s="1297"/>
      <c r="S781" s="1297"/>
      <c r="T781" s="1297"/>
      <c r="U781" s="1297"/>
      <c r="V781" s="1297"/>
      <c r="W781" s="1297"/>
      <c r="X781" s="1297"/>
      <c r="Y781" s="1297"/>
      <c r="Z781" s="1297"/>
    </row>
    <row r="782" spans="1:26" ht="15.75" customHeight="1">
      <c r="A782" s="1575"/>
      <c r="B782" s="1582"/>
      <c r="C782" s="1297"/>
      <c r="D782" s="1296"/>
      <c r="E782" s="1296"/>
      <c r="F782" s="1296"/>
      <c r="G782" s="1578"/>
      <c r="H782" s="1583"/>
      <c r="I782" s="1583"/>
      <c r="J782" s="1298"/>
      <c r="K782" s="1298"/>
      <c r="L782" s="1298"/>
      <c r="M782" s="1298"/>
      <c r="N782" s="1298"/>
      <c r="O782" s="1296"/>
      <c r="P782" s="1296"/>
      <c r="Q782" s="1296"/>
      <c r="R782" s="1297"/>
      <c r="S782" s="1297"/>
      <c r="T782" s="1297"/>
      <c r="U782" s="1297"/>
      <c r="V782" s="1297"/>
      <c r="W782" s="1297"/>
      <c r="X782" s="1297"/>
      <c r="Y782" s="1297"/>
      <c r="Z782" s="1297"/>
    </row>
    <row r="783" spans="1:26" ht="15.75" customHeight="1">
      <c r="A783" s="1575"/>
      <c r="B783" s="1582"/>
      <c r="C783" s="1297"/>
      <c r="D783" s="1296"/>
      <c r="E783" s="1296"/>
      <c r="F783" s="1296"/>
      <c r="G783" s="1578"/>
      <c r="H783" s="1583"/>
      <c r="I783" s="1583"/>
      <c r="J783" s="1298"/>
      <c r="K783" s="1298"/>
      <c r="L783" s="1298"/>
      <c r="M783" s="1298"/>
      <c r="N783" s="1298"/>
      <c r="O783" s="1296"/>
      <c r="P783" s="1296"/>
      <c r="Q783" s="1296"/>
      <c r="R783" s="1297"/>
      <c r="S783" s="1297"/>
      <c r="T783" s="1297"/>
      <c r="U783" s="1297"/>
      <c r="V783" s="1297"/>
      <c r="W783" s="1297"/>
      <c r="X783" s="1297"/>
      <c r="Y783" s="1297"/>
      <c r="Z783" s="1297"/>
    </row>
    <row r="784" spans="1:26" ht="15.75" customHeight="1">
      <c r="A784" s="1575"/>
      <c r="B784" s="1582"/>
      <c r="C784" s="1297"/>
      <c r="D784" s="1296"/>
      <c r="E784" s="1296"/>
      <c r="F784" s="1296"/>
      <c r="G784" s="1578"/>
      <c r="H784" s="1583"/>
      <c r="I784" s="1583"/>
      <c r="J784" s="1298"/>
      <c r="K784" s="1298"/>
      <c r="L784" s="1298"/>
      <c r="M784" s="1298"/>
      <c r="N784" s="1298"/>
      <c r="O784" s="1296"/>
      <c r="P784" s="1296"/>
      <c r="Q784" s="1296"/>
      <c r="R784" s="1297"/>
      <c r="S784" s="1297"/>
      <c r="T784" s="1297"/>
      <c r="U784" s="1297"/>
      <c r="V784" s="1297"/>
      <c r="W784" s="1297"/>
      <c r="X784" s="1297"/>
      <c r="Y784" s="1297"/>
      <c r="Z784" s="1297"/>
    </row>
    <row r="785" spans="1:26" ht="15.75" customHeight="1">
      <c r="A785" s="1575"/>
      <c r="B785" s="1582"/>
      <c r="C785" s="1297"/>
      <c r="D785" s="1296"/>
      <c r="E785" s="1296"/>
      <c r="F785" s="1296"/>
      <c r="G785" s="1578"/>
      <c r="H785" s="1583"/>
      <c r="I785" s="1583"/>
      <c r="J785" s="1298"/>
      <c r="K785" s="1298"/>
      <c r="L785" s="1298"/>
      <c r="M785" s="1298"/>
      <c r="N785" s="1298"/>
      <c r="O785" s="1296"/>
      <c r="P785" s="1296"/>
      <c r="Q785" s="1296"/>
      <c r="R785" s="1297"/>
      <c r="S785" s="1297"/>
      <c r="T785" s="1297"/>
      <c r="U785" s="1297"/>
      <c r="V785" s="1297"/>
      <c r="W785" s="1297"/>
      <c r="X785" s="1297"/>
      <c r="Y785" s="1297"/>
      <c r="Z785" s="1297"/>
    </row>
    <row r="786" spans="1:26" ht="15.75" customHeight="1">
      <c r="A786" s="1575"/>
      <c r="B786" s="1582"/>
      <c r="C786" s="1297"/>
      <c r="D786" s="1296"/>
      <c r="E786" s="1296"/>
      <c r="F786" s="1296"/>
      <c r="G786" s="1578"/>
      <c r="H786" s="1583"/>
      <c r="I786" s="1583"/>
      <c r="J786" s="1298"/>
      <c r="K786" s="1298"/>
      <c r="L786" s="1298"/>
      <c r="M786" s="1298"/>
      <c r="N786" s="1298"/>
      <c r="O786" s="1296"/>
      <c r="P786" s="1296"/>
      <c r="Q786" s="1296"/>
      <c r="R786" s="1297"/>
      <c r="S786" s="1297"/>
      <c r="T786" s="1297"/>
      <c r="U786" s="1297"/>
      <c r="V786" s="1297"/>
      <c r="W786" s="1297"/>
      <c r="X786" s="1297"/>
      <c r="Y786" s="1297"/>
      <c r="Z786" s="1297"/>
    </row>
    <row r="787" spans="1:26" ht="15.75" customHeight="1">
      <c r="A787" s="1575"/>
      <c r="B787" s="1582"/>
      <c r="C787" s="1297"/>
      <c r="D787" s="1296"/>
      <c r="E787" s="1296"/>
      <c r="F787" s="1296"/>
      <c r="G787" s="1578"/>
      <c r="H787" s="1583"/>
      <c r="I787" s="1583"/>
      <c r="J787" s="1298"/>
      <c r="K787" s="1298"/>
      <c r="L787" s="1298"/>
      <c r="M787" s="1298"/>
      <c r="N787" s="1298"/>
      <c r="O787" s="1296"/>
      <c r="P787" s="1296"/>
      <c r="Q787" s="1296"/>
      <c r="R787" s="1297"/>
      <c r="S787" s="1297"/>
      <c r="T787" s="1297"/>
      <c r="U787" s="1297"/>
      <c r="V787" s="1297"/>
      <c r="W787" s="1297"/>
      <c r="X787" s="1297"/>
      <c r="Y787" s="1297"/>
      <c r="Z787" s="1297"/>
    </row>
    <row r="788" spans="1:26" ht="15.75" customHeight="1">
      <c r="A788" s="1575"/>
      <c r="B788" s="1582"/>
      <c r="C788" s="1297"/>
      <c r="D788" s="1296"/>
      <c r="E788" s="1296"/>
      <c r="F788" s="1296"/>
      <c r="G788" s="1578"/>
      <c r="H788" s="1583"/>
      <c r="I788" s="1583"/>
      <c r="J788" s="1298"/>
      <c r="K788" s="1298"/>
      <c r="L788" s="1298"/>
      <c r="M788" s="1298"/>
      <c r="N788" s="1298"/>
      <c r="O788" s="1296"/>
      <c r="P788" s="1296"/>
      <c r="Q788" s="1296"/>
      <c r="R788" s="1297"/>
      <c r="S788" s="1297"/>
      <c r="T788" s="1297"/>
      <c r="U788" s="1297"/>
      <c r="V788" s="1297"/>
      <c r="W788" s="1297"/>
      <c r="X788" s="1297"/>
      <c r="Y788" s="1297"/>
      <c r="Z788" s="1297"/>
    </row>
    <row r="789" spans="1:26" ht="15.75" customHeight="1">
      <c r="A789" s="1575"/>
      <c r="B789" s="1582"/>
      <c r="C789" s="1297"/>
      <c r="D789" s="1296"/>
      <c r="E789" s="1296"/>
      <c r="F789" s="1296"/>
      <c r="G789" s="1578"/>
      <c r="H789" s="1583"/>
      <c r="I789" s="1583"/>
      <c r="J789" s="1298"/>
      <c r="K789" s="1298"/>
      <c r="L789" s="1298"/>
      <c r="M789" s="1298"/>
      <c r="N789" s="1298"/>
      <c r="O789" s="1296"/>
      <c r="P789" s="1296"/>
      <c r="Q789" s="1296"/>
      <c r="R789" s="1297"/>
      <c r="S789" s="1297"/>
      <c r="T789" s="1297"/>
      <c r="U789" s="1297"/>
      <c r="V789" s="1297"/>
      <c r="W789" s="1297"/>
      <c r="X789" s="1297"/>
      <c r="Y789" s="1297"/>
      <c r="Z789" s="1297"/>
    </row>
    <row r="790" spans="1:26" ht="15.75" customHeight="1">
      <c r="A790" s="1575"/>
      <c r="B790" s="1582"/>
      <c r="C790" s="1297"/>
      <c r="D790" s="1296"/>
      <c r="E790" s="1296"/>
      <c r="F790" s="1296"/>
      <c r="G790" s="1578"/>
      <c r="H790" s="1583"/>
      <c r="I790" s="1583"/>
      <c r="J790" s="1298"/>
      <c r="K790" s="1298"/>
      <c r="L790" s="1298"/>
      <c r="M790" s="1298"/>
      <c r="N790" s="1298"/>
      <c r="O790" s="1296"/>
      <c r="P790" s="1296"/>
      <c r="Q790" s="1296"/>
      <c r="R790" s="1297"/>
      <c r="S790" s="1297"/>
      <c r="T790" s="1297"/>
      <c r="U790" s="1297"/>
      <c r="V790" s="1297"/>
      <c r="W790" s="1297"/>
      <c r="X790" s="1297"/>
      <c r="Y790" s="1297"/>
      <c r="Z790" s="1297"/>
    </row>
    <row r="791" spans="1:26" ht="15.75" customHeight="1">
      <c r="A791" s="1575"/>
      <c r="B791" s="1582"/>
      <c r="C791" s="1297"/>
      <c r="D791" s="1296"/>
      <c r="E791" s="1296"/>
      <c r="F791" s="1296"/>
      <c r="G791" s="1578"/>
      <c r="H791" s="1583"/>
      <c r="I791" s="1583"/>
      <c r="J791" s="1298"/>
      <c r="K791" s="1298"/>
      <c r="L791" s="1298"/>
      <c r="M791" s="1298"/>
      <c r="N791" s="1298"/>
      <c r="O791" s="1296"/>
      <c r="P791" s="1296"/>
      <c r="Q791" s="1296"/>
      <c r="R791" s="1297"/>
      <c r="S791" s="1297"/>
      <c r="T791" s="1297"/>
      <c r="U791" s="1297"/>
      <c r="V791" s="1297"/>
      <c r="W791" s="1297"/>
      <c r="X791" s="1297"/>
      <c r="Y791" s="1297"/>
      <c r="Z791" s="1297"/>
    </row>
    <row r="792" spans="1:26" ht="15.75" customHeight="1">
      <c r="A792" s="1575"/>
      <c r="B792" s="1582"/>
      <c r="C792" s="1297"/>
      <c r="D792" s="1296"/>
      <c r="E792" s="1296"/>
      <c r="F792" s="1296"/>
      <c r="G792" s="1578"/>
      <c r="H792" s="1583"/>
      <c r="I792" s="1583"/>
      <c r="J792" s="1298"/>
      <c r="K792" s="1298"/>
      <c r="L792" s="1298"/>
      <c r="M792" s="1298"/>
      <c r="N792" s="1298"/>
      <c r="O792" s="1296"/>
      <c r="P792" s="1296"/>
      <c r="Q792" s="1296"/>
      <c r="R792" s="1297"/>
      <c r="S792" s="1297"/>
      <c r="T792" s="1297"/>
      <c r="U792" s="1297"/>
      <c r="V792" s="1297"/>
      <c r="W792" s="1297"/>
      <c r="X792" s="1297"/>
      <c r="Y792" s="1297"/>
      <c r="Z792" s="1297"/>
    </row>
    <row r="793" spans="1:26" ht="15.75" customHeight="1">
      <c r="A793" s="1575"/>
      <c r="B793" s="1582"/>
      <c r="C793" s="1297"/>
      <c r="D793" s="1296"/>
      <c r="E793" s="1296"/>
      <c r="F793" s="1296"/>
      <c r="G793" s="1578"/>
      <c r="H793" s="1583"/>
      <c r="I793" s="1583"/>
      <c r="J793" s="1298"/>
      <c r="K793" s="1298"/>
      <c r="L793" s="1298"/>
      <c r="M793" s="1298"/>
      <c r="N793" s="1298"/>
      <c r="O793" s="1296"/>
      <c r="P793" s="1296"/>
      <c r="Q793" s="1296"/>
      <c r="R793" s="1297"/>
      <c r="S793" s="1297"/>
      <c r="T793" s="1297"/>
      <c r="U793" s="1297"/>
      <c r="V793" s="1297"/>
      <c r="W793" s="1297"/>
      <c r="X793" s="1297"/>
      <c r="Y793" s="1297"/>
      <c r="Z793" s="1297"/>
    </row>
    <row r="794" spans="1:26" ht="15.75" customHeight="1">
      <c r="A794" s="1575"/>
      <c r="B794" s="1582"/>
      <c r="C794" s="1297"/>
      <c r="D794" s="1296"/>
      <c r="E794" s="1296"/>
      <c r="F794" s="1296"/>
      <c r="G794" s="1578"/>
      <c r="H794" s="1583"/>
      <c r="I794" s="1583"/>
      <c r="J794" s="1298"/>
      <c r="K794" s="1298"/>
      <c r="L794" s="1298"/>
      <c r="M794" s="1298"/>
      <c r="N794" s="1298"/>
      <c r="O794" s="1296"/>
      <c r="P794" s="1296"/>
      <c r="Q794" s="1296"/>
      <c r="R794" s="1297"/>
      <c r="S794" s="1297"/>
      <c r="T794" s="1297"/>
      <c r="U794" s="1297"/>
      <c r="V794" s="1297"/>
      <c r="W794" s="1297"/>
      <c r="X794" s="1297"/>
      <c r="Y794" s="1297"/>
      <c r="Z794" s="1297"/>
    </row>
    <row r="795" spans="1:26" ht="15.75" customHeight="1">
      <c r="A795" s="1575"/>
      <c r="B795" s="1582"/>
      <c r="C795" s="1297"/>
      <c r="D795" s="1296"/>
      <c r="E795" s="1296"/>
      <c r="F795" s="1296"/>
      <c r="G795" s="1578"/>
      <c r="H795" s="1583"/>
      <c r="I795" s="1583"/>
      <c r="J795" s="1298"/>
      <c r="K795" s="1298"/>
      <c r="L795" s="1298"/>
      <c r="M795" s="1298"/>
      <c r="N795" s="1298"/>
      <c r="O795" s="1296"/>
      <c r="P795" s="1296"/>
      <c r="Q795" s="1296"/>
      <c r="R795" s="1297"/>
      <c r="S795" s="1297"/>
      <c r="T795" s="1297"/>
      <c r="U795" s="1297"/>
      <c r="V795" s="1297"/>
      <c r="W795" s="1297"/>
      <c r="X795" s="1297"/>
      <c r="Y795" s="1297"/>
      <c r="Z795" s="1297"/>
    </row>
    <row r="796" spans="1:26" ht="15.75" customHeight="1">
      <c r="A796" s="1575"/>
      <c r="B796" s="1582"/>
      <c r="C796" s="1297"/>
      <c r="D796" s="1296"/>
      <c r="E796" s="1296"/>
      <c r="F796" s="1296"/>
      <c r="G796" s="1578"/>
      <c r="H796" s="1583"/>
      <c r="I796" s="1583"/>
      <c r="J796" s="1298"/>
      <c r="K796" s="1298"/>
      <c r="L796" s="1298"/>
      <c r="M796" s="1298"/>
      <c r="N796" s="1298"/>
      <c r="O796" s="1296"/>
      <c r="P796" s="1296"/>
      <c r="Q796" s="1296"/>
      <c r="R796" s="1297"/>
      <c r="S796" s="1297"/>
      <c r="T796" s="1297"/>
      <c r="U796" s="1297"/>
      <c r="V796" s="1297"/>
      <c r="W796" s="1297"/>
      <c r="X796" s="1297"/>
      <c r="Y796" s="1297"/>
      <c r="Z796" s="1297"/>
    </row>
    <row r="797" spans="1:26" ht="15.75" customHeight="1">
      <c r="A797" s="1575"/>
      <c r="B797" s="1582"/>
      <c r="C797" s="1297"/>
      <c r="D797" s="1296"/>
      <c r="E797" s="1296"/>
      <c r="F797" s="1296"/>
      <c r="G797" s="1578"/>
      <c r="H797" s="1583"/>
      <c r="I797" s="1583"/>
      <c r="J797" s="1298"/>
      <c r="K797" s="1298"/>
      <c r="L797" s="1298"/>
      <c r="M797" s="1298"/>
      <c r="N797" s="1298"/>
      <c r="O797" s="1296"/>
      <c r="P797" s="1296"/>
      <c r="Q797" s="1296"/>
      <c r="R797" s="1297"/>
      <c r="S797" s="1297"/>
      <c r="T797" s="1297"/>
      <c r="U797" s="1297"/>
      <c r="V797" s="1297"/>
      <c r="W797" s="1297"/>
      <c r="X797" s="1297"/>
      <c r="Y797" s="1297"/>
      <c r="Z797" s="1297"/>
    </row>
    <row r="798" spans="1:26" ht="15.75" customHeight="1">
      <c r="A798" s="1575"/>
      <c r="B798" s="1582"/>
      <c r="C798" s="1297"/>
      <c r="D798" s="1296"/>
      <c r="E798" s="1296"/>
      <c r="F798" s="1296"/>
      <c r="G798" s="1578"/>
      <c r="H798" s="1583"/>
      <c r="I798" s="1583"/>
      <c r="J798" s="1298"/>
      <c r="K798" s="1298"/>
      <c r="L798" s="1298"/>
      <c r="M798" s="1298"/>
      <c r="N798" s="1298"/>
      <c r="O798" s="1296"/>
      <c r="P798" s="1296"/>
      <c r="Q798" s="1296"/>
      <c r="R798" s="1297"/>
      <c r="S798" s="1297"/>
      <c r="T798" s="1297"/>
      <c r="U798" s="1297"/>
      <c r="V798" s="1297"/>
      <c r="W798" s="1297"/>
      <c r="X798" s="1297"/>
      <c r="Y798" s="1297"/>
      <c r="Z798" s="1297"/>
    </row>
    <row r="799" spans="1:26" ht="15.75" customHeight="1">
      <c r="A799" s="1575"/>
      <c r="B799" s="1582"/>
      <c r="C799" s="1297"/>
      <c r="D799" s="1296"/>
      <c r="E799" s="1296"/>
      <c r="F799" s="1296"/>
      <c r="G799" s="1578"/>
      <c r="H799" s="1583"/>
      <c r="I799" s="1583"/>
      <c r="J799" s="1298"/>
      <c r="K799" s="1298"/>
      <c r="L799" s="1298"/>
      <c r="M799" s="1298"/>
      <c r="N799" s="1298"/>
      <c r="O799" s="1296"/>
      <c r="P799" s="1296"/>
      <c r="Q799" s="1296"/>
      <c r="R799" s="1297"/>
      <c r="S799" s="1297"/>
      <c r="T799" s="1297"/>
      <c r="U799" s="1297"/>
      <c r="V799" s="1297"/>
      <c r="W799" s="1297"/>
      <c r="X799" s="1297"/>
      <c r="Y799" s="1297"/>
      <c r="Z799" s="1297"/>
    </row>
    <row r="800" spans="1:26" ht="15.75" customHeight="1">
      <c r="A800" s="1575"/>
      <c r="B800" s="1582"/>
      <c r="C800" s="1297"/>
      <c r="D800" s="1296"/>
      <c r="E800" s="1296"/>
      <c r="F800" s="1296"/>
      <c r="G800" s="1578"/>
      <c r="H800" s="1583"/>
      <c r="I800" s="1583"/>
      <c r="J800" s="1298"/>
      <c r="K800" s="1298"/>
      <c r="L800" s="1298"/>
      <c r="M800" s="1298"/>
      <c r="N800" s="1298"/>
      <c r="O800" s="1296"/>
      <c r="P800" s="1296"/>
      <c r="Q800" s="1296"/>
      <c r="R800" s="1297"/>
      <c r="S800" s="1297"/>
      <c r="T800" s="1297"/>
      <c r="U800" s="1297"/>
      <c r="V800" s="1297"/>
      <c r="W800" s="1297"/>
      <c r="X800" s="1297"/>
      <c r="Y800" s="1297"/>
      <c r="Z800" s="1297"/>
    </row>
    <row r="801" spans="1:26" ht="15.75" customHeight="1">
      <c r="A801" s="1575"/>
      <c r="B801" s="1582"/>
      <c r="C801" s="1297"/>
      <c r="D801" s="1296"/>
      <c r="E801" s="1296"/>
      <c r="F801" s="1296"/>
      <c r="G801" s="1578"/>
      <c r="H801" s="1583"/>
      <c r="I801" s="1583"/>
      <c r="J801" s="1298"/>
      <c r="K801" s="1298"/>
      <c r="L801" s="1298"/>
      <c r="M801" s="1298"/>
      <c r="N801" s="1298"/>
      <c r="O801" s="1296"/>
      <c r="P801" s="1296"/>
      <c r="Q801" s="1296"/>
      <c r="R801" s="1297"/>
      <c r="S801" s="1297"/>
      <c r="T801" s="1297"/>
      <c r="U801" s="1297"/>
      <c r="V801" s="1297"/>
      <c r="W801" s="1297"/>
      <c r="X801" s="1297"/>
      <c r="Y801" s="1297"/>
      <c r="Z801" s="1297"/>
    </row>
    <row r="802" spans="1:26" ht="15.75" customHeight="1">
      <c r="A802" s="1575"/>
      <c r="B802" s="1582"/>
      <c r="C802" s="1297"/>
      <c r="D802" s="1296"/>
      <c r="E802" s="1296"/>
      <c r="F802" s="1296"/>
      <c r="G802" s="1578"/>
      <c r="H802" s="1583"/>
      <c r="I802" s="1583"/>
      <c r="J802" s="1298"/>
      <c r="K802" s="1298"/>
      <c r="L802" s="1298"/>
      <c r="M802" s="1298"/>
      <c r="N802" s="1298"/>
      <c r="O802" s="1296"/>
      <c r="P802" s="1296"/>
      <c r="Q802" s="1296"/>
      <c r="R802" s="1297"/>
      <c r="S802" s="1297"/>
      <c r="T802" s="1297"/>
      <c r="U802" s="1297"/>
      <c r="V802" s="1297"/>
      <c r="W802" s="1297"/>
      <c r="X802" s="1297"/>
      <c r="Y802" s="1297"/>
      <c r="Z802" s="1297"/>
    </row>
    <row r="803" spans="1:26" ht="15.75" customHeight="1">
      <c r="A803" s="1575"/>
      <c r="B803" s="1582"/>
      <c r="C803" s="1297"/>
      <c r="D803" s="1296"/>
      <c r="E803" s="1296"/>
      <c r="F803" s="1296"/>
      <c r="G803" s="1578"/>
      <c r="H803" s="1583"/>
      <c r="I803" s="1583"/>
      <c r="J803" s="1298"/>
      <c r="K803" s="1298"/>
      <c r="L803" s="1298"/>
      <c r="M803" s="1298"/>
      <c r="N803" s="1298"/>
      <c r="O803" s="1296"/>
      <c r="P803" s="1296"/>
      <c r="Q803" s="1296"/>
      <c r="R803" s="1297"/>
      <c r="S803" s="1297"/>
      <c r="T803" s="1297"/>
      <c r="U803" s="1297"/>
      <c r="V803" s="1297"/>
      <c r="W803" s="1297"/>
      <c r="X803" s="1297"/>
      <c r="Y803" s="1297"/>
      <c r="Z803" s="1297"/>
    </row>
    <row r="804" spans="1:26" ht="15.75" customHeight="1">
      <c r="A804" s="1575"/>
      <c r="B804" s="1582"/>
      <c r="C804" s="1297"/>
      <c r="D804" s="1296"/>
      <c r="E804" s="1296"/>
      <c r="F804" s="1296"/>
      <c r="G804" s="1578"/>
      <c r="H804" s="1583"/>
      <c r="I804" s="1583"/>
      <c r="J804" s="1298"/>
      <c r="K804" s="1298"/>
      <c r="L804" s="1298"/>
      <c r="M804" s="1298"/>
      <c r="N804" s="1298"/>
      <c r="O804" s="1296"/>
      <c r="P804" s="1296"/>
      <c r="Q804" s="1296"/>
      <c r="R804" s="1297"/>
      <c r="S804" s="1297"/>
      <c r="T804" s="1297"/>
      <c r="U804" s="1297"/>
      <c r="V804" s="1297"/>
      <c r="W804" s="1297"/>
      <c r="X804" s="1297"/>
      <c r="Y804" s="1297"/>
      <c r="Z804" s="1297"/>
    </row>
    <row r="805" spans="1:26" ht="15.75" customHeight="1">
      <c r="A805" s="1575"/>
      <c r="B805" s="1582"/>
      <c r="C805" s="1297"/>
      <c r="D805" s="1296"/>
      <c r="E805" s="1296"/>
      <c r="F805" s="1296"/>
      <c r="G805" s="1578"/>
      <c r="H805" s="1583"/>
      <c r="I805" s="1583"/>
      <c r="J805" s="1298"/>
      <c r="K805" s="1298"/>
      <c r="L805" s="1298"/>
      <c r="M805" s="1298"/>
      <c r="N805" s="1298"/>
      <c r="O805" s="1296"/>
      <c r="P805" s="1296"/>
      <c r="Q805" s="1296"/>
      <c r="R805" s="1297"/>
      <c r="S805" s="1297"/>
      <c r="T805" s="1297"/>
      <c r="U805" s="1297"/>
      <c r="V805" s="1297"/>
      <c r="W805" s="1297"/>
      <c r="X805" s="1297"/>
      <c r="Y805" s="1297"/>
      <c r="Z805" s="1297"/>
    </row>
    <row r="806" spans="1:26" ht="15.75" customHeight="1">
      <c r="A806" s="1575"/>
      <c r="B806" s="1582"/>
      <c r="C806" s="1297"/>
      <c r="D806" s="1296"/>
      <c r="E806" s="1296"/>
      <c r="F806" s="1296"/>
      <c r="G806" s="1578"/>
      <c r="H806" s="1583"/>
      <c r="I806" s="1583"/>
      <c r="J806" s="1298"/>
      <c r="K806" s="1298"/>
      <c r="L806" s="1298"/>
      <c r="M806" s="1298"/>
      <c r="N806" s="1298"/>
      <c r="O806" s="1296"/>
      <c r="P806" s="1296"/>
      <c r="Q806" s="1296"/>
      <c r="R806" s="1297"/>
      <c r="S806" s="1297"/>
      <c r="T806" s="1297"/>
      <c r="U806" s="1297"/>
      <c r="V806" s="1297"/>
      <c r="W806" s="1297"/>
      <c r="X806" s="1297"/>
      <c r="Y806" s="1297"/>
      <c r="Z806" s="1297"/>
    </row>
    <row r="807" spans="1:26" ht="15.75" customHeight="1">
      <c r="A807" s="1575"/>
      <c r="B807" s="1582"/>
      <c r="C807" s="1297"/>
      <c r="D807" s="1296"/>
      <c r="E807" s="1296"/>
      <c r="F807" s="1296"/>
      <c r="G807" s="1578"/>
      <c r="H807" s="1583"/>
      <c r="I807" s="1583"/>
      <c r="J807" s="1298"/>
      <c r="K807" s="1298"/>
      <c r="L807" s="1298"/>
      <c r="M807" s="1298"/>
      <c r="N807" s="1298"/>
      <c r="O807" s="1296"/>
      <c r="P807" s="1296"/>
      <c r="Q807" s="1296"/>
      <c r="R807" s="1297"/>
      <c r="S807" s="1297"/>
      <c r="T807" s="1297"/>
      <c r="U807" s="1297"/>
      <c r="V807" s="1297"/>
      <c r="W807" s="1297"/>
      <c r="X807" s="1297"/>
      <c r="Y807" s="1297"/>
      <c r="Z807" s="1297"/>
    </row>
    <row r="808" spans="1:26" ht="15.75" customHeight="1">
      <c r="A808" s="1575"/>
      <c r="B808" s="1582"/>
      <c r="C808" s="1297"/>
      <c r="D808" s="1296"/>
      <c r="E808" s="1296"/>
      <c r="F808" s="1296"/>
      <c r="G808" s="1578"/>
      <c r="H808" s="1583"/>
      <c r="I808" s="1583"/>
      <c r="J808" s="1298"/>
      <c r="K808" s="1298"/>
      <c r="L808" s="1298"/>
      <c r="M808" s="1298"/>
      <c r="N808" s="1298"/>
      <c r="O808" s="1296"/>
      <c r="P808" s="1296"/>
      <c r="Q808" s="1296"/>
      <c r="R808" s="1297"/>
      <c r="S808" s="1297"/>
      <c r="T808" s="1297"/>
      <c r="U808" s="1297"/>
      <c r="V808" s="1297"/>
      <c r="W808" s="1297"/>
      <c r="X808" s="1297"/>
      <c r="Y808" s="1297"/>
      <c r="Z808" s="1297"/>
    </row>
    <row r="809" spans="1:26" ht="15.75" customHeight="1">
      <c r="A809" s="1575"/>
      <c r="B809" s="1582"/>
      <c r="C809" s="1297"/>
      <c r="D809" s="1296"/>
      <c r="E809" s="1296"/>
      <c r="F809" s="1296"/>
      <c r="G809" s="1578"/>
      <c r="H809" s="1583"/>
      <c r="I809" s="1583"/>
      <c r="J809" s="1298"/>
      <c r="K809" s="1298"/>
      <c r="L809" s="1298"/>
      <c r="M809" s="1298"/>
      <c r="N809" s="1298"/>
      <c r="O809" s="1296"/>
      <c r="P809" s="1296"/>
      <c r="Q809" s="1296"/>
      <c r="R809" s="1297"/>
      <c r="S809" s="1297"/>
      <c r="T809" s="1297"/>
      <c r="U809" s="1297"/>
      <c r="V809" s="1297"/>
      <c r="W809" s="1297"/>
      <c r="X809" s="1297"/>
      <c r="Y809" s="1297"/>
      <c r="Z809" s="1297"/>
    </row>
    <row r="810" spans="1:26" ht="15.75" customHeight="1">
      <c r="A810" s="1575"/>
      <c r="B810" s="1582"/>
      <c r="C810" s="1297"/>
      <c r="D810" s="1296"/>
      <c r="E810" s="1296"/>
      <c r="F810" s="1296"/>
      <c r="G810" s="1578"/>
      <c r="H810" s="1583"/>
      <c r="I810" s="1583"/>
      <c r="J810" s="1298"/>
      <c r="K810" s="1298"/>
      <c r="L810" s="1298"/>
      <c r="M810" s="1298"/>
      <c r="N810" s="1298"/>
      <c r="O810" s="1296"/>
      <c r="P810" s="1296"/>
      <c r="Q810" s="1296"/>
      <c r="R810" s="1297"/>
      <c r="S810" s="1297"/>
      <c r="T810" s="1297"/>
      <c r="U810" s="1297"/>
      <c r="V810" s="1297"/>
      <c r="W810" s="1297"/>
      <c r="X810" s="1297"/>
      <c r="Y810" s="1297"/>
      <c r="Z810" s="1297"/>
    </row>
    <row r="811" spans="1:26" ht="15.75" customHeight="1">
      <c r="A811" s="1575"/>
      <c r="B811" s="1582"/>
      <c r="C811" s="1297"/>
      <c r="D811" s="1296"/>
      <c r="E811" s="1296"/>
      <c r="F811" s="1296"/>
      <c r="G811" s="1578"/>
      <c r="H811" s="1583"/>
      <c r="I811" s="1583"/>
      <c r="J811" s="1298"/>
      <c r="K811" s="1298"/>
      <c r="L811" s="1298"/>
      <c r="M811" s="1298"/>
      <c r="N811" s="1298"/>
      <c r="O811" s="1296"/>
      <c r="P811" s="1296"/>
      <c r="Q811" s="1296"/>
      <c r="R811" s="1297"/>
      <c r="S811" s="1297"/>
      <c r="T811" s="1297"/>
      <c r="U811" s="1297"/>
      <c r="V811" s="1297"/>
      <c r="W811" s="1297"/>
      <c r="X811" s="1297"/>
      <c r="Y811" s="1297"/>
      <c r="Z811" s="1297"/>
    </row>
    <row r="812" spans="1:26" ht="15.75" customHeight="1">
      <c r="A812" s="1575"/>
      <c r="B812" s="1582"/>
      <c r="C812" s="1297"/>
      <c r="D812" s="1296"/>
      <c r="E812" s="1296"/>
      <c r="F812" s="1296"/>
      <c r="G812" s="1578"/>
      <c r="H812" s="1583"/>
      <c r="I812" s="1583"/>
      <c r="J812" s="1298"/>
      <c r="K812" s="1298"/>
      <c r="L812" s="1298"/>
      <c r="M812" s="1298"/>
      <c r="N812" s="1298"/>
      <c r="O812" s="1296"/>
      <c r="P812" s="1296"/>
      <c r="Q812" s="1296"/>
      <c r="R812" s="1297"/>
      <c r="S812" s="1297"/>
      <c r="T812" s="1297"/>
      <c r="U812" s="1297"/>
      <c r="V812" s="1297"/>
      <c r="W812" s="1297"/>
      <c r="X812" s="1297"/>
      <c r="Y812" s="1297"/>
      <c r="Z812" s="1297"/>
    </row>
    <row r="813" spans="1:26" ht="15.75" customHeight="1">
      <c r="A813" s="1575"/>
      <c r="B813" s="1582"/>
      <c r="C813" s="1297"/>
      <c r="D813" s="1296"/>
      <c r="E813" s="1296"/>
      <c r="F813" s="1296"/>
      <c r="G813" s="1578"/>
      <c r="H813" s="1583"/>
      <c r="I813" s="1583"/>
      <c r="J813" s="1298"/>
      <c r="K813" s="1298"/>
      <c r="L813" s="1298"/>
      <c r="M813" s="1298"/>
      <c r="N813" s="1298"/>
      <c r="O813" s="1296"/>
      <c r="P813" s="1296"/>
      <c r="Q813" s="1296"/>
      <c r="R813" s="1297"/>
      <c r="S813" s="1297"/>
      <c r="T813" s="1297"/>
      <c r="U813" s="1297"/>
      <c r="V813" s="1297"/>
      <c r="W813" s="1297"/>
      <c r="X813" s="1297"/>
      <c r="Y813" s="1297"/>
      <c r="Z813" s="1297"/>
    </row>
    <row r="814" spans="1:26" ht="15.75" customHeight="1">
      <c r="A814" s="1575"/>
      <c r="B814" s="1582"/>
      <c r="C814" s="1297"/>
      <c r="D814" s="1296"/>
      <c r="E814" s="1296"/>
      <c r="F814" s="1296"/>
      <c r="G814" s="1578"/>
      <c r="H814" s="1583"/>
      <c r="I814" s="1583"/>
      <c r="J814" s="1298"/>
      <c r="K814" s="1298"/>
      <c r="L814" s="1298"/>
      <c r="M814" s="1298"/>
      <c r="N814" s="1298"/>
      <c r="O814" s="1296"/>
      <c r="P814" s="1296"/>
      <c r="Q814" s="1296"/>
      <c r="R814" s="1297"/>
      <c r="S814" s="1297"/>
      <c r="T814" s="1297"/>
      <c r="U814" s="1297"/>
      <c r="V814" s="1297"/>
      <c r="W814" s="1297"/>
      <c r="X814" s="1297"/>
      <c r="Y814" s="1297"/>
      <c r="Z814" s="1297"/>
    </row>
    <row r="815" spans="1:26" ht="15.75" customHeight="1">
      <c r="A815" s="1575"/>
      <c r="B815" s="1582"/>
      <c r="C815" s="1297"/>
      <c r="D815" s="1296"/>
      <c r="E815" s="1296"/>
      <c r="F815" s="1296"/>
      <c r="G815" s="1578"/>
      <c r="H815" s="1583"/>
      <c r="I815" s="1583"/>
      <c r="J815" s="1298"/>
      <c r="K815" s="1298"/>
      <c r="L815" s="1298"/>
      <c r="M815" s="1298"/>
      <c r="N815" s="1298"/>
      <c r="O815" s="1296"/>
      <c r="P815" s="1296"/>
      <c r="Q815" s="1296"/>
      <c r="R815" s="1297"/>
      <c r="S815" s="1297"/>
      <c r="T815" s="1297"/>
      <c r="U815" s="1297"/>
      <c r="V815" s="1297"/>
      <c r="W815" s="1297"/>
      <c r="X815" s="1297"/>
      <c r="Y815" s="1297"/>
      <c r="Z815" s="1297"/>
    </row>
    <row r="816" spans="1:26" ht="15.75" customHeight="1">
      <c r="A816" s="1575"/>
      <c r="B816" s="1582"/>
      <c r="C816" s="1297"/>
      <c r="D816" s="1296"/>
      <c r="E816" s="1296"/>
      <c r="F816" s="1296"/>
      <c r="G816" s="1578"/>
      <c r="H816" s="1583"/>
      <c r="I816" s="1583"/>
      <c r="J816" s="1298"/>
      <c r="K816" s="1298"/>
      <c r="L816" s="1298"/>
      <c r="M816" s="1298"/>
      <c r="N816" s="1298"/>
      <c r="O816" s="1296"/>
      <c r="P816" s="1296"/>
      <c r="Q816" s="1296"/>
      <c r="R816" s="1297"/>
      <c r="S816" s="1297"/>
      <c r="T816" s="1297"/>
      <c r="U816" s="1297"/>
      <c r="V816" s="1297"/>
      <c r="W816" s="1297"/>
      <c r="X816" s="1297"/>
      <c r="Y816" s="1297"/>
      <c r="Z816" s="1297"/>
    </row>
    <row r="817" spans="1:26" ht="15.75" customHeight="1">
      <c r="A817" s="1575"/>
      <c r="B817" s="1582"/>
      <c r="C817" s="1297"/>
      <c r="D817" s="1296"/>
      <c r="E817" s="1296"/>
      <c r="F817" s="1296"/>
      <c r="G817" s="1578"/>
      <c r="H817" s="1583"/>
      <c r="I817" s="1583"/>
      <c r="J817" s="1298"/>
      <c r="K817" s="1298"/>
      <c r="L817" s="1298"/>
      <c r="M817" s="1298"/>
      <c r="N817" s="1298"/>
      <c r="O817" s="1296"/>
      <c r="P817" s="1296"/>
      <c r="Q817" s="1296"/>
      <c r="R817" s="1297"/>
      <c r="S817" s="1297"/>
      <c r="T817" s="1297"/>
      <c r="U817" s="1297"/>
      <c r="V817" s="1297"/>
      <c r="W817" s="1297"/>
      <c r="X817" s="1297"/>
      <c r="Y817" s="1297"/>
      <c r="Z817" s="1297"/>
    </row>
    <row r="818" spans="1:26" ht="15.75" customHeight="1">
      <c r="A818" s="1575"/>
      <c r="B818" s="1582"/>
      <c r="C818" s="1297"/>
      <c r="D818" s="1296"/>
      <c r="E818" s="1296"/>
      <c r="F818" s="1296"/>
      <c r="G818" s="1578"/>
      <c r="H818" s="1583"/>
      <c r="I818" s="1583"/>
      <c r="J818" s="1298"/>
      <c r="K818" s="1298"/>
      <c r="L818" s="1298"/>
      <c r="M818" s="1298"/>
      <c r="N818" s="1298"/>
      <c r="O818" s="1296"/>
      <c r="P818" s="1296"/>
      <c r="Q818" s="1296"/>
      <c r="R818" s="1297"/>
      <c r="S818" s="1297"/>
      <c r="T818" s="1297"/>
      <c r="U818" s="1297"/>
      <c r="V818" s="1297"/>
      <c r="W818" s="1297"/>
      <c r="X818" s="1297"/>
      <c r="Y818" s="1297"/>
      <c r="Z818" s="1297"/>
    </row>
    <row r="819" spans="1:26" ht="15.75" customHeight="1">
      <c r="A819" s="1575"/>
      <c r="B819" s="1582"/>
      <c r="C819" s="1297"/>
      <c r="D819" s="1296"/>
      <c r="E819" s="1296"/>
      <c r="F819" s="1296"/>
      <c r="G819" s="1578"/>
      <c r="H819" s="1583"/>
      <c r="I819" s="1583"/>
      <c r="J819" s="1298"/>
      <c r="K819" s="1298"/>
      <c r="L819" s="1298"/>
      <c r="M819" s="1298"/>
      <c r="N819" s="1298"/>
      <c r="O819" s="1296"/>
      <c r="P819" s="1296"/>
      <c r="Q819" s="1296"/>
      <c r="R819" s="1297"/>
      <c r="S819" s="1297"/>
      <c r="T819" s="1297"/>
      <c r="U819" s="1297"/>
      <c r="V819" s="1297"/>
      <c r="W819" s="1297"/>
      <c r="X819" s="1297"/>
      <c r="Y819" s="1297"/>
      <c r="Z819" s="1297"/>
    </row>
    <row r="820" spans="1:26" ht="15.75" customHeight="1">
      <c r="A820" s="1575"/>
      <c r="B820" s="1582"/>
      <c r="C820" s="1297"/>
      <c r="D820" s="1296"/>
      <c r="E820" s="1296"/>
      <c r="F820" s="1296"/>
      <c r="G820" s="1578"/>
      <c r="H820" s="1583"/>
      <c r="I820" s="1583"/>
      <c r="J820" s="1298"/>
      <c r="K820" s="1298"/>
      <c r="L820" s="1298"/>
      <c r="M820" s="1298"/>
      <c r="N820" s="1298"/>
      <c r="O820" s="1296"/>
      <c r="P820" s="1296"/>
      <c r="Q820" s="1296"/>
      <c r="R820" s="1297"/>
      <c r="S820" s="1297"/>
      <c r="T820" s="1297"/>
      <c r="U820" s="1297"/>
      <c r="V820" s="1297"/>
      <c r="W820" s="1297"/>
      <c r="X820" s="1297"/>
      <c r="Y820" s="1297"/>
      <c r="Z820" s="1297"/>
    </row>
    <row r="821" spans="1:26" ht="15.75" customHeight="1">
      <c r="A821" s="1575"/>
      <c r="B821" s="1582"/>
      <c r="C821" s="1297"/>
      <c r="D821" s="1296"/>
      <c r="E821" s="1296"/>
      <c r="F821" s="1296"/>
      <c r="G821" s="1578"/>
      <c r="H821" s="1583"/>
      <c r="I821" s="1583"/>
      <c r="J821" s="1298"/>
      <c r="K821" s="1298"/>
      <c r="L821" s="1298"/>
      <c r="M821" s="1298"/>
      <c r="N821" s="1298"/>
      <c r="O821" s="1296"/>
      <c r="P821" s="1296"/>
      <c r="Q821" s="1296"/>
      <c r="R821" s="1297"/>
      <c r="S821" s="1297"/>
      <c r="T821" s="1297"/>
      <c r="U821" s="1297"/>
      <c r="V821" s="1297"/>
      <c r="W821" s="1297"/>
      <c r="X821" s="1297"/>
      <c r="Y821" s="1297"/>
      <c r="Z821" s="1297"/>
    </row>
    <row r="822" spans="1:26" ht="15.75" customHeight="1">
      <c r="A822" s="1575"/>
      <c r="B822" s="1582"/>
      <c r="C822" s="1297"/>
      <c r="D822" s="1296"/>
      <c r="E822" s="1296"/>
      <c r="F822" s="1296"/>
      <c r="G822" s="1578"/>
      <c r="H822" s="1583"/>
      <c r="I822" s="1583"/>
      <c r="J822" s="1298"/>
      <c r="K822" s="1298"/>
      <c r="L822" s="1298"/>
      <c r="M822" s="1298"/>
      <c r="N822" s="1298"/>
      <c r="O822" s="1296"/>
      <c r="P822" s="1296"/>
      <c r="Q822" s="1296"/>
      <c r="R822" s="1297"/>
      <c r="S822" s="1297"/>
      <c r="T822" s="1297"/>
      <c r="U822" s="1297"/>
      <c r="V822" s="1297"/>
      <c r="W822" s="1297"/>
      <c r="X822" s="1297"/>
      <c r="Y822" s="1297"/>
      <c r="Z822" s="1297"/>
    </row>
    <row r="823" spans="1:26" ht="15.75" customHeight="1">
      <c r="A823" s="1575"/>
      <c r="B823" s="1582"/>
      <c r="C823" s="1297"/>
      <c r="D823" s="1296"/>
      <c r="E823" s="1296"/>
      <c r="F823" s="1296"/>
      <c r="G823" s="1578"/>
      <c r="H823" s="1583"/>
      <c r="I823" s="1583"/>
      <c r="J823" s="1298"/>
      <c r="K823" s="1298"/>
      <c r="L823" s="1298"/>
      <c r="M823" s="1298"/>
      <c r="N823" s="1298"/>
      <c r="O823" s="1296"/>
      <c r="P823" s="1296"/>
      <c r="Q823" s="1296"/>
      <c r="R823" s="1297"/>
      <c r="S823" s="1297"/>
      <c r="T823" s="1297"/>
      <c r="U823" s="1297"/>
      <c r="V823" s="1297"/>
      <c r="W823" s="1297"/>
      <c r="X823" s="1297"/>
      <c r="Y823" s="1297"/>
      <c r="Z823" s="1297"/>
    </row>
    <row r="824" spans="1:26" ht="15.75" customHeight="1">
      <c r="A824" s="1575"/>
      <c r="B824" s="1582"/>
      <c r="C824" s="1297"/>
      <c r="D824" s="1296"/>
      <c r="E824" s="1296"/>
      <c r="F824" s="1296"/>
      <c r="G824" s="1578"/>
      <c r="H824" s="1583"/>
      <c r="I824" s="1583"/>
      <c r="J824" s="1298"/>
      <c r="K824" s="1298"/>
      <c r="L824" s="1298"/>
      <c r="M824" s="1298"/>
      <c r="N824" s="1298"/>
      <c r="O824" s="1296"/>
      <c r="P824" s="1296"/>
      <c r="Q824" s="1296"/>
      <c r="R824" s="1297"/>
      <c r="S824" s="1297"/>
      <c r="T824" s="1297"/>
      <c r="U824" s="1297"/>
      <c r="V824" s="1297"/>
      <c r="W824" s="1297"/>
      <c r="X824" s="1297"/>
      <c r="Y824" s="1297"/>
      <c r="Z824" s="1297"/>
    </row>
    <row r="825" spans="1:26" ht="15.75" customHeight="1">
      <c r="A825" s="1575"/>
      <c r="B825" s="1582"/>
      <c r="C825" s="1297"/>
      <c r="D825" s="1296"/>
      <c r="E825" s="1296"/>
      <c r="F825" s="1296"/>
      <c r="G825" s="1578"/>
      <c r="H825" s="1583"/>
      <c r="I825" s="1583"/>
      <c r="J825" s="1298"/>
      <c r="K825" s="1298"/>
      <c r="L825" s="1298"/>
      <c r="M825" s="1298"/>
      <c r="N825" s="1298"/>
      <c r="O825" s="1296"/>
      <c r="P825" s="1296"/>
      <c r="Q825" s="1296"/>
      <c r="R825" s="1297"/>
      <c r="S825" s="1297"/>
      <c r="T825" s="1297"/>
      <c r="U825" s="1297"/>
      <c r="V825" s="1297"/>
      <c r="W825" s="1297"/>
      <c r="X825" s="1297"/>
      <c r="Y825" s="1297"/>
      <c r="Z825" s="1297"/>
    </row>
    <row r="826" spans="1:26" ht="15.75" customHeight="1">
      <c r="A826" s="1575"/>
      <c r="B826" s="1582"/>
      <c r="C826" s="1297"/>
      <c r="D826" s="1296"/>
      <c r="E826" s="1296"/>
      <c r="F826" s="1296"/>
      <c r="G826" s="1578"/>
      <c r="H826" s="1583"/>
      <c r="I826" s="1583"/>
      <c r="J826" s="1298"/>
      <c r="K826" s="1298"/>
      <c r="L826" s="1298"/>
      <c r="M826" s="1298"/>
      <c r="N826" s="1298"/>
      <c r="O826" s="1296"/>
      <c r="P826" s="1296"/>
      <c r="Q826" s="1296"/>
      <c r="R826" s="1297"/>
      <c r="S826" s="1297"/>
      <c r="T826" s="1297"/>
      <c r="U826" s="1297"/>
      <c r="V826" s="1297"/>
      <c r="W826" s="1297"/>
      <c r="X826" s="1297"/>
      <c r="Y826" s="1297"/>
      <c r="Z826" s="1297"/>
    </row>
    <row r="827" spans="1:26" ht="15.75" customHeight="1">
      <c r="A827" s="1575"/>
      <c r="B827" s="1582"/>
      <c r="C827" s="1297"/>
      <c r="D827" s="1296"/>
      <c r="E827" s="1296"/>
      <c r="F827" s="1296"/>
      <c r="G827" s="1578"/>
      <c r="H827" s="1583"/>
      <c r="I827" s="1583"/>
      <c r="J827" s="1298"/>
      <c r="K827" s="1298"/>
      <c r="L827" s="1298"/>
      <c r="M827" s="1298"/>
      <c r="N827" s="1298"/>
      <c r="O827" s="1296"/>
      <c r="P827" s="1296"/>
      <c r="Q827" s="1296"/>
      <c r="R827" s="1297"/>
      <c r="S827" s="1297"/>
      <c r="T827" s="1297"/>
      <c r="U827" s="1297"/>
      <c r="V827" s="1297"/>
      <c r="W827" s="1297"/>
      <c r="X827" s="1297"/>
      <c r="Y827" s="1297"/>
      <c r="Z827" s="1297"/>
    </row>
    <row r="828" spans="1:26" ht="15.75" customHeight="1">
      <c r="A828" s="1575"/>
      <c r="B828" s="1582"/>
      <c r="C828" s="1297"/>
      <c r="D828" s="1296"/>
      <c r="E828" s="1296"/>
      <c r="F828" s="1296"/>
      <c r="G828" s="1578"/>
      <c r="H828" s="1583"/>
      <c r="I828" s="1583"/>
      <c r="J828" s="1298"/>
      <c r="K828" s="1298"/>
      <c r="L828" s="1298"/>
      <c r="M828" s="1298"/>
      <c r="N828" s="1298"/>
      <c r="O828" s="1296"/>
      <c r="P828" s="1296"/>
      <c r="Q828" s="1296"/>
      <c r="R828" s="1297"/>
      <c r="S828" s="1297"/>
      <c r="T828" s="1297"/>
      <c r="U828" s="1297"/>
      <c r="V828" s="1297"/>
      <c r="W828" s="1297"/>
      <c r="X828" s="1297"/>
      <c r="Y828" s="1297"/>
      <c r="Z828" s="1297"/>
    </row>
    <row r="829" spans="1:26" ht="15.75" customHeight="1">
      <c r="A829" s="1575"/>
      <c r="B829" s="1582"/>
      <c r="C829" s="1297"/>
      <c r="D829" s="1296"/>
      <c r="E829" s="1296"/>
      <c r="F829" s="1296"/>
      <c r="G829" s="1578"/>
      <c r="H829" s="1583"/>
      <c r="I829" s="1583"/>
      <c r="J829" s="1298"/>
      <c r="K829" s="1298"/>
      <c r="L829" s="1298"/>
      <c r="M829" s="1298"/>
      <c r="N829" s="1298"/>
      <c r="O829" s="1296"/>
      <c r="P829" s="1296"/>
      <c r="Q829" s="1296"/>
      <c r="R829" s="1297"/>
      <c r="S829" s="1297"/>
      <c r="T829" s="1297"/>
      <c r="U829" s="1297"/>
      <c r="V829" s="1297"/>
      <c r="W829" s="1297"/>
      <c r="X829" s="1297"/>
      <c r="Y829" s="1297"/>
      <c r="Z829" s="1297"/>
    </row>
    <row r="830" spans="1:26" ht="15.75" customHeight="1">
      <c r="A830" s="1575"/>
      <c r="B830" s="1582"/>
      <c r="C830" s="1297"/>
      <c r="D830" s="1296"/>
      <c r="E830" s="1296"/>
      <c r="F830" s="1296"/>
      <c r="G830" s="1578"/>
      <c r="H830" s="1583"/>
      <c r="I830" s="1583"/>
      <c r="J830" s="1298"/>
      <c r="K830" s="1298"/>
      <c r="L830" s="1298"/>
      <c r="M830" s="1298"/>
      <c r="N830" s="1298"/>
      <c r="O830" s="1296"/>
      <c r="P830" s="1296"/>
      <c r="Q830" s="1296"/>
      <c r="R830" s="1297"/>
      <c r="S830" s="1297"/>
      <c r="T830" s="1297"/>
      <c r="U830" s="1297"/>
      <c r="V830" s="1297"/>
      <c r="W830" s="1297"/>
      <c r="X830" s="1297"/>
      <c r="Y830" s="1297"/>
      <c r="Z830" s="1297"/>
    </row>
    <row r="831" spans="1:26" ht="15.75" customHeight="1">
      <c r="A831" s="1575"/>
      <c r="B831" s="1582"/>
      <c r="C831" s="1297"/>
      <c r="D831" s="1296"/>
      <c r="E831" s="1296"/>
      <c r="F831" s="1296"/>
      <c r="G831" s="1578"/>
      <c r="H831" s="1583"/>
      <c r="I831" s="1583"/>
      <c r="J831" s="1298"/>
      <c r="K831" s="1298"/>
      <c r="L831" s="1298"/>
      <c r="M831" s="1298"/>
      <c r="N831" s="1298"/>
      <c r="O831" s="1296"/>
      <c r="P831" s="1296"/>
      <c r="Q831" s="1296"/>
      <c r="R831" s="1297"/>
      <c r="S831" s="1297"/>
      <c r="T831" s="1297"/>
      <c r="U831" s="1297"/>
      <c r="V831" s="1297"/>
      <c r="W831" s="1297"/>
      <c r="X831" s="1297"/>
      <c r="Y831" s="1297"/>
      <c r="Z831" s="1297"/>
    </row>
    <row r="832" spans="1:26" ht="15.75" customHeight="1">
      <c r="A832" s="1575"/>
      <c r="B832" s="1582"/>
      <c r="C832" s="1297"/>
      <c r="D832" s="1296"/>
      <c r="E832" s="1296"/>
      <c r="F832" s="1296"/>
      <c r="G832" s="1578"/>
      <c r="H832" s="1583"/>
      <c r="I832" s="1583"/>
      <c r="J832" s="1298"/>
      <c r="K832" s="1298"/>
      <c r="L832" s="1298"/>
      <c r="M832" s="1298"/>
      <c r="N832" s="1298"/>
      <c r="O832" s="1296"/>
      <c r="P832" s="1296"/>
      <c r="Q832" s="1296"/>
      <c r="R832" s="1297"/>
      <c r="S832" s="1297"/>
      <c r="T832" s="1297"/>
      <c r="U832" s="1297"/>
      <c r="V832" s="1297"/>
      <c r="W832" s="1297"/>
      <c r="X832" s="1297"/>
      <c r="Y832" s="1297"/>
      <c r="Z832" s="1297"/>
    </row>
    <row r="833" spans="1:26" ht="15.75" customHeight="1">
      <c r="A833" s="1575"/>
      <c r="B833" s="1582"/>
      <c r="C833" s="1297"/>
      <c r="D833" s="1296"/>
      <c r="E833" s="1296"/>
      <c r="F833" s="1296"/>
      <c r="G833" s="1578"/>
      <c r="H833" s="1583"/>
      <c r="I833" s="1583"/>
      <c r="J833" s="1298"/>
      <c r="K833" s="1298"/>
      <c r="L833" s="1298"/>
      <c r="M833" s="1298"/>
      <c r="N833" s="1298"/>
      <c r="O833" s="1296"/>
      <c r="P833" s="1296"/>
      <c r="Q833" s="1296"/>
      <c r="R833" s="1297"/>
      <c r="S833" s="1297"/>
      <c r="T833" s="1297"/>
      <c r="U833" s="1297"/>
      <c r="V833" s="1297"/>
      <c r="W833" s="1297"/>
      <c r="X833" s="1297"/>
      <c r="Y833" s="1297"/>
      <c r="Z833" s="1297"/>
    </row>
    <row r="834" spans="1:26" ht="15.75" customHeight="1">
      <c r="A834" s="1575"/>
      <c r="B834" s="1582"/>
      <c r="C834" s="1297"/>
      <c r="D834" s="1296"/>
      <c r="E834" s="1296"/>
      <c r="F834" s="1296"/>
      <c r="G834" s="1578"/>
      <c r="H834" s="1583"/>
      <c r="I834" s="1583"/>
      <c r="J834" s="1298"/>
      <c r="K834" s="1298"/>
      <c r="L834" s="1298"/>
      <c r="M834" s="1298"/>
      <c r="N834" s="1298"/>
      <c r="O834" s="1296"/>
      <c r="P834" s="1296"/>
      <c r="Q834" s="1296"/>
      <c r="R834" s="1297"/>
      <c r="S834" s="1297"/>
      <c r="T834" s="1297"/>
      <c r="U834" s="1297"/>
      <c r="V834" s="1297"/>
      <c r="W834" s="1297"/>
      <c r="X834" s="1297"/>
      <c r="Y834" s="1297"/>
      <c r="Z834" s="1297"/>
    </row>
    <row r="835" spans="1:26" ht="15.75" customHeight="1">
      <c r="A835" s="1575"/>
      <c r="B835" s="1582"/>
      <c r="C835" s="1297"/>
      <c r="D835" s="1296"/>
      <c r="E835" s="1296"/>
      <c r="F835" s="1296"/>
      <c r="G835" s="1578"/>
      <c r="H835" s="1583"/>
      <c r="I835" s="1583"/>
      <c r="J835" s="1298"/>
      <c r="K835" s="1298"/>
      <c r="L835" s="1298"/>
      <c r="M835" s="1298"/>
      <c r="N835" s="1298"/>
      <c r="O835" s="1296"/>
      <c r="P835" s="1296"/>
      <c r="Q835" s="1296"/>
      <c r="R835" s="1297"/>
      <c r="S835" s="1297"/>
      <c r="T835" s="1297"/>
      <c r="U835" s="1297"/>
      <c r="V835" s="1297"/>
      <c r="W835" s="1297"/>
      <c r="X835" s="1297"/>
      <c r="Y835" s="1297"/>
      <c r="Z835" s="1297"/>
    </row>
    <row r="836" spans="1:26" ht="15.75" customHeight="1">
      <c r="A836" s="1575"/>
      <c r="B836" s="1582"/>
      <c r="C836" s="1297"/>
      <c r="D836" s="1296"/>
      <c r="E836" s="1296"/>
      <c r="F836" s="1296"/>
      <c r="G836" s="1578"/>
      <c r="H836" s="1583"/>
      <c r="I836" s="1583"/>
      <c r="J836" s="1298"/>
      <c r="K836" s="1298"/>
      <c r="L836" s="1298"/>
      <c r="M836" s="1298"/>
      <c r="N836" s="1298"/>
      <c r="O836" s="1296"/>
      <c r="P836" s="1296"/>
      <c r="Q836" s="1296"/>
      <c r="R836" s="1297"/>
      <c r="S836" s="1297"/>
      <c r="T836" s="1297"/>
      <c r="U836" s="1297"/>
      <c r="V836" s="1297"/>
      <c r="W836" s="1297"/>
      <c r="X836" s="1297"/>
      <c r="Y836" s="1297"/>
      <c r="Z836" s="1297"/>
    </row>
    <row r="837" spans="1:26" ht="15.75" customHeight="1">
      <c r="A837" s="1575"/>
      <c r="B837" s="1582"/>
      <c r="C837" s="1297"/>
      <c r="D837" s="1296"/>
      <c r="E837" s="1296"/>
      <c r="F837" s="1296"/>
      <c r="G837" s="1578"/>
      <c r="H837" s="1583"/>
      <c r="I837" s="1583"/>
      <c r="J837" s="1298"/>
      <c r="K837" s="1298"/>
      <c r="L837" s="1298"/>
      <c r="M837" s="1298"/>
      <c r="N837" s="1298"/>
      <c r="O837" s="1296"/>
      <c r="P837" s="1296"/>
      <c r="Q837" s="1296"/>
      <c r="R837" s="1297"/>
      <c r="S837" s="1297"/>
      <c r="T837" s="1297"/>
      <c r="U837" s="1297"/>
      <c r="V837" s="1297"/>
      <c r="W837" s="1297"/>
      <c r="X837" s="1297"/>
      <c r="Y837" s="1297"/>
      <c r="Z837" s="1297"/>
    </row>
    <row r="838" spans="1:26" ht="15.75" customHeight="1">
      <c r="A838" s="1575"/>
      <c r="B838" s="1582"/>
      <c r="C838" s="1297"/>
      <c r="D838" s="1296"/>
      <c r="E838" s="1296"/>
      <c r="F838" s="1296"/>
      <c r="G838" s="1578"/>
      <c r="H838" s="1583"/>
      <c r="I838" s="1583"/>
      <c r="J838" s="1298"/>
      <c r="K838" s="1298"/>
      <c r="L838" s="1298"/>
      <c r="M838" s="1298"/>
      <c r="N838" s="1298"/>
      <c r="O838" s="1296"/>
      <c r="P838" s="1296"/>
      <c r="Q838" s="1296"/>
      <c r="R838" s="1297"/>
      <c r="S838" s="1297"/>
      <c r="T838" s="1297"/>
      <c r="U838" s="1297"/>
      <c r="V838" s="1297"/>
      <c r="W838" s="1297"/>
      <c r="X838" s="1297"/>
      <c r="Y838" s="1297"/>
      <c r="Z838" s="1297"/>
    </row>
    <row r="839" spans="1:26" ht="15.75" customHeight="1">
      <c r="A839" s="1575"/>
      <c r="B839" s="1582"/>
      <c r="C839" s="1297"/>
      <c r="D839" s="1296"/>
      <c r="E839" s="1296"/>
      <c r="F839" s="1296"/>
      <c r="G839" s="1578"/>
      <c r="H839" s="1583"/>
      <c r="I839" s="1583"/>
      <c r="J839" s="1298"/>
      <c r="K839" s="1298"/>
      <c r="L839" s="1298"/>
      <c r="M839" s="1298"/>
      <c r="N839" s="1298"/>
      <c r="O839" s="1296"/>
      <c r="P839" s="1296"/>
      <c r="Q839" s="1296"/>
      <c r="R839" s="1297"/>
      <c r="S839" s="1297"/>
      <c r="T839" s="1297"/>
      <c r="U839" s="1297"/>
      <c r="V839" s="1297"/>
      <c r="W839" s="1297"/>
      <c r="X839" s="1297"/>
      <c r="Y839" s="1297"/>
      <c r="Z839" s="1297"/>
    </row>
    <row r="840" spans="1:26" ht="15.75" customHeight="1">
      <c r="A840" s="1575"/>
      <c r="B840" s="1582"/>
      <c r="C840" s="1297"/>
      <c r="D840" s="1296"/>
      <c r="E840" s="1296"/>
      <c r="F840" s="1296"/>
      <c r="G840" s="1578"/>
      <c r="H840" s="1583"/>
      <c r="I840" s="1583"/>
      <c r="J840" s="1298"/>
      <c r="K840" s="1298"/>
      <c r="L840" s="1298"/>
      <c r="M840" s="1298"/>
      <c r="N840" s="1298"/>
      <c r="O840" s="1296"/>
      <c r="P840" s="1296"/>
      <c r="Q840" s="1296"/>
      <c r="R840" s="1297"/>
      <c r="S840" s="1297"/>
      <c r="T840" s="1297"/>
      <c r="U840" s="1297"/>
      <c r="V840" s="1297"/>
      <c r="W840" s="1297"/>
      <c r="X840" s="1297"/>
      <c r="Y840" s="1297"/>
      <c r="Z840" s="1297"/>
    </row>
    <row r="841" spans="1:26" ht="15.75" customHeight="1">
      <c r="A841" s="1575"/>
      <c r="B841" s="1582"/>
      <c r="C841" s="1297"/>
      <c r="D841" s="1296"/>
      <c r="E841" s="1296"/>
      <c r="F841" s="1296"/>
      <c r="G841" s="1578"/>
      <c r="H841" s="1583"/>
      <c r="I841" s="1583"/>
      <c r="J841" s="1298"/>
      <c r="K841" s="1298"/>
      <c r="L841" s="1298"/>
      <c r="M841" s="1298"/>
      <c r="N841" s="1298"/>
      <c r="O841" s="1296"/>
      <c r="P841" s="1296"/>
      <c r="Q841" s="1296"/>
      <c r="R841" s="1297"/>
      <c r="S841" s="1297"/>
      <c r="T841" s="1297"/>
      <c r="U841" s="1297"/>
      <c r="V841" s="1297"/>
      <c r="W841" s="1297"/>
      <c r="X841" s="1297"/>
      <c r="Y841" s="1297"/>
      <c r="Z841" s="1297"/>
    </row>
    <row r="842" spans="1:26" ht="15.75" customHeight="1">
      <c r="A842" s="1575"/>
      <c r="B842" s="1582"/>
      <c r="C842" s="1297"/>
      <c r="D842" s="1296"/>
      <c r="E842" s="1296"/>
      <c r="F842" s="1296"/>
      <c r="G842" s="1578"/>
      <c r="H842" s="1583"/>
      <c r="I842" s="1583"/>
      <c r="J842" s="1298"/>
      <c r="K842" s="1298"/>
      <c r="L842" s="1298"/>
      <c r="M842" s="1298"/>
      <c r="N842" s="1298"/>
      <c r="O842" s="1296"/>
      <c r="P842" s="1296"/>
      <c r="Q842" s="1296"/>
      <c r="R842" s="1297"/>
      <c r="S842" s="1297"/>
      <c r="T842" s="1297"/>
      <c r="U842" s="1297"/>
      <c r="V842" s="1297"/>
      <c r="W842" s="1297"/>
      <c r="X842" s="1297"/>
      <c r="Y842" s="1297"/>
      <c r="Z842" s="1297"/>
    </row>
    <row r="843" spans="1:26" ht="15.75" customHeight="1">
      <c r="A843" s="1575"/>
      <c r="B843" s="1582"/>
      <c r="C843" s="1297"/>
      <c r="D843" s="1296"/>
      <c r="E843" s="1296"/>
      <c r="F843" s="1296"/>
      <c r="G843" s="1578"/>
      <c r="H843" s="1583"/>
      <c r="I843" s="1583"/>
      <c r="J843" s="1298"/>
      <c r="K843" s="1298"/>
      <c r="L843" s="1298"/>
      <c r="M843" s="1298"/>
      <c r="N843" s="1298"/>
      <c r="O843" s="1296"/>
      <c r="P843" s="1296"/>
      <c r="Q843" s="1296"/>
      <c r="R843" s="1297"/>
      <c r="S843" s="1297"/>
      <c r="T843" s="1297"/>
      <c r="U843" s="1297"/>
      <c r="V843" s="1297"/>
      <c r="W843" s="1297"/>
      <c r="X843" s="1297"/>
      <c r="Y843" s="1297"/>
      <c r="Z843" s="1297"/>
    </row>
    <row r="844" spans="1:26" ht="15.75" customHeight="1">
      <c r="A844" s="1575"/>
      <c r="B844" s="1582"/>
      <c r="C844" s="1297"/>
      <c r="D844" s="1296"/>
      <c r="E844" s="1296"/>
      <c r="F844" s="1296"/>
      <c r="G844" s="1578"/>
      <c r="H844" s="1583"/>
      <c r="I844" s="1583"/>
      <c r="J844" s="1298"/>
      <c r="K844" s="1298"/>
      <c r="L844" s="1298"/>
      <c r="M844" s="1298"/>
      <c r="N844" s="1298"/>
      <c r="O844" s="1296"/>
      <c r="P844" s="1296"/>
      <c r="Q844" s="1296"/>
      <c r="R844" s="1297"/>
      <c r="S844" s="1297"/>
      <c r="T844" s="1297"/>
      <c r="U844" s="1297"/>
      <c r="V844" s="1297"/>
      <c r="W844" s="1297"/>
      <c r="X844" s="1297"/>
      <c r="Y844" s="1297"/>
      <c r="Z844" s="1297"/>
    </row>
    <row r="845" spans="1:26" ht="15.75" customHeight="1">
      <c r="A845" s="1575"/>
      <c r="B845" s="1582"/>
      <c r="C845" s="1297"/>
      <c r="D845" s="1296"/>
      <c r="E845" s="1296"/>
      <c r="F845" s="1296"/>
      <c r="G845" s="1578"/>
      <c r="H845" s="1583"/>
      <c r="I845" s="1583"/>
      <c r="J845" s="1298"/>
      <c r="K845" s="1298"/>
      <c r="L845" s="1298"/>
      <c r="M845" s="1298"/>
      <c r="N845" s="1298"/>
      <c r="O845" s="1296"/>
      <c r="P845" s="1296"/>
      <c r="Q845" s="1296"/>
      <c r="R845" s="1297"/>
      <c r="S845" s="1297"/>
      <c r="T845" s="1297"/>
      <c r="U845" s="1297"/>
      <c r="V845" s="1297"/>
      <c r="W845" s="1297"/>
      <c r="X845" s="1297"/>
      <c r="Y845" s="1297"/>
      <c r="Z845" s="1297"/>
    </row>
    <row r="846" spans="1:26" ht="15.75" customHeight="1">
      <c r="A846" s="1575"/>
      <c r="B846" s="1582"/>
      <c r="C846" s="1297"/>
      <c r="D846" s="1296"/>
      <c r="E846" s="1296"/>
      <c r="F846" s="1296"/>
      <c r="G846" s="1578"/>
      <c r="H846" s="1583"/>
      <c r="I846" s="1583"/>
      <c r="J846" s="1298"/>
      <c r="K846" s="1298"/>
      <c r="L846" s="1298"/>
      <c r="M846" s="1298"/>
      <c r="N846" s="1298"/>
      <c r="O846" s="1296"/>
      <c r="P846" s="1296"/>
      <c r="Q846" s="1296"/>
      <c r="R846" s="1297"/>
      <c r="S846" s="1297"/>
      <c r="T846" s="1297"/>
      <c r="U846" s="1297"/>
      <c r="V846" s="1297"/>
      <c r="W846" s="1297"/>
      <c r="X846" s="1297"/>
      <c r="Y846" s="1297"/>
      <c r="Z846" s="1297"/>
    </row>
    <row r="847" spans="1:26" ht="15.75" customHeight="1">
      <c r="A847" s="1575"/>
      <c r="B847" s="1582"/>
      <c r="C847" s="1297"/>
      <c r="D847" s="1296"/>
      <c r="E847" s="1296"/>
      <c r="F847" s="1296"/>
      <c r="G847" s="1578"/>
      <c r="H847" s="1583"/>
      <c r="I847" s="1583"/>
      <c r="J847" s="1298"/>
      <c r="K847" s="1298"/>
      <c r="L847" s="1298"/>
      <c r="M847" s="1298"/>
      <c r="N847" s="1298"/>
      <c r="O847" s="1296"/>
      <c r="P847" s="1296"/>
      <c r="Q847" s="1296"/>
      <c r="R847" s="1297"/>
      <c r="S847" s="1297"/>
      <c r="T847" s="1297"/>
      <c r="U847" s="1297"/>
      <c r="V847" s="1297"/>
      <c r="W847" s="1297"/>
      <c r="X847" s="1297"/>
      <c r="Y847" s="1297"/>
      <c r="Z847" s="1297"/>
    </row>
    <row r="848" spans="1:26" ht="15.75" customHeight="1">
      <c r="A848" s="1575"/>
      <c r="B848" s="1582"/>
      <c r="C848" s="1297"/>
      <c r="D848" s="1296"/>
      <c r="E848" s="1296"/>
      <c r="F848" s="1296"/>
      <c r="G848" s="1578"/>
      <c r="H848" s="1583"/>
      <c r="I848" s="1583"/>
      <c r="J848" s="1298"/>
      <c r="K848" s="1298"/>
      <c r="L848" s="1298"/>
      <c r="M848" s="1298"/>
      <c r="N848" s="1298"/>
      <c r="O848" s="1296"/>
      <c r="P848" s="1296"/>
      <c r="Q848" s="1296"/>
      <c r="R848" s="1297"/>
      <c r="S848" s="1297"/>
      <c r="T848" s="1297"/>
      <c r="U848" s="1297"/>
      <c r="V848" s="1297"/>
      <c r="W848" s="1297"/>
      <c r="X848" s="1297"/>
      <c r="Y848" s="1297"/>
      <c r="Z848" s="1297"/>
    </row>
    <row r="849" spans="1:26" ht="15.75" customHeight="1">
      <c r="A849" s="1575"/>
      <c r="B849" s="1582"/>
      <c r="C849" s="1297"/>
      <c r="D849" s="1296"/>
      <c r="E849" s="1296"/>
      <c r="F849" s="1296"/>
      <c r="G849" s="1578"/>
      <c r="H849" s="1583"/>
      <c r="I849" s="1583"/>
      <c r="J849" s="1298"/>
      <c r="K849" s="1298"/>
      <c r="L849" s="1298"/>
      <c r="M849" s="1298"/>
      <c r="N849" s="1298"/>
      <c r="O849" s="1296"/>
      <c r="P849" s="1296"/>
      <c r="Q849" s="1296"/>
      <c r="R849" s="1297"/>
      <c r="S849" s="1297"/>
      <c r="T849" s="1297"/>
      <c r="U849" s="1297"/>
      <c r="V849" s="1297"/>
      <c r="W849" s="1297"/>
      <c r="X849" s="1297"/>
      <c r="Y849" s="1297"/>
      <c r="Z849" s="1297"/>
    </row>
    <row r="850" spans="1:26" ht="15.75" customHeight="1">
      <c r="A850" s="1575"/>
      <c r="B850" s="1582"/>
      <c r="C850" s="1297"/>
      <c r="D850" s="1296"/>
      <c r="E850" s="1296"/>
      <c r="F850" s="1296"/>
      <c r="G850" s="1578"/>
      <c r="H850" s="1583"/>
      <c r="I850" s="1583"/>
      <c r="J850" s="1298"/>
      <c r="K850" s="1298"/>
      <c r="L850" s="1298"/>
      <c r="M850" s="1298"/>
      <c r="N850" s="1298"/>
      <c r="O850" s="1296"/>
      <c r="P850" s="1296"/>
      <c r="Q850" s="1296"/>
      <c r="R850" s="1297"/>
      <c r="S850" s="1297"/>
      <c r="T850" s="1297"/>
      <c r="U850" s="1297"/>
      <c r="V850" s="1297"/>
      <c r="W850" s="1297"/>
      <c r="X850" s="1297"/>
      <c r="Y850" s="1297"/>
      <c r="Z850" s="1297"/>
    </row>
    <row r="851" spans="1:26" ht="15.75" customHeight="1">
      <c r="A851" s="1575"/>
      <c r="B851" s="1582"/>
      <c r="C851" s="1297"/>
      <c r="D851" s="1296"/>
      <c r="E851" s="1296"/>
      <c r="F851" s="1296"/>
      <c r="G851" s="1578"/>
      <c r="H851" s="1583"/>
      <c r="I851" s="1583"/>
      <c r="J851" s="1298"/>
      <c r="K851" s="1298"/>
      <c r="L851" s="1298"/>
      <c r="M851" s="1298"/>
      <c r="N851" s="1298"/>
      <c r="O851" s="1296"/>
      <c r="P851" s="1296"/>
      <c r="Q851" s="1296"/>
      <c r="R851" s="1297"/>
      <c r="S851" s="1297"/>
      <c r="T851" s="1297"/>
      <c r="U851" s="1297"/>
      <c r="V851" s="1297"/>
      <c r="W851" s="1297"/>
      <c r="X851" s="1297"/>
      <c r="Y851" s="1297"/>
      <c r="Z851" s="1297"/>
    </row>
    <row r="852" spans="1:26" ht="15.75" customHeight="1">
      <c r="A852" s="1575"/>
      <c r="B852" s="1582"/>
      <c r="C852" s="1297"/>
      <c r="D852" s="1296"/>
      <c r="E852" s="1296"/>
      <c r="F852" s="1296"/>
      <c r="G852" s="1578"/>
      <c r="H852" s="1583"/>
      <c r="I852" s="1583"/>
      <c r="J852" s="1298"/>
      <c r="K852" s="1298"/>
      <c r="L852" s="1298"/>
      <c r="M852" s="1298"/>
      <c r="N852" s="1298"/>
      <c r="O852" s="1296"/>
      <c r="P852" s="1296"/>
      <c r="Q852" s="1296"/>
      <c r="R852" s="1297"/>
      <c r="S852" s="1297"/>
      <c r="T852" s="1297"/>
      <c r="U852" s="1297"/>
      <c r="V852" s="1297"/>
      <c r="W852" s="1297"/>
      <c r="X852" s="1297"/>
      <c r="Y852" s="1297"/>
      <c r="Z852" s="1297"/>
    </row>
    <row r="853" spans="1:26" ht="15.75" customHeight="1">
      <c r="A853" s="1575"/>
      <c r="B853" s="1582"/>
      <c r="C853" s="1297"/>
      <c r="D853" s="1296"/>
      <c r="E853" s="1296"/>
      <c r="F853" s="1296"/>
      <c r="G853" s="1578"/>
      <c r="H853" s="1583"/>
      <c r="I853" s="1583"/>
      <c r="J853" s="1298"/>
      <c r="K853" s="1298"/>
      <c r="L853" s="1298"/>
      <c r="M853" s="1298"/>
      <c r="N853" s="1298"/>
      <c r="O853" s="1296"/>
      <c r="P853" s="1296"/>
      <c r="Q853" s="1296"/>
      <c r="R853" s="1297"/>
      <c r="S853" s="1297"/>
      <c r="T853" s="1297"/>
      <c r="U853" s="1297"/>
      <c r="V853" s="1297"/>
      <c r="W853" s="1297"/>
      <c r="X853" s="1297"/>
      <c r="Y853" s="1297"/>
      <c r="Z853" s="1297"/>
    </row>
    <row r="854" spans="1:26" ht="15.75" customHeight="1">
      <c r="A854" s="1575"/>
      <c r="B854" s="1582"/>
      <c r="C854" s="1297"/>
      <c r="D854" s="1296"/>
      <c r="E854" s="1296"/>
      <c r="F854" s="1296"/>
      <c r="G854" s="1578"/>
      <c r="H854" s="1583"/>
      <c r="I854" s="1583"/>
      <c r="J854" s="1298"/>
      <c r="K854" s="1298"/>
      <c r="L854" s="1298"/>
      <c r="M854" s="1298"/>
      <c r="N854" s="1298"/>
      <c r="O854" s="1296"/>
      <c r="P854" s="1296"/>
      <c r="Q854" s="1296"/>
      <c r="R854" s="1297"/>
      <c r="S854" s="1297"/>
      <c r="T854" s="1297"/>
      <c r="U854" s="1297"/>
      <c r="V854" s="1297"/>
      <c r="W854" s="1297"/>
      <c r="X854" s="1297"/>
      <c r="Y854" s="1297"/>
      <c r="Z854" s="1297"/>
    </row>
    <row r="855" spans="1:26" ht="15.75" customHeight="1">
      <c r="A855" s="1575"/>
      <c r="B855" s="1582"/>
      <c r="C855" s="1297"/>
      <c r="D855" s="1296"/>
      <c r="E855" s="1296"/>
      <c r="F855" s="1296"/>
      <c r="G855" s="1578"/>
      <c r="H855" s="1583"/>
      <c r="I855" s="1583"/>
      <c r="J855" s="1298"/>
      <c r="K855" s="1298"/>
      <c r="L855" s="1298"/>
      <c r="M855" s="1298"/>
      <c r="N855" s="1298"/>
      <c r="O855" s="1296"/>
      <c r="P855" s="1296"/>
      <c r="Q855" s="1296"/>
      <c r="R855" s="1297"/>
      <c r="S855" s="1297"/>
      <c r="T855" s="1297"/>
      <c r="U855" s="1297"/>
      <c r="V855" s="1297"/>
      <c r="W855" s="1297"/>
      <c r="X855" s="1297"/>
      <c r="Y855" s="1297"/>
      <c r="Z855" s="1297"/>
    </row>
    <row r="856" spans="1:26" ht="15.75" customHeight="1">
      <c r="A856" s="1575"/>
      <c r="B856" s="1582"/>
      <c r="C856" s="1297"/>
      <c r="D856" s="1296"/>
      <c r="E856" s="1296"/>
      <c r="F856" s="1296"/>
      <c r="G856" s="1578"/>
      <c r="H856" s="1583"/>
      <c r="I856" s="1583"/>
      <c r="J856" s="1298"/>
      <c r="K856" s="1298"/>
      <c r="L856" s="1298"/>
      <c r="M856" s="1298"/>
      <c r="N856" s="1298"/>
      <c r="O856" s="1296"/>
      <c r="P856" s="1296"/>
      <c r="Q856" s="1296"/>
      <c r="R856" s="1297"/>
      <c r="S856" s="1297"/>
      <c r="T856" s="1297"/>
      <c r="U856" s="1297"/>
      <c r="V856" s="1297"/>
      <c r="W856" s="1297"/>
      <c r="X856" s="1297"/>
      <c r="Y856" s="1297"/>
      <c r="Z856" s="1297"/>
    </row>
    <row r="857" spans="1:26" ht="15.75" customHeight="1">
      <c r="A857" s="1575"/>
      <c r="B857" s="1582"/>
      <c r="C857" s="1297"/>
      <c r="D857" s="1296"/>
      <c r="E857" s="1296"/>
      <c r="F857" s="1296"/>
      <c r="G857" s="1578"/>
      <c r="H857" s="1583"/>
      <c r="I857" s="1583"/>
      <c r="J857" s="1298"/>
      <c r="K857" s="1298"/>
      <c r="L857" s="1298"/>
      <c r="M857" s="1298"/>
      <c r="N857" s="1298"/>
      <c r="O857" s="1296"/>
      <c r="P857" s="1296"/>
      <c r="Q857" s="1296"/>
      <c r="R857" s="1297"/>
      <c r="S857" s="1297"/>
      <c r="T857" s="1297"/>
      <c r="U857" s="1297"/>
      <c r="V857" s="1297"/>
      <c r="W857" s="1297"/>
      <c r="X857" s="1297"/>
      <c r="Y857" s="1297"/>
      <c r="Z857" s="1297"/>
    </row>
    <row r="858" spans="1:26" ht="15.75" customHeight="1">
      <c r="A858" s="1575"/>
      <c r="B858" s="1582"/>
      <c r="C858" s="1297"/>
      <c r="D858" s="1296"/>
      <c r="E858" s="1296"/>
      <c r="F858" s="1296"/>
      <c r="G858" s="1578"/>
      <c r="H858" s="1583"/>
      <c r="I858" s="1583"/>
      <c r="J858" s="1298"/>
      <c r="K858" s="1298"/>
      <c r="L858" s="1298"/>
      <c r="M858" s="1298"/>
      <c r="N858" s="1298"/>
      <c r="O858" s="1296"/>
      <c r="P858" s="1296"/>
      <c r="Q858" s="1296"/>
      <c r="R858" s="1297"/>
      <c r="S858" s="1297"/>
      <c r="T858" s="1297"/>
      <c r="U858" s="1297"/>
      <c r="V858" s="1297"/>
      <c r="W858" s="1297"/>
      <c r="X858" s="1297"/>
      <c r="Y858" s="1297"/>
      <c r="Z858" s="1297"/>
    </row>
    <row r="859" spans="1:26" ht="15.75" customHeight="1">
      <c r="A859" s="1575"/>
      <c r="B859" s="1582"/>
      <c r="C859" s="1297"/>
      <c r="D859" s="1296"/>
      <c r="E859" s="1296"/>
      <c r="F859" s="1296"/>
      <c r="G859" s="1578"/>
      <c r="H859" s="1583"/>
      <c r="I859" s="1583"/>
      <c r="J859" s="1298"/>
      <c r="K859" s="1298"/>
      <c r="L859" s="1298"/>
      <c r="M859" s="1298"/>
      <c r="N859" s="1298"/>
      <c r="O859" s="1296"/>
      <c r="P859" s="1296"/>
      <c r="Q859" s="1296"/>
      <c r="R859" s="1297"/>
      <c r="S859" s="1297"/>
      <c r="T859" s="1297"/>
      <c r="U859" s="1297"/>
      <c r="V859" s="1297"/>
      <c r="W859" s="1297"/>
      <c r="X859" s="1297"/>
      <c r="Y859" s="1297"/>
      <c r="Z859" s="1297"/>
    </row>
    <row r="860" spans="1:26" ht="15.75" customHeight="1">
      <c r="A860" s="1575"/>
      <c r="B860" s="1582"/>
      <c r="C860" s="1297"/>
      <c r="D860" s="1296"/>
      <c r="E860" s="1296"/>
      <c r="F860" s="1296"/>
      <c r="G860" s="1578"/>
      <c r="H860" s="1583"/>
      <c r="I860" s="1583"/>
      <c r="J860" s="1298"/>
      <c r="K860" s="1298"/>
      <c r="L860" s="1298"/>
      <c r="M860" s="1298"/>
      <c r="N860" s="1298"/>
      <c r="O860" s="1296"/>
      <c r="P860" s="1296"/>
      <c r="Q860" s="1296"/>
      <c r="R860" s="1297"/>
      <c r="S860" s="1297"/>
      <c r="T860" s="1297"/>
      <c r="U860" s="1297"/>
      <c r="V860" s="1297"/>
      <c r="W860" s="1297"/>
      <c r="X860" s="1297"/>
      <c r="Y860" s="1297"/>
      <c r="Z860" s="1297"/>
    </row>
    <row r="861" spans="1:26" ht="15.75" customHeight="1">
      <c r="A861" s="1575"/>
      <c r="B861" s="1582"/>
      <c r="C861" s="1297"/>
      <c r="D861" s="1296"/>
      <c r="E861" s="1296"/>
      <c r="F861" s="1296"/>
      <c r="G861" s="1578"/>
      <c r="H861" s="1583"/>
      <c r="I861" s="1583"/>
      <c r="J861" s="1298"/>
      <c r="K861" s="1298"/>
      <c r="L861" s="1298"/>
      <c r="M861" s="1298"/>
      <c r="N861" s="1298"/>
      <c r="O861" s="1296"/>
      <c r="P861" s="1296"/>
      <c r="Q861" s="1296"/>
      <c r="R861" s="1297"/>
      <c r="S861" s="1297"/>
      <c r="T861" s="1297"/>
      <c r="U861" s="1297"/>
      <c r="V861" s="1297"/>
      <c r="W861" s="1297"/>
      <c r="X861" s="1297"/>
      <c r="Y861" s="1297"/>
      <c r="Z861" s="1297"/>
    </row>
    <row r="862" spans="1:26" ht="15.75" customHeight="1">
      <c r="A862" s="1575"/>
      <c r="B862" s="1582"/>
      <c r="C862" s="1297"/>
      <c r="D862" s="1296"/>
      <c r="E862" s="1296"/>
      <c r="F862" s="1296"/>
      <c r="G862" s="1578"/>
      <c r="H862" s="1583"/>
      <c r="I862" s="1583"/>
      <c r="J862" s="1298"/>
      <c r="K862" s="1298"/>
      <c r="L862" s="1298"/>
      <c r="M862" s="1298"/>
      <c r="N862" s="1298"/>
      <c r="O862" s="1296"/>
      <c r="P862" s="1296"/>
      <c r="Q862" s="1296"/>
      <c r="R862" s="1297"/>
      <c r="S862" s="1297"/>
      <c r="T862" s="1297"/>
      <c r="U862" s="1297"/>
      <c r="V862" s="1297"/>
      <c r="W862" s="1297"/>
      <c r="X862" s="1297"/>
      <c r="Y862" s="1297"/>
      <c r="Z862" s="1297"/>
    </row>
    <row r="863" spans="1:26" ht="15.75" customHeight="1">
      <c r="A863" s="1575"/>
      <c r="B863" s="1582"/>
      <c r="C863" s="1297"/>
      <c r="D863" s="1296"/>
      <c r="E863" s="1296"/>
      <c r="F863" s="1296"/>
      <c r="G863" s="1578"/>
      <c r="H863" s="1583"/>
      <c r="I863" s="1583"/>
      <c r="J863" s="1298"/>
      <c r="K863" s="1298"/>
      <c r="L863" s="1298"/>
      <c r="M863" s="1298"/>
      <c r="N863" s="1298"/>
      <c r="O863" s="1296"/>
      <c r="P863" s="1296"/>
      <c r="Q863" s="1296"/>
      <c r="R863" s="1297"/>
      <c r="S863" s="1297"/>
      <c r="T863" s="1297"/>
      <c r="U863" s="1297"/>
      <c r="V863" s="1297"/>
      <c r="W863" s="1297"/>
      <c r="X863" s="1297"/>
      <c r="Y863" s="1297"/>
      <c r="Z863" s="1297"/>
    </row>
    <row r="864" spans="1:26" ht="15.75" customHeight="1">
      <c r="A864" s="1575"/>
      <c r="B864" s="1582"/>
      <c r="C864" s="1297"/>
      <c r="D864" s="1296"/>
      <c r="E864" s="1296"/>
      <c r="F864" s="1296"/>
      <c r="G864" s="1578"/>
      <c r="H864" s="1583"/>
      <c r="I864" s="1583"/>
      <c r="J864" s="1298"/>
      <c r="K864" s="1298"/>
      <c r="L864" s="1298"/>
      <c r="M864" s="1298"/>
      <c r="N864" s="1298"/>
      <c r="O864" s="1296"/>
      <c r="P864" s="1296"/>
      <c r="Q864" s="1296"/>
      <c r="R864" s="1297"/>
      <c r="S864" s="1297"/>
      <c r="T864" s="1297"/>
      <c r="U864" s="1297"/>
      <c r="V864" s="1297"/>
      <c r="W864" s="1297"/>
      <c r="X864" s="1297"/>
      <c r="Y864" s="1297"/>
      <c r="Z864" s="1297"/>
    </row>
    <row r="865" spans="1:26" ht="15.75" customHeight="1">
      <c r="A865" s="1575"/>
      <c r="B865" s="1582"/>
      <c r="C865" s="1297"/>
      <c r="D865" s="1296"/>
      <c r="E865" s="1296"/>
      <c r="F865" s="1296"/>
      <c r="G865" s="1578"/>
      <c r="H865" s="1583"/>
      <c r="I865" s="1583"/>
      <c r="J865" s="1298"/>
      <c r="K865" s="1298"/>
      <c r="L865" s="1298"/>
      <c r="M865" s="1298"/>
      <c r="N865" s="1298"/>
      <c r="O865" s="1296"/>
      <c r="P865" s="1296"/>
      <c r="Q865" s="1296"/>
      <c r="R865" s="1297"/>
      <c r="S865" s="1297"/>
      <c r="T865" s="1297"/>
      <c r="U865" s="1297"/>
      <c r="V865" s="1297"/>
      <c r="W865" s="1297"/>
      <c r="X865" s="1297"/>
      <c r="Y865" s="1297"/>
      <c r="Z865" s="1297"/>
    </row>
    <row r="866" spans="1:26" ht="15.75" customHeight="1">
      <c r="A866" s="1575"/>
      <c r="B866" s="1582"/>
      <c r="C866" s="1297"/>
      <c r="D866" s="1296"/>
      <c r="E866" s="1296"/>
      <c r="F866" s="1296"/>
      <c r="G866" s="1578"/>
      <c r="H866" s="1583"/>
      <c r="I866" s="1583"/>
      <c r="J866" s="1298"/>
      <c r="K866" s="1298"/>
      <c r="L866" s="1298"/>
      <c r="M866" s="1298"/>
      <c r="N866" s="1298"/>
      <c r="O866" s="1296"/>
      <c r="P866" s="1296"/>
      <c r="Q866" s="1296"/>
      <c r="R866" s="1297"/>
      <c r="S866" s="1297"/>
      <c r="T866" s="1297"/>
      <c r="U866" s="1297"/>
      <c r="V866" s="1297"/>
      <c r="W866" s="1297"/>
      <c r="X866" s="1297"/>
      <c r="Y866" s="1297"/>
      <c r="Z866" s="1297"/>
    </row>
    <row r="867" spans="1:26" ht="15.75" customHeight="1">
      <c r="A867" s="1575"/>
      <c r="B867" s="1582"/>
      <c r="C867" s="1297"/>
      <c r="D867" s="1296"/>
      <c r="E867" s="1296"/>
      <c r="F867" s="1296"/>
      <c r="G867" s="1578"/>
      <c r="H867" s="1583"/>
      <c r="I867" s="1583"/>
      <c r="J867" s="1298"/>
      <c r="K867" s="1298"/>
      <c r="L867" s="1298"/>
      <c r="M867" s="1298"/>
      <c r="N867" s="1298"/>
      <c r="O867" s="1296"/>
      <c r="P867" s="1296"/>
      <c r="Q867" s="1296"/>
      <c r="R867" s="1297"/>
      <c r="S867" s="1297"/>
      <c r="T867" s="1297"/>
      <c r="U867" s="1297"/>
      <c r="V867" s="1297"/>
      <c r="W867" s="1297"/>
      <c r="X867" s="1297"/>
      <c r="Y867" s="1297"/>
      <c r="Z867" s="1297"/>
    </row>
    <row r="868" spans="1:26" ht="15.75" customHeight="1">
      <c r="A868" s="1575"/>
      <c r="B868" s="1582"/>
      <c r="C868" s="1297"/>
      <c r="D868" s="1296"/>
      <c r="E868" s="1296"/>
      <c r="F868" s="1296"/>
      <c r="G868" s="1578"/>
      <c r="H868" s="1583"/>
      <c r="I868" s="1583"/>
      <c r="J868" s="1298"/>
      <c r="K868" s="1298"/>
      <c r="L868" s="1298"/>
      <c r="M868" s="1298"/>
      <c r="N868" s="1298"/>
      <c r="O868" s="1296"/>
      <c r="P868" s="1296"/>
      <c r="Q868" s="1296"/>
      <c r="R868" s="1297"/>
      <c r="S868" s="1297"/>
      <c r="T868" s="1297"/>
      <c r="U868" s="1297"/>
      <c r="V868" s="1297"/>
      <c r="W868" s="1297"/>
      <c r="X868" s="1297"/>
      <c r="Y868" s="1297"/>
      <c r="Z868" s="1297"/>
    </row>
    <row r="869" spans="1:26" ht="15.75" customHeight="1">
      <c r="A869" s="1575"/>
      <c r="B869" s="1582"/>
      <c r="C869" s="1297"/>
      <c r="D869" s="1296"/>
      <c r="E869" s="1296"/>
      <c r="F869" s="1296"/>
      <c r="G869" s="1578"/>
      <c r="H869" s="1583"/>
      <c r="I869" s="1583"/>
      <c r="J869" s="1298"/>
      <c r="K869" s="1298"/>
      <c r="L869" s="1298"/>
      <c r="M869" s="1298"/>
      <c r="N869" s="1298"/>
      <c r="O869" s="1296"/>
      <c r="P869" s="1296"/>
      <c r="Q869" s="1296"/>
      <c r="R869" s="1297"/>
      <c r="S869" s="1297"/>
      <c r="T869" s="1297"/>
      <c r="U869" s="1297"/>
      <c r="V869" s="1297"/>
      <c r="W869" s="1297"/>
      <c r="X869" s="1297"/>
      <c r="Y869" s="1297"/>
      <c r="Z869" s="1297"/>
    </row>
    <row r="870" spans="1:26" ht="15.75" customHeight="1">
      <c r="A870" s="1575"/>
      <c r="B870" s="1582"/>
      <c r="C870" s="1297"/>
      <c r="D870" s="1296"/>
      <c r="E870" s="1296"/>
      <c r="F870" s="1296"/>
      <c r="G870" s="1578"/>
      <c r="H870" s="1583"/>
      <c r="I870" s="1583"/>
      <c r="J870" s="1298"/>
      <c r="K870" s="1298"/>
      <c r="L870" s="1298"/>
      <c r="M870" s="1298"/>
      <c r="N870" s="1298"/>
      <c r="O870" s="1296"/>
      <c r="P870" s="1296"/>
      <c r="Q870" s="1296"/>
      <c r="R870" s="1297"/>
      <c r="S870" s="1297"/>
      <c r="T870" s="1297"/>
      <c r="U870" s="1297"/>
      <c r="V870" s="1297"/>
      <c r="W870" s="1297"/>
      <c r="X870" s="1297"/>
      <c r="Y870" s="1297"/>
      <c r="Z870" s="1297"/>
    </row>
    <row r="871" spans="1:26" ht="15.75" customHeight="1">
      <c r="A871" s="1575"/>
      <c r="B871" s="1582"/>
      <c r="C871" s="1297"/>
      <c r="D871" s="1296"/>
      <c r="E871" s="1296"/>
      <c r="F871" s="1296"/>
      <c r="G871" s="1578"/>
      <c r="H871" s="1583"/>
      <c r="I871" s="1583"/>
      <c r="J871" s="1298"/>
      <c r="K871" s="1298"/>
      <c r="L871" s="1298"/>
      <c r="M871" s="1298"/>
      <c r="N871" s="1298"/>
      <c r="O871" s="1296"/>
      <c r="P871" s="1296"/>
      <c r="Q871" s="1296"/>
      <c r="R871" s="1297"/>
      <c r="S871" s="1297"/>
      <c r="T871" s="1297"/>
      <c r="U871" s="1297"/>
      <c r="V871" s="1297"/>
      <c r="W871" s="1297"/>
      <c r="X871" s="1297"/>
      <c r="Y871" s="1297"/>
      <c r="Z871" s="1297"/>
    </row>
    <row r="872" spans="1:26" ht="15.75" customHeight="1">
      <c r="A872" s="1575"/>
      <c r="B872" s="1582"/>
      <c r="C872" s="1297"/>
      <c r="D872" s="1296"/>
      <c r="E872" s="1296"/>
      <c r="F872" s="1296"/>
      <c r="G872" s="1578"/>
      <c r="H872" s="1583"/>
      <c r="I872" s="1583"/>
      <c r="J872" s="1298"/>
      <c r="K872" s="1298"/>
      <c r="L872" s="1298"/>
      <c r="M872" s="1298"/>
      <c r="N872" s="1298"/>
      <c r="O872" s="1296"/>
      <c r="P872" s="1296"/>
      <c r="Q872" s="1296"/>
      <c r="R872" s="1297"/>
      <c r="S872" s="1297"/>
      <c r="T872" s="1297"/>
      <c r="U872" s="1297"/>
      <c r="V872" s="1297"/>
      <c r="W872" s="1297"/>
      <c r="X872" s="1297"/>
      <c r="Y872" s="1297"/>
      <c r="Z872" s="1297"/>
    </row>
    <row r="873" spans="1:26" ht="15.75" customHeight="1">
      <c r="A873" s="1575"/>
      <c r="B873" s="1582"/>
      <c r="C873" s="1297"/>
      <c r="D873" s="1296"/>
      <c r="E873" s="1296"/>
      <c r="F873" s="1296"/>
      <c r="G873" s="1578"/>
      <c r="H873" s="1583"/>
      <c r="I873" s="1583"/>
      <c r="J873" s="1298"/>
      <c r="K873" s="1298"/>
      <c r="L873" s="1298"/>
      <c r="M873" s="1298"/>
      <c r="N873" s="1298"/>
      <c r="O873" s="1296"/>
      <c r="P873" s="1296"/>
      <c r="Q873" s="1296"/>
      <c r="R873" s="1297"/>
      <c r="S873" s="1297"/>
      <c r="T873" s="1297"/>
      <c r="U873" s="1297"/>
      <c r="V873" s="1297"/>
      <c r="W873" s="1297"/>
      <c r="X873" s="1297"/>
      <c r="Y873" s="1297"/>
      <c r="Z873" s="1297"/>
    </row>
    <row r="874" spans="1:26" ht="15.75" customHeight="1">
      <c r="A874" s="1575"/>
      <c r="B874" s="1582"/>
      <c r="C874" s="1297"/>
      <c r="D874" s="1296"/>
      <c r="E874" s="1296"/>
      <c r="F874" s="1296"/>
      <c r="G874" s="1578"/>
      <c r="H874" s="1583"/>
      <c r="I874" s="1583"/>
      <c r="J874" s="1298"/>
      <c r="K874" s="1298"/>
      <c r="L874" s="1298"/>
      <c r="M874" s="1298"/>
      <c r="N874" s="1298"/>
      <c r="O874" s="1296"/>
      <c r="P874" s="1296"/>
      <c r="Q874" s="1296"/>
      <c r="R874" s="1297"/>
      <c r="S874" s="1297"/>
      <c r="T874" s="1297"/>
      <c r="U874" s="1297"/>
      <c r="V874" s="1297"/>
      <c r="W874" s="1297"/>
      <c r="X874" s="1297"/>
      <c r="Y874" s="1297"/>
      <c r="Z874" s="1297"/>
    </row>
    <row r="875" spans="1:26" ht="15.75" customHeight="1">
      <c r="A875" s="1575"/>
      <c r="B875" s="1582"/>
      <c r="C875" s="1297"/>
      <c r="D875" s="1296"/>
      <c r="E875" s="1296"/>
      <c r="F875" s="1296"/>
      <c r="G875" s="1578"/>
      <c r="H875" s="1583"/>
      <c r="I875" s="1583"/>
      <c r="J875" s="1298"/>
      <c r="K875" s="1298"/>
      <c r="L875" s="1298"/>
      <c r="M875" s="1298"/>
      <c r="N875" s="1298"/>
      <c r="O875" s="1296"/>
      <c r="P875" s="1296"/>
      <c r="Q875" s="1296"/>
      <c r="R875" s="1297"/>
      <c r="S875" s="1297"/>
      <c r="T875" s="1297"/>
      <c r="U875" s="1297"/>
      <c r="V875" s="1297"/>
      <c r="W875" s="1297"/>
      <c r="X875" s="1297"/>
      <c r="Y875" s="1297"/>
      <c r="Z875" s="1297"/>
    </row>
    <row r="876" spans="1:26" ht="15.75" customHeight="1">
      <c r="A876" s="1575"/>
      <c r="B876" s="1582"/>
      <c r="C876" s="1297"/>
      <c r="D876" s="1296"/>
      <c r="E876" s="1296"/>
      <c r="F876" s="1296"/>
      <c r="G876" s="1578"/>
      <c r="H876" s="1583"/>
      <c r="I876" s="1583"/>
      <c r="J876" s="1298"/>
      <c r="K876" s="1298"/>
      <c r="L876" s="1298"/>
      <c r="M876" s="1298"/>
      <c r="N876" s="1298"/>
      <c r="O876" s="1296"/>
      <c r="P876" s="1296"/>
      <c r="Q876" s="1296"/>
      <c r="R876" s="1297"/>
      <c r="S876" s="1297"/>
      <c r="T876" s="1297"/>
      <c r="U876" s="1297"/>
      <c r="V876" s="1297"/>
      <c r="W876" s="1297"/>
      <c r="X876" s="1297"/>
      <c r="Y876" s="1297"/>
      <c r="Z876" s="1297"/>
    </row>
    <row r="877" spans="1:26" ht="15.75" customHeight="1">
      <c r="A877" s="1575"/>
      <c r="B877" s="1582"/>
      <c r="C877" s="1297"/>
      <c r="D877" s="1296"/>
      <c r="E877" s="1296"/>
      <c r="F877" s="1296"/>
      <c r="G877" s="1578"/>
      <c r="H877" s="1583"/>
      <c r="I877" s="1583"/>
      <c r="J877" s="1298"/>
      <c r="K877" s="1298"/>
      <c r="L877" s="1298"/>
      <c r="M877" s="1298"/>
      <c r="N877" s="1298"/>
      <c r="O877" s="1296"/>
      <c r="P877" s="1296"/>
      <c r="Q877" s="1296"/>
      <c r="R877" s="1297"/>
      <c r="S877" s="1297"/>
      <c r="T877" s="1297"/>
      <c r="U877" s="1297"/>
      <c r="V877" s="1297"/>
      <c r="W877" s="1297"/>
      <c r="X877" s="1297"/>
      <c r="Y877" s="1297"/>
      <c r="Z877" s="1297"/>
    </row>
    <row r="878" spans="1:26" ht="15.75" customHeight="1">
      <c r="A878" s="1575"/>
      <c r="B878" s="1582"/>
      <c r="C878" s="1297"/>
      <c r="D878" s="1296"/>
      <c r="E878" s="1296"/>
      <c r="F878" s="1296"/>
      <c r="G878" s="1578"/>
      <c r="H878" s="1583"/>
      <c r="I878" s="1583"/>
      <c r="J878" s="1298"/>
      <c r="K878" s="1298"/>
      <c r="L878" s="1298"/>
      <c r="M878" s="1298"/>
      <c r="N878" s="1298"/>
      <c r="O878" s="1296"/>
      <c r="P878" s="1296"/>
      <c r="Q878" s="1296"/>
      <c r="R878" s="1297"/>
      <c r="S878" s="1297"/>
      <c r="T878" s="1297"/>
      <c r="U878" s="1297"/>
      <c r="V878" s="1297"/>
      <c r="W878" s="1297"/>
      <c r="X878" s="1297"/>
      <c r="Y878" s="1297"/>
      <c r="Z878" s="1297"/>
    </row>
    <row r="879" spans="1:26" ht="15.75" customHeight="1">
      <c r="A879" s="1575"/>
      <c r="B879" s="1582"/>
      <c r="C879" s="1297"/>
      <c r="D879" s="1296"/>
      <c r="E879" s="1296"/>
      <c r="F879" s="1296"/>
      <c r="G879" s="1578"/>
      <c r="H879" s="1583"/>
      <c r="I879" s="1583"/>
      <c r="J879" s="1298"/>
      <c r="K879" s="1298"/>
      <c r="L879" s="1298"/>
      <c r="M879" s="1298"/>
      <c r="N879" s="1298"/>
      <c r="O879" s="1296"/>
      <c r="P879" s="1296"/>
      <c r="Q879" s="1296"/>
      <c r="R879" s="1297"/>
      <c r="S879" s="1297"/>
      <c r="T879" s="1297"/>
      <c r="U879" s="1297"/>
      <c r="V879" s="1297"/>
      <c r="W879" s="1297"/>
      <c r="X879" s="1297"/>
      <c r="Y879" s="1297"/>
      <c r="Z879" s="1297"/>
    </row>
    <row r="880" spans="1:26" ht="15.75" customHeight="1">
      <c r="A880" s="1575"/>
      <c r="B880" s="1582"/>
      <c r="C880" s="1297"/>
      <c r="D880" s="1296"/>
      <c r="E880" s="1296"/>
      <c r="F880" s="1296"/>
      <c r="G880" s="1578"/>
      <c r="H880" s="1583"/>
      <c r="I880" s="1583"/>
      <c r="J880" s="1298"/>
      <c r="K880" s="1298"/>
      <c r="L880" s="1298"/>
      <c r="M880" s="1298"/>
      <c r="N880" s="1298"/>
      <c r="O880" s="1296"/>
      <c r="P880" s="1296"/>
      <c r="Q880" s="1296"/>
      <c r="R880" s="1297"/>
      <c r="S880" s="1297"/>
      <c r="T880" s="1297"/>
      <c r="U880" s="1297"/>
      <c r="V880" s="1297"/>
      <c r="W880" s="1297"/>
      <c r="X880" s="1297"/>
      <c r="Y880" s="1297"/>
      <c r="Z880" s="1297"/>
    </row>
    <row r="881" spans="1:26" ht="15.75" customHeight="1">
      <c r="A881" s="1575"/>
      <c r="B881" s="1582"/>
      <c r="C881" s="1297"/>
      <c r="D881" s="1296"/>
      <c r="E881" s="1296"/>
      <c r="F881" s="1296"/>
      <c r="G881" s="1578"/>
      <c r="H881" s="1583"/>
      <c r="I881" s="1583"/>
      <c r="J881" s="1298"/>
      <c r="K881" s="1298"/>
      <c r="L881" s="1298"/>
      <c r="M881" s="1298"/>
      <c r="N881" s="1298"/>
      <c r="O881" s="1296"/>
      <c r="P881" s="1296"/>
      <c r="Q881" s="1296"/>
      <c r="R881" s="1297"/>
      <c r="S881" s="1297"/>
      <c r="T881" s="1297"/>
      <c r="U881" s="1297"/>
      <c r="V881" s="1297"/>
      <c r="W881" s="1297"/>
      <c r="X881" s="1297"/>
      <c r="Y881" s="1297"/>
      <c r="Z881" s="1297"/>
    </row>
    <row r="882" spans="1:26" ht="15.75" customHeight="1">
      <c r="A882" s="1575"/>
      <c r="B882" s="1582"/>
      <c r="C882" s="1297"/>
      <c r="D882" s="1296"/>
      <c r="E882" s="1296"/>
      <c r="F882" s="1296"/>
      <c r="G882" s="1578"/>
      <c r="H882" s="1583"/>
      <c r="I882" s="1583"/>
      <c r="J882" s="1298"/>
      <c r="K882" s="1298"/>
      <c r="L882" s="1298"/>
      <c r="M882" s="1298"/>
      <c r="N882" s="1298"/>
      <c r="O882" s="1296"/>
      <c r="P882" s="1296"/>
      <c r="Q882" s="1296"/>
      <c r="R882" s="1297"/>
      <c r="S882" s="1297"/>
      <c r="T882" s="1297"/>
      <c r="U882" s="1297"/>
      <c r="V882" s="1297"/>
      <c r="W882" s="1297"/>
      <c r="X882" s="1297"/>
      <c r="Y882" s="1297"/>
      <c r="Z882" s="1297"/>
    </row>
    <row r="883" spans="1:26" ht="15.75" customHeight="1">
      <c r="A883" s="1575"/>
      <c r="B883" s="1582"/>
      <c r="C883" s="1297"/>
      <c r="D883" s="1296"/>
      <c r="E883" s="1296"/>
      <c r="F883" s="1296"/>
      <c r="G883" s="1578"/>
      <c r="H883" s="1583"/>
      <c r="I883" s="1583"/>
      <c r="J883" s="1298"/>
      <c r="K883" s="1298"/>
      <c r="L883" s="1298"/>
      <c r="M883" s="1298"/>
      <c r="N883" s="1298"/>
      <c r="O883" s="1296"/>
      <c r="P883" s="1296"/>
      <c r="Q883" s="1296"/>
      <c r="R883" s="1297"/>
      <c r="S883" s="1297"/>
      <c r="T883" s="1297"/>
      <c r="U883" s="1297"/>
      <c r="V883" s="1297"/>
      <c r="W883" s="1297"/>
      <c r="X883" s="1297"/>
      <c r="Y883" s="1297"/>
      <c r="Z883" s="1297"/>
    </row>
    <row r="884" spans="1:26" ht="15.75" customHeight="1">
      <c r="A884" s="1575"/>
      <c r="B884" s="1582"/>
      <c r="C884" s="1297"/>
      <c r="D884" s="1296"/>
      <c r="E884" s="1296"/>
      <c r="F884" s="1296"/>
      <c r="G884" s="1578"/>
      <c r="H884" s="1583"/>
      <c r="I884" s="1583"/>
      <c r="J884" s="1298"/>
      <c r="K884" s="1298"/>
      <c r="L884" s="1298"/>
      <c r="M884" s="1298"/>
      <c r="N884" s="1298"/>
      <c r="O884" s="1296"/>
      <c r="P884" s="1296"/>
      <c r="Q884" s="1296"/>
      <c r="R884" s="1297"/>
      <c r="S884" s="1297"/>
      <c r="T884" s="1297"/>
      <c r="U884" s="1297"/>
      <c r="V884" s="1297"/>
      <c r="W884" s="1297"/>
      <c r="X884" s="1297"/>
      <c r="Y884" s="1297"/>
      <c r="Z884" s="1297"/>
    </row>
    <row r="885" spans="1:26" ht="15.75" customHeight="1">
      <c r="A885" s="1575"/>
      <c r="B885" s="1582"/>
      <c r="C885" s="1297"/>
      <c r="D885" s="1296"/>
      <c r="E885" s="1296"/>
      <c r="F885" s="1296"/>
      <c r="G885" s="1578"/>
      <c r="H885" s="1583"/>
      <c r="I885" s="1583"/>
      <c r="J885" s="1298"/>
      <c r="K885" s="1298"/>
      <c r="L885" s="1298"/>
      <c r="M885" s="1298"/>
      <c r="N885" s="1298"/>
      <c r="O885" s="1296"/>
      <c r="P885" s="1296"/>
      <c r="Q885" s="1296"/>
      <c r="R885" s="1297"/>
      <c r="S885" s="1297"/>
      <c r="T885" s="1297"/>
      <c r="U885" s="1297"/>
      <c r="V885" s="1297"/>
      <c r="W885" s="1297"/>
      <c r="X885" s="1297"/>
      <c r="Y885" s="1297"/>
      <c r="Z885" s="1297"/>
    </row>
    <row r="886" spans="1:26" ht="15.75" customHeight="1">
      <c r="A886" s="1575"/>
      <c r="B886" s="1582"/>
      <c r="C886" s="1297"/>
      <c r="D886" s="1296"/>
      <c r="E886" s="1296"/>
      <c r="F886" s="1296"/>
      <c r="G886" s="1578"/>
      <c r="H886" s="1583"/>
      <c r="I886" s="1583"/>
      <c r="J886" s="1298"/>
      <c r="K886" s="1298"/>
      <c r="L886" s="1298"/>
      <c r="M886" s="1298"/>
      <c r="N886" s="1298"/>
      <c r="O886" s="1296"/>
      <c r="P886" s="1296"/>
      <c r="Q886" s="1296"/>
      <c r="R886" s="1297"/>
      <c r="S886" s="1297"/>
      <c r="T886" s="1297"/>
      <c r="U886" s="1297"/>
      <c r="V886" s="1297"/>
      <c r="W886" s="1297"/>
      <c r="X886" s="1297"/>
      <c r="Y886" s="1297"/>
      <c r="Z886" s="1297"/>
    </row>
    <row r="887" spans="1:26" ht="15.75" customHeight="1">
      <c r="A887" s="1575"/>
      <c r="B887" s="1582"/>
      <c r="C887" s="1297"/>
      <c r="D887" s="1296"/>
      <c r="E887" s="1296"/>
      <c r="F887" s="1296"/>
      <c r="G887" s="1578"/>
      <c r="H887" s="1583"/>
      <c r="I887" s="1583"/>
      <c r="J887" s="1298"/>
      <c r="K887" s="1298"/>
      <c r="L887" s="1298"/>
      <c r="M887" s="1298"/>
      <c r="N887" s="1298"/>
      <c r="O887" s="1296"/>
      <c r="P887" s="1296"/>
      <c r="Q887" s="1296"/>
      <c r="R887" s="1297"/>
      <c r="S887" s="1297"/>
      <c r="T887" s="1297"/>
      <c r="U887" s="1297"/>
      <c r="V887" s="1297"/>
      <c r="W887" s="1297"/>
      <c r="X887" s="1297"/>
      <c r="Y887" s="1297"/>
      <c r="Z887" s="1297"/>
    </row>
    <row r="888" spans="1:26" ht="15.75" customHeight="1">
      <c r="A888" s="1575"/>
      <c r="B888" s="1582"/>
      <c r="C888" s="1297"/>
      <c r="D888" s="1296"/>
      <c r="E888" s="1296"/>
      <c r="F888" s="1296"/>
      <c r="G888" s="1578"/>
      <c r="H888" s="1583"/>
      <c r="I888" s="1583"/>
      <c r="J888" s="1298"/>
      <c r="K888" s="1298"/>
      <c r="L888" s="1298"/>
      <c r="M888" s="1298"/>
      <c r="N888" s="1298"/>
      <c r="O888" s="1296"/>
      <c r="P888" s="1296"/>
      <c r="Q888" s="1296"/>
      <c r="R888" s="1297"/>
      <c r="S888" s="1297"/>
      <c r="T888" s="1297"/>
      <c r="U888" s="1297"/>
      <c r="V888" s="1297"/>
      <c r="W888" s="1297"/>
      <c r="X888" s="1297"/>
      <c r="Y888" s="1297"/>
      <c r="Z888" s="1297"/>
    </row>
    <row r="889" spans="1:26" ht="15.75" customHeight="1">
      <c r="A889" s="1575"/>
      <c r="B889" s="1582"/>
      <c r="C889" s="1297"/>
      <c r="D889" s="1296"/>
      <c r="E889" s="1296"/>
      <c r="F889" s="1296"/>
      <c r="G889" s="1578"/>
      <c r="H889" s="1583"/>
      <c r="I889" s="1583"/>
      <c r="J889" s="1298"/>
      <c r="K889" s="1298"/>
      <c r="L889" s="1298"/>
      <c r="M889" s="1298"/>
      <c r="N889" s="1298"/>
      <c r="O889" s="1296"/>
      <c r="P889" s="1296"/>
      <c r="Q889" s="1296"/>
      <c r="R889" s="1297"/>
      <c r="S889" s="1297"/>
      <c r="T889" s="1297"/>
      <c r="U889" s="1297"/>
      <c r="V889" s="1297"/>
      <c r="W889" s="1297"/>
      <c r="X889" s="1297"/>
      <c r="Y889" s="1297"/>
      <c r="Z889" s="1297"/>
    </row>
    <row r="890" spans="1:26" ht="15.75" customHeight="1">
      <c r="A890" s="1575"/>
      <c r="B890" s="1582"/>
      <c r="C890" s="1297"/>
      <c r="D890" s="1296"/>
      <c r="E890" s="1296"/>
      <c r="F890" s="1296"/>
      <c r="G890" s="1578"/>
      <c r="H890" s="1583"/>
      <c r="I890" s="1583"/>
      <c r="J890" s="1298"/>
      <c r="K890" s="1298"/>
      <c r="L890" s="1298"/>
      <c r="M890" s="1298"/>
      <c r="N890" s="1298"/>
      <c r="O890" s="1296"/>
      <c r="P890" s="1296"/>
      <c r="Q890" s="1296"/>
      <c r="R890" s="1297"/>
      <c r="S890" s="1297"/>
      <c r="T890" s="1297"/>
      <c r="U890" s="1297"/>
      <c r="V890" s="1297"/>
      <c r="W890" s="1297"/>
      <c r="X890" s="1297"/>
      <c r="Y890" s="1297"/>
      <c r="Z890" s="1297"/>
    </row>
    <row r="891" spans="1:26" ht="15.75" customHeight="1">
      <c r="A891" s="1575"/>
      <c r="B891" s="1582"/>
      <c r="C891" s="1297"/>
      <c r="D891" s="1296"/>
      <c r="E891" s="1296"/>
      <c r="F891" s="1296"/>
      <c r="G891" s="1578"/>
      <c r="H891" s="1583"/>
      <c r="I891" s="1583"/>
      <c r="J891" s="1298"/>
      <c r="K891" s="1298"/>
      <c r="L891" s="1298"/>
      <c r="M891" s="1298"/>
      <c r="N891" s="1298"/>
      <c r="O891" s="1296"/>
      <c r="P891" s="1296"/>
      <c r="Q891" s="1296"/>
      <c r="R891" s="1297"/>
      <c r="S891" s="1297"/>
      <c r="T891" s="1297"/>
      <c r="U891" s="1297"/>
      <c r="V891" s="1297"/>
      <c r="W891" s="1297"/>
      <c r="X891" s="1297"/>
      <c r="Y891" s="1297"/>
      <c r="Z891" s="1297"/>
    </row>
    <row r="892" spans="1:26" ht="15.75" customHeight="1">
      <c r="A892" s="1575"/>
      <c r="B892" s="1582"/>
      <c r="C892" s="1297"/>
      <c r="D892" s="1296"/>
      <c r="E892" s="1296"/>
      <c r="F892" s="1296"/>
      <c r="G892" s="1578"/>
      <c r="H892" s="1583"/>
      <c r="I892" s="1583"/>
      <c r="J892" s="1298"/>
      <c r="K892" s="1298"/>
      <c r="L892" s="1298"/>
      <c r="M892" s="1298"/>
      <c r="N892" s="1298"/>
      <c r="O892" s="1296"/>
      <c r="P892" s="1296"/>
      <c r="Q892" s="1296"/>
      <c r="R892" s="1297"/>
      <c r="S892" s="1297"/>
      <c r="T892" s="1297"/>
      <c r="U892" s="1297"/>
      <c r="V892" s="1297"/>
      <c r="W892" s="1297"/>
      <c r="X892" s="1297"/>
      <c r="Y892" s="1297"/>
      <c r="Z892" s="1297"/>
    </row>
    <row r="893" spans="1:26" ht="15.75" customHeight="1">
      <c r="A893" s="1575"/>
      <c r="B893" s="1582"/>
      <c r="C893" s="1297"/>
      <c r="D893" s="1296"/>
      <c r="E893" s="1296"/>
      <c r="F893" s="1296"/>
      <c r="G893" s="1578"/>
      <c r="H893" s="1583"/>
      <c r="I893" s="1583"/>
      <c r="J893" s="1298"/>
      <c r="K893" s="1298"/>
      <c r="L893" s="1298"/>
      <c r="M893" s="1298"/>
      <c r="N893" s="1298"/>
      <c r="O893" s="1296"/>
      <c r="P893" s="1296"/>
      <c r="Q893" s="1296"/>
      <c r="R893" s="1297"/>
      <c r="S893" s="1297"/>
      <c r="T893" s="1297"/>
      <c r="U893" s="1297"/>
      <c r="V893" s="1297"/>
      <c r="W893" s="1297"/>
      <c r="X893" s="1297"/>
      <c r="Y893" s="1297"/>
      <c r="Z893" s="1297"/>
    </row>
    <row r="894" spans="1:26" ht="15.75" customHeight="1">
      <c r="A894" s="1575"/>
      <c r="B894" s="1582"/>
      <c r="C894" s="1297"/>
      <c r="D894" s="1296"/>
      <c r="E894" s="1296"/>
      <c r="F894" s="1296"/>
      <c r="G894" s="1578"/>
      <c r="H894" s="1583"/>
      <c r="I894" s="1583"/>
      <c r="J894" s="1298"/>
      <c r="K894" s="1298"/>
      <c r="L894" s="1298"/>
      <c r="M894" s="1298"/>
      <c r="N894" s="1298"/>
      <c r="O894" s="1296"/>
      <c r="P894" s="1296"/>
      <c r="Q894" s="1296"/>
      <c r="R894" s="1297"/>
      <c r="S894" s="1297"/>
      <c r="T894" s="1297"/>
      <c r="U894" s="1297"/>
      <c r="V894" s="1297"/>
      <c r="W894" s="1297"/>
      <c r="X894" s="1297"/>
      <c r="Y894" s="1297"/>
      <c r="Z894" s="1297"/>
    </row>
    <row r="895" spans="1:26" ht="15.75" customHeight="1">
      <c r="A895" s="1575"/>
      <c r="B895" s="1582"/>
      <c r="C895" s="1297"/>
      <c r="D895" s="1296"/>
      <c r="E895" s="1296"/>
      <c r="F895" s="1296"/>
      <c r="G895" s="1578"/>
      <c r="H895" s="1583"/>
      <c r="I895" s="1583"/>
      <c r="J895" s="1298"/>
      <c r="K895" s="1298"/>
      <c r="L895" s="1298"/>
      <c r="M895" s="1298"/>
      <c r="N895" s="1298"/>
      <c r="O895" s="1296"/>
      <c r="P895" s="1296"/>
      <c r="Q895" s="1296"/>
      <c r="R895" s="1297"/>
      <c r="S895" s="1297"/>
      <c r="T895" s="1297"/>
      <c r="U895" s="1297"/>
      <c r="V895" s="1297"/>
      <c r="W895" s="1297"/>
      <c r="X895" s="1297"/>
      <c r="Y895" s="1297"/>
      <c r="Z895" s="1297"/>
    </row>
    <row r="896" spans="1:26" ht="15.75" customHeight="1">
      <c r="A896" s="1575"/>
      <c r="B896" s="1582"/>
      <c r="C896" s="1297"/>
      <c r="D896" s="1296"/>
      <c r="E896" s="1296"/>
      <c r="F896" s="1296"/>
      <c r="G896" s="1578"/>
      <c r="H896" s="1583"/>
      <c r="I896" s="1583"/>
      <c r="J896" s="1298"/>
      <c r="K896" s="1298"/>
      <c r="L896" s="1298"/>
      <c r="M896" s="1298"/>
      <c r="N896" s="1298"/>
      <c r="O896" s="1296"/>
      <c r="P896" s="1296"/>
      <c r="Q896" s="1296"/>
      <c r="R896" s="1297"/>
      <c r="S896" s="1297"/>
      <c r="T896" s="1297"/>
      <c r="U896" s="1297"/>
      <c r="V896" s="1297"/>
      <c r="W896" s="1297"/>
      <c r="X896" s="1297"/>
      <c r="Y896" s="1297"/>
      <c r="Z896" s="1297"/>
    </row>
    <row r="897" spans="1:26" ht="15.75" customHeight="1">
      <c r="A897" s="1575"/>
      <c r="B897" s="1582"/>
      <c r="C897" s="1297"/>
      <c r="D897" s="1296"/>
      <c r="E897" s="1296"/>
      <c r="F897" s="1296"/>
      <c r="G897" s="1578"/>
      <c r="H897" s="1583"/>
      <c r="I897" s="1583"/>
      <c r="J897" s="1298"/>
      <c r="K897" s="1298"/>
      <c r="L897" s="1298"/>
      <c r="M897" s="1298"/>
      <c r="N897" s="1298"/>
      <c r="O897" s="1296"/>
      <c r="P897" s="1296"/>
      <c r="Q897" s="1296"/>
      <c r="R897" s="1297"/>
      <c r="S897" s="1297"/>
      <c r="T897" s="1297"/>
      <c r="U897" s="1297"/>
      <c r="V897" s="1297"/>
      <c r="W897" s="1297"/>
      <c r="X897" s="1297"/>
      <c r="Y897" s="1297"/>
      <c r="Z897" s="1297"/>
    </row>
    <row r="898" spans="1:26" ht="15.75" customHeight="1">
      <c r="A898" s="1575"/>
      <c r="B898" s="1582"/>
      <c r="C898" s="1297"/>
      <c r="D898" s="1296"/>
      <c r="E898" s="1296"/>
      <c r="F898" s="1296"/>
      <c r="G898" s="1578"/>
      <c r="H898" s="1583"/>
      <c r="I898" s="1583"/>
      <c r="J898" s="1298"/>
      <c r="K898" s="1298"/>
      <c r="L898" s="1298"/>
      <c r="M898" s="1298"/>
      <c r="N898" s="1298"/>
      <c r="O898" s="1296"/>
      <c r="P898" s="1296"/>
      <c r="Q898" s="1296"/>
      <c r="R898" s="1297"/>
      <c r="S898" s="1297"/>
      <c r="T898" s="1297"/>
      <c r="U898" s="1297"/>
      <c r="V898" s="1297"/>
      <c r="W898" s="1297"/>
      <c r="X898" s="1297"/>
      <c r="Y898" s="1297"/>
      <c r="Z898" s="1297"/>
    </row>
    <row r="899" spans="1:26" ht="15.75" customHeight="1">
      <c r="A899" s="1575"/>
      <c r="B899" s="1582"/>
      <c r="C899" s="1297"/>
      <c r="D899" s="1296"/>
      <c r="E899" s="1296"/>
      <c r="F899" s="1296"/>
      <c r="G899" s="1578"/>
      <c r="H899" s="1583"/>
      <c r="I899" s="1583"/>
      <c r="J899" s="1298"/>
      <c r="K899" s="1298"/>
      <c r="L899" s="1298"/>
      <c r="M899" s="1298"/>
      <c r="N899" s="1298"/>
      <c r="O899" s="1296"/>
      <c r="P899" s="1296"/>
      <c r="Q899" s="1296"/>
      <c r="R899" s="1297"/>
      <c r="S899" s="1297"/>
      <c r="T899" s="1297"/>
      <c r="U899" s="1297"/>
      <c r="V899" s="1297"/>
      <c r="W899" s="1297"/>
      <c r="X899" s="1297"/>
      <c r="Y899" s="1297"/>
      <c r="Z899" s="1297"/>
    </row>
    <row r="900" spans="1:26" ht="15.75" customHeight="1">
      <c r="A900" s="1575"/>
      <c r="B900" s="1582"/>
      <c r="C900" s="1297"/>
      <c r="D900" s="1296"/>
      <c r="E900" s="1296"/>
      <c r="F900" s="1296"/>
      <c r="G900" s="1578"/>
      <c r="H900" s="1583"/>
      <c r="I900" s="1583"/>
      <c r="J900" s="1298"/>
      <c r="K900" s="1298"/>
      <c r="L900" s="1298"/>
      <c r="M900" s="1298"/>
      <c r="N900" s="1298"/>
      <c r="O900" s="1296"/>
      <c r="P900" s="1296"/>
      <c r="Q900" s="1296"/>
      <c r="R900" s="1297"/>
      <c r="S900" s="1297"/>
      <c r="T900" s="1297"/>
      <c r="U900" s="1297"/>
      <c r="V900" s="1297"/>
      <c r="W900" s="1297"/>
      <c r="X900" s="1297"/>
      <c r="Y900" s="1297"/>
      <c r="Z900" s="1297"/>
    </row>
    <row r="901" spans="1:26" ht="15.75" customHeight="1">
      <c r="A901" s="1575"/>
      <c r="B901" s="1582"/>
      <c r="C901" s="1297"/>
      <c r="D901" s="1296"/>
      <c r="E901" s="1296"/>
      <c r="F901" s="1296"/>
      <c r="G901" s="1578"/>
      <c r="H901" s="1583"/>
      <c r="I901" s="1583"/>
      <c r="J901" s="1298"/>
      <c r="K901" s="1298"/>
      <c r="L901" s="1298"/>
      <c r="M901" s="1298"/>
      <c r="N901" s="1298"/>
      <c r="O901" s="1296"/>
      <c r="P901" s="1296"/>
      <c r="Q901" s="1296"/>
      <c r="R901" s="1297"/>
      <c r="S901" s="1297"/>
      <c r="T901" s="1297"/>
      <c r="U901" s="1297"/>
      <c r="V901" s="1297"/>
      <c r="W901" s="1297"/>
      <c r="X901" s="1297"/>
      <c r="Y901" s="1297"/>
      <c r="Z901" s="1297"/>
    </row>
    <row r="902" spans="1:26" ht="15.75" customHeight="1">
      <c r="A902" s="1575"/>
      <c r="B902" s="1582"/>
      <c r="C902" s="1297"/>
      <c r="D902" s="1296"/>
      <c r="E902" s="1296"/>
      <c r="F902" s="1296"/>
      <c r="G902" s="1578"/>
      <c r="H902" s="1583"/>
      <c r="I902" s="1583"/>
      <c r="J902" s="1298"/>
      <c r="K902" s="1298"/>
      <c r="L902" s="1298"/>
      <c r="M902" s="1298"/>
      <c r="N902" s="1298"/>
      <c r="O902" s="1296"/>
      <c r="P902" s="1296"/>
      <c r="Q902" s="1296"/>
      <c r="R902" s="1297"/>
      <c r="S902" s="1297"/>
      <c r="T902" s="1297"/>
      <c r="U902" s="1297"/>
      <c r="V902" s="1297"/>
      <c r="W902" s="1297"/>
      <c r="X902" s="1297"/>
      <c r="Y902" s="1297"/>
      <c r="Z902" s="1297"/>
    </row>
    <row r="903" spans="1:26" ht="15.75" customHeight="1">
      <c r="A903" s="1575"/>
      <c r="B903" s="1582"/>
      <c r="C903" s="1297"/>
      <c r="D903" s="1296"/>
      <c r="E903" s="1296"/>
      <c r="F903" s="1296"/>
      <c r="G903" s="1578"/>
      <c r="H903" s="1583"/>
      <c r="I903" s="1583"/>
      <c r="J903" s="1298"/>
      <c r="K903" s="1298"/>
      <c r="L903" s="1298"/>
      <c r="M903" s="1298"/>
      <c r="N903" s="1298"/>
      <c r="O903" s="1296"/>
      <c r="P903" s="1296"/>
      <c r="Q903" s="1296"/>
      <c r="R903" s="1297"/>
      <c r="S903" s="1297"/>
      <c r="T903" s="1297"/>
      <c r="U903" s="1297"/>
      <c r="V903" s="1297"/>
      <c r="W903" s="1297"/>
      <c r="X903" s="1297"/>
      <c r="Y903" s="1297"/>
      <c r="Z903" s="1297"/>
    </row>
    <row r="904" spans="1:26" ht="15.75" customHeight="1">
      <c r="A904" s="1575"/>
      <c r="B904" s="1582"/>
      <c r="C904" s="1297"/>
      <c r="D904" s="1296"/>
      <c r="E904" s="1296"/>
      <c r="F904" s="1296"/>
      <c r="G904" s="1578"/>
      <c r="H904" s="1583"/>
      <c r="I904" s="1583"/>
      <c r="J904" s="1298"/>
      <c r="K904" s="1298"/>
      <c r="L904" s="1298"/>
      <c r="M904" s="1298"/>
      <c r="N904" s="1298"/>
      <c r="O904" s="1296"/>
      <c r="P904" s="1296"/>
      <c r="Q904" s="1296"/>
      <c r="R904" s="1297"/>
      <c r="S904" s="1297"/>
      <c r="T904" s="1297"/>
      <c r="U904" s="1297"/>
      <c r="V904" s="1297"/>
      <c r="W904" s="1297"/>
      <c r="X904" s="1297"/>
      <c r="Y904" s="1297"/>
      <c r="Z904" s="1297"/>
    </row>
    <row r="905" spans="1:26" ht="15.75" customHeight="1">
      <c r="A905" s="1575"/>
      <c r="B905" s="1582"/>
      <c r="C905" s="1297"/>
      <c r="D905" s="1296"/>
      <c r="E905" s="1296"/>
      <c r="F905" s="1296"/>
      <c r="G905" s="1578"/>
      <c r="H905" s="1583"/>
      <c r="I905" s="1583"/>
      <c r="J905" s="1298"/>
      <c r="K905" s="1298"/>
      <c r="L905" s="1298"/>
      <c r="M905" s="1298"/>
      <c r="N905" s="1298"/>
      <c r="O905" s="1296"/>
      <c r="P905" s="1296"/>
      <c r="Q905" s="1296"/>
      <c r="R905" s="1297"/>
      <c r="S905" s="1297"/>
      <c r="T905" s="1297"/>
      <c r="U905" s="1297"/>
      <c r="V905" s="1297"/>
      <c r="W905" s="1297"/>
      <c r="X905" s="1297"/>
      <c r="Y905" s="1297"/>
      <c r="Z905" s="1297"/>
    </row>
    <row r="906" spans="1:26" ht="15.75" customHeight="1">
      <c r="A906" s="1575"/>
      <c r="B906" s="1582"/>
      <c r="C906" s="1297"/>
      <c r="D906" s="1296"/>
      <c r="E906" s="1296"/>
      <c r="F906" s="1296"/>
      <c r="G906" s="1578"/>
      <c r="H906" s="1583"/>
      <c r="I906" s="1583"/>
      <c r="J906" s="1298"/>
      <c r="K906" s="1298"/>
      <c r="L906" s="1298"/>
      <c r="M906" s="1298"/>
      <c r="N906" s="1298"/>
      <c r="O906" s="1296"/>
      <c r="P906" s="1296"/>
      <c r="Q906" s="1296"/>
      <c r="R906" s="1297"/>
      <c r="S906" s="1297"/>
      <c r="T906" s="1297"/>
      <c r="U906" s="1297"/>
      <c r="V906" s="1297"/>
      <c r="W906" s="1297"/>
      <c r="X906" s="1297"/>
      <c r="Y906" s="1297"/>
      <c r="Z906" s="1297"/>
    </row>
    <row r="907" spans="1:26" ht="15.75" customHeight="1">
      <c r="A907" s="1575"/>
      <c r="B907" s="1582"/>
      <c r="C907" s="1297"/>
      <c r="D907" s="1296"/>
      <c r="E907" s="1296"/>
      <c r="F907" s="1296"/>
      <c r="G907" s="1578"/>
      <c r="H907" s="1583"/>
      <c r="I907" s="1583"/>
      <c r="J907" s="1298"/>
      <c r="K907" s="1298"/>
      <c r="L907" s="1298"/>
      <c r="M907" s="1298"/>
      <c r="N907" s="1298"/>
      <c r="O907" s="1296"/>
      <c r="P907" s="1296"/>
      <c r="Q907" s="1296"/>
      <c r="R907" s="1297"/>
      <c r="S907" s="1297"/>
      <c r="T907" s="1297"/>
      <c r="U907" s="1297"/>
      <c r="V907" s="1297"/>
      <c r="W907" s="1297"/>
      <c r="X907" s="1297"/>
      <c r="Y907" s="1297"/>
      <c r="Z907" s="1297"/>
    </row>
    <row r="908" spans="1:26" ht="15.75" customHeight="1">
      <c r="A908" s="1575"/>
      <c r="B908" s="1582"/>
      <c r="C908" s="1297"/>
      <c r="D908" s="1296"/>
      <c r="E908" s="1296"/>
      <c r="F908" s="1296"/>
      <c r="G908" s="1578"/>
      <c r="H908" s="1583"/>
      <c r="I908" s="1583"/>
      <c r="J908" s="1298"/>
      <c r="K908" s="1298"/>
      <c r="L908" s="1298"/>
      <c r="M908" s="1298"/>
      <c r="N908" s="1298"/>
      <c r="O908" s="1296"/>
      <c r="P908" s="1296"/>
      <c r="Q908" s="1296"/>
      <c r="R908" s="1297"/>
      <c r="S908" s="1297"/>
      <c r="T908" s="1297"/>
      <c r="U908" s="1297"/>
      <c r="V908" s="1297"/>
      <c r="W908" s="1297"/>
      <c r="X908" s="1297"/>
      <c r="Y908" s="1297"/>
      <c r="Z908" s="1297"/>
    </row>
    <row r="909" spans="1:26" ht="15.75" customHeight="1">
      <c r="A909" s="1575"/>
      <c r="B909" s="1582"/>
      <c r="C909" s="1297"/>
      <c r="D909" s="1296"/>
      <c r="E909" s="1296"/>
      <c r="F909" s="1296"/>
      <c r="G909" s="1578"/>
      <c r="H909" s="1583"/>
      <c r="I909" s="1583"/>
      <c r="J909" s="1298"/>
      <c r="K909" s="1298"/>
      <c r="L909" s="1298"/>
      <c r="M909" s="1298"/>
      <c r="N909" s="1298"/>
      <c r="O909" s="1296"/>
      <c r="P909" s="1296"/>
      <c r="Q909" s="1296"/>
      <c r="R909" s="1297"/>
      <c r="S909" s="1297"/>
      <c r="T909" s="1297"/>
      <c r="U909" s="1297"/>
      <c r="V909" s="1297"/>
      <c r="W909" s="1297"/>
      <c r="X909" s="1297"/>
      <c r="Y909" s="1297"/>
      <c r="Z909" s="1297"/>
    </row>
    <row r="910" spans="1:26" ht="15.75" customHeight="1">
      <c r="A910" s="1575"/>
      <c r="B910" s="1582"/>
      <c r="C910" s="1297"/>
      <c r="D910" s="1296"/>
      <c r="E910" s="1296"/>
      <c r="F910" s="1296"/>
      <c r="G910" s="1578"/>
      <c r="H910" s="1583"/>
      <c r="I910" s="1583"/>
      <c r="J910" s="1298"/>
      <c r="K910" s="1298"/>
      <c r="L910" s="1298"/>
      <c r="M910" s="1298"/>
      <c r="N910" s="1298"/>
      <c r="O910" s="1296"/>
      <c r="P910" s="1296"/>
      <c r="Q910" s="1296"/>
      <c r="R910" s="1297"/>
      <c r="S910" s="1297"/>
      <c r="T910" s="1297"/>
      <c r="U910" s="1297"/>
      <c r="V910" s="1297"/>
      <c r="W910" s="1297"/>
      <c r="X910" s="1297"/>
      <c r="Y910" s="1297"/>
      <c r="Z910" s="1297"/>
    </row>
    <row r="911" spans="1:26" ht="15.75" customHeight="1">
      <c r="A911" s="1575"/>
      <c r="B911" s="1582"/>
      <c r="C911" s="1297"/>
      <c r="D911" s="1296"/>
      <c r="E911" s="1296"/>
      <c r="F911" s="1296"/>
      <c r="G911" s="1578"/>
      <c r="H911" s="1583"/>
      <c r="I911" s="1583"/>
      <c r="J911" s="1298"/>
      <c r="K911" s="1298"/>
      <c r="L911" s="1298"/>
      <c r="M911" s="1298"/>
      <c r="N911" s="1298"/>
      <c r="O911" s="1296"/>
      <c r="P911" s="1296"/>
      <c r="Q911" s="1296"/>
      <c r="R911" s="1297"/>
      <c r="S911" s="1297"/>
      <c r="T911" s="1297"/>
      <c r="U911" s="1297"/>
      <c r="V911" s="1297"/>
      <c r="W911" s="1297"/>
      <c r="X911" s="1297"/>
      <c r="Y911" s="1297"/>
      <c r="Z911" s="1297"/>
    </row>
    <row r="912" spans="1:26" ht="15.75" customHeight="1">
      <c r="A912" s="1575"/>
      <c r="B912" s="1582"/>
      <c r="C912" s="1297"/>
      <c r="D912" s="1296"/>
      <c r="E912" s="1296"/>
      <c r="F912" s="1296"/>
      <c r="G912" s="1578"/>
      <c r="H912" s="1583"/>
      <c r="I912" s="1583"/>
      <c r="J912" s="1298"/>
      <c r="K912" s="1298"/>
      <c r="L912" s="1298"/>
      <c r="M912" s="1298"/>
      <c r="N912" s="1298"/>
      <c r="O912" s="1296"/>
      <c r="P912" s="1296"/>
      <c r="Q912" s="1296"/>
      <c r="R912" s="1297"/>
      <c r="S912" s="1297"/>
      <c r="T912" s="1297"/>
      <c r="U912" s="1297"/>
      <c r="V912" s="1297"/>
      <c r="W912" s="1297"/>
      <c r="X912" s="1297"/>
      <c r="Y912" s="1297"/>
      <c r="Z912" s="1297"/>
    </row>
    <row r="913" spans="1:26" ht="15.75" customHeight="1">
      <c r="A913" s="1575"/>
      <c r="B913" s="1582"/>
      <c r="C913" s="1297"/>
      <c r="D913" s="1296"/>
      <c r="E913" s="1296"/>
      <c r="F913" s="1296"/>
      <c r="G913" s="1578"/>
      <c r="H913" s="1583"/>
      <c r="I913" s="1583"/>
      <c r="J913" s="1298"/>
      <c r="K913" s="1298"/>
      <c r="L913" s="1298"/>
      <c r="M913" s="1298"/>
      <c r="N913" s="1298"/>
      <c r="O913" s="1296"/>
      <c r="P913" s="1296"/>
      <c r="Q913" s="1296"/>
      <c r="R913" s="1297"/>
      <c r="S913" s="1297"/>
      <c r="T913" s="1297"/>
      <c r="U913" s="1297"/>
      <c r="V913" s="1297"/>
      <c r="W913" s="1297"/>
      <c r="X913" s="1297"/>
      <c r="Y913" s="1297"/>
      <c r="Z913" s="1297"/>
    </row>
    <row r="914" spans="1:26" ht="15.75" customHeight="1">
      <c r="A914" s="1575"/>
      <c r="B914" s="1582"/>
      <c r="C914" s="1297"/>
      <c r="D914" s="1296"/>
      <c r="E914" s="1296"/>
      <c r="F914" s="1296"/>
      <c r="G914" s="1578"/>
      <c r="H914" s="1583"/>
      <c r="I914" s="1583"/>
      <c r="J914" s="1298"/>
      <c r="K914" s="1298"/>
      <c r="L914" s="1298"/>
      <c r="M914" s="1298"/>
      <c r="N914" s="1298"/>
      <c r="O914" s="1296"/>
      <c r="P914" s="1296"/>
      <c r="Q914" s="1296"/>
      <c r="R914" s="1297"/>
      <c r="S914" s="1297"/>
      <c r="T914" s="1297"/>
      <c r="U914" s="1297"/>
      <c r="V914" s="1297"/>
      <c r="W914" s="1297"/>
      <c r="X914" s="1297"/>
      <c r="Y914" s="1297"/>
      <c r="Z914" s="1297"/>
    </row>
    <row r="915" spans="1:26" ht="15.75" customHeight="1">
      <c r="A915" s="1575"/>
      <c r="B915" s="1582"/>
      <c r="C915" s="1297"/>
      <c r="D915" s="1296"/>
      <c r="E915" s="1296"/>
      <c r="F915" s="1296"/>
      <c r="G915" s="1578"/>
      <c r="H915" s="1583"/>
      <c r="I915" s="1583"/>
      <c r="J915" s="1298"/>
      <c r="K915" s="1298"/>
      <c r="L915" s="1298"/>
      <c r="M915" s="1298"/>
      <c r="N915" s="1298"/>
      <c r="O915" s="1296"/>
      <c r="P915" s="1296"/>
      <c r="Q915" s="1296"/>
      <c r="R915" s="1297"/>
      <c r="S915" s="1297"/>
      <c r="T915" s="1297"/>
      <c r="U915" s="1297"/>
      <c r="V915" s="1297"/>
      <c r="W915" s="1297"/>
      <c r="X915" s="1297"/>
      <c r="Y915" s="1297"/>
      <c r="Z915" s="1297"/>
    </row>
    <row r="916" spans="1:26" ht="15.75" customHeight="1">
      <c r="A916" s="1575"/>
      <c r="B916" s="1582"/>
      <c r="C916" s="1297"/>
      <c r="D916" s="1296"/>
      <c r="E916" s="1296"/>
      <c r="F916" s="1296"/>
      <c r="G916" s="1578"/>
      <c r="H916" s="1583"/>
      <c r="I916" s="1583"/>
      <c r="J916" s="1298"/>
      <c r="K916" s="1298"/>
      <c r="L916" s="1298"/>
      <c r="M916" s="1298"/>
      <c r="N916" s="1298"/>
      <c r="O916" s="1296"/>
      <c r="P916" s="1296"/>
      <c r="Q916" s="1296"/>
      <c r="R916" s="1297"/>
      <c r="S916" s="1297"/>
      <c r="T916" s="1297"/>
      <c r="U916" s="1297"/>
      <c r="V916" s="1297"/>
      <c r="W916" s="1297"/>
      <c r="X916" s="1297"/>
      <c r="Y916" s="1297"/>
      <c r="Z916" s="1297"/>
    </row>
    <row r="917" spans="1:26" ht="15.75" customHeight="1">
      <c r="A917" s="1575"/>
      <c r="B917" s="1582"/>
      <c r="C917" s="1297"/>
      <c r="D917" s="1296"/>
      <c r="E917" s="1296"/>
      <c r="F917" s="1296"/>
      <c r="G917" s="1578"/>
      <c r="H917" s="1583"/>
      <c r="I917" s="1583"/>
      <c r="J917" s="1298"/>
      <c r="K917" s="1298"/>
      <c r="L917" s="1298"/>
      <c r="M917" s="1298"/>
      <c r="N917" s="1298"/>
      <c r="O917" s="1296"/>
      <c r="P917" s="1296"/>
      <c r="Q917" s="1296"/>
      <c r="R917" s="1297"/>
      <c r="S917" s="1297"/>
      <c r="T917" s="1297"/>
      <c r="U917" s="1297"/>
      <c r="V917" s="1297"/>
      <c r="W917" s="1297"/>
      <c r="X917" s="1297"/>
      <c r="Y917" s="1297"/>
      <c r="Z917" s="1297"/>
    </row>
    <row r="918" spans="1:26" ht="15.75" customHeight="1">
      <c r="A918" s="1575"/>
      <c r="B918" s="1582"/>
      <c r="C918" s="1297"/>
      <c r="D918" s="1296"/>
      <c r="E918" s="1296"/>
      <c r="F918" s="1296"/>
      <c r="G918" s="1578"/>
      <c r="H918" s="1583"/>
      <c r="I918" s="1583"/>
      <c r="J918" s="1298"/>
      <c r="K918" s="1298"/>
      <c r="L918" s="1298"/>
      <c r="M918" s="1298"/>
      <c r="N918" s="1298"/>
      <c r="O918" s="1296"/>
      <c r="P918" s="1296"/>
      <c r="Q918" s="1296"/>
      <c r="R918" s="1297"/>
      <c r="S918" s="1297"/>
      <c r="T918" s="1297"/>
      <c r="U918" s="1297"/>
      <c r="V918" s="1297"/>
      <c r="W918" s="1297"/>
      <c r="X918" s="1297"/>
      <c r="Y918" s="1297"/>
      <c r="Z918" s="1297"/>
    </row>
    <row r="919" spans="1:26" ht="15.75" customHeight="1">
      <c r="A919" s="1575"/>
      <c r="B919" s="1582"/>
      <c r="C919" s="1297"/>
      <c r="D919" s="1296"/>
      <c r="E919" s="1296"/>
      <c r="F919" s="1296"/>
      <c r="G919" s="1578"/>
      <c r="H919" s="1583"/>
      <c r="I919" s="1583"/>
      <c r="J919" s="1298"/>
      <c r="K919" s="1298"/>
      <c r="L919" s="1298"/>
      <c r="M919" s="1298"/>
      <c r="N919" s="1298"/>
      <c r="O919" s="1296"/>
      <c r="P919" s="1296"/>
      <c r="Q919" s="1296"/>
      <c r="R919" s="1297"/>
      <c r="S919" s="1297"/>
      <c r="T919" s="1297"/>
      <c r="U919" s="1297"/>
      <c r="V919" s="1297"/>
      <c r="W919" s="1297"/>
      <c r="X919" s="1297"/>
      <c r="Y919" s="1297"/>
      <c r="Z919" s="1297"/>
    </row>
    <row r="920" spans="1:26" ht="15.75" customHeight="1">
      <c r="A920" s="1575"/>
      <c r="B920" s="1582"/>
      <c r="C920" s="1297"/>
      <c r="D920" s="1296"/>
      <c r="E920" s="1296"/>
      <c r="F920" s="1296"/>
      <c r="G920" s="1578"/>
      <c r="H920" s="1583"/>
      <c r="I920" s="1583"/>
      <c r="J920" s="1298"/>
      <c r="K920" s="1298"/>
      <c r="L920" s="1298"/>
      <c r="M920" s="1298"/>
      <c r="N920" s="1298"/>
      <c r="O920" s="1296"/>
      <c r="P920" s="1296"/>
      <c r="Q920" s="1296"/>
      <c r="R920" s="1297"/>
      <c r="S920" s="1297"/>
      <c r="T920" s="1297"/>
      <c r="U920" s="1297"/>
      <c r="V920" s="1297"/>
      <c r="W920" s="1297"/>
      <c r="X920" s="1297"/>
      <c r="Y920" s="1297"/>
      <c r="Z920" s="1297"/>
    </row>
    <row r="921" spans="1:26" ht="15.75" customHeight="1">
      <c r="A921" s="1575"/>
      <c r="B921" s="1582"/>
      <c r="C921" s="1297"/>
      <c r="D921" s="1296"/>
      <c r="E921" s="1296"/>
      <c r="F921" s="1296"/>
      <c r="G921" s="1578"/>
      <c r="H921" s="1583"/>
      <c r="I921" s="1583"/>
      <c r="J921" s="1298"/>
      <c r="K921" s="1298"/>
      <c r="L921" s="1298"/>
      <c r="M921" s="1298"/>
      <c r="N921" s="1298"/>
      <c r="O921" s="1296"/>
      <c r="P921" s="1296"/>
      <c r="Q921" s="1296"/>
      <c r="R921" s="1297"/>
      <c r="S921" s="1297"/>
      <c r="T921" s="1297"/>
      <c r="U921" s="1297"/>
      <c r="V921" s="1297"/>
      <c r="W921" s="1297"/>
      <c r="X921" s="1297"/>
      <c r="Y921" s="1297"/>
      <c r="Z921" s="1297"/>
    </row>
    <row r="922" spans="1:26" ht="15.75" customHeight="1">
      <c r="A922" s="1575"/>
      <c r="B922" s="1582"/>
      <c r="C922" s="1297"/>
      <c r="D922" s="1296"/>
      <c r="E922" s="1296"/>
      <c r="F922" s="1296"/>
      <c r="G922" s="1578"/>
      <c r="H922" s="1583"/>
      <c r="I922" s="1583"/>
      <c r="J922" s="1298"/>
      <c r="K922" s="1298"/>
      <c r="L922" s="1298"/>
      <c r="M922" s="1298"/>
      <c r="N922" s="1298"/>
      <c r="O922" s="1296"/>
      <c r="P922" s="1296"/>
      <c r="Q922" s="1296"/>
      <c r="R922" s="1297"/>
      <c r="S922" s="1297"/>
      <c r="T922" s="1297"/>
      <c r="U922" s="1297"/>
      <c r="V922" s="1297"/>
      <c r="W922" s="1297"/>
      <c r="X922" s="1297"/>
      <c r="Y922" s="1297"/>
      <c r="Z922" s="1297"/>
    </row>
    <row r="923" spans="1:26" ht="15.75" customHeight="1">
      <c r="A923" s="1575"/>
      <c r="B923" s="1582"/>
      <c r="C923" s="1297"/>
      <c r="D923" s="1296"/>
      <c r="E923" s="1296"/>
      <c r="F923" s="1296"/>
      <c r="G923" s="1578"/>
      <c r="H923" s="1583"/>
      <c r="I923" s="1583"/>
      <c r="J923" s="1298"/>
      <c r="K923" s="1298"/>
      <c r="L923" s="1298"/>
      <c r="M923" s="1298"/>
      <c r="N923" s="1298"/>
      <c r="O923" s="1296"/>
      <c r="P923" s="1296"/>
      <c r="Q923" s="1296"/>
      <c r="R923" s="1297"/>
      <c r="S923" s="1297"/>
      <c r="T923" s="1297"/>
      <c r="U923" s="1297"/>
      <c r="V923" s="1297"/>
      <c r="W923" s="1297"/>
      <c r="X923" s="1297"/>
      <c r="Y923" s="1297"/>
      <c r="Z923" s="1297"/>
    </row>
    <row r="924" spans="1:26" ht="15.75" customHeight="1">
      <c r="A924" s="1575"/>
      <c r="B924" s="1582"/>
      <c r="C924" s="1297"/>
      <c r="D924" s="1296"/>
      <c r="E924" s="1296"/>
      <c r="F924" s="1296"/>
      <c r="G924" s="1578"/>
      <c r="H924" s="1583"/>
      <c r="I924" s="1583"/>
      <c r="J924" s="1298"/>
      <c r="K924" s="1298"/>
      <c r="L924" s="1298"/>
      <c r="M924" s="1298"/>
      <c r="N924" s="1298"/>
      <c r="O924" s="1296"/>
      <c r="P924" s="1296"/>
      <c r="Q924" s="1296"/>
      <c r="R924" s="1297"/>
      <c r="S924" s="1297"/>
      <c r="T924" s="1297"/>
      <c r="U924" s="1297"/>
      <c r="V924" s="1297"/>
      <c r="W924" s="1297"/>
      <c r="X924" s="1297"/>
      <c r="Y924" s="1297"/>
      <c r="Z924" s="1297"/>
    </row>
    <row r="925" spans="1:26" ht="15.75" customHeight="1">
      <c r="A925" s="1575"/>
      <c r="B925" s="1582"/>
      <c r="C925" s="1297"/>
      <c r="D925" s="1296"/>
      <c r="E925" s="1296"/>
      <c r="F925" s="1296"/>
      <c r="G925" s="1578"/>
      <c r="H925" s="1583"/>
      <c r="I925" s="1583"/>
      <c r="J925" s="1298"/>
      <c r="K925" s="1298"/>
      <c r="L925" s="1298"/>
      <c r="M925" s="1298"/>
      <c r="N925" s="1298"/>
      <c r="O925" s="1296"/>
      <c r="P925" s="1296"/>
      <c r="Q925" s="1296"/>
      <c r="R925" s="1297"/>
      <c r="S925" s="1297"/>
      <c r="T925" s="1297"/>
      <c r="U925" s="1297"/>
      <c r="V925" s="1297"/>
      <c r="W925" s="1297"/>
      <c r="X925" s="1297"/>
      <c r="Y925" s="1297"/>
      <c r="Z925" s="1297"/>
    </row>
    <row r="926" spans="1:26" ht="15.75" customHeight="1">
      <c r="A926" s="1575"/>
      <c r="B926" s="1582"/>
      <c r="C926" s="1297"/>
      <c r="D926" s="1296"/>
      <c r="E926" s="1296"/>
      <c r="F926" s="1296"/>
      <c r="G926" s="1578"/>
      <c r="H926" s="1583"/>
      <c r="I926" s="1583"/>
      <c r="J926" s="1298"/>
      <c r="K926" s="1298"/>
      <c r="L926" s="1298"/>
      <c r="M926" s="1298"/>
      <c r="N926" s="1298"/>
      <c r="O926" s="1296"/>
      <c r="P926" s="1296"/>
      <c r="Q926" s="1296"/>
      <c r="R926" s="1297"/>
      <c r="S926" s="1297"/>
      <c r="T926" s="1297"/>
      <c r="U926" s="1297"/>
      <c r="V926" s="1297"/>
      <c r="W926" s="1297"/>
      <c r="X926" s="1297"/>
      <c r="Y926" s="1297"/>
      <c r="Z926" s="1297"/>
    </row>
    <row r="927" spans="1:26" ht="15.75" customHeight="1">
      <c r="A927" s="1575"/>
      <c r="B927" s="1582"/>
      <c r="C927" s="1297"/>
      <c r="D927" s="1296"/>
      <c r="E927" s="1296"/>
      <c r="F927" s="1296"/>
      <c r="G927" s="1578"/>
      <c r="H927" s="1583"/>
      <c r="I927" s="1583"/>
      <c r="J927" s="1298"/>
      <c r="K927" s="1298"/>
      <c r="L927" s="1298"/>
      <c r="M927" s="1298"/>
      <c r="N927" s="1298"/>
      <c r="O927" s="1296"/>
      <c r="P927" s="1296"/>
      <c r="Q927" s="1296"/>
      <c r="R927" s="1297"/>
      <c r="S927" s="1297"/>
      <c r="T927" s="1297"/>
      <c r="U927" s="1297"/>
      <c r="V927" s="1297"/>
      <c r="W927" s="1297"/>
      <c r="X927" s="1297"/>
      <c r="Y927" s="1297"/>
      <c r="Z927" s="1297"/>
    </row>
    <row r="928" spans="1:26" ht="15.75" customHeight="1">
      <c r="A928" s="1575"/>
      <c r="B928" s="1582"/>
      <c r="C928" s="1297"/>
      <c r="D928" s="1296"/>
      <c r="E928" s="1296"/>
      <c r="F928" s="1296"/>
      <c r="G928" s="1578"/>
      <c r="H928" s="1583"/>
      <c r="I928" s="1583"/>
      <c r="J928" s="1298"/>
      <c r="K928" s="1298"/>
      <c r="L928" s="1298"/>
      <c r="M928" s="1298"/>
      <c r="N928" s="1298"/>
      <c r="O928" s="1296"/>
      <c r="P928" s="1296"/>
      <c r="Q928" s="1296"/>
      <c r="R928" s="1297"/>
      <c r="S928" s="1297"/>
      <c r="T928" s="1297"/>
      <c r="U928" s="1297"/>
      <c r="V928" s="1297"/>
      <c r="W928" s="1297"/>
      <c r="X928" s="1297"/>
      <c r="Y928" s="1297"/>
      <c r="Z928" s="1297"/>
    </row>
    <row r="929" spans="1:26" ht="15.75" customHeight="1">
      <c r="A929" s="1575"/>
      <c r="B929" s="1582"/>
      <c r="C929" s="1297"/>
      <c r="D929" s="1296"/>
      <c r="E929" s="1296"/>
      <c r="F929" s="1296"/>
      <c r="G929" s="1578"/>
      <c r="H929" s="1583"/>
      <c r="I929" s="1583"/>
      <c r="J929" s="1298"/>
      <c r="K929" s="1298"/>
      <c r="L929" s="1298"/>
      <c r="M929" s="1298"/>
      <c r="N929" s="1298"/>
      <c r="O929" s="1296"/>
      <c r="P929" s="1296"/>
      <c r="Q929" s="1296"/>
      <c r="R929" s="1297"/>
      <c r="S929" s="1297"/>
      <c r="T929" s="1297"/>
      <c r="U929" s="1297"/>
      <c r="V929" s="1297"/>
      <c r="W929" s="1297"/>
      <c r="X929" s="1297"/>
      <c r="Y929" s="1297"/>
      <c r="Z929" s="1297"/>
    </row>
    <row r="930" spans="1:26" ht="15.75" customHeight="1">
      <c r="A930" s="1575"/>
      <c r="B930" s="1582"/>
      <c r="C930" s="1297"/>
      <c r="D930" s="1296"/>
      <c r="E930" s="1296"/>
      <c r="F930" s="1296"/>
      <c r="G930" s="1578"/>
      <c r="H930" s="1583"/>
      <c r="I930" s="1583"/>
      <c r="J930" s="1298"/>
      <c r="K930" s="1298"/>
      <c r="L930" s="1298"/>
      <c r="M930" s="1298"/>
      <c r="N930" s="1298"/>
      <c r="O930" s="1296"/>
      <c r="P930" s="1296"/>
      <c r="Q930" s="1296"/>
      <c r="R930" s="1297"/>
      <c r="S930" s="1297"/>
      <c r="T930" s="1297"/>
      <c r="U930" s="1297"/>
      <c r="V930" s="1297"/>
      <c r="W930" s="1297"/>
      <c r="X930" s="1297"/>
      <c r="Y930" s="1297"/>
      <c r="Z930" s="1297"/>
    </row>
    <row r="931" spans="1:26" ht="15.75" customHeight="1">
      <c r="A931" s="1575"/>
      <c r="B931" s="1582"/>
      <c r="C931" s="1297"/>
      <c r="D931" s="1296"/>
      <c r="E931" s="1296"/>
      <c r="F931" s="1296"/>
      <c r="G931" s="1578"/>
      <c r="H931" s="1583"/>
      <c r="I931" s="1583"/>
      <c r="J931" s="1298"/>
      <c r="K931" s="1298"/>
      <c r="L931" s="1298"/>
      <c r="M931" s="1298"/>
      <c r="N931" s="1298"/>
      <c r="O931" s="1296"/>
      <c r="P931" s="1296"/>
      <c r="Q931" s="1296"/>
      <c r="R931" s="1297"/>
      <c r="S931" s="1297"/>
      <c r="T931" s="1297"/>
      <c r="U931" s="1297"/>
      <c r="V931" s="1297"/>
      <c r="W931" s="1297"/>
      <c r="X931" s="1297"/>
      <c r="Y931" s="1297"/>
      <c r="Z931" s="1297"/>
    </row>
    <row r="932" spans="1:26" ht="15.75" customHeight="1">
      <c r="A932" s="1575"/>
      <c r="B932" s="1582"/>
      <c r="C932" s="1297"/>
      <c r="D932" s="1296"/>
      <c r="E932" s="1296"/>
      <c r="F932" s="1296"/>
      <c r="G932" s="1578"/>
      <c r="H932" s="1583"/>
      <c r="I932" s="1583"/>
      <c r="J932" s="1298"/>
      <c r="K932" s="1298"/>
      <c r="L932" s="1298"/>
      <c r="M932" s="1298"/>
      <c r="N932" s="1298"/>
      <c r="O932" s="1296"/>
      <c r="P932" s="1296"/>
      <c r="Q932" s="1296"/>
      <c r="R932" s="1297"/>
      <c r="S932" s="1297"/>
      <c r="T932" s="1297"/>
      <c r="U932" s="1297"/>
      <c r="V932" s="1297"/>
      <c r="W932" s="1297"/>
      <c r="X932" s="1297"/>
      <c r="Y932" s="1297"/>
      <c r="Z932" s="1297"/>
    </row>
    <row r="933" spans="1:26" ht="15.75" customHeight="1">
      <c r="A933" s="1575"/>
      <c r="B933" s="1582"/>
      <c r="C933" s="1297"/>
      <c r="D933" s="1296"/>
      <c r="E933" s="1296"/>
      <c r="F933" s="1296"/>
      <c r="G933" s="1578"/>
      <c r="H933" s="1583"/>
      <c r="I933" s="1583"/>
      <c r="J933" s="1298"/>
      <c r="K933" s="1298"/>
      <c r="L933" s="1298"/>
      <c r="M933" s="1298"/>
      <c r="N933" s="1298"/>
      <c r="O933" s="1296"/>
      <c r="P933" s="1296"/>
      <c r="Q933" s="1296"/>
      <c r="R933" s="1297"/>
      <c r="S933" s="1297"/>
      <c r="T933" s="1297"/>
      <c r="U933" s="1297"/>
      <c r="V933" s="1297"/>
      <c r="W933" s="1297"/>
      <c r="X933" s="1297"/>
      <c r="Y933" s="1297"/>
      <c r="Z933" s="1297"/>
    </row>
    <row r="934" spans="1:26" ht="15.75" customHeight="1">
      <c r="A934" s="1575"/>
      <c r="B934" s="1582"/>
      <c r="C934" s="1297"/>
      <c r="D934" s="1296"/>
      <c r="E934" s="1296"/>
      <c r="F934" s="1296"/>
      <c r="G934" s="1578"/>
      <c r="H934" s="1583"/>
      <c r="I934" s="1583"/>
      <c r="J934" s="1298"/>
      <c r="K934" s="1298"/>
      <c r="L934" s="1298"/>
      <c r="M934" s="1298"/>
      <c r="N934" s="1298"/>
      <c r="O934" s="1296"/>
      <c r="P934" s="1296"/>
      <c r="Q934" s="1296"/>
      <c r="R934" s="1297"/>
      <c r="S934" s="1297"/>
      <c r="T934" s="1297"/>
      <c r="U934" s="1297"/>
      <c r="V934" s="1297"/>
      <c r="W934" s="1297"/>
      <c r="X934" s="1297"/>
      <c r="Y934" s="1297"/>
      <c r="Z934" s="1297"/>
    </row>
    <row r="935" spans="1:26" ht="15.75" customHeight="1">
      <c r="A935" s="1575"/>
      <c r="B935" s="1582"/>
      <c r="C935" s="1297"/>
      <c r="D935" s="1296"/>
      <c r="E935" s="1296"/>
      <c r="F935" s="1296"/>
      <c r="G935" s="1578"/>
      <c r="H935" s="1583"/>
      <c r="I935" s="1583"/>
      <c r="J935" s="1298"/>
      <c r="K935" s="1298"/>
      <c r="L935" s="1298"/>
      <c r="M935" s="1298"/>
      <c r="N935" s="1298"/>
      <c r="O935" s="1296"/>
      <c r="P935" s="1296"/>
      <c r="Q935" s="1296"/>
      <c r="R935" s="1297"/>
      <c r="S935" s="1297"/>
      <c r="T935" s="1297"/>
      <c r="U935" s="1297"/>
      <c r="V935" s="1297"/>
      <c r="W935" s="1297"/>
      <c r="X935" s="1297"/>
      <c r="Y935" s="1297"/>
      <c r="Z935" s="1297"/>
    </row>
    <row r="936" spans="1:26" ht="15.75" customHeight="1">
      <c r="A936" s="1575"/>
      <c r="B936" s="1582"/>
      <c r="C936" s="1297"/>
      <c r="D936" s="1296"/>
      <c r="E936" s="1296"/>
      <c r="F936" s="1296"/>
      <c r="G936" s="1578"/>
      <c r="H936" s="1583"/>
      <c r="I936" s="1583"/>
      <c r="J936" s="1298"/>
      <c r="K936" s="1298"/>
      <c r="L936" s="1298"/>
      <c r="M936" s="1298"/>
      <c r="N936" s="1298"/>
      <c r="O936" s="1296"/>
      <c r="P936" s="1296"/>
      <c r="Q936" s="1296"/>
      <c r="R936" s="1297"/>
      <c r="S936" s="1297"/>
      <c r="T936" s="1297"/>
      <c r="U936" s="1297"/>
      <c r="V936" s="1297"/>
      <c r="W936" s="1297"/>
      <c r="X936" s="1297"/>
      <c r="Y936" s="1297"/>
      <c r="Z936" s="1297"/>
    </row>
    <row r="937" spans="1:26" ht="15.75" customHeight="1">
      <c r="A937" s="1575"/>
      <c r="B937" s="1582"/>
      <c r="C937" s="1297"/>
      <c r="D937" s="1296"/>
      <c r="E937" s="1296"/>
      <c r="F937" s="1296"/>
      <c r="G937" s="1578"/>
      <c r="H937" s="1583"/>
      <c r="I937" s="1583"/>
      <c r="J937" s="1298"/>
      <c r="K937" s="1298"/>
      <c r="L937" s="1298"/>
      <c r="M937" s="1298"/>
      <c r="N937" s="1298"/>
      <c r="O937" s="1296"/>
      <c r="P937" s="1296"/>
      <c r="Q937" s="1296"/>
      <c r="R937" s="1297"/>
      <c r="S937" s="1297"/>
      <c r="T937" s="1297"/>
      <c r="U937" s="1297"/>
      <c r="V937" s="1297"/>
      <c r="W937" s="1297"/>
      <c r="X937" s="1297"/>
      <c r="Y937" s="1297"/>
      <c r="Z937" s="1297"/>
    </row>
    <row r="938" spans="1:26" ht="15.75" customHeight="1">
      <c r="A938" s="1575"/>
      <c r="B938" s="1582"/>
      <c r="C938" s="1297"/>
      <c r="D938" s="1296"/>
      <c r="E938" s="1296"/>
      <c r="F938" s="1296"/>
      <c r="G938" s="1578"/>
      <c r="H938" s="1583"/>
      <c r="I938" s="1583"/>
      <c r="J938" s="1298"/>
      <c r="K938" s="1298"/>
      <c r="L938" s="1298"/>
      <c r="M938" s="1298"/>
      <c r="N938" s="1298"/>
      <c r="O938" s="1296"/>
      <c r="P938" s="1296"/>
      <c r="Q938" s="1296"/>
      <c r="R938" s="1297"/>
      <c r="S938" s="1297"/>
      <c r="T938" s="1297"/>
      <c r="U938" s="1297"/>
      <c r="V938" s="1297"/>
      <c r="W938" s="1297"/>
      <c r="X938" s="1297"/>
      <c r="Y938" s="1297"/>
      <c r="Z938" s="1297"/>
    </row>
    <row r="939" spans="1:26" ht="15.75" customHeight="1">
      <c r="A939" s="1575"/>
      <c r="B939" s="1582"/>
      <c r="C939" s="1297"/>
      <c r="D939" s="1296"/>
      <c r="E939" s="1296"/>
      <c r="F939" s="1296"/>
      <c r="G939" s="1578"/>
      <c r="H939" s="1583"/>
      <c r="I939" s="1583"/>
      <c r="J939" s="1298"/>
      <c r="K939" s="1298"/>
      <c r="L939" s="1298"/>
      <c r="M939" s="1298"/>
      <c r="N939" s="1298"/>
      <c r="O939" s="1296"/>
      <c r="P939" s="1296"/>
      <c r="Q939" s="1296"/>
      <c r="R939" s="1297"/>
      <c r="S939" s="1297"/>
      <c r="T939" s="1297"/>
      <c r="U939" s="1297"/>
      <c r="V939" s="1297"/>
      <c r="W939" s="1297"/>
      <c r="X939" s="1297"/>
      <c r="Y939" s="1297"/>
      <c r="Z939" s="1297"/>
    </row>
    <row r="940" spans="1:26" ht="15.75" customHeight="1">
      <c r="A940" s="1575"/>
      <c r="B940" s="1582"/>
      <c r="C940" s="1297"/>
      <c r="D940" s="1296"/>
      <c r="E940" s="1296"/>
      <c r="F940" s="1296"/>
      <c r="G940" s="1578"/>
      <c r="H940" s="1583"/>
      <c r="I940" s="1583"/>
      <c r="J940" s="1298"/>
      <c r="K940" s="1298"/>
      <c r="L940" s="1298"/>
      <c r="M940" s="1298"/>
      <c r="N940" s="1298"/>
      <c r="O940" s="1296"/>
      <c r="P940" s="1296"/>
      <c r="Q940" s="1296"/>
      <c r="R940" s="1297"/>
      <c r="S940" s="1297"/>
      <c r="T940" s="1297"/>
      <c r="U940" s="1297"/>
      <c r="V940" s="1297"/>
      <c r="W940" s="1297"/>
      <c r="X940" s="1297"/>
      <c r="Y940" s="1297"/>
      <c r="Z940" s="1297"/>
    </row>
    <row r="941" spans="1:26" ht="15.75" customHeight="1">
      <c r="A941" s="1575"/>
      <c r="B941" s="1582"/>
      <c r="C941" s="1297"/>
      <c r="D941" s="1296"/>
      <c r="E941" s="1296"/>
      <c r="F941" s="1296"/>
      <c r="G941" s="1578"/>
      <c r="H941" s="1583"/>
      <c r="I941" s="1583"/>
      <c r="J941" s="1298"/>
      <c r="K941" s="1298"/>
      <c r="L941" s="1298"/>
      <c r="M941" s="1298"/>
      <c r="N941" s="1298"/>
      <c r="O941" s="1296"/>
      <c r="P941" s="1296"/>
      <c r="Q941" s="1296"/>
      <c r="R941" s="1297"/>
      <c r="S941" s="1297"/>
      <c r="T941" s="1297"/>
      <c r="U941" s="1297"/>
      <c r="V941" s="1297"/>
      <c r="W941" s="1297"/>
      <c r="X941" s="1297"/>
      <c r="Y941" s="1297"/>
      <c r="Z941" s="1297"/>
    </row>
    <row r="942" spans="1:26" ht="15.75" customHeight="1">
      <c r="A942" s="1575"/>
      <c r="B942" s="1582"/>
      <c r="C942" s="1297"/>
      <c r="D942" s="1296"/>
      <c r="E942" s="1296"/>
      <c r="F942" s="1296"/>
      <c r="G942" s="1578"/>
      <c r="H942" s="1583"/>
      <c r="I942" s="1583"/>
      <c r="J942" s="1298"/>
      <c r="K942" s="1298"/>
      <c r="L942" s="1298"/>
      <c r="M942" s="1298"/>
      <c r="N942" s="1298"/>
      <c r="O942" s="1296"/>
      <c r="P942" s="1296"/>
      <c r="Q942" s="1296"/>
      <c r="R942" s="1297"/>
      <c r="S942" s="1297"/>
      <c r="T942" s="1297"/>
      <c r="U942" s="1297"/>
      <c r="V942" s="1297"/>
      <c r="W942" s="1297"/>
      <c r="X942" s="1297"/>
      <c r="Y942" s="1297"/>
      <c r="Z942" s="1297"/>
    </row>
    <row r="943" spans="1:26" ht="15.75" customHeight="1">
      <c r="A943" s="1575"/>
      <c r="B943" s="1582"/>
      <c r="C943" s="1297"/>
      <c r="D943" s="1296"/>
      <c r="E943" s="1296"/>
      <c r="F943" s="1296"/>
      <c r="G943" s="1578"/>
      <c r="H943" s="1583"/>
      <c r="I943" s="1583"/>
      <c r="J943" s="1298"/>
      <c r="K943" s="1298"/>
      <c r="L943" s="1298"/>
      <c r="M943" s="1298"/>
      <c r="N943" s="1298"/>
      <c r="O943" s="1296"/>
      <c r="P943" s="1296"/>
      <c r="Q943" s="1296"/>
      <c r="R943" s="1297"/>
      <c r="S943" s="1297"/>
      <c r="T943" s="1297"/>
      <c r="U943" s="1297"/>
      <c r="V943" s="1297"/>
      <c r="W943" s="1297"/>
      <c r="X943" s="1297"/>
      <c r="Y943" s="1297"/>
      <c r="Z943" s="1297"/>
    </row>
    <row r="944" spans="1:26" ht="15.75" customHeight="1">
      <c r="A944" s="1575"/>
      <c r="B944" s="1582"/>
      <c r="C944" s="1297"/>
      <c r="D944" s="1296"/>
      <c r="E944" s="1296"/>
      <c r="F944" s="1296"/>
      <c r="G944" s="1578"/>
      <c r="H944" s="1583"/>
      <c r="I944" s="1583"/>
      <c r="J944" s="1298"/>
      <c r="K944" s="1298"/>
      <c r="L944" s="1298"/>
      <c r="M944" s="1298"/>
      <c r="N944" s="1298"/>
      <c r="O944" s="1296"/>
      <c r="P944" s="1296"/>
      <c r="Q944" s="1296"/>
      <c r="R944" s="1297"/>
      <c r="S944" s="1297"/>
      <c r="T944" s="1297"/>
      <c r="U944" s="1297"/>
      <c r="V944" s="1297"/>
      <c r="W944" s="1297"/>
      <c r="X944" s="1297"/>
      <c r="Y944" s="1297"/>
      <c r="Z944" s="1297"/>
    </row>
    <row r="945" spans="1:26" ht="15.75" customHeight="1">
      <c r="A945" s="1575"/>
      <c r="B945" s="1582"/>
      <c r="C945" s="1297"/>
      <c r="D945" s="1296"/>
      <c r="E945" s="1296"/>
      <c r="F945" s="1296"/>
      <c r="G945" s="1578"/>
      <c r="H945" s="1583"/>
      <c r="I945" s="1583"/>
      <c r="J945" s="1298"/>
      <c r="K945" s="1298"/>
      <c r="L945" s="1298"/>
      <c r="M945" s="1298"/>
      <c r="N945" s="1298"/>
      <c r="O945" s="1296"/>
      <c r="P945" s="1296"/>
      <c r="Q945" s="1296"/>
      <c r="R945" s="1297"/>
      <c r="S945" s="1297"/>
      <c r="T945" s="1297"/>
      <c r="U945" s="1297"/>
      <c r="V945" s="1297"/>
      <c r="W945" s="1297"/>
      <c r="X945" s="1297"/>
      <c r="Y945" s="1297"/>
      <c r="Z945" s="1297"/>
    </row>
    <row r="946" spans="1:26" ht="15.75" customHeight="1">
      <c r="A946" s="1575"/>
      <c r="B946" s="1582"/>
      <c r="C946" s="1297"/>
      <c r="D946" s="1296"/>
      <c r="E946" s="1296"/>
      <c r="F946" s="1296"/>
      <c r="G946" s="1578"/>
      <c r="H946" s="1583"/>
      <c r="I946" s="1583"/>
      <c r="J946" s="1298"/>
      <c r="K946" s="1298"/>
      <c r="L946" s="1298"/>
      <c r="M946" s="1298"/>
      <c r="N946" s="1298"/>
      <c r="O946" s="1296"/>
      <c r="P946" s="1296"/>
      <c r="Q946" s="1296"/>
      <c r="R946" s="1297"/>
      <c r="S946" s="1297"/>
      <c r="T946" s="1297"/>
      <c r="U946" s="1297"/>
      <c r="V946" s="1297"/>
      <c r="W946" s="1297"/>
      <c r="X946" s="1297"/>
      <c r="Y946" s="1297"/>
      <c r="Z946" s="1297"/>
    </row>
    <row r="947" spans="1:26" ht="15.75" customHeight="1">
      <c r="A947" s="1575"/>
      <c r="B947" s="1582"/>
      <c r="C947" s="1297"/>
      <c r="D947" s="1296"/>
      <c r="E947" s="1296"/>
      <c r="F947" s="1296"/>
      <c r="G947" s="1578"/>
      <c r="H947" s="1583"/>
      <c r="I947" s="1583"/>
      <c r="J947" s="1298"/>
      <c r="K947" s="1298"/>
      <c r="L947" s="1298"/>
      <c r="M947" s="1298"/>
      <c r="N947" s="1298"/>
      <c r="O947" s="1296"/>
      <c r="P947" s="1296"/>
      <c r="Q947" s="1296"/>
      <c r="R947" s="1297"/>
      <c r="S947" s="1297"/>
      <c r="T947" s="1297"/>
      <c r="U947" s="1297"/>
      <c r="V947" s="1297"/>
      <c r="W947" s="1297"/>
      <c r="X947" s="1297"/>
      <c r="Y947" s="1297"/>
      <c r="Z947" s="1297"/>
    </row>
    <row r="948" spans="1:26" ht="15.75" customHeight="1">
      <c r="A948" s="1575"/>
      <c r="B948" s="1582"/>
      <c r="C948" s="1297"/>
      <c r="D948" s="1296"/>
      <c r="E948" s="1296"/>
      <c r="F948" s="1296"/>
      <c r="G948" s="1578"/>
      <c r="H948" s="1583"/>
      <c r="I948" s="1583"/>
      <c r="J948" s="1298"/>
      <c r="K948" s="1298"/>
      <c r="L948" s="1298"/>
      <c r="M948" s="1298"/>
      <c r="N948" s="1298"/>
      <c r="O948" s="1296"/>
      <c r="P948" s="1296"/>
      <c r="Q948" s="1296"/>
      <c r="R948" s="1297"/>
      <c r="S948" s="1297"/>
      <c r="T948" s="1297"/>
      <c r="U948" s="1297"/>
      <c r="V948" s="1297"/>
      <c r="W948" s="1297"/>
      <c r="X948" s="1297"/>
      <c r="Y948" s="1297"/>
      <c r="Z948" s="1297"/>
    </row>
    <row r="949" spans="1:26" ht="15.75" customHeight="1">
      <c r="A949" s="1575"/>
      <c r="B949" s="1582"/>
      <c r="C949" s="1297"/>
      <c r="D949" s="1296"/>
      <c r="E949" s="1296"/>
      <c r="F949" s="1296"/>
      <c r="G949" s="1578"/>
      <c r="H949" s="1583"/>
      <c r="I949" s="1583"/>
      <c r="J949" s="1298"/>
      <c r="K949" s="1298"/>
      <c r="L949" s="1298"/>
      <c r="M949" s="1298"/>
      <c r="N949" s="1298"/>
      <c r="O949" s="1296"/>
      <c r="P949" s="1296"/>
      <c r="Q949" s="1296"/>
      <c r="R949" s="1297"/>
      <c r="S949" s="1297"/>
      <c r="T949" s="1297"/>
      <c r="U949" s="1297"/>
      <c r="V949" s="1297"/>
      <c r="W949" s="1297"/>
      <c r="X949" s="1297"/>
      <c r="Y949" s="1297"/>
      <c r="Z949" s="1297"/>
    </row>
    <row r="950" spans="1:26" ht="15.75" customHeight="1">
      <c r="A950" s="1575"/>
      <c r="B950" s="1582"/>
      <c r="C950" s="1297"/>
      <c r="D950" s="1296"/>
      <c r="E950" s="1296"/>
      <c r="F950" s="1296"/>
      <c r="G950" s="1578"/>
      <c r="H950" s="1583"/>
      <c r="I950" s="1583"/>
      <c r="J950" s="1298"/>
      <c r="K950" s="1298"/>
      <c r="L950" s="1298"/>
      <c r="M950" s="1298"/>
      <c r="N950" s="1298"/>
      <c r="O950" s="1296"/>
      <c r="P950" s="1296"/>
      <c r="Q950" s="1296"/>
      <c r="R950" s="1297"/>
      <c r="S950" s="1297"/>
      <c r="T950" s="1297"/>
      <c r="U950" s="1297"/>
      <c r="V950" s="1297"/>
      <c r="W950" s="1297"/>
      <c r="X950" s="1297"/>
      <c r="Y950" s="1297"/>
      <c r="Z950" s="1297"/>
    </row>
    <row r="951" spans="1:26" ht="15.75" customHeight="1">
      <c r="A951" s="1575"/>
      <c r="B951" s="1582"/>
      <c r="C951" s="1297"/>
      <c r="D951" s="1296"/>
      <c r="E951" s="1296"/>
      <c r="F951" s="1296"/>
      <c r="G951" s="1578"/>
      <c r="H951" s="1583"/>
      <c r="I951" s="1583"/>
      <c r="J951" s="1298"/>
      <c r="K951" s="1298"/>
      <c r="L951" s="1298"/>
      <c r="M951" s="1298"/>
      <c r="N951" s="1298"/>
      <c r="O951" s="1296"/>
      <c r="P951" s="1296"/>
      <c r="Q951" s="1296"/>
      <c r="R951" s="1297"/>
      <c r="S951" s="1297"/>
      <c r="T951" s="1297"/>
      <c r="U951" s="1297"/>
      <c r="V951" s="1297"/>
      <c r="W951" s="1297"/>
      <c r="X951" s="1297"/>
      <c r="Y951" s="1297"/>
      <c r="Z951" s="1297"/>
    </row>
    <row r="952" spans="1:26" ht="15.75" customHeight="1">
      <c r="A952" s="1575"/>
      <c r="B952" s="1582"/>
      <c r="C952" s="1297"/>
      <c r="D952" s="1296"/>
      <c r="E952" s="1296"/>
      <c r="F952" s="1296"/>
      <c r="G952" s="1578"/>
      <c r="H952" s="1583"/>
      <c r="I952" s="1583"/>
      <c r="J952" s="1298"/>
      <c r="K952" s="1298"/>
      <c r="L952" s="1298"/>
      <c r="M952" s="1298"/>
      <c r="N952" s="1298"/>
      <c r="O952" s="1296"/>
      <c r="P952" s="1296"/>
      <c r="Q952" s="1296"/>
      <c r="R952" s="1297"/>
      <c r="S952" s="1297"/>
      <c r="T952" s="1297"/>
      <c r="U952" s="1297"/>
      <c r="V952" s="1297"/>
      <c r="W952" s="1297"/>
      <c r="X952" s="1297"/>
      <c r="Y952" s="1297"/>
      <c r="Z952" s="1297"/>
    </row>
    <row r="953" spans="1:26" ht="15.75" customHeight="1">
      <c r="A953" s="1575"/>
      <c r="B953" s="1582"/>
      <c r="C953" s="1297"/>
      <c r="D953" s="1296"/>
      <c r="E953" s="1296"/>
      <c r="F953" s="1296"/>
      <c r="G953" s="1578"/>
      <c r="H953" s="1583"/>
      <c r="I953" s="1583"/>
      <c r="J953" s="1298"/>
      <c r="K953" s="1298"/>
      <c r="L953" s="1298"/>
      <c r="M953" s="1298"/>
      <c r="N953" s="1298"/>
      <c r="O953" s="1296"/>
      <c r="P953" s="1296"/>
      <c r="Q953" s="1296"/>
      <c r="R953" s="1297"/>
      <c r="S953" s="1297"/>
      <c r="T953" s="1297"/>
      <c r="U953" s="1297"/>
      <c r="V953" s="1297"/>
      <c r="W953" s="1297"/>
      <c r="X953" s="1297"/>
      <c r="Y953" s="1297"/>
      <c r="Z953" s="1297"/>
    </row>
    <row r="954" spans="1:26" ht="15.75" customHeight="1">
      <c r="A954" s="1575"/>
      <c r="B954" s="1582"/>
      <c r="C954" s="1297"/>
      <c r="D954" s="1296"/>
      <c r="E954" s="1296"/>
      <c r="F954" s="1296"/>
      <c r="G954" s="1578"/>
      <c r="H954" s="1583"/>
      <c r="I954" s="1583"/>
      <c r="J954" s="1298"/>
      <c r="K954" s="1298"/>
      <c r="L954" s="1298"/>
      <c r="M954" s="1298"/>
      <c r="N954" s="1298"/>
      <c r="O954" s="1296"/>
      <c r="P954" s="1296"/>
      <c r="Q954" s="1296"/>
      <c r="R954" s="1297"/>
      <c r="S954" s="1297"/>
      <c r="T954" s="1297"/>
      <c r="U954" s="1297"/>
      <c r="V954" s="1297"/>
      <c r="W954" s="1297"/>
      <c r="X954" s="1297"/>
      <c r="Y954" s="1297"/>
      <c r="Z954" s="1297"/>
    </row>
    <row r="955" spans="1:26" ht="15.75" customHeight="1">
      <c r="A955" s="1575"/>
      <c r="B955" s="1582"/>
      <c r="C955" s="1297"/>
      <c r="D955" s="1296"/>
      <c r="E955" s="1296"/>
      <c r="F955" s="1296"/>
      <c r="G955" s="1578"/>
      <c r="H955" s="1583"/>
      <c r="I955" s="1583"/>
      <c r="J955" s="1298"/>
      <c r="K955" s="1298"/>
      <c r="L955" s="1298"/>
      <c r="M955" s="1298"/>
      <c r="N955" s="1298"/>
      <c r="O955" s="1296"/>
      <c r="P955" s="1296"/>
      <c r="Q955" s="1296"/>
      <c r="R955" s="1297"/>
      <c r="S955" s="1297"/>
      <c r="T955" s="1297"/>
      <c r="U955" s="1297"/>
      <c r="V955" s="1297"/>
      <c r="W955" s="1297"/>
      <c r="X955" s="1297"/>
      <c r="Y955" s="1297"/>
      <c r="Z955" s="1297"/>
    </row>
    <row r="956" spans="1:26" ht="15.75" customHeight="1">
      <c r="A956" s="1575"/>
      <c r="B956" s="1582"/>
      <c r="C956" s="1297"/>
      <c r="D956" s="1296"/>
      <c r="E956" s="1296"/>
      <c r="F956" s="1296"/>
      <c r="G956" s="1578"/>
      <c r="H956" s="1583"/>
      <c r="I956" s="1583"/>
      <c r="J956" s="1298"/>
      <c r="K956" s="1298"/>
      <c r="L956" s="1298"/>
      <c r="M956" s="1298"/>
      <c r="N956" s="1298"/>
      <c r="O956" s="1296"/>
      <c r="P956" s="1296"/>
      <c r="Q956" s="1296"/>
      <c r="R956" s="1297"/>
      <c r="S956" s="1297"/>
      <c r="T956" s="1297"/>
      <c r="U956" s="1297"/>
      <c r="V956" s="1297"/>
      <c r="W956" s="1297"/>
      <c r="X956" s="1297"/>
      <c r="Y956" s="1297"/>
      <c r="Z956" s="1297"/>
    </row>
    <row r="957" spans="1:26" ht="15.75" customHeight="1">
      <c r="A957" s="1575"/>
      <c r="B957" s="1582"/>
      <c r="C957" s="1297"/>
      <c r="D957" s="1296"/>
      <c r="E957" s="1296"/>
      <c r="F957" s="1296"/>
      <c r="G957" s="1578"/>
      <c r="H957" s="1583"/>
      <c r="I957" s="1583"/>
      <c r="J957" s="1298"/>
      <c r="K957" s="1298"/>
      <c r="L957" s="1298"/>
      <c r="M957" s="1298"/>
      <c r="N957" s="1298"/>
      <c r="O957" s="1296"/>
      <c r="P957" s="1296"/>
      <c r="Q957" s="1296"/>
      <c r="R957" s="1297"/>
      <c r="S957" s="1297"/>
      <c r="T957" s="1297"/>
      <c r="U957" s="1297"/>
      <c r="V957" s="1297"/>
      <c r="W957" s="1297"/>
      <c r="X957" s="1297"/>
      <c r="Y957" s="1297"/>
      <c r="Z957" s="1297"/>
    </row>
    <row r="958" spans="1:26" ht="15.75" customHeight="1">
      <c r="A958" s="1575"/>
      <c r="B958" s="1582"/>
      <c r="C958" s="1297"/>
      <c r="D958" s="1296"/>
      <c r="E958" s="1296"/>
      <c r="F958" s="1296"/>
      <c r="G958" s="1578"/>
      <c r="H958" s="1583"/>
      <c r="I958" s="1583"/>
      <c r="J958" s="1298"/>
      <c r="K958" s="1298"/>
      <c r="L958" s="1298"/>
      <c r="M958" s="1298"/>
      <c r="N958" s="1298"/>
      <c r="O958" s="1296"/>
      <c r="P958" s="1296"/>
      <c r="Q958" s="1296"/>
      <c r="R958" s="1297"/>
      <c r="S958" s="1297"/>
      <c r="T958" s="1297"/>
      <c r="U958" s="1297"/>
      <c r="V958" s="1297"/>
      <c r="W958" s="1297"/>
      <c r="X958" s="1297"/>
      <c r="Y958" s="1297"/>
      <c r="Z958" s="1297"/>
    </row>
    <row r="959" spans="1:26" ht="15.75" customHeight="1">
      <c r="A959" s="1575"/>
      <c r="B959" s="1582"/>
      <c r="C959" s="1297"/>
      <c r="D959" s="1296"/>
      <c r="E959" s="1296"/>
      <c r="F959" s="1296"/>
      <c r="G959" s="1578"/>
      <c r="H959" s="1583"/>
      <c r="I959" s="1583"/>
      <c r="J959" s="1298"/>
      <c r="K959" s="1298"/>
      <c r="L959" s="1298"/>
      <c r="M959" s="1298"/>
      <c r="N959" s="1298"/>
      <c r="O959" s="1296"/>
      <c r="P959" s="1296"/>
      <c r="Q959" s="1296"/>
      <c r="R959" s="1297"/>
      <c r="S959" s="1297"/>
      <c r="T959" s="1297"/>
      <c r="U959" s="1297"/>
      <c r="V959" s="1297"/>
      <c r="W959" s="1297"/>
      <c r="X959" s="1297"/>
      <c r="Y959" s="1297"/>
      <c r="Z959" s="1297"/>
    </row>
    <row r="960" spans="1:26" ht="15.75" customHeight="1">
      <c r="A960" s="1575"/>
      <c r="B960" s="1582"/>
      <c r="C960" s="1297"/>
      <c r="D960" s="1296"/>
      <c r="E960" s="1296"/>
      <c r="F960" s="1296"/>
      <c r="G960" s="1578"/>
      <c r="H960" s="1583"/>
      <c r="I960" s="1583"/>
      <c r="J960" s="1298"/>
      <c r="K960" s="1298"/>
      <c r="L960" s="1298"/>
      <c r="M960" s="1298"/>
      <c r="N960" s="1298"/>
      <c r="O960" s="1296"/>
      <c r="P960" s="1296"/>
      <c r="Q960" s="1296"/>
      <c r="R960" s="1297"/>
      <c r="S960" s="1297"/>
      <c r="T960" s="1297"/>
      <c r="U960" s="1297"/>
      <c r="V960" s="1297"/>
      <c r="W960" s="1297"/>
      <c r="X960" s="1297"/>
      <c r="Y960" s="1297"/>
      <c r="Z960" s="1297"/>
    </row>
    <row r="961" spans="1:26" ht="15.75" customHeight="1">
      <c r="A961" s="1575"/>
      <c r="B961" s="1582"/>
      <c r="C961" s="1297"/>
      <c r="D961" s="1296"/>
      <c r="E961" s="1296"/>
      <c r="F961" s="1296"/>
      <c r="G961" s="1578"/>
      <c r="H961" s="1583"/>
      <c r="I961" s="1583"/>
      <c r="J961" s="1298"/>
      <c r="K961" s="1298"/>
      <c r="L961" s="1298"/>
      <c r="M961" s="1298"/>
      <c r="N961" s="1298"/>
      <c r="O961" s="1296"/>
      <c r="P961" s="1296"/>
      <c r="Q961" s="1296"/>
      <c r="R961" s="1297"/>
      <c r="S961" s="1297"/>
      <c r="T961" s="1297"/>
      <c r="U961" s="1297"/>
      <c r="V961" s="1297"/>
      <c r="W961" s="1297"/>
      <c r="X961" s="1297"/>
      <c r="Y961" s="1297"/>
      <c r="Z961" s="1297"/>
    </row>
    <row r="962" spans="1:26" ht="15.75" customHeight="1">
      <c r="A962" s="1575"/>
      <c r="B962" s="1582"/>
      <c r="C962" s="1297"/>
      <c r="D962" s="1296"/>
      <c r="E962" s="1296"/>
      <c r="F962" s="1296"/>
      <c r="G962" s="1578"/>
      <c r="H962" s="1583"/>
      <c r="I962" s="1583"/>
      <c r="J962" s="1298"/>
      <c r="K962" s="1298"/>
      <c r="L962" s="1298"/>
      <c r="M962" s="1298"/>
      <c r="N962" s="1298"/>
      <c r="O962" s="1296"/>
      <c r="P962" s="1296"/>
      <c r="Q962" s="1296"/>
      <c r="R962" s="1297"/>
      <c r="S962" s="1297"/>
      <c r="T962" s="1297"/>
      <c r="U962" s="1297"/>
      <c r="V962" s="1297"/>
      <c r="W962" s="1297"/>
      <c r="X962" s="1297"/>
      <c r="Y962" s="1297"/>
      <c r="Z962" s="1297"/>
    </row>
    <row r="963" spans="1:26" ht="15.75" customHeight="1">
      <c r="A963" s="1575"/>
      <c r="B963" s="1582"/>
      <c r="C963" s="1297"/>
      <c r="D963" s="1296"/>
      <c r="E963" s="1296"/>
      <c r="F963" s="1296"/>
      <c r="G963" s="1578"/>
      <c r="H963" s="1583"/>
      <c r="I963" s="1583"/>
      <c r="J963" s="1298"/>
      <c r="K963" s="1298"/>
      <c r="L963" s="1298"/>
      <c r="M963" s="1298"/>
      <c r="N963" s="1298"/>
      <c r="O963" s="1296"/>
      <c r="P963" s="1296"/>
      <c r="Q963" s="1296"/>
      <c r="R963" s="1297"/>
      <c r="S963" s="1297"/>
      <c r="T963" s="1297"/>
      <c r="U963" s="1297"/>
      <c r="V963" s="1297"/>
      <c r="W963" s="1297"/>
      <c r="X963" s="1297"/>
      <c r="Y963" s="1297"/>
      <c r="Z963" s="1297"/>
    </row>
    <row r="964" spans="1:26" ht="15.75" customHeight="1">
      <c r="A964" s="1575"/>
      <c r="B964" s="1582"/>
      <c r="C964" s="1297"/>
      <c r="D964" s="1296"/>
      <c r="E964" s="1296"/>
      <c r="F964" s="1296"/>
      <c r="G964" s="1578"/>
      <c r="H964" s="1583"/>
      <c r="I964" s="1583"/>
      <c r="J964" s="1298"/>
      <c r="K964" s="1298"/>
      <c r="L964" s="1298"/>
      <c r="M964" s="1298"/>
      <c r="N964" s="1298"/>
      <c r="O964" s="1296"/>
      <c r="P964" s="1296"/>
      <c r="Q964" s="1296"/>
      <c r="R964" s="1297"/>
      <c r="S964" s="1297"/>
      <c r="T964" s="1297"/>
      <c r="U964" s="1297"/>
      <c r="V964" s="1297"/>
      <c r="W964" s="1297"/>
      <c r="X964" s="1297"/>
      <c r="Y964" s="1297"/>
      <c r="Z964" s="1297"/>
    </row>
    <row r="965" spans="1:26" ht="15.75" customHeight="1">
      <c r="A965" s="1575"/>
      <c r="B965" s="1582"/>
      <c r="C965" s="1297"/>
      <c r="D965" s="1296"/>
      <c r="E965" s="1296"/>
      <c r="F965" s="1296"/>
      <c r="G965" s="1578"/>
      <c r="H965" s="1583"/>
      <c r="I965" s="1583"/>
      <c r="J965" s="1298"/>
      <c r="K965" s="1298"/>
      <c r="L965" s="1298"/>
      <c r="M965" s="1298"/>
      <c r="N965" s="1298"/>
      <c r="O965" s="1296"/>
      <c r="P965" s="1296"/>
      <c r="Q965" s="1296"/>
      <c r="R965" s="1297"/>
      <c r="S965" s="1297"/>
      <c r="T965" s="1297"/>
      <c r="U965" s="1297"/>
      <c r="V965" s="1297"/>
      <c r="W965" s="1297"/>
      <c r="X965" s="1297"/>
      <c r="Y965" s="1297"/>
      <c r="Z965" s="1297"/>
    </row>
    <row r="966" spans="1:26" ht="15.75" customHeight="1">
      <c r="A966" s="1575"/>
      <c r="B966" s="1582"/>
      <c r="C966" s="1297"/>
      <c r="D966" s="1296"/>
      <c r="E966" s="1296"/>
      <c r="F966" s="1296"/>
      <c r="G966" s="1578"/>
      <c r="H966" s="1583"/>
      <c r="I966" s="1583"/>
      <c r="J966" s="1298"/>
      <c r="K966" s="1298"/>
      <c r="L966" s="1298"/>
      <c r="M966" s="1298"/>
      <c r="N966" s="1298"/>
      <c r="O966" s="1296"/>
      <c r="P966" s="1296"/>
      <c r="Q966" s="1296"/>
      <c r="R966" s="1297"/>
      <c r="S966" s="1297"/>
      <c r="T966" s="1297"/>
      <c r="U966" s="1297"/>
      <c r="V966" s="1297"/>
      <c r="W966" s="1297"/>
      <c r="X966" s="1297"/>
      <c r="Y966" s="1297"/>
      <c r="Z966" s="1297"/>
    </row>
    <row r="967" spans="1:26" ht="15.75" customHeight="1">
      <c r="A967" s="1575"/>
      <c r="B967" s="1582"/>
      <c r="C967" s="1297"/>
      <c r="D967" s="1296"/>
      <c r="E967" s="1296"/>
      <c r="F967" s="1296"/>
      <c r="G967" s="1578"/>
      <c r="H967" s="1583"/>
      <c r="I967" s="1583"/>
      <c r="J967" s="1298"/>
      <c r="K967" s="1298"/>
      <c r="L967" s="1298"/>
      <c r="M967" s="1298"/>
      <c r="N967" s="1298"/>
      <c r="O967" s="1296"/>
      <c r="P967" s="1296"/>
      <c r="Q967" s="1296"/>
      <c r="R967" s="1297"/>
      <c r="S967" s="1297"/>
      <c r="T967" s="1297"/>
      <c r="U967" s="1297"/>
      <c r="V967" s="1297"/>
      <c r="W967" s="1297"/>
      <c r="X967" s="1297"/>
      <c r="Y967" s="1297"/>
      <c r="Z967" s="1297"/>
    </row>
    <row r="968" spans="1:26" ht="15.75" customHeight="1">
      <c r="A968" s="1575"/>
      <c r="B968" s="1582"/>
      <c r="C968" s="1297"/>
      <c r="D968" s="1296"/>
      <c r="E968" s="1296"/>
      <c r="F968" s="1296"/>
      <c r="G968" s="1578"/>
      <c r="H968" s="1583"/>
      <c r="I968" s="1583"/>
      <c r="J968" s="1298"/>
      <c r="K968" s="1298"/>
      <c r="L968" s="1298"/>
      <c r="M968" s="1298"/>
      <c r="N968" s="1298"/>
      <c r="O968" s="1296"/>
      <c r="P968" s="1296"/>
      <c r="Q968" s="1296"/>
      <c r="R968" s="1297"/>
      <c r="S968" s="1297"/>
      <c r="T968" s="1297"/>
      <c r="U968" s="1297"/>
      <c r="V968" s="1297"/>
      <c r="W968" s="1297"/>
      <c r="X968" s="1297"/>
      <c r="Y968" s="1297"/>
      <c r="Z968" s="1297"/>
    </row>
    <row r="969" spans="1:26" ht="15.75" customHeight="1">
      <c r="A969" s="1575"/>
      <c r="B969" s="1582"/>
      <c r="C969" s="1297"/>
      <c r="D969" s="1296"/>
      <c r="E969" s="1296"/>
      <c r="F969" s="1296"/>
      <c r="G969" s="1578"/>
      <c r="H969" s="1583"/>
      <c r="I969" s="1583"/>
      <c r="J969" s="1298"/>
      <c r="K969" s="1298"/>
      <c r="L969" s="1298"/>
      <c r="M969" s="1298"/>
      <c r="N969" s="1298"/>
      <c r="O969" s="1296"/>
      <c r="P969" s="1296"/>
      <c r="Q969" s="1296"/>
      <c r="R969" s="1297"/>
      <c r="S969" s="1297"/>
      <c r="T969" s="1297"/>
      <c r="U969" s="1297"/>
      <c r="V969" s="1297"/>
      <c r="W969" s="1297"/>
      <c r="X969" s="1297"/>
      <c r="Y969" s="1297"/>
      <c r="Z969" s="1297"/>
    </row>
    <row r="970" spans="1:26" ht="15.75" customHeight="1">
      <c r="A970" s="1575"/>
      <c r="B970" s="1582"/>
      <c r="C970" s="1297"/>
      <c r="D970" s="1296"/>
      <c r="E970" s="1296"/>
      <c r="F970" s="1296"/>
      <c r="G970" s="1578"/>
      <c r="H970" s="1583"/>
      <c r="I970" s="1583"/>
      <c r="J970" s="1298"/>
      <c r="K970" s="1298"/>
      <c r="L970" s="1298"/>
      <c r="M970" s="1298"/>
      <c r="N970" s="1298"/>
      <c r="O970" s="1296"/>
      <c r="P970" s="1296"/>
      <c r="Q970" s="1296"/>
      <c r="R970" s="1297"/>
      <c r="S970" s="1297"/>
      <c r="T970" s="1297"/>
      <c r="U970" s="1297"/>
      <c r="V970" s="1297"/>
      <c r="W970" s="1297"/>
      <c r="X970" s="1297"/>
      <c r="Y970" s="1297"/>
      <c r="Z970" s="1297"/>
    </row>
    <row r="971" spans="1:26" ht="15.75" customHeight="1">
      <c r="A971" s="1575"/>
      <c r="B971" s="1582"/>
      <c r="C971" s="1297"/>
      <c r="D971" s="1296"/>
      <c r="E971" s="1296"/>
      <c r="F971" s="1296"/>
      <c r="G971" s="1578"/>
      <c r="H971" s="1583"/>
      <c r="I971" s="1583"/>
      <c r="J971" s="1298"/>
      <c r="K971" s="1298"/>
      <c r="L971" s="1298"/>
      <c r="M971" s="1298"/>
      <c r="N971" s="1298"/>
      <c r="O971" s="1296"/>
      <c r="P971" s="1296"/>
      <c r="Q971" s="1296"/>
      <c r="R971" s="1297"/>
      <c r="S971" s="1297"/>
      <c r="T971" s="1297"/>
      <c r="U971" s="1297"/>
      <c r="V971" s="1297"/>
      <c r="W971" s="1297"/>
      <c r="X971" s="1297"/>
      <c r="Y971" s="1297"/>
      <c r="Z971" s="1297"/>
    </row>
    <row r="972" spans="1:26" ht="15.75" customHeight="1">
      <c r="A972" s="1575"/>
      <c r="B972" s="1582"/>
      <c r="C972" s="1297"/>
      <c r="D972" s="1296"/>
      <c r="E972" s="1296"/>
      <c r="F972" s="1296"/>
      <c r="G972" s="1578"/>
      <c r="H972" s="1583"/>
      <c r="I972" s="1583"/>
      <c r="J972" s="1298"/>
      <c r="K972" s="1298"/>
      <c r="L972" s="1298"/>
      <c r="M972" s="1298"/>
      <c r="N972" s="1298"/>
      <c r="O972" s="1296"/>
      <c r="P972" s="1296"/>
      <c r="Q972" s="1296"/>
      <c r="R972" s="1297"/>
      <c r="S972" s="1297"/>
      <c r="T972" s="1297"/>
      <c r="U972" s="1297"/>
      <c r="V972" s="1297"/>
      <c r="W972" s="1297"/>
      <c r="X972" s="1297"/>
      <c r="Y972" s="1297"/>
      <c r="Z972" s="1297"/>
    </row>
    <row r="973" spans="1:26" ht="15.75" customHeight="1">
      <c r="A973" s="1575"/>
      <c r="B973" s="1582"/>
      <c r="C973" s="1297"/>
      <c r="D973" s="1296"/>
      <c r="E973" s="1296"/>
      <c r="F973" s="1296"/>
      <c r="G973" s="1578"/>
      <c r="H973" s="1583"/>
      <c r="I973" s="1583"/>
      <c r="J973" s="1298"/>
      <c r="K973" s="1298"/>
      <c r="L973" s="1298"/>
      <c r="M973" s="1298"/>
      <c r="N973" s="1298"/>
      <c r="O973" s="1296"/>
      <c r="P973" s="1296"/>
      <c r="Q973" s="1296"/>
      <c r="R973" s="1297"/>
      <c r="S973" s="1297"/>
      <c r="T973" s="1297"/>
      <c r="U973" s="1297"/>
      <c r="V973" s="1297"/>
      <c r="W973" s="1297"/>
      <c r="X973" s="1297"/>
      <c r="Y973" s="1297"/>
      <c r="Z973" s="1297"/>
    </row>
    <row r="974" spans="1:26" ht="15.75" customHeight="1">
      <c r="A974" s="1575"/>
      <c r="B974" s="1582"/>
      <c r="C974" s="1297"/>
      <c r="D974" s="1296"/>
      <c r="E974" s="1296"/>
      <c r="F974" s="1296"/>
      <c r="G974" s="1578"/>
      <c r="H974" s="1583"/>
      <c r="I974" s="1583"/>
      <c r="J974" s="1298"/>
      <c r="K974" s="1298"/>
      <c r="L974" s="1298"/>
      <c r="M974" s="1298"/>
      <c r="N974" s="1298"/>
      <c r="O974" s="1296"/>
      <c r="P974" s="1296"/>
      <c r="Q974" s="1296"/>
      <c r="R974" s="1297"/>
      <c r="S974" s="1297"/>
      <c r="T974" s="1297"/>
      <c r="U974" s="1297"/>
      <c r="V974" s="1297"/>
      <c r="W974" s="1297"/>
      <c r="X974" s="1297"/>
      <c r="Y974" s="1297"/>
      <c r="Z974" s="1297"/>
    </row>
    <row r="975" spans="1:26" ht="15.75" customHeight="1">
      <c r="A975" s="1575"/>
      <c r="B975" s="1582"/>
      <c r="C975" s="1297"/>
      <c r="D975" s="1296"/>
      <c r="E975" s="1296"/>
      <c r="F975" s="1296"/>
      <c r="G975" s="1578"/>
      <c r="H975" s="1583"/>
      <c r="I975" s="1583"/>
      <c r="J975" s="1298"/>
      <c r="K975" s="1298"/>
      <c r="L975" s="1298"/>
      <c r="M975" s="1298"/>
      <c r="N975" s="1298"/>
      <c r="O975" s="1296"/>
      <c r="P975" s="1296"/>
      <c r="Q975" s="1296"/>
      <c r="R975" s="1297"/>
      <c r="S975" s="1297"/>
      <c r="T975" s="1297"/>
      <c r="U975" s="1297"/>
      <c r="V975" s="1297"/>
      <c r="W975" s="1297"/>
      <c r="X975" s="1297"/>
      <c r="Y975" s="1297"/>
      <c r="Z975" s="1297"/>
    </row>
    <row r="976" spans="1:26" ht="15.75" customHeight="1">
      <c r="A976" s="1575"/>
      <c r="B976" s="1582"/>
      <c r="C976" s="1297"/>
      <c r="D976" s="1296"/>
      <c r="E976" s="1296"/>
      <c r="F976" s="1296"/>
      <c r="G976" s="1578"/>
      <c r="H976" s="1583"/>
      <c r="I976" s="1583"/>
      <c r="J976" s="1298"/>
      <c r="K976" s="1298"/>
      <c r="L976" s="1298"/>
      <c r="M976" s="1298"/>
      <c r="N976" s="1298"/>
      <c r="O976" s="1296"/>
      <c r="P976" s="1296"/>
      <c r="Q976" s="1296"/>
      <c r="R976" s="1297"/>
      <c r="S976" s="1297"/>
      <c r="T976" s="1297"/>
      <c r="U976" s="1297"/>
      <c r="V976" s="1297"/>
      <c r="W976" s="1297"/>
      <c r="X976" s="1297"/>
      <c r="Y976" s="1297"/>
      <c r="Z976" s="1297"/>
    </row>
    <row r="977" spans="1:26" ht="15.75" customHeight="1">
      <c r="A977" s="1575"/>
      <c r="B977" s="1582"/>
      <c r="C977" s="1297"/>
      <c r="D977" s="1296"/>
      <c r="E977" s="1296"/>
      <c r="F977" s="1296"/>
      <c r="G977" s="1578"/>
      <c r="H977" s="1583"/>
      <c r="I977" s="1583"/>
      <c r="J977" s="1298"/>
      <c r="K977" s="1298"/>
      <c r="L977" s="1298"/>
      <c r="M977" s="1298"/>
      <c r="N977" s="1298"/>
      <c r="O977" s="1296"/>
      <c r="P977" s="1296"/>
      <c r="Q977" s="1296"/>
      <c r="R977" s="1297"/>
      <c r="S977" s="1297"/>
      <c r="T977" s="1297"/>
      <c r="U977" s="1297"/>
      <c r="V977" s="1297"/>
      <c r="W977" s="1297"/>
      <c r="X977" s="1297"/>
      <c r="Y977" s="1297"/>
      <c r="Z977" s="1297"/>
    </row>
    <row r="978" spans="1:26" ht="15.75" customHeight="1">
      <c r="A978" s="1575"/>
      <c r="B978" s="1582"/>
      <c r="C978" s="1297"/>
      <c r="D978" s="1296"/>
      <c r="E978" s="1296"/>
      <c r="F978" s="1296"/>
      <c r="G978" s="1578"/>
      <c r="H978" s="1583"/>
      <c r="I978" s="1583"/>
      <c r="J978" s="1298"/>
      <c r="K978" s="1298"/>
      <c r="L978" s="1298"/>
      <c r="M978" s="1298"/>
      <c r="N978" s="1298"/>
      <c r="O978" s="1296"/>
      <c r="P978" s="1296"/>
      <c r="Q978" s="1296"/>
      <c r="R978" s="1297"/>
      <c r="S978" s="1297"/>
      <c r="T978" s="1297"/>
      <c r="U978" s="1297"/>
      <c r="V978" s="1297"/>
      <c r="W978" s="1297"/>
      <c r="X978" s="1297"/>
      <c r="Y978" s="1297"/>
      <c r="Z978" s="1297"/>
    </row>
    <row r="979" spans="1:26" ht="15.75" customHeight="1">
      <c r="A979" s="1575"/>
      <c r="B979" s="1582"/>
      <c r="C979" s="1297"/>
      <c r="D979" s="1296"/>
      <c r="E979" s="1296"/>
      <c r="F979" s="1296"/>
      <c r="G979" s="1578"/>
      <c r="H979" s="1583"/>
      <c r="I979" s="1583"/>
      <c r="J979" s="1298"/>
      <c r="K979" s="1298"/>
      <c r="L979" s="1298"/>
      <c r="M979" s="1298"/>
      <c r="N979" s="1298"/>
      <c r="O979" s="1296"/>
      <c r="P979" s="1296"/>
      <c r="Q979" s="1296"/>
      <c r="R979" s="1297"/>
      <c r="S979" s="1297"/>
      <c r="T979" s="1297"/>
      <c r="U979" s="1297"/>
      <c r="V979" s="1297"/>
      <c r="W979" s="1297"/>
      <c r="X979" s="1297"/>
      <c r="Y979" s="1297"/>
      <c r="Z979" s="1297"/>
    </row>
    <row r="980" spans="1:26" ht="15.75" customHeight="1">
      <c r="A980" s="1575"/>
      <c r="B980" s="1582"/>
      <c r="C980" s="1297"/>
      <c r="D980" s="1296"/>
      <c r="E980" s="1296"/>
      <c r="F980" s="1296"/>
      <c r="G980" s="1578"/>
      <c r="H980" s="1583"/>
      <c r="I980" s="1583"/>
      <c r="J980" s="1298"/>
      <c r="K980" s="1298"/>
      <c r="L980" s="1298"/>
      <c r="M980" s="1298"/>
      <c r="N980" s="1298"/>
      <c r="O980" s="1296"/>
      <c r="P980" s="1296"/>
      <c r="Q980" s="1296"/>
      <c r="R980" s="1297"/>
      <c r="S980" s="1297"/>
      <c r="T980" s="1297"/>
      <c r="U980" s="1297"/>
      <c r="V980" s="1297"/>
      <c r="W980" s="1297"/>
      <c r="X980" s="1297"/>
      <c r="Y980" s="1297"/>
      <c r="Z980" s="1297"/>
    </row>
    <row r="981" spans="1:26" ht="15.75" customHeight="1">
      <c r="A981" s="1575"/>
      <c r="B981" s="1582"/>
      <c r="C981" s="1297"/>
      <c r="D981" s="1296"/>
      <c r="E981" s="1296"/>
      <c r="F981" s="1296"/>
      <c r="G981" s="1578"/>
      <c r="H981" s="1583"/>
      <c r="I981" s="1583"/>
      <c r="J981" s="1298"/>
      <c r="K981" s="1298"/>
      <c r="L981" s="1298"/>
      <c r="M981" s="1298"/>
      <c r="N981" s="1298"/>
      <c r="O981" s="1296"/>
      <c r="P981" s="1296"/>
      <c r="Q981" s="1296"/>
      <c r="R981" s="1297"/>
      <c r="S981" s="1297"/>
      <c r="T981" s="1297"/>
      <c r="U981" s="1297"/>
      <c r="V981" s="1297"/>
      <c r="W981" s="1297"/>
      <c r="X981" s="1297"/>
      <c r="Y981" s="1297"/>
      <c r="Z981" s="1297"/>
    </row>
    <row r="982" spans="1:26" ht="15.75" customHeight="1">
      <c r="A982" s="1575"/>
      <c r="B982" s="1582"/>
      <c r="C982" s="1297"/>
      <c r="D982" s="1296"/>
      <c r="E982" s="1296"/>
      <c r="F982" s="1296"/>
      <c r="G982" s="1578"/>
      <c r="H982" s="1583"/>
      <c r="I982" s="1583"/>
      <c r="J982" s="1298"/>
      <c r="K982" s="1298"/>
      <c r="L982" s="1298"/>
      <c r="M982" s="1298"/>
      <c r="N982" s="1298"/>
      <c r="O982" s="1296"/>
      <c r="P982" s="1296"/>
      <c r="Q982" s="1296"/>
      <c r="R982" s="1297"/>
      <c r="S982" s="1297"/>
      <c r="T982" s="1297"/>
      <c r="U982" s="1297"/>
      <c r="V982" s="1297"/>
      <c r="W982" s="1297"/>
      <c r="X982" s="1297"/>
      <c r="Y982" s="1297"/>
      <c r="Z982" s="1297"/>
    </row>
    <row r="983" spans="1:26" ht="15.75" customHeight="1">
      <c r="A983" s="1575"/>
      <c r="B983" s="1582"/>
      <c r="C983" s="1297"/>
      <c r="D983" s="1296"/>
      <c r="E983" s="1296"/>
      <c r="F983" s="1296"/>
      <c r="G983" s="1578"/>
      <c r="H983" s="1583"/>
      <c r="I983" s="1583"/>
      <c r="J983" s="1298"/>
      <c r="K983" s="1298"/>
      <c r="L983" s="1298"/>
      <c r="M983" s="1298"/>
      <c r="N983" s="1298"/>
      <c r="O983" s="1296"/>
      <c r="P983" s="1296"/>
      <c r="Q983" s="1296"/>
      <c r="R983" s="1297"/>
      <c r="S983" s="1297"/>
      <c r="T983" s="1297"/>
      <c r="U983" s="1297"/>
      <c r="V983" s="1297"/>
      <c r="W983" s="1297"/>
      <c r="X983" s="1297"/>
      <c r="Y983" s="1297"/>
      <c r="Z983" s="1297"/>
    </row>
    <row r="984" spans="1:26" ht="15.75" customHeight="1">
      <c r="A984" s="1575"/>
      <c r="B984" s="1582"/>
      <c r="C984" s="1297"/>
      <c r="D984" s="1296"/>
      <c r="E984" s="1296"/>
      <c r="F984" s="1296"/>
      <c r="G984" s="1578"/>
      <c r="H984" s="1583"/>
      <c r="I984" s="1583"/>
      <c r="J984" s="1298"/>
      <c r="K984" s="1298"/>
      <c r="L984" s="1298"/>
      <c r="M984" s="1298"/>
      <c r="N984" s="1298"/>
      <c r="O984" s="1296"/>
      <c r="P984" s="1296"/>
      <c r="Q984" s="1296"/>
      <c r="R984" s="1297"/>
      <c r="S984" s="1297"/>
      <c r="T984" s="1297"/>
      <c r="U984" s="1297"/>
      <c r="V984" s="1297"/>
      <c r="W984" s="1297"/>
      <c r="X984" s="1297"/>
      <c r="Y984" s="1297"/>
      <c r="Z984" s="1297"/>
    </row>
    <row r="985" spans="1:26" ht="15.75" customHeight="1">
      <c r="A985" s="1575"/>
      <c r="B985" s="1582"/>
      <c r="C985" s="1297"/>
      <c r="D985" s="1296"/>
      <c r="E985" s="1296"/>
      <c r="F985" s="1296"/>
      <c r="G985" s="1578"/>
      <c r="H985" s="1583"/>
      <c r="I985" s="1583"/>
      <c r="J985" s="1298"/>
      <c r="K985" s="1298"/>
      <c r="L985" s="1298"/>
      <c r="M985" s="1298"/>
      <c r="N985" s="1298"/>
      <c r="O985" s="1296"/>
      <c r="P985" s="1296"/>
      <c r="Q985" s="1296"/>
      <c r="R985" s="1297"/>
      <c r="S985" s="1297"/>
      <c r="T985" s="1297"/>
      <c r="U985" s="1297"/>
      <c r="V985" s="1297"/>
      <c r="W985" s="1297"/>
      <c r="X985" s="1297"/>
      <c r="Y985" s="1297"/>
      <c r="Z985" s="1297"/>
    </row>
    <row r="986" spans="1:26" ht="15.75" customHeight="1">
      <c r="A986" s="1575"/>
      <c r="B986" s="1582"/>
      <c r="C986" s="1297"/>
      <c r="D986" s="1296"/>
      <c r="E986" s="1296"/>
      <c r="F986" s="1296"/>
      <c r="G986" s="1578"/>
      <c r="H986" s="1583"/>
      <c r="I986" s="1583"/>
      <c r="J986" s="1298"/>
      <c r="K986" s="1298"/>
      <c r="L986" s="1298"/>
      <c r="M986" s="1298"/>
      <c r="N986" s="1298"/>
      <c r="O986" s="1296"/>
      <c r="P986" s="1296"/>
      <c r="Q986" s="1296"/>
      <c r="R986" s="1297"/>
      <c r="S986" s="1297"/>
      <c r="T986" s="1297"/>
      <c r="U986" s="1297"/>
      <c r="V986" s="1297"/>
      <c r="W986" s="1297"/>
      <c r="X986" s="1297"/>
      <c r="Y986" s="1297"/>
      <c r="Z986" s="1297"/>
    </row>
    <row r="987" spans="1:26" ht="15.75" customHeight="1">
      <c r="A987" s="1575"/>
      <c r="B987" s="1582"/>
      <c r="C987" s="1297"/>
      <c r="D987" s="1296"/>
      <c r="E987" s="1296"/>
      <c r="F987" s="1296"/>
      <c r="G987" s="1578"/>
      <c r="H987" s="1583"/>
      <c r="I987" s="1583"/>
      <c r="J987" s="1298"/>
      <c r="K987" s="1298"/>
      <c r="L987" s="1298"/>
      <c r="M987" s="1298"/>
      <c r="N987" s="1298"/>
      <c r="O987" s="1296"/>
      <c r="P987" s="1296"/>
      <c r="Q987" s="1296"/>
      <c r="R987" s="1297"/>
      <c r="S987" s="1297"/>
      <c r="T987" s="1297"/>
      <c r="U987" s="1297"/>
      <c r="V987" s="1297"/>
      <c r="W987" s="1297"/>
      <c r="X987" s="1297"/>
      <c r="Y987" s="1297"/>
      <c r="Z987" s="1297"/>
    </row>
    <row r="988" spans="1:26" ht="15.75" customHeight="1">
      <c r="A988" s="1575"/>
      <c r="B988" s="1582"/>
      <c r="C988" s="1297"/>
      <c r="D988" s="1296"/>
      <c r="E988" s="1296"/>
      <c r="F988" s="1296"/>
      <c r="G988" s="1578"/>
      <c r="H988" s="1583"/>
      <c r="I988" s="1583"/>
      <c r="J988" s="1298"/>
      <c r="K988" s="1298"/>
      <c r="L988" s="1298"/>
      <c r="M988" s="1298"/>
      <c r="N988" s="1298"/>
      <c r="O988" s="1296"/>
      <c r="P988" s="1296"/>
      <c r="Q988" s="1296"/>
      <c r="R988" s="1297"/>
      <c r="S988" s="1297"/>
      <c r="T988" s="1297"/>
      <c r="U988" s="1297"/>
      <c r="V988" s="1297"/>
      <c r="W988" s="1297"/>
      <c r="X988" s="1297"/>
      <c r="Y988" s="1297"/>
      <c r="Z988" s="1297"/>
    </row>
    <row r="989" spans="1:26" ht="15.75" customHeight="1">
      <c r="A989" s="1575"/>
      <c r="B989" s="1582"/>
      <c r="C989" s="1297"/>
      <c r="D989" s="1296"/>
      <c r="E989" s="1296"/>
      <c r="F989" s="1296"/>
      <c r="G989" s="1578"/>
      <c r="H989" s="1583"/>
      <c r="I989" s="1583"/>
      <c r="J989" s="1298"/>
      <c r="K989" s="1298"/>
      <c r="L989" s="1298"/>
      <c r="M989" s="1298"/>
      <c r="N989" s="1298"/>
      <c r="O989" s="1296"/>
      <c r="P989" s="1296"/>
      <c r="Q989" s="1296"/>
      <c r="R989" s="1297"/>
      <c r="S989" s="1297"/>
      <c r="T989" s="1297"/>
      <c r="U989" s="1297"/>
      <c r="V989" s="1297"/>
      <c r="W989" s="1297"/>
      <c r="X989" s="1297"/>
      <c r="Y989" s="1297"/>
      <c r="Z989" s="1297"/>
    </row>
    <row r="990" spans="1:26" ht="15.75" customHeight="1">
      <c r="A990" s="1575"/>
      <c r="B990" s="1582"/>
      <c r="C990" s="1297"/>
      <c r="D990" s="1296"/>
      <c r="E990" s="1296"/>
      <c r="F990" s="1296"/>
      <c r="G990" s="1578"/>
      <c r="H990" s="1583"/>
      <c r="I990" s="1583"/>
      <c r="J990" s="1298"/>
      <c r="K990" s="1298"/>
      <c r="L990" s="1298"/>
      <c r="M990" s="1298"/>
      <c r="N990" s="1298"/>
      <c r="O990" s="1296"/>
      <c r="P990" s="1296"/>
      <c r="Q990" s="1296"/>
      <c r="R990" s="1297"/>
      <c r="S990" s="1297"/>
      <c r="T990" s="1297"/>
      <c r="U990" s="1297"/>
      <c r="V990" s="1297"/>
      <c r="W990" s="1297"/>
      <c r="X990" s="1297"/>
      <c r="Y990" s="1297"/>
      <c r="Z990" s="1297"/>
    </row>
    <row r="991" spans="1:26" ht="15.75" customHeight="1">
      <c r="A991" s="1575"/>
      <c r="B991" s="1582"/>
      <c r="C991" s="1297"/>
      <c r="D991" s="1296"/>
      <c r="E991" s="1296"/>
      <c r="F991" s="1296"/>
      <c r="G991" s="1578"/>
      <c r="H991" s="1583"/>
      <c r="I991" s="1583"/>
      <c r="J991" s="1298"/>
      <c r="K991" s="1298"/>
      <c r="L991" s="1298"/>
      <c r="M991" s="1298"/>
      <c r="N991" s="1298"/>
      <c r="O991" s="1296"/>
      <c r="P991" s="1296"/>
      <c r="Q991" s="1296"/>
      <c r="R991" s="1297"/>
      <c r="S991" s="1297"/>
      <c r="T991" s="1297"/>
      <c r="U991" s="1297"/>
      <c r="V991" s="1297"/>
      <c r="W991" s="1297"/>
      <c r="X991" s="1297"/>
      <c r="Y991" s="1297"/>
      <c r="Z991" s="1297"/>
    </row>
    <row r="992" spans="1:26" ht="15.75" customHeight="1">
      <c r="A992" s="1575"/>
      <c r="B992" s="1582"/>
      <c r="C992" s="1297"/>
      <c r="D992" s="1296"/>
      <c r="E992" s="1296"/>
      <c r="F992" s="1296"/>
      <c r="G992" s="1578"/>
      <c r="H992" s="1583"/>
      <c r="I992" s="1583"/>
      <c r="J992" s="1298"/>
      <c r="K992" s="1298"/>
      <c r="L992" s="1298"/>
      <c r="M992" s="1298"/>
      <c r="N992" s="1298"/>
      <c r="O992" s="1296"/>
      <c r="P992" s="1296"/>
      <c r="Q992" s="1296"/>
      <c r="R992" s="1297"/>
      <c r="S992" s="1297"/>
      <c r="T992" s="1297"/>
      <c r="U992" s="1297"/>
      <c r="V992" s="1297"/>
      <c r="W992" s="1297"/>
      <c r="X992" s="1297"/>
      <c r="Y992" s="1297"/>
      <c r="Z992" s="1297"/>
    </row>
    <row r="993" spans="1:26" ht="15.75" customHeight="1">
      <c r="A993" s="1575"/>
      <c r="B993" s="1582"/>
      <c r="C993" s="1297"/>
      <c r="D993" s="1296"/>
      <c r="E993" s="1296"/>
      <c r="F993" s="1296"/>
      <c r="G993" s="1578"/>
      <c r="H993" s="1583"/>
      <c r="I993" s="1583"/>
      <c r="J993" s="1298"/>
      <c r="K993" s="1298"/>
      <c r="L993" s="1298"/>
      <c r="M993" s="1298"/>
      <c r="N993" s="1298"/>
      <c r="O993" s="1296"/>
      <c r="P993" s="1296"/>
      <c r="Q993" s="1296"/>
      <c r="R993" s="1297"/>
      <c r="S993" s="1297"/>
      <c r="T993" s="1297"/>
      <c r="U993" s="1297"/>
      <c r="V993" s="1297"/>
      <c r="W993" s="1297"/>
      <c r="X993" s="1297"/>
      <c r="Y993" s="1297"/>
      <c r="Z993" s="1297"/>
    </row>
    <row r="994" spans="1:26" ht="15.75" customHeight="1">
      <c r="A994" s="1575"/>
      <c r="B994" s="1582"/>
      <c r="C994" s="1297"/>
      <c r="D994" s="1296"/>
      <c r="E994" s="1296"/>
      <c r="F994" s="1296"/>
      <c r="G994" s="1578"/>
      <c r="H994" s="1583"/>
      <c r="I994" s="1583"/>
      <c r="J994" s="1298"/>
      <c r="K994" s="1298"/>
      <c r="L994" s="1298"/>
      <c r="M994" s="1298"/>
      <c r="N994" s="1298"/>
      <c r="O994" s="1296"/>
      <c r="P994" s="1296"/>
      <c r="Q994" s="1296"/>
      <c r="R994" s="1297"/>
      <c r="S994" s="1297"/>
      <c r="T994" s="1297"/>
      <c r="U994" s="1297"/>
      <c r="V994" s="1297"/>
      <c r="W994" s="1297"/>
      <c r="X994" s="1297"/>
      <c r="Y994" s="1297"/>
      <c r="Z994" s="1297"/>
    </row>
    <row r="995" spans="1:26" ht="15.75" customHeight="1">
      <c r="A995" s="1575"/>
      <c r="B995" s="1582"/>
      <c r="C995" s="1297"/>
      <c r="D995" s="1296"/>
      <c r="E995" s="1296"/>
      <c r="F995" s="1296"/>
      <c r="G995" s="1578"/>
      <c r="H995" s="1583"/>
      <c r="I995" s="1583"/>
      <c r="J995" s="1298"/>
      <c r="K995" s="1298"/>
      <c r="L995" s="1298"/>
      <c r="M995" s="1298"/>
      <c r="N995" s="1298"/>
      <c r="O995" s="1296"/>
      <c r="P995" s="1296"/>
      <c r="Q995" s="1296"/>
      <c r="R995" s="1297"/>
      <c r="S995" s="1297"/>
      <c r="T995" s="1297"/>
      <c r="U995" s="1297"/>
      <c r="V995" s="1297"/>
      <c r="W995" s="1297"/>
      <c r="X995" s="1297"/>
      <c r="Y995" s="1297"/>
      <c r="Z995" s="1297"/>
    </row>
    <row r="996" spans="1:26" ht="15.75" customHeight="1">
      <c r="A996" s="1575"/>
      <c r="B996" s="1582"/>
      <c r="C996" s="1297"/>
      <c r="D996" s="1296"/>
      <c r="E996" s="1296"/>
      <c r="F996" s="1296"/>
      <c r="G996" s="1578"/>
      <c r="H996" s="1583"/>
      <c r="I996" s="1583"/>
      <c r="J996" s="1298"/>
      <c r="K996" s="1298"/>
      <c r="L996" s="1298"/>
      <c r="M996" s="1298"/>
      <c r="N996" s="1298"/>
      <c r="O996" s="1296"/>
      <c r="P996" s="1296"/>
      <c r="Q996" s="1296"/>
      <c r="R996" s="1297"/>
      <c r="S996" s="1297"/>
      <c r="T996" s="1297"/>
      <c r="U996" s="1297"/>
      <c r="V996" s="1297"/>
      <c r="W996" s="1297"/>
      <c r="X996" s="1297"/>
      <c r="Y996" s="1297"/>
      <c r="Z996" s="1297"/>
    </row>
    <row r="997" spans="1:26" ht="15.75" customHeight="1">
      <c r="A997" s="1575"/>
      <c r="B997" s="1582"/>
      <c r="C997" s="1297"/>
      <c r="D997" s="1296"/>
      <c r="E997" s="1296"/>
      <c r="F997" s="1296"/>
      <c r="G997" s="1578"/>
      <c r="H997" s="1583"/>
      <c r="I997" s="1583"/>
      <c r="J997" s="1298"/>
      <c r="K997" s="1298"/>
      <c r="L997" s="1298"/>
      <c r="M997" s="1298"/>
      <c r="N997" s="1298"/>
      <c r="O997" s="1296"/>
      <c r="P997" s="1296"/>
      <c r="Q997" s="1296"/>
      <c r="R997" s="1297"/>
      <c r="S997" s="1297"/>
      <c r="T997" s="1297"/>
      <c r="U997" s="1297"/>
      <c r="V997" s="1297"/>
      <c r="W997" s="1297"/>
      <c r="X997" s="1297"/>
      <c r="Y997" s="1297"/>
      <c r="Z997" s="1297"/>
    </row>
    <row r="998" spans="1:26" ht="15.75" customHeight="1">
      <c r="A998" s="1575"/>
      <c r="B998" s="1582"/>
      <c r="C998" s="1297"/>
      <c r="D998" s="1296"/>
      <c r="E998" s="1296"/>
      <c r="F998" s="1296"/>
      <c r="G998" s="1578"/>
      <c r="H998" s="1583"/>
      <c r="I998" s="1583"/>
      <c r="J998" s="1298"/>
      <c r="K998" s="1298"/>
      <c r="L998" s="1298"/>
      <c r="M998" s="1298"/>
      <c r="N998" s="1298"/>
      <c r="O998" s="1296"/>
      <c r="P998" s="1296"/>
      <c r="Q998" s="1296"/>
      <c r="R998" s="1297"/>
      <c r="S998" s="1297"/>
      <c r="T998" s="1297"/>
      <c r="U998" s="1297"/>
      <c r="V998" s="1297"/>
      <c r="W998" s="1297"/>
      <c r="X998" s="1297"/>
      <c r="Y998" s="1297"/>
      <c r="Z998" s="1297"/>
    </row>
    <row r="999" spans="1:26" ht="15.75" customHeight="1">
      <c r="A999" s="1575"/>
      <c r="B999" s="1582"/>
      <c r="C999" s="1297"/>
      <c r="D999" s="1296"/>
      <c r="E999" s="1296"/>
      <c r="F999" s="1296"/>
      <c r="G999" s="1578"/>
      <c r="H999" s="1583"/>
      <c r="I999" s="1583"/>
      <c r="J999" s="1298"/>
      <c r="K999" s="1298"/>
      <c r="L999" s="1298"/>
      <c r="M999" s="1298"/>
      <c r="N999" s="1298"/>
      <c r="O999" s="1296"/>
      <c r="P999" s="1296"/>
      <c r="Q999" s="1296"/>
      <c r="R999" s="1297"/>
      <c r="S999" s="1297"/>
      <c r="T999" s="1297"/>
      <c r="U999" s="1297"/>
      <c r="V999" s="1297"/>
      <c r="W999" s="1297"/>
      <c r="X999" s="1297"/>
      <c r="Y999" s="1297"/>
      <c r="Z999" s="1297"/>
    </row>
    <row r="1000" spans="1:26" ht="15.75" customHeight="1">
      <c r="A1000" s="1575"/>
      <c r="B1000" s="1582"/>
      <c r="C1000" s="1297"/>
      <c r="D1000" s="1296"/>
      <c r="E1000" s="1296"/>
      <c r="F1000" s="1296"/>
      <c r="G1000" s="1578"/>
      <c r="H1000" s="1583"/>
      <c r="I1000" s="1583"/>
      <c r="J1000" s="1298"/>
      <c r="K1000" s="1298"/>
      <c r="L1000" s="1298"/>
      <c r="M1000" s="1298"/>
      <c r="N1000" s="1298"/>
      <c r="O1000" s="1296"/>
      <c r="P1000" s="1296"/>
      <c r="Q1000" s="1296"/>
      <c r="R1000" s="1297"/>
      <c r="S1000" s="1297"/>
      <c r="T1000" s="1297"/>
      <c r="U1000" s="1297"/>
      <c r="V1000" s="1297"/>
      <c r="W1000" s="1297"/>
      <c r="X1000" s="1297"/>
      <c r="Y1000" s="1297"/>
      <c r="Z1000" s="1297"/>
    </row>
    <row r="1001" spans="1:26" ht="15.75" customHeight="1">
      <c r="A1001" s="1575"/>
      <c r="B1001" s="1582"/>
      <c r="C1001" s="1297"/>
      <c r="D1001" s="1296"/>
      <c r="E1001" s="1296"/>
      <c r="F1001" s="1296"/>
      <c r="G1001" s="1578"/>
      <c r="H1001" s="1583"/>
      <c r="I1001" s="1583"/>
      <c r="J1001" s="1298"/>
      <c r="K1001" s="1298"/>
      <c r="L1001" s="1298"/>
      <c r="M1001" s="1298"/>
      <c r="N1001" s="1298"/>
      <c r="O1001" s="1296"/>
      <c r="P1001" s="1296"/>
      <c r="Q1001" s="1296"/>
      <c r="R1001" s="1297"/>
      <c r="S1001" s="1297"/>
      <c r="T1001" s="1297"/>
      <c r="U1001" s="1297"/>
      <c r="V1001" s="1297"/>
      <c r="W1001" s="1297"/>
      <c r="X1001" s="1297"/>
      <c r="Y1001" s="1297"/>
      <c r="Z1001" s="1297"/>
    </row>
    <row r="1002" spans="1:26" ht="15.75" customHeight="1">
      <c r="A1002" s="119"/>
      <c r="B1002" s="116"/>
      <c r="C1002" s="119"/>
      <c r="D1002" s="119"/>
      <c r="E1002" s="119"/>
      <c r="F1002" s="119"/>
      <c r="G1002" s="119"/>
      <c r="H1002" s="119"/>
      <c r="I1002" s="119"/>
      <c r="J1002" s="1608"/>
      <c r="K1002" s="1608"/>
      <c r="L1002" s="1608"/>
      <c r="M1002" s="1608"/>
      <c r="N1002" s="1608"/>
      <c r="O1002" s="1609"/>
      <c r="P1002" s="1609"/>
      <c r="Q1002" s="1609"/>
    </row>
  </sheetData>
  <mergeCells count="667">
    <mergeCell ref="F137:F138"/>
    <mergeCell ref="F95:F96"/>
    <mergeCell ref="F103:F104"/>
    <mergeCell ref="F93:F94"/>
    <mergeCell ref="F89:F90"/>
    <mergeCell ref="E85:E86"/>
    <mergeCell ref="I20:I21"/>
    <mergeCell ref="H20:H21"/>
    <mergeCell ref="E24:E25"/>
    <mergeCell ref="F24:F25"/>
    <mergeCell ref="F22:F23"/>
    <mergeCell ref="E14:E23"/>
    <mergeCell ref="F18:F19"/>
    <mergeCell ref="F20:F21"/>
    <mergeCell ref="A177:C177"/>
    <mergeCell ref="A176:C176"/>
    <mergeCell ref="C141:C142"/>
    <mergeCell ref="C145:C146"/>
    <mergeCell ref="A113:A146"/>
    <mergeCell ref="C121:C122"/>
    <mergeCell ref="C117:C118"/>
    <mergeCell ref="B113:B126"/>
    <mergeCell ref="E141:E142"/>
    <mergeCell ref="D141:D142"/>
    <mergeCell ref="A172:C172"/>
    <mergeCell ref="A173:C173"/>
    <mergeCell ref="A174:C174"/>
    <mergeCell ref="A171:C171"/>
    <mergeCell ref="A175:C175"/>
    <mergeCell ref="I24:I25"/>
    <mergeCell ref="I22:I23"/>
    <mergeCell ref="H77:H78"/>
    <mergeCell ref="G67:G68"/>
    <mergeCell ref="G43:G44"/>
    <mergeCell ref="G41:G42"/>
    <mergeCell ref="G39:G40"/>
    <mergeCell ref="G37:G38"/>
    <mergeCell ref="A28:I29"/>
    <mergeCell ref="E31:E32"/>
    <mergeCell ref="G31:G32"/>
    <mergeCell ref="F31:F32"/>
    <mergeCell ref="E55:E56"/>
    <mergeCell ref="F55:F56"/>
    <mergeCell ref="G47:G48"/>
    <mergeCell ref="G51:G52"/>
    <mergeCell ref="E51:E52"/>
    <mergeCell ref="E53:E54"/>
    <mergeCell ref="D14:D23"/>
    <mergeCell ref="E69:E70"/>
    <mergeCell ref="B75:B76"/>
    <mergeCell ref="B69:B70"/>
    <mergeCell ref="E77:E78"/>
    <mergeCell ref="A75:A108"/>
    <mergeCell ref="G75:G76"/>
    <mergeCell ref="G79:G80"/>
    <mergeCell ref="G69:G70"/>
    <mergeCell ref="I79:I80"/>
    <mergeCell ref="H79:H80"/>
    <mergeCell ref="H83:H84"/>
    <mergeCell ref="I83:I84"/>
    <mergeCell ref="G83:G84"/>
    <mergeCell ref="B24:B25"/>
    <mergeCell ref="D35:D36"/>
    <mergeCell ref="C33:C34"/>
    <mergeCell ref="D33:D34"/>
    <mergeCell ref="C22:C23"/>
    <mergeCell ref="C24:C25"/>
    <mergeCell ref="D24:D25"/>
    <mergeCell ref="G81:G82"/>
    <mergeCell ref="G77:G78"/>
    <mergeCell ref="G33:G34"/>
    <mergeCell ref="F77:F78"/>
    <mergeCell ref="E75:E76"/>
    <mergeCell ref="F75:F76"/>
    <mergeCell ref="F69:F70"/>
    <mergeCell ref="F81:F82"/>
    <mergeCell ref="A26:I27"/>
    <mergeCell ref="D79:D80"/>
    <mergeCell ref="D55:D56"/>
    <mergeCell ref="A31:A70"/>
    <mergeCell ref="F65:F66"/>
    <mergeCell ref="F63:F64"/>
    <mergeCell ref="C63:C64"/>
    <mergeCell ref="D63:D64"/>
    <mergeCell ref="G65:G66"/>
    <mergeCell ref="E87:E88"/>
    <mergeCell ref="E93:E94"/>
    <mergeCell ref="E103:E104"/>
    <mergeCell ref="F99:F100"/>
    <mergeCell ref="F97:F98"/>
    <mergeCell ref="F107:F108"/>
    <mergeCell ref="E105:E106"/>
    <mergeCell ref="E107:E108"/>
    <mergeCell ref="F101:F102"/>
    <mergeCell ref="C131:C132"/>
    <mergeCell ref="C129:C130"/>
    <mergeCell ref="C133:C134"/>
    <mergeCell ref="D133:D134"/>
    <mergeCell ref="D123:D124"/>
    <mergeCell ref="F123:F124"/>
    <mergeCell ref="F117:F118"/>
    <mergeCell ref="F115:F116"/>
    <mergeCell ref="E117:E118"/>
    <mergeCell ref="G127:G128"/>
    <mergeCell ref="A111:I112"/>
    <mergeCell ref="A109:I110"/>
    <mergeCell ref="D127:D128"/>
    <mergeCell ref="E127:E128"/>
    <mergeCell ref="H127:H128"/>
    <mergeCell ref="I127:I128"/>
    <mergeCell ref="G129:G130"/>
    <mergeCell ref="H129:H130"/>
    <mergeCell ref="I129:I130"/>
    <mergeCell ref="B127:B128"/>
    <mergeCell ref="G113:G114"/>
    <mergeCell ref="C137:C138"/>
    <mergeCell ref="D129:D130"/>
    <mergeCell ref="D131:D132"/>
    <mergeCell ref="A149:I150"/>
    <mergeCell ref="G135:G136"/>
    <mergeCell ref="H135:H136"/>
    <mergeCell ref="H131:H132"/>
    <mergeCell ref="F131:F132"/>
    <mergeCell ref="G131:G132"/>
    <mergeCell ref="E131:E132"/>
    <mergeCell ref="B143:B144"/>
    <mergeCell ref="C143:C144"/>
    <mergeCell ref="B129:B142"/>
    <mergeCell ref="D145:D146"/>
    <mergeCell ref="D143:D144"/>
    <mergeCell ref="F139:F140"/>
    <mergeCell ref="G133:G134"/>
    <mergeCell ref="H133:H134"/>
    <mergeCell ref="H141:H142"/>
    <mergeCell ref="F141:F142"/>
    <mergeCell ref="G137:G138"/>
    <mergeCell ref="F133:F134"/>
    <mergeCell ref="E135:E136"/>
    <mergeCell ref="F135:F136"/>
    <mergeCell ref="A147:I148"/>
    <mergeCell ref="I143:I144"/>
    <mergeCell ref="I139:I140"/>
    <mergeCell ref="I133:I134"/>
    <mergeCell ref="I135:I136"/>
    <mergeCell ref="I137:I138"/>
    <mergeCell ref="I141:I142"/>
    <mergeCell ref="I131:I132"/>
    <mergeCell ref="H143:H144"/>
    <mergeCell ref="E143:E144"/>
    <mergeCell ref="F143:F144"/>
    <mergeCell ref="G143:G144"/>
    <mergeCell ref="G139:G140"/>
    <mergeCell ref="B145:B146"/>
    <mergeCell ref="H145:H146"/>
    <mergeCell ref="G145:G146"/>
    <mergeCell ref="F145:F146"/>
    <mergeCell ref="G141:G142"/>
    <mergeCell ref="I145:I146"/>
    <mergeCell ref="C139:C140"/>
    <mergeCell ref="E145:E146"/>
    <mergeCell ref="D137:D138"/>
    <mergeCell ref="D135:D136"/>
    <mergeCell ref="C135:C136"/>
    <mergeCell ref="O145:O146"/>
    <mergeCell ref="P145:P146"/>
    <mergeCell ref="Q145:Q146"/>
    <mergeCell ref="Q143:Q144"/>
    <mergeCell ref="O20:O21"/>
    <mergeCell ref="O24:O25"/>
    <mergeCell ref="O22:O23"/>
    <mergeCell ref="O45:O46"/>
    <mergeCell ref="O43:O44"/>
    <mergeCell ref="O131:O132"/>
    <mergeCell ref="O105:O106"/>
    <mergeCell ref="O107:O108"/>
    <mergeCell ref="O125:O126"/>
    <mergeCell ref="O129:O130"/>
    <mergeCell ref="O127:O128"/>
    <mergeCell ref="O133:O134"/>
    <mergeCell ref="O28:O29"/>
    <mergeCell ref="O31:O32"/>
    <mergeCell ref="O33:O34"/>
    <mergeCell ref="O39:O40"/>
    <mergeCell ref="O41:O42"/>
    <mergeCell ref="O37:O38"/>
    <mergeCell ref="O75:O76"/>
    <mergeCell ref="Q45:Q46"/>
    <mergeCell ref="A1:N3"/>
    <mergeCell ref="A4:I5"/>
    <mergeCell ref="K7:M7"/>
    <mergeCell ref="N7:N8"/>
    <mergeCell ref="P143:P144"/>
    <mergeCell ref="O143:O144"/>
    <mergeCell ref="P141:P142"/>
    <mergeCell ref="Q141:Q142"/>
    <mergeCell ref="O141:O142"/>
    <mergeCell ref="Q75:Q76"/>
    <mergeCell ref="Q73:Q74"/>
    <mergeCell ref="P127:P128"/>
    <mergeCell ref="P131:P132"/>
    <mergeCell ref="P33:P34"/>
    <mergeCell ref="Q43:Q44"/>
    <mergeCell ref="Q28:Q29"/>
    <mergeCell ref="P99:P100"/>
    <mergeCell ref="P75:P76"/>
    <mergeCell ref="Q115:Q116"/>
    <mergeCell ref="P115:P116"/>
    <mergeCell ref="Q131:Q132"/>
    <mergeCell ref="Q127:Q128"/>
    <mergeCell ref="P113:P114"/>
    <mergeCell ref="Q113:Q114"/>
    <mergeCell ref="A7:A8"/>
    <mergeCell ref="D7:D8"/>
    <mergeCell ref="G7:G8"/>
    <mergeCell ref="E7:E8"/>
    <mergeCell ref="B7:B8"/>
    <mergeCell ref="F7:F8"/>
    <mergeCell ref="C7:C8"/>
    <mergeCell ref="H10:H11"/>
    <mergeCell ref="I12:I13"/>
    <mergeCell ref="E10:E13"/>
    <mergeCell ref="B10:B13"/>
    <mergeCell ref="D10:D13"/>
    <mergeCell ref="C10:C13"/>
    <mergeCell ref="G12:G13"/>
    <mergeCell ref="A10:A25"/>
    <mergeCell ref="I10:I11"/>
    <mergeCell ref="F14:F15"/>
    <mergeCell ref="F16:F17"/>
    <mergeCell ref="F12:F13"/>
    <mergeCell ref="H12:H13"/>
    <mergeCell ref="G20:G21"/>
    <mergeCell ref="G24:G25"/>
    <mergeCell ref="G22:G23"/>
    <mergeCell ref="G18:G19"/>
    <mergeCell ref="C123:C124"/>
    <mergeCell ref="C115:C116"/>
    <mergeCell ref="G10:G11"/>
    <mergeCell ref="F10:F11"/>
    <mergeCell ref="B30:I30"/>
    <mergeCell ref="C31:C32"/>
    <mergeCell ref="D31:D32"/>
    <mergeCell ref="H33:H34"/>
    <mergeCell ref="H31:H32"/>
    <mergeCell ref="H22:H23"/>
    <mergeCell ref="H24:H25"/>
    <mergeCell ref="I16:I17"/>
    <mergeCell ref="I14:I15"/>
    <mergeCell ref="I35:I36"/>
    <mergeCell ref="I45:I46"/>
    <mergeCell ref="I123:I124"/>
    <mergeCell ref="E89:E90"/>
    <mergeCell ref="E91:E92"/>
    <mergeCell ref="F79:F80"/>
    <mergeCell ref="G89:G90"/>
    <mergeCell ref="G91:G92"/>
    <mergeCell ref="G87:G88"/>
    <mergeCell ref="G85:G86"/>
    <mergeCell ref="E83:E84"/>
    <mergeCell ref="D85:D86"/>
    <mergeCell ref="D89:D90"/>
    <mergeCell ref="D87:D88"/>
    <mergeCell ref="H95:H96"/>
    <mergeCell ref="B107:B108"/>
    <mergeCell ref="B105:B106"/>
    <mergeCell ref="C99:C100"/>
    <mergeCell ref="C103:C104"/>
    <mergeCell ref="C101:C102"/>
    <mergeCell ref="E99:E100"/>
    <mergeCell ref="F85:F86"/>
    <mergeCell ref="F87:F88"/>
    <mergeCell ref="F91:F92"/>
    <mergeCell ref="G97:G98"/>
    <mergeCell ref="G95:G96"/>
    <mergeCell ref="G93:G94"/>
    <mergeCell ref="D101:D102"/>
    <mergeCell ref="E101:E102"/>
    <mergeCell ref="H99:H100"/>
    <mergeCell ref="H97:H98"/>
    <mergeCell ref="G99:G100"/>
    <mergeCell ref="G101:G102"/>
    <mergeCell ref="E95:E96"/>
    <mergeCell ref="D95:D96"/>
    <mergeCell ref="E97:E98"/>
    <mergeCell ref="E113:E114"/>
    <mergeCell ref="D115:D116"/>
    <mergeCell ref="D117:D118"/>
    <mergeCell ref="D113:D114"/>
    <mergeCell ref="E115:E116"/>
    <mergeCell ref="C107:C108"/>
    <mergeCell ref="C113:C114"/>
    <mergeCell ref="G103:G104"/>
    <mergeCell ref="G105:G106"/>
    <mergeCell ref="G107:G108"/>
    <mergeCell ref="D103:D104"/>
    <mergeCell ref="D107:D108"/>
    <mergeCell ref="D105:D106"/>
    <mergeCell ref="C105:C106"/>
    <mergeCell ref="F47:F48"/>
    <mergeCell ref="F51:F52"/>
    <mergeCell ref="F49:F50"/>
    <mergeCell ref="F53:F54"/>
    <mergeCell ref="E43:E44"/>
    <mergeCell ref="F43:F44"/>
    <mergeCell ref="H43:H44"/>
    <mergeCell ref="F45:F46"/>
    <mergeCell ref="I43:I44"/>
    <mergeCell ref="F41:F42"/>
    <mergeCell ref="E35:E36"/>
    <mergeCell ref="E37:E38"/>
    <mergeCell ref="E39:E40"/>
    <mergeCell ref="F39:F40"/>
    <mergeCell ref="F37:F38"/>
    <mergeCell ref="F33:F34"/>
    <mergeCell ref="E33:E34"/>
    <mergeCell ref="I39:I40"/>
    <mergeCell ref="H37:H38"/>
    <mergeCell ref="H39:H40"/>
    <mergeCell ref="F35:F36"/>
    <mergeCell ref="I41:I42"/>
    <mergeCell ref="H41:H42"/>
    <mergeCell ref="I37:I38"/>
    <mergeCell ref="D39:D40"/>
    <mergeCell ref="G35:G36"/>
    <mergeCell ref="H14:H15"/>
    <mergeCell ref="G14:G15"/>
    <mergeCell ref="G16:G17"/>
    <mergeCell ref="H18:H19"/>
    <mergeCell ref="H16:H17"/>
    <mergeCell ref="H137:H138"/>
    <mergeCell ref="H139:H140"/>
    <mergeCell ref="D125:D126"/>
    <mergeCell ref="E125:E126"/>
    <mergeCell ref="F129:F130"/>
    <mergeCell ref="F127:F128"/>
    <mergeCell ref="F125:F126"/>
    <mergeCell ref="D119:D120"/>
    <mergeCell ref="G45:G46"/>
    <mergeCell ref="G49:G50"/>
    <mergeCell ref="G55:G56"/>
    <mergeCell ref="G53:G54"/>
    <mergeCell ref="F105:F106"/>
    <mergeCell ref="F83:F84"/>
    <mergeCell ref="E79:E80"/>
    <mergeCell ref="E81:E82"/>
    <mergeCell ref="H61:H62"/>
    <mergeCell ref="H7:I7"/>
    <mergeCell ref="I33:I34"/>
    <mergeCell ref="I31:I32"/>
    <mergeCell ref="H113:H114"/>
    <mergeCell ref="H47:H48"/>
    <mergeCell ref="H35:H36"/>
    <mergeCell ref="I18:I19"/>
    <mergeCell ref="H85:H86"/>
    <mergeCell ref="H89:H90"/>
    <mergeCell ref="I85:I86"/>
    <mergeCell ref="I89:I90"/>
    <mergeCell ref="I49:I50"/>
    <mergeCell ref="I47:I48"/>
    <mergeCell ref="H45:H46"/>
    <mergeCell ref="I55:I56"/>
    <mergeCell ref="I53:I54"/>
    <mergeCell ref="H51:H52"/>
    <mergeCell ref="H49:H50"/>
    <mergeCell ref="H55:H56"/>
    <mergeCell ref="H53:H54"/>
    <mergeCell ref="I51:I52"/>
    <mergeCell ref="H59:H60"/>
    <mergeCell ref="H57:H58"/>
    <mergeCell ref="H63:H64"/>
    <mergeCell ref="I125:I126"/>
    <mergeCell ref="I103:I104"/>
    <mergeCell ref="I87:I88"/>
    <mergeCell ref="I95:I96"/>
    <mergeCell ref="I91:I92"/>
    <mergeCell ref="H103:H104"/>
    <mergeCell ref="I99:I100"/>
    <mergeCell ref="I97:I98"/>
    <mergeCell ref="I101:I102"/>
    <mergeCell ref="H123:H124"/>
    <mergeCell ref="H125:H126"/>
    <mergeCell ref="H119:H120"/>
    <mergeCell ref="H117:H118"/>
    <mergeCell ref="H115:H116"/>
    <mergeCell ref="I113:I114"/>
    <mergeCell ref="I115:I116"/>
    <mergeCell ref="I119:I120"/>
    <mergeCell ref="I117:I118"/>
    <mergeCell ref="H121:H122"/>
    <mergeCell ref="I121:I122"/>
    <mergeCell ref="H105:H106"/>
    <mergeCell ref="I93:I94"/>
    <mergeCell ref="H93:H94"/>
    <mergeCell ref="H91:H92"/>
    <mergeCell ref="C125:C126"/>
    <mergeCell ref="D139:D140"/>
    <mergeCell ref="E139:E140"/>
    <mergeCell ref="E137:E138"/>
    <mergeCell ref="E129:E130"/>
    <mergeCell ref="E133:E134"/>
    <mergeCell ref="C127:C128"/>
    <mergeCell ref="B14:B17"/>
    <mergeCell ref="B22:B23"/>
    <mergeCell ref="B18:B21"/>
    <mergeCell ref="C43:C44"/>
    <mergeCell ref="C45:C46"/>
    <mergeCell ref="C37:C38"/>
    <mergeCell ref="C35:C36"/>
    <mergeCell ref="D121:D122"/>
    <mergeCell ref="E123:E124"/>
    <mergeCell ref="E121:E122"/>
    <mergeCell ref="E119:E120"/>
    <mergeCell ref="D37:D38"/>
    <mergeCell ref="C59:C60"/>
    <mergeCell ref="C57:C58"/>
    <mergeCell ref="B31:B54"/>
    <mergeCell ref="B55:B66"/>
    <mergeCell ref="C67:C68"/>
    <mergeCell ref="C51:C52"/>
    <mergeCell ref="C55:C56"/>
    <mergeCell ref="C91:C92"/>
    <mergeCell ref="C81:C82"/>
    <mergeCell ref="C87:C88"/>
    <mergeCell ref="C89:C90"/>
    <mergeCell ref="B99:B104"/>
    <mergeCell ref="C47:C48"/>
    <mergeCell ref="C49:C50"/>
    <mergeCell ref="C61:C62"/>
    <mergeCell ref="C53:C54"/>
    <mergeCell ref="C65:C66"/>
    <mergeCell ref="B67:B68"/>
    <mergeCell ref="C69:C70"/>
    <mergeCell ref="C79:C80"/>
    <mergeCell ref="C75:C76"/>
    <mergeCell ref="C77:C78"/>
    <mergeCell ref="B77:B98"/>
    <mergeCell ref="C97:C98"/>
    <mergeCell ref="A71:I72"/>
    <mergeCell ref="A73:I74"/>
    <mergeCell ref="I69:I70"/>
    <mergeCell ref="H69:H70"/>
    <mergeCell ref="D69:D70"/>
    <mergeCell ref="F67:F68"/>
    <mergeCell ref="C119:C120"/>
    <mergeCell ref="C14:C17"/>
    <mergeCell ref="C18:C21"/>
    <mergeCell ref="C41:C42"/>
    <mergeCell ref="C39:C40"/>
    <mergeCell ref="D57:D58"/>
    <mergeCell ref="D59:D60"/>
    <mergeCell ref="D83:D84"/>
    <mergeCell ref="D81:D82"/>
    <mergeCell ref="D91:D92"/>
    <mergeCell ref="D93:D94"/>
    <mergeCell ref="D77:D78"/>
    <mergeCell ref="D75:D76"/>
    <mergeCell ref="C93:C94"/>
    <mergeCell ref="C95:C96"/>
    <mergeCell ref="C85:C86"/>
    <mergeCell ref="C83:C84"/>
    <mergeCell ref="D99:D100"/>
    <mergeCell ref="D97:D98"/>
    <mergeCell ref="D43:D44"/>
    <mergeCell ref="D41:D42"/>
    <mergeCell ref="D61:D62"/>
    <mergeCell ref="D53:D54"/>
    <mergeCell ref="G59:G60"/>
    <mergeCell ref="G57:G58"/>
    <mergeCell ref="G63:G64"/>
    <mergeCell ref="G61:G62"/>
    <mergeCell ref="F59:F60"/>
    <mergeCell ref="F57:F58"/>
    <mergeCell ref="E61:E62"/>
    <mergeCell ref="E57:E58"/>
    <mergeCell ref="E59:E60"/>
    <mergeCell ref="F61:F62"/>
    <mergeCell ref="E63:E64"/>
    <mergeCell ref="I59:I60"/>
    <mergeCell ref="I57:I58"/>
    <mergeCell ref="I105:I106"/>
    <mergeCell ref="I107:I108"/>
    <mergeCell ref="I61:I62"/>
    <mergeCell ref="I63:I64"/>
    <mergeCell ref="I67:I68"/>
    <mergeCell ref="I65:I66"/>
    <mergeCell ref="H107:H108"/>
    <mergeCell ref="H67:H68"/>
    <mergeCell ref="H65:H66"/>
    <mergeCell ref="H87:H88"/>
    <mergeCell ref="H101:H102"/>
    <mergeCell ref="H81:H82"/>
    <mergeCell ref="I81:I82"/>
    <mergeCell ref="I75:I76"/>
    <mergeCell ref="I77:I78"/>
    <mergeCell ref="H75:H76"/>
    <mergeCell ref="D49:D50"/>
    <mergeCell ref="D65:D66"/>
    <mergeCell ref="D67:D68"/>
    <mergeCell ref="E45:E46"/>
    <mergeCell ref="E41:E42"/>
    <mergeCell ref="D45:D46"/>
    <mergeCell ref="D47:D48"/>
    <mergeCell ref="E49:E50"/>
    <mergeCell ref="E47:E48"/>
    <mergeCell ref="E67:E68"/>
    <mergeCell ref="D51:D52"/>
    <mergeCell ref="E65:E66"/>
    <mergeCell ref="G119:G120"/>
    <mergeCell ref="G117:G118"/>
    <mergeCell ref="G115:G116"/>
    <mergeCell ref="F119:F120"/>
    <mergeCell ref="F113:F114"/>
    <mergeCell ref="G123:G124"/>
    <mergeCell ref="G125:G126"/>
    <mergeCell ref="F121:F122"/>
    <mergeCell ref="G121:G122"/>
    <mergeCell ref="Q10:Q11"/>
    <mergeCell ref="P10:P11"/>
    <mergeCell ref="O10:O11"/>
    <mergeCell ref="O12:O13"/>
    <mergeCell ref="O14:O15"/>
    <mergeCell ref="P14:P15"/>
    <mergeCell ref="P12:P13"/>
    <mergeCell ref="P37:P38"/>
    <mergeCell ref="P39:P40"/>
    <mergeCell ref="P35:P36"/>
    <mergeCell ref="O18:O19"/>
    <mergeCell ref="O16:O17"/>
    <mergeCell ref="O35:O36"/>
    <mergeCell ref="Q37:Q38"/>
    <mergeCell ref="P28:P29"/>
    <mergeCell ref="P22:P23"/>
    <mergeCell ref="Q22:Q23"/>
    <mergeCell ref="P20:P21"/>
    <mergeCell ref="Q20:Q21"/>
    <mergeCell ref="P24:P25"/>
    <mergeCell ref="Q24:Q25"/>
    <mergeCell ref="Q12:Q13"/>
    <mergeCell ref="Q14:Q15"/>
    <mergeCell ref="P45:P46"/>
    <mergeCell ref="P41:P42"/>
    <mergeCell ref="P49:P50"/>
    <mergeCell ref="P47:P48"/>
    <mergeCell ref="P43:P44"/>
    <mergeCell ref="Q41:Q42"/>
    <mergeCell ref="Q16:Q17"/>
    <mergeCell ref="Q18:Q19"/>
    <mergeCell ref="P16:P17"/>
    <mergeCell ref="P18:P19"/>
    <mergeCell ref="P31:P32"/>
    <mergeCell ref="Q31:Q32"/>
    <mergeCell ref="Q35:Q36"/>
    <mergeCell ref="Q33:Q34"/>
    <mergeCell ref="Q39:Q40"/>
    <mergeCell ref="O139:O140"/>
    <mergeCell ref="P139:P140"/>
    <mergeCell ref="O137:O138"/>
    <mergeCell ref="Q133:Q134"/>
    <mergeCell ref="P135:P136"/>
    <mergeCell ref="P133:P134"/>
    <mergeCell ref="Q139:Q140"/>
    <mergeCell ref="O135:O136"/>
    <mergeCell ref="Q135:Q136"/>
    <mergeCell ref="P137:P138"/>
    <mergeCell ref="Q137:Q138"/>
    <mergeCell ref="O55:O56"/>
    <mergeCell ref="O53:O54"/>
    <mergeCell ref="O73:O74"/>
    <mergeCell ref="O77:O78"/>
    <mergeCell ref="O87:O88"/>
    <mergeCell ref="O89:O90"/>
    <mergeCell ref="O81:O82"/>
    <mergeCell ref="O79:O80"/>
    <mergeCell ref="O85:O86"/>
    <mergeCell ref="O83:O84"/>
    <mergeCell ref="O61:O62"/>
    <mergeCell ref="O57:O58"/>
    <mergeCell ref="O59:O60"/>
    <mergeCell ref="O63:O64"/>
    <mergeCell ref="O65:O66"/>
    <mergeCell ref="O67:O68"/>
    <mergeCell ref="P79:P80"/>
    <mergeCell ref="P93:P94"/>
    <mergeCell ref="P89:P90"/>
    <mergeCell ref="P77:P78"/>
    <mergeCell ref="P73:P74"/>
    <mergeCell ref="P69:P70"/>
    <mergeCell ref="P65:P66"/>
    <mergeCell ref="O121:O122"/>
    <mergeCell ref="O119:O120"/>
    <mergeCell ref="O123:O124"/>
    <mergeCell ref="O97:O98"/>
    <mergeCell ref="O69:O70"/>
    <mergeCell ref="O93:O94"/>
    <mergeCell ref="O91:O92"/>
    <mergeCell ref="Q91:Q92"/>
    <mergeCell ref="Q93:Q94"/>
    <mergeCell ref="Q95:Q96"/>
    <mergeCell ref="Q97:Q98"/>
    <mergeCell ref="Q101:Q102"/>
    <mergeCell ref="P101:P102"/>
    <mergeCell ref="O115:O116"/>
    <mergeCell ref="O117:O118"/>
    <mergeCell ref="O113:O114"/>
    <mergeCell ref="O111:O112"/>
    <mergeCell ref="O95:O96"/>
    <mergeCell ref="O103:O104"/>
    <mergeCell ref="O101:O102"/>
    <mergeCell ref="O99:O100"/>
    <mergeCell ref="Q81:Q82"/>
    <mergeCell ref="Q79:Q80"/>
    <mergeCell ref="O47:O48"/>
    <mergeCell ref="O49:O50"/>
    <mergeCell ref="O51:O52"/>
    <mergeCell ref="Q105:Q106"/>
    <mergeCell ref="P105:P106"/>
    <mergeCell ref="Q107:Q108"/>
    <mergeCell ref="P111:P112"/>
    <mergeCell ref="Q111:Q112"/>
    <mergeCell ref="P117:P118"/>
    <mergeCell ref="P103:P104"/>
    <mergeCell ref="P57:P58"/>
    <mergeCell ref="P59:P60"/>
    <mergeCell ref="Q69:Q70"/>
    <mergeCell ref="Q63:Q64"/>
    <mergeCell ref="Q61:Q62"/>
    <mergeCell ref="P61:P62"/>
    <mergeCell ref="P63:P64"/>
    <mergeCell ref="Q59:Q60"/>
    <mergeCell ref="P97:P98"/>
    <mergeCell ref="P95:P96"/>
    <mergeCell ref="P87:P88"/>
    <mergeCell ref="P85:P86"/>
    <mergeCell ref="P91:P92"/>
    <mergeCell ref="P81:P82"/>
    <mergeCell ref="P129:P130"/>
    <mergeCell ref="Q129:Q130"/>
    <mergeCell ref="P121:P122"/>
    <mergeCell ref="P119:P120"/>
    <mergeCell ref="P123:P124"/>
    <mergeCell ref="Q123:Q124"/>
    <mergeCell ref="P125:P126"/>
    <mergeCell ref="Q125:Q126"/>
    <mergeCell ref="P107:P108"/>
    <mergeCell ref="Q117:Q118"/>
    <mergeCell ref="Q119:Q120"/>
    <mergeCell ref="Q121:Q122"/>
    <mergeCell ref="Q99:Q100"/>
    <mergeCell ref="Q103:Q104"/>
    <mergeCell ref="Q53:Q54"/>
    <mergeCell ref="Q47:Q48"/>
    <mergeCell ref="Q49:Q50"/>
    <mergeCell ref="Q55:Q56"/>
    <mergeCell ref="P51:P52"/>
    <mergeCell ref="P53:P54"/>
    <mergeCell ref="P55:P56"/>
    <mergeCell ref="Q89:Q90"/>
    <mergeCell ref="P83:P84"/>
    <mergeCell ref="Q87:Q88"/>
    <mergeCell ref="Q85:Q86"/>
    <mergeCell ref="Q83:Q84"/>
    <mergeCell ref="P67:P68"/>
    <mergeCell ref="Q67:Q68"/>
    <mergeCell ref="Q77:Q78"/>
    <mergeCell ref="Q57:Q58"/>
    <mergeCell ref="Q51:Q52"/>
    <mergeCell ref="Q65:Q66"/>
  </mergeCells>
  <hyperlinks>
    <hyperlink ref="O107" r:id="rId1"/>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Q1000"/>
  <sheetViews>
    <sheetView workbookViewId="0">
      <selection sqref="A1:AS43"/>
    </sheetView>
  </sheetViews>
  <sheetFormatPr baseColWidth="10" defaultColWidth="14.42578125" defaultRowHeight="15" customHeight="1"/>
  <cols>
    <col min="2" max="5" width="22.28515625" customWidth="1"/>
    <col min="6" max="6" width="97.28515625" customWidth="1"/>
    <col min="7" max="8" width="24.7109375" customWidth="1"/>
    <col min="9" max="10" width="31.28515625" customWidth="1"/>
  </cols>
  <sheetData>
    <row r="1" spans="1:173" ht="27.75" customHeight="1">
      <c r="A1" s="1167"/>
      <c r="B1" s="1326"/>
      <c r="C1" s="1327"/>
      <c r="D1" s="2443" t="s">
        <v>3396</v>
      </c>
      <c r="E1" s="1720"/>
      <c r="F1" s="1720"/>
      <c r="G1" s="1720"/>
      <c r="H1" s="1720"/>
      <c r="I1" s="1720"/>
      <c r="J1" s="1720"/>
      <c r="K1" s="1720"/>
      <c r="L1" s="1720"/>
      <c r="M1" s="1720"/>
      <c r="N1" s="1720"/>
      <c r="O1" s="1720"/>
      <c r="P1" s="1720"/>
      <c r="Q1" s="1720"/>
      <c r="R1" s="1720"/>
      <c r="S1" s="1720"/>
      <c r="T1" s="1720"/>
      <c r="U1" s="1720"/>
      <c r="V1" s="1720"/>
      <c r="W1" s="1720"/>
      <c r="X1" s="1068"/>
      <c r="Y1" s="1068"/>
      <c r="Z1" s="1068"/>
      <c r="AA1" s="1068"/>
      <c r="AB1" s="1068"/>
      <c r="AC1" s="1068"/>
      <c r="AD1" s="1068"/>
      <c r="AE1" s="1068"/>
      <c r="AF1" s="1068"/>
      <c r="AG1" s="1068"/>
      <c r="AH1" s="1068"/>
      <c r="AI1" s="1068"/>
      <c r="AJ1" s="1068"/>
      <c r="AK1" s="1068"/>
      <c r="AL1" s="1068"/>
      <c r="AM1" s="1068"/>
      <c r="AN1" s="1068"/>
      <c r="AO1" s="1068"/>
      <c r="AP1" s="1068"/>
      <c r="AQ1" s="1068"/>
      <c r="AR1" s="1068"/>
      <c r="AS1" s="1068"/>
      <c r="AT1" s="1068"/>
      <c r="AU1" s="1068"/>
      <c r="AV1" s="1068"/>
      <c r="AW1" s="1068"/>
      <c r="AX1" s="1068"/>
      <c r="AY1" s="1068"/>
      <c r="AZ1" s="1068"/>
      <c r="BA1" s="1068"/>
      <c r="BB1" s="1068"/>
      <c r="BC1" s="1068"/>
      <c r="BD1" s="1068"/>
      <c r="BE1" s="1068"/>
      <c r="BF1" s="1068"/>
      <c r="BG1" s="1068"/>
      <c r="BH1" s="1068"/>
      <c r="BI1" s="1068"/>
      <c r="BJ1" s="1068"/>
      <c r="BK1" s="1068"/>
      <c r="BL1" s="1068"/>
      <c r="BM1" s="1068"/>
      <c r="BN1" s="1068"/>
      <c r="BO1" s="1068"/>
      <c r="BP1" s="1068"/>
      <c r="BQ1" s="1068"/>
      <c r="BR1" s="1068"/>
      <c r="BS1" s="1068"/>
      <c r="BT1" s="1068"/>
      <c r="BU1" s="1068"/>
      <c r="BV1" s="1068"/>
      <c r="BW1" s="1068"/>
      <c r="BX1" s="1068"/>
      <c r="BY1" s="1068"/>
      <c r="BZ1" s="1068"/>
      <c r="CA1" s="1068"/>
      <c r="CB1" s="1068"/>
      <c r="CC1" s="1068"/>
      <c r="CD1" s="1068"/>
      <c r="CE1" s="1068"/>
      <c r="CF1" s="1068"/>
      <c r="CG1" s="1068"/>
      <c r="CH1" s="1068"/>
      <c r="CI1" s="1068"/>
      <c r="CJ1" s="1068"/>
      <c r="CK1" s="1068"/>
      <c r="CL1" s="1068"/>
      <c r="CM1" s="1068"/>
      <c r="CN1" s="1068"/>
      <c r="CO1" s="1068"/>
      <c r="CP1" s="1068"/>
      <c r="CQ1" s="1068"/>
      <c r="CR1" s="1068"/>
      <c r="CS1" s="1068"/>
      <c r="CT1" s="1068"/>
      <c r="CU1" s="1068"/>
      <c r="CV1" s="1068"/>
      <c r="CW1" s="1068"/>
      <c r="CX1" s="1068"/>
      <c r="CY1" s="1068"/>
      <c r="CZ1" s="1068"/>
      <c r="DA1" s="1068"/>
      <c r="DB1" s="1068"/>
      <c r="DC1" s="1068"/>
      <c r="DD1" s="1068"/>
      <c r="DE1" s="1068"/>
      <c r="DF1" s="1068"/>
      <c r="DG1" s="1068"/>
      <c r="DH1" s="1068"/>
      <c r="DI1" s="1068"/>
      <c r="DJ1" s="1068"/>
      <c r="DK1" s="1068"/>
      <c r="DL1" s="1068"/>
      <c r="DM1" s="1068"/>
      <c r="DN1" s="1068"/>
      <c r="DO1" s="1068"/>
      <c r="DP1" s="1068"/>
      <c r="DQ1" s="1068"/>
      <c r="DR1" s="1068"/>
      <c r="DS1" s="1068"/>
      <c r="DT1" s="1068"/>
      <c r="DU1" s="1068"/>
      <c r="DV1" s="1068"/>
      <c r="DW1" s="1068"/>
      <c r="DX1" s="1068"/>
      <c r="DY1" s="1068"/>
      <c r="DZ1" s="1068"/>
      <c r="EA1" s="1068"/>
      <c r="EB1" s="1068"/>
      <c r="EC1" s="1068"/>
      <c r="ED1" s="1068"/>
      <c r="EE1" s="1068"/>
      <c r="EF1" s="1068"/>
      <c r="EG1" s="1068"/>
      <c r="EH1" s="1068"/>
      <c r="EI1" s="1068"/>
      <c r="EJ1" s="1068"/>
      <c r="EK1" s="1068"/>
      <c r="EL1" s="1068"/>
      <c r="EM1" s="1068"/>
      <c r="EN1" s="1068"/>
      <c r="EO1" s="1068"/>
      <c r="EP1" s="1068"/>
      <c r="EQ1" s="1068"/>
      <c r="ER1" s="1068"/>
      <c r="ES1" s="1068"/>
      <c r="ET1" s="1068"/>
      <c r="EU1" s="1068"/>
      <c r="EV1" s="1068"/>
      <c r="EW1" s="1068"/>
      <c r="EX1" s="1068"/>
      <c r="EY1" s="1068"/>
      <c r="EZ1" s="1068"/>
      <c r="FA1" s="1068"/>
      <c r="FB1" s="1068"/>
      <c r="FC1" s="1068"/>
      <c r="FD1" s="1068"/>
      <c r="FE1" s="1068"/>
      <c r="FF1" s="1068"/>
      <c r="FG1" s="1068"/>
      <c r="FH1" s="1068"/>
      <c r="FI1" s="1068"/>
      <c r="FJ1" s="1068"/>
      <c r="FK1" s="1068"/>
      <c r="FL1" s="1068"/>
      <c r="FM1" s="1068"/>
      <c r="FN1" s="1068"/>
      <c r="FO1" s="1068"/>
      <c r="FP1" s="1068"/>
      <c r="FQ1" s="1068"/>
    </row>
    <row r="2" spans="1:173" ht="27.75" customHeight="1">
      <c r="A2" s="1167"/>
      <c r="B2" s="1328"/>
      <c r="C2" s="1329"/>
      <c r="D2" s="2444" t="s">
        <v>3400</v>
      </c>
      <c r="E2" s="1722"/>
      <c r="F2" s="1722"/>
      <c r="G2" s="1722"/>
      <c r="H2" s="1722"/>
      <c r="I2" s="1722"/>
      <c r="J2" s="1722"/>
      <c r="K2" s="1722"/>
      <c r="L2" s="1722"/>
      <c r="M2" s="1722"/>
      <c r="N2" s="1722"/>
      <c r="O2" s="1722"/>
      <c r="P2" s="1722"/>
      <c r="Q2" s="1722"/>
      <c r="R2" s="1722"/>
      <c r="S2" s="1722"/>
      <c r="T2" s="1722"/>
      <c r="U2" s="1722"/>
      <c r="V2" s="1722"/>
      <c r="W2" s="1722"/>
      <c r="X2" s="1068"/>
      <c r="Y2" s="1068"/>
      <c r="Z2" s="1068"/>
      <c r="AA2" s="1068"/>
      <c r="AB2" s="1068"/>
      <c r="AC2" s="1068"/>
      <c r="AD2" s="1068"/>
      <c r="AE2" s="1068"/>
      <c r="AF2" s="1068"/>
      <c r="AG2" s="1068"/>
      <c r="AH2" s="1068"/>
      <c r="AI2" s="1068"/>
      <c r="AJ2" s="1068"/>
      <c r="AK2" s="1068"/>
      <c r="AL2" s="1068"/>
      <c r="AM2" s="1068"/>
      <c r="AN2" s="1068"/>
      <c r="AO2" s="1068"/>
      <c r="AP2" s="1068"/>
      <c r="AQ2" s="1068"/>
      <c r="AR2" s="1068"/>
      <c r="AS2" s="1068"/>
      <c r="AT2" s="1068"/>
      <c r="AU2" s="1068"/>
      <c r="AV2" s="1068"/>
      <c r="AW2" s="1068"/>
      <c r="AX2" s="1068"/>
      <c r="AY2" s="1068"/>
      <c r="AZ2" s="1068"/>
      <c r="BA2" s="1068"/>
      <c r="BB2" s="1068"/>
      <c r="BC2" s="1068"/>
      <c r="BD2" s="1068"/>
      <c r="BE2" s="1068"/>
      <c r="BF2" s="1068"/>
      <c r="BG2" s="1068"/>
      <c r="BH2" s="1068"/>
      <c r="BI2" s="1068"/>
      <c r="BJ2" s="1068"/>
      <c r="BK2" s="1068"/>
      <c r="BL2" s="1068"/>
      <c r="BM2" s="1068"/>
      <c r="BN2" s="1068"/>
      <c r="BO2" s="1068"/>
      <c r="BP2" s="1068"/>
      <c r="BQ2" s="1068"/>
      <c r="BR2" s="1068"/>
      <c r="BS2" s="1068"/>
      <c r="BT2" s="1068"/>
      <c r="BU2" s="1068"/>
      <c r="BV2" s="1068"/>
      <c r="BW2" s="1068"/>
      <c r="BX2" s="1068"/>
      <c r="BY2" s="1068"/>
      <c r="BZ2" s="1068"/>
      <c r="CA2" s="1068"/>
      <c r="CB2" s="1068"/>
      <c r="CC2" s="1068"/>
      <c r="CD2" s="1068"/>
      <c r="CE2" s="1068"/>
      <c r="CF2" s="1068"/>
      <c r="CG2" s="1068"/>
      <c r="CH2" s="1068"/>
      <c r="CI2" s="1068"/>
      <c r="CJ2" s="1068"/>
      <c r="CK2" s="1068"/>
      <c r="CL2" s="1068"/>
      <c r="CM2" s="1068"/>
      <c r="CN2" s="1068"/>
      <c r="CO2" s="1068"/>
      <c r="CP2" s="1068"/>
      <c r="CQ2" s="1068"/>
      <c r="CR2" s="1068"/>
      <c r="CS2" s="1068"/>
      <c r="CT2" s="1068"/>
      <c r="CU2" s="1068"/>
      <c r="CV2" s="1068"/>
      <c r="CW2" s="1068"/>
      <c r="CX2" s="1068"/>
      <c r="CY2" s="1068"/>
      <c r="CZ2" s="1068"/>
      <c r="DA2" s="1068"/>
      <c r="DB2" s="1068"/>
      <c r="DC2" s="1068"/>
      <c r="DD2" s="1068"/>
      <c r="DE2" s="1068"/>
      <c r="DF2" s="1068"/>
      <c r="DG2" s="1068"/>
      <c r="DH2" s="1068"/>
      <c r="DI2" s="1068"/>
      <c r="DJ2" s="1068"/>
      <c r="DK2" s="1068"/>
      <c r="DL2" s="1068"/>
      <c r="DM2" s="1068"/>
      <c r="DN2" s="1068"/>
      <c r="DO2" s="1068"/>
      <c r="DP2" s="1068"/>
      <c r="DQ2" s="1068"/>
      <c r="DR2" s="1068"/>
      <c r="DS2" s="1068"/>
      <c r="DT2" s="1068"/>
      <c r="DU2" s="1068"/>
      <c r="DV2" s="1068"/>
      <c r="DW2" s="1068"/>
      <c r="DX2" s="1068"/>
      <c r="DY2" s="1068"/>
      <c r="DZ2" s="1068"/>
      <c r="EA2" s="1068"/>
      <c r="EB2" s="1068"/>
      <c r="EC2" s="1068"/>
      <c r="ED2" s="1068"/>
      <c r="EE2" s="1068"/>
      <c r="EF2" s="1068"/>
      <c r="EG2" s="1068"/>
      <c r="EH2" s="1068"/>
      <c r="EI2" s="1068"/>
      <c r="EJ2" s="1068"/>
      <c r="EK2" s="1068"/>
      <c r="EL2" s="1068"/>
      <c r="EM2" s="1068"/>
      <c r="EN2" s="1068"/>
      <c r="EO2" s="1068"/>
      <c r="EP2" s="1068"/>
      <c r="EQ2" s="1068"/>
      <c r="ER2" s="1068"/>
      <c r="ES2" s="1068"/>
      <c r="ET2" s="1068"/>
      <c r="EU2" s="1068"/>
      <c r="EV2" s="1068"/>
      <c r="EW2" s="1068"/>
      <c r="EX2" s="1068"/>
      <c r="EY2" s="1068"/>
      <c r="EZ2" s="1068"/>
      <c r="FA2" s="1068"/>
      <c r="FB2" s="1068"/>
      <c r="FC2" s="1068"/>
      <c r="FD2" s="1068"/>
      <c r="FE2" s="1068"/>
      <c r="FF2" s="1068"/>
      <c r="FG2" s="1068"/>
      <c r="FH2" s="1068"/>
      <c r="FI2" s="1068"/>
      <c r="FJ2" s="1068"/>
      <c r="FK2" s="1068"/>
      <c r="FL2" s="1068"/>
      <c r="FM2" s="1068"/>
      <c r="FN2" s="1068"/>
      <c r="FO2" s="1068"/>
      <c r="FP2" s="1068"/>
      <c r="FQ2" s="1068"/>
    </row>
    <row r="3" spans="1:173" ht="15.75">
      <c r="A3" s="1167"/>
      <c r="B3" s="1331"/>
      <c r="C3" s="1332"/>
      <c r="D3" s="2434" t="s">
        <v>3402</v>
      </c>
      <c r="E3" s="1701"/>
      <c r="F3" s="2438"/>
      <c r="G3" s="1715"/>
      <c r="H3" s="1715"/>
      <c r="I3" s="1715"/>
      <c r="J3" s="1715"/>
      <c r="K3" s="1715"/>
      <c r="L3" s="1715"/>
      <c r="M3" s="1715"/>
      <c r="N3" s="2441" t="s">
        <v>3403</v>
      </c>
      <c r="O3" s="1700"/>
      <c r="P3" s="1700"/>
      <c r="Q3" s="1700"/>
      <c r="R3" s="1700"/>
      <c r="S3" s="1700"/>
      <c r="T3" s="1700"/>
      <c r="U3" s="1700"/>
      <c r="V3" s="1700"/>
      <c r="W3" s="1701"/>
      <c r="X3" s="2442" t="s">
        <v>3404</v>
      </c>
      <c r="Y3" s="1700"/>
      <c r="Z3" s="1700"/>
      <c r="AA3" s="1701"/>
      <c r="AB3" s="1068"/>
      <c r="AC3" s="1068"/>
      <c r="AD3" s="1068"/>
      <c r="AE3" s="1068"/>
      <c r="AF3" s="1068"/>
      <c r="AG3" s="1068"/>
      <c r="AH3" s="1068"/>
      <c r="AI3" s="1068"/>
      <c r="AJ3" s="1068"/>
      <c r="AK3" s="1068"/>
      <c r="AL3" s="1068"/>
      <c r="AM3" s="1068"/>
      <c r="AN3" s="1068"/>
      <c r="AO3" s="1068"/>
      <c r="AP3" s="1068"/>
      <c r="AQ3" s="1068"/>
      <c r="AR3" s="1068"/>
      <c r="AS3" s="1068"/>
      <c r="AT3" s="1068"/>
      <c r="AU3" s="1068"/>
      <c r="AV3" s="1068"/>
      <c r="AW3" s="1068"/>
      <c r="AX3" s="1068"/>
      <c r="AY3" s="1068"/>
      <c r="AZ3" s="1068"/>
      <c r="BA3" s="1068"/>
      <c r="BB3" s="1068"/>
      <c r="BC3" s="1068"/>
      <c r="BD3" s="1068"/>
      <c r="BE3" s="1068"/>
      <c r="BF3" s="1068"/>
      <c r="BG3" s="1068"/>
      <c r="BH3" s="1068"/>
      <c r="BI3" s="1068"/>
      <c r="BJ3" s="1068"/>
      <c r="BK3" s="1068"/>
      <c r="BL3" s="1068"/>
      <c r="BM3" s="1068"/>
      <c r="BN3" s="1068"/>
      <c r="BO3" s="1068"/>
      <c r="BP3" s="1068"/>
      <c r="BQ3" s="1068"/>
      <c r="BR3" s="1068"/>
      <c r="BS3" s="1068"/>
      <c r="BT3" s="1068"/>
      <c r="BU3" s="1068"/>
      <c r="BV3" s="1068"/>
      <c r="BW3" s="1068"/>
      <c r="BX3" s="1068"/>
      <c r="BY3" s="1068"/>
      <c r="BZ3" s="1068"/>
      <c r="CA3" s="1068"/>
      <c r="CB3" s="1068"/>
      <c r="CC3" s="1068"/>
      <c r="CD3" s="1068"/>
      <c r="CE3" s="1068"/>
      <c r="CF3" s="1068"/>
      <c r="CG3" s="1068"/>
      <c r="CH3" s="1068"/>
      <c r="CI3" s="1068"/>
      <c r="CJ3" s="1068"/>
      <c r="CK3" s="1068"/>
      <c r="CL3" s="1068"/>
      <c r="CM3" s="1068"/>
      <c r="CN3" s="1068"/>
      <c r="CO3" s="1068"/>
      <c r="CP3" s="1068"/>
      <c r="CQ3" s="1068"/>
      <c r="CR3" s="1068"/>
      <c r="CS3" s="1068"/>
      <c r="CT3" s="1068"/>
      <c r="CU3" s="1068"/>
      <c r="CV3" s="1068"/>
      <c r="CW3" s="1068"/>
      <c r="CX3" s="1068"/>
      <c r="CY3" s="1068"/>
      <c r="CZ3" s="1068"/>
      <c r="DA3" s="1068"/>
      <c r="DB3" s="1068"/>
      <c r="DC3" s="1068"/>
      <c r="DD3" s="1068"/>
      <c r="DE3" s="1068"/>
      <c r="DF3" s="1068"/>
      <c r="DG3" s="1068"/>
      <c r="DH3" s="1068"/>
      <c r="DI3" s="1068"/>
      <c r="DJ3" s="1068"/>
      <c r="DK3" s="1068"/>
      <c r="DL3" s="1068"/>
      <c r="DM3" s="1068"/>
      <c r="DN3" s="1068"/>
      <c r="DO3" s="1068"/>
      <c r="DP3" s="1068"/>
      <c r="DQ3" s="1068"/>
      <c r="DR3" s="1068"/>
      <c r="DS3" s="1068"/>
      <c r="DT3" s="1068"/>
      <c r="DU3" s="1068"/>
      <c r="DV3" s="1068"/>
      <c r="DW3" s="1068"/>
      <c r="DX3" s="1068"/>
      <c r="DY3" s="1068"/>
      <c r="DZ3" s="1068"/>
      <c r="EA3" s="1068"/>
      <c r="EB3" s="1068"/>
      <c r="EC3" s="1068"/>
      <c r="ED3" s="1068"/>
      <c r="EE3" s="1068"/>
      <c r="EF3" s="1068"/>
      <c r="EG3" s="1068"/>
      <c r="EH3" s="1068"/>
      <c r="EI3" s="1068"/>
      <c r="EJ3" s="1068"/>
      <c r="EK3" s="1068"/>
      <c r="EL3" s="1068"/>
      <c r="EM3" s="1068"/>
      <c r="EN3" s="1068"/>
      <c r="EO3" s="1068"/>
      <c r="EP3" s="1068"/>
      <c r="EQ3" s="1068"/>
      <c r="ER3" s="1068"/>
      <c r="ES3" s="1068"/>
      <c r="ET3" s="1068"/>
      <c r="EU3" s="1068"/>
      <c r="EV3" s="1068"/>
      <c r="EW3" s="1068"/>
      <c r="EX3" s="1068"/>
      <c r="EY3" s="1068"/>
      <c r="EZ3" s="1068"/>
      <c r="FA3" s="1068"/>
      <c r="FB3" s="1068"/>
      <c r="FC3" s="1068"/>
      <c r="FD3" s="1068"/>
      <c r="FE3" s="1068"/>
      <c r="FF3" s="1068"/>
      <c r="FG3" s="1068"/>
      <c r="FH3" s="1068"/>
      <c r="FI3" s="1068"/>
      <c r="FJ3" s="1068"/>
      <c r="FK3" s="1068"/>
      <c r="FL3" s="1068"/>
      <c r="FM3" s="1068"/>
      <c r="FN3" s="1068"/>
      <c r="FO3" s="1068"/>
      <c r="FP3" s="1068"/>
      <c r="FQ3" s="1068"/>
    </row>
    <row r="4" spans="1:173">
      <c r="A4" s="1167"/>
      <c r="B4" s="2447" t="s">
        <v>3406</v>
      </c>
      <c r="C4" s="2433" t="s">
        <v>3408</v>
      </c>
      <c r="D4" s="2433" t="s">
        <v>3410</v>
      </c>
      <c r="E4" s="2437" t="s">
        <v>3411</v>
      </c>
      <c r="F4" s="2448" t="s">
        <v>3412</v>
      </c>
      <c r="G4" s="2433" t="s">
        <v>3413</v>
      </c>
      <c r="H4" s="2433" t="s">
        <v>3414</v>
      </c>
      <c r="I4" s="2435" t="s">
        <v>3415</v>
      </c>
      <c r="J4" s="2435" t="s">
        <v>3416</v>
      </c>
      <c r="K4" s="2433" t="s">
        <v>3417</v>
      </c>
      <c r="L4" s="2439" t="s">
        <v>3418</v>
      </c>
      <c r="M4" s="2433" t="s">
        <v>3421</v>
      </c>
      <c r="N4" s="2432" t="s">
        <v>3422</v>
      </c>
      <c r="O4" s="1700"/>
      <c r="P4" s="1701"/>
      <c r="Q4" s="2431" t="s">
        <v>3424</v>
      </c>
      <c r="R4" s="1701"/>
      <c r="S4" s="2436" t="s">
        <v>3425</v>
      </c>
      <c r="T4" s="1701"/>
      <c r="U4" s="2440" t="s">
        <v>3427</v>
      </c>
      <c r="V4" s="2445" t="s">
        <v>3429</v>
      </c>
      <c r="W4" s="1701"/>
      <c r="X4" s="2446" t="s">
        <v>3430</v>
      </c>
      <c r="Y4" s="1700"/>
      <c r="Z4" s="1701"/>
      <c r="AA4" s="1334" t="s">
        <v>3432</v>
      </c>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8"/>
      <c r="BR4" s="1068"/>
      <c r="BS4" s="1068"/>
      <c r="BT4" s="1068"/>
      <c r="BU4" s="1068"/>
      <c r="BV4" s="1068"/>
      <c r="BW4" s="1068"/>
      <c r="BX4" s="1068"/>
      <c r="BY4" s="1068"/>
      <c r="BZ4" s="1068"/>
      <c r="CA4" s="1068"/>
      <c r="CB4" s="1068"/>
      <c r="CC4" s="1068"/>
      <c r="CD4" s="1068"/>
      <c r="CE4" s="1068"/>
      <c r="CF4" s="1068"/>
      <c r="CG4" s="1068"/>
      <c r="CH4" s="1068"/>
      <c r="CI4" s="1068"/>
      <c r="CJ4" s="1068"/>
      <c r="CK4" s="1068"/>
      <c r="CL4" s="1068"/>
      <c r="CM4" s="1068"/>
      <c r="CN4" s="1068"/>
      <c r="CO4" s="1068"/>
      <c r="CP4" s="1068"/>
      <c r="CQ4" s="1068"/>
      <c r="CR4" s="1068"/>
      <c r="CS4" s="1068"/>
      <c r="CT4" s="1068"/>
      <c r="CU4" s="1068"/>
      <c r="CV4" s="1068"/>
      <c r="CW4" s="1068"/>
      <c r="CX4" s="1068"/>
      <c r="CY4" s="1068"/>
      <c r="CZ4" s="1068"/>
      <c r="DA4" s="1068"/>
      <c r="DB4" s="1068"/>
      <c r="DC4" s="1068"/>
      <c r="DD4" s="1068"/>
      <c r="DE4" s="1068"/>
      <c r="DF4" s="1068"/>
      <c r="DG4" s="1068"/>
      <c r="DH4" s="1068"/>
      <c r="DI4" s="1068"/>
      <c r="DJ4" s="1068"/>
      <c r="DK4" s="1068"/>
      <c r="DL4" s="1068"/>
      <c r="DM4" s="1068"/>
      <c r="DN4" s="1068"/>
      <c r="DO4" s="1068"/>
      <c r="DP4" s="1068"/>
      <c r="DQ4" s="1068"/>
      <c r="DR4" s="1068"/>
      <c r="DS4" s="1068"/>
      <c r="DT4" s="1068"/>
      <c r="DU4" s="1068"/>
      <c r="DV4" s="1068"/>
      <c r="DW4" s="1068"/>
      <c r="DX4" s="1068"/>
      <c r="DY4" s="1068"/>
      <c r="DZ4" s="1068"/>
      <c r="EA4" s="1068"/>
      <c r="EB4" s="1068"/>
      <c r="EC4" s="1068"/>
      <c r="ED4" s="1068"/>
      <c r="EE4" s="1068"/>
      <c r="EF4" s="1068"/>
      <c r="EG4" s="1068"/>
      <c r="EH4" s="1068"/>
      <c r="EI4" s="1068"/>
      <c r="EJ4" s="1068"/>
      <c r="EK4" s="1068"/>
      <c r="EL4" s="1068"/>
      <c r="EM4" s="1068"/>
      <c r="EN4" s="1068"/>
      <c r="EO4" s="1068"/>
      <c r="EP4" s="1068"/>
      <c r="EQ4" s="1068"/>
      <c r="ER4" s="1068"/>
      <c r="ES4" s="1068"/>
      <c r="ET4" s="1068"/>
      <c r="EU4" s="1068"/>
      <c r="EV4" s="1068"/>
      <c r="EW4" s="1068"/>
      <c r="EX4" s="1068"/>
      <c r="EY4" s="1068"/>
      <c r="EZ4" s="1068"/>
      <c r="FA4" s="1068"/>
      <c r="FB4" s="1068"/>
      <c r="FC4" s="1068"/>
      <c r="FD4" s="1068"/>
      <c r="FE4" s="1068"/>
      <c r="FF4" s="1068"/>
      <c r="FG4" s="1068"/>
      <c r="FH4" s="1068"/>
      <c r="FI4" s="1068"/>
      <c r="FJ4" s="1068"/>
      <c r="FK4" s="1068"/>
      <c r="FL4" s="1068"/>
      <c r="FM4" s="1068"/>
      <c r="FN4" s="1068"/>
      <c r="FO4" s="1068"/>
      <c r="FP4" s="1068"/>
      <c r="FQ4" s="1068"/>
    </row>
    <row r="5" spans="1:173" ht="30">
      <c r="A5" s="1167"/>
      <c r="B5" s="1619"/>
      <c r="C5" s="1619"/>
      <c r="D5" s="1619"/>
      <c r="E5" s="1619"/>
      <c r="F5" s="1619"/>
      <c r="G5" s="1619"/>
      <c r="H5" s="1619"/>
      <c r="I5" s="1619"/>
      <c r="J5" s="1619"/>
      <c r="K5" s="1619"/>
      <c r="L5" s="1619"/>
      <c r="M5" s="1619"/>
      <c r="N5" s="1335" t="s">
        <v>3437</v>
      </c>
      <c r="O5" s="1335" t="s">
        <v>3440</v>
      </c>
      <c r="P5" s="1335" t="s">
        <v>3441</v>
      </c>
      <c r="Q5" s="1336" t="s">
        <v>3442</v>
      </c>
      <c r="R5" s="1336" t="s">
        <v>3443</v>
      </c>
      <c r="S5" s="1337" t="s">
        <v>3444</v>
      </c>
      <c r="T5" s="1338" t="s">
        <v>3447</v>
      </c>
      <c r="U5" s="1619"/>
      <c r="V5" s="1339" t="s">
        <v>3451</v>
      </c>
      <c r="W5" s="1339" t="s">
        <v>3452</v>
      </c>
      <c r="X5" s="1340" t="s">
        <v>3437</v>
      </c>
      <c r="Y5" s="1341" t="s">
        <v>3440</v>
      </c>
      <c r="Z5" s="1340" t="s">
        <v>3441</v>
      </c>
      <c r="AA5" s="1337" t="s">
        <v>3444</v>
      </c>
      <c r="AB5" s="1068"/>
      <c r="AC5" s="1068"/>
      <c r="AD5" s="1068"/>
      <c r="AE5" s="1068"/>
      <c r="AF5" s="1068"/>
      <c r="AG5" s="1068"/>
      <c r="AH5" s="1068"/>
      <c r="AI5" s="1068"/>
      <c r="AJ5" s="1068"/>
      <c r="AK5" s="1068"/>
      <c r="AL5" s="1068"/>
      <c r="AM5" s="1068"/>
      <c r="AN5" s="1068"/>
      <c r="AO5" s="1068"/>
      <c r="AP5" s="1068"/>
      <c r="AQ5" s="1068"/>
      <c r="AR5" s="1068"/>
      <c r="AS5" s="1068"/>
      <c r="AT5" s="1068"/>
      <c r="AU5" s="1068"/>
      <c r="AV5" s="1068"/>
      <c r="AW5" s="1068"/>
      <c r="AX5" s="1068"/>
      <c r="AY5" s="1068"/>
      <c r="AZ5" s="1068"/>
      <c r="BA5" s="1068"/>
      <c r="BB5" s="1068"/>
      <c r="BC5" s="1068"/>
      <c r="BD5" s="1068"/>
      <c r="BE5" s="1068"/>
      <c r="BF5" s="1068"/>
      <c r="BG5" s="1068"/>
      <c r="BH5" s="1068"/>
      <c r="BI5" s="1068"/>
      <c r="BJ5" s="1068"/>
      <c r="BK5" s="1068"/>
      <c r="BL5" s="1068"/>
      <c r="BM5" s="1068"/>
      <c r="BN5" s="1068"/>
      <c r="BO5" s="1068"/>
      <c r="BP5" s="1068"/>
      <c r="BQ5" s="1068"/>
      <c r="BR5" s="1068"/>
      <c r="BS5" s="1068"/>
      <c r="BT5" s="1068"/>
      <c r="BU5" s="1068"/>
      <c r="BV5" s="1068"/>
      <c r="BW5" s="1068"/>
      <c r="BX5" s="1068"/>
      <c r="BY5" s="1068"/>
      <c r="BZ5" s="1068"/>
      <c r="CA5" s="1068"/>
      <c r="CB5" s="1068"/>
      <c r="CC5" s="1068"/>
      <c r="CD5" s="1068"/>
      <c r="CE5" s="1068"/>
      <c r="CF5" s="1068"/>
      <c r="CG5" s="1068"/>
      <c r="CH5" s="1068"/>
      <c r="CI5" s="1068"/>
      <c r="CJ5" s="1068"/>
      <c r="CK5" s="1068"/>
      <c r="CL5" s="1068"/>
      <c r="CM5" s="1068"/>
      <c r="CN5" s="1068"/>
      <c r="CO5" s="1068"/>
      <c r="CP5" s="1068"/>
      <c r="CQ5" s="1068"/>
      <c r="CR5" s="1068"/>
      <c r="CS5" s="1068"/>
      <c r="CT5" s="1068"/>
      <c r="CU5" s="1068"/>
      <c r="CV5" s="1068"/>
      <c r="CW5" s="1068"/>
      <c r="CX5" s="1068"/>
      <c r="CY5" s="1068"/>
      <c r="CZ5" s="1068"/>
      <c r="DA5" s="1068"/>
      <c r="DB5" s="1068"/>
      <c r="DC5" s="1068"/>
      <c r="DD5" s="1068"/>
      <c r="DE5" s="1068"/>
      <c r="DF5" s="1068"/>
      <c r="DG5" s="1068"/>
      <c r="DH5" s="1068"/>
      <c r="DI5" s="1068"/>
      <c r="DJ5" s="1068"/>
      <c r="DK5" s="1068"/>
      <c r="DL5" s="1068"/>
      <c r="DM5" s="1068"/>
      <c r="DN5" s="1068"/>
      <c r="DO5" s="1068"/>
      <c r="DP5" s="1068"/>
      <c r="DQ5" s="1068"/>
      <c r="DR5" s="1068"/>
      <c r="DS5" s="1068"/>
      <c r="DT5" s="1068"/>
      <c r="DU5" s="1068"/>
      <c r="DV5" s="1068"/>
      <c r="DW5" s="1068"/>
      <c r="DX5" s="1068"/>
      <c r="DY5" s="1068"/>
      <c r="DZ5" s="1068"/>
      <c r="EA5" s="1068"/>
      <c r="EB5" s="1068"/>
      <c r="EC5" s="1068"/>
      <c r="ED5" s="1068"/>
      <c r="EE5" s="1068"/>
      <c r="EF5" s="1068"/>
      <c r="EG5" s="1068"/>
      <c r="EH5" s="1068"/>
      <c r="EI5" s="1068"/>
      <c r="EJ5" s="1068"/>
      <c r="EK5" s="1068"/>
      <c r="EL5" s="1068"/>
      <c r="EM5" s="1068"/>
      <c r="EN5" s="1068"/>
      <c r="EO5" s="1068"/>
      <c r="EP5" s="1068"/>
      <c r="EQ5" s="1068"/>
      <c r="ER5" s="1068"/>
      <c r="ES5" s="1068"/>
      <c r="ET5" s="1068"/>
      <c r="EU5" s="1068"/>
      <c r="EV5" s="1068"/>
      <c r="EW5" s="1068"/>
      <c r="EX5" s="1068"/>
      <c r="EY5" s="1068"/>
      <c r="EZ5" s="1068"/>
      <c r="FA5" s="1068"/>
      <c r="FB5" s="1068"/>
      <c r="FC5" s="1068"/>
      <c r="FD5" s="1068"/>
      <c r="FE5" s="1068"/>
      <c r="FF5" s="1068"/>
      <c r="FG5" s="1068"/>
      <c r="FH5" s="1068"/>
      <c r="FI5" s="1068"/>
      <c r="FJ5" s="1068"/>
      <c r="FK5" s="1068"/>
      <c r="FL5" s="1068"/>
      <c r="FM5" s="1068"/>
      <c r="FN5" s="1068"/>
      <c r="FO5" s="1068"/>
      <c r="FP5" s="1068"/>
      <c r="FQ5" s="1068"/>
    </row>
    <row r="6" spans="1:173" ht="225">
      <c r="A6" s="1343"/>
      <c r="B6" s="1345" t="s">
        <v>3459</v>
      </c>
      <c r="C6" s="1345" t="s">
        <v>3460</v>
      </c>
      <c r="D6" s="1346" t="s">
        <v>3461</v>
      </c>
      <c r="E6" s="1347" t="s">
        <v>3462</v>
      </c>
      <c r="F6" s="1349" t="s">
        <v>3463</v>
      </c>
      <c r="G6" s="1350" t="s">
        <v>3464</v>
      </c>
      <c r="H6" s="1351" t="s">
        <v>3465</v>
      </c>
      <c r="I6" s="1352" t="s">
        <v>3466</v>
      </c>
      <c r="J6" s="1353" t="s">
        <v>3468</v>
      </c>
      <c r="K6" s="1353" t="s">
        <v>3470</v>
      </c>
      <c r="L6" s="1354" t="s">
        <v>3471</v>
      </c>
      <c r="M6" s="1355" t="s">
        <v>3473</v>
      </c>
      <c r="N6" s="1355" t="s">
        <v>3474</v>
      </c>
      <c r="O6" s="1356">
        <v>2500000</v>
      </c>
      <c r="P6" s="1358" t="s">
        <v>3475</v>
      </c>
      <c r="Q6" s="1360">
        <v>43101</v>
      </c>
      <c r="R6" s="1362">
        <v>43465</v>
      </c>
      <c r="S6" s="1363" t="s">
        <v>3477</v>
      </c>
      <c r="T6" s="1364" t="s">
        <v>3478</v>
      </c>
      <c r="U6" s="1365">
        <v>10002950000</v>
      </c>
      <c r="V6" s="1368"/>
      <c r="W6" s="1369" t="s">
        <v>3479</v>
      </c>
      <c r="X6" s="1371" t="s">
        <v>3474</v>
      </c>
      <c r="Y6" s="1372">
        <v>1325523</v>
      </c>
      <c r="Z6" s="1374" t="s">
        <v>3475</v>
      </c>
      <c r="AA6" s="1375" t="s">
        <v>3480</v>
      </c>
      <c r="AB6" s="2426" t="s">
        <v>3481</v>
      </c>
      <c r="AC6" s="1721"/>
      <c r="AD6" s="1167"/>
      <c r="AE6" s="1167"/>
      <c r="AF6" s="1167"/>
      <c r="AG6" s="1167"/>
      <c r="AH6" s="1167"/>
      <c r="AI6" s="1167"/>
      <c r="AJ6" s="1167"/>
      <c r="AK6" s="1167"/>
      <c r="AL6" s="1167"/>
      <c r="AM6" s="1167"/>
      <c r="AN6" s="1167"/>
      <c r="AO6" s="1167"/>
      <c r="AP6" s="1167"/>
      <c r="AQ6" s="1167"/>
      <c r="AR6" s="1167"/>
      <c r="AS6" s="1167"/>
      <c r="AT6" s="1167"/>
      <c r="AU6" s="1167"/>
      <c r="AV6" s="1167"/>
      <c r="AW6" s="1167"/>
      <c r="AX6" s="1167"/>
      <c r="AY6" s="1167"/>
      <c r="AZ6" s="1167"/>
      <c r="BA6" s="1167"/>
      <c r="BB6" s="1167"/>
      <c r="BC6" s="1167"/>
      <c r="BD6" s="1167"/>
      <c r="BE6" s="1167"/>
      <c r="BF6" s="1167"/>
      <c r="BG6" s="1167"/>
      <c r="BH6" s="1167"/>
      <c r="BI6" s="1167"/>
      <c r="BJ6" s="1167"/>
      <c r="BK6" s="1167"/>
      <c r="BL6" s="1167"/>
      <c r="BM6" s="1167"/>
      <c r="BN6" s="1167"/>
      <c r="BO6" s="1167"/>
      <c r="BP6" s="1167"/>
      <c r="BQ6" s="1167"/>
      <c r="BR6" s="1167"/>
      <c r="BS6" s="1167"/>
      <c r="BT6" s="1167"/>
      <c r="BU6" s="1167"/>
      <c r="BV6" s="1167"/>
      <c r="BW6" s="1167"/>
      <c r="BX6" s="1167"/>
      <c r="BY6" s="1167"/>
      <c r="BZ6" s="1167"/>
      <c r="CA6" s="1167"/>
      <c r="CB6" s="1167"/>
      <c r="CC6" s="1167"/>
      <c r="CD6" s="1167"/>
      <c r="CE6" s="1167"/>
      <c r="CF6" s="1167"/>
      <c r="CG6" s="1167"/>
      <c r="CH6" s="1167"/>
      <c r="CI6" s="1167"/>
      <c r="CJ6" s="1167"/>
      <c r="CK6" s="1167"/>
      <c r="CL6" s="1167"/>
      <c r="CM6" s="1167"/>
      <c r="CN6" s="1167"/>
      <c r="CO6" s="1167"/>
      <c r="CP6" s="1167"/>
      <c r="CQ6" s="1167"/>
      <c r="CR6" s="1167"/>
      <c r="CS6" s="1167"/>
      <c r="CT6" s="1167"/>
      <c r="CU6" s="1167"/>
      <c r="CV6" s="1167"/>
      <c r="CW6" s="1167"/>
      <c r="CX6" s="1167"/>
      <c r="CY6" s="1167"/>
      <c r="CZ6" s="1167"/>
      <c r="DA6" s="1167"/>
      <c r="DB6" s="1167"/>
      <c r="DC6" s="1167"/>
      <c r="DD6" s="1167"/>
      <c r="DE6" s="1167"/>
      <c r="DF6" s="1167"/>
      <c r="DG6" s="1167"/>
      <c r="DH6" s="1167"/>
      <c r="DI6" s="1167"/>
      <c r="DJ6" s="1167"/>
      <c r="DK6" s="1167"/>
      <c r="DL6" s="1167"/>
      <c r="DM6" s="1167"/>
      <c r="DN6" s="1167"/>
      <c r="DO6" s="1167"/>
      <c r="DP6" s="1167"/>
      <c r="DQ6" s="1167"/>
      <c r="DR6" s="1167"/>
      <c r="DS6" s="1167"/>
      <c r="DT6" s="1167"/>
      <c r="DU6" s="1167"/>
      <c r="DV6" s="1167"/>
      <c r="DW6" s="1167"/>
      <c r="DX6" s="1167"/>
      <c r="DY6" s="1167"/>
      <c r="DZ6" s="1167"/>
      <c r="EA6" s="1167"/>
      <c r="EB6" s="1167"/>
      <c r="EC6" s="1167"/>
      <c r="ED6" s="1167"/>
      <c r="EE6" s="1167"/>
      <c r="EF6" s="1167"/>
      <c r="EG6" s="1167"/>
      <c r="EH6" s="1167"/>
      <c r="EI6" s="1167"/>
      <c r="EJ6" s="1167"/>
      <c r="EK6" s="1167"/>
      <c r="EL6" s="1167"/>
      <c r="EM6" s="1167"/>
      <c r="EN6" s="1167"/>
      <c r="EO6" s="1167"/>
      <c r="EP6" s="1167"/>
      <c r="EQ6" s="1167"/>
      <c r="ER6" s="1167"/>
      <c r="ES6" s="1167"/>
      <c r="ET6" s="1167"/>
      <c r="EU6" s="1167"/>
      <c r="EV6" s="1167"/>
      <c r="EW6" s="1167"/>
      <c r="EX6" s="1167"/>
      <c r="EY6" s="1167"/>
      <c r="EZ6" s="1167"/>
      <c r="FA6" s="1167"/>
      <c r="FB6" s="1167"/>
      <c r="FC6" s="1167"/>
      <c r="FD6" s="1167"/>
      <c r="FE6" s="1167"/>
      <c r="FF6" s="1167"/>
      <c r="FG6" s="1167"/>
      <c r="FH6" s="1167"/>
      <c r="FI6" s="1167"/>
      <c r="FJ6" s="1167"/>
      <c r="FK6" s="1167"/>
      <c r="FL6" s="1167"/>
      <c r="FM6" s="1167"/>
      <c r="FN6" s="1167"/>
      <c r="FO6" s="1167"/>
      <c r="FP6" s="1167"/>
      <c r="FQ6" s="1167"/>
    </row>
    <row r="7" spans="1:173" ht="225">
      <c r="A7" s="1343"/>
      <c r="B7" s="1380" t="s">
        <v>3459</v>
      </c>
      <c r="C7" s="1345" t="s">
        <v>3460</v>
      </c>
      <c r="D7" s="1382" t="s">
        <v>3461</v>
      </c>
      <c r="E7" s="1384" t="s">
        <v>3462</v>
      </c>
      <c r="F7" s="1386" t="s">
        <v>3463</v>
      </c>
      <c r="G7" s="1354" t="s">
        <v>3464</v>
      </c>
      <c r="H7" s="1387" t="s">
        <v>3465</v>
      </c>
      <c r="I7" s="1352" t="s">
        <v>3483</v>
      </c>
      <c r="J7" s="1353" t="s">
        <v>3484</v>
      </c>
      <c r="K7" s="1353" t="s">
        <v>3470</v>
      </c>
      <c r="L7" s="1350" t="s">
        <v>3471</v>
      </c>
      <c r="M7" s="1388" t="s">
        <v>3485</v>
      </c>
      <c r="N7" s="1389" t="s">
        <v>3486</v>
      </c>
      <c r="O7" s="1390" t="s">
        <v>3487</v>
      </c>
      <c r="P7" s="1390" t="s">
        <v>3488</v>
      </c>
      <c r="Q7" s="1360">
        <v>43101</v>
      </c>
      <c r="R7" s="1362">
        <v>43465</v>
      </c>
      <c r="S7" s="1392" t="s">
        <v>3489</v>
      </c>
      <c r="T7" s="1393" t="s">
        <v>3478</v>
      </c>
      <c r="U7" s="1395">
        <v>10002950000</v>
      </c>
      <c r="V7" s="1111"/>
      <c r="W7" s="1396" t="s">
        <v>3490</v>
      </c>
      <c r="X7" s="1397" t="s">
        <v>3486</v>
      </c>
      <c r="Y7" s="1398">
        <v>2</v>
      </c>
      <c r="Z7" s="1115" t="s">
        <v>3488</v>
      </c>
      <c r="AA7" s="1399" t="s">
        <v>3491</v>
      </c>
      <c r="AB7" s="1678"/>
      <c r="AC7" s="1713"/>
      <c r="AD7" s="1167"/>
      <c r="AE7" s="1167"/>
      <c r="AF7" s="1167"/>
      <c r="AG7" s="1167"/>
      <c r="AH7" s="1167"/>
      <c r="AI7" s="1167"/>
      <c r="AJ7" s="1167"/>
      <c r="AK7" s="1167"/>
      <c r="AL7" s="1167"/>
      <c r="AM7" s="1167"/>
      <c r="AN7" s="1167"/>
      <c r="AO7" s="1167"/>
      <c r="AP7" s="1167"/>
      <c r="AQ7" s="1167"/>
      <c r="AR7" s="1167"/>
      <c r="AS7" s="1167"/>
      <c r="AT7" s="1167"/>
      <c r="AU7" s="1167"/>
      <c r="AV7" s="1167"/>
      <c r="AW7" s="1167"/>
      <c r="AX7" s="1167"/>
      <c r="AY7" s="1167"/>
      <c r="AZ7" s="1167"/>
      <c r="BA7" s="1167"/>
      <c r="BB7" s="1167"/>
      <c r="BC7" s="1167"/>
      <c r="BD7" s="1167"/>
      <c r="BE7" s="1167"/>
      <c r="BF7" s="1167"/>
      <c r="BG7" s="1167"/>
      <c r="BH7" s="1167"/>
      <c r="BI7" s="1167"/>
      <c r="BJ7" s="1167"/>
      <c r="BK7" s="1167"/>
      <c r="BL7" s="1167"/>
      <c r="BM7" s="1167"/>
      <c r="BN7" s="1167"/>
      <c r="BO7" s="1167"/>
      <c r="BP7" s="1167"/>
      <c r="BQ7" s="1167"/>
      <c r="BR7" s="1167"/>
      <c r="BS7" s="1167"/>
      <c r="BT7" s="1167"/>
      <c r="BU7" s="1167"/>
      <c r="BV7" s="1167"/>
      <c r="BW7" s="1167"/>
      <c r="BX7" s="1167"/>
      <c r="BY7" s="1167"/>
      <c r="BZ7" s="1167"/>
      <c r="CA7" s="1167"/>
      <c r="CB7" s="1167"/>
      <c r="CC7" s="1167"/>
      <c r="CD7" s="1167"/>
      <c r="CE7" s="1167"/>
      <c r="CF7" s="1167"/>
      <c r="CG7" s="1167"/>
      <c r="CH7" s="1167"/>
      <c r="CI7" s="1167"/>
      <c r="CJ7" s="1167"/>
      <c r="CK7" s="1167"/>
      <c r="CL7" s="1167"/>
      <c r="CM7" s="1167"/>
      <c r="CN7" s="1167"/>
      <c r="CO7" s="1167"/>
      <c r="CP7" s="1167"/>
      <c r="CQ7" s="1167"/>
      <c r="CR7" s="1167"/>
      <c r="CS7" s="1167"/>
      <c r="CT7" s="1167"/>
      <c r="CU7" s="1167"/>
      <c r="CV7" s="1167"/>
      <c r="CW7" s="1167"/>
      <c r="CX7" s="1167"/>
      <c r="CY7" s="1167"/>
      <c r="CZ7" s="1167"/>
      <c r="DA7" s="1167"/>
      <c r="DB7" s="1167"/>
      <c r="DC7" s="1167"/>
      <c r="DD7" s="1167"/>
      <c r="DE7" s="1167"/>
      <c r="DF7" s="1167"/>
      <c r="DG7" s="1167"/>
      <c r="DH7" s="1167"/>
      <c r="DI7" s="1167"/>
      <c r="DJ7" s="1167"/>
      <c r="DK7" s="1167"/>
      <c r="DL7" s="1167"/>
      <c r="DM7" s="1167"/>
      <c r="DN7" s="1167"/>
      <c r="DO7" s="1167"/>
      <c r="DP7" s="1167"/>
      <c r="DQ7" s="1167"/>
      <c r="DR7" s="1167"/>
      <c r="DS7" s="1167"/>
      <c r="DT7" s="1167"/>
      <c r="DU7" s="1167"/>
      <c r="DV7" s="1167"/>
      <c r="DW7" s="1167"/>
      <c r="DX7" s="1167"/>
      <c r="DY7" s="1167"/>
      <c r="DZ7" s="1167"/>
      <c r="EA7" s="1167"/>
      <c r="EB7" s="1167"/>
      <c r="EC7" s="1167"/>
      <c r="ED7" s="1167"/>
      <c r="EE7" s="1167"/>
      <c r="EF7" s="1167"/>
      <c r="EG7" s="1167"/>
      <c r="EH7" s="1167"/>
      <c r="EI7" s="1167"/>
      <c r="EJ7" s="1167"/>
      <c r="EK7" s="1167"/>
      <c r="EL7" s="1167"/>
      <c r="EM7" s="1167"/>
      <c r="EN7" s="1167"/>
      <c r="EO7" s="1167"/>
      <c r="EP7" s="1167"/>
      <c r="EQ7" s="1167"/>
      <c r="ER7" s="1167"/>
      <c r="ES7" s="1167"/>
      <c r="ET7" s="1167"/>
      <c r="EU7" s="1167"/>
      <c r="EV7" s="1167"/>
      <c r="EW7" s="1167"/>
      <c r="EX7" s="1167"/>
      <c r="EY7" s="1167"/>
      <c r="EZ7" s="1167"/>
      <c r="FA7" s="1167"/>
      <c r="FB7" s="1167"/>
      <c r="FC7" s="1167"/>
      <c r="FD7" s="1167"/>
      <c r="FE7" s="1167"/>
      <c r="FF7" s="1167"/>
      <c r="FG7" s="1167"/>
      <c r="FH7" s="1167"/>
      <c r="FI7" s="1167"/>
      <c r="FJ7" s="1167"/>
      <c r="FK7" s="1167"/>
      <c r="FL7" s="1167"/>
      <c r="FM7" s="1167"/>
      <c r="FN7" s="1167"/>
      <c r="FO7" s="1167"/>
      <c r="FP7" s="1167"/>
      <c r="FQ7" s="1167"/>
    </row>
    <row r="8" spans="1:173" ht="195">
      <c r="A8" s="1343"/>
      <c r="B8" s="1380" t="s">
        <v>3459</v>
      </c>
      <c r="C8" s="1345" t="s">
        <v>3460</v>
      </c>
      <c r="D8" s="1382" t="s">
        <v>3461</v>
      </c>
      <c r="E8" s="1384" t="s">
        <v>3462</v>
      </c>
      <c r="F8" s="1380" t="s">
        <v>3492</v>
      </c>
      <c r="G8" s="1354" t="s">
        <v>3493</v>
      </c>
      <c r="H8" s="1387" t="s">
        <v>3465</v>
      </c>
      <c r="I8" s="1400" t="s">
        <v>3494</v>
      </c>
      <c r="J8" s="1400" t="s">
        <v>3495</v>
      </c>
      <c r="K8" s="1400" t="s">
        <v>3470</v>
      </c>
      <c r="L8" s="1350" t="s">
        <v>3471</v>
      </c>
      <c r="M8" s="1402" t="s">
        <v>3496</v>
      </c>
      <c r="N8" s="1402" t="s">
        <v>3498</v>
      </c>
      <c r="O8" s="1404" t="s">
        <v>3487</v>
      </c>
      <c r="P8" s="1404" t="s">
        <v>3500</v>
      </c>
      <c r="Q8" s="1360">
        <v>43101</v>
      </c>
      <c r="R8" s="1362">
        <v>43465</v>
      </c>
      <c r="S8" s="1405" t="s">
        <v>3501</v>
      </c>
      <c r="T8" s="1408" t="s">
        <v>3478</v>
      </c>
      <c r="U8" s="1409">
        <v>10002950000</v>
      </c>
      <c r="V8" s="1111"/>
      <c r="W8" s="1396" t="s">
        <v>3490</v>
      </c>
      <c r="X8" s="1410" t="s">
        <v>3498</v>
      </c>
      <c r="Y8" s="1398">
        <v>1</v>
      </c>
      <c r="Z8" s="1411" t="s">
        <v>3500</v>
      </c>
      <c r="AA8" s="1412" t="s">
        <v>3505</v>
      </c>
      <c r="AB8" s="1678"/>
      <c r="AC8" s="1713"/>
      <c r="AD8" s="1167"/>
      <c r="AE8" s="1167"/>
      <c r="AF8" s="1167"/>
      <c r="AG8" s="1167"/>
      <c r="AH8" s="1167"/>
      <c r="AI8" s="1167"/>
      <c r="AJ8" s="1167"/>
      <c r="AK8" s="1167"/>
      <c r="AL8" s="1167"/>
      <c r="AM8" s="1167"/>
      <c r="AN8" s="1167"/>
      <c r="AO8" s="1167"/>
      <c r="AP8" s="1167"/>
      <c r="AQ8" s="1167"/>
      <c r="AR8" s="1167"/>
      <c r="AS8" s="1167"/>
      <c r="AT8" s="1167"/>
      <c r="AU8" s="1167"/>
      <c r="AV8" s="1167"/>
      <c r="AW8" s="1167"/>
      <c r="AX8" s="1167"/>
      <c r="AY8" s="1167"/>
      <c r="AZ8" s="1167"/>
      <c r="BA8" s="1167"/>
      <c r="BB8" s="1167"/>
      <c r="BC8" s="1167"/>
      <c r="BD8" s="1167"/>
      <c r="BE8" s="1167"/>
      <c r="BF8" s="1167"/>
      <c r="BG8" s="1167"/>
      <c r="BH8" s="1167"/>
      <c r="BI8" s="1167"/>
      <c r="BJ8" s="1167"/>
      <c r="BK8" s="1167"/>
      <c r="BL8" s="1167"/>
      <c r="BM8" s="1167"/>
      <c r="BN8" s="1167"/>
      <c r="BO8" s="1167"/>
      <c r="BP8" s="1167"/>
      <c r="BQ8" s="1167"/>
      <c r="BR8" s="1167"/>
      <c r="BS8" s="1167"/>
      <c r="BT8" s="1167"/>
      <c r="BU8" s="1167"/>
      <c r="BV8" s="1167"/>
      <c r="BW8" s="1167"/>
      <c r="BX8" s="1167"/>
      <c r="BY8" s="1167"/>
      <c r="BZ8" s="1167"/>
      <c r="CA8" s="1167"/>
      <c r="CB8" s="1167"/>
      <c r="CC8" s="1167"/>
      <c r="CD8" s="1167"/>
      <c r="CE8" s="1167"/>
      <c r="CF8" s="1167"/>
      <c r="CG8" s="1167"/>
      <c r="CH8" s="1167"/>
      <c r="CI8" s="1167"/>
      <c r="CJ8" s="1167"/>
      <c r="CK8" s="1167"/>
      <c r="CL8" s="1167"/>
      <c r="CM8" s="1167"/>
      <c r="CN8" s="1167"/>
      <c r="CO8" s="1167"/>
      <c r="CP8" s="1167"/>
      <c r="CQ8" s="1167"/>
      <c r="CR8" s="1167"/>
      <c r="CS8" s="1167"/>
      <c r="CT8" s="1167"/>
      <c r="CU8" s="1167"/>
      <c r="CV8" s="1167"/>
      <c r="CW8" s="1167"/>
      <c r="CX8" s="1167"/>
      <c r="CY8" s="1167"/>
      <c r="CZ8" s="1167"/>
      <c r="DA8" s="1167"/>
      <c r="DB8" s="1167"/>
      <c r="DC8" s="1167"/>
      <c r="DD8" s="1167"/>
      <c r="DE8" s="1167"/>
      <c r="DF8" s="1167"/>
      <c r="DG8" s="1167"/>
      <c r="DH8" s="1167"/>
      <c r="DI8" s="1167"/>
      <c r="DJ8" s="1167"/>
      <c r="DK8" s="1167"/>
      <c r="DL8" s="1167"/>
      <c r="DM8" s="1167"/>
      <c r="DN8" s="1167"/>
      <c r="DO8" s="1167"/>
      <c r="DP8" s="1167"/>
      <c r="DQ8" s="1167"/>
      <c r="DR8" s="1167"/>
      <c r="DS8" s="1167"/>
      <c r="DT8" s="1167"/>
      <c r="DU8" s="1167"/>
      <c r="DV8" s="1167"/>
      <c r="DW8" s="1167"/>
      <c r="DX8" s="1167"/>
      <c r="DY8" s="1167"/>
      <c r="DZ8" s="1167"/>
      <c r="EA8" s="1167"/>
      <c r="EB8" s="1167"/>
      <c r="EC8" s="1167"/>
      <c r="ED8" s="1167"/>
      <c r="EE8" s="1167"/>
      <c r="EF8" s="1167"/>
      <c r="EG8" s="1167"/>
      <c r="EH8" s="1167"/>
      <c r="EI8" s="1167"/>
      <c r="EJ8" s="1167"/>
      <c r="EK8" s="1167"/>
      <c r="EL8" s="1167"/>
      <c r="EM8" s="1167"/>
      <c r="EN8" s="1167"/>
      <c r="EO8" s="1167"/>
      <c r="EP8" s="1167"/>
      <c r="EQ8" s="1167"/>
      <c r="ER8" s="1167"/>
      <c r="ES8" s="1167"/>
      <c r="ET8" s="1167"/>
      <c r="EU8" s="1167"/>
      <c r="EV8" s="1167"/>
      <c r="EW8" s="1167"/>
      <c r="EX8" s="1167"/>
      <c r="EY8" s="1167"/>
      <c r="EZ8" s="1167"/>
      <c r="FA8" s="1167"/>
      <c r="FB8" s="1167"/>
      <c r="FC8" s="1167"/>
      <c r="FD8" s="1167"/>
      <c r="FE8" s="1167"/>
      <c r="FF8" s="1167"/>
      <c r="FG8" s="1167"/>
      <c r="FH8" s="1167"/>
      <c r="FI8" s="1167"/>
      <c r="FJ8" s="1167"/>
      <c r="FK8" s="1167"/>
      <c r="FL8" s="1167"/>
      <c r="FM8" s="1167"/>
      <c r="FN8" s="1167"/>
      <c r="FO8" s="1167"/>
      <c r="FP8" s="1167"/>
      <c r="FQ8" s="1167"/>
    </row>
    <row r="9" spans="1:173" ht="135">
      <c r="A9" s="1343"/>
      <c r="B9" s="1380" t="s">
        <v>3459</v>
      </c>
      <c r="C9" s="1345" t="s">
        <v>3460</v>
      </c>
      <c r="D9" s="1382" t="s">
        <v>3461</v>
      </c>
      <c r="E9" s="1384" t="s">
        <v>3462</v>
      </c>
      <c r="F9" s="1413" t="s">
        <v>3510</v>
      </c>
      <c r="G9" s="1354" t="s">
        <v>3512</v>
      </c>
      <c r="H9" s="1387" t="s">
        <v>3465</v>
      </c>
      <c r="I9" s="1352" t="s">
        <v>3513</v>
      </c>
      <c r="J9" s="1353" t="s">
        <v>3514</v>
      </c>
      <c r="K9" s="1353" t="s">
        <v>3470</v>
      </c>
      <c r="L9" s="1350" t="s">
        <v>3471</v>
      </c>
      <c r="M9" s="1388" t="s">
        <v>3515</v>
      </c>
      <c r="N9" s="1414" t="s">
        <v>3516</v>
      </c>
      <c r="O9" s="1415" t="s">
        <v>3518</v>
      </c>
      <c r="P9" s="1415" t="s">
        <v>3520</v>
      </c>
      <c r="Q9" s="1360">
        <v>43101</v>
      </c>
      <c r="R9" s="1362">
        <v>43465</v>
      </c>
      <c r="S9" s="1417" t="s">
        <v>3521</v>
      </c>
      <c r="T9" s="1418" t="s">
        <v>3478</v>
      </c>
      <c r="U9" s="1419">
        <v>10002950000</v>
      </c>
      <c r="V9" s="1111"/>
      <c r="W9" s="1396" t="s">
        <v>3490</v>
      </c>
      <c r="X9" s="1420" t="s">
        <v>3516</v>
      </c>
      <c r="Y9" s="1421">
        <v>1</v>
      </c>
      <c r="Z9" s="1422" t="s">
        <v>3520</v>
      </c>
      <c r="AA9" s="1423" t="s">
        <v>3523</v>
      </c>
      <c r="AB9" s="1679"/>
      <c r="AC9" s="1648"/>
      <c r="AD9" s="1167"/>
      <c r="AE9" s="1167"/>
      <c r="AF9" s="1167"/>
      <c r="AG9" s="1167"/>
      <c r="AH9" s="1167"/>
      <c r="AI9" s="1167"/>
      <c r="AJ9" s="1167"/>
      <c r="AK9" s="1167"/>
      <c r="AL9" s="1167"/>
      <c r="AM9" s="1167"/>
      <c r="AN9" s="1167"/>
      <c r="AO9" s="1167"/>
      <c r="AP9" s="1167"/>
      <c r="AQ9" s="1167"/>
      <c r="AR9" s="1167"/>
      <c r="AS9" s="1167"/>
      <c r="AT9" s="1167"/>
      <c r="AU9" s="1167"/>
      <c r="AV9" s="1167"/>
      <c r="AW9" s="1167"/>
      <c r="AX9" s="1167"/>
      <c r="AY9" s="1167"/>
      <c r="AZ9" s="1167"/>
      <c r="BA9" s="1167"/>
      <c r="BB9" s="1167"/>
      <c r="BC9" s="1167"/>
      <c r="BD9" s="1167"/>
      <c r="BE9" s="1167"/>
      <c r="BF9" s="1167"/>
      <c r="BG9" s="1167"/>
      <c r="BH9" s="1167"/>
      <c r="BI9" s="1167"/>
      <c r="BJ9" s="1167"/>
      <c r="BK9" s="1167"/>
      <c r="BL9" s="1167"/>
      <c r="BM9" s="1167"/>
      <c r="BN9" s="1167"/>
      <c r="BO9" s="1167"/>
      <c r="BP9" s="1167"/>
      <c r="BQ9" s="1167"/>
      <c r="BR9" s="1167"/>
      <c r="BS9" s="1167"/>
      <c r="BT9" s="1167"/>
      <c r="BU9" s="1167"/>
      <c r="BV9" s="1167"/>
      <c r="BW9" s="1167"/>
      <c r="BX9" s="1167"/>
      <c r="BY9" s="1167"/>
      <c r="BZ9" s="1167"/>
      <c r="CA9" s="1167"/>
      <c r="CB9" s="1167"/>
      <c r="CC9" s="1167"/>
      <c r="CD9" s="1167"/>
      <c r="CE9" s="1167"/>
      <c r="CF9" s="1167"/>
      <c r="CG9" s="1167"/>
      <c r="CH9" s="1167"/>
      <c r="CI9" s="1167"/>
      <c r="CJ9" s="1167"/>
      <c r="CK9" s="1167"/>
      <c r="CL9" s="1167"/>
      <c r="CM9" s="1167"/>
      <c r="CN9" s="1167"/>
      <c r="CO9" s="1167"/>
      <c r="CP9" s="1167"/>
      <c r="CQ9" s="1167"/>
      <c r="CR9" s="1167"/>
      <c r="CS9" s="1167"/>
      <c r="CT9" s="1167"/>
      <c r="CU9" s="1167"/>
      <c r="CV9" s="1167"/>
      <c r="CW9" s="1167"/>
      <c r="CX9" s="1167"/>
      <c r="CY9" s="1167"/>
      <c r="CZ9" s="1167"/>
      <c r="DA9" s="1167"/>
      <c r="DB9" s="1167"/>
      <c r="DC9" s="1167"/>
      <c r="DD9" s="1167"/>
      <c r="DE9" s="1167"/>
      <c r="DF9" s="1167"/>
      <c r="DG9" s="1167"/>
      <c r="DH9" s="1167"/>
      <c r="DI9" s="1167"/>
      <c r="DJ9" s="1167"/>
      <c r="DK9" s="1167"/>
      <c r="DL9" s="1167"/>
      <c r="DM9" s="1167"/>
      <c r="DN9" s="1167"/>
      <c r="DO9" s="1167"/>
      <c r="DP9" s="1167"/>
      <c r="DQ9" s="1167"/>
      <c r="DR9" s="1167"/>
      <c r="DS9" s="1167"/>
      <c r="DT9" s="1167"/>
      <c r="DU9" s="1167"/>
      <c r="DV9" s="1167"/>
      <c r="DW9" s="1167"/>
      <c r="DX9" s="1167"/>
      <c r="DY9" s="1167"/>
      <c r="DZ9" s="1167"/>
      <c r="EA9" s="1167"/>
      <c r="EB9" s="1167"/>
      <c r="EC9" s="1167"/>
      <c r="ED9" s="1167"/>
      <c r="EE9" s="1167"/>
      <c r="EF9" s="1167"/>
      <c r="EG9" s="1167"/>
      <c r="EH9" s="1167"/>
      <c r="EI9" s="1167"/>
      <c r="EJ9" s="1167"/>
      <c r="EK9" s="1167"/>
      <c r="EL9" s="1167"/>
      <c r="EM9" s="1167"/>
      <c r="EN9" s="1167"/>
      <c r="EO9" s="1167"/>
      <c r="EP9" s="1167"/>
      <c r="EQ9" s="1167"/>
      <c r="ER9" s="1167"/>
      <c r="ES9" s="1167"/>
      <c r="ET9" s="1167"/>
      <c r="EU9" s="1167"/>
      <c r="EV9" s="1167"/>
      <c r="EW9" s="1167"/>
      <c r="EX9" s="1167"/>
      <c r="EY9" s="1167"/>
      <c r="EZ9" s="1167"/>
      <c r="FA9" s="1167"/>
      <c r="FB9" s="1167"/>
      <c r="FC9" s="1167"/>
      <c r="FD9" s="1167"/>
      <c r="FE9" s="1167"/>
      <c r="FF9" s="1167"/>
      <c r="FG9" s="1167"/>
      <c r="FH9" s="1167"/>
      <c r="FI9" s="1167"/>
      <c r="FJ9" s="1167"/>
      <c r="FK9" s="1167"/>
      <c r="FL9" s="1167"/>
      <c r="FM9" s="1167"/>
      <c r="FN9" s="1167"/>
      <c r="FO9" s="1167"/>
      <c r="FP9" s="1167"/>
      <c r="FQ9" s="1167"/>
    </row>
    <row r="10" spans="1:173" ht="225">
      <c r="A10" s="1343"/>
      <c r="B10" s="1380" t="s">
        <v>3459</v>
      </c>
      <c r="C10" s="1345" t="s">
        <v>3460</v>
      </c>
      <c r="D10" s="1382" t="s">
        <v>3461</v>
      </c>
      <c r="E10" s="1382" t="s">
        <v>3462</v>
      </c>
      <c r="F10" s="1380" t="s">
        <v>3463</v>
      </c>
      <c r="G10" s="1354" t="s">
        <v>3464</v>
      </c>
      <c r="H10" s="1387" t="s">
        <v>3465</v>
      </c>
      <c r="I10" s="1345" t="s">
        <v>3527</v>
      </c>
      <c r="J10" s="1345" t="s">
        <v>3528</v>
      </c>
      <c r="K10" s="1387" t="s">
        <v>3529</v>
      </c>
      <c r="L10" s="1349" t="s">
        <v>3471</v>
      </c>
      <c r="M10" s="1425" t="s">
        <v>3530</v>
      </c>
      <c r="N10" s="1426" t="s">
        <v>3532</v>
      </c>
      <c r="O10" s="1427">
        <v>444375</v>
      </c>
      <c r="P10" s="1426" t="s">
        <v>3535</v>
      </c>
      <c r="Q10" s="1428">
        <v>43101</v>
      </c>
      <c r="R10" s="1429">
        <v>43465</v>
      </c>
      <c r="S10" s="1430" t="s">
        <v>3537</v>
      </c>
      <c r="T10" s="1430" t="s">
        <v>3478</v>
      </c>
      <c r="U10" s="1431">
        <v>1117000160000</v>
      </c>
      <c r="V10" s="1432"/>
      <c r="W10" s="1433" t="s">
        <v>3479</v>
      </c>
      <c r="X10" s="1431" t="s">
        <v>3532</v>
      </c>
      <c r="Y10" s="1434">
        <v>222188</v>
      </c>
      <c r="Z10" s="1431" t="s">
        <v>3535</v>
      </c>
      <c r="AA10" s="1430" t="s">
        <v>3543</v>
      </c>
      <c r="AB10" s="2425" t="s">
        <v>3544</v>
      </c>
      <c r="AC10" s="1721"/>
      <c r="AD10" s="1167"/>
      <c r="AE10" s="1167"/>
      <c r="AF10" s="1167"/>
      <c r="AG10" s="1167"/>
      <c r="AH10" s="1167"/>
      <c r="AI10" s="1167"/>
      <c r="AJ10" s="1167"/>
      <c r="AK10" s="1167"/>
      <c r="AL10" s="1167"/>
      <c r="AM10" s="1167"/>
      <c r="AN10" s="1167"/>
      <c r="AO10" s="1167"/>
      <c r="AP10" s="1167"/>
      <c r="AQ10" s="1167"/>
      <c r="AR10" s="1167"/>
      <c r="AS10" s="1167"/>
      <c r="AT10" s="1167"/>
      <c r="AU10" s="1167"/>
      <c r="AV10" s="1167"/>
      <c r="AW10" s="1167"/>
      <c r="AX10" s="1167"/>
      <c r="AY10" s="1167"/>
      <c r="AZ10" s="1167"/>
      <c r="BA10" s="1167"/>
      <c r="BB10" s="1167"/>
      <c r="BC10" s="1167"/>
      <c r="BD10" s="1167"/>
      <c r="BE10" s="1167"/>
      <c r="BF10" s="1167"/>
      <c r="BG10" s="1167"/>
      <c r="BH10" s="1167"/>
      <c r="BI10" s="1167"/>
      <c r="BJ10" s="1167"/>
      <c r="BK10" s="1167"/>
      <c r="BL10" s="1167"/>
      <c r="BM10" s="1167"/>
      <c r="BN10" s="1167"/>
      <c r="BO10" s="1167"/>
      <c r="BP10" s="1167"/>
      <c r="BQ10" s="1167"/>
      <c r="BR10" s="1167"/>
      <c r="BS10" s="1167"/>
      <c r="BT10" s="1167"/>
      <c r="BU10" s="1167"/>
      <c r="BV10" s="1167"/>
      <c r="BW10" s="1167"/>
      <c r="BX10" s="1167"/>
      <c r="BY10" s="1167"/>
      <c r="BZ10" s="1167"/>
      <c r="CA10" s="1167"/>
      <c r="CB10" s="1167"/>
      <c r="CC10" s="1167"/>
      <c r="CD10" s="1167"/>
      <c r="CE10" s="1167"/>
      <c r="CF10" s="1167"/>
      <c r="CG10" s="1167"/>
      <c r="CH10" s="1167"/>
      <c r="CI10" s="1167"/>
      <c r="CJ10" s="1167"/>
      <c r="CK10" s="1167"/>
      <c r="CL10" s="1167"/>
      <c r="CM10" s="1167"/>
      <c r="CN10" s="1167"/>
      <c r="CO10" s="1167"/>
      <c r="CP10" s="1167"/>
      <c r="CQ10" s="1167"/>
      <c r="CR10" s="1167"/>
      <c r="CS10" s="1167"/>
      <c r="CT10" s="1167"/>
      <c r="CU10" s="1167"/>
      <c r="CV10" s="1167"/>
      <c r="CW10" s="1167"/>
      <c r="CX10" s="1167"/>
      <c r="CY10" s="1167"/>
      <c r="CZ10" s="1167"/>
      <c r="DA10" s="1167"/>
      <c r="DB10" s="1167"/>
      <c r="DC10" s="1167"/>
      <c r="DD10" s="1167"/>
      <c r="DE10" s="1167"/>
      <c r="DF10" s="1167"/>
      <c r="DG10" s="1167"/>
      <c r="DH10" s="1167"/>
      <c r="DI10" s="1167"/>
      <c r="DJ10" s="1167"/>
      <c r="DK10" s="1167"/>
      <c r="DL10" s="1167"/>
      <c r="DM10" s="1167"/>
      <c r="DN10" s="1167"/>
      <c r="DO10" s="1167"/>
      <c r="DP10" s="1167"/>
      <c r="DQ10" s="1167"/>
      <c r="DR10" s="1167"/>
      <c r="DS10" s="1167"/>
      <c r="DT10" s="1167"/>
      <c r="DU10" s="1167"/>
      <c r="DV10" s="1167"/>
      <c r="DW10" s="1167"/>
      <c r="DX10" s="1167"/>
      <c r="DY10" s="1167"/>
      <c r="DZ10" s="1167"/>
      <c r="EA10" s="1167"/>
      <c r="EB10" s="1167"/>
      <c r="EC10" s="1167"/>
      <c r="ED10" s="1167"/>
      <c r="EE10" s="1167"/>
      <c r="EF10" s="1167"/>
      <c r="EG10" s="1167"/>
      <c r="EH10" s="1167"/>
      <c r="EI10" s="1167"/>
      <c r="EJ10" s="1167"/>
      <c r="EK10" s="1167"/>
      <c r="EL10" s="1167"/>
      <c r="EM10" s="1167"/>
      <c r="EN10" s="1167"/>
      <c r="EO10" s="1167"/>
      <c r="EP10" s="1167"/>
      <c r="EQ10" s="1167"/>
      <c r="ER10" s="1167"/>
      <c r="ES10" s="1167"/>
      <c r="ET10" s="1167"/>
      <c r="EU10" s="1167"/>
      <c r="EV10" s="1167"/>
      <c r="EW10" s="1167"/>
      <c r="EX10" s="1167"/>
      <c r="EY10" s="1167"/>
      <c r="EZ10" s="1167"/>
      <c r="FA10" s="1167"/>
      <c r="FB10" s="1167"/>
      <c r="FC10" s="1167"/>
      <c r="FD10" s="1167"/>
      <c r="FE10" s="1167"/>
      <c r="FF10" s="1167"/>
      <c r="FG10" s="1167"/>
      <c r="FH10" s="1167"/>
      <c r="FI10" s="1167"/>
      <c r="FJ10" s="1167"/>
      <c r="FK10" s="1167"/>
      <c r="FL10" s="1167"/>
      <c r="FM10" s="1167"/>
      <c r="FN10" s="1167"/>
      <c r="FO10" s="1167"/>
      <c r="FP10" s="1167"/>
      <c r="FQ10" s="1167"/>
    </row>
    <row r="11" spans="1:173" ht="225">
      <c r="A11" s="1343"/>
      <c r="B11" s="1380" t="s">
        <v>3459</v>
      </c>
      <c r="C11" s="1345" t="s">
        <v>3460</v>
      </c>
      <c r="D11" s="1382" t="s">
        <v>3461</v>
      </c>
      <c r="E11" s="1382" t="s">
        <v>3462</v>
      </c>
      <c r="F11" s="1380" t="s">
        <v>3463</v>
      </c>
      <c r="G11" s="1354" t="s">
        <v>3464</v>
      </c>
      <c r="H11" s="1387" t="s">
        <v>3465</v>
      </c>
      <c r="I11" s="1380" t="s">
        <v>3549</v>
      </c>
      <c r="J11" s="1345" t="s">
        <v>3550</v>
      </c>
      <c r="K11" s="1351" t="s">
        <v>3529</v>
      </c>
      <c r="L11" s="1349" t="s">
        <v>3471</v>
      </c>
      <c r="M11" s="1425" t="s">
        <v>3551</v>
      </c>
      <c r="N11" s="1426" t="s">
        <v>3552</v>
      </c>
      <c r="O11" s="1426">
        <v>55</v>
      </c>
      <c r="P11" s="1426" t="s">
        <v>3553</v>
      </c>
      <c r="Q11" s="1428">
        <v>43101</v>
      </c>
      <c r="R11" s="1429">
        <v>43465</v>
      </c>
      <c r="S11" s="1430" t="s">
        <v>3554</v>
      </c>
      <c r="T11" s="1431" t="s">
        <v>3478</v>
      </c>
      <c r="U11" s="1431">
        <v>1117000160000</v>
      </c>
      <c r="V11" s="1432"/>
      <c r="W11" s="1433" t="s">
        <v>3479</v>
      </c>
      <c r="X11" s="1431" t="s">
        <v>3552</v>
      </c>
      <c r="Y11" s="1435">
        <v>27</v>
      </c>
      <c r="Z11" s="1431" t="s">
        <v>3535</v>
      </c>
      <c r="AA11" s="1430" t="s">
        <v>3555</v>
      </c>
      <c r="AB11" s="1678"/>
      <c r="AC11" s="1713"/>
      <c r="AD11" s="1167"/>
      <c r="AE11" s="1167"/>
      <c r="AF11" s="1167"/>
      <c r="AG11" s="1167"/>
      <c r="AH11" s="1167"/>
      <c r="AI11" s="1167"/>
      <c r="AJ11" s="1167"/>
      <c r="AK11" s="1167"/>
      <c r="AL11" s="1167"/>
      <c r="AM11" s="1167"/>
      <c r="AN11" s="1167"/>
      <c r="AO11" s="1167"/>
      <c r="AP11" s="1167"/>
      <c r="AQ11" s="1167"/>
      <c r="AR11" s="1167"/>
      <c r="AS11" s="1167"/>
      <c r="AT11" s="1167"/>
      <c r="AU11" s="1167"/>
      <c r="AV11" s="1167"/>
      <c r="AW11" s="1167"/>
      <c r="AX11" s="1167"/>
      <c r="AY11" s="1167"/>
      <c r="AZ11" s="1167"/>
      <c r="BA11" s="1167"/>
      <c r="BB11" s="1167"/>
      <c r="BC11" s="1167"/>
      <c r="BD11" s="1167"/>
      <c r="BE11" s="1167"/>
      <c r="BF11" s="1167"/>
      <c r="BG11" s="1167"/>
      <c r="BH11" s="1167"/>
      <c r="BI11" s="1167"/>
      <c r="BJ11" s="1167"/>
      <c r="BK11" s="1167"/>
      <c r="BL11" s="1167"/>
      <c r="BM11" s="1167"/>
      <c r="BN11" s="1167"/>
      <c r="BO11" s="1167"/>
      <c r="BP11" s="1167"/>
      <c r="BQ11" s="1167"/>
      <c r="BR11" s="1167"/>
      <c r="BS11" s="1167"/>
      <c r="BT11" s="1167"/>
      <c r="BU11" s="1167"/>
      <c r="BV11" s="1167"/>
      <c r="BW11" s="1167"/>
      <c r="BX11" s="1167"/>
      <c r="BY11" s="1167"/>
      <c r="BZ11" s="1167"/>
      <c r="CA11" s="1167"/>
      <c r="CB11" s="1167"/>
      <c r="CC11" s="1167"/>
      <c r="CD11" s="1167"/>
      <c r="CE11" s="1167"/>
      <c r="CF11" s="1167"/>
      <c r="CG11" s="1167"/>
      <c r="CH11" s="1167"/>
      <c r="CI11" s="1167"/>
      <c r="CJ11" s="1167"/>
      <c r="CK11" s="1167"/>
      <c r="CL11" s="1167"/>
      <c r="CM11" s="1167"/>
      <c r="CN11" s="1167"/>
      <c r="CO11" s="1167"/>
      <c r="CP11" s="1167"/>
      <c r="CQ11" s="1167"/>
      <c r="CR11" s="1167"/>
      <c r="CS11" s="1167"/>
      <c r="CT11" s="1167"/>
      <c r="CU11" s="1167"/>
      <c r="CV11" s="1167"/>
      <c r="CW11" s="1167"/>
      <c r="CX11" s="1167"/>
      <c r="CY11" s="1167"/>
      <c r="CZ11" s="1167"/>
      <c r="DA11" s="1167"/>
      <c r="DB11" s="1167"/>
      <c r="DC11" s="1167"/>
      <c r="DD11" s="1167"/>
      <c r="DE11" s="1167"/>
      <c r="DF11" s="1167"/>
      <c r="DG11" s="1167"/>
      <c r="DH11" s="1167"/>
      <c r="DI11" s="1167"/>
      <c r="DJ11" s="1167"/>
      <c r="DK11" s="1167"/>
      <c r="DL11" s="1167"/>
      <c r="DM11" s="1167"/>
      <c r="DN11" s="1167"/>
      <c r="DO11" s="1167"/>
      <c r="DP11" s="1167"/>
      <c r="DQ11" s="1167"/>
      <c r="DR11" s="1167"/>
      <c r="DS11" s="1167"/>
      <c r="DT11" s="1167"/>
      <c r="DU11" s="1167"/>
      <c r="DV11" s="1167"/>
      <c r="DW11" s="1167"/>
      <c r="DX11" s="1167"/>
      <c r="DY11" s="1167"/>
      <c r="DZ11" s="1167"/>
      <c r="EA11" s="1167"/>
      <c r="EB11" s="1167"/>
      <c r="EC11" s="1167"/>
      <c r="ED11" s="1167"/>
      <c r="EE11" s="1167"/>
      <c r="EF11" s="1167"/>
      <c r="EG11" s="1167"/>
      <c r="EH11" s="1167"/>
      <c r="EI11" s="1167"/>
      <c r="EJ11" s="1167"/>
      <c r="EK11" s="1167"/>
      <c r="EL11" s="1167"/>
      <c r="EM11" s="1167"/>
      <c r="EN11" s="1167"/>
      <c r="EO11" s="1167"/>
      <c r="EP11" s="1167"/>
      <c r="EQ11" s="1167"/>
      <c r="ER11" s="1167"/>
      <c r="ES11" s="1167"/>
      <c r="ET11" s="1167"/>
      <c r="EU11" s="1167"/>
      <c r="EV11" s="1167"/>
      <c r="EW11" s="1167"/>
      <c r="EX11" s="1167"/>
      <c r="EY11" s="1167"/>
      <c r="EZ11" s="1167"/>
      <c r="FA11" s="1167"/>
      <c r="FB11" s="1167"/>
      <c r="FC11" s="1167"/>
      <c r="FD11" s="1167"/>
      <c r="FE11" s="1167"/>
      <c r="FF11" s="1167"/>
      <c r="FG11" s="1167"/>
      <c r="FH11" s="1167"/>
      <c r="FI11" s="1167"/>
      <c r="FJ11" s="1167"/>
      <c r="FK11" s="1167"/>
      <c r="FL11" s="1167"/>
      <c r="FM11" s="1167"/>
      <c r="FN11" s="1167"/>
      <c r="FO11" s="1167"/>
      <c r="FP11" s="1167"/>
      <c r="FQ11" s="1167"/>
    </row>
    <row r="12" spans="1:173" ht="225">
      <c r="A12" s="1343"/>
      <c r="B12" s="1380" t="s">
        <v>3459</v>
      </c>
      <c r="C12" s="1345" t="s">
        <v>3460</v>
      </c>
      <c r="D12" s="1382" t="s">
        <v>3461</v>
      </c>
      <c r="E12" s="1382" t="s">
        <v>3462</v>
      </c>
      <c r="F12" s="1380" t="s">
        <v>3463</v>
      </c>
      <c r="G12" s="1354" t="s">
        <v>3561</v>
      </c>
      <c r="H12" s="1387" t="s">
        <v>3465</v>
      </c>
      <c r="I12" s="1380" t="s">
        <v>3562</v>
      </c>
      <c r="J12" s="1354" t="s">
        <v>3563</v>
      </c>
      <c r="K12" s="1351" t="s">
        <v>3529</v>
      </c>
      <c r="L12" s="1349" t="s">
        <v>3471</v>
      </c>
      <c r="M12" s="1425" t="s">
        <v>3564</v>
      </c>
      <c r="N12" s="1426" t="s">
        <v>3532</v>
      </c>
      <c r="O12" s="1427">
        <v>3000000</v>
      </c>
      <c r="P12" s="1426" t="s">
        <v>3565</v>
      </c>
      <c r="Q12" s="1428">
        <v>43101</v>
      </c>
      <c r="R12" s="1429">
        <v>43465</v>
      </c>
      <c r="S12" s="1430" t="s">
        <v>3566</v>
      </c>
      <c r="T12" s="1432"/>
      <c r="U12" s="1431">
        <v>1117000160000</v>
      </c>
      <c r="V12" s="1432"/>
      <c r="W12" s="1433" t="s">
        <v>3479</v>
      </c>
      <c r="X12" s="1431" t="s">
        <v>3532</v>
      </c>
      <c r="Y12" s="1434">
        <v>1219750</v>
      </c>
      <c r="Z12" s="1431" t="s">
        <v>3565</v>
      </c>
      <c r="AA12" s="1430" t="s">
        <v>3568</v>
      </c>
      <c r="AB12" s="1678"/>
      <c r="AC12" s="1713"/>
      <c r="AD12" s="1167"/>
      <c r="AE12" s="1167"/>
      <c r="AF12" s="1167"/>
      <c r="AG12" s="1167"/>
      <c r="AH12" s="1167"/>
      <c r="AI12" s="1167"/>
      <c r="AJ12" s="1167"/>
      <c r="AK12" s="1167"/>
      <c r="AL12" s="1167"/>
      <c r="AM12" s="1167"/>
      <c r="AN12" s="1167"/>
      <c r="AO12" s="1167"/>
      <c r="AP12" s="1167"/>
      <c r="AQ12" s="1167"/>
      <c r="AR12" s="1167"/>
      <c r="AS12" s="1167"/>
      <c r="AT12" s="1167"/>
      <c r="AU12" s="1167"/>
      <c r="AV12" s="1167"/>
      <c r="AW12" s="1167"/>
      <c r="AX12" s="1167"/>
      <c r="AY12" s="1167"/>
      <c r="AZ12" s="1167"/>
      <c r="BA12" s="1167"/>
      <c r="BB12" s="1167"/>
      <c r="BC12" s="1167"/>
      <c r="BD12" s="1167"/>
      <c r="BE12" s="1167"/>
      <c r="BF12" s="1167"/>
      <c r="BG12" s="1167"/>
      <c r="BH12" s="1167"/>
      <c r="BI12" s="1167"/>
      <c r="BJ12" s="1167"/>
      <c r="BK12" s="1167"/>
      <c r="BL12" s="1167"/>
      <c r="BM12" s="1167"/>
      <c r="BN12" s="1167"/>
      <c r="BO12" s="1167"/>
      <c r="BP12" s="1167"/>
      <c r="BQ12" s="1167"/>
      <c r="BR12" s="1167"/>
      <c r="BS12" s="1167"/>
      <c r="BT12" s="1167"/>
      <c r="BU12" s="1167"/>
      <c r="BV12" s="1167"/>
      <c r="BW12" s="1167"/>
      <c r="BX12" s="1167"/>
      <c r="BY12" s="1167"/>
      <c r="BZ12" s="1167"/>
      <c r="CA12" s="1167"/>
      <c r="CB12" s="1167"/>
      <c r="CC12" s="1167"/>
      <c r="CD12" s="1167"/>
      <c r="CE12" s="1167"/>
      <c r="CF12" s="1167"/>
      <c r="CG12" s="1167"/>
      <c r="CH12" s="1167"/>
      <c r="CI12" s="1167"/>
      <c r="CJ12" s="1167"/>
      <c r="CK12" s="1167"/>
      <c r="CL12" s="1167"/>
      <c r="CM12" s="1167"/>
      <c r="CN12" s="1167"/>
      <c r="CO12" s="1167"/>
      <c r="CP12" s="1167"/>
      <c r="CQ12" s="1167"/>
      <c r="CR12" s="1167"/>
      <c r="CS12" s="1167"/>
      <c r="CT12" s="1167"/>
      <c r="CU12" s="1167"/>
      <c r="CV12" s="1167"/>
      <c r="CW12" s="1167"/>
      <c r="CX12" s="1167"/>
      <c r="CY12" s="1167"/>
      <c r="CZ12" s="1167"/>
      <c r="DA12" s="1167"/>
      <c r="DB12" s="1167"/>
      <c r="DC12" s="1167"/>
      <c r="DD12" s="1167"/>
      <c r="DE12" s="1167"/>
      <c r="DF12" s="1167"/>
      <c r="DG12" s="1167"/>
      <c r="DH12" s="1167"/>
      <c r="DI12" s="1167"/>
      <c r="DJ12" s="1167"/>
      <c r="DK12" s="1167"/>
      <c r="DL12" s="1167"/>
      <c r="DM12" s="1167"/>
      <c r="DN12" s="1167"/>
      <c r="DO12" s="1167"/>
      <c r="DP12" s="1167"/>
      <c r="DQ12" s="1167"/>
      <c r="DR12" s="1167"/>
      <c r="DS12" s="1167"/>
      <c r="DT12" s="1167"/>
      <c r="DU12" s="1167"/>
      <c r="DV12" s="1167"/>
      <c r="DW12" s="1167"/>
      <c r="DX12" s="1167"/>
      <c r="DY12" s="1167"/>
      <c r="DZ12" s="1167"/>
      <c r="EA12" s="1167"/>
      <c r="EB12" s="1167"/>
      <c r="EC12" s="1167"/>
      <c r="ED12" s="1167"/>
      <c r="EE12" s="1167"/>
      <c r="EF12" s="1167"/>
      <c r="EG12" s="1167"/>
      <c r="EH12" s="1167"/>
      <c r="EI12" s="1167"/>
      <c r="EJ12" s="1167"/>
      <c r="EK12" s="1167"/>
      <c r="EL12" s="1167"/>
      <c r="EM12" s="1167"/>
      <c r="EN12" s="1167"/>
      <c r="EO12" s="1167"/>
      <c r="EP12" s="1167"/>
      <c r="EQ12" s="1167"/>
      <c r="ER12" s="1167"/>
      <c r="ES12" s="1167"/>
      <c r="ET12" s="1167"/>
      <c r="EU12" s="1167"/>
      <c r="EV12" s="1167"/>
      <c r="EW12" s="1167"/>
      <c r="EX12" s="1167"/>
      <c r="EY12" s="1167"/>
      <c r="EZ12" s="1167"/>
      <c r="FA12" s="1167"/>
      <c r="FB12" s="1167"/>
      <c r="FC12" s="1167"/>
      <c r="FD12" s="1167"/>
      <c r="FE12" s="1167"/>
      <c r="FF12" s="1167"/>
      <c r="FG12" s="1167"/>
      <c r="FH12" s="1167"/>
      <c r="FI12" s="1167"/>
      <c r="FJ12" s="1167"/>
      <c r="FK12" s="1167"/>
      <c r="FL12" s="1167"/>
      <c r="FM12" s="1167"/>
      <c r="FN12" s="1167"/>
      <c r="FO12" s="1167"/>
      <c r="FP12" s="1167"/>
      <c r="FQ12" s="1167"/>
    </row>
    <row r="13" spans="1:173" ht="225">
      <c r="A13" s="1343"/>
      <c r="B13" s="1380" t="s">
        <v>3459</v>
      </c>
      <c r="C13" s="1345" t="s">
        <v>3460</v>
      </c>
      <c r="D13" s="1382" t="s">
        <v>3461</v>
      </c>
      <c r="E13" s="1382" t="s">
        <v>3462</v>
      </c>
      <c r="F13" s="1386" t="s">
        <v>3463</v>
      </c>
      <c r="G13" s="1354" t="s">
        <v>3464</v>
      </c>
      <c r="H13" s="1387" t="s">
        <v>3465</v>
      </c>
      <c r="I13" s="1380" t="s">
        <v>3570</v>
      </c>
      <c r="J13" s="1382" t="s">
        <v>3571</v>
      </c>
      <c r="K13" s="1351" t="s">
        <v>3470</v>
      </c>
      <c r="L13" s="1349" t="s">
        <v>3471</v>
      </c>
      <c r="M13" s="1426" t="s">
        <v>3572</v>
      </c>
      <c r="N13" s="1426" t="s">
        <v>3573</v>
      </c>
      <c r="O13" s="1426" t="s">
        <v>3487</v>
      </c>
      <c r="P13" s="1426" t="s">
        <v>3574</v>
      </c>
      <c r="Q13" s="1428">
        <v>43101</v>
      </c>
      <c r="R13" s="1429">
        <v>43465</v>
      </c>
      <c r="S13" s="1431" t="s">
        <v>3575</v>
      </c>
      <c r="T13" s="1431" t="s">
        <v>3478</v>
      </c>
      <c r="U13" s="1431">
        <v>1117000160000</v>
      </c>
      <c r="V13" s="1432"/>
      <c r="W13" s="1433" t="s">
        <v>3479</v>
      </c>
      <c r="X13" s="1431" t="s">
        <v>3573</v>
      </c>
      <c r="Y13" s="1435">
        <v>379</v>
      </c>
      <c r="Z13" s="1431" t="s">
        <v>3574</v>
      </c>
      <c r="AA13" s="1431" t="s">
        <v>3576</v>
      </c>
      <c r="AB13" s="1679"/>
      <c r="AC13" s="1648"/>
      <c r="AD13" s="1167"/>
      <c r="AE13" s="1167"/>
      <c r="AF13" s="1167"/>
      <c r="AG13" s="1167"/>
      <c r="AH13" s="1167"/>
      <c r="AI13" s="1167"/>
      <c r="AJ13" s="1167"/>
      <c r="AK13" s="1167"/>
      <c r="AL13" s="1167"/>
      <c r="AM13" s="1167"/>
      <c r="AN13" s="1167"/>
      <c r="AO13" s="1167"/>
      <c r="AP13" s="1167"/>
      <c r="AQ13" s="1167"/>
      <c r="AR13" s="1167"/>
      <c r="AS13" s="1167"/>
      <c r="AT13" s="1167"/>
      <c r="AU13" s="1167"/>
      <c r="AV13" s="1167"/>
      <c r="AW13" s="1167"/>
      <c r="AX13" s="1167"/>
      <c r="AY13" s="1167"/>
      <c r="AZ13" s="1167"/>
      <c r="BA13" s="1167"/>
      <c r="BB13" s="1167"/>
      <c r="BC13" s="1167"/>
      <c r="BD13" s="1167"/>
      <c r="BE13" s="1167"/>
      <c r="BF13" s="1167"/>
      <c r="BG13" s="1167"/>
      <c r="BH13" s="1167"/>
      <c r="BI13" s="1167"/>
      <c r="BJ13" s="1167"/>
      <c r="BK13" s="1167"/>
      <c r="BL13" s="1167"/>
      <c r="BM13" s="1167"/>
      <c r="BN13" s="1167"/>
      <c r="BO13" s="1167"/>
      <c r="BP13" s="1167"/>
      <c r="BQ13" s="1167"/>
      <c r="BR13" s="1167"/>
      <c r="BS13" s="1167"/>
      <c r="BT13" s="1167"/>
      <c r="BU13" s="1167"/>
      <c r="BV13" s="1167"/>
      <c r="BW13" s="1167"/>
      <c r="BX13" s="1167"/>
      <c r="BY13" s="1167"/>
      <c r="BZ13" s="1167"/>
      <c r="CA13" s="1167"/>
      <c r="CB13" s="1167"/>
      <c r="CC13" s="1167"/>
      <c r="CD13" s="1167"/>
      <c r="CE13" s="1167"/>
      <c r="CF13" s="1167"/>
      <c r="CG13" s="1167"/>
      <c r="CH13" s="1167"/>
      <c r="CI13" s="1167"/>
      <c r="CJ13" s="1167"/>
      <c r="CK13" s="1167"/>
      <c r="CL13" s="1167"/>
      <c r="CM13" s="1167"/>
      <c r="CN13" s="1167"/>
      <c r="CO13" s="1167"/>
      <c r="CP13" s="1167"/>
      <c r="CQ13" s="1167"/>
      <c r="CR13" s="1167"/>
      <c r="CS13" s="1167"/>
      <c r="CT13" s="1167"/>
      <c r="CU13" s="1167"/>
      <c r="CV13" s="1167"/>
      <c r="CW13" s="1167"/>
      <c r="CX13" s="1167"/>
      <c r="CY13" s="1167"/>
      <c r="CZ13" s="1167"/>
      <c r="DA13" s="1167"/>
      <c r="DB13" s="1167"/>
      <c r="DC13" s="1167"/>
      <c r="DD13" s="1167"/>
      <c r="DE13" s="1167"/>
      <c r="DF13" s="1167"/>
      <c r="DG13" s="1167"/>
      <c r="DH13" s="1167"/>
      <c r="DI13" s="1167"/>
      <c r="DJ13" s="1167"/>
      <c r="DK13" s="1167"/>
      <c r="DL13" s="1167"/>
      <c r="DM13" s="1167"/>
      <c r="DN13" s="1167"/>
      <c r="DO13" s="1167"/>
      <c r="DP13" s="1167"/>
      <c r="DQ13" s="1167"/>
      <c r="DR13" s="1167"/>
      <c r="DS13" s="1167"/>
      <c r="DT13" s="1167"/>
      <c r="DU13" s="1167"/>
      <c r="DV13" s="1167"/>
      <c r="DW13" s="1167"/>
      <c r="DX13" s="1167"/>
      <c r="DY13" s="1167"/>
      <c r="DZ13" s="1167"/>
      <c r="EA13" s="1167"/>
      <c r="EB13" s="1167"/>
      <c r="EC13" s="1167"/>
      <c r="ED13" s="1167"/>
      <c r="EE13" s="1167"/>
      <c r="EF13" s="1167"/>
      <c r="EG13" s="1167"/>
      <c r="EH13" s="1167"/>
      <c r="EI13" s="1167"/>
      <c r="EJ13" s="1167"/>
      <c r="EK13" s="1167"/>
      <c r="EL13" s="1167"/>
      <c r="EM13" s="1167"/>
      <c r="EN13" s="1167"/>
      <c r="EO13" s="1167"/>
      <c r="EP13" s="1167"/>
      <c r="EQ13" s="1167"/>
      <c r="ER13" s="1167"/>
      <c r="ES13" s="1167"/>
      <c r="ET13" s="1167"/>
      <c r="EU13" s="1167"/>
      <c r="EV13" s="1167"/>
      <c r="EW13" s="1167"/>
      <c r="EX13" s="1167"/>
      <c r="EY13" s="1167"/>
      <c r="EZ13" s="1167"/>
      <c r="FA13" s="1167"/>
      <c r="FB13" s="1167"/>
      <c r="FC13" s="1167"/>
      <c r="FD13" s="1167"/>
      <c r="FE13" s="1167"/>
      <c r="FF13" s="1167"/>
      <c r="FG13" s="1167"/>
      <c r="FH13" s="1167"/>
      <c r="FI13" s="1167"/>
      <c r="FJ13" s="1167"/>
      <c r="FK13" s="1167"/>
      <c r="FL13" s="1167"/>
      <c r="FM13" s="1167"/>
      <c r="FN13" s="1167"/>
      <c r="FO13" s="1167"/>
      <c r="FP13" s="1167"/>
      <c r="FQ13" s="1167"/>
    </row>
    <row r="14" spans="1:173" ht="225">
      <c r="A14" s="1343"/>
      <c r="B14" s="1438" t="s">
        <v>3459</v>
      </c>
      <c r="C14" s="1439" t="s">
        <v>3460</v>
      </c>
      <c r="D14" s="1440" t="s">
        <v>3461</v>
      </c>
      <c r="E14" s="1440" t="s">
        <v>3582</v>
      </c>
      <c r="F14" s="1441" t="s">
        <v>3463</v>
      </c>
      <c r="G14" s="1442" t="s">
        <v>3561</v>
      </c>
      <c r="H14" s="1443" t="s">
        <v>3465</v>
      </c>
      <c r="I14" s="1444" t="s">
        <v>3587</v>
      </c>
      <c r="J14" s="1445" t="s">
        <v>3589</v>
      </c>
      <c r="K14" s="1446" t="s">
        <v>3529</v>
      </c>
      <c r="L14" s="1447" t="s">
        <v>3471</v>
      </c>
      <c r="M14" s="1448" t="s">
        <v>3594</v>
      </c>
      <c r="N14" s="1449" t="s">
        <v>3597</v>
      </c>
      <c r="O14" s="1450">
        <v>1</v>
      </c>
      <c r="P14" s="1444" t="s">
        <v>3601</v>
      </c>
      <c r="Q14" s="1360">
        <v>43101</v>
      </c>
      <c r="R14" s="1362">
        <v>43465</v>
      </c>
      <c r="S14" s="2427" t="s">
        <v>3603</v>
      </c>
      <c r="T14" s="1452"/>
      <c r="U14" s="1454">
        <v>10003080000</v>
      </c>
      <c r="V14" s="1455"/>
      <c r="W14" s="1456"/>
      <c r="X14" s="1457" t="s">
        <v>3612</v>
      </c>
      <c r="Y14" s="1458" t="s">
        <v>3616</v>
      </c>
      <c r="Z14" s="1460" t="s">
        <v>3601</v>
      </c>
      <c r="AA14" s="2427" t="s">
        <v>3619</v>
      </c>
      <c r="AB14" s="2429" t="s">
        <v>3621</v>
      </c>
      <c r="AC14" s="1721"/>
      <c r="AD14" s="1167"/>
      <c r="AE14" s="1167"/>
      <c r="AF14" s="1167"/>
      <c r="AG14" s="1167"/>
      <c r="AH14" s="1167"/>
      <c r="AI14" s="1167"/>
      <c r="AJ14" s="1167"/>
      <c r="AK14" s="1167"/>
      <c r="AL14" s="1167"/>
      <c r="AM14" s="1167"/>
      <c r="AN14" s="1167"/>
      <c r="AO14" s="1167"/>
      <c r="AP14" s="1167"/>
      <c r="AQ14" s="1167"/>
      <c r="AR14" s="1167"/>
      <c r="AS14" s="1167"/>
      <c r="AT14" s="1167"/>
      <c r="AU14" s="1167"/>
      <c r="AV14" s="1167"/>
      <c r="AW14" s="1167"/>
      <c r="AX14" s="1167"/>
      <c r="AY14" s="1167"/>
      <c r="AZ14" s="1167"/>
      <c r="BA14" s="1167"/>
      <c r="BB14" s="1167"/>
      <c r="BC14" s="1167"/>
      <c r="BD14" s="1167"/>
      <c r="BE14" s="1167"/>
      <c r="BF14" s="1167"/>
      <c r="BG14" s="1167"/>
      <c r="BH14" s="1167"/>
      <c r="BI14" s="1167"/>
      <c r="BJ14" s="1167"/>
      <c r="BK14" s="1167"/>
      <c r="BL14" s="1167"/>
      <c r="BM14" s="1167"/>
      <c r="BN14" s="1167"/>
      <c r="BO14" s="1167"/>
      <c r="BP14" s="1167"/>
      <c r="BQ14" s="1167"/>
      <c r="BR14" s="1167"/>
      <c r="BS14" s="1167"/>
      <c r="BT14" s="1167"/>
      <c r="BU14" s="1167"/>
      <c r="BV14" s="1167"/>
      <c r="BW14" s="1167"/>
      <c r="BX14" s="1167"/>
      <c r="BY14" s="1167"/>
      <c r="BZ14" s="1167"/>
      <c r="CA14" s="1167"/>
      <c r="CB14" s="1167"/>
      <c r="CC14" s="1167"/>
      <c r="CD14" s="1167"/>
      <c r="CE14" s="1167"/>
      <c r="CF14" s="1167"/>
      <c r="CG14" s="1167"/>
      <c r="CH14" s="1167"/>
      <c r="CI14" s="1167"/>
      <c r="CJ14" s="1167"/>
      <c r="CK14" s="1167"/>
      <c r="CL14" s="1167"/>
      <c r="CM14" s="1167"/>
      <c r="CN14" s="1167"/>
      <c r="CO14" s="1167"/>
      <c r="CP14" s="1167"/>
      <c r="CQ14" s="1167"/>
      <c r="CR14" s="1167"/>
      <c r="CS14" s="1167"/>
      <c r="CT14" s="1167"/>
      <c r="CU14" s="1167"/>
      <c r="CV14" s="1167"/>
      <c r="CW14" s="1167"/>
      <c r="CX14" s="1167"/>
      <c r="CY14" s="1167"/>
      <c r="CZ14" s="1167"/>
      <c r="DA14" s="1167"/>
      <c r="DB14" s="1167"/>
      <c r="DC14" s="1167"/>
      <c r="DD14" s="1167"/>
      <c r="DE14" s="1167"/>
      <c r="DF14" s="1167"/>
      <c r="DG14" s="1167"/>
      <c r="DH14" s="1167"/>
      <c r="DI14" s="1167"/>
      <c r="DJ14" s="1167"/>
      <c r="DK14" s="1167"/>
      <c r="DL14" s="1167"/>
      <c r="DM14" s="1167"/>
      <c r="DN14" s="1167"/>
      <c r="DO14" s="1167"/>
      <c r="DP14" s="1167"/>
      <c r="DQ14" s="1167"/>
      <c r="DR14" s="1167"/>
      <c r="DS14" s="1167"/>
      <c r="DT14" s="1167"/>
      <c r="DU14" s="1167"/>
      <c r="DV14" s="1167"/>
      <c r="DW14" s="1167"/>
      <c r="DX14" s="1167"/>
      <c r="DY14" s="1167"/>
      <c r="DZ14" s="1167"/>
      <c r="EA14" s="1167"/>
      <c r="EB14" s="1167"/>
      <c r="EC14" s="1167"/>
      <c r="ED14" s="1167"/>
      <c r="EE14" s="1167"/>
      <c r="EF14" s="1167"/>
      <c r="EG14" s="1167"/>
      <c r="EH14" s="1167"/>
      <c r="EI14" s="1167"/>
      <c r="EJ14" s="1167"/>
      <c r="EK14" s="1167"/>
      <c r="EL14" s="1167"/>
      <c r="EM14" s="1167"/>
      <c r="EN14" s="1167"/>
      <c r="EO14" s="1167"/>
      <c r="EP14" s="1167"/>
      <c r="EQ14" s="1167"/>
      <c r="ER14" s="1167"/>
      <c r="ES14" s="1167"/>
      <c r="ET14" s="1167"/>
      <c r="EU14" s="1167"/>
      <c r="EV14" s="1167"/>
      <c r="EW14" s="1167"/>
      <c r="EX14" s="1167"/>
      <c r="EY14" s="1167"/>
      <c r="EZ14" s="1167"/>
      <c r="FA14" s="1167"/>
      <c r="FB14" s="1167"/>
      <c r="FC14" s="1167"/>
      <c r="FD14" s="1167"/>
      <c r="FE14" s="1167"/>
      <c r="FF14" s="1167"/>
      <c r="FG14" s="1167"/>
      <c r="FH14" s="1167"/>
      <c r="FI14" s="1167"/>
      <c r="FJ14" s="1167"/>
      <c r="FK14" s="1167"/>
      <c r="FL14" s="1167"/>
      <c r="FM14" s="1167"/>
      <c r="FN14" s="1167"/>
      <c r="FO14" s="1167"/>
      <c r="FP14" s="1167"/>
      <c r="FQ14" s="1167"/>
    </row>
    <row r="15" spans="1:173" ht="225">
      <c r="A15" s="1343"/>
      <c r="B15" s="1438" t="s">
        <v>3459</v>
      </c>
      <c r="C15" s="1439" t="s">
        <v>3460</v>
      </c>
      <c r="D15" s="1440" t="s">
        <v>3461</v>
      </c>
      <c r="E15" s="1462"/>
      <c r="F15" s="1441" t="s">
        <v>3463</v>
      </c>
      <c r="G15" s="1442" t="s">
        <v>3464</v>
      </c>
      <c r="H15" s="1463" t="s">
        <v>3465</v>
      </c>
      <c r="I15" s="1444" t="s">
        <v>3633</v>
      </c>
      <c r="J15" s="1445" t="s">
        <v>3634</v>
      </c>
      <c r="K15" s="1446" t="s">
        <v>3470</v>
      </c>
      <c r="L15" s="1447" t="s">
        <v>3471</v>
      </c>
      <c r="M15" s="1445" t="s">
        <v>3636</v>
      </c>
      <c r="N15" s="1449" t="s">
        <v>3637</v>
      </c>
      <c r="O15" s="1450">
        <v>5</v>
      </c>
      <c r="P15" s="1444" t="s">
        <v>3638</v>
      </c>
      <c r="Q15" s="1360">
        <v>43101</v>
      </c>
      <c r="R15" s="1362">
        <v>43465</v>
      </c>
      <c r="S15" s="1616"/>
      <c r="T15" s="1452"/>
      <c r="U15" s="1454">
        <v>10003080000</v>
      </c>
      <c r="V15" s="1455"/>
      <c r="W15" s="1456"/>
      <c r="X15" s="1457" t="s">
        <v>3637</v>
      </c>
      <c r="Y15" s="1464" t="s">
        <v>3640</v>
      </c>
      <c r="Z15" s="1460" t="s">
        <v>3638</v>
      </c>
      <c r="AA15" s="1616"/>
      <c r="AB15" s="1678"/>
      <c r="AC15" s="1713"/>
      <c r="AD15" s="1167"/>
      <c r="AE15" s="1167"/>
      <c r="AF15" s="1167"/>
      <c r="AG15" s="1167"/>
      <c r="AH15" s="1167"/>
      <c r="AI15" s="1167"/>
      <c r="AJ15" s="1167"/>
      <c r="AK15" s="1167"/>
      <c r="AL15" s="1167"/>
      <c r="AM15" s="1167"/>
      <c r="AN15" s="1167"/>
      <c r="AO15" s="1167"/>
      <c r="AP15" s="1167"/>
      <c r="AQ15" s="1167"/>
      <c r="AR15" s="1167"/>
      <c r="AS15" s="1167"/>
      <c r="AT15" s="1167"/>
      <c r="AU15" s="1167"/>
      <c r="AV15" s="1167"/>
      <c r="AW15" s="1167"/>
      <c r="AX15" s="1167"/>
      <c r="AY15" s="1167"/>
      <c r="AZ15" s="1167"/>
      <c r="BA15" s="1167"/>
      <c r="BB15" s="1167"/>
      <c r="BC15" s="1167"/>
      <c r="BD15" s="1167"/>
      <c r="BE15" s="1167"/>
      <c r="BF15" s="1167"/>
      <c r="BG15" s="1167"/>
      <c r="BH15" s="1167"/>
      <c r="BI15" s="1167"/>
      <c r="BJ15" s="1167"/>
      <c r="BK15" s="1167"/>
      <c r="BL15" s="1167"/>
      <c r="BM15" s="1167"/>
      <c r="BN15" s="1167"/>
      <c r="BO15" s="1167"/>
      <c r="BP15" s="1167"/>
      <c r="BQ15" s="1167"/>
      <c r="BR15" s="1167"/>
      <c r="BS15" s="1167"/>
      <c r="BT15" s="1167"/>
      <c r="BU15" s="1167"/>
      <c r="BV15" s="1167"/>
      <c r="BW15" s="1167"/>
      <c r="BX15" s="1167"/>
      <c r="BY15" s="1167"/>
      <c r="BZ15" s="1167"/>
      <c r="CA15" s="1167"/>
      <c r="CB15" s="1167"/>
      <c r="CC15" s="1167"/>
      <c r="CD15" s="1167"/>
      <c r="CE15" s="1167"/>
      <c r="CF15" s="1167"/>
      <c r="CG15" s="1167"/>
      <c r="CH15" s="1167"/>
      <c r="CI15" s="1167"/>
      <c r="CJ15" s="1167"/>
      <c r="CK15" s="1167"/>
      <c r="CL15" s="1167"/>
      <c r="CM15" s="1167"/>
      <c r="CN15" s="1167"/>
      <c r="CO15" s="1167"/>
      <c r="CP15" s="1167"/>
      <c r="CQ15" s="1167"/>
      <c r="CR15" s="1167"/>
      <c r="CS15" s="1167"/>
      <c r="CT15" s="1167"/>
      <c r="CU15" s="1167"/>
      <c r="CV15" s="1167"/>
      <c r="CW15" s="1167"/>
      <c r="CX15" s="1167"/>
      <c r="CY15" s="1167"/>
      <c r="CZ15" s="1167"/>
      <c r="DA15" s="1167"/>
      <c r="DB15" s="1167"/>
      <c r="DC15" s="1167"/>
      <c r="DD15" s="1167"/>
      <c r="DE15" s="1167"/>
      <c r="DF15" s="1167"/>
      <c r="DG15" s="1167"/>
      <c r="DH15" s="1167"/>
      <c r="DI15" s="1167"/>
      <c r="DJ15" s="1167"/>
      <c r="DK15" s="1167"/>
      <c r="DL15" s="1167"/>
      <c r="DM15" s="1167"/>
      <c r="DN15" s="1167"/>
      <c r="DO15" s="1167"/>
      <c r="DP15" s="1167"/>
      <c r="DQ15" s="1167"/>
      <c r="DR15" s="1167"/>
      <c r="DS15" s="1167"/>
      <c r="DT15" s="1167"/>
      <c r="DU15" s="1167"/>
      <c r="DV15" s="1167"/>
      <c r="DW15" s="1167"/>
      <c r="DX15" s="1167"/>
      <c r="DY15" s="1167"/>
      <c r="DZ15" s="1167"/>
      <c r="EA15" s="1167"/>
      <c r="EB15" s="1167"/>
      <c r="EC15" s="1167"/>
      <c r="ED15" s="1167"/>
      <c r="EE15" s="1167"/>
      <c r="EF15" s="1167"/>
      <c r="EG15" s="1167"/>
      <c r="EH15" s="1167"/>
      <c r="EI15" s="1167"/>
      <c r="EJ15" s="1167"/>
      <c r="EK15" s="1167"/>
      <c r="EL15" s="1167"/>
      <c r="EM15" s="1167"/>
      <c r="EN15" s="1167"/>
      <c r="EO15" s="1167"/>
      <c r="EP15" s="1167"/>
      <c r="EQ15" s="1167"/>
      <c r="ER15" s="1167"/>
      <c r="ES15" s="1167"/>
      <c r="ET15" s="1167"/>
      <c r="EU15" s="1167"/>
      <c r="EV15" s="1167"/>
      <c r="EW15" s="1167"/>
      <c r="EX15" s="1167"/>
      <c r="EY15" s="1167"/>
      <c r="EZ15" s="1167"/>
      <c r="FA15" s="1167"/>
      <c r="FB15" s="1167"/>
      <c r="FC15" s="1167"/>
      <c r="FD15" s="1167"/>
      <c r="FE15" s="1167"/>
      <c r="FF15" s="1167"/>
      <c r="FG15" s="1167"/>
      <c r="FH15" s="1167"/>
      <c r="FI15" s="1167"/>
      <c r="FJ15" s="1167"/>
      <c r="FK15" s="1167"/>
      <c r="FL15" s="1167"/>
      <c r="FM15" s="1167"/>
      <c r="FN15" s="1167"/>
      <c r="FO15" s="1167"/>
      <c r="FP15" s="1167"/>
      <c r="FQ15" s="1167"/>
    </row>
    <row r="16" spans="1:173" ht="225">
      <c r="A16" s="1343"/>
      <c r="B16" s="1438" t="s">
        <v>3459</v>
      </c>
      <c r="C16" s="1439" t="s">
        <v>3460</v>
      </c>
      <c r="D16" s="1440" t="s">
        <v>3461</v>
      </c>
      <c r="E16" s="1440" t="s">
        <v>3582</v>
      </c>
      <c r="F16" s="1441" t="s">
        <v>3463</v>
      </c>
      <c r="G16" s="1442" t="s">
        <v>3561</v>
      </c>
      <c r="H16" s="1463" t="s">
        <v>3465</v>
      </c>
      <c r="I16" s="1444" t="s">
        <v>3646</v>
      </c>
      <c r="J16" s="1445" t="s">
        <v>3647</v>
      </c>
      <c r="K16" s="1446" t="s">
        <v>3529</v>
      </c>
      <c r="L16" s="1447" t="s">
        <v>3471</v>
      </c>
      <c r="M16" s="1445" t="s">
        <v>3649</v>
      </c>
      <c r="N16" s="1449" t="s">
        <v>3650</v>
      </c>
      <c r="O16" s="1450">
        <v>20</v>
      </c>
      <c r="P16" s="1444" t="s">
        <v>3652</v>
      </c>
      <c r="Q16" s="1360">
        <v>43101</v>
      </c>
      <c r="R16" s="1362">
        <v>43465</v>
      </c>
      <c r="S16" s="1619"/>
      <c r="T16" s="1465"/>
      <c r="U16" s="1454">
        <v>10003080000</v>
      </c>
      <c r="V16" s="1455"/>
      <c r="W16" s="1456"/>
      <c r="X16" s="1457" t="s">
        <v>3650</v>
      </c>
      <c r="Y16" s="1464" t="s">
        <v>3654</v>
      </c>
      <c r="Z16" s="1460" t="s">
        <v>3652</v>
      </c>
      <c r="AA16" s="1619"/>
      <c r="AB16" s="1679"/>
      <c r="AC16" s="1648"/>
      <c r="AD16" s="1167"/>
      <c r="AE16" s="1167"/>
      <c r="AF16" s="1167"/>
      <c r="AG16" s="1167"/>
      <c r="AH16" s="1167"/>
      <c r="AI16" s="1167"/>
      <c r="AJ16" s="1167"/>
      <c r="AK16" s="1167"/>
      <c r="AL16" s="1167"/>
      <c r="AM16" s="1167"/>
      <c r="AN16" s="1167"/>
      <c r="AO16" s="1167"/>
      <c r="AP16" s="1167"/>
      <c r="AQ16" s="1167"/>
      <c r="AR16" s="1167"/>
      <c r="AS16" s="1167"/>
      <c r="AT16" s="1167"/>
      <c r="AU16" s="1167"/>
      <c r="AV16" s="1167"/>
      <c r="AW16" s="1167"/>
      <c r="AX16" s="1167"/>
      <c r="AY16" s="1167"/>
      <c r="AZ16" s="1167"/>
      <c r="BA16" s="1167"/>
      <c r="BB16" s="1167"/>
      <c r="BC16" s="1167"/>
      <c r="BD16" s="1167"/>
      <c r="BE16" s="1167"/>
      <c r="BF16" s="1167"/>
      <c r="BG16" s="1167"/>
      <c r="BH16" s="1167"/>
      <c r="BI16" s="1167"/>
      <c r="BJ16" s="1167"/>
      <c r="BK16" s="1167"/>
      <c r="BL16" s="1167"/>
      <c r="BM16" s="1167"/>
      <c r="BN16" s="1167"/>
      <c r="BO16" s="1167"/>
      <c r="BP16" s="1167"/>
      <c r="BQ16" s="1167"/>
      <c r="BR16" s="1167"/>
      <c r="BS16" s="1167"/>
      <c r="BT16" s="1167"/>
      <c r="BU16" s="1167"/>
      <c r="BV16" s="1167"/>
      <c r="BW16" s="1167"/>
      <c r="BX16" s="1167"/>
      <c r="BY16" s="1167"/>
      <c r="BZ16" s="1167"/>
      <c r="CA16" s="1167"/>
      <c r="CB16" s="1167"/>
      <c r="CC16" s="1167"/>
      <c r="CD16" s="1167"/>
      <c r="CE16" s="1167"/>
      <c r="CF16" s="1167"/>
      <c r="CG16" s="1167"/>
      <c r="CH16" s="1167"/>
      <c r="CI16" s="1167"/>
      <c r="CJ16" s="1167"/>
      <c r="CK16" s="1167"/>
      <c r="CL16" s="1167"/>
      <c r="CM16" s="1167"/>
      <c r="CN16" s="1167"/>
      <c r="CO16" s="1167"/>
      <c r="CP16" s="1167"/>
      <c r="CQ16" s="1167"/>
      <c r="CR16" s="1167"/>
      <c r="CS16" s="1167"/>
      <c r="CT16" s="1167"/>
      <c r="CU16" s="1167"/>
      <c r="CV16" s="1167"/>
      <c r="CW16" s="1167"/>
      <c r="CX16" s="1167"/>
      <c r="CY16" s="1167"/>
      <c r="CZ16" s="1167"/>
      <c r="DA16" s="1167"/>
      <c r="DB16" s="1167"/>
      <c r="DC16" s="1167"/>
      <c r="DD16" s="1167"/>
      <c r="DE16" s="1167"/>
      <c r="DF16" s="1167"/>
      <c r="DG16" s="1167"/>
      <c r="DH16" s="1167"/>
      <c r="DI16" s="1167"/>
      <c r="DJ16" s="1167"/>
      <c r="DK16" s="1167"/>
      <c r="DL16" s="1167"/>
      <c r="DM16" s="1167"/>
      <c r="DN16" s="1167"/>
      <c r="DO16" s="1167"/>
      <c r="DP16" s="1167"/>
      <c r="DQ16" s="1167"/>
      <c r="DR16" s="1167"/>
      <c r="DS16" s="1167"/>
      <c r="DT16" s="1167"/>
      <c r="DU16" s="1167"/>
      <c r="DV16" s="1167"/>
      <c r="DW16" s="1167"/>
      <c r="DX16" s="1167"/>
      <c r="DY16" s="1167"/>
      <c r="DZ16" s="1167"/>
      <c r="EA16" s="1167"/>
      <c r="EB16" s="1167"/>
      <c r="EC16" s="1167"/>
      <c r="ED16" s="1167"/>
      <c r="EE16" s="1167"/>
      <c r="EF16" s="1167"/>
      <c r="EG16" s="1167"/>
      <c r="EH16" s="1167"/>
      <c r="EI16" s="1167"/>
      <c r="EJ16" s="1167"/>
      <c r="EK16" s="1167"/>
      <c r="EL16" s="1167"/>
      <c r="EM16" s="1167"/>
      <c r="EN16" s="1167"/>
      <c r="EO16" s="1167"/>
      <c r="EP16" s="1167"/>
      <c r="EQ16" s="1167"/>
      <c r="ER16" s="1167"/>
      <c r="ES16" s="1167"/>
      <c r="ET16" s="1167"/>
      <c r="EU16" s="1167"/>
      <c r="EV16" s="1167"/>
      <c r="EW16" s="1167"/>
      <c r="EX16" s="1167"/>
      <c r="EY16" s="1167"/>
      <c r="EZ16" s="1167"/>
      <c r="FA16" s="1167"/>
      <c r="FB16" s="1167"/>
      <c r="FC16" s="1167"/>
      <c r="FD16" s="1167"/>
      <c r="FE16" s="1167"/>
      <c r="FF16" s="1167"/>
      <c r="FG16" s="1167"/>
      <c r="FH16" s="1167"/>
      <c r="FI16" s="1167"/>
      <c r="FJ16" s="1167"/>
      <c r="FK16" s="1167"/>
      <c r="FL16" s="1167"/>
      <c r="FM16" s="1167"/>
      <c r="FN16" s="1167"/>
      <c r="FO16" s="1167"/>
      <c r="FP16" s="1167"/>
      <c r="FQ16" s="1167"/>
    </row>
    <row r="17" spans="1:173" ht="360">
      <c r="A17" s="1466"/>
      <c r="B17" s="1467" t="s">
        <v>3459</v>
      </c>
      <c r="C17" s="1468" t="s">
        <v>3460</v>
      </c>
      <c r="D17" s="1469" t="s">
        <v>3461</v>
      </c>
      <c r="E17" s="1469" t="s">
        <v>3582</v>
      </c>
      <c r="F17" s="1470" t="s">
        <v>3463</v>
      </c>
      <c r="G17" s="1471" t="s">
        <v>3464</v>
      </c>
      <c r="H17" s="1472" t="s">
        <v>3465</v>
      </c>
      <c r="I17" s="1468" t="s">
        <v>3667</v>
      </c>
      <c r="J17" s="1473" t="s">
        <v>3669</v>
      </c>
      <c r="K17" s="1474" t="s">
        <v>3470</v>
      </c>
      <c r="L17" s="1475" t="s">
        <v>3471</v>
      </c>
      <c r="M17" s="1476" t="s">
        <v>3672</v>
      </c>
      <c r="N17" s="1477" t="s">
        <v>3673</v>
      </c>
      <c r="O17" s="1478" t="s">
        <v>3680</v>
      </c>
      <c r="P17" s="1479" t="s">
        <v>3682</v>
      </c>
      <c r="Q17" s="1360">
        <v>43101</v>
      </c>
      <c r="R17" s="1362">
        <v>43465</v>
      </c>
      <c r="S17" s="1480" t="s">
        <v>3683</v>
      </c>
      <c r="T17" s="1481"/>
      <c r="U17" s="1482">
        <v>1117000230000</v>
      </c>
      <c r="V17" s="1483"/>
      <c r="W17" s="1456"/>
      <c r="X17" s="1484" t="s">
        <v>3673</v>
      </c>
      <c r="Y17" s="1485" t="s">
        <v>3691</v>
      </c>
      <c r="Z17" s="1090" t="s">
        <v>3682</v>
      </c>
      <c r="AA17" s="1480" t="s">
        <v>3693</v>
      </c>
      <c r="AB17" s="2428" t="s">
        <v>3694</v>
      </c>
      <c r="AC17" s="1701"/>
      <c r="AD17" s="1167"/>
      <c r="AE17" s="1167"/>
      <c r="AF17" s="1167"/>
      <c r="AG17" s="1167"/>
      <c r="AH17" s="1167"/>
      <c r="AI17" s="1167"/>
      <c r="AJ17" s="1167"/>
      <c r="AK17" s="1167"/>
      <c r="AL17" s="1167"/>
      <c r="AM17" s="1167"/>
      <c r="AN17" s="1167"/>
      <c r="AO17" s="1167"/>
      <c r="AP17" s="1167"/>
      <c r="AQ17" s="1167"/>
      <c r="AR17" s="1167"/>
      <c r="AS17" s="1167"/>
      <c r="AT17" s="1167"/>
      <c r="AU17" s="1167"/>
      <c r="AV17" s="1167"/>
      <c r="AW17" s="1167"/>
      <c r="AX17" s="1167"/>
      <c r="AY17" s="1167"/>
      <c r="AZ17" s="1167"/>
      <c r="BA17" s="1167"/>
      <c r="BB17" s="1167"/>
      <c r="BC17" s="1167"/>
      <c r="BD17" s="1167"/>
      <c r="BE17" s="1167"/>
      <c r="BF17" s="1167"/>
      <c r="BG17" s="1167"/>
      <c r="BH17" s="1167"/>
      <c r="BI17" s="1167"/>
      <c r="BJ17" s="1167"/>
      <c r="BK17" s="1167"/>
      <c r="BL17" s="1167"/>
      <c r="BM17" s="1167"/>
      <c r="BN17" s="1167"/>
      <c r="BO17" s="1167"/>
      <c r="BP17" s="1167"/>
      <c r="BQ17" s="1167"/>
      <c r="BR17" s="1167"/>
      <c r="BS17" s="1167"/>
      <c r="BT17" s="1167"/>
      <c r="BU17" s="1167"/>
      <c r="BV17" s="1167"/>
      <c r="BW17" s="1167"/>
      <c r="BX17" s="1167"/>
      <c r="BY17" s="1167"/>
      <c r="BZ17" s="1167"/>
      <c r="CA17" s="1167"/>
      <c r="CB17" s="1167"/>
      <c r="CC17" s="1167"/>
      <c r="CD17" s="1167"/>
      <c r="CE17" s="1167"/>
      <c r="CF17" s="1167"/>
      <c r="CG17" s="1167"/>
      <c r="CH17" s="1167"/>
      <c r="CI17" s="1167"/>
      <c r="CJ17" s="1167"/>
      <c r="CK17" s="1167"/>
      <c r="CL17" s="1167"/>
      <c r="CM17" s="1167"/>
      <c r="CN17" s="1167"/>
      <c r="CO17" s="1167"/>
      <c r="CP17" s="1167"/>
      <c r="CQ17" s="1167"/>
      <c r="CR17" s="1167"/>
      <c r="CS17" s="1167"/>
      <c r="CT17" s="1167"/>
      <c r="CU17" s="1167"/>
      <c r="CV17" s="1167"/>
      <c r="CW17" s="1167"/>
      <c r="CX17" s="1167"/>
      <c r="CY17" s="1167"/>
      <c r="CZ17" s="1167"/>
      <c r="DA17" s="1167"/>
      <c r="DB17" s="1167"/>
      <c r="DC17" s="1167"/>
      <c r="DD17" s="1167"/>
      <c r="DE17" s="1167"/>
      <c r="DF17" s="1167"/>
      <c r="DG17" s="1167"/>
      <c r="DH17" s="1167"/>
      <c r="DI17" s="1167"/>
      <c r="DJ17" s="1167"/>
      <c r="DK17" s="1167"/>
      <c r="DL17" s="1167"/>
      <c r="DM17" s="1167"/>
      <c r="DN17" s="1167"/>
      <c r="DO17" s="1167"/>
      <c r="DP17" s="1167"/>
      <c r="DQ17" s="1167"/>
      <c r="DR17" s="1167"/>
      <c r="DS17" s="1167"/>
      <c r="DT17" s="1167"/>
      <c r="DU17" s="1167"/>
      <c r="DV17" s="1167"/>
      <c r="DW17" s="1167"/>
      <c r="DX17" s="1167"/>
      <c r="DY17" s="1167"/>
      <c r="DZ17" s="1167"/>
      <c r="EA17" s="1167"/>
      <c r="EB17" s="1167"/>
      <c r="EC17" s="1167"/>
      <c r="ED17" s="1167"/>
      <c r="EE17" s="1167"/>
      <c r="EF17" s="1167"/>
      <c r="EG17" s="1167"/>
      <c r="EH17" s="1167"/>
      <c r="EI17" s="1167"/>
      <c r="EJ17" s="1167"/>
      <c r="EK17" s="1167"/>
      <c r="EL17" s="1167"/>
      <c r="EM17" s="1167"/>
      <c r="EN17" s="1167"/>
      <c r="EO17" s="1167"/>
      <c r="EP17" s="1167"/>
      <c r="EQ17" s="1167"/>
      <c r="ER17" s="1167"/>
      <c r="ES17" s="1167"/>
      <c r="ET17" s="1167"/>
      <c r="EU17" s="1167"/>
      <c r="EV17" s="1167"/>
      <c r="EW17" s="1167"/>
      <c r="EX17" s="1167"/>
      <c r="EY17" s="1167"/>
      <c r="EZ17" s="1167"/>
      <c r="FA17" s="1167"/>
      <c r="FB17" s="1167"/>
      <c r="FC17" s="1167"/>
      <c r="FD17" s="1167"/>
      <c r="FE17" s="1167"/>
      <c r="FF17" s="1167"/>
      <c r="FG17" s="1167"/>
      <c r="FH17" s="1167"/>
      <c r="FI17" s="1167"/>
      <c r="FJ17" s="1167"/>
      <c r="FK17" s="1167"/>
      <c r="FL17" s="1167"/>
      <c r="FM17" s="1167"/>
      <c r="FN17" s="1167"/>
      <c r="FO17" s="1167"/>
      <c r="FP17" s="1167"/>
      <c r="FQ17" s="1167"/>
    </row>
    <row r="18" spans="1:173" ht="270">
      <c r="A18" s="1486"/>
      <c r="B18" s="1487" t="s">
        <v>3459</v>
      </c>
      <c r="C18" s="1487" t="s">
        <v>3460</v>
      </c>
      <c r="D18" s="1487" t="s">
        <v>3461</v>
      </c>
      <c r="E18" s="1487" t="s">
        <v>3462</v>
      </c>
      <c r="F18" s="1487" t="s">
        <v>3492</v>
      </c>
      <c r="G18" s="1488" t="s">
        <v>3493</v>
      </c>
      <c r="H18" s="1488" t="s">
        <v>3465</v>
      </c>
      <c r="I18" s="1487" t="s">
        <v>3705</v>
      </c>
      <c r="J18" s="1487" t="s">
        <v>3706</v>
      </c>
      <c r="K18" s="1489" t="s">
        <v>3529</v>
      </c>
      <c r="L18" s="1490" t="s">
        <v>3471</v>
      </c>
      <c r="M18" s="1489" t="s">
        <v>3709</v>
      </c>
      <c r="N18" s="1491" t="s">
        <v>3710</v>
      </c>
      <c r="O18" s="1489" t="s">
        <v>3487</v>
      </c>
      <c r="P18" s="1490" t="s">
        <v>3711</v>
      </c>
      <c r="Q18" s="1360">
        <v>43101</v>
      </c>
      <c r="R18" s="1362">
        <v>43465</v>
      </c>
      <c r="S18" s="1492"/>
      <c r="T18" s="1493"/>
      <c r="U18" s="1494">
        <v>2013011000180</v>
      </c>
      <c r="V18" s="1492"/>
      <c r="W18" s="1495"/>
      <c r="X18" s="1496" t="s">
        <v>3710</v>
      </c>
      <c r="Y18" s="1497">
        <v>112</v>
      </c>
      <c r="Z18" s="1497" t="s">
        <v>3711</v>
      </c>
      <c r="AA18" s="1492"/>
      <c r="AB18" s="2430" t="s">
        <v>1584</v>
      </c>
      <c r="AC18" s="1721"/>
      <c r="AD18" s="1167"/>
      <c r="AE18" s="1167"/>
      <c r="AF18" s="1167"/>
      <c r="AG18" s="1167"/>
      <c r="AH18" s="1167"/>
      <c r="AI18" s="1167"/>
      <c r="AJ18" s="1167"/>
      <c r="AK18" s="1167"/>
      <c r="AL18" s="1167"/>
      <c r="AM18" s="1167"/>
      <c r="AN18" s="1167"/>
      <c r="AO18" s="1167"/>
      <c r="AP18" s="1167"/>
      <c r="AQ18" s="1167"/>
      <c r="AR18" s="1167"/>
      <c r="AS18" s="1167"/>
      <c r="AT18" s="1167"/>
      <c r="AU18" s="1167"/>
      <c r="AV18" s="1167"/>
      <c r="AW18" s="1167"/>
      <c r="AX18" s="1167"/>
      <c r="AY18" s="1167"/>
      <c r="AZ18" s="1167"/>
      <c r="BA18" s="1167"/>
      <c r="BB18" s="1167"/>
      <c r="BC18" s="1167"/>
      <c r="BD18" s="1167"/>
      <c r="BE18" s="1167"/>
      <c r="BF18" s="1167"/>
      <c r="BG18" s="1167"/>
      <c r="BH18" s="1167"/>
      <c r="BI18" s="1167"/>
      <c r="BJ18" s="1167"/>
      <c r="BK18" s="1167"/>
      <c r="BL18" s="1167"/>
      <c r="BM18" s="1167"/>
      <c r="BN18" s="1167"/>
      <c r="BO18" s="1167"/>
      <c r="BP18" s="1167"/>
      <c r="BQ18" s="1167"/>
      <c r="BR18" s="1167"/>
      <c r="BS18" s="1167"/>
      <c r="BT18" s="1167"/>
      <c r="BU18" s="1167"/>
      <c r="BV18" s="1167"/>
      <c r="BW18" s="1167"/>
      <c r="BX18" s="1167"/>
      <c r="BY18" s="1167"/>
      <c r="BZ18" s="1167"/>
      <c r="CA18" s="1167"/>
      <c r="CB18" s="1167"/>
      <c r="CC18" s="1167"/>
      <c r="CD18" s="1167"/>
      <c r="CE18" s="1167"/>
      <c r="CF18" s="1167"/>
      <c r="CG18" s="1167"/>
      <c r="CH18" s="1167"/>
      <c r="CI18" s="1167"/>
      <c r="CJ18" s="1167"/>
      <c r="CK18" s="1167"/>
      <c r="CL18" s="1167"/>
      <c r="CM18" s="1167"/>
      <c r="CN18" s="1167"/>
      <c r="CO18" s="1167"/>
      <c r="CP18" s="1167"/>
      <c r="CQ18" s="1167"/>
      <c r="CR18" s="1167"/>
      <c r="CS18" s="1167"/>
      <c r="CT18" s="1167"/>
      <c r="CU18" s="1167"/>
      <c r="CV18" s="1167"/>
      <c r="CW18" s="1167"/>
      <c r="CX18" s="1167"/>
      <c r="CY18" s="1167"/>
      <c r="CZ18" s="1167"/>
      <c r="DA18" s="1167"/>
      <c r="DB18" s="1167"/>
      <c r="DC18" s="1167"/>
      <c r="DD18" s="1167"/>
      <c r="DE18" s="1167"/>
      <c r="DF18" s="1167"/>
      <c r="DG18" s="1167"/>
      <c r="DH18" s="1167"/>
      <c r="DI18" s="1167"/>
      <c r="DJ18" s="1167"/>
      <c r="DK18" s="1167"/>
      <c r="DL18" s="1167"/>
      <c r="DM18" s="1167"/>
      <c r="DN18" s="1167"/>
      <c r="DO18" s="1167"/>
      <c r="DP18" s="1167"/>
      <c r="DQ18" s="1167"/>
      <c r="DR18" s="1167"/>
      <c r="DS18" s="1167"/>
      <c r="DT18" s="1167"/>
      <c r="DU18" s="1167"/>
      <c r="DV18" s="1167"/>
      <c r="DW18" s="1167"/>
      <c r="DX18" s="1167"/>
      <c r="DY18" s="1167"/>
      <c r="DZ18" s="1167"/>
      <c r="EA18" s="1167"/>
      <c r="EB18" s="1167"/>
      <c r="EC18" s="1167"/>
      <c r="ED18" s="1167"/>
      <c r="EE18" s="1167"/>
      <c r="EF18" s="1167"/>
      <c r="EG18" s="1167"/>
      <c r="EH18" s="1167"/>
      <c r="EI18" s="1167"/>
      <c r="EJ18" s="1167"/>
      <c r="EK18" s="1167"/>
      <c r="EL18" s="1167"/>
      <c r="EM18" s="1167"/>
      <c r="EN18" s="1167"/>
      <c r="EO18" s="1167"/>
      <c r="EP18" s="1167"/>
      <c r="EQ18" s="1167"/>
      <c r="ER18" s="1167"/>
      <c r="ES18" s="1167"/>
      <c r="ET18" s="1167"/>
      <c r="EU18" s="1167"/>
      <c r="EV18" s="1167"/>
      <c r="EW18" s="1167"/>
      <c r="EX18" s="1167"/>
      <c r="EY18" s="1167"/>
      <c r="EZ18" s="1167"/>
      <c r="FA18" s="1167"/>
      <c r="FB18" s="1167"/>
      <c r="FC18" s="1167"/>
      <c r="FD18" s="1167"/>
      <c r="FE18" s="1167"/>
      <c r="FF18" s="1167"/>
      <c r="FG18" s="1167"/>
      <c r="FH18" s="1167"/>
      <c r="FI18" s="1167"/>
      <c r="FJ18" s="1167"/>
      <c r="FK18" s="1167"/>
      <c r="FL18" s="1167"/>
      <c r="FM18" s="1167"/>
      <c r="FN18" s="1167"/>
      <c r="FO18" s="1167"/>
      <c r="FP18" s="1167"/>
      <c r="FQ18" s="1167"/>
    </row>
    <row r="19" spans="1:173" ht="409.5">
      <c r="A19" s="1486"/>
      <c r="B19" s="1487" t="s">
        <v>3459</v>
      </c>
      <c r="C19" s="1487" t="s">
        <v>3460</v>
      </c>
      <c r="D19" s="1487" t="s">
        <v>3461</v>
      </c>
      <c r="E19" s="1487" t="s">
        <v>3462</v>
      </c>
      <c r="F19" s="1487" t="s">
        <v>3719</v>
      </c>
      <c r="G19" s="1488" t="s">
        <v>3720</v>
      </c>
      <c r="H19" s="1488" t="s">
        <v>3465</v>
      </c>
      <c r="I19" s="1487" t="s">
        <v>3721</v>
      </c>
      <c r="J19" s="1487" t="s">
        <v>3722</v>
      </c>
      <c r="K19" s="1487" t="s">
        <v>3529</v>
      </c>
      <c r="L19" s="1488" t="s">
        <v>3471</v>
      </c>
      <c r="M19" s="1487" t="s">
        <v>3723</v>
      </c>
      <c r="N19" s="1500" t="s">
        <v>3724</v>
      </c>
      <c r="O19" s="1487" t="s">
        <v>3487</v>
      </c>
      <c r="P19" s="1488" t="s">
        <v>3726</v>
      </c>
      <c r="Q19" s="1360">
        <v>43101</v>
      </c>
      <c r="R19" s="1362">
        <v>43465</v>
      </c>
      <c r="S19" s="1501"/>
      <c r="T19" s="1502"/>
      <c r="U19" s="1503">
        <v>2013011000180</v>
      </c>
      <c r="V19" s="1501"/>
      <c r="W19" s="1495"/>
      <c r="X19" s="1504" t="s">
        <v>3724</v>
      </c>
      <c r="Y19" s="1505">
        <v>153</v>
      </c>
      <c r="Z19" s="1505" t="s">
        <v>3726</v>
      </c>
      <c r="AA19" s="1501"/>
      <c r="AB19" s="1678"/>
      <c r="AC19" s="1713"/>
      <c r="AD19" s="1167"/>
      <c r="AE19" s="1167"/>
      <c r="AF19" s="1167"/>
      <c r="AG19" s="1167"/>
      <c r="AH19" s="1167"/>
      <c r="AI19" s="1167"/>
      <c r="AJ19" s="1167"/>
      <c r="AK19" s="1167"/>
      <c r="AL19" s="1167"/>
      <c r="AM19" s="1167"/>
      <c r="AN19" s="1167"/>
      <c r="AO19" s="1167"/>
      <c r="AP19" s="1167"/>
      <c r="AQ19" s="1167"/>
      <c r="AR19" s="1167"/>
      <c r="AS19" s="1167"/>
      <c r="AT19" s="1167"/>
      <c r="AU19" s="1167"/>
      <c r="AV19" s="1167"/>
      <c r="AW19" s="1167"/>
      <c r="AX19" s="1167"/>
      <c r="AY19" s="1167"/>
      <c r="AZ19" s="1167"/>
      <c r="BA19" s="1167"/>
      <c r="BB19" s="1167"/>
      <c r="BC19" s="1167"/>
      <c r="BD19" s="1167"/>
      <c r="BE19" s="1167"/>
      <c r="BF19" s="1167"/>
      <c r="BG19" s="1167"/>
      <c r="BH19" s="1167"/>
      <c r="BI19" s="1167"/>
      <c r="BJ19" s="1167"/>
      <c r="BK19" s="1167"/>
      <c r="BL19" s="1167"/>
      <c r="BM19" s="1167"/>
      <c r="BN19" s="1167"/>
      <c r="BO19" s="1167"/>
      <c r="BP19" s="1167"/>
      <c r="BQ19" s="1167"/>
      <c r="BR19" s="1167"/>
      <c r="BS19" s="1167"/>
      <c r="BT19" s="1167"/>
      <c r="BU19" s="1167"/>
      <c r="BV19" s="1167"/>
      <c r="BW19" s="1167"/>
      <c r="BX19" s="1167"/>
      <c r="BY19" s="1167"/>
      <c r="BZ19" s="1167"/>
      <c r="CA19" s="1167"/>
      <c r="CB19" s="1167"/>
      <c r="CC19" s="1167"/>
      <c r="CD19" s="1167"/>
      <c r="CE19" s="1167"/>
      <c r="CF19" s="1167"/>
      <c r="CG19" s="1167"/>
      <c r="CH19" s="1167"/>
      <c r="CI19" s="1167"/>
      <c r="CJ19" s="1167"/>
      <c r="CK19" s="1167"/>
      <c r="CL19" s="1167"/>
      <c r="CM19" s="1167"/>
      <c r="CN19" s="1167"/>
      <c r="CO19" s="1167"/>
      <c r="CP19" s="1167"/>
      <c r="CQ19" s="1167"/>
      <c r="CR19" s="1167"/>
      <c r="CS19" s="1167"/>
      <c r="CT19" s="1167"/>
      <c r="CU19" s="1167"/>
      <c r="CV19" s="1167"/>
      <c r="CW19" s="1167"/>
      <c r="CX19" s="1167"/>
      <c r="CY19" s="1167"/>
      <c r="CZ19" s="1167"/>
      <c r="DA19" s="1167"/>
      <c r="DB19" s="1167"/>
      <c r="DC19" s="1167"/>
      <c r="DD19" s="1167"/>
      <c r="DE19" s="1167"/>
      <c r="DF19" s="1167"/>
      <c r="DG19" s="1167"/>
      <c r="DH19" s="1167"/>
      <c r="DI19" s="1167"/>
      <c r="DJ19" s="1167"/>
      <c r="DK19" s="1167"/>
      <c r="DL19" s="1167"/>
      <c r="DM19" s="1167"/>
      <c r="DN19" s="1167"/>
      <c r="DO19" s="1167"/>
      <c r="DP19" s="1167"/>
      <c r="DQ19" s="1167"/>
      <c r="DR19" s="1167"/>
      <c r="DS19" s="1167"/>
      <c r="DT19" s="1167"/>
      <c r="DU19" s="1167"/>
      <c r="DV19" s="1167"/>
      <c r="DW19" s="1167"/>
      <c r="DX19" s="1167"/>
      <c r="DY19" s="1167"/>
      <c r="DZ19" s="1167"/>
      <c r="EA19" s="1167"/>
      <c r="EB19" s="1167"/>
      <c r="EC19" s="1167"/>
      <c r="ED19" s="1167"/>
      <c r="EE19" s="1167"/>
      <c r="EF19" s="1167"/>
      <c r="EG19" s="1167"/>
      <c r="EH19" s="1167"/>
      <c r="EI19" s="1167"/>
      <c r="EJ19" s="1167"/>
      <c r="EK19" s="1167"/>
      <c r="EL19" s="1167"/>
      <c r="EM19" s="1167"/>
      <c r="EN19" s="1167"/>
      <c r="EO19" s="1167"/>
      <c r="EP19" s="1167"/>
      <c r="EQ19" s="1167"/>
      <c r="ER19" s="1167"/>
      <c r="ES19" s="1167"/>
      <c r="ET19" s="1167"/>
      <c r="EU19" s="1167"/>
      <c r="EV19" s="1167"/>
      <c r="EW19" s="1167"/>
      <c r="EX19" s="1167"/>
      <c r="EY19" s="1167"/>
      <c r="EZ19" s="1167"/>
      <c r="FA19" s="1167"/>
      <c r="FB19" s="1167"/>
      <c r="FC19" s="1167"/>
      <c r="FD19" s="1167"/>
      <c r="FE19" s="1167"/>
      <c r="FF19" s="1167"/>
      <c r="FG19" s="1167"/>
      <c r="FH19" s="1167"/>
      <c r="FI19" s="1167"/>
      <c r="FJ19" s="1167"/>
      <c r="FK19" s="1167"/>
      <c r="FL19" s="1167"/>
      <c r="FM19" s="1167"/>
      <c r="FN19" s="1167"/>
      <c r="FO19" s="1167"/>
      <c r="FP19" s="1167"/>
      <c r="FQ19" s="1167"/>
    </row>
    <row r="20" spans="1:173" ht="255">
      <c r="A20" s="1486"/>
      <c r="B20" s="1487" t="s">
        <v>3459</v>
      </c>
      <c r="C20" s="1487" t="s">
        <v>3460</v>
      </c>
      <c r="D20" s="1487" t="s">
        <v>3461</v>
      </c>
      <c r="E20" s="1487" t="s">
        <v>3462</v>
      </c>
      <c r="F20" s="1487" t="s">
        <v>3727</v>
      </c>
      <c r="G20" s="1488" t="s">
        <v>3728</v>
      </c>
      <c r="H20" s="1488" t="s">
        <v>3465</v>
      </c>
      <c r="I20" s="1487" t="s">
        <v>3729</v>
      </c>
      <c r="J20" s="1487" t="s">
        <v>3730</v>
      </c>
      <c r="K20" s="1487" t="s">
        <v>3529</v>
      </c>
      <c r="L20" s="1488" t="s">
        <v>3471</v>
      </c>
      <c r="M20" s="1487" t="s">
        <v>3731</v>
      </c>
      <c r="N20" s="1500" t="s">
        <v>3732</v>
      </c>
      <c r="O20" s="1487" t="s">
        <v>3487</v>
      </c>
      <c r="P20" s="1488" t="s">
        <v>3733</v>
      </c>
      <c r="Q20" s="1360">
        <v>43101</v>
      </c>
      <c r="R20" s="1362">
        <v>43465</v>
      </c>
      <c r="S20" s="1507" t="s">
        <v>3734</v>
      </c>
      <c r="T20" s="1502"/>
      <c r="U20" s="1503">
        <v>2013011000180</v>
      </c>
      <c r="V20" s="1508"/>
      <c r="W20" s="1495"/>
      <c r="X20" s="1504" t="s">
        <v>3732</v>
      </c>
      <c r="Y20" s="1505">
        <v>179</v>
      </c>
      <c r="Z20" s="1505" t="s">
        <v>3733</v>
      </c>
      <c r="AA20" s="1507" t="s">
        <v>3735</v>
      </c>
      <c r="AB20" s="1678"/>
      <c r="AC20" s="1713"/>
      <c r="AD20" s="1167"/>
      <c r="AE20" s="1167"/>
      <c r="AF20" s="1167"/>
      <c r="AG20" s="1167"/>
      <c r="AH20" s="1167"/>
      <c r="AI20" s="1167"/>
      <c r="AJ20" s="1167"/>
      <c r="AK20" s="1167"/>
      <c r="AL20" s="1167"/>
      <c r="AM20" s="1167"/>
      <c r="AN20" s="1167"/>
      <c r="AO20" s="1167"/>
      <c r="AP20" s="1167"/>
      <c r="AQ20" s="1167"/>
      <c r="AR20" s="1167"/>
      <c r="AS20" s="1167"/>
      <c r="AT20" s="1167"/>
      <c r="AU20" s="1167"/>
      <c r="AV20" s="1167"/>
      <c r="AW20" s="1167"/>
      <c r="AX20" s="1167"/>
      <c r="AY20" s="1167"/>
      <c r="AZ20" s="1167"/>
      <c r="BA20" s="1167"/>
      <c r="BB20" s="1167"/>
      <c r="BC20" s="1167"/>
      <c r="BD20" s="1167"/>
      <c r="BE20" s="1167"/>
      <c r="BF20" s="1167"/>
      <c r="BG20" s="1167"/>
      <c r="BH20" s="1167"/>
      <c r="BI20" s="1167"/>
      <c r="BJ20" s="1167"/>
      <c r="BK20" s="1167"/>
      <c r="BL20" s="1167"/>
      <c r="BM20" s="1167"/>
      <c r="BN20" s="1167"/>
      <c r="BO20" s="1167"/>
      <c r="BP20" s="1167"/>
      <c r="BQ20" s="1167"/>
      <c r="BR20" s="1167"/>
      <c r="BS20" s="1167"/>
      <c r="BT20" s="1167"/>
      <c r="BU20" s="1167"/>
      <c r="BV20" s="1167"/>
      <c r="BW20" s="1167"/>
      <c r="BX20" s="1167"/>
      <c r="BY20" s="1167"/>
      <c r="BZ20" s="1167"/>
      <c r="CA20" s="1167"/>
      <c r="CB20" s="1167"/>
      <c r="CC20" s="1167"/>
      <c r="CD20" s="1167"/>
      <c r="CE20" s="1167"/>
      <c r="CF20" s="1167"/>
      <c r="CG20" s="1167"/>
      <c r="CH20" s="1167"/>
      <c r="CI20" s="1167"/>
      <c r="CJ20" s="1167"/>
      <c r="CK20" s="1167"/>
      <c r="CL20" s="1167"/>
      <c r="CM20" s="1167"/>
      <c r="CN20" s="1167"/>
      <c r="CO20" s="1167"/>
      <c r="CP20" s="1167"/>
      <c r="CQ20" s="1167"/>
      <c r="CR20" s="1167"/>
      <c r="CS20" s="1167"/>
      <c r="CT20" s="1167"/>
      <c r="CU20" s="1167"/>
      <c r="CV20" s="1167"/>
      <c r="CW20" s="1167"/>
      <c r="CX20" s="1167"/>
      <c r="CY20" s="1167"/>
      <c r="CZ20" s="1167"/>
      <c r="DA20" s="1167"/>
      <c r="DB20" s="1167"/>
      <c r="DC20" s="1167"/>
      <c r="DD20" s="1167"/>
      <c r="DE20" s="1167"/>
      <c r="DF20" s="1167"/>
      <c r="DG20" s="1167"/>
      <c r="DH20" s="1167"/>
      <c r="DI20" s="1167"/>
      <c r="DJ20" s="1167"/>
      <c r="DK20" s="1167"/>
      <c r="DL20" s="1167"/>
      <c r="DM20" s="1167"/>
      <c r="DN20" s="1167"/>
      <c r="DO20" s="1167"/>
      <c r="DP20" s="1167"/>
      <c r="DQ20" s="1167"/>
      <c r="DR20" s="1167"/>
      <c r="DS20" s="1167"/>
      <c r="DT20" s="1167"/>
      <c r="DU20" s="1167"/>
      <c r="DV20" s="1167"/>
      <c r="DW20" s="1167"/>
      <c r="DX20" s="1167"/>
      <c r="DY20" s="1167"/>
      <c r="DZ20" s="1167"/>
      <c r="EA20" s="1167"/>
      <c r="EB20" s="1167"/>
      <c r="EC20" s="1167"/>
      <c r="ED20" s="1167"/>
      <c r="EE20" s="1167"/>
      <c r="EF20" s="1167"/>
      <c r="EG20" s="1167"/>
      <c r="EH20" s="1167"/>
      <c r="EI20" s="1167"/>
      <c r="EJ20" s="1167"/>
      <c r="EK20" s="1167"/>
      <c r="EL20" s="1167"/>
      <c r="EM20" s="1167"/>
      <c r="EN20" s="1167"/>
      <c r="EO20" s="1167"/>
      <c r="EP20" s="1167"/>
      <c r="EQ20" s="1167"/>
      <c r="ER20" s="1167"/>
      <c r="ES20" s="1167"/>
      <c r="ET20" s="1167"/>
      <c r="EU20" s="1167"/>
      <c r="EV20" s="1167"/>
      <c r="EW20" s="1167"/>
      <c r="EX20" s="1167"/>
      <c r="EY20" s="1167"/>
      <c r="EZ20" s="1167"/>
      <c r="FA20" s="1167"/>
      <c r="FB20" s="1167"/>
      <c r="FC20" s="1167"/>
      <c r="FD20" s="1167"/>
      <c r="FE20" s="1167"/>
      <c r="FF20" s="1167"/>
      <c r="FG20" s="1167"/>
      <c r="FH20" s="1167"/>
      <c r="FI20" s="1167"/>
      <c r="FJ20" s="1167"/>
      <c r="FK20" s="1167"/>
      <c r="FL20" s="1167"/>
      <c r="FM20" s="1167"/>
      <c r="FN20" s="1167"/>
      <c r="FO20" s="1167"/>
      <c r="FP20" s="1167"/>
      <c r="FQ20" s="1167"/>
    </row>
    <row r="21" spans="1:173" ht="225">
      <c r="A21" s="1486"/>
      <c r="B21" s="1487" t="s">
        <v>3459</v>
      </c>
      <c r="C21" s="1487" t="s">
        <v>3460</v>
      </c>
      <c r="D21" s="1487" t="s">
        <v>3461</v>
      </c>
      <c r="E21" s="1487" t="s">
        <v>3462</v>
      </c>
      <c r="F21" s="1487" t="s">
        <v>3463</v>
      </c>
      <c r="G21" s="1488" t="s">
        <v>3464</v>
      </c>
      <c r="H21" s="1488" t="s">
        <v>3465</v>
      </c>
      <c r="I21" s="1487" t="s">
        <v>3736</v>
      </c>
      <c r="J21" s="1487" t="s">
        <v>3737</v>
      </c>
      <c r="K21" s="1487" t="s">
        <v>3529</v>
      </c>
      <c r="L21" s="1488" t="s">
        <v>3471</v>
      </c>
      <c r="M21" s="1487" t="s">
        <v>3738</v>
      </c>
      <c r="N21" s="1487" t="s">
        <v>3739</v>
      </c>
      <c r="O21" s="1488" t="s">
        <v>3487</v>
      </c>
      <c r="P21" s="1488" t="s">
        <v>3740</v>
      </c>
      <c r="Q21" s="1360">
        <v>43101</v>
      </c>
      <c r="R21" s="1362">
        <v>43465</v>
      </c>
      <c r="S21" s="1510"/>
      <c r="T21" s="1510"/>
      <c r="U21" s="1503">
        <v>2013011000180</v>
      </c>
      <c r="V21" s="1501"/>
      <c r="W21" s="1495"/>
      <c r="X21" s="1504" t="s">
        <v>3739</v>
      </c>
      <c r="Y21" s="1435">
        <v>341</v>
      </c>
      <c r="Z21" s="1505" t="s">
        <v>3740</v>
      </c>
      <c r="AA21" s="1510"/>
      <c r="AB21" s="1678"/>
      <c r="AC21" s="1713"/>
      <c r="AD21" s="1167"/>
      <c r="AE21" s="1167"/>
      <c r="AF21" s="1167"/>
      <c r="AG21" s="1167"/>
      <c r="AH21" s="1167"/>
      <c r="AI21" s="1167"/>
      <c r="AJ21" s="1167"/>
      <c r="AK21" s="1167"/>
      <c r="AL21" s="1167"/>
      <c r="AM21" s="1167"/>
      <c r="AN21" s="1167"/>
      <c r="AO21" s="1167"/>
      <c r="AP21" s="1167"/>
      <c r="AQ21" s="1167"/>
      <c r="AR21" s="1167"/>
      <c r="AS21" s="1167"/>
      <c r="AT21" s="1167"/>
      <c r="AU21" s="1167"/>
      <c r="AV21" s="1167"/>
      <c r="AW21" s="1167"/>
      <c r="AX21" s="1167"/>
      <c r="AY21" s="1167"/>
      <c r="AZ21" s="1167"/>
      <c r="BA21" s="1167"/>
      <c r="BB21" s="1167"/>
      <c r="BC21" s="1167"/>
      <c r="BD21" s="1167"/>
      <c r="BE21" s="1167"/>
      <c r="BF21" s="1167"/>
      <c r="BG21" s="1167"/>
      <c r="BH21" s="1167"/>
      <c r="BI21" s="1167"/>
      <c r="BJ21" s="1167"/>
      <c r="BK21" s="1167"/>
      <c r="BL21" s="1167"/>
      <c r="BM21" s="1167"/>
      <c r="BN21" s="1167"/>
      <c r="BO21" s="1167"/>
      <c r="BP21" s="1167"/>
      <c r="BQ21" s="1167"/>
      <c r="BR21" s="1167"/>
      <c r="BS21" s="1167"/>
      <c r="BT21" s="1167"/>
      <c r="BU21" s="1167"/>
      <c r="BV21" s="1167"/>
      <c r="BW21" s="1167"/>
      <c r="BX21" s="1167"/>
      <c r="BY21" s="1167"/>
      <c r="BZ21" s="1167"/>
      <c r="CA21" s="1167"/>
      <c r="CB21" s="1167"/>
      <c r="CC21" s="1167"/>
      <c r="CD21" s="1167"/>
      <c r="CE21" s="1167"/>
      <c r="CF21" s="1167"/>
      <c r="CG21" s="1167"/>
      <c r="CH21" s="1167"/>
      <c r="CI21" s="1167"/>
      <c r="CJ21" s="1167"/>
      <c r="CK21" s="1167"/>
      <c r="CL21" s="1167"/>
      <c r="CM21" s="1167"/>
      <c r="CN21" s="1167"/>
      <c r="CO21" s="1167"/>
      <c r="CP21" s="1167"/>
      <c r="CQ21" s="1167"/>
      <c r="CR21" s="1167"/>
      <c r="CS21" s="1167"/>
      <c r="CT21" s="1167"/>
      <c r="CU21" s="1167"/>
      <c r="CV21" s="1167"/>
      <c r="CW21" s="1167"/>
      <c r="CX21" s="1167"/>
      <c r="CY21" s="1167"/>
      <c r="CZ21" s="1167"/>
      <c r="DA21" s="1167"/>
      <c r="DB21" s="1167"/>
      <c r="DC21" s="1167"/>
      <c r="DD21" s="1167"/>
      <c r="DE21" s="1167"/>
      <c r="DF21" s="1167"/>
      <c r="DG21" s="1167"/>
      <c r="DH21" s="1167"/>
      <c r="DI21" s="1167"/>
      <c r="DJ21" s="1167"/>
      <c r="DK21" s="1167"/>
      <c r="DL21" s="1167"/>
      <c r="DM21" s="1167"/>
      <c r="DN21" s="1167"/>
      <c r="DO21" s="1167"/>
      <c r="DP21" s="1167"/>
      <c r="DQ21" s="1167"/>
      <c r="DR21" s="1167"/>
      <c r="DS21" s="1167"/>
      <c r="DT21" s="1167"/>
      <c r="DU21" s="1167"/>
      <c r="DV21" s="1167"/>
      <c r="DW21" s="1167"/>
      <c r="DX21" s="1167"/>
      <c r="DY21" s="1167"/>
      <c r="DZ21" s="1167"/>
      <c r="EA21" s="1167"/>
      <c r="EB21" s="1167"/>
      <c r="EC21" s="1167"/>
      <c r="ED21" s="1167"/>
      <c r="EE21" s="1167"/>
      <c r="EF21" s="1167"/>
      <c r="EG21" s="1167"/>
      <c r="EH21" s="1167"/>
      <c r="EI21" s="1167"/>
      <c r="EJ21" s="1167"/>
      <c r="EK21" s="1167"/>
      <c r="EL21" s="1167"/>
      <c r="EM21" s="1167"/>
      <c r="EN21" s="1167"/>
      <c r="EO21" s="1167"/>
      <c r="EP21" s="1167"/>
      <c r="EQ21" s="1167"/>
      <c r="ER21" s="1167"/>
      <c r="ES21" s="1167"/>
      <c r="ET21" s="1167"/>
      <c r="EU21" s="1167"/>
      <c r="EV21" s="1167"/>
      <c r="EW21" s="1167"/>
      <c r="EX21" s="1167"/>
      <c r="EY21" s="1167"/>
      <c r="EZ21" s="1167"/>
      <c r="FA21" s="1167"/>
      <c r="FB21" s="1167"/>
      <c r="FC21" s="1167"/>
      <c r="FD21" s="1167"/>
      <c r="FE21" s="1167"/>
      <c r="FF21" s="1167"/>
      <c r="FG21" s="1167"/>
      <c r="FH21" s="1167"/>
      <c r="FI21" s="1167"/>
      <c r="FJ21" s="1167"/>
      <c r="FK21" s="1167"/>
      <c r="FL21" s="1167"/>
      <c r="FM21" s="1167"/>
      <c r="FN21" s="1167"/>
      <c r="FO21" s="1167"/>
      <c r="FP21" s="1167"/>
      <c r="FQ21" s="1167"/>
    </row>
    <row r="22" spans="1:173" ht="240">
      <c r="A22" s="1486"/>
      <c r="B22" s="1487" t="s">
        <v>3459</v>
      </c>
      <c r="C22" s="1487" t="s">
        <v>3460</v>
      </c>
      <c r="D22" s="1487" t="s">
        <v>3461</v>
      </c>
      <c r="E22" s="1487" t="s">
        <v>3462</v>
      </c>
      <c r="F22" s="1487" t="s">
        <v>3741</v>
      </c>
      <c r="G22" s="1488" t="s">
        <v>3742</v>
      </c>
      <c r="H22" s="1488" t="s">
        <v>3465</v>
      </c>
      <c r="I22" s="1487" t="s">
        <v>3743</v>
      </c>
      <c r="J22" s="1487" t="s">
        <v>3744</v>
      </c>
      <c r="K22" s="1487" t="s">
        <v>3529</v>
      </c>
      <c r="L22" s="1488" t="s">
        <v>3471</v>
      </c>
      <c r="M22" s="1487" t="s">
        <v>3745</v>
      </c>
      <c r="N22" s="1487" t="s">
        <v>3746</v>
      </c>
      <c r="O22" s="1487" t="s">
        <v>3487</v>
      </c>
      <c r="P22" s="1488" t="s">
        <v>3747</v>
      </c>
      <c r="Q22" s="1360">
        <v>43101</v>
      </c>
      <c r="R22" s="1362">
        <v>43465</v>
      </c>
      <c r="S22" s="1501"/>
      <c r="T22" s="1502"/>
      <c r="U22" s="1511"/>
      <c r="V22" s="1501"/>
      <c r="W22" s="1495"/>
      <c r="X22" s="1512" t="s">
        <v>3746</v>
      </c>
      <c r="Y22" s="1505">
        <v>29</v>
      </c>
      <c r="Z22" s="1505" t="s">
        <v>3747</v>
      </c>
      <c r="AA22" s="1501"/>
      <c r="AB22" s="1678"/>
      <c r="AC22" s="1713"/>
      <c r="AD22" s="1167"/>
      <c r="AE22" s="1167"/>
      <c r="AF22" s="1167"/>
      <c r="AG22" s="1167"/>
      <c r="AH22" s="1167"/>
      <c r="AI22" s="1167"/>
      <c r="AJ22" s="1167"/>
      <c r="AK22" s="1167"/>
      <c r="AL22" s="1167"/>
      <c r="AM22" s="1167"/>
      <c r="AN22" s="1167"/>
      <c r="AO22" s="1167"/>
      <c r="AP22" s="1167"/>
      <c r="AQ22" s="1167"/>
      <c r="AR22" s="1167"/>
      <c r="AS22" s="1167"/>
      <c r="AT22" s="1167"/>
      <c r="AU22" s="1167"/>
      <c r="AV22" s="1167"/>
      <c r="AW22" s="1167"/>
      <c r="AX22" s="1167"/>
      <c r="AY22" s="1167"/>
      <c r="AZ22" s="1167"/>
      <c r="BA22" s="1167"/>
      <c r="BB22" s="1167"/>
      <c r="BC22" s="1167"/>
      <c r="BD22" s="1167"/>
      <c r="BE22" s="1167"/>
      <c r="BF22" s="1167"/>
      <c r="BG22" s="1167"/>
      <c r="BH22" s="1167"/>
      <c r="BI22" s="1167"/>
      <c r="BJ22" s="1167"/>
      <c r="BK22" s="1167"/>
      <c r="BL22" s="1167"/>
      <c r="BM22" s="1167"/>
      <c r="BN22" s="1167"/>
      <c r="BO22" s="1167"/>
      <c r="BP22" s="1167"/>
      <c r="BQ22" s="1167"/>
      <c r="BR22" s="1167"/>
      <c r="BS22" s="1167"/>
      <c r="BT22" s="1167"/>
      <c r="BU22" s="1167"/>
      <c r="BV22" s="1167"/>
      <c r="BW22" s="1167"/>
      <c r="BX22" s="1167"/>
      <c r="BY22" s="1167"/>
      <c r="BZ22" s="1167"/>
      <c r="CA22" s="1167"/>
      <c r="CB22" s="1167"/>
      <c r="CC22" s="1167"/>
      <c r="CD22" s="1167"/>
      <c r="CE22" s="1167"/>
      <c r="CF22" s="1167"/>
      <c r="CG22" s="1167"/>
      <c r="CH22" s="1167"/>
      <c r="CI22" s="1167"/>
      <c r="CJ22" s="1167"/>
      <c r="CK22" s="1167"/>
      <c r="CL22" s="1167"/>
      <c r="CM22" s="1167"/>
      <c r="CN22" s="1167"/>
      <c r="CO22" s="1167"/>
      <c r="CP22" s="1167"/>
      <c r="CQ22" s="1167"/>
      <c r="CR22" s="1167"/>
      <c r="CS22" s="1167"/>
      <c r="CT22" s="1167"/>
      <c r="CU22" s="1167"/>
      <c r="CV22" s="1167"/>
      <c r="CW22" s="1167"/>
      <c r="CX22" s="1167"/>
      <c r="CY22" s="1167"/>
      <c r="CZ22" s="1167"/>
      <c r="DA22" s="1167"/>
      <c r="DB22" s="1167"/>
      <c r="DC22" s="1167"/>
      <c r="DD22" s="1167"/>
      <c r="DE22" s="1167"/>
      <c r="DF22" s="1167"/>
      <c r="DG22" s="1167"/>
      <c r="DH22" s="1167"/>
      <c r="DI22" s="1167"/>
      <c r="DJ22" s="1167"/>
      <c r="DK22" s="1167"/>
      <c r="DL22" s="1167"/>
      <c r="DM22" s="1167"/>
      <c r="DN22" s="1167"/>
      <c r="DO22" s="1167"/>
      <c r="DP22" s="1167"/>
      <c r="DQ22" s="1167"/>
      <c r="DR22" s="1167"/>
      <c r="DS22" s="1167"/>
      <c r="DT22" s="1167"/>
      <c r="DU22" s="1167"/>
      <c r="DV22" s="1167"/>
      <c r="DW22" s="1167"/>
      <c r="DX22" s="1167"/>
      <c r="DY22" s="1167"/>
      <c r="DZ22" s="1167"/>
      <c r="EA22" s="1167"/>
      <c r="EB22" s="1167"/>
      <c r="EC22" s="1167"/>
      <c r="ED22" s="1167"/>
      <c r="EE22" s="1167"/>
      <c r="EF22" s="1167"/>
      <c r="EG22" s="1167"/>
      <c r="EH22" s="1167"/>
      <c r="EI22" s="1167"/>
      <c r="EJ22" s="1167"/>
      <c r="EK22" s="1167"/>
      <c r="EL22" s="1167"/>
      <c r="EM22" s="1167"/>
      <c r="EN22" s="1167"/>
      <c r="EO22" s="1167"/>
      <c r="EP22" s="1167"/>
      <c r="EQ22" s="1167"/>
      <c r="ER22" s="1167"/>
      <c r="ES22" s="1167"/>
      <c r="ET22" s="1167"/>
      <c r="EU22" s="1167"/>
      <c r="EV22" s="1167"/>
      <c r="EW22" s="1167"/>
      <c r="EX22" s="1167"/>
      <c r="EY22" s="1167"/>
      <c r="EZ22" s="1167"/>
      <c r="FA22" s="1167"/>
      <c r="FB22" s="1167"/>
      <c r="FC22" s="1167"/>
      <c r="FD22" s="1167"/>
      <c r="FE22" s="1167"/>
      <c r="FF22" s="1167"/>
      <c r="FG22" s="1167"/>
      <c r="FH22" s="1167"/>
      <c r="FI22" s="1167"/>
      <c r="FJ22" s="1167"/>
      <c r="FK22" s="1167"/>
      <c r="FL22" s="1167"/>
      <c r="FM22" s="1167"/>
      <c r="FN22" s="1167"/>
      <c r="FO22" s="1167"/>
      <c r="FP22" s="1167"/>
      <c r="FQ22" s="1167"/>
    </row>
    <row r="23" spans="1:173" ht="330">
      <c r="A23" s="1167"/>
      <c r="B23" s="1487" t="s">
        <v>3459</v>
      </c>
      <c r="C23" s="1487" t="s">
        <v>3460</v>
      </c>
      <c r="D23" s="1487" t="s">
        <v>3461</v>
      </c>
      <c r="E23" s="1487" t="s">
        <v>3462</v>
      </c>
      <c r="F23" s="1487" t="s">
        <v>3463</v>
      </c>
      <c r="G23" s="1488" t="s">
        <v>3748</v>
      </c>
      <c r="H23" s="1488" t="s">
        <v>3465</v>
      </c>
      <c r="I23" s="1487" t="s">
        <v>3749</v>
      </c>
      <c r="J23" s="1487" t="s">
        <v>3750</v>
      </c>
      <c r="K23" s="1487" t="s">
        <v>3529</v>
      </c>
      <c r="L23" s="1488" t="s">
        <v>3471</v>
      </c>
      <c r="M23" s="1487" t="s">
        <v>3751</v>
      </c>
      <c r="N23" s="1487" t="s">
        <v>3746</v>
      </c>
      <c r="O23" s="1487" t="s">
        <v>3487</v>
      </c>
      <c r="P23" s="1488" t="s">
        <v>3747</v>
      </c>
      <c r="Q23" s="1360">
        <v>43101</v>
      </c>
      <c r="R23" s="1362">
        <v>43465</v>
      </c>
      <c r="S23" s="1501"/>
      <c r="T23" s="1502"/>
      <c r="U23" s="1511"/>
      <c r="V23" s="1501"/>
      <c r="W23" s="1495"/>
      <c r="X23" s="1513" t="s">
        <v>3746</v>
      </c>
      <c r="Y23" s="1435">
        <v>13</v>
      </c>
      <c r="Z23" s="1505" t="s">
        <v>3747</v>
      </c>
      <c r="AA23" s="1501"/>
      <c r="AB23" s="1678"/>
      <c r="AC23" s="1713"/>
      <c r="AD23" s="1167"/>
      <c r="AE23" s="1167"/>
      <c r="AF23" s="1167"/>
      <c r="AG23" s="1167"/>
      <c r="AH23" s="1167"/>
      <c r="AI23" s="1167"/>
      <c r="AJ23" s="1167"/>
      <c r="AK23" s="1167"/>
      <c r="AL23" s="1167"/>
      <c r="AM23" s="1167"/>
      <c r="AN23" s="1167"/>
      <c r="AO23" s="1167"/>
      <c r="AP23" s="1167"/>
      <c r="AQ23" s="1167"/>
      <c r="AR23" s="1167"/>
      <c r="AS23" s="1167"/>
      <c r="AT23" s="1167"/>
      <c r="AU23" s="1167"/>
      <c r="AV23" s="1167"/>
      <c r="AW23" s="1167"/>
      <c r="AX23" s="1167"/>
      <c r="AY23" s="1167"/>
      <c r="AZ23" s="1167"/>
      <c r="BA23" s="1167"/>
      <c r="BB23" s="1167"/>
      <c r="BC23" s="1167"/>
      <c r="BD23" s="1167"/>
      <c r="BE23" s="1167"/>
      <c r="BF23" s="1167"/>
      <c r="BG23" s="1167"/>
      <c r="BH23" s="1167"/>
      <c r="BI23" s="1167"/>
      <c r="BJ23" s="1167"/>
      <c r="BK23" s="1167"/>
      <c r="BL23" s="1167"/>
      <c r="BM23" s="1167"/>
      <c r="BN23" s="1167"/>
      <c r="BO23" s="1167"/>
      <c r="BP23" s="1167"/>
      <c r="BQ23" s="1167"/>
      <c r="BR23" s="1167"/>
      <c r="BS23" s="1167"/>
      <c r="BT23" s="1167"/>
      <c r="BU23" s="1167"/>
      <c r="BV23" s="1167"/>
      <c r="BW23" s="1167"/>
      <c r="BX23" s="1167"/>
      <c r="BY23" s="1167"/>
      <c r="BZ23" s="1167"/>
      <c r="CA23" s="1167"/>
      <c r="CB23" s="1167"/>
      <c r="CC23" s="1167"/>
      <c r="CD23" s="1167"/>
      <c r="CE23" s="1167"/>
      <c r="CF23" s="1167"/>
      <c r="CG23" s="1167"/>
      <c r="CH23" s="1167"/>
      <c r="CI23" s="1167"/>
      <c r="CJ23" s="1167"/>
      <c r="CK23" s="1167"/>
      <c r="CL23" s="1167"/>
      <c r="CM23" s="1167"/>
      <c r="CN23" s="1167"/>
      <c r="CO23" s="1167"/>
      <c r="CP23" s="1167"/>
      <c r="CQ23" s="1167"/>
      <c r="CR23" s="1167"/>
      <c r="CS23" s="1167"/>
      <c r="CT23" s="1167"/>
      <c r="CU23" s="1167"/>
      <c r="CV23" s="1167"/>
      <c r="CW23" s="1167"/>
      <c r="CX23" s="1167"/>
      <c r="CY23" s="1167"/>
      <c r="CZ23" s="1167"/>
      <c r="DA23" s="1167"/>
      <c r="DB23" s="1167"/>
      <c r="DC23" s="1167"/>
      <c r="DD23" s="1167"/>
      <c r="DE23" s="1167"/>
      <c r="DF23" s="1167"/>
      <c r="DG23" s="1167"/>
      <c r="DH23" s="1167"/>
      <c r="DI23" s="1167"/>
      <c r="DJ23" s="1167"/>
      <c r="DK23" s="1167"/>
      <c r="DL23" s="1167"/>
      <c r="DM23" s="1167"/>
      <c r="DN23" s="1167"/>
      <c r="DO23" s="1167"/>
      <c r="DP23" s="1167"/>
      <c r="DQ23" s="1167"/>
      <c r="DR23" s="1167"/>
      <c r="DS23" s="1167"/>
      <c r="DT23" s="1167"/>
      <c r="DU23" s="1167"/>
      <c r="DV23" s="1167"/>
      <c r="DW23" s="1167"/>
      <c r="DX23" s="1167"/>
      <c r="DY23" s="1167"/>
      <c r="DZ23" s="1167"/>
      <c r="EA23" s="1167"/>
      <c r="EB23" s="1167"/>
      <c r="EC23" s="1167"/>
      <c r="ED23" s="1167"/>
      <c r="EE23" s="1167"/>
      <c r="EF23" s="1167"/>
      <c r="EG23" s="1167"/>
      <c r="EH23" s="1167"/>
      <c r="EI23" s="1167"/>
      <c r="EJ23" s="1167"/>
      <c r="EK23" s="1167"/>
      <c r="EL23" s="1167"/>
      <c r="EM23" s="1167"/>
      <c r="EN23" s="1167"/>
      <c r="EO23" s="1167"/>
      <c r="EP23" s="1167"/>
      <c r="EQ23" s="1167"/>
      <c r="ER23" s="1167"/>
      <c r="ES23" s="1167"/>
      <c r="ET23" s="1167"/>
      <c r="EU23" s="1167"/>
      <c r="EV23" s="1167"/>
      <c r="EW23" s="1167"/>
      <c r="EX23" s="1167"/>
      <c r="EY23" s="1167"/>
      <c r="EZ23" s="1167"/>
      <c r="FA23" s="1167"/>
      <c r="FB23" s="1167"/>
      <c r="FC23" s="1167"/>
      <c r="FD23" s="1167"/>
      <c r="FE23" s="1167"/>
      <c r="FF23" s="1167"/>
      <c r="FG23" s="1167"/>
      <c r="FH23" s="1167"/>
      <c r="FI23" s="1167"/>
      <c r="FJ23" s="1167"/>
      <c r="FK23" s="1167"/>
      <c r="FL23" s="1167"/>
      <c r="FM23" s="1167"/>
      <c r="FN23" s="1167"/>
      <c r="FO23" s="1167"/>
      <c r="FP23" s="1167"/>
      <c r="FQ23" s="1167"/>
    </row>
    <row r="24" spans="1:173" ht="255">
      <c r="A24" s="1167"/>
      <c r="B24" s="1487" t="s">
        <v>3756</v>
      </c>
      <c r="C24" s="1487" t="s">
        <v>3757</v>
      </c>
      <c r="D24" s="1487" t="s">
        <v>3758</v>
      </c>
      <c r="E24" s="1487" t="s">
        <v>3462</v>
      </c>
      <c r="F24" s="1487" t="s">
        <v>3463</v>
      </c>
      <c r="G24" s="1488" t="s">
        <v>3760</v>
      </c>
      <c r="H24" s="1488" t="s">
        <v>3465</v>
      </c>
      <c r="I24" s="1487" t="s">
        <v>3761</v>
      </c>
      <c r="J24" s="1487" t="s">
        <v>3762</v>
      </c>
      <c r="K24" s="1487" t="s">
        <v>3529</v>
      </c>
      <c r="L24" s="1488" t="s">
        <v>3471</v>
      </c>
      <c r="M24" s="1487" t="s">
        <v>3763</v>
      </c>
      <c r="N24" s="1487" t="s">
        <v>3764</v>
      </c>
      <c r="O24" s="1487" t="s">
        <v>3487</v>
      </c>
      <c r="P24" s="1488" t="s">
        <v>3747</v>
      </c>
      <c r="Q24" s="1360">
        <v>43101</v>
      </c>
      <c r="R24" s="1362">
        <v>43465</v>
      </c>
      <c r="S24" s="1501"/>
      <c r="T24" s="1502"/>
      <c r="U24" s="1511"/>
      <c r="V24" s="1090" t="s">
        <v>3765</v>
      </c>
      <c r="W24" s="1495"/>
      <c r="X24" s="1513" t="s">
        <v>3764</v>
      </c>
      <c r="Y24" s="1435">
        <v>7</v>
      </c>
      <c r="Z24" s="1505" t="s">
        <v>3747</v>
      </c>
      <c r="AA24" s="1501"/>
      <c r="AB24" s="1678"/>
      <c r="AC24" s="1713"/>
      <c r="AD24" s="1167"/>
      <c r="AE24" s="1167"/>
      <c r="AF24" s="1167"/>
      <c r="AG24" s="1167"/>
      <c r="AH24" s="1167"/>
      <c r="AI24" s="1167"/>
      <c r="AJ24" s="1167"/>
      <c r="AK24" s="1167"/>
      <c r="AL24" s="1167"/>
      <c r="AM24" s="1167"/>
      <c r="AN24" s="1167"/>
      <c r="AO24" s="1167"/>
      <c r="AP24" s="1167"/>
      <c r="AQ24" s="1167"/>
      <c r="AR24" s="1167"/>
      <c r="AS24" s="1167"/>
      <c r="AT24" s="1167"/>
      <c r="AU24" s="1167"/>
      <c r="AV24" s="1167"/>
      <c r="AW24" s="1167"/>
      <c r="AX24" s="1167"/>
      <c r="AY24" s="1167"/>
      <c r="AZ24" s="1167"/>
      <c r="BA24" s="1167"/>
      <c r="BB24" s="1167"/>
      <c r="BC24" s="1167"/>
      <c r="BD24" s="1167"/>
      <c r="BE24" s="1167"/>
      <c r="BF24" s="1167"/>
      <c r="BG24" s="1167"/>
      <c r="BH24" s="1167"/>
      <c r="BI24" s="1167"/>
      <c r="BJ24" s="1167"/>
      <c r="BK24" s="1167"/>
      <c r="BL24" s="1167"/>
      <c r="BM24" s="1167"/>
      <c r="BN24" s="1167"/>
      <c r="BO24" s="1167"/>
      <c r="BP24" s="1167"/>
      <c r="BQ24" s="1167"/>
      <c r="BR24" s="1167"/>
      <c r="BS24" s="1167"/>
      <c r="BT24" s="1167"/>
      <c r="BU24" s="1167"/>
      <c r="BV24" s="1167"/>
      <c r="BW24" s="1167"/>
      <c r="BX24" s="1167"/>
      <c r="BY24" s="1167"/>
      <c r="BZ24" s="1167"/>
      <c r="CA24" s="1167"/>
      <c r="CB24" s="1167"/>
      <c r="CC24" s="1167"/>
      <c r="CD24" s="1167"/>
      <c r="CE24" s="1167"/>
      <c r="CF24" s="1167"/>
      <c r="CG24" s="1167"/>
      <c r="CH24" s="1167"/>
      <c r="CI24" s="1167"/>
      <c r="CJ24" s="1167"/>
      <c r="CK24" s="1167"/>
      <c r="CL24" s="1167"/>
      <c r="CM24" s="1167"/>
      <c r="CN24" s="1167"/>
      <c r="CO24" s="1167"/>
      <c r="CP24" s="1167"/>
      <c r="CQ24" s="1167"/>
      <c r="CR24" s="1167"/>
      <c r="CS24" s="1167"/>
      <c r="CT24" s="1167"/>
      <c r="CU24" s="1167"/>
      <c r="CV24" s="1167"/>
      <c r="CW24" s="1167"/>
      <c r="CX24" s="1167"/>
      <c r="CY24" s="1167"/>
      <c r="CZ24" s="1167"/>
      <c r="DA24" s="1167"/>
      <c r="DB24" s="1167"/>
      <c r="DC24" s="1167"/>
      <c r="DD24" s="1167"/>
      <c r="DE24" s="1167"/>
      <c r="DF24" s="1167"/>
      <c r="DG24" s="1167"/>
      <c r="DH24" s="1167"/>
      <c r="DI24" s="1167"/>
      <c r="DJ24" s="1167"/>
      <c r="DK24" s="1167"/>
      <c r="DL24" s="1167"/>
      <c r="DM24" s="1167"/>
      <c r="DN24" s="1167"/>
      <c r="DO24" s="1167"/>
      <c r="DP24" s="1167"/>
      <c r="DQ24" s="1167"/>
      <c r="DR24" s="1167"/>
      <c r="DS24" s="1167"/>
      <c r="DT24" s="1167"/>
      <c r="DU24" s="1167"/>
      <c r="DV24" s="1167"/>
      <c r="DW24" s="1167"/>
      <c r="DX24" s="1167"/>
      <c r="DY24" s="1167"/>
      <c r="DZ24" s="1167"/>
      <c r="EA24" s="1167"/>
      <c r="EB24" s="1167"/>
      <c r="EC24" s="1167"/>
      <c r="ED24" s="1167"/>
      <c r="EE24" s="1167"/>
      <c r="EF24" s="1167"/>
      <c r="EG24" s="1167"/>
      <c r="EH24" s="1167"/>
      <c r="EI24" s="1167"/>
      <c r="EJ24" s="1167"/>
      <c r="EK24" s="1167"/>
      <c r="EL24" s="1167"/>
      <c r="EM24" s="1167"/>
      <c r="EN24" s="1167"/>
      <c r="EO24" s="1167"/>
      <c r="EP24" s="1167"/>
      <c r="EQ24" s="1167"/>
      <c r="ER24" s="1167"/>
      <c r="ES24" s="1167"/>
      <c r="ET24" s="1167"/>
      <c r="EU24" s="1167"/>
      <c r="EV24" s="1167"/>
      <c r="EW24" s="1167"/>
      <c r="EX24" s="1167"/>
      <c r="EY24" s="1167"/>
      <c r="EZ24" s="1167"/>
      <c r="FA24" s="1167"/>
      <c r="FB24" s="1167"/>
      <c r="FC24" s="1167"/>
      <c r="FD24" s="1167"/>
      <c r="FE24" s="1167"/>
      <c r="FF24" s="1167"/>
      <c r="FG24" s="1167"/>
      <c r="FH24" s="1167"/>
      <c r="FI24" s="1167"/>
      <c r="FJ24" s="1167"/>
      <c r="FK24" s="1167"/>
      <c r="FL24" s="1167"/>
      <c r="FM24" s="1167"/>
      <c r="FN24" s="1167"/>
      <c r="FO24" s="1167"/>
      <c r="FP24" s="1167"/>
      <c r="FQ24" s="1167"/>
    </row>
    <row r="25" spans="1:173" ht="315">
      <c r="A25" s="1167"/>
      <c r="B25" s="1487" t="s">
        <v>3756</v>
      </c>
      <c r="C25" s="1487" t="s">
        <v>3757</v>
      </c>
      <c r="D25" s="1487" t="s">
        <v>3758</v>
      </c>
      <c r="E25" s="1487" t="s">
        <v>3462</v>
      </c>
      <c r="F25" s="1487" t="s">
        <v>3463</v>
      </c>
      <c r="G25" s="1488" t="s">
        <v>3760</v>
      </c>
      <c r="H25" s="1488" t="s">
        <v>3465</v>
      </c>
      <c r="I25" s="1487" t="s">
        <v>3769</v>
      </c>
      <c r="J25" s="1487" t="s">
        <v>3770</v>
      </c>
      <c r="K25" s="1487" t="s">
        <v>3529</v>
      </c>
      <c r="L25" s="1488" t="s">
        <v>3471</v>
      </c>
      <c r="M25" s="1487" t="s">
        <v>3771</v>
      </c>
      <c r="N25" s="1487" t="s">
        <v>3772</v>
      </c>
      <c r="O25" s="1487" t="s">
        <v>3487</v>
      </c>
      <c r="P25" s="1488" t="s">
        <v>3773</v>
      </c>
      <c r="Q25" s="1360">
        <v>43101</v>
      </c>
      <c r="R25" s="1362">
        <v>43465</v>
      </c>
      <c r="S25" s="1501"/>
      <c r="T25" s="1502"/>
      <c r="U25" s="1503">
        <v>2013011000180</v>
      </c>
      <c r="V25" s="1501"/>
      <c r="W25" s="1514"/>
      <c r="X25" s="1503" t="s">
        <v>3772</v>
      </c>
      <c r="Y25" s="1505">
        <v>3</v>
      </c>
      <c r="Z25" s="1505" t="s">
        <v>3773</v>
      </c>
      <c r="AA25" s="1501"/>
      <c r="AB25" s="1679"/>
      <c r="AC25" s="1648"/>
      <c r="AD25" s="1167"/>
      <c r="AE25" s="1167"/>
      <c r="AF25" s="1167"/>
      <c r="AG25" s="1167"/>
      <c r="AH25" s="1167"/>
      <c r="AI25" s="1167"/>
      <c r="AJ25" s="1167"/>
      <c r="AK25" s="1167"/>
      <c r="AL25" s="1167"/>
      <c r="AM25" s="1167"/>
      <c r="AN25" s="1167"/>
      <c r="AO25" s="1167"/>
      <c r="AP25" s="1167"/>
      <c r="AQ25" s="1167"/>
      <c r="AR25" s="1167"/>
      <c r="AS25" s="1167"/>
      <c r="AT25" s="1167"/>
      <c r="AU25" s="1167"/>
      <c r="AV25" s="1167"/>
      <c r="AW25" s="1167"/>
      <c r="AX25" s="1167"/>
      <c r="AY25" s="1167"/>
      <c r="AZ25" s="1167"/>
      <c r="BA25" s="1167"/>
      <c r="BB25" s="1167"/>
      <c r="BC25" s="1167"/>
      <c r="BD25" s="1167"/>
      <c r="BE25" s="1167"/>
      <c r="BF25" s="1167"/>
      <c r="BG25" s="1167"/>
      <c r="BH25" s="1167"/>
      <c r="BI25" s="1167"/>
      <c r="BJ25" s="1167"/>
      <c r="BK25" s="1167"/>
      <c r="BL25" s="1167"/>
      <c r="BM25" s="1167"/>
      <c r="BN25" s="1167"/>
      <c r="BO25" s="1167"/>
      <c r="BP25" s="1167"/>
      <c r="BQ25" s="1167"/>
      <c r="BR25" s="1167"/>
      <c r="BS25" s="1167"/>
      <c r="BT25" s="1167"/>
      <c r="BU25" s="1167"/>
      <c r="BV25" s="1167"/>
      <c r="BW25" s="1167"/>
      <c r="BX25" s="1167"/>
      <c r="BY25" s="1167"/>
      <c r="BZ25" s="1167"/>
      <c r="CA25" s="1167"/>
      <c r="CB25" s="1167"/>
      <c r="CC25" s="1167"/>
      <c r="CD25" s="1167"/>
      <c r="CE25" s="1167"/>
      <c r="CF25" s="1167"/>
      <c r="CG25" s="1167"/>
      <c r="CH25" s="1167"/>
      <c r="CI25" s="1167"/>
      <c r="CJ25" s="1167"/>
      <c r="CK25" s="1167"/>
      <c r="CL25" s="1167"/>
      <c r="CM25" s="1167"/>
      <c r="CN25" s="1167"/>
      <c r="CO25" s="1167"/>
      <c r="CP25" s="1167"/>
      <c r="CQ25" s="1167"/>
      <c r="CR25" s="1167"/>
      <c r="CS25" s="1167"/>
      <c r="CT25" s="1167"/>
      <c r="CU25" s="1167"/>
      <c r="CV25" s="1167"/>
      <c r="CW25" s="1167"/>
      <c r="CX25" s="1167"/>
      <c r="CY25" s="1167"/>
      <c r="CZ25" s="1167"/>
      <c r="DA25" s="1167"/>
      <c r="DB25" s="1167"/>
      <c r="DC25" s="1167"/>
      <c r="DD25" s="1167"/>
      <c r="DE25" s="1167"/>
      <c r="DF25" s="1167"/>
      <c r="DG25" s="1167"/>
      <c r="DH25" s="1167"/>
      <c r="DI25" s="1167"/>
      <c r="DJ25" s="1167"/>
      <c r="DK25" s="1167"/>
      <c r="DL25" s="1167"/>
      <c r="DM25" s="1167"/>
      <c r="DN25" s="1167"/>
      <c r="DO25" s="1167"/>
      <c r="DP25" s="1167"/>
      <c r="DQ25" s="1167"/>
      <c r="DR25" s="1167"/>
      <c r="DS25" s="1167"/>
      <c r="DT25" s="1167"/>
      <c r="DU25" s="1167"/>
      <c r="DV25" s="1167"/>
      <c r="DW25" s="1167"/>
      <c r="DX25" s="1167"/>
      <c r="DY25" s="1167"/>
      <c r="DZ25" s="1167"/>
      <c r="EA25" s="1167"/>
      <c r="EB25" s="1167"/>
      <c r="EC25" s="1167"/>
      <c r="ED25" s="1167"/>
      <c r="EE25" s="1167"/>
      <c r="EF25" s="1167"/>
      <c r="EG25" s="1167"/>
      <c r="EH25" s="1167"/>
      <c r="EI25" s="1167"/>
      <c r="EJ25" s="1167"/>
      <c r="EK25" s="1167"/>
      <c r="EL25" s="1167"/>
      <c r="EM25" s="1167"/>
      <c r="EN25" s="1167"/>
      <c r="EO25" s="1167"/>
      <c r="EP25" s="1167"/>
      <c r="EQ25" s="1167"/>
      <c r="ER25" s="1167"/>
      <c r="ES25" s="1167"/>
      <c r="ET25" s="1167"/>
      <c r="EU25" s="1167"/>
      <c r="EV25" s="1167"/>
      <c r="EW25" s="1167"/>
      <c r="EX25" s="1167"/>
      <c r="EY25" s="1167"/>
      <c r="EZ25" s="1167"/>
      <c r="FA25" s="1167"/>
      <c r="FB25" s="1167"/>
      <c r="FC25" s="1167"/>
      <c r="FD25" s="1167"/>
      <c r="FE25" s="1167"/>
      <c r="FF25" s="1167"/>
      <c r="FG25" s="1167"/>
      <c r="FH25" s="1167"/>
      <c r="FI25" s="1167"/>
      <c r="FJ25" s="1167"/>
      <c r="FK25" s="1167"/>
      <c r="FL25" s="1167"/>
      <c r="FM25" s="1167"/>
      <c r="FN25" s="1167"/>
      <c r="FO25" s="1167"/>
      <c r="FP25" s="1167"/>
      <c r="FQ25" s="1167"/>
    </row>
    <row r="26" spans="1:173">
      <c r="A26" s="1167"/>
      <c r="B26" s="1515"/>
      <c r="C26" s="1516"/>
      <c r="D26" s="1517"/>
      <c r="E26" s="1518"/>
      <c r="F26" s="1516"/>
      <c r="G26" s="1519"/>
      <c r="H26" s="1520"/>
      <c r="I26" s="1521"/>
      <c r="J26" s="1515"/>
      <c r="K26" s="1522"/>
      <c r="L26" s="1523"/>
      <c r="M26" s="1524"/>
      <c r="N26" s="1524"/>
      <c r="O26" s="1522"/>
      <c r="P26" s="1525"/>
      <c r="Q26" s="1111"/>
      <c r="R26" s="1111"/>
      <c r="S26" s="1526"/>
      <c r="T26" s="1527"/>
      <c r="U26" s="1528"/>
      <c r="V26" s="1526"/>
      <c r="W26" s="1526"/>
      <c r="X26" s="1527"/>
      <c r="Y26" s="1529"/>
      <c r="Z26" s="1530"/>
      <c r="AA26" s="1526"/>
      <c r="AB26" s="1068"/>
      <c r="AC26" s="1068"/>
      <c r="AD26" s="1068"/>
      <c r="AE26" s="1068"/>
      <c r="AF26" s="1068"/>
      <c r="AG26" s="1068"/>
      <c r="AH26" s="1068"/>
      <c r="AI26" s="1068"/>
      <c r="AJ26" s="1068"/>
      <c r="AK26" s="1068"/>
      <c r="AL26" s="1068"/>
      <c r="AM26" s="1068"/>
      <c r="AN26" s="1068"/>
      <c r="AO26" s="1068"/>
      <c r="AP26" s="1068"/>
      <c r="AQ26" s="1068"/>
      <c r="AR26" s="1068"/>
      <c r="AS26" s="1068"/>
      <c r="AT26" s="1068"/>
      <c r="AU26" s="1068"/>
      <c r="AV26" s="1068"/>
      <c r="AW26" s="1068"/>
      <c r="AX26" s="1068"/>
      <c r="AY26" s="1068"/>
      <c r="AZ26" s="1068"/>
      <c r="BA26" s="1068"/>
      <c r="BB26" s="1068"/>
      <c r="BC26" s="1068"/>
      <c r="BD26" s="1068"/>
      <c r="BE26" s="1068"/>
      <c r="BF26" s="1068"/>
      <c r="BG26" s="1068"/>
      <c r="BH26" s="1068"/>
      <c r="BI26" s="1068"/>
      <c r="BJ26" s="1068"/>
      <c r="BK26" s="1068"/>
      <c r="BL26" s="1068"/>
      <c r="BM26" s="1068"/>
      <c r="BN26" s="1068"/>
      <c r="BO26" s="1068"/>
      <c r="BP26" s="1068"/>
      <c r="BQ26" s="1068"/>
      <c r="BR26" s="1068"/>
      <c r="BS26" s="1068"/>
      <c r="BT26" s="1068"/>
      <c r="BU26" s="1068"/>
      <c r="BV26" s="1068"/>
      <c r="BW26" s="1068"/>
      <c r="BX26" s="1068"/>
      <c r="BY26" s="1068"/>
      <c r="BZ26" s="1068"/>
      <c r="CA26" s="1068"/>
      <c r="CB26" s="1068"/>
      <c r="CC26" s="1068"/>
      <c r="CD26" s="1068"/>
      <c r="CE26" s="1068"/>
      <c r="CF26" s="1068"/>
      <c r="CG26" s="1068"/>
      <c r="CH26" s="1068"/>
      <c r="CI26" s="1068"/>
      <c r="CJ26" s="1068"/>
      <c r="CK26" s="1068"/>
      <c r="CL26" s="1068"/>
      <c r="CM26" s="1068"/>
      <c r="CN26" s="1068"/>
      <c r="CO26" s="1068"/>
      <c r="CP26" s="1068"/>
      <c r="CQ26" s="1068"/>
      <c r="CR26" s="1068"/>
      <c r="CS26" s="1068"/>
      <c r="CT26" s="1068"/>
      <c r="CU26" s="1068"/>
      <c r="CV26" s="1068"/>
      <c r="CW26" s="1068"/>
      <c r="CX26" s="1068"/>
      <c r="CY26" s="1068"/>
      <c r="CZ26" s="1068"/>
      <c r="DA26" s="1068"/>
      <c r="DB26" s="1068"/>
      <c r="DC26" s="1068"/>
      <c r="DD26" s="1068"/>
      <c r="DE26" s="1068"/>
      <c r="DF26" s="1068"/>
      <c r="DG26" s="1068"/>
      <c r="DH26" s="1068"/>
      <c r="DI26" s="1068"/>
      <c r="DJ26" s="1068"/>
      <c r="DK26" s="1068"/>
      <c r="DL26" s="1068"/>
      <c r="DM26" s="1068"/>
      <c r="DN26" s="1068"/>
      <c r="DO26" s="1068"/>
      <c r="DP26" s="1068"/>
      <c r="DQ26" s="1068"/>
      <c r="DR26" s="1068"/>
      <c r="DS26" s="1068"/>
      <c r="DT26" s="1068"/>
      <c r="DU26" s="1068"/>
      <c r="DV26" s="1068"/>
      <c r="DW26" s="1068"/>
      <c r="DX26" s="1068"/>
      <c r="DY26" s="1068"/>
      <c r="DZ26" s="1068"/>
      <c r="EA26" s="1068"/>
      <c r="EB26" s="1068"/>
      <c r="EC26" s="1068"/>
      <c r="ED26" s="1068"/>
      <c r="EE26" s="1068"/>
      <c r="EF26" s="1068"/>
      <c r="EG26" s="1068"/>
      <c r="EH26" s="1068"/>
      <c r="EI26" s="1068"/>
      <c r="EJ26" s="1068"/>
      <c r="EK26" s="1068"/>
      <c r="EL26" s="1068"/>
      <c r="EM26" s="1068"/>
      <c r="EN26" s="1068"/>
      <c r="EO26" s="1068"/>
      <c r="EP26" s="1068"/>
      <c r="EQ26" s="1068"/>
      <c r="ER26" s="1068"/>
      <c r="ES26" s="1068"/>
      <c r="ET26" s="1068"/>
      <c r="EU26" s="1068"/>
      <c r="EV26" s="1068"/>
      <c r="EW26" s="1068"/>
      <c r="EX26" s="1068"/>
      <c r="EY26" s="1068"/>
      <c r="EZ26" s="1068"/>
      <c r="FA26" s="1068"/>
      <c r="FB26" s="1068"/>
      <c r="FC26" s="1068"/>
      <c r="FD26" s="1068"/>
      <c r="FE26" s="1068"/>
      <c r="FF26" s="1068"/>
      <c r="FG26" s="1068"/>
      <c r="FH26" s="1068"/>
      <c r="FI26" s="1068"/>
      <c r="FJ26" s="1068"/>
      <c r="FK26" s="1068"/>
      <c r="FL26" s="1068"/>
      <c r="FM26" s="1068"/>
      <c r="FN26" s="1068"/>
      <c r="FO26" s="1068"/>
      <c r="FP26" s="1068"/>
      <c r="FQ26" s="1068"/>
    </row>
    <row r="27" spans="1:173">
      <c r="A27" s="1167"/>
      <c r="B27" s="1515"/>
      <c r="C27" s="1516"/>
      <c r="D27" s="1517"/>
      <c r="E27" s="1518"/>
      <c r="F27" s="1516"/>
      <c r="G27" s="1519"/>
      <c r="H27" s="1520"/>
      <c r="I27" s="1516"/>
      <c r="J27" s="1531"/>
      <c r="K27" s="1522"/>
      <c r="L27" s="1523"/>
      <c r="M27" s="1517"/>
      <c r="N27" s="1517"/>
      <c r="O27" s="1532"/>
      <c r="P27" s="1533"/>
      <c r="Q27" s="1111"/>
      <c r="R27" s="1111"/>
      <c r="S27" s="1526"/>
      <c r="T27" s="1527"/>
      <c r="U27" s="1528"/>
      <c r="V27" s="1526"/>
      <c r="W27" s="1526"/>
      <c r="X27" s="1534"/>
      <c r="Y27" s="1535"/>
      <c r="Z27" s="1536"/>
      <c r="AA27" s="1526"/>
      <c r="AB27" s="1068"/>
      <c r="AC27" s="1068"/>
      <c r="AD27" s="1068"/>
      <c r="AE27" s="1068"/>
      <c r="AF27" s="1068"/>
      <c r="AG27" s="1068"/>
      <c r="AH27" s="1068"/>
      <c r="AI27" s="1068"/>
      <c r="AJ27" s="1068"/>
      <c r="AK27" s="1068"/>
      <c r="AL27" s="1068"/>
      <c r="AM27" s="1068"/>
      <c r="AN27" s="1068"/>
      <c r="AO27" s="1068"/>
      <c r="AP27" s="1068"/>
      <c r="AQ27" s="1068"/>
      <c r="AR27" s="1068"/>
      <c r="AS27" s="1068"/>
      <c r="AT27" s="1068"/>
      <c r="AU27" s="1068"/>
      <c r="AV27" s="1068"/>
      <c r="AW27" s="1068"/>
      <c r="AX27" s="1068"/>
      <c r="AY27" s="1068"/>
      <c r="AZ27" s="1068"/>
      <c r="BA27" s="1068"/>
      <c r="BB27" s="1068"/>
      <c r="BC27" s="1068"/>
      <c r="BD27" s="1068"/>
      <c r="BE27" s="1068"/>
      <c r="BF27" s="1068"/>
      <c r="BG27" s="1068"/>
      <c r="BH27" s="1068"/>
      <c r="BI27" s="1068"/>
      <c r="BJ27" s="1068"/>
      <c r="BK27" s="1068"/>
      <c r="BL27" s="1068"/>
      <c r="BM27" s="1068"/>
      <c r="BN27" s="1068"/>
      <c r="BO27" s="1068"/>
      <c r="BP27" s="1068"/>
      <c r="BQ27" s="1068"/>
      <c r="BR27" s="1068"/>
      <c r="BS27" s="1068"/>
      <c r="BT27" s="1068"/>
      <c r="BU27" s="1068"/>
      <c r="BV27" s="1068"/>
      <c r="BW27" s="1068"/>
      <c r="BX27" s="1068"/>
      <c r="BY27" s="1068"/>
      <c r="BZ27" s="1068"/>
      <c r="CA27" s="1068"/>
      <c r="CB27" s="1068"/>
      <c r="CC27" s="1068"/>
      <c r="CD27" s="1068"/>
      <c r="CE27" s="1068"/>
      <c r="CF27" s="1068"/>
      <c r="CG27" s="1068"/>
      <c r="CH27" s="1068"/>
      <c r="CI27" s="1068"/>
      <c r="CJ27" s="1068"/>
      <c r="CK27" s="1068"/>
      <c r="CL27" s="1068"/>
      <c r="CM27" s="1068"/>
      <c r="CN27" s="1068"/>
      <c r="CO27" s="1068"/>
      <c r="CP27" s="1068"/>
      <c r="CQ27" s="1068"/>
      <c r="CR27" s="1068"/>
      <c r="CS27" s="1068"/>
      <c r="CT27" s="1068"/>
      <c r="CU27" s="1068"/>
      <c r="CV27" s="1068"/>
      <c r="CW27" s="1068"/>
      <c r="CX27" s="1068"/>
      <c r="CY27" s="1068"/>
      <c r="CZ27" s="1068"/>
      <c r="DA27" s="1068"/>
      <c r="DB27" s="1068"/>
      <c r="DC27" s="1068"/>
      <c r="DD27" s="1068"/>
      <c r="DE27" s="1068"/>
      <c r="DF27" s="1068"/>
      <c r="DG27" s="1068"/>
      <c r="DH27" s="1068"/>
      <c r="DI27" s="1068"/>
      <c r="DJ27" s="1068"/>
      <c r="DK27" s="1068"/>
      <c r="DL27" s="1068"/>
      <c r="DM27" s="1068"/>
      <c r="DN27" s="1068"/>
      <c r="DO27" s="1068"/>
      <c r="DP27" s="1068"/>
      <c r="DQ27" s="1068"/>
      <c r="DR27" s="1068"/>
      <c r="DS27" s="1068"/>
      <c r="DT27" s="1068"/>
      <c r="DU27" s="1068"/>
      <c r="DV27" s="1068"/>
      <c r="DW27" s="1068"/>
      <c r="DX27" s="1068"/>
      <c r="DY27" s="1068"/>
      <c r="DZ27" s="1068"/>
      <c r="EA27" s="1068"/>
      <c r="EB27" s="1068"/>
      <c r="EC27" s="1068"/>
      <c r="ED27" s="1068"/>
      <c r="EE27" s="1068"/>
      <c r="EF27" s="1068"/>
      <c r="EG27" s="1068"/>
      <c r="EH27" s="1068"/>
      <c r="EI27" s="1068"/>
      <c r="EJ27" s="1068"/>
      <c r="EK27" s="1068"/>
      <c r="EL27" s="1068"/>
      <c r="EM27" s="1068"/>
      <c r="EN27" s="1068"/>
      <c r="EO27" s="1068"/>
      <c r="EP27" s="1068"/>
      <c r="EQ27" s="1068"/>
      <c r="ER27" s="1068"/>
      <c r="ES27" s="1068"/>
      <c r="ET27" s="1068"/>
      <c r="EU27" s="1068"/>
      <c r="EV27" s="1068"/>
      <c r="EW27" s="1068"/>
      <c r="EX27" s="1068"/>
      <c r="EY27" s="1068"/>
      <c r="EZ27" s="1068"/>
      <c r="FA27" s="1068"/>
      <c r="FB27" s="1068"/>
      <c r="FC27" s="1068"/>
      <c r="FD27" s="1068"/>
      <c r="FE27" s="1068"/>
      <c r="FF27" s="1068"/>
      <c r="FG27" s="1068"/>
      <c r="FH27" s="1068"/>
      <c r="FI27" s="1068"/>
      <c r="FJ27" s="1068"/>
      <c r="FK27" s="1068"/>
      <c r="FL27" s="1068"/>
      <c r="FM27" s="1068"/>
      <c r="FN27" s="1068"/>
      <c r="FO27" s="1068"/>
      <c r="FP27" s="1068"/>
      <c r="FQ27" s="1068"/>
    </row>
    <row r="28" spans="1:173" ht="30">
      <c r="A28" s="1167"/>
      <c r="B28" s="1515"/>
      <c r="C28" s="1516"/>
      <c r="D28" s="1524"/>
      <c r="E28" s="1537" t="s">
        <v>3462</v>
      </c>
      <c r="F28" s="1516"/>
      <c r="G28" s="1519"/>
      <c r="H28" s="1520"/>
      <c r="I28" s="1515"/>
      <c r="J28" s="1538"/>
      <c r="K28" s="1539"/>
      <c r="L28" s="1540" t="s">
        <v>3471</v>
      </c>
      <c r="M28" s="1524"/>
      <c r="N28" s="1524"/>
      <c r="O28" s="1522"/>
      <c r="P28" s="1525"/>
      <c r="Q28" s="1526"/>
      <c r="R28" s="1526"/>
      <c r="S28" s="1526"/>
      <c r="T28" s="1527"/>
      <c r="U28" s="1528"/>
      <c r="V28" s="1526"/>
      <c r="W28" s="1526"/>
      <c r="X28" s="1527"/>
      <c r="Y28" s="1529"/>
      <c r="Z28" s="1541"/>
      <c r="AA28" s="1526"/>
      <c r="AB28" s="1068"/>
      <c r="AC28" s="1068"/>
      <c r="AD28" s="1068"/>
      <c r="AE28" s="1068"/>
      <c r="AF28" s="1068"/>
      <c r="AG28" s="1068"/>
      <c r="AH28" s="1068"/>
      <c r="AI28" s="1068"/>
      <c r="AJ28" s="1068"/>
      <c r="AK28" s="1068"/>
      <c r="AL28" s="1068"/>
      <c r="AM28" s="1068"/>
      <c r="AN28" s="1068"/>
      <c r="AO28" s="1068"/>
      <c r="AP28" s="1068"/>
      <c r="AQ28" s="1068"/>
      <c r="AR28" s="1068"/>
      <c r="AS28" s="1068"/>
      <c r="AT28" s="1068"/>
      <c r="AU28" s="1068"/>
      <c r="AV28" s="1068"/>
      <c r="AW28" s="1068"/>
      <c r="AX28" s="1068"/>
      <c r="AY28" s="1068"/>
      <c r="AZ28" s="1068"/>
      <c r="BA28" s="1068"/>
      <c r="BB28" s="1068"/>
      <c r="BC28" s="1068"/>
      <c r="BD28" s="1068"/>
      <c r="BE28" s="1068"/>
      <c r="BF28" s="1068"/>
      <c r="BG28" s="1068"/>
      <c r="BH28" s="1068"/>
      <c r="BI28" s="1068"/>
      <c r="BJ28" s="1068"/>
      <c r="BK28" s="1068"/>
      <c r="BL28" s="1068"/>
      <c r="BM28" s="1068"/>
      <c r="BN28" s="1068"/>
      <c r="BO28" s="1068"/>
      <c r="BP28" s="1068"/>
      <c r="BQ28" s="1068"/>
      <c r="BR28" s="1068"/>
      <c r="BS28" s="1068"/>
      <c r="BT28" s="1068"/>
      <c r="BU28" s="1068"/>
      <c r="BV28" s="1068"/>
      <c r="BW28" s="1068"/>
      <c r="BX28" s="1068"/>
      <c r="BY28" s="1068"/>
      <c r="BZ28" s="1068"/>
      <c r="CA28" s="1068"/>
      <c r="CB28" s="1068"/>
      <c r="CC28" s="1068"/>
      <c r="CD28" s="1068"/>
      <c r="CE28" s="1068"/>
      <c r="CF28" s="1068"/>
      <c r="CG28" s="1068"/>
      <c r="CH28" s="1068"/>
      <c r="CI28" s="1068"/>
      <c r="CJ28" s="1068"/>
      <c r="CK28" s="1068"/>
      <c r="CL28" s="1068"/>
      <c r="CM28" s="1068"/>
      <c r="CN28" s="1068"/>
      <c r="CO28" s="1068"/>
      <c r="CP28" s="1068"/>
      <c r="CQ28" s="1068"/>
      <c r="CR28" s="1068"/>
      <c r="CS28" s="1068"/>
      <c r="CT28" s="1068"/>
      <c r="CU28" s="1068"/>
      <c r="CV28" s="1068"/>
      <c r="CW28" s="1068"/>
      <c r="CX28" s="1068"/>
      <c r="CY28" s="1068"/>
      <c r="CZ28" s="1068"/>
      <c r="DA28" s="1068"/>
      <c r="DB28" s="1068"/>
      <c r="DC28" s="1068"/>
      <c r="DD28" s="1068"/>
      <c r="DE28" s="1068"/>
      <c r="DF28" s="1068"/>
      <c r="DG28" s="1068"/>
      <c r="DH28" s="1068"/>
      <c r="DI28" s="1068"/>
      <c r="DJ28" s="1068"/>
      <c r="DK28" s="1068"/>
      <c r="DL28" s="1068"/>
      <c r="DM28" s="1068"/>
      <c r="DN28" s="1068"/>
      <c r="DO28" s="1068"/>
      <c r="DP28" s="1068"/>
      <c r="DQ28" s="1068"/>
      <c r="DR28" s="1068"/>
      <c r="DS28" s="1068"/>
      <c r="DT28" s="1068"/>
      <c r="DU28" s="1068"/>
      <c r="DV28" s="1068"/>
      <c r="DW28" s="1068"/>
      <c r="DX28" s="1068"/>
      <c r="DY28" s="1068"/>
      <c r="DZ28" s="1068"/>
      <c r="EA28" s="1068"/>
      <c r="EB28" s="1068"/>
      <c r="EC28" s="1068"/>
      <c r="ED28" s="1068"/>
      <c r="EE28" s="1068"/>
      <c r="EF28" s="1068"/>
      <c r="EG28" s="1068"/>
      <c r="EH28" s="1068"/>
      <c r="EI28" s="1068"/>
      <c r="EJ28" s="1068"/>
      <c r="EK28" s="1068"/>
      <c r="EL28" s="1068"/>
      <c r="EM28" s="1068"/>
      <c r="EN28" s="1068"/>
      <c r="EO28" s="1068"/>
      <c r="EP28" s="1068"/>
      <c r="EQ28" s="1068"/>
      <c r="ER28" s="1068"/>
      <c r="ES28" s="1068"/>
      <c r="ET28" s="1068"/>
      <c r="EU28" s="1068"/>
      <c r="EV28" s="1068"/>
      <c r="EW28" s="1068"/>
      <c r="EX28" s="1068"/>
      <c r="EY28" s="1068"/>
      <c r="EZ28" s="1068"/>
      <c r="FA28" s="1068"/>
      <c r="FB28" s="1068"/>
      <c r="FC28" s="1068"/>
      <c r="FD28" s="1068"/>
      <c r="FE28" s="1068"/>
      <c r="FF28" s="1068"/>
      <c r="FG28" s="1068"/>
      <c r="FH28" s="1068"/>
      <c r="FI28" s="1068"/>
      <c r="FJ28" s="1068"/>
      <c r="FK28" s="1068"/>
      <c r="FL28" s="1068"/>
      <c r="FM28" s="1068"/>
      <c r="FN28" s="1068"/>
      <c r="FO28" s="1068"/>
      <c r="FP28" s="1068"/>
      <c r="FQ28" s="1068"/>
    </row>
    <row r="29" spans="1:173" ht="30">
      <c r="A29" s="1167"/>
      <c r="B29" s="1515"/>
      <c r="C29" s="1516"/>
      <c r="D29" s="1524"/>
      <c r="E29" s="1537" t="s">
        <v>3462</v>
      </c>
      <c r="F29" s="1516"/>
      <c r="G29" s="1519"/>
      <c r="H29" s="1520"/>
      <c r="I29" s="1515"/>
      <c r="J29" s="1538"/>
      <c r="K29" s="1539"/>
      <c r="L29" s="1540" t="s">
        <v>3471</v>
      </c>
      <c r="M29" s="1524"/>
      <c r="N29" s="1524"/>
      <c r="O29" s="1522"/>
      <c r="P29" s="1525"/>
      <c r="Q29" s="1526"/>
      <c r="R29" s="1526"/>
      <c r="S29" s="1526"/>
      <c r="T29" s="1527"/>
      <c r="U29" s="1528"/>
      <c r="V29" s="1526"/>
      <c r="W29" s="1526"/>
      <c r="X29" s="1527"/>
      <c r="Y29" s="1529"/>
      <c r="Z29" s="1541"/>
      <c r="AA29" s="1526"/>
      <c r="AB29" s="1068"/>
      <c r="AC29" s="1068"/>
      <c r="AD29" s="1068"/>
      <c r="AE29" s="1068"/>
      <c r="AF29" s="1068"/>
      <c r="AG29" s="1068"/>
      <c r="AH29" s="1068"/>
      <c r="AI29" s="1068"/>
      <c r="AJ29" s="1068"/>
      <c r="AK29" s="1068"/>
      <c r="AL29" s="1068"/>
      <c r="AM29" s="1068"/>
      <c r="AN29" s="1068"/>
      <c r="AO29" s="1068"/>
      <c r="AP29" s="1068"/>
      <c r="AQ29" s="1068"/>
      <c r="AR29" s="1068"/>
      <c r="AS29" s="1068"/>
      <c r="AT29" s="1068"/>
      <c r="AU29" s="1068"/>
      <c r="AV29" s="1068"/>
      <c r="AW29" s="1068"/>
      <c r="AX29" s="1068"/>
      <c r="AY29" s="1068"/>
      <c r="AZ29" s="1068"/>
      <c r="BA29" s="1068"/>
      <c r="BB29" s="1068"/>
      <c r="BC29" s="1068"/>
      <c r="BD29" s="1068"/>
      <c r="BE29" s="1068"/>
      <c r="BF29" s="1068"/>
      <c r="BG29" s="1068"/>
      <c r="BH29" s="1068"/>
      <c r="BI29" s="1068"/>
      <c r="BJ29" s="1068"/>
      <c r="BK29" s="1068"/>
      <c r="BL29" s="1068"/>
      <c r="BM29" s="1068"/>
      <c r="BN29" s="1068"/>
      <c r="BO29" s="1068"/>
      <c r="BP29" s="1068"/>
      <c r="BQ29" s="1068"/>
      <c r="BR29" s="1068"/>
      <c r="BS29" s="1068"/>
      <c r="BT29" s="1068"/>
      <c r="BU29" s="1068"/>
      <c r="BV29" s="1068"/>
      <c r="BW29" s="1068"/>
      <c r="BX29" s="1068"/>
      <c r="BY29" s="1068"/>
      <c r="BZ29" s="1068"/>
      <c r="CA29" s="1068"/>
      <c r="CB29" s="1068"/>
      <c r="CC29" s="1068"/>
      <c r="CD29" s="1068"/>
      <c r="CE29" s="1068"/>
      <c r="CF29" s="1068"/>
      <c r="CG29" s="1068"/>
      <c r="CH29" s="1068"/>
      <c r="CI29" s="1068"/>
      <c r="CJ29" s="1068"/>
      <c r="CK29" s="1068"/>
      <c r="CL29" s="1068"/>
      <c r="CM29" s="1068"/>
      <c r="CN29" s="1068"/>
      <c r="CO29" s="1068"/>
      <c r="CP29" s="1068"/>
      <c r="CQ29" s="1068"/>
      <c r="CR29" s="1068"/>
      <c r="CS29" s="1068"/>
      <c r="CT29" s="1068"/>
      <c r="CU29" s="1068"/>
      <c r="CV29" s="1068"/>
      <c r="CW29" s="1068"/>
      <c r="CX29" s="1068"/>
      <c r="CY29" s="1068"/>
      <c r="CZ29" s="1068"/>
      <c r="DA29" s="1068"/>
      <c r="DB29" s="1068"/>
      <c r="DC29" s="1068"/>
      <c r="DD29" s="1068"/>
      <c r="DE29" s="1068"/>
      <c r="DF29" s="1068"/>
      <c r="DG29" s="1068"/>
      <c r="DH29" s="1068"/>
      <c r="DI29" s="1068"/>
      <c r="DJ29" s="1068"/>
      <c r="DK29" s="1068"/>
      <c r="DL29" s="1068"/>
      <c r="DM29" s="1068"/>
      <c r="DN29" s="1068"/>
      <c r="DO29" s="1068"/>
      <c r="DP29" s="1068"/>
      <c r="DQ29" s="1068"/>
      <c r="DR29" s="1068"/>
      <c r="DS29" s="1068"/>
      <c r="DT29" s="1068"/>
      <c r="DU29" s="1068"/>
      <c r="DV29" s="1068"/>
      <c r="DW29" s="1068"/>
      <c r="DX29" s="1068"/>
      <c r="DY29" s="1068"/>
      <c r="DZ29" s="1068"/>
      <c r="EA29" s="1068"/>
      <c r="EB29" s="1068"/>
      <c r="EC29" s="1068"/>
      <c r="ED29" s="1068"/>
      <c r="EE29" s="1068"/>
      <c r="EF29" s="1068"/>
      <c r="EG29" s="1068"/>
      <c r="EH29" s="1068"/>
      <c r="EI29" s="1068"/>
      <c r="EJ29" s="1068"/>
      <c r="EK29" s="1068"/>
      <c r="EL29" s="1068"/>
      <c r="EM29" s="1068"/>
      <c r="EN29" s="1068"/>
      <c r="EO29" s="1068"/>
      <c r="EP29" s="1068"/>
      <c r="EQ29" s="1068"/>
      <c r="ER29" s="1068"/>
      <c r="ES29" s="1068"/>
      <c r="ET29" s="1068"/>
      <c r="EU29" s="1068"/>
      <c r="EV29" s="1068"/>
      <c r="EW29" s="1068"/>
      <c r="EX29" s="1068"/>
      <c r="EY29" s="1068"/>
      <c r="EZ29" s="1068"/>
      <c r="FA29" s="1068"/>
      <c r="FB29" s="1068"/>
      <c r="FC29" s="1068"/>
      <c r="FD29" s="1068"/>
      <c r="FE29" s="1068"/>
      <c r="FF29" s="1068"/>
      <c r="FG29" s="1068"/>
      <c r="FH29" s="1068"/>
      <c r="FI29" s="1068"/>
      <c r="FJ29" s="1068"/>
      <c r="FK29" s="1068"/>
      <c r="FL29" s="1068"/>
      <c r="FM29" s="1068"/>
      <c r="FN29" s="1068"/>
      <c r="FO29" s="1068"/>
      <c r="FP29" s="1068"/>
      <c r="FQ29" s="1068"/>
    </row>
    <row r="30" spans="1:173" ht="30">
      <c r="A30" s="1167"/>
      <c r="B30" s="1515"/>
      <c r="C30" s="1516"/>
      <c r="D30" s="1524"/>
      <c r="E30" s="1537" t="s">
        <v>3462</v>
      </c>
      <c r="F30" s="1516"/>
      <c r="G30" s="1519"/>
      <c r="H30" s="1520"/>
      <c r="I30" s="1515"/>
      <c r="J30" s="1516"/>
      <c r="K30" s="1522"/>
      <c r="L30" s="1539"/>
      <c r="M30" s="1515"/>
      <c r="N30" s="1524"/>
      <c r="O30" s="1522"/>
      <c r="P30" s="1525"/>
      <c r="Q30" s="1542" t="s">
        <v>3828</v>
      </c>
      <c r="R30" s="1526"/>
      <c r="S30" s="1543" t="s">
        <v>3829</v>
      </c>
      <c r="T30" s="1527"/>
      <c r="U30" s="1527"/>
      <c r="V30" s="1526"/>
      <c r="W30" s="1526"/>
      <c r="X30" s="1527"/>
      <c r="Y30" s="1529"/>
      <c r="Z30" s="1541"/>
      <c r="AA30" s="1543" t="s">
        <v>3831</v>
      </c>
      <c r="AB30" s="1068"/>
      <c r="AC30" s="1068"/>
      <c r="AD30" s="1068"/>
      <c r="AE30" s="1068"/>
      <c r="AF30" s="1068"/>
      <c r="AG30" s="1068"/>
      <c r="AH30" s="1068"/>
      <c r="AI30" s="1068"/>
      <c r="AJ30" s="1068"/>
      <c r="AK30" s="1068"/>
      <c r="AL30" s="1068"/>
      <c r="AM30" s="1068"/>
      <c r="AN30" s="1068"/>
      <c r="AO30" s="1068"/>
      <c r="AP30" s="1068"/>
      <c r="AQ30" s="1068"/>
      <c r="AR30" s="1068"/>
      <c r="AS30" s="1068"/>
      <c r="AT30" s="1068"/>
      <c r="AU30" s="1068"/>
      <c r="AV30" s="1068"/>
      <c r="AW30" s="1068"/>
      <c r="AX30" s="1068"/>
      <c r="AY30" s="1068"/>
      <c r="AZ30" s="1068"/>
      <c r="BA30" s="1068"/>
      <c r="BB30" s="1068"/>
      <c r="BC30" s="1068"/>
      <c r="BD30" s="1068"/>
      <c r="BE30" s="1068"/>
      <c r="BF30" s="1068"/>
      <c r="BG30" s="1068"/>
      <c r="BH30" s="1068"/>
      <c r="BI30" s="1068"/>
      <c r="BJ30" s="1068"/>
      <c r="BK30" s="1068"/>
      <c r="BL30" s="1068"/>
      <c r="BM30" s="1068"/>
      <c r="BN30" s="1068"/>
      <c r="BO30" s="1068"/>
      <c r="BP30" s="1068"/>
      <c r="BQ30" s="1068"/>
      <c r="BR30" s="1068"/>
      <c r="BS30" s="1068"/>
      <c r="BT30" s="1068"/>
      <c r="BU30" s="1068"/>
      <c r="BV30" s="1068"/>
      <c r="BW30" s="1068"/>
      <c r="BX30" s="1068"/>
      <c r="BY30" s="1068"/>
      <c r="BZ30" s="1068"/>
      <c r="CA30" s="1068"/>
      <c r="CB30" s="1068"/>
      <c r="CC30" s="1068"/>
      <c r="CD30" s="1068"/>
      <c r="CE30" s="1068"/>
      <c r="CF30" s="1068"/>
      <c r="CG30" s="1068"/>
      <c r="CH30" s="1068"/>
      <c r="CI30" s="1068"/>
      <c r="CJ30" s="1068"/>
      <c r="CK30" s="1068"/>
      <c r="CL30" s="1068"/>
      <c r="CM30" s="1068"/>
      <c r="CN30" s="1068"/>
      <c r="CO30" s="1068"/>
      <c r="CP30" s="1068"/>
      <c r="CQ30" s="1068"/>
      <c r="CR30" s="1068"/>
      <c r="CS30" s="1068"/>
      <c r="CT30" s="1068"/>
      <c r="CU30" s="1068"/>
      <c r="CV30" s="1068"/>
      <c r="CW30" s="1068"/>
      <c r="CX30" s="1068"/>
      <c r="CY30" s="1068"/>
      <c r="CZ30" s="1068"/>
      <c r="DA30" s="1068"/>
      <c r="DB30" s="1068"/>
      <c r="DC30" s="1068"/>
      <c r="DD30" s="1068"/>
      <c r="DE30" s="1068"/>
      <c r="DF30" s="1068"/>
      <c r="DG30" s="1068"/>
      <c r="DH30" s="1068"/>
      <c r="DI30" s="1068"/>
      <c r="DJ30" s="1068"/>
      <c r="DK30" s="1068"/>
      <c r="DL30" s="1068"/>
      <c r="DM30" s="1068"/>
      <c r="DN30" s="1068"/>
      <c r="DO30" s="1068"/>
      <c r="DP30" s="1068"/>
      <c r="DQ30" s="1068"/>
      <c r="DR30" s="1068"/>
      <c r="DS30" s="1068"/>
      <c r="DT30" s="1068"/>
      <c r="DU30" s="1068"/>
      <c r="DV30" s="1068"/>
      <c r="DW30" s="1068"/>
      <c r="DX30" s="1068"/>
      <c r="DY30" s="1068"/>
      <c r="DZ30" s="1068"/>
      <c r="EA30" s="1068"/>
      <c r="EB30" s="1068"/>
      <c r="EC30" s="1068"/>
      <c r="ED30" s="1068"/>
      <c r="EE30" s="1068"/>
      <c r="EF30" s="1068"/>
      <c r="EG30" s="1068"/>
      <c r="EH30" s="1068"/>
      <c r="EI30" s="1068"/>
      <c r="EJ30" s="1068"/>
      <c r="EK30" s="1068"/>
      <c r="EL30" s="1068"/>
      <c r="EM30" s="1068"/>
      <c r="EN30" s="1068"/>
      <c r="EO30" s="1068"/>
      <c r="EP30" s="1068"/>
      <c r="EQ30" s="1068"/>
      <c r="ER30" s="1068"/>
      <c r="ES30" s="1068"/>
      <c r="ET30" s="1068"/>
      <c r="EU30" s="1068"/>
      <c r="EV30" s="1068"/>
      <c r="EW30" s="1068"/>
      <c r="EX30" s="1068"/>
      <c r="EY30" s="1068"/>
      <c r="EZ30" s="1068"/>
      <c r="FA30" s="1068"/>
      <c r="FB30" s="1068"/>
      <c r="FC30" s="1068"/>
      <c r="FD30" s="1068"/>
      <c r="FE30" s="1068"/>
      <c r="FF30" s="1068"/>
      <c r="FG30" s="1068"/>
      <c r="FH30" s="1068"/>
      <c r="FI30" s="1068"/>
      <c r="FJ30" s="1068"/>
      <c r="FK30" s="1068"/>
      <c r="FL30" s="1068"/>
      <c r="FM30" s="1068"/>
      <c r="FN30" s="1068"/>
      <c r="FO30" s="1068"/>
      <c r="FP30" s="1068"/>
      <c r="FQ30" s="1068"/>
    </row>
    <row r="31" spans="1:173" ht="30">
      <c r="A31" s="1167"/>
      <c r="B31" s="1515"/>
      <c r="C31" s="1516"/>
      <c r="D31" s="1524"/>
      <c r="E31" s="1537" t="s">
        <v>3462</v>
      </c>
      <c r="F31" s="1516"/>
      <c r="G31" s="1519"/>
      <c r="H31" s="1520"/>
      <c r="I31" s="1515"/>
      <c r="J31" s="1516"/>
      <c r="K31" s="1522"/>
      <c r="L31" s="1539"/>
      <c r="M31" s="1515"/>
      <c r="N31" s="1524"/>
      <c r="O31" s="1522"/>
      <c r="P31" s="1525"/>
      <c r="Q31" s="1526"/>
      <c r="R31" s="1526"/>
      <c r="S31" s="1526"/>
      <c r="T31" s="1527"/>
      <c r="U31" s="1527"/>
      <c r="V31" s="1526"/>
      <c r="W31" s="1526"/>
      <c r="X31" s="1527"/>
      <c r="Y31" s="1529"/>
      <c r="Z31" s="1541"/>
      <c r="AA31" s="1526"/>
      <c r="AB31" s="1068"/>
      <c r="AC31" s="1068"/>
      <c r="AD31" s="1068"/>
      <c r="AE31" s="1068"/>
      <c r="AF31" s="1068"/>
      <c r="AG31" s="1068"/>
      <c r="AH31" s="1068"/>
      <c r="AI31" s="1068"/>
      <c r="AJ31" s="1068"/>
      <c r="AK31" s="1068"/>
      <c r="AL31" s="1068"/>
      <c r="AM31" s="1068"/>
      <c r="AN31" s="1068"/>
      <c r="AO31" s="1068"/>
      <c r="AP31" s="1068"/>
      <c r="AQ31" s="1068"/>
      <c r="AR31" s="1068"/>
      <c r="AS31" s="1068"/>
      <c r="AT31" s="1068"/>
      <c r="AU31" s="1068"/>
      <c r="AV31" s="1068"/>
      <c r="AW31" s="1068"/>
      <c r="AX31" s="1068"/>
      <c r="AY31" s="1068"/>
      <c r="AZ31" s="1068"/>
      <c r="BA31" s="1068"/>
      <c r="BB31" s="1068"/>
      <c r="BC31" s="1068"/>
      <c r="BD31" s="1068"/>
      <c r="BE31" s="1068"/>
      <c r="BF31" s="1068"/>
      <c r="BG31" s="1068"/>
      <c r="BH31" s="1068"/>
      <c r="BI31" s="1068"/>
      <c r="BJ31" s="1068"/>
      <c r="BK31" s="1068"/>
      <c r="BL31" s="1068"/>
      <c r="BM31" s="1068"/>
      <c r="BN31" s="1068"/>
      <c r="BO31" s="1068"/>
      <c r="BP31" s="1068"/>
      <c r="BQ31" s="1068"/>
      <c r="BR31" s="1068"/>
      <c r="BS31" s="1068"/>
      <c r="BT31" s="1068"/>
      <c r="BU31" s="1068"/>
      <c r="BV31" s="1068"/>
      <c r="BW31" s="1068"/>
      <c r="BX31" s="1068"/>
      <c r="BY31" s="1068"/>
      <c r="BZ31" s="1068"/>
      <c r="CA31" s="1068"/>
      <c r="CB31" s="1068"/>
      <c r="CC31" s="1068"/>
      <c r="CD31" s="1068"/>
      <c r="CE31" s="1068"/>
      <c r="CF31" s="1068"/>
      <c r="CG31" s="1068"/>
      <c r="CH31" s="1068"/>
      <c r="CI31" s="1068"/>
      <c r="CJ31" s="1068"/>
      <c r="CK31" s="1068"/>
      <c r="CL31" s="1068"/>
      <c r="CM31" s="1068"/>
      <c r="CN31" s="1068"/>
      <c r="CO31" s="1068"/>
      <c r="CP31" s="1068"/>
      <c r="CQ31" s="1068"/>
      <c r="CR31" s="1068"/>
      <c r="CS31" s="1068"/>
      <c r="CT31" s="1068"/>
      <c r="CU31" s="1068"/>
      <c r="CV31" s="1068"/>
      <c r="CW31" s="1068"/>
      <c r="CX31" s="1068"/>
      <c r="CY31" s="1068"/>
      <c r="CZ31" s="1068"/>
      <c r="DA31" s="1068"/>
      <c r="DB31" s="1068"/>
      <c r="DC31" s="1068"/>
      <c r="DD31" s="1068"/>
      <c r="DE31" s="1068"/>
      <c r="DF31" s="1068"/>
      <c r="DG31" s="1068"/>
      <c r="DH31" s="1068"/>
      <c r="DI31" s="1068"/>
      <c r="DJ31" s="1068"/>
      <c r="DK31" s="1068"/>
      <c r="DL31" s="1068"/>
      <c r="DM31" s="1068"/>
      <c r="DN31" s="1068"/>
      <c r="DO31" s="1068"/>
      <c r="DP31" s="1068"/>
      <c r="DQ31" s="1068"/>
      <c r="DR31" s="1068"/>
      <c r="DS31" s="1068"/>
      <c r="DT31" s="1068"/>
      <c r="DU31" s="1068"/>
      <c r="DV31" s="1068"/>
      <c r="DW31" s="1068"/>
      <c r="DX31" s="1068"/>
      <c r="DY31" s="1068"/>
      <c r="DZ31" s="1068"/>
      <c r="EA31" s="1068"/>
      <c r="EB31" s="1068"/>
      <c r="EC31" s="1068"/>
      <c r="ED31" s="1068"/>
      <c r="EE31" s="1068"/>
      <c r="EF31" s="1068"/>
      <c r="EG31" s="1068"/>
      <c r="EH31" s="1068"/>
      <c r="EI31" s="1068"/>
      <c r="EJ31" s="1068"/>
      <c r="EK31" s="1068"/>
      <c r="EL31" s="1068"/>
      <c r="EM31" s="1068"/>
      <c r="EN31" s="1068"/>
      <c r="EO31" s="1068"/>
      <c r="EP31" s="1068"/>
      <c r="EQ31" s="1068"/>
      <c r="ER31" s="1068"/>
      <c r="ES31" s="1068"/>
      <c r="ET31" s="1068"/>
      <c r="EU31" s="1068"/>
      <c r="EV31" s="1068"/>
      <c r="EW31" s="1068"/>
      <c r="EX31" s="1068"/>
      <c r="EY31" s="1068"/>
      <c r="EZ31" s="1068"/>
      <c r="FA31" s="1068"/>
      <c r="FB31" s="1068"/>
      <c r="FC31" s="1068"/>
      <c r="FD31" s="1068"/>
      <c r="FE31" s="1068"/>
      <c r="FF31" s="1068"/>
      <c r="FG31" s="1068"/>
      <c r="FH31" s="1068"/>
      <c r="FI31" s="1068"/>
      <c r="FJ31" s="1068"/>
      <c r="FK31" s="1068"/>
      <c r="FL31" s="1068"/>
      <c r="FM31" s="1068"/>
      <c r="FN31" s="1068"/>
      <c r="FO31" s="1068"/>
      <c r="FP31" s="1068"/>
      <c r="FQ31" s="1068"/>
    </row>
    <row r="32" spans="1:173" ht="30">
      <c r="A32" s="1167"/>
      <c r="B32" s="1515"/>
      <c r="C32" s="1516"/>
      <c r="D32" s="1524"/>
      <c r="E32" s="1537" t="s">
        <v>3462</v>
      </c>
      <c r="F32" s="1516"/>
      <c r="G32" s="1519"/>
      <c r="H32" s="1520"/>
      <c r="I32" s="1515"/>
      <c r="J32" s="1516"/>
      <c r="K32" s="1522"/>
      <c r="L32" s="1539"/>
      <c r="M32" s="1515"/>
      <c r="N32" s="1524"/>
      <c r="O32" s="1522"/>
      <c r="P32" s="1525"/>
      <c r="Q32" s="1526"/>
      <c r="R32" s="1542" t="s">
        <v>3841</v>
      </c>
      <c r="S32" s="1542" t="s">
        <v>3734</v>
      </c>
      <c r="T32" s="1527"/>
      <c r="U32" s="1527"/>
      <c r="V32" s="1526"/>
      <c r="W32" s="1526"/>
      <c r="X32" s="1527"/>
      <c r="Y32" s="1529"/>
      <c r="Z32" s="1541"/>
      <c r="AA32" s="1542" t="s">
        <v>3735</v>
      </c>
      <c r="AB32" s="1068"/>
      <c r="AC32" s="1068"/>
      <c r="AD32" s="1068"/>
      <c r="AE32" s="1068"/>
      <c r="AF32" s="1068"/>
      <c r="AG32" s="1068"/>
      <c r="AH32" s="1068"/>
      <c r="AI32" s="1068"/>
      <c r="AJ32" s="1068"/>
      <c r="AK32" s="1068"/>
      <c r="AL32" s="1068"/>
      <c r="AM32" s="1068"/>
      <c r="AN32" s="1068"/>
      <c r="AO32" s="1068"/>
      <c r="AP32" s="1068"/>
      <c r="AQ32" s="1068"/>
      <c r="AR32" s="1068"/>
      <c r="AS32" s="1068"/>
      <c r="AT32" s="1068"/>
      <c r="AU32" s="1068"/>
      <c r="AV32" s="1068"/>
      <c r="AW32" s="1068"/>
      <c r="AX32" s="1068"/>
      <c r="AY32" s="1068"/>
      <c r="AZ32" s="1068"/>
      <c r="BA32" s="1068"/>
      <c r="BB32" s="1068"/>
      <c r="BC32" s="1068"/>
      <c r="BD32" s="1068"/>
      <c r="BE32" s="1068"/>
      <c r="BF32" s="1068"/>
      <c r="BG32" s="1068"/>
      <c r="BH32" s="1068"/>
      <c r="BI32" s="1068"/>
      <c r="BJ32" s="1068"/>
      <c r="BK32" s="1068"/>
      <c r="BL32" s="1068"/>
      <c r="BM32" s="1068"/>
      <c r="BN32" s="1068"/>
      <c r="BO32" s="1068"/>
      <c r="BP32" s="1068"/>
      <c r="BQ32" s="1068"/>
      <c r="BR32" s="1068"/>
      <c r="BS32" s="1068"/>
      <c r="BT32" s="1068"/>
      <c r="BU32" s="1068"/>
      <c r="BV32" s="1068"/>
      <c r="BW32" s="1068"/>
      <c r="BX32" s="1068"/>
      <c r="BY32" s="1068"/>
      <c r="BZ32" s="1068"/>
      <c r="CA32" s="1068"/>
      <c r="CB32" s="1068"/>
      <c r="CC32" s="1068"/>
      <c r="CD32" s="1068"/>
      <c r="CE32" s="1068"/>
      <c r="CF32" s="1068"/>
      <c r="CG32" s="1068"/>
      <c r="CH32" s="1068"/>
      <c r="CI32" s="1068"/>
      <c r="CJ32" s="1068"/>
      <c r="CK32" s="1068"/>
      <c r="CL32" s="1068"/>
      <c r="CM32" s="1068"/>
      <c r="CN32" s="1068"/>
      <c r="CO32" s="1068"/>
      <c r="CP32" s="1068"/>
      <c r="CQ32" s="1068"/>
      <c r="CR32" s="1068"/>
      <c r="CS32" s="1068"/>
      <c r="CT32" s="1068"/>
      <c r="CU32" s="1068"/>
      <c r="CV32" s="1068"/>
      <c r="CW32" s="1068"/>
      <c r="CX32" s="1068"/>
      <c r="CY32" s="1068"/>
      <c r="CZ32" s="1068"/>
      <c r="DA32" s="1068"/>
      <c r="DB32" s="1068"/>
      <c r="DC32" s="1068"/>
      <c r="DD32" s="1068"/>
      <c r="DE32" s="1068"/>
      <c r="DF32" s="1068"/>
      <c r="DG32" s="1068"/>
      <c r="DH32" s="1068"/>
      <c r="DI32" s="1068"/>
      <c r="DJ32" s="1068"/>
      <c r="DK32" s="1068"/>
      <c r="DL32" s="1068"/>
      <c r="DM32" s="1068"/>
      <c r="DN32" s="1068"/>
      <c r="DO32" s="1068"/>
      <c r="DP32" s="1068"/>
      <c r="DQ32" s="1068"/>
      <c r="DR32" s="1068"/>
      <c r="DS32" s="1068"/>
      <c r="DT32" s="1068"/>
      <c r="DU32" s="1068"/>
      <c r="DV32" s="1068"/>
      <c r="DW32" s="1068"/>
      <c r="DX32" s="1068"/>
      <c r="DY32" s="1068"/>
      <c r="DZ32" s="1068"/>
      <c r="EA32" s="1068"/>
      <c r="EB32" s="1068"/>
      <c r="EC32" s="1068"/>
      <c r="ED32" s="1068"/>
      <c r="EE32" s="1068"/>
      <c r="EF32" s="1068"/>
      <c r="EG32" s="1068"/>
      <c r="EH32" s="1068"/>
      <c r="EI32" s="1068"/>
      <c r="EJ32" s="1068"/>
      <c r="EK32" s="1068"/>
      <c r="EL32" s="1068"/>
      <c r="EM32" s="1068"/>
      <c r="EN32" s="1068"/>
      <c r="EO32" s="1068"/>
      <c r="EP32" s="1068"/>
      <c r="EQ32" s="1068"/>
      <c r="ER32" s="1068"/>
      <c r="ES32" s="1068"/>
      <c r="ET32" s="1068"/>
      <c r="EU32" s="1068"/>
      <c r="EV32" s="1068"/>
      <c r="EW32" s="1068"/>
      <c r="EX32" s="1068"/>
      <c r="EY32" s="1068"/>
      <c r="EZ32" s="1068"/>
      <c r="FA32" s="1068"/>
      <c r="FB32" s="1068"/>
      <c r="FC32" s="1068"/>
      <c r="FD32" s="1068"/>
      <c r="FE32" s="1068"/>
      <c r="FF32" s="1068"/>
      <c r="FG32" s="1068"/>
      <c r="FH32" s="1068"/>
      <c r="FI32" s="1068"/>
      <c r="FJ32" s="1068"/>
      <c r="FK32" s="1068"/>
      <c r="FL32" s="1068"/>
      <c r="FM32" s="1068"/>
      <c r="FN32" s="1068"/>
      <c r="FO32" s="1068"/>
      <c r="FP32" s="1068"/>
      <c r="FQ32" s="1068"/>
    </row>
    <row r="33" spans="1:173" ht="30">
      <c r="A33" s="1167"/>
      <c r="B33" s="1515"/>
      <c r="C33" s="1516"/>
      <c r="D33" s="1524"/>
      <c r="E33" s="1537" t="s">
        <v>3462</v>
      </c>
      <c r="F33" s="1516"/>
      <c r="G33" s="1519"/>
      <c r="H33" s="1520"/>
      <c r="I33" s="1515"/>
      <c r="J33" s="1516"/>
      <c r="K33" s="1522"/>
      <c r="L33" s="1539"/>
      <c r="M33" s="1515"/>
      <c r="N33" s="1524"/>
      <c r="O33" s="1522"/>
      <c r="P33" s="1525"/>
      <c r="Q33" s="1526"/>
      <c r="R33" s="1542" t="s">
        <v>3845</v>
      </c>
      <c r="S33" s="1480" t="s">
        <v>3847</v>
      </c>
      <c r="T33" s="1527"/>
      <c r="U33" s="1527"/>
      <c r="V33" s="1526"/>
      <c r="W33" s="1526"/>
      <c r="X33" s="1527"/>
      <c r="Y33" s="1529"/>
      <c r="Z33" s="1541"/>
      <c r="AA33" s="1480" t="s">
        <v>3849</v>
      </c>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c r="CK33" s="1068"/>
      <c r="CL33" s="1068"/>
      <c r="CM33" s="1068"/>
      <c r="CN33" s="1068"/>
      <c r="CO33" s="1068"/>
      <c r="CP33" s="1068"/>
      <c r="CQ33" s="1068"/>
      <c r="CR33" s="1068"/>
      <c r="CS33" s="1068"/>
      <c r="CT33" s="1068"/>
      <c r="CU33" s="1068"/>
      <c r="CV33" s="1068"/>
      <c r="CW33" s="1068"/>
      <c r="CX33" s="1068"/>
      <c r="CY33" s="1068"/>
      <c r="CZ33" s="1068"/>
      <c r="DA33" s="1068"/>
      <c r="DB33" s="1068"/>
      <c r="DC33" s="1068"/>
      <c r="DD33" s="1068"/>
      <c r="DE33" s="1068"/>
      <c r="DF33" s="1068"/>
      <c r="DG33" s="1068"/>
      <c r="DH33" s="1068"/>
      <c r="DI33" s="1068"/>
      <c r="DJ33" s="1068"/>
      <c r="DK33" s="1068"/>
      <c r="DL33" s="1068"/>
      <c r="DM33" s="1068"/>
      <c r="DN33" s="1068"/>
      <c r="DO33" s="1068"/>
      <c r="DP33" s="1068"/>
      <c r="DQ33" s="1068"/>
      <c r="DR33" s="1068"/>
      <c r="DS33" s="1068"/>
      <c r="DT33" s="1068"/>
      <c r="DU33" s="1068"/>
      <c r="DV33" s="1068"/>
      <c r="DW33" s="1068"/>
      <c r="DX33" s="1068"/>
      <c r="DY33" s="1068"/>
      <c r="DZ33" s="1068"/>
      <c r="EA33" s="1068"/>
      <c r="EB33" s="1068"/>
      <c r="EC33" s="1068"/>
      <c r="ED33" s="1068"/>
      <c r="EE33" s="1068"/>
      <c r="EF33" s="1068"/>
      <c r="EG33" s="1068"/>
      <c r="EH33" s="1068"/>
      <c r="EI33" s="1068"/>
      <c r="EJ33" s="1068"/>
      <c r="EK33" s="1068"/>
      <c r="EL33" s="1068"/>
      <c r="EM33" s="1068"/>
      <c r="EN33" s="1068"/>
      <c r="EO33" s="1068"/>
      <c r="EP33" s="1068"/>
      <c r="EQ33" s="1068"/>
      <c r="ER33" s="1068"/>
      <c r="ES33" s="1068"/>
      <c r="ET33" s="1068"/>
      <c r="EU33" s="1068"/>
      <c r="EV33" s="1068"/>
      <c r="EW33" s="1068"/>
      <c r="EX33" s="1068"/>
      <c r="EY33" s="1068"/>
      <c r="EZ33" s="1068"/>
      <c r="FA33" s="1068"/>
      <c r="FB33" s="1068"/>
      <c r="FC33" s="1068"/>
      <c r="FD33" s="1068"/>
      <c r="FE33" s="1068"/>
      <c r="FF33" s="1068"/>
      <c r="FG33" s="1068"/>
      <c r="FH33" s="1068"/>
      <c r="FI33" s="1068"/>
      <c r="FJ33" s="1068"/>
      <c r="FK33" s="1068"/>
      <c r="FL33" s="1068"/>
      <c r="FM33" s="1068"/>
      <c r="FN33" s="1068"/>
      <c r="FO33" s="1068"/>
      <c r="FP33" s="1068"/>
      <c r="FQ33" s="1068"/>
    </row>
    <row r="34" spans="1:173" ht="30">
      <c r="A34" s="1167"/>
      <c r="B34" s="1515"/>
      <c r="C34" s="1516"/>
      <c r="D34" s="1524"/>
      <c r="E34" s="1537" t="s">
        <v>3462</v>
      </c>
      <c r="F34" s="1516"/>
      <c r="G34" s="1519"/>
      <c r="H34" s="1520"/>
      <c r="I34" s="1515"/>
      <c r="J34" s="1516"/>
      <c r="K34" s="1522"/>
      <c r="L34" s="1539"/>
      <c r="M34" s="1515"/>
      <c r="N34" s="1524"/>
      <c r="O34" s="1522"/>
      <c r="P34" s="1525"/>
      <c r="Q34" s="1526"/>
      <c r="R34" s="1542" t="s">
        <v>1401</v>
      </c>
      <c r="S34" s="1480" t="s">
        <v>3854</v>
      </c>
      <c r="T34" s="1527"/>
      <c r="U34" s="1527"/>
      <c r="V34" s="1526"/>
      <c r="W34" s="1526"/>
      <c r="X34" s="1527"/>
      <c r="Y34" s="1529"/>
      <c r="Z34" s="1541"/>
      <c r="AA34" s="1480" t="s">
        <v>3855</v>
      </c>
      <c r="AB34" s="1068"/>
      <c r="AC34" s="1068"/>
      <c r="AD34" s="1068"/>
      <c r="AE34" s="1068"/>
      <c r="AF34" s="1068"/>
      <c r="AG34" s="1068"/>
      <c r="AH34" s="1068"/>
      <c r="AI34" s="1068"/>
      <c r="AJ34" s="1068"/>
      <c r="AK34" s="1068"/>
      <c r="AL34" s="1068"/>
      <c r="AM34" s="1068"/>
      <c r="AN34" s="1068"/>
      <c r="AO34" s="1068"/>
      <c r="AP34" s="1068"/>
      <c r="AQ34" s="1068"/>
      <c r="AR34" s="1068"/>
      <c r="AS34" s="1068"/>
      <c r="AT34" s="1068"/>
      <c r="AU34" s="1068"/>
      <c r="AV34" s="1068"/>
      <c r="AW34" s="1068"/>
      <c r="AX34" s="1068"/>
      <c r="AY34" s="1068"/>
      <c r="AZ34" s="1068"/>
      <c r="BA34" s="1068"/>
      <c r="BB34" s="1068"/>
      <c r="BC34" s="1068"/>
      <c r="BD34" s="1068"/>
      <c r="BE34" s="1068"/>
      <c r="BF34" s="1068"/>
      <c r="BG34" s="1068"/>
      <c r="BH34" s="1068"/>
      <c r="BI34" s="1068"/>
      <c r="BJ34" s="1068"/>
      <c r="BK34" s="1068"/>
      <c r="BL34" s="1068"/>
      <c r="BM34" s="1068"/>
      <c r="BN34" s="1068"/>
      <c r="BO34" s="1068"/>
      <c r="BP34" s="1068"/>
      <c r="BQ34" s="1068"/>
      <c r="BR34" s="1068"/>
      <c r="BS34" s="1068"/>
      <c r="BT34" s="1068"/>
      <c r="BU34" s="1068"/>
      <c r="BV34" s="1068"/>
      <c r="BW34" s="1068"/>
      <c r="BX34" s="1068"/>
      <c r="BY34" s="1068"/>
      <c r="BZ34" s="1068"/>
      <c r="CA34" s="1068"/>
      <c r="CB34" s="1068"/>
      <c r="CC34" s="1068"/>
      <c r="CD34" s="1068"/>
      <c r="CE34" s="1068"/>
      <c r="CF34" s="1068"/>
      <c r="CG34" s="1068"/>
      <c r="CH34" s="1068"/>
      <c r="CI34" s="1068"/>
      <c r="CJ34" s="1068"/>
      <c r="CK34" s="1068"/>
      <c r="CL34" s="1068"/>
      <c r="CM34" s="1068"/>
      <c r="CN34" s="1068"/>
      <c r="CO34" s="1068"/>
      <c r="CP34" s="1068"/>
      <c r="CQ34" s="1068"/>
      <c r="CR34" s="1068"/>
      <c r="CS34" s="1068"/>
      <c r="CT34" s="1068"/>
      <c r="CU34" s="1068"/>
      <c r="CV34" s="1068"/>
      <c r="CW34" s="1068"/>
      <c r="CX34" s="1068"/>
      <c r="CY34" s="1068"/>
      <c r="CZ34" s="1068"/>
      <c r="DA34" s="1068"/>
      <c r="DB34" s="1068"/>
      <c r="DC34" s="1068"/>
      <c r="DD34" s="1068"/>
      <c r="DE34" s="1068"/>
      <c r="DF34" s="1068"/>
      <c r="DG34" s="1068"/>
      <c r="DH34" s="1068"/>
      <c r="DI34" s="1068"/>
      <c r="DJ34" s="1068"/>
      <c r="DK34" s="1068"/>
      <c r="DL34" s="1068"/>
      <c r="DM34" s="1068"/>
      <c r="DN34" s="1068"/>
      <c r="DO34" s="1068"/>
      <c r="DP34" s="1068"/>
      <c r="DQ34" s="1068"/>
      <c r="DR34" s="1068"/>
      <c r="DS34" s="1068"/>
      <c r="DT34" s="1068"/>
      <c r="DU34" s="1068"/>
      <c r="DV34" s="1068"/>
      <c r="DW34" s="1068"/>
      <c r="DX34" s="1068"/>
      <c r="DY34" s="1068"/>
      <c r="DZ34" s="1068"/>
      <c r="EA34" s="1068"/>
      <c r="EB34" s="1068"/>
      <c r="EC34" s="1068"/>
      <c r="ED34" s="1068"/>
      <c r="EE34" s="1068"/>
      <c r="EF34" s="1068"/>
      <c r="EG34" s="1068"/>
      <c r="EH34" s="1068"/>
      <c r="EI34" s="1068"/>
      <c r="EJ34" s="1068"/>
      <c r="EK34" s="1068"/>
      <c r="EL34" s="1068"/>
      <c r="EM34" s="1068"/>
      <c r="EN34" s="1068"/>
      <c r="EO34" s="1068"/>
      <c r="EP34" s="1068"/>
      <c r="EQ34" s="1068"/>
      <c r="ER34" s="1068"/>
      <c r="ES34" s="1068"/>
      <c r="ET34" s="1068"/>
      <c r="EU34" s="1068"/>
      <c r="EV34" s="1068"/>
      <c r="EW34" s="1068"/>
      <c r="EX34" s="1068"/>
      <c r="EY34" s="1068"/>
      <c r="EZ34" s="1068"/>
      <c r="FA34" s="1068"/>
      <c r="FB34" s="1068"/>
      <c r="FC34" s="1068"/>
      <c r="FD34" s="1068"/>
      <c r="FE34" s="1068"/>
      <c r="FF34" s="1068"/>
      <c r="FG34" s="1068"/>
      <c r="FH34" s="1068"/>
      <c r="FI34" s="1068"/>
      <c r="FJ34" s="1068"/>
      <c r="FK34" s="1068"/>
      <c r="FL34" s="1068"/>
      <c r="FM34" s="1068"/>
      <c r="FN34" s="1068"/>
      <c r="FO34" s="1068"/>
      <c r="FP34" s="1068"/>
      <c r="FQ34" s="1068"/>
    </row>
    <row r="35" spans="1:173" ht="30">
      <c r="A35" s="1167"/>
      <c r="B35" s="1515"/>
      <c r="C35" s="1516"/>
      <c r="D35" s="1524"/>
      <c r="E35" s="1537" t="s">
        <v>3462</v>
      </c>
      <c r="F35" s="1516"/>
      <c r="G35" s="1519"/>
      <c r="H35" s="1520"/>
      <c r="I35" s="1515"/>
      <c r="J35" s="1516"/>
      <c r="K35" s="1522"/>
      <c r="L35" s="1539"/>
      <c r="M35" s="1515"/>
      <c r="N35" s="1524"/>
      <c r="O35" s="1522"/>
      <c r="P35" s="1525"/>
      <c r="Q35" s="1526"/>
      <c r="R35" s="1542" t="s">
        <v>3621</v>
      </c>
      <c r="S35" s="1542" t="s">
        <v>3603</v>
      </c>
      <c r="T35" s="1527"/>
      <c r="U35" s="1527"/>
      <c r="V35" s="1526"/>
      <c r="W35" s="1526"/>
      <c r="X35" s="1527"/>
      <c r="Y35" s="1529"/>
      <c r="Z35" s="1541"/>
      <c r="AA35" s="1542" t="s">
        <v>3619</v>
      </c>
      <c r="AB35" s="1068"/>
      <c r="AC35" s="1068"/>
      <c r="AD35" s="1068"/>
      <c r="AE35" s="1068"/>
      <c r="AF35" s="1068"/>
      <c r="AG35" s="1068"/>
      <c r="AH35" s="1068"/>
      <c r="AI35" s="1068"/>
      <c r="AJ35" s="1068"/>
      <c r="AK35" s="1068"/>
      <c r="AL35" s="1068"/>
      <c r="AM35" s="1068"/>
      <c r="AN35" s="1068"/>
      <c r="AO35" s="1068"/>
      <c r="AP35" s="1068"/>
      <c r="AQ35" s="1068"/>
      <c r="AR35" s="1068"/>
      <c r="AS35" s="1068"/>
      <c r="AT35" s="1068"/>
      <c r="AU35" s="1068"/>
      <c r="AV35" s="1068"/>
      <c r="AW35" s="1068"/>
      <c r="AX35" s="1068"/>
      <c r="AY35" s="1068"/>
      <c r="AZ35" s="1068"/>
      <c r="BA35" s="1068"/>
      <c r="BB35" s="1068"/>
      <c r="BC35" s="1068"/>
      <c r="BD35" s="1068"/>
      <c r="BE35" s="1068"/>
      <c r="BF35" s="1068"/>
      <c r="BG35" s="1068"/>
      <c r="BH35" s="1068"/>
      <c r="BI35" s="1068"/>
      <c r="BJ35" s="1068"/>
      <c r="BK35" s="1068"/>
      <c r="BL35" s="1068"/>
      <c r="BM35" s="1068"/>
      <c r="BN35" s="1068"/>
      <c r="BO35" s="1068"/>
      <c r="BP35" s="1068"/>
      <c r="BQ35" s="1068"/>
      <c r="BR35" s="1068"/>
      <c r="BS35" s="1068"/>
      <c r="BT35" s="1068"/>
      <c r="BU35" s="1068"/>
      <c r="BV35" s="1068"/>
      <c r="BW35" s="1068"/>
      <c r="BX35" s="1068"/>
      <c r="BY35" s="1068"/>
      <c r="BZ35" s="1068"/>
      <c r="CA35" s="1068"/>
      <c r="CB35" s="1068"/>
      <c r="CC35" s="1068"/>
      <c r="CD35" s="1068"/>
      <c r="CE35" s="1068"/>
      <c r="CF35" s="1068"/>
      <c r="CG35" s="1068"/>
      <c r="CH35" s="1068"/>
      <c r="CI35" s="1068"/>
      <c r="CJ35" s="1068"/>
      <c r="CK35" s="1068"/>
      <c r="CL35" s="1068"/>
      <c r="CM35" s="1068"/>
      <c r="CN35" s="1068"/>
      <c r="CO35" s="1068"/>
      <c r="CP35" s="1068"/>
      <c r="CQ35" s="1068"/>
      <c r="CR35" s="1068"/>
      <c r="CS35" s="1068"/>
      <c r="CT35" s="1068"/>
      <c r="CU35" s="1068"/>
      <c r="CV35" s="1068"/>
      <c r="CW35" s="1068"/>
      <c r="CX35" s="1068"/>
      <c r="CY35" s="1068"/>
      <c r="CZ35" s="1068"/>
      <c r="DA35" s="1068"/>
      <c r="DB35" s="1068"/>
      <c r="DC35" s="1068"/>
      <c r="DD35" s="1068"/>
      <c r="DE35" s="1068"/>
      <c r="DF35" s="1068"/>
      <c r="DG35" s="1068"/>
      <c r="DH35" s="1068"/>
      <c r="DI35" s="1068"/>
      <c r="DJ35" s="1068"/>
      <c r="DK35" s="1068"/>
      <c r="DL35" s="1068"/>
      <c r="DM35" s="1068"/>
      <c r="DN35" s="1068"/>
      <c r="DO35" s="1068"/>
      <c r="DP35" s="1068"/>
      <c r="DQ35" s="1068"/>
      <c r="DR35" s="1068"/>
      <c r="DS35" s="1068"/>
      <c r="DT35" s="1068"/>
      <c r="DU35" s="1068"/>
      <c r="DV35" s="1068"/>
      <c r="DW35" s="1068"/>
      <c r="DX35" s="1068"/>
      <c r="DY35" s="1068"/>
      <c r="DZ35" s="1068"/>
      <c r="EA35" s="1068"/>
      <c r="EB35" s="1068"/>
      <c r="EC35" s="1068"/>
      <c r="ED35" s="1068"/>
      <c r="EE35" s="1068"/>
      <c r="EF35" s="1068"/>
      <c r="EG35" s="1068"/>
      <c r="EH35" s="1068"/>
      <c r="EI35" s="1068"/>
      <c r="EJ35" s="1068"/>
      <c r="EK35" s="1068"/>
      <c r="EL35" s="1068"/>
      <c r="EM35" s="1068"/>
      <c r="EN35" s="1068"/>
      <c r="EO35" s="1068"/>
      <c r="EP35" s="1068"/>
      <c r="EQ35" s="1068"/>
      <c r="ER35" s="1068"/>
      <c r="ES35" s="1068"/>
      <c r="ET35" s="1068"/>
      <c r="EU35" s="1068"/>
      <c r="EV35" s="1068"/>
      <c r="EW35" s="1068"/>
      <c r="EX35" s="1068"/>
      <c r="EY35" s="1068"/>
      <c r="EZ35" s="1068"/>
      <c r="FA35" s="1068"/>
      <c r="FB35" s="1068"/>
      <c r="FC35" s="1068"/>
      <c r="FD35" s="1068"/>
      <c r="FE35" s="1068"/>
      <c r="FF35" s="1068"/>
      <c r="FG35" s="1068"/>
      <c r="FH35" s="1068"/>
      <c r="FI35" s="1068"/>
      <c r="FJ35" s="1068"/>
      <c r="FK35" s="1068"/>
      <c r="FL35" s="1068"/>
      <c r="FM35" s="1068"/>
      <c r="FN35" s="1068"/>
      <c r="FO35" s="1068"/>
      <c r="FP35" s="1068"/>
      <c r="FQ35" s="1068"/>
    </row>
    <row r="36" spans="1:173" ht="30">
      <c r="A36" s="1167"/>
      <c r="B36" s="1515"/>
      <c r="C36" s="1516"/>
      <c r="D36" s="1524"/>
      <c r="E36" s="1537" t="s">
        <v>3462</v>
      </c>
      <c r="F36" s="1516"/>
      <c r="G36" s="1519"/>
      <c r="H36" s="1520"/>
      <c r="I36" s="1515"/>
      <c r="J36" s="1516"/>
      <c r="K36" s="1522"/>
      <c r="L36" s="1539"/>
      <c r="M36" s="1515"/>
      <c r="N36" s="1524"/>
      <c r="O36" s="1522"/>
      <c r="P36" s="1525"/>
      <c r="Q36" s="1526"/>
      <c r="R36" s="1542" t="s">
        <v>3857</v>
      </c>
      <c r="S36" s="1542" t="s">
        <v>3683</v>
      </c>
      <c r="T36" s="1527"/>
      <c r="U36" s="1527"/>
      <c r="V36" s="1526"/>
      <c r="W36" s="1526"/>
      <c r="X36" s="1527"/>
      <c r="Y36" s="1529"/>
      <c r="Z36" s="1541"/>
      <c r="AA36" s="1542" t="s">
        <v>3693</v>
      </c>
      <c r="AB36" s="1068"/>
      <c r="AC36" s="1068"/>
      <c r="AD36" s="1068"/>
      <c r="AE36" s="1068"/>
      <c r="AF36" s="1068"/>
      <c r="AG36" s="1068"/>
      <c r="AH36" s="1068"/>
      <c r="AI36" s="1068"/>
      <c r="AJ36" s="1068"/>
      <c r="AK36" s="1068"/>
      <c r="AL36" s="1068"/>
      <c r="AM36" s="1068"/>
      <c r="AN36" s="1068"/>
      <c r="AO36" s="1068"/>
      <c r="AP36" s="1068"/>
      <c r="AQ36" s="1068"/>
      <c r="AR36" s="1068"/>
      <c r="AS36" s="1068"/>
      <c r="AT36" s="1068"/>
      <c r="AU36" s="1068"/>
      <c r="AV36" s="1068"/>
      <c r="AW36" s="1068"/>
      <c r="AX36" s="1068"/>
      <c r="AY36" s="1068"/>
      <c r="AZ36" s="1068"/>
      <c r="BA36" s="1068"/>
      <c r="BB36" s="1068"/>
      <c r="BC36" s="1068"/>
      <c r="BD36" s="1068"/>
      <c r="BE36" s="1068"/>
      <c r="BF36" s="1068"/>
      <c r="BG36" s="1068"/>
      <c r="BH36" s="1068"/>
      <c r="BI36" s="1068"/>
      <c r="BJ36" s="1068"/>
      <c r="BK36" s="1068"/>
      <c r="BL36" s="1068"/>
      <c r="BM36" s="1068"/>
      <c r="BN36" s="1068"/>
      <c r="BO36" s="1068"/>
      <c r="BP36" s="1068"/>
      <c r="BQ36" s="1068"/>
      <c r="BR36" s="1068"/>
      <c r="BS36" s="1068"/>
      <c r="BT36" s="1068"/>
      <c r="BU36" s="1068"/>
      <c r="BV36" s="1068"/>
      <c r="BW36" s="1068"/>
      <c r="BX36" s="1068"/>
      <c r="BY36" s="1068"/>
      <c r="BZ36" s="1068"/>
      <c r="CA36" s="1068"/>
      <c r="CB36" s="1068"/>
      <c r="CC36" s="1068"/>
      <c r="CD36" s="1068"/>
      <c r="CE36" s="1068"/>
      <c r="CF36" s="1068"/>
      <c r="CG36" s="1068"/>
      <c r="CH36" s="1068"/>
      <c r="CI36" s="1068"/>
      <c r="CJ36" s="1068"/>
      <c r="CK36" s="1068"/>
      <c r="CL36" s="1068"/>
      <c r="CM36" s="1068"/>
      <c r="CN36" s="1068"/>
      <c r="CO36" s="1068"/>
      <c r="CP36" s="1068"/>
      <c r="CQ36" s="1068"/>
      <c r="CR36" s="1068"/>
      <c r="CS36" s="1068"/>
      <c r="CT36" s="1068"/>
      <c r="CU36" s="1068"/>
      <c r="CV36" s="1068"/>
      <c r="CW36" s="1068"/>
      <c r="CX36" s="1068"/>
      <c r="CY36" s="1068"/>
      <c r="CZ36" s="1068"/>
      <c r="DA36" s="1068"/>
      <c r="DB36" s="1068"/>
      <c r="DC36" s="1068"/>
      <c r="DD36" s="1068"/>
      <c r="DE36" s="1068"/>
      <c r="DF36" s="1068"/>
      <c r="DG36" s="1068"/>
      <c r="DH36" s="1068"/>
      <c r="DI36" s="1068"/>
      <c r="DJ36" s="1068"/>
      <c r="DK36" s="1068"/>
      <c r="DL36" s="1068"/>
      <c r="DM36" s="1068"/>
      <c r="DN36" s="1068"/>
      <c r="DO36" s="1068"/>
      <c r="DP36" s="1068"/>
      <c r="DQ36" s="1068"/>
      <c r="DR36" s="1068"/>
      <c r="DS36" s="1068"/>
      <c r="DT36" s="1068"/>
      <c r="DU36" s="1068"/>
      <c r="DV36" s="1068"/>
      <c r="DW36" s="1068"/>
      <c r="DX36" s="1068"/>
      <c r="DY36" s="1068"/>
      <c r="DZ36" s="1068"/>
      <c r="EA36" s="1068"/>
      <c r="EB36" s="1068"/>
      <c r="EC36" s="1068"/>
      <c r="ED36" s="1068"/>
      <c r="EE36" s="1068"/>
      <c r="EF36" s="1068"/>
      <c r="EG36" s="1068"/>
      <c r="EH36" s="1068"/>
      <c r="EI36" s="1068"/>
      <c r="EJ36" s="1068"/>
      <c r="EK36" s="1068"/>
      <c r="EL36" s="1068"/>
      <c r="EM36" s="1068"/>
      <c r="EN36" s="1068"/>
      <c r="EO36" s="1068"/>
      <c r="EP36" s="1068"/>
      <c r="EQ36" s="1068"/>
      <c r="ER36" s="1068"/>
      <c r="ES36" s="1068"/>
      <c r="ET36" s="1068"/>
      <c r="EU36" s="1068"/>
      <c r="EV36" s="1068"/>
      <c r="EW36" s="1068"/>
      <c r="EX36" s="1068"/>
      <c r="EY36" s="1068"/>
      <c r="EZ36" s="1068"/>
      <c r="FA36" s="1068"/>
      <c r="FB36" s="1068"/>
      <c r="FC36" s="1068"/>
      <c r="FD36" s="1068"/>
      <c r="FE36" s="1068"/>
      <c r="FF36" s="1068"/>
      <c r="FG36" s="1068"/>
      <c r="FH36" s="1068"/>
      <c r="FI36" s="1068"/>
      <c r="FJ36" s="1068"/>
      <c r="FK36" s="1068"/>
      <c r="FL36" s="1068"/>
      <c r="FM36" s="1068"/>
      <c r="FN36" s="1068"/>
      <c r="FO36" s="1068"/>
      <c r="FP36" s="1068"/>
      <c r="FQ36" s="1068"/>
    </row>
    <row r="37" spans="1:173" ht="30">
      <c r="A37" s="1167"/>
      <c r="B37" s="1515"/>
      <c r="C37" s="1516"/>
      <c r="D37" s="1524"/>
      <c r="E37" s="1537" t="s">
        <v>3462</v>
      </c>
      <c r="F37" s="1516"/>
      <c r="G37" s="1519"/>
      <c r="H37" s="1520"/>
      <c r="I37" s="1515"/>
      <c r="J37" s="1516"/>
      <c r="K37" s="1522"/>
      <c r="L37" s="1539"/>
      <c r="M37" s="1515"/>
      <c r="N37" s="1524"/>
      <c r="O37" s="1522"/>
      <c r="P37" s="1525"/>
      <c r="Q37" s="1526"/>
      <c r="R37" s="1526"/>
      <c r="S37" s="1526"/>
      <c r="T37" s="1527"/>
      <c r="U37" s="1527"/>
      <c r="V37" s="1526"/>
      <c r="W37" s="1526"/>
      <c r="X37" s="1527"/>
      <c r="Y37" s="1529"/>
      <c r="Z37" s="1541"/>
      <c r="AA37" s="1526"/>
      <c r="AB37" s="1068"/>
      <c r="AC37" s="1068"/>
      <c r="AD37" s="1068"/>
      <c r="AE37" s="1068"/>
      <c r="AF37" s="1068"/>
      <c r="AG37" s="1068"/>
      <c r="AH37" s="1068"/>
      <c r="AI37" s="1068"/>
      <c r="AJ37" s="1068"/>
      <c r="AK37" s="1068"/>
      <c r="AL37" s="1068"/>
      <c r="AM37" s="1068"/>
      <c r="AN37" s="1068"/>
      <c r="AO37" s="1068"/>
      <c r="AP37" s="1068"/>
      <c r="AQ37" s="1068"/>
      <c r="AR37" s="1068"/>
      <c r="AS37" s="1068"/>
      <c r="AT37" s="1068"/>
      <c r="AU37" s="1068"/>
      <c r="AV37" s="1068"/>
      <c r="AW37" s="1068"/>
      <c r="AX37" s="1068"/>
      <c r="AY37" s="1068"/>
      <c r="AZ37" s="1068"/>
      <c r="BA37" s="1068"/>
      <c r="BB37" s="1068"/>
      <c r="BC37" s="1068"/>
      <c r="BD37" s="1068"/>
      <c r="BE37" s="1068"/>
      <c r="BF37" s="1068"/>
      <c r="BG37" s="1068"/>
      <c r="BH37" s="1068"/>
      <c r="BI37" s="1068"/>
      <c r="BJ37" s="1068"/>
      <c r="BK37" s="1068"/>
      <c r="BL37" s="1068"/>
      <c r="BM37" s="1068"/>
      <c r="BN37" s="1068"/>
      <c r="BO37" s="1068"/>
      <c r="BP37" s="1068"/>
      <c r="BQ37" s="1068"/>
      <c r="BR37" s="1068"/>
      <c r="BS37" s="1068"/>
      <c r="BT37" s="1068"/>
      <c r="BU37" s="1068"/>
      <c r="BV37" s="1068"/>
      <c r="BW37" s="1068"/>
      <c r="BX37" s="1068"/>
      <c r="BY37" s="1068"/>
      <c r="BZ37" s="1068"/>
      <c r="CA37" s="1068"/>
      <c r="CB37" s="1068"/>
      <c r="CC37" s="1068"/>
      <c r="CD37" s="1068"/>
      <c r="CE37" s="1068"/>
      <c r="CF37" s="1068"/>
      <c r="CG37" s="1068"/>
      <c r="CH37" s="1068"/>
      <c r="CI37" s="1068"/>
      <c r="CJ37" s="1068"/>
      <c r="CK37" s="1068"/>
      <c r="CL37" s="1068"/>
      <c r="CM37" s="1068"/>
      <c r="CN37" s="1068"/>
      <c r="CO37" s="1068"/>
      <c r="CP37" s="1068"/>
      <c r="CQ37" s="1068"/>
      <c r="CR37" s="1068"/>
      <c r="CS37" s="1068"/>
      <c r="CT37" s="1068"/>
      <c r="CU37" s="1068"/>
      <c r="CV37" s="1068"/>
      <c r="CW37" s="1068"/>
      <c r="CX37" s="1068"/>
      <c r="CY37" s="1068"/>
      <c r="CZ37" s="1068"/>
      <c r="DA37" s="1068"/>
      <c r="DB37" s="1068"/>
      <c r="DC37" s="1068"/>
      <c r="DD37" s="1068"/>
      <c r="DE37" s="1068"/>
      <c r="DF37" s="1068"/>
      <c r="DG37" s="1068"/>
      <c r="DH37" s="1068"/>
      <c r="DI37" s="1068"/>
      <c r="DJ37" s="1068"/>
      <c r="DK37" s="1068"/>
      <c r="DL37" s="1068"/>
      <c r="DM37" s="1068"/>
      <c r="DN37" s="1068"/>
      <c r="DO37" s="1068"/>
      <c r="DP37" s="1068"/>
      <c r="DQ37" s="1068"/>
      <c r="DR37" s="1068"/>
      <c r="DS37" s="1068"/>
      <c r="DT37" s="1068"/>
      <c r="DU37" s="1068"/>
      <c r="DV37" s="1068"/>
      <c r="DW37" s="1068"/>
      <c r="DX37" s="1068"/>
      <c r="DY37" s="1068"/>
      <c r="DZ37" s="1068"/>
      <c r="EA37" s="1068"/>
      <c r="EB37" s="1068"/>
      <c r="EC37" s="1068"/>
      <c r="ED37" s="1068"/>
      <c r="EE37" s="1068"/>
      <c r="EF37" s="1068"/>
      <c r="EG37" s="1068"/>
      <c r="EH37" s="1068"/>
      <c r="EI37" s="1068"/>
      <c r="EJ37" s="1068"/>
      <c r="EK37" s="1068"/>
      <c r="EL37" s="1068"/>
      <c r="EM37" s="1068"/>
      <c r="EN37" s="1068"/>
      <c r="EO37" s="1068"/>
      <c r="EP37" s="1068"/>
      <c r="EQ37" s="1068"/>
      <c r="ER37" s="1068"/>
      <c r="ES37" s="1068"/>
      <c r="ET37" s="1068"/>
      <c r="EU37" s="1068"/>
      <c r="EV37" s="1068"/>
      <c r="EW37" s="1068"/>
      <c r="EX37" s="1068"/>
      <c r="EY37" s="1068"/>
      <c r="EZ37" s="1068"/>
      <c r="FA37" s="1068"/>
      <c r="FB37" s="1068"/>
      <c r="FC37" s="1068"/>
      <c r="FD37" s="1068"/>
      <c r="FE37" s="1068"/>
      <c r="FF37" s="1068"/>
      <c r="FG37" s="1068"/>
      <c r="FH37" s="1068"/>
      <c r="FI37" s="1068"/>
      <c r="FJ37" s="1068"/>
      <c r="FK37" s="1068"/>
      <c r="FL37" s="1068"/>
      <c r="FM37" s="1068"/>
      <c r="FN37" s="1068"/>
      <c r="FO37" s="1068"/>
      <c r="FP37" s="1068"/>
      <c r="FQ37" s="1068"/>
    </row>
    <row r="38" spans="1:173" ht="30">
      <c r="A38" s="1167"/>
      <c r="B38" s="1515"/>
      <c r="C38" s="1516"/>
      <c r="D38" s="1524"/>
      <c r="E38" s="1537" t="s">
        <v>3462</v>
      </c>
      <c r="F38" s="1516"/>
      <c r="G38" s="1519"/>
      <c r="H38" s="1520"/>
      <c r="I38" s="1515"/>
      <c r="J38" s="1516"/>
      <c r="K38" s="1522"/>
      <c r="L38" s="1539"/>
      <c r="M38" s="1515"/>
      <c r="N38" s="1524"/>
      <c r="O38" s="1522"/>
      <c r="P38" s="1525"/>
      <c r="Q38" s="1526"/>
      <c r="R38" s="1544" t="s">
        <v>103</v>
      </c>
      <c r="S38" s="1544" t="s">
        <v>3829</v>
      </c>
      <c r="T38" s="1527"/>
      <c r="U38" s="1527"/>
      <c r="V38" s="1526"/>
      <c r="W38" s="1526"/>
      <c r="X38" s="1527"/>
      <c r="Y38" s="1529"/>
      <c r="Z38" s="1541"/>
      <c r="AA38" s="1544" t="s">
        <v>3831</v>
      </c>
      <c r="AB38" s="1068"/>
      <c r="AC38" s="1068"/>
      <c r="AD38" s="1068"/>
      <c r="AE38" s="1068"/>
      <c r="AF38" s="1068"/>
      <c r="AG38" s="1068"/>
      <c r="AH38" s="1068"/>
      <c r="AI38" s="1068"/>
      <c r="AJ38" s="1068"/>
      <c r="AK38" s="1068"/>
      <c r="AL38" s="1068"/>
      <c r="AM38" s="1068"/>
      <c r="AN38" s="1068"/>
      <c r="AO38" s="1068"/>
      <c r="AP38" s="1068"/>
      <c r="AQ38" s="1068"/>
      <c r="AR38" s="1068"/>
      <c r="AS38" s="1068"/>
      <c r="AT38" s="1068"/>
      <c r="AU38" s="1068"/>
      <c r="AV38" s="1068"/>
      <c r="AW38" s="1068"/>
      <c r="AX38" s="1068"/>
      <c r="AY38" s="1068"/>
      <c r="AZ38" s="1068"/>
      <c r="BA38" s="1068"/>
      <c r="BB38" s="1068"/>
      <c r="BC38" s="1068"/>
      <c r="BD38" s="1068"/>
      <c r="BE38" s="1068"/>
      <c r="BF38" s="1068"/>
      <c r="BG38" s="1068"/>
      <c r="BH38" s="1068"/>
      <c r="BI38" s="1068"/>
      <c r="BJ38" s="1068"/>
      <c r="BK38" s="1068"/>
      <c r="BL38" s="1068"/>
      <c r="BM38" s="1068"/>
      <c r="BN38" s="1068"/>
      <c r="BO38" s="1068"/>
      <c r="BP38" s="1068"/>
      <c r="BQ38" s="1068"/>
      <c r="BR38" s="1068"/>
      <c r="BS38" s="1068"/>
      <c r="BT38" s="1068"/>
      <c r="BU38" s="1068"/>
      <c r="BV38" s="1068"/>
      <c r="BW38" s="1068"/>
      <c r="BX38" s="1068"/>
      <c r="BY38" s="1068"/>
      <c r="BZ38" s="1068"/>
      <c r="CA38" s="1068"/>
      <c r="CB38" s="1068"/>
      <c r="CC38" s="1068"/>
      <c r="CD38" s="1068"/>
      <c r="CE38" s="1068"/>
      <c r="CF38" s="1068"/>
      <c r="CG38" s="1068"/>
      <c r="CH38" s="1068"/>
      <c r="CI38" s="1068"/>
      <c r="CJ38" s="1068"/>
      <c r="CK38" s="1068"/>
      <c r="CL38" s="1068"/>
      <c r="CM38" s="1068"/>
      <c r="CN38" s="1068"/>
      <c r="CO38" s="1068"/>
      <c r="CP38" s="1068"/>
      <c r="CQ38" s="1068"/>
      <c r="CR38" s="1068"/>
      <c r="CS38" s="1068"/>
      <c r="CT38" s="1068"/>
      <c r="CU38" s="1068"/>
      <c r="CV38" s="1068"/>
      <c r="CW38" s="1068"/>
      <c r="CX38" s="1068"/>
      <c r="CY38" s="1068"/>
      <c r="CZ38" s="1068"/>
      <c r="DA38" s="1068"/>
      <c r="DB38" s="1068"/>
      <c r="DC38" s="1068"/>
      <c r="DD38" s="1068"/>
      <c r="DE38" s="1068"/>
      <c r="DF38" s="1068"/>
      <c r="DG38" s="1068"/>
      <c r="DH38" s="1068"/>
      <c r="DI38" s="1068"/>
      <c r="DJ38" s="1068"/>
      <c r="DK38" s="1068"/>
      <c r="DL38" s="1068"/>
      <c r="DM38" s="1068"/>
      <c r="DN38" s="1068"/>
      <c r="DO38" s="1068"/>
      <c r="DP38" s="1068"/>
      <c r="DQ38" s="1068"/>
      <c r="DR38" s="1068"/>
      <c r="DS38" s="1068"/>
      <c r="DT38" s="1068"/>
      <c r="DU38" s="1068"/>
      <c r="DV38" s="1068"/>
      <c r="DW38" s="1068"/>
      <c r="DX38" s="1068"/>
      <c r="DY38" s="1068"/>
      <c r="DZ38" s="1068"/>
      <c r="EA38" s="1068"/>
      <c r="EB38" s="1068"/>
      <c r="EC38" s="1068"/>
      <c r="ED38" s="1068"/>
      <c r="EE38" s="1068"/>
      <c r="EF38" s="1068"/>
      <c r="EG38" s="1068"/>
      <c r="EH38" s="1068"/>
      <c r="EI38" s="1068"/>
      <c r="EJ38" s="1068"/>
      <c r="EK38" s="1068"/>
      <c r="EL38" s="1068"/>
      <c r="EM38" s="1068"/>
      <c r="EN38" s="1068"/>
      <c r="EO38" s="1068"/>
      <c r="EP38" s="1068"/>
      <c r="EQ38" s="1068"/>
      <c r="ER38" s="1068"/>
      <c r="ES38" s="1068"/>
      <c r="ET38" s="1068"/>
      <c r="EU38" s="1068"/>
      <c r="EV38" s="1068"/>
      <c r="EW38" s="1068"/>
      <c r="EX38" s="1068"/>
      <c r="EY38" s="1068"/>
      <c r="EZ38" s="1068"/>
      <c r="FA38" s="1068"/>
      <c r="FB38" s="1068"/>
      <c r="FC38" s="1068"/>
      <c r="FD38" s="1068"/>
      <c r="FE38" s="1068"/>
      <c r="FF38" s="1068"/>
      <c r="FG38" s="1068"/>
      <c r="FH38" s="1068"/>
      <c r="FI38" s="1068"/>
      <c r="FJ38" s="1068"/>
      <c r="FK38" s="1068"/>
      <c r="FL38" s="1068"/>
      <c r="FM38" s="1068"/>
      <c r="FN38" s="1068"/>
      <c r="FO38" s="1068"/>
      <c r="FP38" s="1068"/>
      <c r="FQ38" s="1068"/>
    </row>
    <row r="39" spans="1:173" ht="30">
      <c r="A39" s="1167"/>
      <c r="B39" s="1515"/>
      <c r="C39" s="1516"/>
      <c r="D39" s="1524"/>
      <c r="E39" s="1537" t="s">
        <v>3462</v>
      </c>
      <c r="F39" s="1515"/>
      <c r="G39" s="1519"/>
      <c r="H39" s="1520"/>
      <c r="I39" s="1515"/>
      <c r="J39" s="1516"/>
      <c r="K39" s="1522"/>
      <c r="L39" s="1539"/>
      <c r="M39" s="1515"/>
      <c r="N39" s="1524"/>
      <c r="O39" s="1522"/>
      <c r="P39" s="1525"/>
      <c r="Q39" s="1526"/>
      <c r="R39" s="1526"/>
      <c r="S39" s="1526"/>
      <c r="T39" s="1527"/>
      <c r="U39" s="1527"/>
      <c r="V39" s="1526"/>
      <c r="W39" s="1526"/>
      <c r="X39" s="1527"/>
      <c r="Y39" s="1529"/>
      <c r="Z39" s="1541"/>
      <c r="AA39" s="1526"/>
      <c r="AB39" s="1068"/>
      <c r="AC39" s="1068"/>
      <c r="AD39" s="1068"/>
      <c r="AE39" s="1068"/>
      <c r="AF39" s="1068"/>
      <c r="AG39" s="1068"/>
      <c r="AH39" s="1068"/>
      <c r="AI39" s="1068"/>
      <c r="AJ39" s="1068"/>
      <c r="AK39" s="1068"/>
      <c r="AL39" s="1068"/>
      <c r="AM39" s="1068"/>
      <c r="AN39" s="1068"/>
      <c r="AO39" s="1068"/>
      <c r="AP39" s="1068"/>
      <c r="AQ39" s="1068"/>
      <c r="AR39" s="1068"/>
      <c r="AS39" s="1068"/>
      <c r="AT39" s="1068"/>
      <c r="AU39" s="1068"/>
      <c r="AV39" s="1068"/>
      <c r="AW39" s="1068"/>
      <c r="AX39" s="1068"/>
      <c r="AY39" s="1068"/>
      <c r="AZ39" s="1068"/>
      <c r="BA39" s="1068"/>
      <c r="BB39" s="1068"/>
      <c r="BC39" s="1068"/>
      <c r="BD39" s="1068"/>
      <c r="BE39" s="1068"/>
      <c r="BF39" s="1068"/>
      <c r="BG39" s="1068"/>
      <c r="BH39" s="1068"/>
      <c r="BI39" s="1068"/>
      <c r="BJ39" s="1068"/>
      <c r="BK39" s="1068"/>
      <c r="BL39" s="1068"/>
      <c r="BM39" s="1068"/>
      <c r="BN39" s="1068"/>
      <c r="BO39" s="1068"/>
      <c r="BP39" s="1068"/>
      <c r="BQ39" s="1068"/>
      <c r="BR39" s="1068"/>
      <c r="BS39" s="1068"/>
      <c r="BT39" s="1068"/>
      <c r="BU39" s="1068"/>
      <c r="BV39" s="1068"/>
      <c r="BW39" s="1068"/>
      <c r="BX39" s="1068"/>
      <c r="BY39" s="1068"/>
      <c r="BZ39" s="1068"/>
      <c r="CA39" s="1068"/>
      <c r="CB39" s="1068"/>
      <c r="CC39" s="1068"/>
      <c r="CD39" s="1068"/>
      <c r="CE39" s="1068"/>
      <c r="CF39" s="1068"/>
      <c r="CG39" s="1068"/>
      <c r="CH39" s="1068"/>
      <c r="CI39" s="1068"/>
      <c r="CJ39" s="1068"/>
      <c r="CK39" s="1068"/>
      <c r="CL39" s="1068"/>
      <c r="CM39" s="1068"/>
      <c r="CN39" s="1068"/>
      <c r="CO39" s="1068"/>
      <c r="CP39" s="1068"/>
      <c r="CQ39" s="1068"/>
      <c r="CR39" s="1068"/>
      <c r="CS39" s="1068"/>
      <c r="CT39" s="1068"/>
      <c r="CU39" s="1068"/>
      <c r="CV39" s="1068"/>
      <c r="CW39" s="1068"/>
      <c r="CX39" s="1068"/>
      <c r="CY39" s="1068"/>
      <c r="CZ39" s="1068"/>
      <c r="DA39" s="1068"/>
      <c r="DB39" s="1068"/>
      <c r="DC39" s="1068"/>
      <c r="DD39" s="1068"/>
      <c r="DE39" s="1068"/>
      <c r="DF39" s="1068"/>
      <c r="DG39" s="1068"/>
      <c r="DH39" s="1068"/>
      <c r="DI39" s="1068"/>
      <c r="DJ39" s="1068"/>
      <c r="DK39" s="1068"/>
      <c r="DL39" s="1068"/>
      <c r="DM39" s="1068"/>
      <c r="DN39" s="1068"/>
      <c r="DO39" s="1068"/>
      <c r="DP39" s="1068"/>
      <c r="DQ39" s="1068"/>
      <c r="DR39" s="1068"/>
      <c r="DS39" s="1068"/>
      <c r="DT39" s="1068"/>
      <c r="DU39" s="1068"/>
      <c r="DV39" s="1068"/>
      <c r="DW39" s="1068"/>
      <c r="DX39" s="1068"/>
      <c r="DY39" s="1068"/>
      <c r="DZ39" s="1068"/>
      <c r="EA39" s="1068"/>
      <c r="EB39" s="1068"/>
      <c r="EC39" s="1068"/>
      <c r="ED39" s="1068"/>
      <c r="EE39" s="1068"/>
      <c r="EF39" s="1068"/>
      <c r="EG39" s="1068"/>
      <c r="EH39" s="1068"/>
      <c r="EI39" s="1068"/>
      <c r="EJ39" s="1068"/>
      <c r="EK39" s="1068"/>
      <c r="EL39" s="1068"/>
      <c r="EM39" s="1068"/>
      <c r="EN39" s="1068"/>
      <c r="EO39" s="1068"/>
      <c r="EP39" s="1068"/>
      <c r="EQ39" s="1068"/>
      <c r="ER39" s="1068"/>
      <c r="ES39" s="1068"/>
      <c r="ET39" s="1068"/>
      <c r="EU39" s="1068"/>
      <c r="EV39" s="1068"/>
      <c r="EW39" s="1068"/>
      <c r="EX39" s="1068"/>
      <c r="EY39" s="1068"/>
      <c r="EZ39" s="1068"/>
      <c r="FA39" s="1068"/>
      <c r="FB39" s="1068"/>
      <c r="FC39" s="1068"/>
      <c r="FD39" s="1068"/>
      <c r="FE39" s="1068"/>
      <c r="FF39" s="1068"/>
      <c r="FG39" s="1068"/>
      <c r="FH39" s="1068"/>
      <c r="FI39" s="1068"/>
      <c r="FJ39" s="1068"/>
      <c r="FK39" s="1068"/>
      <c r="FL39" s="1068"/>
      <c r="FM39" s="1068"/>
      <c r="FN39" s="1068"/>
      <c r="FO39" s="1068"/>
      <c r="FP39" s="1068"/>
      <c r="FQ39" s="1068"/>
    </row>
    <row r="40" spans="1:173" ht="30">
      <c r="A40" s="1167"/>
      <c r="B40" s="1515"/>
      <c r="C40" s="1524"/>
      <c r="D40" s="1524"/>
      <c r="E40" s="1537" t="s">
        <v>3462</v>
      </c>
      <c r="F40" s="1515"/>
      <c r="G40" s="1519"/>
      <c r="H40" s="1520"/>
      <c r="I40" s="1515"/>
      <c r="J40" s="1524"/>
      <c r="K40" s="1522"/>
      <c r="L40" s="1539"/>
      <c r="M40" s="1515"/>
      <c r="N40" s="1524"/>
      <c r="O40" s="1522"/>
      <c r="P40" s="1525"/>
      <c r="Q40" s="1526"/>
      <c r="R40" s="1526"/>
      <c r="S40" s="1526"/>
      <c r="T40" s="1527"/>
      <c r="U40" s="1527"/>
      <c r="V40" s="1526"/>
      <c r="W40" s="1526"/>
      <c r="X40" s="1527"/>
      <c r="Y40" s="1529"/>
      <c r="Z40" s="1541"/>
      <c r="AA40" s="1526"/>
      <c r="AB40" s="1068"/>
      <c r="AC40" s="1068"/>
      <c r="AD40" s="1068"/>
      <c r="AE40" s="1068"/>
      <c r="AF40" s="1068"/>
      <c r="AG40" s="1068"/>
      <c r="AH40" s="1068"/>
      <c r="AI40" s="1068"/>
      <c r="AJ40" s="1068"/>
      <c r="AK40" s="1068"/>
      <c r="AL40" s="1068"/>
      <c r="AM40" s="1068"/>
      <c r="AN40" s="1068"/>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c r="CC40" s="1068"/>
      <c r="CD40" s="1068"/>
      <c r="CE40" s="1068"/>
      <c r="CF40" s="1068"/>
      <c r="CG40" s="1068"/>
      <c r="CH40" s="1068"/>
      <c r="CI40" s="1068"/>
      <c r="CJ40" s="1068"/>
      <c r="CK40" s="1068"/>
      <c r="CL40" s="1068"/>
      <c r="CM40" s="1068"/>
      <c r="CN40" s="1068"/>
      <c r="CO40" s="1068"/>
      <c r="CP40" s="1068"/>
      <c r="CQ40" s="1068"/>
      <c r="CR40" s="1068"/>
      <c r="CS40" s="1068"/>
      <c r="CT40" s="1068"/>
      <c r="CU40" s="1068"/>
      <c r="CV40" s="1068"/>
      <c r="CW40" s="1068"/>
      <c r="CX40" s="1068"/>
      <c r="CY40" s="1068"/>
      <c r="CZ40" s="1068"/>
      <c r="DA40" s="1068"/>
      <c r="DB40" s="1068"/>
      <c r="DC40" s="1068"/>
      <c r="DD40" s="1068"/>
      <c r="DE40" s="1068"/>
      <c r="DF40" s="1068"/>
      <c r="DG40" s="1068"/>
      <c r="DH40" s="1068"/>
      <c r="DI40" s="1068"/>
      <c r="DJ40" s="1068"/>
      <c r="DK40" s="1068"/>
      <c r="DL40" s="1068"/>
      <c r="DM40" s="1068"/>
      <c r="DN40" s="1068"/>
      <c r="DO40" s="1068"/>
      <c r="DP40" s="1068"/>
      <c r="DQ40" s="1068"/>
      <c r="DR40" s="1068"/>
      <c r="DS40" s="1068"/>
      <c r="DT40" s="1068"/>
      <c r="DU40" s="1068"/>
      <c r="DV40" s="1068"/>
      <c r="DW40" s="1068"/>
      <c r="DX40" s="1068"/>
      <c r="DY40" s="1068"/>
      <c r="DZ40" s="1068"/>
      <c r="EA40" s="1068"/>
      <c r="EB40" s="1068"/>
      <c r="EC40" s="1068"/>
      <c r="ED40" s="1068"/>
      <c r="EE40" s="1068"/>
      <c r="EF40" s="1068"/>
      <c r="EG40" s="1068"/>
      <c r="EH40" s="1068"/>
      <c r="EI40" s="1068"/>
      <c r="EJ40" s="1068"/>
      <c r="EK40" s="1068"/>
      <c r="EL40" s="1068"/>
      <c r="EM40" s="1068"/>
      <c r="EN40" s="1068"/>
      <c r="EO40" s="1068"/>
      <c r="EP40" s="1068"/>
      <c r="EQ40" s="1068"/>
      <c r="ER40" s="1068"/>
      <c r="ES40" s="1068"/>
      <c r="ET40" s="1068"/>
      <c r="EU40" s="1068"/>
      <c r="EV40" s="1068"/>
      <c r="EW40" s="1068"/>
      <c r="EX40" s="1068"/>
      <c r="EY40" s="1068"/>
      <c r="EZ40" s="1068"/>
      <c r="FA40" s="1068"/>
      <c r="FB40" s="1068"/>
      <c r="FC40" s="1068"/>
      <c r="FD40" s="1068"/>
      <c r="FE40" s="1068"/>
      <c r="FF40" s="1068"/>
      <c r="FG40" s="1068"/>
      <c r="FH40" s="1068"/>
      <c r="FI40" s="1068"/>
      <c r="FJ40" s="1068"/>
      <c r="FK40" s="1068"/>
      <c r="FL40" s="1068"/>
      <c r="FM40" s="1068"/>
      <c r="FN40" s="1068"/>
      <c r="FO40" s="1068"/>
      <c r="FP40" s="1068"/>
      <c r="FQ40" s="1068"/>
    </row>
    <row r="41" spans="1:173">
      <c r="A41" s="1167"/>
      <c r="B41" s="1545"/>
      <c r="C41" s="1545"/>
      <c r="D41" s="1545"/>
      <c r="E41" s="1545"/>
      <c r="F41" s="1545"/>
      <c r="G41" s="1545"/>
      <c r="H41" s="1545"/>
      <c r="I41" s="1545"/>
      <c r="J41" s="1545"/>
      <c r="K41" s="1545"/>
      <c r="L41" s="1545"/>
      <c r="M41" s="1545"/>
      <c r="N41" s="1545"/>
      <c r="O41" s="1545"/>
      <c r="P41" s="1545"/>
      <c r="Q41" s="1167"/>
      <c r="R41" s="1167"/>
      <c r="S41" s="1167"/>
      <c r="T41" s="1167"/>
      <c r="U41" s="1167"/>
      <c r="V41" s="1167"/>
      <c r="W41" s="1167"/>
      <c r="X41" s="1167"/>
      <c r="Y41" s="1167"/>
      <c r="Z41" s="1167"/>
      <c r="AA41" s="1167"/>
      <c r="AB41" s="1068"/>
      <c r="AC41" s="1068"/>
      <c r="AD41" s="1068"/>
      <c r="AE41" s="1068"/>
      <c r="AF41" s="1068"/>
      <c r="AG41" s="1068"/>
      <c r="AH41" s="1068"/>
      <c r="AI41" s="1068"/>
      <c r="AJ41" s="1068"/>
      <c r="AK41" s="1068"/>
      <c r="AL41" s="1068"/>
      <c r="AM41" s="1068"/>
      <c r="AN41" s="1068"/>
      <c r="AO41" s="1068"/>
      <c r="AP41" s="1068"/>
      <c r="AQ41" s="1068"/>
      <c r="AR41" s="1068"/>
      <c r="AS41" s="1068"/>
      <c r="AT41" s="1068"/>
      <c r="AU41" s="1068"/>
      <c r="AV41" s="1068"/>
      <c r="AW41" s="1068"/>
      <c r="AX41" s="1068"/>
      <c r="AY41" s="1068"/>
      <c r="AZ41" s="1068"/>
      <c r="BA41" s="1068"/>
      <c r="BB41" s="1068"/>
      <c r="BC41" s="1068"/>
      <c r="BD41" s="1068"/>
      <c r="BE41" s="1068"/>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c r="CC41" s="1068"/>
      <c r="CD41" s="1068"/>
      <c r="CE41" s="1068"/>
      <c r="CF41" s="1068"/>
      <c r="CG41" s="1068"/>
      <c r="CH41" s="1068"/>
      <c r="CI41" s="1068"/>
      <c r="CJ41" s="1068"/>
      <c r="CK41" s="1068"/>
      <c r="CL41" s="1068"/>
      <c r="CM41" s="1068"/>
      <c r="CN41" s="1068"/>
      <c r="CO41" s="1068"/>
      <c r="CP41" s="1068"/>
      <c r="CQ41" s="1068"/>
      <c r="CR41" s="1068"/>
      <c r="CS41" s="1068"/>
      <c r="CT41" s="1068"/>
      <c r="CU41" s="1068"/>
      <c r="CV41" s="1068"/>
      <c r="CW41" s="1068"/>
      <c r="CX41" s="1068"/>
      <c r="CY41" s="1068"/>
      <c r="CZ41" s="1068"/>
      <c r="DA41" s="1068"/>
      <c r="DB41" s="1068"/>
      <c r="DC41" s="1068"/>
      <c r="DD41" s="1068"/>
      <c r="DE41" s="1068"/>
      <c r="DF41" s="1068"/>
      <c r="DG41" s="1068"/>
      <c r="DH41" s="1068"/>
      <c r="DI41" s="1068"/>
      <c r="DJ41" s="1068"/>
      <c r="DK41" s="1068"/>
      <c r="DL41" s="1068"/>
      <c r="DM41" s="1068"/>
      <c r="DN41" s="1068"/>
      <c r="DO41" s="1068"/>
      <c r="DP41" s="1068"/>
      <c r="DQ41" s="1068"/>
      <c r="DR41" s="1068"/>
      <c r="DS41" s="1068"/>
      <c r="DT41" s="1068"/>
      <c r="DU41" s="1068"/>
      <c r="DV41" s="1068"/>
      <c r="DW41" s="1068"/>
      <c r="DX41" s="1068"/>
      <c r="DY41" s="1068"/>
      <c r="DZ41" s="1068"/>
      <c r="EA41" s="1068"/>
      <c r="EB41" s="1068"/>
      <c r="EC41" s="1068"/>
      <c r="ED41" s="1068"/>
      <c r="EE41" s="1068"/>
      <c r="EF41" s="1068"/>
      <c r="EG41" s="1068"/>
      <c r="EH41" s="1068"/>
      <c r="EI41" s="1068"/>
      <c r="EJ41" s="1068"/>
      <c r="EK41" s="1068"/>
      <c r="EL41" s="1068"/>
      <c r="EM41" s="1068"/>
      <c r="EN41" s="1068"/>
      <c r="EO41" s="1068"/>
      <c r="EP41" s="1068"/>
      <c r="EQ41" s="1068"/>
      <c r="ER41" s="1068"/>
      <c r="ES41" s="1068"/>
      <c r="ET41" s="1068"/>
      <c r="EU41" s="1068"/>
      <c r="EV41" s="1068"/>
      <c r="EW41" s="1068"/>
      <c r="EX41" s="1068"/>
      <c r="EY41" s="1068"/>
      <c r="EZ41" s="1068"/>
      <c r="FA41" s="1068"/>
      <c r="FB41" s="1068"/>
      <c r="FC41" s="1068"/>
      <c r="FD41" s="1068"/>
      <c r="FE41" s="1068"/>
      <c r="FF41" s="1068"/>
      <c r="FG41" s="1068"/>
      <c r="FH41" s="1068"/>
      <c r="FI41" s="1068"/>
      <c r="FJ41" s="1068"/>
      <c r="FK41" s="1068"/>
      <c r="FL41" s="1068"/>
      <c r="FM41" s="1068"/>
      <c r="FN41" s="1068"/>
      <c r="FO41" s="1068"/>
      <c r="FP41" s="1068"/>
      <c r="FQ41" s="1068"/>
    </row>
    <row r="42" spans="1:173">
      <c r="A42" s="1068"/>
      <c r="B42" s="1538"/>
      <c r="C42" s="1538"/>
      <c r="D42" s="1538"/>
      <c r="E42" s="1538"/>
      <c r="F42" s="1538"/>
      <c r="G42" s="1538"/>
      <c r="H42" s="1538"/>
      <c r="I42" s="1538"/>
      <c r="J42" s="1538"/>
      <c r="K42" s="1538"/>
      <c r="L42" s="1538"/>
      <c r="M42" s="1538"/>
      <c r="N42" s="1538"/>
      <c r="O42" s="1538"/>
      <c r="P42" s="1538"/>
      <c r="Q42" s="1068"/>
      <c r="R42" s="1068"/>
      <c r="S42" s="1068"/>
      <c r="T42" s="1068"/>
      <c r="U42" s="1068"/>
      <c r="V42" s="1068"/>
      <c r="W42" s="1068"/>
      <c r="X42" s="1068"/>
      <c r="Y42" s="1068"/>
      <c r="Z42" s="1068"/>
      <c r="AA42" s="1068"/>
      <c r="AB42" s="1068"/>
      <c r="AC42" s="1068"/>
      <c r="AD42" s="1068"/>
      <c r="AE42" s="1068"/>
      <c r="AF42" s="1068"/>
      <c r="AG42" s="1068"/>
      <c r="AH42" s="1068"/>
      <c r="AI42" s="1068"/>
      <c r="AJ42" s="1068"/>
      <c r="AK42" s="1068"/>
      <c r="AL42" s="1068"/>
      <c r="AM42" s="1068"/>
      <c r="AN42" s="1068"/>
      <c r="AO42" s="1068"/>
      <c r="AP42" s="1068"/>
      <c r="AQ42" s="1068"/>
      <c r="AR42" s="1068"/>
      <c r="AS42" s="1068"/>
      <c r="AT42" s="1068"/>
      <c r="AU42" s="1068"/>
      <c r="AV42" s="1068"/>
      <c r="AW42" s="1068"/>
      <c r="AX42" s="1068"/>
      <c r="AY42" s="1068"/>
      <c r="AZ42" s="1068"/>
      <c r="BA42" s="1068"/>
      <c r="BB42" s="1068"/>
      <c r="BC42" s="1068"/>
      <c r="BD42" s="1068"/>
      <c r="BE42" s="1068"/>
      <c r="BF42" s="1068"/>
      <c r="BG42" s="1068"/>
      <c r="BH42" s="1068"/>
      <c r="BI42" s="1068"/>
      <c r="BJ42" s="1068"/>
      <c r="BK42" s="1068"/>
      <c r="BL42" s="1068"/>
      <c r="BM42" s="1068"/>
      <c r="BN42" s="1068"/>
      <c r="BO42" s="1068"/>
      <c r="BP42" s="1068"/>
      <c r="BQ42" s="1068"/>
      <c r="BR42" s="1068"/>
      <c r="BS42" s="1068"/>
      <c r="BT42" s="1068"/>
      <c r="BU42" s="1068"/>
      <c r="BV42" s="1068"/>
      <c r="BW42" s="1068"/>
      <c r="BX42" s="1068"/>
      <c r="BY42" s="1068"/>
      <c r="BZ42" s="1068"/>
      <c r="CA42" s="1068"/>
      <c r="CB42" s="1068"/>
      <c r="CC42" s="1068"/>
      <c r="CD42" s="1068"/>
      <c r="CE42" s="1068"/>
      <c r="CF42" s="1068"/>
      <c r="CG42" s="1068"/>
      <c r="CH42" s="1068"/>
      <c r="CI42" s="1068"/>
      <c r="CJ42" s="1068"/>
      <c r="CK42" s="1068"/>
      <c r="CL42" s="1068"/>
      <c r="CM42" s="1068"/>
      <c r="CN42" s="1068"/>
      <c r="CO42" s="1068"/>
      <c r="CP42" s="1068"/>
      <c r="CQ42" s="1068"/>
      <c r="CR42" s="1068"/>
      <c r="CS42" s="1068"/>
      <c r="CT42" s="1068"/>
      <c r="CU42" s="1068"/>
      <c r="CV42" s="1068"/>
      <c r="CW42" s="1068"/>
      <c r="CX42" s="1068"/>
      <c r="CY42" s="1068"/>
      <c r="CZ42" s="1068"/>
      <c r="DA42" s="1068"/>
      <c r="DB42" s="1068"/>
      <c r="DC42" s="1068"/>
      <c r="DD42" s="1068"/>
      <c r="DE42" s="1068"/>
      <c r="DF42" s="1068"/>
      <c r="DG42" s="1068"/>
      <c r="DH42" s="1068"/>
      <c r="DI42" s="1068"/>
      <c r="DJ42" s="1068"/>
      <c r="DK42" s="1068"/>
      <c r="DL42" s="1068"/>
      <c r="DM42" s="1068"/>
      <c r="DN42" s="1068"/>
      <c r="DO42" s="1068"/>
      <c r="DP42" s="1068"/>
      <c r="DQ42" s="1068"/>
      <c r="DR42" s="1068"/>
      <c r="DS42" s="1068"/>
      <c r="DT42" s="1068"/>
      <c r="DU42" s="1068"/>
      <c r="DV42" s="1068"/>
      <c r="DW42" s="1068"/>
      <c r="DX42" s="1068"/>
      <c r="DY42" s="1068"/>
      <c r="DZ42" s="1068"/>
      <c r="EA42" s="1068"/>
      <c r="EB42" s="1068"/>
      <c r="EC42" s="1068"/>
      <c r="ED42" s="1068"/>
      <c r="EE42" s="1068"/>
      <c r="EF42" s="1068"/>
      <c r="EG42" s="1068"/>
      <c r="EH42" s="1068"/>
      <c r="EI42" s="1068"/>
      <c r="EJ42" s="1068"/>
      <c r="EK42" s="1068"/>
      <c r="EL42" s="1068"/>
      <c r="EM42" s="1068"/>
      <c r="EN42" s="1068"/>
      <c r="EO42" s="1068"/>
      <c r="EP42" s="1068"/>
      <c r="EQ42" s="1068"/>
      <c r="ER42" s="1068"/>
      <c r="ES42" s="1068"/>
      <c r="ET42" s="1068"/>
      <c r="EU42" s="1068"/>
      <c r="EV42" s="1068"/>
      <c r="EW42" s="1068"/>
      <c r="EX42" s="1068"/>
      <c r="EY42" s="1068"/>
      <c r="EZ42" s="1068"/>
      <c r="FA42" s="1068"/>
      <c r="FB42" s="1068"/>
      <c r="FC42" s="1068"/>
      <c r="FD42" s="1068"/>
      <c r="FE42" s="1068"/>
      <c r="FF42" s="1068"/>
      <c r="FG42" s="1068"/>
      <c r="FH42" s="1068"/>
      <c r="FI42" s="1068"/>
      <c r="FJ42" s="1068"/>
      <c r="FK42" s="1068"/>
      <c r="FL42" s="1068"/>
      <c r="FM42" s="1068"/>
      <c r="FN42" s="1068"/>
      <c r="FO42" s="1068"/>
      <c r="FP42" s="1068"/>
      <c r="FQ42" s="1068"/>
    </row>
    <row r="43" spans="1:173">
      <c r="A43" s="1068"/>
      <c r="B43" s="1538"/>
      <c r="C43" s="1538"/>
      <c r="D43" s="1538"/>
      <c r="E43" s="1538"/>
      <c r="F43" s="1538"/>
      <c r="G43" s="1538"/>
      <c r="H43" s="1538"/>
      <c r="I43" s="1538"/>
      <c r="J43" s="1538"/>
      <c r="K43" s="1538"/>
      <c r="L43" s="1538"/>
      <c r="M43" s="1538"/>
      <c r="N43" s="1538"/>
      <c r="O43" s="1538"/>
      <c r="P43" s="1538"/>
      <c r="Q43" s="1068"/>
      <c r="R43" s="1068"/>
      <c r="S43" s="1068"/>
      <c r="T43" s="1068"/>
      <c r="U43" s="1068"/>
      <c r="V43" s="1068"/>
      <c r="W43" s="1068"/>
      <c r="X43" s="1068"/>
      <c r="Y43" s="1068"/>
      <c r="Z43" s="1068"/>
      <c r="AA43" s="1068"/>
      <c r="AB43" s="1068"/>
      <c r="AC43" s="1068"/>
      <c r="AD43" s="1068"/>
      <c r="AE43" s="1068"/>
      <c r="AF43" s="1068"/>
      <c r="AG43" s="1068"/>
      <c r="AH43" s="1068"/>
      <c r="AI43" s="1068"/>
      <c r="AJ43" s="1068"/>
      <c r="AK43" s="1068"/>
      <c r="AL43" s="1068"/>
      <c r="AM43" s="1068"/>
      <c r="AN43" s="1068"/>
      <c r="AO43" s="1068"/>
      <c r="AP43" s="1068"/>
      <c r="AQ43" s="1068"/>
      <c r="AR43" s="1068"/>
      <c r="AS43" s="1068"/>
      <c r="AT43" s="1068"/>
      <c r="AU43" s="1068"/>
      <c r="AV43" s="1068"/>
      <c r="AW43" s="1068"/>
      <c r="AX43" s="1068"/>
      <c r="AY43" s="1068"/>
      <c r="AZ43" s="1068"/>
      <c r="BA43" s="1068"/>
      <c r="BB43" s="1068"/>
      <c r="BC43" s="1068"/>
      <c r="BD43" s="1068"/>
      <c r="BE43" s="1068"/>
      <c r="BF43" s="1068"/>
      <c r="BG43" s="1068"/>
      <c r="BH43" s="1068"/>
      <c r="BI43" s="1068"/>
      <c r="BJ43" s="1068"/>
      <c r="BK43" s="1068"/>
      <c r="BL43" s="1068"/>
      <c r="BM43" s="1068"/>
      <c r="BN43" s="1068"/>
      <c r="BO43" s="1068"/>
      <c r="BP43" s="1068"/>
      <c r="BQ43" s="1068"/>
      <c r="BR43" s="1068"/>
      <c r="BS43" s="1068"/>
      <c r="BT43" s="1068"/>
      <c r="BU43" s="1068"/>
      <c r="BV43" s="1068"/>
      <c r="BW43" s="1068"/>
      <c r="BX43" s="1068"/>
      <c r="BY43" s="1068"/>
      <c r="BZ43" s="1068"/>
      <c r="CA43" s="1068"/>
      <c r="CB43" s="1068"/>
      <c r="CC43" s="1068"/>
      <c r="CD43" s="1068"/>
      <c r="CE43" s="1068"/>
      <c r="CF43" s="1068"/>
      <c r="CG43" s="1068"/>
      <c r="CH43" s="1068"/>
      <c r="CI43" s="1068"/>
      <c r="CJ43" s="1068"/>
      <c r="CK43" s="1068"/>
      <c r="CL43" s="1068"/>
      <c r="CM43" s="1068"/>
      <c r="CN43" s="1068"/>
      <c r="CO43" s="1068"/>
      <c r="CP43" s="1068"/>
      <c r="CQ43" s="1068"/>
      <c r="CR43" s="1068"/>
      <c r="CS43" s="1068"/>
      <c r="CT43" s="1068"/>
      <c r="CU43" s="1068"/>
      <c r="CV43" s="1068"/>
      <c r="CW43" s="1068"/>
      <c r="CX43" s="1068"/>
      <c r="CY43" s="1068"/>
      <c r="CZ43" s="1068"/>
      <c r="DA43" s="1068"/>
      <c r="DB43" s="1068"/>
      <c r="DC43" s="1068"/>
      <c r="DD43" s="1068"/>
      <c r="DE43" s="1068"/>
      <c r="DF43" s="1068"/>
      <c r="DG43" s="1068"/>
      <c r="DH43" s="1068"/>
      <c r="DI43" s="1068"/>
      <c r="DJ43" s="1068"/>
      <c r="DK43" s="1068"/>
      <c r="DL43" s="1068"/>
      <c r="DM43" s="1068"/>
      <c r="DN43" s="1068"/>
      <c r="DO43" s="1068"/>
      <c r="DP43" s="1068"/>
      <c r="DQ43" s="1068"/>
      <c r="DR43" s="1068"/>
      <c r="DS43" s="1068"/>
      <c r="DT43" s="1068"/>
      <c r="DU43" s="1068"/>
      <c r="DV43" s="1068"/>
      <c r="DW43" s="1068"/>
      <c r="DX43" s="1068"/>
      <c r="DY43" s="1068"/>
      <c r="DZ43" s="1068"/>
      <c r="EA43" s="1068"/>
      <c r="EB43" s="1068"/>
      <c r="EC43" s="1068"/>
      <c r="ED43" s="1068"/>
      <c r="EE43" s="1068"/>
      <c r="EF43" s="1068"/>
      <c r="EG43" s="1068"/>
      <c r="EH43" s="1068"/>
      <c r="EI43" s="1068"/>
      <c r="EJ43" s="1068"/>
      <c r="EK43" s="1068"/>
      <c r="EL43" s="1068"/>
      <c r="EM43" s="1068"/>
      <c r="EN43" s="1068"/>
      <c r="EO43" s="1068"/>
      <c r="EP43" s="1068"/>
      <c r="EQ43" s="1068"/>
      <c r="ER43" s="1068"/>
      <c r="ES43" s="1068"/>
      <c r="ET43" s="1068"/>
      <c r="EU43" s="1068"/>
      <c r="EV43" s="1068"/>
      <c r="EW43" s="1068"/>
      <c r="EX43" s="1068"/>
      <c r="EY43" s="1068"/>
      <c r="EZ43" s="1068"/>
      <c r="FA43" s="1068"/>
      <c r="FB43" s="1068"/>
      <c r="FC43" s="1068"/>
      <c r="FD43" s="1068"/>
      <c r="FE43" s="1068"/>
      <c r="FF43" s="1068"/>
      <c r="FG43" s="1068"/>
      <c r="FH43" s="1068"/>
      <c r="FI43" s="1068"/>
      <c r="FJ43" s="1068"/>
      <c r="FK43" s="1068"/>
      <c r="FL43" s="1068"/>
      <c r="FM43" s="1068"/>
      <c r="FN43" s="1068"/>
      <c r="FO43" s="1068"/>
      <c r="FP43" s="1068"/>
      <c r="FQ43" s="1068"/>
    </row>
    <row r="44" spans="1:173">
      <c r="A44" s="1068"/>
      <c r="B44" s="1538"/>
      <c r="C44" s="1538"/>
      <c r="D44" s="1538"/>
      <c r="E44" s="1538"/>
      <c r="F44" s="1538"/>
      <c r="G44" s="1538"/>
      <c r="H44" s="1538"/>
      <c r="I44" s="1538"/>
      <c r="J44" s="1538"/>
      <c r="K44" s="1538"/>
      <c r="L44" s="1538"/>
      <c r="M44" s="1538"/>
      <c r="N44" s="1538"/>
      <c r="O44" s="1538"/>
      <c r="P44" s="1538"/>
      <c r="Q44" s="1068"/>
      <c r="R44" s="1068"/>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068"/>
      <c r="BP44" s="1068"/>
      <c r="BQ44" s="1068"/>
      <c r="BR44" s="1068"/>
      <c r="BS44" s="1068"/>
      <c r="BT44" s="1068"/>
      <c r="BU44" s="1068"/>
      <c r="BV44" s="1068"/>
      <c r="BW44" s="1068"/>
      <c r="BX44" s="1068"/>
      <c r="BY44" s="1068"/>
      <c r="BZ44" s="1068"/>
      <c r="CA44" s="1068"/>
      <c r="CB44" s="1068"/>
      <c r="CC44" s="1068"/>
      <c r="CD44" s="1068"/>
      <c r="CE44" s="1068"/>
      <c r="CF44" s="1068"/>
      <c r="CG44" s="1068"/>
      <c r="CH44" s="1068"/>
      <c r="CI44" s="1068"/>
      <c r="CJ44" s="1068"/>
      <c r="CK44" s="1068"/>
      <c r="CL44" s="1068"/>
      <c r="CM44" s="1068"/>
      <c r="CN44" s="1068"/>
      <c r="CO44" s="1068"/>
      <c r="CP44" s="1068"/>
      <c r="CQ44" s="1068"/>
      <c r="CR44" s="1068"/>
      <c r="CS44" s="1068"/>
      <c r="CT44" s="1068"/>
      <c r="CU44" s="1068"/>
      <c r="CV44" s="1068"/>
      <c r="CW44" s="1068"/>
      <c r="CX44" s="1068"/>
      <c r="CY44" s="1068"/>
      <c r="CZ44" s="1068"/>
      <c r="DA44" s="1068"/>
      <c r="DB44" s="1068"/>
      <c r="DC44" s="1068"/>
      <c r="DD44" s="1068"/>
      <c r="DE44" s="1068"/>
      <c r="DF44" s="1068"/>
      <c r="DG44" s="1068"/>
      <c r="DH44" s="1068"/>
      <c r="DI44" s="1068"/>
      <c r="DJ44" s="1068"/>
      <c r="DK44" s="1068"/>
      <c r="DL44" s="1068"/>
      <c r="DM44" s="1068"/>
      <c r="DN44" s="1068"/>
      <c r="DO44" s="1068"/>
      <c r="DP44" s="1068"/>
      <c r="DQ44" s="1068"/>
      <c r="DR44" s="1068"/>
      <c r="DS44" s="1068"/>
      <c r="DT44" s="1068"/>
      <c r="DU44" s="1068"/>
      <c r="DV44" s="1068"/>
      <c r="DW44" s="1068"/>
      <c r="DX44" s="1068"/>
      <c r="DY44" s="1068"/>
      <c r="DZ44" s="1068"/>
      <c r="EA44" s="1068"/>
      <c r="EB44" s="1068"/>
      <c r="EC44" s="1068"/>
      <c r="ED44" s="1068"/>
      <c r="EE44" s="1068"/>
      <c r="EF44" s="1068"/>
      <c r="EG44" s="1068"/>
      <c r="EH44" s="1068"/>
      <c r="EI44" s="1068"/>
      <c r="EJ44" s="1068"/>
      <c r="EK44" s="1068"/>
      <c r="EL44" s="1068"/>
      <c r="EM44" s="1068"/>
      <c r="EN44" s="1068"/>
      <c r="EO44" s="1068"/>
      <c r="EP44" s="1068"/>
      <c r="EQ44" s="1068"/>
      <c r="ER44" s="1068"/>
      <c r="ES44" s="1068"/>
      <c r="ET44" s="1068"/>
      <c r="EU44" s="1068"/>
      <c r="EV44" s="1068"/>
      <c r="EW44" s="1068"/>
      <c r="EX44" s="1068"/>
      <c r="EY44" s="1068"/>
      <c r="EZ44" s="1068"/>
      <c r="FA44" s="1068"/>
      <c r="FB44" s="1068"/>
      <c r="FC44" s="1068"/>
      <c r="FD44" s="1068"/>
      <c r="FE44" s="1068"/>
      <c r="FF44" s="1068"/>
      <c r="FG44" s="1068"/>
      <c r="FH44" s="1068"/>
      <c r="FI44" s="1068"/>
      <c r="FJ44" s="1068"/>
      <c r="FK44" s="1068"/>
      <c r="FL44" s="1068"/>
      <c r="FM44" s="1068"/>
      <c r="FN44" s="1068"/>
      <c r="FO44" s="1068"/>
      <c r="FP44" s="1068"/>
      <c r="FQ44" s="1068"/>
    </row>
    <row r="45" spans="1:173">
      <c r="A45" s="1068"/>
      <c r="B45" s="1538"/>
      <c r="C45" s="1538"/>
      <c r="D45" s="1538"/>
      <c r="E45" s="1538"/>
      <c r="F45" s="1538"/>
      <c r="G45" s="1538"/>
      <c r="H45" s="1538"/>
      <c r="I45" s="1538"/>
      <c r="J45" s="1538"/>
      <c r="K45" s="1538"/>
      <c r="L45" s="1538"/>
      <c r="M45" s="1538"/>
      <c r="N45" s="1538"/>
      <c r="O45" s="1538"/>
      <c r="P45" s="1538"/>
      <c r="Q45" s="1068"/>
      <c r="R45" s="1068"/>
      <c r="S45" s="1068"/>
      <c r="T45" s="1068"/>
      <c r="U45" s="1068"/>
      <c r="V45" s="1068"/>
      <c r="W45" s="1068"/>
      <c r="X45" s="1068"/>
      <c r="Y45" s="1068"/>
      <c r="Z45" s="1068"/>
      <c r="AA45" s="1068"/>
      <c r="AB45" s="1068"/>
      <c r="AC45" s="1068"/>
      <c r="AD45" s="1068"/>
      <c r="AE45" s="1068"/>
      <c r="AF45" s="1068"/>
      <c r="AG45" s="1068"/>
      <c r="AH45" s="1068"/>
      <c r="AI45" s="1068"/>
      <c r="AJ45" s="1068"/>
      <c r="AK45" s="1068"/>
      <c r="AL45" s="1068"/>
      <c r="AM45" s="1068"/>
      <c r="AN45" s="1068"/>
      <c r="AO45" s="1068"/>
      <c r="AP45" s="1068"/>
      <c r="AQ45" s="1068"/>
      <c r="AR45" s="1068"/>
      <c r="AS45" s="1068"/>
      <c r="AT45" s="1068"/>
      <c r="AU45" s="1068"/>
      <c r="AV45" s="1068"/>
      <c r="AW45" s="1068"/>
      <c r="AX45" s="1068"/>
      <c r="AY45" s="1068"/>
      <c r="AZ45" s="1068"/>
      <c r="BA45" s="1068"/>
      <c r="BB45" s="1068"/>
      <c r="BC45" s="1068"/>
      <c r="BD45" s="1068"/>
      <c r="BE45" s="1068"/>
      <c r="BF45" s="1068"/>
      <c r="BG45" s="1068"/>
      <c r="BH45" s="1068"/>
      <c r="BI45" s="1068"/>
      <c r="BJ45" s="1068"/>
      <c r="BK45" s="1068"/>
      <c r="BL45" s="1068"/>
      <c r="BM45" s="1068"/>
      <c r="BN45" s="1068"/>
      <c r="BO45" s="1068"/>
      <c r="BP45" s="1068"/>
      <c r="BQ45" s="1068"/>
      <c r="BR45" s="1068"/>
      <c r="BS45" s="1068"/>
      <c r="BT45" s="1068"/>
      <c r="BU45" s="1068"/>
      <c r="BV45" s="1068"/>
      <c r="BW45" s="1068"/>
      <c r="BX45" s="1068"/>
      <c r="BY45" s="1068"/>
      <c r="BZ45" s="1068"/>
      <c r="CA45" s="1068"/>
      <c r="CB45" s="1068"/>
      <c r="CC45" s="1068"/>
      <c r="CD45" s="1068"/>
      <c r="CE45" s="1068"/>
      <c r="CF45" s="1068"/>
      <c r="CG45" s="1068"/>
      <c r="CH45" s="1068"/>
      <c r="CI45" s="1068"/>
      <c r="CJ45" s="1068"/>
      <c r="CK45" s="1068"/>
      <c r="CL45" s="1068"/>
      <c r="CM45" s="1068"/>
      <c r="CN45" s="1068"/>
      <c r="CO45" s="1068"/>
      <c r="CP45" s="1068"/>
      <c r="CQ45" s="1068"/>
      <c r="CR45" s="1068"/>
      <c r="CS45" s="1068"/>
      <c r="CT45" s="1068"/>
      <c r="CU45" s="1068"/>
      <c r="CV45" s="1068"/>
      <c r="CW45" s="1068"/>
      <c r="CX45" s="1068"/>
      <c r="CY45" s="1068"/>
      <c r="CZ45" s="1068"/>
      <c r="DA45" s="1068"/>
      <c r="DB45" s="1068"/>
      <c r="DC45" s="1068"/>
      <c r="DD45" s="1068"/>
      <c r="DE45" s="1068"/>
      <c r="DF45" s="1068"/>
      <c r="DG45" s="1068"/>
      <c r="DH45" s="1068"/>
      <c r="DI45" s="1068"/>
      <c r="DJ45" s="1068"/>
      <c r="DK45" s="1068"/>
      <c r="DL45" s="1068"/>
      <c r="DM45" s="1068"/>
      <c r="DN45" s="1068"/>
      <c r="DO45" s="1068"/>
      <c r="DP45" s="1068"/>
      <c r="DQ45" s="1068"/>
      <c r="DR45" s="1068"/>
      <c r="DS45" s="1068"/>
      <c r="DT45" s="1068"/>
      <c r="DU45" s="1068"/>
      <c r="DV45" s="1068"/>
      <c r="DW45" s="1068"/>
      <c r="DX45" s="1068"/>
      <c r="DY45" s="1068"/>
      <c r="DZ45" s="1068"/>
      <c r="EA45" s="1068"/>
      <c r="EB45" s="1068"/>
      <c r="EC45" s="1068"/>
      <c r="ED45" s="1068"/>
      <c r="EE45" s="1068"/>
      <c r="EF45" s="1068"/>
      <c r="EG45" s="1068"/>
      <c r="EH45" s="1068"/>
      <c r="EI45" s="1068"/>
      <c r="EJ45" s="1068"/>
      <c r="EK45" s="1068"/>
      <c r="EL45" s="1068"/>
      <c r="EM45" s="1068"/>
      <c r="EN45" s="1068"/>
      <c r="EO45" s="1068"/>
      <c r="EP45" s="1068"/>
      <c r="EQ45" s="1068"/>
      <c r="ER45" s="1068"/>
      <c r="ES45" s="1068"/>
      <c r="ET45" s="1068"/>
      <c r="EU45" s="1068"/>
      <c r="EV45" s="1068"/>
      <c r="EW45" s="1068"/>
      <c r="EX45" s="1068"/>
      <c r="EY45" s="1068"/>
      <c r="EZ45" s="1068"/>
      <c r="FA45" s="1068"/>
      <c r="FB45" s="1068"/>
      <c r="FC45" s="1068"/>
      <c r="FD45" s="1068"/>
      <c r="FE45" s="1068"/>
      <c r="FF45" s="1068"/>
      <c r="FG45" s="1068"/>
      <c r="FH45" s="1068"/>
      <c r="FI45" s="1068"/>
      <c r="FJ45" s="1068"/>
      <c r="FK45" s="1068"/>
      <c r="FL45" s="1068"/>
      <c r="FM45" s="1068"/>
      <c r="FN45" s="1068"/>
      <c r="FO45" s="1068"/>
      <c r="FP45" s="1068"/>
      <c r="FQ45" s="1068"/>
    </row>
    <row r="46" spans="1:173">
      <c r="A46" s="1068"/>
      <c r="B46" s="1538"/>
      <c r="C46" s="1538"/>
      <c r="D46" s="1538"/>
      <c r="E46" s="1538"/>
      <c r="F46" s="1538"/>
      <c r="G46" s="1538"/>
      <c r="H46" s="1538"/>
      <c r="I46" s="1538"/>
      <c r="J46" s="1538"/>
      <c r="K46" s="1538"/>
      <c r="L46" s="1538"/>
      <c r="M46" s="1538"/>
      <c r="N46" s="1538"/>
      <c r="O46" s="1538"/>
      <c r="P46" s="1538"/>
      <c r="Q46" s="1068"/>
      <c r="R46" s="1068"/>
      <c r="S46" s="1068"/>
      <c r="T46" s="1068"/>
      <c r="U46" s="1068"/>
      <c r="V46" s="1068"/>
      <c r="W46" s="1068"/>
      <c r="X46" s="1068"/>
      <c r="Y46" s="1068"/>
      <c r="Z46" s="1068"/>
      <c r="AA46" s="1068"/>
      <c r="AB46" s="1068"/>
      <c r="AC46" s="1068"/>
      <c r="AD46" s="1068"/>
      <c r="AE46" s="1068"/>
      <c r="AF46" s="1068"/>
      <c r="AG46" s="1068"/>
      <c r="AH46" s="1068"/>
      <c r="AI46" s="1068"/>
      <c r="AJ46" s="1068"/>
      <c r="AK46" s="1068"/>
      <c r="AL46" s="1068"/>
      <c r="AM46" s="1068"/>
      <c r="AN46" s="1068"/>
      <c r="AO46" s="1068"/>
      <c r="AP46" s="1068"/>
      <c r="AQ46" s="1068"/>
      <c r="AR46" s="1068"/>
      <c r="AS46" s="1068"/>
      <c r="AT46" s="1068"/>
      <c r="AU46" s="1068"/>
      <c r="AV46" s="1068"/>
      <c r="AW46" s="1068"/>
      <c r="AX46" s="1068"/>
      <c r="AY46" s="1068"/>
      <c r="AZ46" s="1068"/>
      <c r="BA46" s="1068"/>
      <c r="BB46" s="1068"/>
      <c r="BC46" s="1068"/>
      <c r="BD46" s="1068"/>
      <c r="BE46" s="1068"/>
      <c r="BF46" s="1068"/>
      <c r="BG46" s="1068"/>
      <c r="BH46" s="1068"/>
      <c r="BI46" s="1068"/>
      <c r="BJ46" s="1068"/>
      <c r="BK46" s="1068"/>
      <c r="BL46" s="1068"/>
      <c r="BM46" s="1068"/>
      <c r="BN46" s="1068"/>
      <c r="BO46" s="1068"/>
      <c r="BP46" s="1068"/>
      <c r="BQ46" s="1068"/>
      <c r="BR46" s="1068"/>
      <c r="BS46" s="1068"/>
      <c r="BT46" s="1068"/>
      <c r="BU46" s="1068"/>
      <c r="BV46" s="1068"/>
      <c r="BW46" s="1068"/>
      <c r="BX46" s="1068"/>
      <c r="BY46" s="1068"/>
      <c r="BZ46" s="1068"/>
      <c r="CA46" s="1068"/>
      <c r="CB46" s="1068"/>
      <c r="CC46" s="1068"/>
      <c r="CD46" s="1068"/>
      <c r="CE46" s="1068"/>
      <c r="CF46" s="1068"/>
      <c r="CG46" s="1068"/>
      <c r="CH46" s="1068"/>
      <c r="CI46" s="1068"/>
      <c r="CJ46" s="1068"/>
      <c r="CK46" s="1068"/>
      <c r="CL46" s="1068"/>
      <c r="CM46" s="1068"/>
      <c r="CN46" s="1068"/>
      <c r="CO46" s="1068"/>
      <c r="CP46" s="1068"/>
      <c r="CQ46" s="1068"/>
      <c r="CR46" s="1068"/>
      <c r="CS46" s="1068"/>
      <c r="CT46" s="1068"/>
      <c r="CU46" s="1068"/>
      <c r="CV46" s="1068"/>
      <c r="CW46" s="1068"/>
      <c r="CX46" s="1068"/>
      <c r="CY46" s="1068"/>
      <c r="CZ46" s="1068"/>
      <c r="DA46" s="1068"/>
      <c r="DB46" s="1068"/>
      <c r="DC46" s="1068"/>
      <c r="DD46" s="1068"/>
      <c r="DE46" s="1068"/>
      <c r="DF46" s="1068"/>
      <c r="DG46" s="1068"/>
      <c r="DH46" s="1068"/>
      <c r="DI46" s="1068"/>
      <c r="DJ46" s="1068"/>
      <c r="DK46" s="1068"/>
      <c r="DL46" s="1068"/>
      <c r="DM46" s="1068"/>
      <c r="DN46" s="1068"/>
      <c r="DO46" s="1068"/>
      <c r="DP46" s="1068"/>
      <c r="DQ46" s="1068"/>
      <c r="DR46" s="1068"/>
      <c r="DS46" s="1068"/>
      <c r="DT46" s="1068"/>
      <c r="DU46" s="1068"/>
      <c r="DV46" s="1068"/>
      <c r="DW46" s="1068"/>
      <c r="DX46" s="1068"/>
      <c r="DY46" s="1068"/>
      <c r="DZ46" s="1068"/>
      <c r="EA46" s="1068"/>
      <c r="EB46" s="1068"/>
      <c r="EC46" s="1068"/>
      <c r="ED46" s="1068"/>
      <c r="EE46" s="1068"/>
      <c r="EF46" s="1068"/>
      <c r="EG46" s="1068"/>
      <c r="EH46" s="1068"/>
      <c r="EI46" s="1068"/>
      <c r="EJ46" s="1068"/>
      <c r="EK46" s="1068"/>
      <c r="EL46" s="1068"/>
      <c r="EM46" s="1068"/>
      <c r="EN46" s="1068"/>
      <c r="EO46" s="1068"/>
      <c r="EP46" s="1068"/>
      <c r="EQ46" s="1068"/>
      <c r="ER46" s="1068"/>
      <c r="ES46" s="1068"/>
      <c r="ET46" s="1068"/>
      <c r="EU46" s="1068"/>
      <c r="EV46" s="1068"/>
      <c r="EW46" s="1068"/>
      <c r="EX46" s="1068"/>
      <c r="EY46" s="1068"/>
      <c r="EZ46" s="1068"/>
      <c r="FA46" s="1068"/>
      <c r="FB46" s="1068"/>
      <c r="FC46" s="1068"/>
      <c r="FD46" s="1068"/>
      <c r="FE46" s="1068"/>
      <c r="FF46" s="1068"/>
      <c r="FG46" s="1068"/>
      <c r="FH46" s="1068"/>
      <c r="FI46" s="1068"/>
      <c r="FJ46" s="1068"/>
      <c r="FK46" s="1068"/>
      <c r="FL46" s="1068"/>
      <c r="FM46" s="1068"/>
      <c r="FN46" s="1068"/>
      <c r="FO46" s="1068"/>
      <c r="FP46" s="1068"/>
      <c r="FQ46" s="1068"/>
    </row>
    <row r="47" spans="1:173">
      <c r="A47" s="1068"/>
      <c r="B47" s="1538"/>
      <c r="C47" s="1538"/>
      <c r="D47" s="1538"/>
      <c r="E47" s="1538"/>
      <c r="F47" s="1538"/>
      <c r="G47" s="1538"/>
      <c r="H47" s="1538"/>
      <c r="I47" s="1538"/>
      <c r="J47" s="1538"/>
      <c r="K47" s="1538"/>
      <c r="L47" s="1538"/>
      <c r="M47" s="1538"/>
      <c r="N47" s="1538"/>
      <c r="O47" s="1538"/>
      <c r="P47" s="1538"/>
      <c r="Q47" s="1068"/>
      <c r="R47" s="1068"/>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1068"/>
      <c r="BR47" s="1068"/>
      <c r="BS47" s="1068"/>
      <c r="BT47" s="1068"/>
      <c r="BU47" s="1068"/>
      <c r="BV47" s="1068"/>
      <c r="BW47" s="1068"/>
      <c r="BX47" s="1068"/>
      <c r="BY47" s="1068"/>
      <c r="BZ47" s="1068"/>
      <c r="CA47" s="1068"/>
      <c r="CB47" s="1068"/>
      <c r="CC47" s="1068"/>
      <c r="CD47" s="1068"/>
      <c r="CE47" s="1068"/>
      <c r="CF47" s="1068"/>
      <c r="CG47" s="1068"/>
      <c r="CH47" s="1068"/>
      <c r="CI47" s="1068"/>
      <c r="CJ47" s="1068"/>
      <c r="CK47" s="1068"/>
      <c r="CL47" s="1068"/>
      <c r="CM47" s="1068"/>
      <c r="CN47" s="1068"/>
      <c r="CO47" s="1068"/>
      <c r="CP47" s="1068"/>
      <c r="CQ47" s="1068"/>
      <c r="CR47" s="1068"/>
      <c r="CS47" s="1068"/>
      <c r="CT47" s="1068"/>
      <c r="CU47" s="1068"/>
      <c r="CV47" s="1068"/>
      <c r="CW47" s="1068"/>
      <c r="CX47" s="1068"/>
      <c r="CY47" s="1068"/>
      <c r="CZ47" s="1068"/>
      <c r="DA47" s="1068"/>
      <c r="DB47" s="1068"/>
      <c r="DC47" s="1068"/>
      <c r="DD47" s="1068"/>
      <c r="DE47" s="1068"/>
      <c r="DF47" s="1068"/>
      <c r="DG47" s="1068"/>
      <c r="DH47" s="1068"/>
      <c r="DI47" s="1068"/>
      <c r="DJ47" s="1068"/>
      <c r="DK47" s="1068"/>
      <c r="DL47" s="1068"/>
      <c r="DM47" s="1068"/>
      <c r="DN47" s="1068"/>
      <c r="DO47" s="1068"/>
      <c r="DP47" s="1068"/>
      <c r="DQ47" s="1068"/>
      <c r="DR47" s="1068"/>
      <c r="DS47" s="1068"/>
      <c r="DT47" s="1068"/>
      <c r="DU47" s="1068"/>
      <c r="DV47" s="1068"/>
      <c r="DW47" s="1068"/>
      <c r="DX47" s="1068"/>
      <c r="DY47" s="1068"/>
      <c r="DZ47" s="1068"/>
      <c r="EA47" s="1068"/>
      <c r="EB47" s="1068"/>
      <c r="EC47" s="1068"/>
      <c r="ED47" s="1068"/>
      <c r="EE47" s="1068"/>
      <c r="EF47" s="1068"/>
      <c r="EG47" s="1068"/>
      <c r="EH47" s="1068"/>
      <c r="EI47" s="1068"/>
      <c r="EJ47" s="1068"/>
      <c r="EK47" s="1068"/>
      <c r="EL47" s="1068"/>
      <c r="EM47" s="1068"/>
      <c r="EN47" s="1068"/>
      <c r="EO47" s="1068"/>
      <c r="EP47" s="1068"/>
      <c r="EQ47" s="1068"/>
      <c r="ER47" s="1068"/>
      <c r="ES47" s="1068"/>
      <c r="ET47" s="1068"/>
      <c r="EU47" s="1068"/>
      <c r="EV47" s="1068"/>
      <c r="EW47" s="1068"/>
      <c r="EX47" s="1068"/>
      <c r="EY47" s="1068"/>
      <c r="EZ47" s="1068"/>
      <c r="FA47" s="1068"/>
      <c r="FB47" s="1068"/>
      <c r="FC47" s="1068"/>
      <c r="FD47" s="1068"/>
      <c r="FE47" s="1068"/>
      <c r="FF47" s="1068"/>
      <c r="FG47" s="1068"/>
      <c r="FH47" s="1068"/>
      <c r="FI47" s="1068"/>
      <c r="FJ47" s="1068"/>
      <c r="FK47" s="1068"/>
      <c r="FL47" s="1068"/>
      <c r="FM47" s="1068"/>
      <c r="FN47" s="1068"/>
      <c r="FO47" s="1068"/>
      <c r="FP47" s="1068"/>
      <c r="FQ47" s="1068"/>
    </row>
    <row r="48" spans="1:173">
      <c r="B48" s="119"/>
      <c r="C48" s="119"/>
      <c r="D48" s="119"/>
      <c r="E48" s="119"/>
      <c r="F48" s="119"/>
      <c r="G48" s="119"/>
      <c r="H48" s="119"/>
      <c r="I48" s="119"/>
      <c r="J48" s="119"/>
      <c r="K48" s="119"/>
      <c r="L48" s="119"/>
      <c r="M48" s="119"/>
      <c r="N48" s="119"/>
      <c r="O48" s="119"/>
      <c r="P48" s="119"/>
    </row>
    <row r="49" spans="2:16">
      <c r="B49" s="119"/>
      <c r="C49" s="119"/>
      <c r="D49" s="119"/>
      <c r="E49" s="119"/>
      <c r="F49" s="119"/>
      <c r="G49" s="119"/>
      <c r="H49" s="119"/>
      <c r="I49" s="119"/>
      <c r="J49" s="119"/>
      <c r="K49" s="119"/>
      <c r="L49" s="119"/>
      <c r="M49" s="119"/>
      <c r="N49" s="119"/>
      <c r="O49" s="119"/>
      <c r="P49" s="119"/>
    </row>
    <row r="50" spans="2:16">
      <c r="B50" s="119"/>
      <c r="C50" s="119"/>
      <c r="D50" s="119"/>
      <c r="E50" s="119"/>
      <c r="F50" s="119"/>
      <c r="G50" s="119"/>
      <c r="H50" s="119"/>
      <c r="I50" s="119"/>
      <c r="J50" s="119"/>
      <c r="K50" s="119"/>
      <c r="L50" s="119"/>
      <c r="M50" s="119"/>
      <c r="N50" s="119"/>
      <c r="O50" s="119"/>
      <c r="P50" s="119"/>
    </row>
    <row r="51" spans="2:16">
      <c r="B51" s="119"/>
      <c r="C51" s="119"/>
      <c r="D51" s="119"/>
      <c r="E51" s="119"/>
      <c r="F51" s="119"/>
      <c r="G51" s="119"/>
      <c r="H51" s="119"/>
      <c r="I51" s="119"/>
      <c r="J51" s="119"/>
      <c r="K51" s="119"/>
      <c r="L51" s="119"/>
      <c r="M51" s="119"/>
      <c r="N51" s="119"/>
      <c r="O51" s="119"/>
      <c r="P51" s="119"/>
    </row>
    <row r="52" spans="2:16">
      <c r="B52" s="119"/>
      <c r="C52" s="119"/>
      <c r="D52" s="119"/>
      <c r="E52" s="119"/>
      <c r="F52" s="119"/>
      <c r="G52" s="119"/>
      <c r="H52" s="119"/>
      <c r="I52" s="119"/>
      <c r="J52" s="119"/>
      <c r="K52" s="119"/>
      <c r="L52" s="119"/>
      <c r="M52" s="119"/>
      <c r="N52" s="119"/>
      <c r="O52" s="119"/>
      <c r="P52" s="119"/>
    </row>
    <row r="53" spans="2:16">
      <c r="B53" s="119"/>
      <c r="C53" s="119"/>
      <c r="D53" s="119"/>
      <c r="E53" s="119"/>
      <c r="F53" s="119"/>
      <c r="G53" s="119"/>
      <c r="H53" s="119"/>
      <c r="I53" s="119"/>
      <c r="J53" s="119"/>
      <c r="K53" s="119"/>
      <c r="L53" s="119"/>
      <c r="M53" s="119"/>
      <c r="N53" s="119"/>
      <c r="O53" s="119"/>
      <c r="P53" s="119"/>
    </row>
    <row r="54" spans="2:16">
      <c r="B54" s="119"/>
      <c r="C54" s="119"/>
      <c r="D54" s="119"/>
      <c r="E54" s="119"/>
      <c r="F54" s="119"/>
      <c r="G54" s="119"/>
      <c r="H54" s="119"/>
      <c r="I54" s="119"/>
      <c r="J54" s="119"/>
      <c r="K54" s="119"/>
      <c r="L54" s="119"/>
      <c r="M54" s="119"/>
      <c r="N54" s="119"/>
      <c r="O54" s="119"/>
      <c r="P54" s="119"/>
    </row>
    <row r="55" spans="2:16">
      <c r="B55" s="119"/>
      <c r="C55" s="119"/>
      <c r="D55" s="119"/>
      <c r="E55" s="119"/>
      <c r="F55" s="119"/>
      <c r="G55" s="119"/>
      <c r="H55" s="119"/>
      <c r="I55" s="119"/>
      <c r="J55" s="119"/>
      <c r="K55" s="119"/>
      <c r="L55" s="119"/>
      <c r="M55" s="119"/>
      <c r="N55" s="119"/>
      <c r="O55" s="119"/>
      <c r="P55" s="119"/>
    </row>
    <row r="56" spans="2:16">
      <c r="B56" s="119"/>
      <c r="C56" s="119"/>
      <c r="D56" s="119"/>
      <c r="E56" s="119"/>
      <c r="F56" s="119"/>
      <c r="G56" s="119"/>
      <c r="H56" s="119"/>
      <c r="I56" s="119"/>
      <c r="J56" s="119"/>
      <c r="K56" s="119"/>
      <c r="L56" s="119"/>
      <c r="M56" s="119"/>
      <c r="N56" s="119"/>
      <c r="O56" s="119"/>
      <c r="P56" s="119"/>
    </row>
    <row r="57" spans="2:16">
      <c r="B57" s="119"/>
      <c r="C57" s="119"/>
      <c r="D57" s="119"/>
      <c r="E57" s="119"/>
      <c r="F57" s="119"/>
      <c r="G57" s="119"/>
      <c r="H57" s="119"/>
      <c r="I57" s="119"/>
      <c r="J57" s="119"/>
      <c r="K57" s="119"/>
      <c r="L57" s="119"/>
      <c r="M57" s="119"/>
      <c r="N57" s="119"/>
      <c r="O57" s="119"/>
      <c r="P57" s="119"/>
    </row>
    <row r="58" spans="2:16">
      <c r="B58" s="119"/>
      <c r="C58" s="119"/>
      <c r="D58" s="119"/>
      <c r="E58" s="119"/>
      <c r="F58" s="119"/>
      <c r="G58" s="119"/>
      <c r="H58" s="119"/>
      <c r="I58" s="119"/>
      <c r="J58" s="119"/>
      <c r="K58" s="119"/>
      <c r="L58" s="119"/>
      <c r="M58" s="119"/>
      <c r="N58" s="119"/>
      <c r="O58" s="119"/>
      <c r="P58" s="119"/>
    </row>
    <row r="59" spans="2:16">
      <c r="B59" s="119"/>
      <c r="C59" s="119"/>
      <c r="D59" s="119"/>
      <c r="E59" s="119"/>
      <c r="F59" s="119"/>
      <c r="G59" s="119"/>
      <c r="H59" s="119"/>
      <c r="I59" s="119"/>
      <c r="J59" s="119"/>
      <c r="K59" s="119"/>
      <c r="L59" s="119"/>
      <c r="M59" s="119"/>
      <c r="N59" s="119"/>
      <c r="O59" s="119"/>
      <c r="P59" s="119"/>
    </row>
    <row r="60" spans="2:16">
      <c r="B60" s="119"/>
      <c r="C60" s="119"/>
      <c r="D60" s="119"/>
      <c r="E60" s="119"/>
      <c r="F60" s="119"/>
      <c r="G60" s="119"/>
      <c r="H60" s="119"/>
      <c r="I60" s="119"/>
      <c r="J60" s="119"/>
      <c r="K60" s="119"/>
      <c r="L60" s="119"/>
      <c r="M60" s="119"/>
      <c r="N60" s="119"/>
      <c r="O60" s="119"/>
      <c r="P60" s="119"/>
    </row>
    <row r="61" spans="2:16">
      <c r="B61" s="119"/>
      <c r="C61" s="119"/>
      <c r="D61" s="119"/>
      <c r="E61" s="119"/>
      <c r="F61" s="119"/>
      <c r="G61" s="119"/>
      <c r="H61" s="119"/>
      <c r="I61" s="119"/>
      <c r="J61" s="119"/>
      <c r="K61" s="119"/>
      <c r="L61" s="119"/>
      <c r="M61" s="119"/>
      <c r="N61" s="119"/>
      <c r="O61" s="119"/>
      <c r="P61" s="119"/>
    </row>
    <row r="62" spans="2:16">
      <c r="B62" s="119"/>
      <c r="C62" s="119"/>
      <c r="D62" s="119"/>
      <c r="E62" s="119"/>
      <c r="F62" s="119"/>
      <c r="G62" s="119"/>
      <c r="H62" s="119"/>
      <c r="I62" s="119"/>
      <c r="J62" s="119"/>
      <c r="K62" s="119"/>
      <c r="L62" s="119"/>
      <c r="M62" s="119"/>
      <c r="N62" s="119"/>
      <c r="O62" s="119"/>
      <c r="P62" s="119"/>
    </row>
    <row r="63" spans="2:16">
      <c r="B63" s="119"/>
      <c r="C63" s="119"/>
      <c r="D63" s="119"/>
      <c r="E63" s="119"/>
      <c r="F63" s="119"/>
      <c r="G63" s="119"/>
      <c r="H63" s="119"/>
      <c r="I63" s="119"/>
      <c r="J63" s="119"/>
      <c r="K63" s="119"/>
      <c r="L63" s="119"/>
      <c r="M63" s="119"/>
      <c r="N63" s="119"/>
      <c r="O63" s="119"/>
      <c r="P63" s="119"/>
    </row>
    <row r="64" spans="2:16">
      <c r="B64" s="119"/>
      <c r="C64" s="119"/>
      <c r="D64" s="119"/>
      <c r="E64" s="119"/>
      <c r="F64" s="119"/>
      <c r="G64" s="119"/>
      <c r="H64" s="119"/>
      <c r="I64" s="119"/>
      <c r="J64" s="119"/>
      <c r="K64" s="119"/>
      <c r="L64" s="119"/>
      <c r="M64" s="119"/>
      <c r="N64" s="119"/>
      <c r="O64" s="119"/>
      <c r="P64" s="119"/>
    </row>
    <row r="65" spans="2:16">
      <c r="B65" s="119"/>
      <c r="C65" s="119"/>
      <c r="D65" s="119"/>
      <c r="E65" s="119"/>
      <c r="F65" s="119"/>
      <c r="G65" s="119"/>
      <c r="H65" s="119"/>
      <c r="I65" s="119"/>
      <c r="J65" s="119"/>
      <c r="K65" s="119"/>
      <c r="L65" s="119"/>
      <c r="M65" s="119"/>
      <c r="N65" s="119"/>
      <c r="O65" s="119"/>
      <c r="P65" s="119"/>
    </row>
    <row r="66" spans="2:16">
      <c r="B66" s="119"/>
      <c r="C66" s="119"/>
      <c r="D66" s="119"/>
      <c r="E66" s="119"/>
      <c r="F66" s="119"/>
      <c r="G66" s="119"/>
      <c r="H66" s="119"/>
      <c r="I66" s="119"/>
      <c r="J66" s="119"/>
      <c r="K66" s="119"/>
      <c r="L66" s="119"/>
      <c r="M66" s="119"/>
      <c r="N66" s="119"/>
      <c r="O66" s="119"/>
      <c r="P66" s="119"/>
    </row>
    <row r="67" spans="2:16">
      <c r="B67" s="119"/>
      <c r="C67" s="119"/>
      <c r="D67" s="119"/>
      <c r="E67" s="119"/>
      <c r="F67" s="119"/>
      <c r="G67" s="119"/>
      <c r="H67" s="119"/>
      <c r="I67" s="119"/>
      <c r="J67" s="119"/>
      <c r="K67" s="119"/>
      <c r="L67" s="119"/>
      <c r="M67" s="119"/>
      <c r="N67" s="119"/>
      <c r="O67" s="119"/>
      <c r="P67" s="119"/>
    </row>
    <row r="68" spans="2:16">
      <c r="B68" s="119"/>
      <c r="C68" s="119"/>
      <c r="D68" s="119"/>
      <c r="E68" s="119"/>
      <c r="F68" s="119"/>
      <c r="G68" s="119"/>
      <c r="H68" s="119"/>
      <c r="I68" s="119"/>
      <c r="J68" s="119"/>
      <c r="K68" s="119"/>
      <c r="L68" s="119"/>
      <c r="M68" s="119"/>
      <c r="N68" s="119"/>
      <c r="O68" s="119"/>
      <c r="P68" s="119"/>
    </row>
    <row r="69" spans="2:16">
      <c r="B69" s="119"/>
      <c r="C69" s="119"/>
      <c r="D69" s="119"/>
      <c r="E69" s="119"/>
      <c r="F69" s="119"/>
      <c r="G69" s="119"/>
      <c r="H69" s="119"/>
      <c r="I69" s="119"/>
      <c r="J69" s="119"/>
      <c r="K69" s="119"/>
      <c r="L69" s="119"/>
      <c r="M69" s="119"/>
      <c r="N69" s="119"/>
      <c r="O69" s="119"/>
      <c r="P69" s="119"/>
    </row>
    <row r="70" spans="2:16">
      <c r="B70" s="119"/>
      <c r="C70" s="119"/>
      <c r="D70" s="119"/>
      <c r="E70" s="119"/>
      <c r="F70" s="119"/>
      <c r="G70" s="119"/>
      <c r="H70" s="119"/>
      <c r="I70" s="119"/>
      <c r="J70" s="119"/>
      <c r="K70" s="119"/>
      <c r="L70" s="119"/>
      <c r="M70" s="119"/>
      <c r="N70" s="119"/>
      <c r="O70" s="119"/>
      <c r="P70" s="119"/>
    </row>
    <row r="71" spans="2:16">
      <c r="B71" s="119"/>
      <c r="C71" s="119"/>
      <c r="D71" s="119"/>
      <c r="E71" s="119"/>
      <c r="F71" s="119"/>
      <c r="G71" s="119"/>
      <c r="H71" s="119"/>
      <c r="I71" s="119"/>
      <c r="J71" s="119"/>
      <c r="K71" s="119"/>
      <c r="L71" s="119"/>
      <c r="M71" s="119"/>
      <c r="N71" s="119"/>
      <c r="O71" s="119"/>
      <c r="P71" s="119"/>
    </row>
    <row r="72" spans="2:16">
      <c r="B72" s="119"/>
      <c r="C72" s="119"/>
      <c r="D72" s="119"/>
      <c r="E72" s="119"/>
      <c r="F72" s="119"/>
      <c r="G72" s="119"/>
      <c r="H72" s="119"/>
      <c r="I72" s="119"/>
      <c r="J72" s="119"/>
      <c r="K72" s="119"/>
      <c r="L72" s="119"/>
      <c r="M72" s="119"/>
      <c r="N72" s="119"/>
      <c r="O72" s="119"/>
      <c r="P72" s="119"/>
    </row>
    <row r="73" spans="2:16">
      <c r="B73" s="119"/>
      <c r="C73" s="119"/>
      <c r="D73" s="119"/>
      <c r="E73" s="119"/>
      <c r="F73" s="119"/>
      <c r="G73" s="119"/>
      <c r="H73" s="119"/>
      <c r="I73" s="119"/>
      <c r="J73" s="119"/>
      <c r="K73" s="119"/>
      <c r="L73" s="119"/>
      <c r="M73" s="119"/>
      <c r="N73" s="119"/>
      <c r="O73" s="119"/>
      <c r="P73" s="119"/>
    </row>
    <row r="74" spans="2:16">
      <c r="B74" s="119"/>
      <c r="C74" s="119"/>
      <c r="D74" s="119"/>
      <c r="E74" s="119"/>
      <c r="F74" s="119"/>
      <c r="G74" s="119"/>
      <c r="H74" s="119"/>
      <c r="I74" s="119"/>
      <c r="J74" s="119"/>
      <c r="K74" s="119"/>
      <c r="L74" s="119"/>
      <c r="M74" s="119"/>
      <c r="N74" s="119"/>
      <c r="O74" s="119"/>
      <c r="P74" s="119"/>
    </row>
    <row r="75" spans="2:16">
      <c r="B75" s="119"/>
      <c r="C75" s="119"/>
      <c r="D75" s="119"/>
      <c r="E75" s="119"/>
      <c r="F75" s="119"/>
      <c r="G75" s="119"/>
      <c r="H75" s="119"/>
      <c r="I75" s="119"/>
      <c r="J75" s="119"/>
      <c r="K75" s="119"/>
      <c r="L75" s="119"/>
      <c r="M75" s="119"/>
      <c r="N75" s="119"/>
      <c r="O75" s="119"/>
      <c r="P75" s="119"/>
    </row>
    <row r="76" spans="2:16">
      <c r="B76" s="119"/>
      <c r="C76" s="119"/>
      <c r="D76" s="119"/>
      <c r="E76" s="119"/>
      <c r="F76" s="119"/>
      <c r="G76" s="119"/>
      <c r="H76" s="119"/>
      <c r="I76" s="119"/>
      <c r="J76" s="119"/>
      <c r="K76" s="119"/>
      <c r="L76" s="119"/>
      <c r="M76" s="119"/>
      <c r="N76" s="119"/>
      <c r="O76" s="119"/>
      <c r="P76" s="119"/>
    </row>
    <row r="77" spans="2:16">
      <c r="B77" s="119"/>
      <c r="C77" s="119"/>
      <c r="D77" s="119"/>
      <c r="E77" s="119"/>
      <c r="F77" s="119"/>
      <c r="G77" s="119"/>
      <c r="H77" s="119"/>
      <c r="I77" s="119"/>
      <c r="J77" s="119"/>
      <c r="K77" s="119"/>
      <c r="L77" s="119"/>
      <c r="M77" s="119"/>
      <c r="N77" s="119"/>
      <c r="O77" s="119"/>
      <c r="P77" s="119"/>
    </row>
    <row r="78" spans="2:16">
      <c r="B78" s="119"/>
      <c r="C78" s="119"/>
      <c r="D78" s="119"/>
      <c r="E78" s="119"/>
      <c r="F78" s="119"/>
      <c r="G78" s="119"/>
      <c r="H78" s="119"/>
      <c r="I78" s="119"/>
      <c r="J78" s="119"/>
      <c r="K78" s="119"/>
      <c r="L78" s="119"/>
      <c r="M78" s="119"/>
      <c r="N78" s="119"/>
      <c r="O78" s="119"/>
      <c r="P78" s="119"/>
    </row>
    <row r="79" spans="2:16">
      <c r="B79" s="119"/>
      <c r="C79" s="119"/>
      <c r="D79" s="119"/>
      <c r="E79" s="119"/>
      <c r="F79" s="119"/>
      <c r="G79" s="119"/>
      <c r="H79" s="119"/>
      <c r="I79" s="119"/>
      <c r="J79" s="119"/>
      <c r="K79" s="119"/>
      <c r="L79" s="119"/>
      <c r="M79" s="119"/>
      <c r="N79" s="119"/>
      <c r="O79" s="119"/>
      <c r="P79" s="119"/>
    </row>
    <row r="80" spans="2:16">
      <c r="B80" s="119"/>
      <c r="C80" s="119"/>
      <c r="D80" s="119"/>
      <c r="E80" s="119"/>
      <c r="F80" s="119"/>
      <c r="G80" s="119"/>
      <c r="H80" s="119"/>
      <c r="I80" s="119"/>
      <c r="J80" s="119"/>
      <c r="K80" s="119"/>
      <c r="L80" s="119"/>
      <c r="M80" s="119"/>
      <c r="N80" s="119"/>
      <c r="O80" s="119"/>
      <c r="P80" s="119"/>
    </row>
    <row r="81" spans="2:16">
      <c r="B81" s="119"/>
      <c r="C81" s="119"/>
      <c r="D81" s="119"/>
      <c r="E81" s="119"/>
      <c r="F81" s="119"/>
      <c r="G81" s="119"/>
      <c r="H81" s="119"/>
      <c r="I81" s="119"/>
      <c r="J81" s="119"/>
      <c r="K81" s="119"/>
      <c r="L81" s="119"/>
      <c r="M81" s="119"/>
      <c r="N81" s="119"/>
      <c r="O81" s="119"/>
      <c r="P81" s="119"/>
    </row>
    <row r="82" spans="2:16">
      <c r="B82" s="119"/>
      <c r="C82" s="119"/>
      <c r="D82" s="119"/>
      <c r="E82" s="119"/>
      <c r="F82" s="119"/>
      <c r="G82" s="119"/>
      <c r="H82" s="119"/>
      <c r="I82" s="119"/>
      <c r="J82" s="119"/>
      <c r="K82" s="119"/>
      <c r="L82" s="119"/>
      <c r="M82" s="119"/>
      <c r="N82" s="119"/>
      <c r="O82" s="119"/>
      <c r="P82" s="119"/>
    </row>
    <row r="83" spans="2:16">
      <c r="B83" s="119"/>
      <c r="C83" s="119"/>
      <c r="D83" s="119"/>
      <c r="E83" s="119"/>
      <c r="F83" s="119"/>
      <c r="G83" s="119"/>
      <c r="H83" s="119"/>
      <c r="I83" s="119"/>
      <c r="J83" s="119"/>
      <c r="K83" s="119"/>
      <c r="L83" s="119"/>
      <c r="M83" s="119"/>
      <c r="N83" s="119"/>
      <c r="O83" s="119"/>
      <c r="P83" s="119"/>
    </row>
    <row r="84" spans="2:16">
      <c r="B84" s="119"/>
      <c r="C84" s="119"/>
      <c r="D84" s="119"/>
      <c r="E84" s="119"/>
      <c r="F84" s="119"/>
      <c r="G84" s="119"/>
      <c r="H84" s="119"/>
      <c r="I84" s="119"/>
      <c r="J84" s="119"/>
      <c r="K84" s="119"/>
      <c r="L84" s="119"/>
      <c r="M84" s="119"/>
      <c r="N84" s="119"/>
      <c r="O84" s="119"/>
      <c r="P84" s="119"/>
    </row>
    <row r="85" spans="2:16">
      <c r="B85" s="119"/>
      <c r="C85" s="119"/>
      <c r="D85" s="119"/>
      <c r="E85" s="119"/>
      <c r="F85" s="119"/>
      <c r="G85" s="119"/>
      <c r="H85" s="119"/>
      <c r="I85" s="119"/>
      <c r="J85" s="119"/>
      <c r="K85" s="119"/>
      <c r="L85" s="119"/>
      <c r="M85" s="119"/>
      <c r="N85" s="119"/>
      <c r="O85" s="119"/>
      <c r="P85" s="119"/>
    </row>
    <row r="86" spans="2:16">
      <c r="B86" s="119"/>
      <c r="C86" s="119"/>
      <c r="D86" s="119"/>
      <c r="E86" s="119"/>
      <c r="F86" s="119"/>
      <c r="G86" s="119"/>
      <c r="H86" s="119"/>
      <c r="I86" s="119"/>
      <c r="J86" s="119"/>
      <c r="K86" s="119"/>
      <c r="L86" s="119"/>
      <c r="M86" s="119"/>
      <c r="N86" s="119"/>
      <c r="O86" s="119"/>
      <c r="P86" s="119"/>
    </row>
    <row r="87" spans="2:16">
      <c r="B87" s="119"/>
      <c r="C87" s="119"/>
      <c r="D87" s="119"/>
      <c r="E87" s="119"/>
      <c r="F87" s="119"/>
      <c r="G87" s="119"/>
      <c r="H87" s="119"/>
      <c r="I87" s="119"/>
      <c r="J87" s="119"/>
      <c r="K87" s="119"/>
      <c r="L87" s="119"/>
      <c r="M87" s="119"/>
      <c r="N87" s="119"/>
      <c r="O87" s="119"/>
      <c r="P87" s="119"/>
    </row>
    <row r="88" spans="2:16">
      <c r="B88" s="119"/>
      <c r="C88" s="119"/>
      <c r="D88" s="119"/>
      <c r="E88" s="119"/>
      <c r="F88" s="119"/>
      <c r="G88" s="119"/>
      <c r="H88" s="119"/>
      <c r="I88" s="119"/>
      <c r="J88" s="119"/>
      <c r="K88" s="119"/>
      <c r="L88" s="119"/>
      <c r="M88" s="119"/>
      <c r="N88" s="119"/>
      <c r="O88" s="119"/>
      <c r="P88" s="119"/>
    </row>
    <row r="89" spans="2:16">
      <c r="B89" s="119"/>
      <c r="C89" s="119"/>
      <c r="D89" s="119"/>
      <c r="E89" s="119"/>
      <c r="F89" s="119"/>
      <c r="G89" s="119"/>
      <c r="H89" s="119"/>
      <c r="I89" s="119"/>
      <c r="J89" s="119"/>
      <c r="K89" s="119"/>
      <c r="L89" s="119"/>
      <c r="M89" s="119"/>
      <c r="N89" s="119"/>
      <c r="O89" s="119"/>
      <c r="P89" s="119"/>
    </row>
    <row r="90" spans="2:16">
      <c r="B90" s="119"/>
      <c r="C90" s="119"/>
      <c r="D90" s="119"/>
      <c r="E90" s="119"/>
      <c r="F90" s="119"/>
      <c r="G90" s="119"/>
      <c r="H90" s="119"/>
      <c r="I90" s="119"/>
      <c r="J90" s="119"/>
      <c r="K90" s="119"/>
      <c r="L90" s="119"/>
      <c r="M90" s="119"/>
      <c r="N90" s="119"/>
      <c r="O90" s="119"/>
      <c r="P90" s="119"/>
    </row>
    <row r="91" spans="2:16">
      <c r="B91" s="119"/>
      <c r="C91" s="119"/>
      <c r="D91" s="119"/>
      <c r="E91" s="119"/>
      <c r="F91" s="119"/>
      <c r="G91" s="119"/>
      <c r="H91" s="119"/>
      <c r="I91" s="119"/>
      <c r="J91" s="119"/>
      <c r="K91" s="119"/>
      <c r="L91" s="119"/>
      <c r="M91" s="119"/>
      <c r="N91" s="119"/>
      <c r="O91" s="119"/>
      <c r="P91" s="119"/>
    </row>
    <row r="92" spans="2:16">
      <c r="B92" s="119"/>
      <c r="C92" s="119"/>
      <c r="D92" s="119"/>
      <c r="E92" s="119"/>
      <c r="F92" s="119"/>
      <c r="G92" s="119"/>
      <c r="H92" s="119"/>
      <c r="I92" s="119"/>
      <c r="J92" s="119"/>
      <c r="K92" s="119"/>
      <c r="L92" s="119"/>
      <c r="M92" s="119"/>
      <c r="N92" s="119"/>
      <c r="O92" s="119"/>
      <c r="P92" s="119"/>
    </row>
    <row r="93" spans="2:16">
      <c r="B93" s="119"/>
      <c r="C93" s="119"/>
      <c r="D93" s="119"/>
      <c r="E93" s="119"/>
      <c r="F93" s="119"/>
      <c r="G93" s="119"/>
      <c r="H93" s="119"/>
      <c r="I93" s="119"/>
      <c r="J93" s="119"/>
      <c r="K93" s="119"/>
      <c r="L93" s="119"/>
      <c r="M93" s="119"/>
      <c r="N93" s="119"/>
      <c r="O93" s="119"/>
      <c r="P93" s="119"/>
    </row>
    <row r="94" spans="2:16">
      <c r="B94" s="119"/>
      <c r="C94" s="119"/>
      <c r="D94" s="119"/>
      <c r="E94" s="119"/>
      <c r="F94" s="119"/>
      <c r="G94" s="119"/>
      <c r="H94" s="119"/>
      <c r="I94" s="119"/>
      <c r="J94" s="119"/>
      <c r="K94" s="119"/>
      <c r="L94" s="119"/>
      <c r="M94" s="119"/>
      <c r="N94" s="119"/>
      <c r="O94" s="119"/>
      <c r="P94" s="119"/>
    </row>
    <row r="95" spans="2:16">
      <c r="B95" s="119"/>
      <c r="C95" s="119"/>
      <c r="D95" s="119"/>
      <c r="E95" s="119"/>
      <c r="F95" s="119"/>
      <c r="G95" s="119"/>
      <c r="H95" s="119"/>
      <c r="I95" s="119"/>
      <c r="J95" s="119"/>
      <c r="K95" s="119"/>
      <c r="L95" s="119"/>
      <c r="M95" s="119"/>
      <c r="N95" s="119"/>
      <c r="O95" s="119"/>
      <c r="P95" s="119"/>
    </row>
    <row r="96" spans="2:16">
      <c r="B96" s="119"/>
      <c r="C96" s="119"/>
      <c r="D96" s="119"/>
      <c r="E96" s="119"/>
      <c r="F96" s="119"/>
      <c r="G96" s="119"/>
      <c r="H96" s="119"/>
      <c r="I96" s="119"/>
      <c r="J96" s="119"/>
      <c r="K96" s="119"/>
      <c r="L96" s="119"/>
      <c r="M96" s="119"/>
      <c r="N96" s="119"/>
      <c r="O96" s="119"/>
      <c r="P96" s="119"/>
    </row>
    <row r="97" spans="2:16">
      <c r="B97" s="119"/>
      <c r="C97" s="119"/>
      <c r="D97" s="119"/>
      <c r="E97" s="119"/>
      <c r="F97" s="119"/>
      <c r="G97" s="119"/>
      <c r="H97" s="119"/>
      <c r="I97" s="119"/>
      <c r="J97" s="119"/>
      <c r="K97" s="119"/>
      <c r="L97" s="119"/>
      <c r="M97" s="119"/>
      <c r="N97" s="119"/>
      <c r="O97" s="119"/>
      <c r="P97" s="119"/>
    </row>
    <row r="98" spans="2:16">
      <c r="B98" s="119"/>
      <c r="C98" s="119"/>
      <c r="D98" s="119"/>
      <c r="E98" s="119"/>
      <c r="F98" s="119"/>
      <c r="G98" s="119"/>
      <c r="H98" s="119"/>
      <c r="I98" s="119"/>
      <c r="J98" s="119"/>
      <c r="K98" s="119"/>
      <c r="L98" s="119"/>
      <c r="M98" s="119"/>
      <c r="N98" s="119"/>
      <c r="O98" s="119"/>
      <c r="P98" s="119"/>
    </row>
    <row r="99" spans="2:16">
      <c r="B99" s="119"/>
      <c r="C99" s="119"/>
      <c r="D99" s="119"/>
      <c r="E99" s="119"/>
      <c r="F99" s="119"/>
      <c r="G99" s="119"/>
      <c r="H99" s="119"/>
      <c r="I99" s="119"/>
      <c r="J99" s="119"/>
      <c r="K99" s="119"/>
      <c r="L99" s="119"/>
      <c r="M99" s="119"/>
      <c r="N99" s="119"/>
      <c r="O99" s="119"/>
      <c r="P99" s="119"/>
    </row>
    <row r="100" spans="2:16">
      <c r="B100" s="119"/>
      <c r="C100" s="119"/>
      <c r="D100" s="119"/>
      <c r="E100" s="119"/>
      <c r="F100" s="119"/>
      <c r="G100" s="119"/>
      <c r="H100" s="119"/>
      <c r="I100" s="119"/>
      <c r="J100" s="119"/>
      <c r="K100" s="119"/>
      <c r="L100" s="119"/>
      <c r="M100" s="119"/>
      <c r="N100" s="119"/>
      <c r="O100" s="119"/>
      <c r="P100" s="119"/>
    </row>
    <row r="101" spans="2:16">
      <c r="B101" s="119"/>
      <c r="C101" s="119"/>
      <c r="D101" s="119"/>
      <c r="E101" s="119"/>
      <c r="F101" s="119"/>
      <c r="G101" s="119"/>
      <c r="H101" s="119"/>
      <c r="I101" s="119"/>
      <c r="J101" s="119"/>
      <c r="K101" s="119"/>
      <c r="L101" s="119"/>
      <c r="M101" s="119"/>
      <c r="N101" s="119"/>
      <c r="O101" s="119"/>
      <c r="P101" s="119"/>
    </row>
    <row r="102" spans="2:16">
      <c r="B102" s="119"/>
      <c r="C102" s="119"/>
      <c r="D102" s="119"/>
      <c r="E102" s="119"/>
      <c r="F102" s="119"/>
      <c r="G102" s="119"/>
      <c r="H102" s="119"/>
      <c r="I102" s="119"/>
      <c r="J102" s="119"/>
      <c r="K102" s="119"/>
      <c r="L102" s="119"/>
      <c r="M102" s="119"/>
      <c r="N102" s="119"/>
      <c r="O102" s="119"/>
      <c r="P102" s="119"/>
    </row>
    <row r="103" spans="2:16">
      <c r="B103" s="119"/>
      <c r="C103" s="119"/>
      <c r="D103" s="119"/>
      <c r="E103" s="119"/>
      <c r="F103" s="119"/>
      <c r="G103" s="119"/>
      <c r="H103" s="119"/>
      <c r="I103" s="119"/>
      <c r="J103" s="119"/>
      <c r="K103" s="119"/>
      <c r="L103" s="119"/>
      <c r="M103" s="119"/>
      <c r="N103" s="119"/>
      <c r="O103" s="119"/>
      <c r="P103" s="119"/>
    </row>
    <row r="104" spans="2:16">
      <c r="B104" s="119"/>
      <c r="C104" s="119"/>
      <c r="D104" s="119"/>
      <c r="E104" s="119"/>
      <c r="F104" s="119"/>
      <c r="G104" s="119"/>
      <c r="H104" s="119"/>
      <c r="I104" s="119"/>
      <c r="J104" s="119"/>
      <c r="K104" s="119"/>
      <c r="L104" s="119"/>
      <c r="M104" s="119"/>
      <c r="N104" s="119"/>
      <c r="O104" s="119"/>
      <c r="P104" s="119"/>
    </row>
    <row r="105" spans="2:16">
      <c r="B105" s="119"/>
      <c r="C105" s="119"/>
      <c r="D105" s="119"/>
      <c r="E105" s="119"/>
      <c r="F105" s="119"/>
      <c r="G105" s="119"/>
      <c r="H105" s="119"/>
      <c r="I105" s="119"/>
      <c r="J105" s="119"/>
      <c r="K105" s="119"/>
      <c r="L105" s="119"/>
      <c r="M105" s="119"/>
      <c r="N105" s="119"/>
      <c r="O105" s="119"/>
      <c r="P105" s="119"/>
    </row>
    <row r="106" spans="2:16">
      <c r="B106" s="119"/>
      <c r="C106" s="119"/>
      <c r="D106" s="119"/>
      <c r="E106" s="119"/>
      <c r="F106" s="119"/>
      <c r="G106" s="119"/>
      <c r="H106" s="119"/>
      <c r="I106" s="119"/>
      <c r="J106" s="119"/>
      <c r="K106" s="119"/>
      <c r="L106" s="119"/>
      <c r="M106" s="119"/>
      <c r="N106" s="119"/>
      <c r="O106" s="119"/>
      <c r="P106" s="119"/>
    </row>
    <row r="107" spans="2:16">
      <c r="B107" s="119"/>
      <c r="C107" s="119"/>
      <c r="D107" s="119"/>
      <c r="E107" s="119"/>
      <c r="F107" s="119"/>
      <c r="G107" s="119"/>
      <c r="H107" s="119"/>
      <c r="I107" s="119"/>
      <c r="J107" s="119"/>
      <c r="K107" s="119"/>
      <c r="L107" s="119"/>
      <c r="M107" s="119"/>
      <c r="N107" s="119"/>
      <c r="O107" s="119"/>
      <c r="P107" s="119"/>
    </row>
    <row r="108" spans="2:16">
      <c r="B108" s="119"/>
      <c r="C108" s="119"/>
      <c r="D108" s="119"/>
      <c r="E108" s="119"/>
      <c r="F108" s="119"/>
      <c r="G108" s="119"/>
      <c r="H108" s="119"/>
      <c r="I108" s="119"/>
      <c r="J108" s="119"/>
      <c r="K108" s="119"/>
      <c r="L108" s="119"/>
      <c r="M108" s="119"/>
      <c r="N108" s="119"/>
      <c r="O108" s="119"/>
      <c r="P108" s="119"/>
    </row>
    <row r="109" spans="2:16">
      <c r="B109" s="119"/>
      <c r="C109" s="119"/>
      <c r="D109" s="119"/>
      <c r="E109" s="119"/>
      <c r="F109" s="119"/>
      <c r="G109" s="119"/>
      <c r="H109" s="119"/>
      <c r="I109" s="119"/>
      <c r="J109" s="119"/>
      <c r="K109" s="119"/>
      <c r="L109" s="119"/>
      <c r="M109" s="119"/>
      <c r="N109" s="119"/>
      <c r="O109" s="119"/>
      <c r="P109" s="119"/>
    </row>
    <row r="110" spans="2:16">
      <c r="B110" s="119"/>
      <c r="C110" s="119"/>
      <c r="D110" s="119"/>
      <c r="E110" s="119"/>
      <c r="F110" s="119"/>
      <c r="G110" s="119"/>
      <c r="H110" s="119"/>
      <c r="I110" s="119"/>
      <c r="J110" s="119"/>
      <c r="K110" s="119"/>
      <c r="L110" s="119"/>
      <c r="M110" s="119"/>
      <c r="N110" s="119"/>
      <c r="O110" s="119"/>
      <c r="P110" s="119"/>
    </row>
    <row r="111" spans="2:16">
      <c r="B111" s="119"/>
      <c r="C111" s="119"/>
      <c r="D111" s="119"/>
      <c r="E111" s="119"/>
      <c r="F111" s="119"/>
      <c r="G111" s="119"/>
      <c r="H111" s="119"/>
      <c r="I111" s="119"/>
      <c r="J111" s="119"/>
      <c r="K111" s="119"/>
      <c r="L111" s="119"/>
      <c r="M111" s="119"/>
      <c r="N111" s="119"/>
      <c r="O111" s="119"/>
      <c r="P111" s="119"/>
    </row>
    <row r="112" spans="2:16">
      <c r="B112" s="119"/>
      <c r="C112" s="119"/>
      <c r="D112" s="119"/>
      <c r="E112" s="119"/>
      <c r="F112" s="119"/>
      <c r="G112" s="119"/>
      <c r="H112" s="119"/>
      <c r="I112" s="119"/>
      <c r="J112" s="119"/>
      <c r="K112" s="119"/>
      <c r="L112" s="119"/>
      <c r="M112" s="119"/>
      <c r="N112" s="119"/>
      <c r="O112" s="119"/>
      <c r="P112" s="119"/>
    </row>
    <row r="113" spans="2:16">
      <c r="B113" s="119"/>
      <c r="C113" s="119"/>
      <c r="D113" s="119"/>
      <c r="E113" s="119"/>
      <c r="F113" s="119"/>
      <c r="G113" s="119"/>
      <c r="H113" s="119"/>
      <c r="I113" s="119"/>
      <c r="J113" s="119"/>
      <c r="K113" s="119"/>
      <c r="L113" s="119"/>
      <c r="M113" s="119"/>
      <c r="N113" s="119"/>
      <c r="O113" s="119"/>
      <c r="P113" s="119"/>
    </row>
    <row r="114" spans="2:16">
      <c r="B114" s="119"/>
      <c r="C114" s="119"/>
      <c r="D114" s="119"/>
      <c r="E114" s="119"/>
      <c r="F114" s="119"/>
      <c r="G114" s="119"/>
      <c r="H114" s="119"/>
      <c r="I114" s="119"/>
      <c r="J114" s="119"/>
      <c r="K114" s="119"/>
      <c r="L114" s="119"/>
      <c r="M114" s="119"/>
      <c r="N114" s="119"/>
      <c r="O114" s="119"/>
      <c r="P114" s="119"/>
    </row>
    <row r="115" spans="2:16">
      <c r="B115" s="119"/>
      <c r="C115" s="119"/>
      <c r="D115" s="119"/>
      <c r="E115" s="119"/>
      <c r="F115" s="119"/>
      <c r="G115" s="119"/>
      <c r="H115" s="119"/>
      <c r="I115" s="119"/>
      <c r="J115" s="119"/>
      <c r="K115" s="119"/>
      <c r="L115" s="119"/>
      <c r="M115" s="119"/>
      <c r="N115" s="119"/>
      <c r="O115" s="119"/>
      <c r="P115" s="119"/>
    </row>
    <row r="116" spans="2:16">
      <c r="B116" s="119"/>
      <c r="C116" s="119"/>
      <c r="D116" s="119"/>
      <c r="E116" s="119"/>
      <c r="F116" s="119"/>
      <c r="G116" s="119"/>
      <c r="H116" s="119"/>
      <c r="I116" s="119"/>
      <c r="J116" s="119"/>
      <c r="K116" s="119"/>
      <c r="L116" s="119"/>
      <c r="M116" s="119"/>
      <c r="N116" s="119"/>
      <c r="O116" s="119"/>
      <c r="P116" s="119"/>
    </row>
    <row r="117" spans="2:16">
      <c r="B117" s="119"/>
      <c r="C117" s="119"/>
      <c r="D117" s="119"/>
      <c r="E117" s="119"/>
      <c r="F117" s="119"/>
      <c r="G117" s="119"/>
      <c r="H117" s="119"/>
      <c r="I117" s="119"/>
      <c r="J117" s="119"/>
      <c r="K117" s="119"/>
      <c r="L117" s="119"/>
      <c r="M117" s="119"/>
      <c r="N117" s="119"/>
      <c r="O117" s="119"/>
      <c r="P117" s="119"/>
    </row>
    <row r="118" spans="2:16">
      <c r="B118" s="119"/>
      <c r="C118" s="119"/>
      <c r="D118" s="119"/>
      <c r="E118" s="119"/>
      <c r="F118" s="119"/>
      <c r="G118" s="119"/>
      <c r="H118" s="119"/>
      <c r="I118" s="119"/>
      <c r="J118" s="119"/>
      <c r="K118" s="119"/>
      <c r="L118" s="119"/>
      <c r="M118" s="119"/>
      <c r="N118" s="119"/>
      <c r="O118" s="119"/>
      <c r="P118" s="119"/>
    </row>
    <row r="119" spans="2:16">
      <c r="B119" s="119"/>
      <c r="C119" s="119"/>
      <c r="D119" s="119"/>
      <c r="E119" s="119"/>
      <c r="F119" s="119"/>
      <c r="G119" s="119"/>
      <c r="H119" s="119"/>
      <c r="I119" s="119"/>
      <c r="J119" s="119"/>
      <c r="K119" s="119"/>
      <c r="L119" s="119"/>
      <c r="M119" s="119"/>
      <c r="N119" s="119"/>
      <c r="O119" s="119"/>
      <c r="P119" s="119"/>
    </row>
    <row r="120" spans="2:16">
      <c r="B120" s="119"/>
      <c r="C120" s="119"/>
      <c r="D120" s="119"/>
      <c r="E120" s="119"/>
      <c r="F120" s="119"/>
      <c r="G120" s="119"/>
      <c r="H120" s="119"/>
      <c r="I120" s="119"/>
      <c r="J120" s="119"/>
      <c r="K120" s="119"/>
      <c r="L120" s="119"/>
      <c r="M120" s="119"/>
      <c r="N120" s="119"/>
      <c r="O120" s="119"/>
      <c r="P120" s="119"/>
    </row>
    <row r="121" spans="2:16">
      <c r="B121" s="119"/>
      <c r="C121" s="119"/>
      <c r="D121" s="119"/>
      <c r="E121" s="119"/>
      <c r="F121" s="119"/>
      <c r="G121" s="119"/>
      <c r="H121" s="119"/>
      <c r="I121" s="119"/>
      <c r="J121" s="119"/>
      <c r="K121" s="119"/>
      <c r="L121" s="119"/>
      <c r="M121" s="119"/>
      <c r="N121" s="119"/>
      <c r="O121" s="119"/>
      <c r="P121" s="119"/>
    </row>
    <row r="122" spans="2:16">
      <c r="B122" s="119"/>
      <c r="C122" s="119"/>
      <c r="D122" s="119"/>
      <c r="E122" s="119"/>
      <c r="F122" s="119"/>
      <c r="G122" s="119"/>
      <c r="H122" s="119"/>
      <c r="I122" s="119"/>
      <c r="J122" s="119"/>
      <c r="K122" s="119"/>
      <c r="L122" s="119"/>
      <c r="M122" s="119"/>
      <c r="N122" s="119"/>
      <c r="O122" s="119"/>
      <c r="P122" s="119"/>
    </row>
    <row r="123" spans="2:16">
      <c r="B123" s="119"/>
      <c r="C123" s="119"/>
      <c r="D123" s="119"/>
      <c r="E123" s="119"/>
      <c r="F123" s="119"/>
      <c r="G123" s="119"/>
      <c r="H123" s="119"/>
      <c r="I123" s="119"/>
      <c r="J123" s="119"/>
      <c r="K123" s="119"/>
      <c r="L123" s="119"/>
      <c r="M123" s="119"/>
      <c r="N123" s="119"/>
      <c r="O123" s="119"/>
      <c r="P123" s="119"/>
    </row>
    <row r="124" spans="2:16">
      <c r="B124" s="119"/>
      <c r="C124" s="119"/>
      <c r="D124" s="119"/>
      <c r="E124" s="119"/>
      <c r="F124" s="119"/>
      <c r="G124" s="119"/>
      <c r="H124" s="119"/>
      <c r="I124" s="119"/>
      <c r="J124" s="119"/>
      <c r="K124" s="119"/>
      <c r="L124" s="119"/>
      <c r="M124" s="119"/>
      <c r="N124" s="119"/>
      <c r="O124" s="119"/>
      <c r="P124" s="119"/>
    </row>
    <row r="125" spans="2:16">
      <c r="B125" s="119"/>
      <c r="C125" s="119"/>
      <c r="D125" s="119"/>
      <c r="E125" s="119"/>
      <c r="F125" s="119"/>
      <c r="G125" s="119"/>
      <c r="H125" s="119"/>
      <c r="I125" s="119"/>
      <c r="J125" s="119"/>
      <c r="K125" s="119"/>
      <c r="L125" s="119"/>
      <c r="M125" s="119"/>
      <c r="N125" s="119"/>
      <c r="O125" s="119"/>
      <c r="P125" s="119"/>
    </row>
    <row r="126" spans="2:16">
      <c r="B126" s="119"/>
      <c r="C126" s="119"/>
      <c r="D126" s="119"/>
      <c r="E126" s="119"/>
      <c r="F126" s="119"/>
      <c r="G126" s="119"/>
      <c r="H126" s="119"/>
      <c r="I126" s="119"/>
      <c r="J126" s="119"/>
      <c r="K126" s="119"/>
      <c r="L126" s="119"/>
      <c r="M126" s="119"/>
      <c r="N126" s="119"/>
      <c r="O126" s="119"/>
      <c r="P126" s="119"/>
    </row>
    <row r="127" spans="2:16">
      <c r="B127" s="119"/>
      <c r="C127" s="119"/>
      <c r="D127" s="119"/>
      <c r="E127" s="119"/>
      <c r="F127" s="119"/>
      <c r="G127" s="119"/>
      <c r="H127" s="119"/>
      <c r="I127" s="119"/>
      <c r="J127" s="119"/>
      <c r="K127" s="119"/>
      <c r="L127" s="119"/>
      <c r="M127" s="119"/>
      <c r="N127" s="119"/>
      <c r="O127" s="119"/>
      <c r="P127" s="119"/>
    </row>
    <row r="128" spans="2:16">
      <c r="B128" s="119"/>
      <c r="C128" s="119"/>
      <c r="D128" s="119"/>
      <c r="E128" s="119"/>
      <c r="F128" s="119"/>
      <c r="G128" s="119"/>
      <c r="H128" s="119"/>
      <c r="I128" s="119"/>
      <c r="J128" s="119"/>
      <c r="K128" s="119"/>
      <c r="L128" s="119"/>
      <c r="M128" s="119"/>
      <c r="N128" s="119"/>
      <c r="O128" s="119"/>
      <c r="P128" s="119"/>
    </row>
    <row r="129" spans="2:16">
      <c r="B129" s="119"/>
      <c r="C129" s="119"/>
      <c r="D129" s="119"/>
      <c r="E129" s="119"/>
      <c r="F129" s="119"/>
      <c r="G129" s="119"/>
      <c r="H129" s="119"/>
      <c r="I129" s="119"/>
      <c r="J129" s="119"/>
      <c r="K129" s="119"/>
      <c r="L129" s="119"/>
      <c r="M129" s="119"/>
      <c r="N129" s="119"/>
      <c r="O129" s="119"/>
      <c r="P129" s="119"/>
    </row>
    <row r="130" spans="2:16">
      <c r="B130" s="119"/>
      <c r="C130" s="119"/>
      <c r="D130" s="119"/>
      <c r="E130" s="119"/>
      <c r="F130" s="119"/>
      <c r="G130" s="119"/>
      <c r="H130" s="119"/>
      <c r="I130" s="119"/>
      <c r="J130" s="119"/>
      <c r="K130" s="119"/>
      <c r="L130" s="119"/>
      <c r="M130" s="119"/>
      <c r="N130" s="119"/>
      <c r="O130" s="119"/>
      <c r="P130" s="119"/>
    </row>
    <row r="131" spans="2:16">
      <c r="B131" s="119"/>
      <c r="C131" s="119"/>
      <c r="D131" s="119"/>
      <c r="E131" s="119"/>
      <c r="F131" s="119"/>
      <c r="G131" s="119"/>
      <c r="H131" s="119"/>
      <c r="I131" s="119"/>
      <c r="J131" s="119"/>
      <c r="K131" s="119"/>
      <c r="L131" s="119"/>
      <c r="M131" s="119"/>
      <c r="N131" s="119"/>
      <c r="O131" s="119"/>
      <c r="P131" s="119"/>
    </row>
    <row r="132" spans="2:16">
      <c r="B132" s="119"/>
      <c r="C132" s="119"/>
      <c r="D132" s="119"/>
      <c r="E132" s="119"/>
      <c r="F132" s="119"/>
      <c r="G132" s="119"/>
      <c r="H132" s="119"/>
      <c r="I132" s="119"/>
      <c r="J132" s="119"/>
      <c r="K132" s="119"/>
      <c r="L132" s="119"/>
      <c r="M132" s="119"/>
      <c r="N132" s="119"/>
      <c r="O132" s="119"/>
      <c r="P132" s="119"/>
    </row>
    <row r="133" spans="2:16">
      <c r="B133" s="119"/>
      <c r="C133" s="119"/>
      <c r="D133" s="119"/>
      <c r="E133" s="119"/>
      <c r="F133" s="119"/>
      <c r="G133" s="119"/>
      <c r="H133" s="119"/>
      <c r="I133" s="119"/>
      <c r="J133" s="119"/>
      <c r="K133" s="119"/>
      <c r="L133" s="119"/>
      <c r="M133" s="119"/>
      <c r="N133" s="119"/>
      <c r="O133" s="119"/>
      <c r="P133" s="119"/>
    </row>
    <row r="134" spans="2:16">
      <c r="B134" s="119"/>
      <c r="C134" s="119"/>
      <c r="D134" s="119"/>
      <c r="E134" s="119"/>
      <c r="F134" s="119"/>
      <c r="G134" s="119"/>
      <c r="H134" s="119"/>
      <c r="I134" s="119"/>
      <c r="J134" s="119"/>
      <c r="K134" s="119"/>
      <c r="L134" s="119"/>
      <c r="M134" s="119"/>
      <c r="N134" s="119"/>
      <c r="O134" s="119"/>
      <c r="P134" s="119"/>
    </row>
    <row r="135" spans="2:16">
      <c r="B135" s="119"/>
      <c r="C135" s="119"/>
      <c r="D135" s="119"/>
      <c r="E135" s="119"/>
      <c r="F135" s="119"/>
      <c r="G135" s="119"/>
      <c r="H135" s="119"/>
      <c r="I135" s="119"/>
      <c r="J135" s="119"/>
      <c r="K135" s="119"/>
      <c r="L135" s="119"/>
      <c r="M135" s="119"/>
      <c r="N135" s="119"/>
      <c r="O135" s="119"/>
      <c r="P135" s="119"/>
    </row>
    <row r="136" spans="2:16">
      <c r="B136" s="119"/>
      <c r="C136" s="119"/>
      <c r="D136" s="119"/>
      <c r="E136" s="119"/>
      <c r="F136" s="119"/>
      <c r="G136" s="119"/>
      <c r="H136" s="119"/>
      <c r="I136" s="119"/>
      <c r="J136" s="119"/>
      <c r="K136" s="119"/>
      <c r="L136" s="119"/>
      <c r="M136" s="119"/>
      <c r="N136" s="119"/>
      <c r="O136" s="119"/>
      <c r="P136" s="119"/>
    </row>
    <row r="137" spans="2:16">
      <c r="B137" s="119"/>
      <c r="C137" s="119"/>
      <c r="D137" s="119"/>
      <c r="E137" s="119"/>
      <c r="F137" s="119"/>
      <c r="G137" s="119"/>
      <c r="H137" s="119"/>
      <c r="I137" s="119"/>
      <c r="J137" s="119"/>
      <c r="K137" s="119"/>
      <c r="L137" s="119"/>
      <c r="M137" s="119"/>
      <c r="N137" s="119"/>
      <c r="O137" s="119"/>
      <c r="P137" s="119"/>
    </row>
    <row r="138" spans="2:16">
      <c r="B138" s="119"/>
      <c r="C138" s="119"/>
      <c r="D138" s="119"/>
      <c r="E138" s="119"/>
      <c r="F138" s="119"/>
      <c r="G138" s="119"/>
      <c r="H138" s="119"/>
      <c r="I138" s="119"/>
      <c r="J138" s="119"/>
      <c r="K138" s="119"/>
      <c r="L138" s="119"/>
      <c r="M138" s="119"/>
      <c r="N138" s="119"/>
      <c r="O138" s="119"/>
      <c r="P138" s="119"/>
    </row>
    <row r="139" spans="2:16">
      <c r="B139" s="119"/>
      <c r="C139" s="119"/>
      <c r="D139" s="119"/>
      <c r="E139" s="119"/>
      <c r="F139" s="119"/>
      <c r="G139" s="119"/>
      <c r="H139" s="119"/>
      <c r="I139" s="119"/>
      <c r="J139" s="119"/>
      <c r="K139" s="119"/>
      <c r="L139" s="119"/>
      <c r="M139" s="119"/>
      <c r="N139" s="119"/>
      <c r="O139" s="119"/>
      <c r="P139" s="119"/>
    </row>
    <row r="140" spans="2:16">
      <c r="B140" s="119"/>
      <c r="C140" s="119"/>
      <c r="D140" s="119"/>
      <c r="E140" s="119"/>
      <c r="F140" s="119"/>
      <c r="G140" s="119"/>
      <c r="H140" s="119"/>
      <c r="I140" s="119"/>
      <c r="J140" s="119"/>
      <c r="K140" s="119"/>
      <c r="L140" s="119"/>
      <c r="M140" s="119"/>
      <c r="N140" s="119"/>
      <c r="O140" s="119"/>
      <c r="P140" s="119"/>
    </row>
    <row r="141" spans="2:16">
      <c r="B141" s="119"/>
      <c r="C141" s="119"/>
      <c r="D141" s="119"/>
      <c r="E141" s="119"/>
      <c r="F141" s="119"/>
      <c r="G141" s="119"/>
      <c r="H141" s="119"/>
      <c r="I141" s="119"/>
      <c r="J141" s="119"/>
      <c r="K141" s="119"/>
      <c r="L141" s="119"/>
      <c r="M141" s="119"/>
      <c r="N141" s="119"/>
      <c r="O141" s="119"/>
      <c r="P141" s="119"/>
    </row>
    <row r="142" spans="2:16">
      <c r="B142" s="119"/>
      <c r="C142" s="119"/>
      <c r="D142" s="119"/>
      <c r="E142" s="119"/>
      <c r="F142" s="119"/>
      <c r="G142" s="119"/>
      <c r="H142" s="119"/>
      <c r="I142" s="119"/>
      <c r="J142" s="119"/>
      <c r="K142" s="119"/>
      <c r="L142" s="119"/>
      <c r="M142" s="119"/>
      <c r="N142" s="119"/>
      <c r="O142" s="119"/>
      <c r="P142" s="119"/>
    </row>
    <row r="143" spans="2:16">
      <c r="B143" s="119"/>
      <c r="C143" s="119"/>
      <c r="D143" s="119"/>
      <c r="E143" s="119"/>
      <c r="F143" s="119"/>
      <c r="G143" s="119"/>
      <c r="H143" s="119"/>
      <c r="I143" s="119"/>
      <c r="J143" s="119"/>
      <c r="K143" s="119"/>
      <c r="L143" s="119"/>
      <c r="M143" s="119"/>
      <c r="N143" s="119"/>
      <c r="O143" s="119"/>
      <c r="P143" s="119"/>
    </row>
    <row r="144" spans="2:16">
      <c r="B144" s="119"/>
      <c r="C144" s="119"/>
      <c r="D144" s="119"/>
      <c r="E144" s="119"/>
      <c r="F144" s="119"/>
      <c r="G144" s="119"/>
      <c r="H144" s="119"/>
      <c r="I144" s="119"/>
      <c r="J144" s="119"/>
      <c r="K144" s="119"/>
      <c r="L144" s="119"/>
      <c r="M144" s="119"/>
      <c r="N144" s="119"/>
      <c r="O144" s="119"/>
      <c r="P144" s="119"/>
    </row>
    <row r="145" spans="2:16">
      <c r="B145" s="119"/>
      <c r="C145" s="119"/>
      <c r="D145" s="119"/>
      <c r="E145" s="119"/>
      <c r="F145" s="119"/>
      <c r="G145" s="119"/>
      <c r="H145" s="119"/>
      <c r="I145" s="119"/>
      <c r="J145" s="119"/>
      <c r="K145" s="119"/>
      <c r="L145" s="119"/>
      <c r="M145" s="119"/>
      <c r="N145" s="119"/>
      <c r="O145" s="119"/>
      <c r="P145" s="119"/>
    </row>
    <row r="146" spans="2:16">
      <c r="B146" s="119"/>
      <c r="C146" s="119"/>
      <c r="D146" s="119"/>
      <c r="E146" s="119"/>
      <c r="F146" s="119"/>
      <c r="G146" s="119"/>
      <c r="H146" s="119"/>
      <c r="I146" s="119"/>
      <c r="J146" s="119"/>
      <c r="K146" s="119"/>
      <c r="L146" s="119"/>
      <c r="M146" s="119"/>
      <c r="N146" s="119"/>
      <c r="O146" s="119"/>
      <c r="P146" s="119"/>
    </row>
    <row r="147" spans="2:16">
      <c r="B147" s="119"/>
      <c r="C147" s="119"/>
      <c r="D147" s="119"/>
      <c r="E147" s="119"/>
      <c r="F147" s="119"/>
      <c r="G147" s="119"/>
      <c r="H147" s="119"/>
      <c r="I147" s="119"/>
      <c r="J147" s="119"/>
      <c r="K147" s="119"/>
      <c r="L147" s="119"/>
      <c r="M147" s="119"/>
      <c r="N147" s="119"/>
      <c r="O147" s="119"/>
      <c r="P147" s="119"/>
    </row>
    <row r="148" spans="2:16">
      <c r="B148" s="119"/>
      <c r="C148" s="119"/>
      <c r="D148" s="119"/>
      <c r="E148" s="119"/>
      <c r="F148" s="119"/>
      <c r="G148" s="119"/>
      <c r="H148" s="119"/>
      <c r="I148" s="119"/>
      <c r="J148" s="119"/>
      <c r="K148" s="119"/>
      <c r="L148" s="119"/>
      <c r="M148" s="119"/>
      <c r="N148" s="119"/>
      <c r="O148" s="119"/>
      <c r="P148" s="119"/>
    </row>
    <row r="149" spans="2:16">
      <c r="B149" s="119"/>
      <c r="C149" s="119"/>
      <c r="D149" s="119"/>
      <c r="E149" s="119"/>
      <c r="F149" s="119"/>
      <c r="G149" s="119"/>
      <c r="H149" s="119"/>
      <c r="I149" s="119"/>
      <c r="J149" s="119"/>
      <c r="K149" s="119"/>
      <c r="L149" s="119"/>
      <c r="M149" s="119"/>
      <c r="N149" s="119"/>
      <c r="O149" s="119"/>
      <c r="P149" s="119"/>
    </row>
    <row r="150" spans="2:16">
      <c r="B150" s="119"/>
      <c r="C150" s="119"/>
      <c r="D150" s="119"/>
      <c r="E150" s="119"/>
      <c r="F150" s="119"/>
      <c r="G150" s="119"/>
      <c r="H150" s="119"/>
      <c r="I150" s="119"/>
      <c r="J150" s="119"/>
      <c r="K150" s="119"/>
      <c r="L150" s="119"/>
      <c r="M150" s="119"/>
      <c r="N150" s="119"/>
      <c r="O150" s="119"/>
      <c r="P150" s="119"/>
    </row>
    <row r="151" spans="2:16">
      <c r="B151" s="119"/>
      <c r="C151" s="119"/>
      <c r="D151" s="119"/>
      <c r="E151" s="119"/>
      <c r="F151" s="119"/>
      <c r="G151" s="119"/>
      <c r="H151" s="119"/>
      <c r="I151" s="119"/>
      <c r="J151" s="119"/>
      <c r="K151" s="119"/>
      <c r="L151" s="119"/>
      <c r="M151" s="119"/>
      <c r="N151" s="119"/>
      <c r="O151" s="119"/>
      <c r="P151" s="119"/>
    </row>
    <row r="152" spans="2:16">
      <c r="B152" s="119"/>
      <c r="C152" s="119"/>
      <c r="D152" s="119"/>
      <c r="E152" s="119"/>
      <c r="F152" s="119"/>
      <c r="G152" s="119"/>
      <c r="H152" s="119"/>
      <c r="I152" s="119"/>
      <c r="J152" s="119"/>
      <c r="K152" s="119"/>
      <c r="L152" s="119"/>
      <c r="M152" s="119"/>
      <c r="N152" s="119"/>
      <c r="O152" s="119"/>
      <c r="P152" s="119"/>
    </row>
    <row r="153" spans="2:16">
      <c r="B153" s="119"/>
      <c r="C153" s="119"/>
      <c r="D153" s="119"/>
      <c r="E153" s="119"/>
      <c r="F153" s="119"/>
      <c r="G153" s="119"/>
      <c r="H153" s="119"/>
      <c r="I153" s="119"/>
      <c r="J153" s="119"/>
      <c r="K153" s="119"/>
      <c r="L153" s="119"/>
      <c r="M153" s="119"/>
      <c r="N153" s="119"/>
      <c r="O153" s="119"/>
      <c r="P153" s="119"/>
    </row>
    <row r="154" spans="2:16">
      <c r="B154" s="119"/>
      <c r="C154" s="119"/>
      <c r="D154" s="119"/>
      <c r="E154" s="119"/>
      <c r="F154" s="119"/>
      <c r="G154" s="119"/>
      <c r="H154" s="119"/>
      <c r="I154" s="119"/>
      <c r="J154" s="119"/>
      <c r="K154" s="119"/>
      <c r="L154" s="119"/>
      <c r="M154" s="119"/>
      <c r="N154" s="119"/>
      <c r="O154" s="119"/>
      <c r="P154" s="119"/>
    </row>
    <row r="155" spans="2:16">
      <c r="B155" s="119"/>
      <c r="C155" s="119"/>
      <c r="D155" s="119"/>
      <c r="E155" s="119"/>
      <c r="F155" s="119"/>
      <c r="G155" s="119"/>
      <c r="H155" s="119"/>
      <c r="I155" s="119"/>
      <c r="J155" s="119"/>
      <c r="K155" s="119"/>
      <c r="L155" s="119"/>
      <c r="M155" s="119"/>
      <c r="N155" s="119"/>
      <c r="O155" s="119"/>
      <c r="P155" s="119"/>
    </row>
    <row r="156" spans="2:16">
      <c r="B156" s="119"/>
      <c r="C156" s="119"/>
      <c r="D156" s="119"/>
      <c r="E156" s="119"/>
      <c r="F156" s="119"/>
      <c r="G156" s="119"/>
      <c r="H156" s="119"/>
      <c r="I156" s="119"/>
      <c r="J156" s="119"/>
      <c r="K156" s="119"/>
      <c r="L156" s="119"/>
      <c r="M156" s="119"/>
      <c r="N156" s="119"/>
      <c r="O156" s="119"/>
      <c r="P156" s="119"/>
    </row>
    <row r="157" spans="2:16">
      <c r="B157" s="119"/>
      <c r="C157" s="119"/>
      <c r="D157" s="119"/>
      <c r="E157" s="119"/>
      <c r="F157" s="119"/>
      <c r="G157" s="119"/>
      <c r="H157" s="119"/>
      <c r="I157" s="119"/>
      <c r="J157" s="119"/>
      <c r="K157" s="119"/>
      <c r="L157" s="119"/>
      <c r="M157" s="119"/>
      <c r="N157" s="119"/>
      <c r="O157" s="119"/>
      <c r="P157" s="119"/>
    </row>
    <row r="158" spans="2:16">
      <c r="B158" s="119"/>
      <c r="C158" s="119"/>
      <c r="D158" s="119"/>
      <c r="E158" s="119"/>
      <c r="F158" s="119"/>
      <c r="G158" s="119"/>
      <c r="H158" s="119"/>
      <c r="I158" s="119"/>
      <c r="J158" s="119"/>
      <c r="K158" s="119"/>
      <c r="L158" s="119"/>
      <c r="M158" s="119"/>
      <c r="N158" s="119"/>
      <c r="O158" s="119"/>
      <c r="P158" s="119"/>
    </row>
    <row r="159" spans="2:16">
      <c r="B159" s="119"/>
      <c r="C159" s="119"/>
      <c r="D159" s="119"/>
      <c r="E159" s="119"/>
      <c r="F159" s="119"/>
      <c r="G159" s="119"/>
      <c r="H159" s="119"/>
      <c r="I159" s="119"/>
      <c r="J159" s="119"/>
      <c r="K159" s="119"/>
      <c r="L159" s="119"/>
      <c r="M159" s="119"/>
      <c r="N159" s="119"/>
      <c r="O159" s="119"/>
      <c r="P159" s="119"/>
    </row>
    <row r="160" spans="2:16">
      <c r="B160" s="119"/>
      <c r="C160" s="119"/>
      <c r="D160" s="119"/>
      <c r="E160" s="119"/>
      <c r="F160" s="119"/>
      <c r="G160" s="119"/>
      <c r="H160" s="119"/>
      <c r="I160" s="119"/>
      <c r="J160" s="119"/>
      <c r="K160" s="119"/>
      <c r="L160" s="119"/>
      <c r="M160" s="119"/>
      <c r="N160" s="119"/>
      <c r="O160" s="119"/>
      <c r="P160" s="119"/>
    </row>
    <row r="161" spans="2:16">
      <c r="B161" s="119"/>
      <c r="C161" s="119"/>
      <c r="D161" s="119"/>
      <c r="E161" s="119"/>
      <c r="F161" s="119"/>
      <c r="G161" s="119"/>
      <c r="H161" s="119"/>
      <c r="I161" s="119"/>
      <c r="J161" s="119"/>
      <c r="K161" s="119"/>
      <c r="L161" s="119"/>
      <c r="M161" s="119"/>
      <c r="N161" s="119"/>
      <c r="O161" s="119"/>
      <c r="P161" s="119"/>
    </row>
    <row r="162" spans="2:16">
      <c r="B162" s="119"/>
      <c r="C162" s="119"/>
      <c r="D162" s="119"/>
      <c r="E162" s="119"/>
      <c r="F162" s="119"/>
      <c r="G162" s="119"/>
      <c r="H162" s="119"/>
      <c r="I162" s="119"/>
      <c r="J162" s="119"/>
      <c r="K162" s="119"/>
      <c r="L162" s="119"/>
      <c r="M162" s="119"/>
      <c r="N162" s="119"/>
      <c r="O162" s="119"/>
      <c r="P162" s="119"/>
    </row>
    <row r="163" spans="2:16">
      <c r="B163" s="119"/>
      <c r="C163" s="119"/>
      <c r="D163" s="119"/>
      <c r="E163" s="119"/>
      <c r="F163" s="119"/>
      <c r="G163" s="119"/>
      <c r="H163" s="119"/>
      <c r="I163" s="119"/>
      <c r="J163" s="119"/>
      <c r="K163" s="119"/>
      <c r="L163" s="119"/>
      <c r="M163" s="119"/>
      <c r="N163" s="119"/>
      <c r="O163" s="119"/>
      <c r="P163" s="119"/>
    </row>
    <row r="164" spans="2:16">
      <c r="B164" s="119"/>
      <c r="C164" s="119"/>
      <c r="D164" s="119"/>
      <c r="E164" s="119"/>
      <c r="F164" s="119"/>
      <c r="G164" s="119"/>
      <c r="H164" s="119"/>
      <c r="I164" s="119"/>
      <c r="J164" s="119"/>
      <c r="K164" s="119"/>
      <c r="L164" s="119"/>
      <c r="M164" s="119"/>
      <c r="N164" s="119"/>
      <c r="O164" s="119"/>
      <c r="P164" s="119"/>
    </row>
    <row r="165" spans="2:16">
      <c r="B165" s="119"/>
      <c r="C165" s="119"/>
      <c r="D165" s="119"/>
      <c r="E165" s="119"/>
      <c r="F165" s="119"/>
      <c r="G165" s="119"/>
      <c r="H165" s="119"/>
      <c r="I165" s="119"/>
      <c r="J165" s="119"/>
      <c r="K165" s="119"/>
      <c r="L165" s="119"/>
      <c r="M165" s="119"/>
      <c r="N165" s="119"/>
      <c r="O165" s="119"/>
      <c r="P165" s="119"/>
    </row>
    <row r="166" spans="2:16">
      <c r="B166" s="119"/>
      <c r="C166" s="119"/>
      <c r="D166" s="119"/>
      <c r="E166" s="119"/>
      <c r="F166" s="119"/>
      <c r="G166" s="119"/>
      <c r="H166" s="119"/>
      <c r="I166" s="119"/>
      <c r="J166" s="119"/>
      <c r="K166" s="119"/>
      <c r="L166" s="119"/>
      <c r="M166" s="119"/>
      <c r="N166" s="119"/>
      <c r="O166" s="119"/>
      <c r="P166" s="119"/>
    </row>
    <row r="167" spans="2:16">
      <c r="B167" s="119"/>
      <c r="C167" s="119"/>
      <c r="D167" s="119"/>
      <c r="E167" s="119"/>
      <c r="F167" s="119"/>
      <c r="G167" s="119"/>
      <c r="H167" s="119"/>
      <c r="I167" s="119"/>
      <c r="J167" s="119"/>
      <c r="K167" s="119"/>
      <c r="L167" s="119"/>
      <c r="M167" s="119"/>
      <c r="N167" s="119"/>
      <c r="O167" s="119"/>
      <c r="P167" s="119"/>
    </row>
    <row r="168" spans="2:16">
      <c r="B168" s="119"/>
      <c r="C168" s="119"/>
      <c r="D168" s="119"/>
      <c r="E168" s="119"/>
      <c r="F168" s="119"/>
      <c r="G168" s="119"/>
      <c r="H168" s="119"/>
      <c r="I168" s="119"/>
      <c r="J168" s="119"/>
      <c r="K168" s="119"/>
      <c r="L168" s="119"/>
      <c r="M168" s="119"/>
      <c r="N168" s="119"/>
      <c r="O168" s="119"/>
      <c r="P168" s="119"/>
    </row>
    <row r="169" spans="2:16">
      <c r="B169" s="119"/>
      <c r="C169" s="119"/>
      <c r="D169" s="119"/>
      <c r="E169" s="119"/>
      <c r="F169" s="119"/>
      <c r="G169" s="119"/>
      <c r="H169" s="119"/>
      <c r="I169" s="119"/>
      <c r="J169" s="119"/>
      <c r="K169" s="119"/>
      <c r="L169" s="119"/>
      <c r="M169" s="119"/>
      <c r="N169" s="119"/>
      <c r="O169" s="119"/>
      <c r="P169" s="119"/>
    </row>
    <row r="170" spans="2:16">
      <c r="B170" s="119"/>
      <c r="C170" s="119"/>
      <c r="D170" s="119"/>
      <c r="E170" s="119"/>
      <c r="F170" s="119"/>
      <c r="G170" s="119"/>
      <c r="H170" s="119"/>
      <c r="I170" s="119"/>
      <c r="J170" s="119"/>
      <c r="K170" s="119"/>
      <c r="L170" s="119"/>
      <c r="M170" s="119"/>
      <c r="N170" s="119"/>
      <c r="O170" s="119"/>
      <c r="P170" s="119"/>
    </row>
    <row r="171" spans="2:16">
      <c r="B171" s="119"/>
      <c r="C171" s="119"/>
      <c r="D171" s="119"/>
      <c r="E171" s="119"/>
      <c r="F171" s="119"/>
      <c r="G171" s="119"/>
      <c r="H171" s="119"/>
      <c r="I171" s="119"/>
      <c r="J171" s="119"/>
      <c r="K171" s="119"/>
      <c r="L171" s="119"/>
      <c r="M171" s="119"/>
      <c r="N171" s="119"/>
      <c r="O171" s="119"/>
      <c r="P171" s="119"/>
    </row>
    <row r="172" spans="2:16">
      <c r="B172" s="119"/>
      <c r="C172" s="119"/>
      <c r="D172" s="119"/>
      <c r="E172" s="119"/>
      <c r="F172" s="119"/>
      <c r="G172" s="119"/>
      <c r="H172" s="119"/>
      <c r="I172" s="119"/>
      <c r="J172" s="119"/>
      <c r="K172" s="119"/>
      <c r="L172" s="119"/>
      <c r="M172" s="119"/>
      <c r="N172" s="119"/>
      <c r="O172" s="119"/>
      <c r="P172" s="119"/>
    </row>
    <row r="173" spans="2:16">
      <c r="B173" s="119"/>
      <c r="C173" s="119"/>
      <c r="D173" s="119"/>
      <c r="E173" s="119"/>
      <c r="F173" s="119"/>
      <c r="G173" s="119"/>
      <c r="H173" s="119"/>
      <c r="I173" s="119"/>
      <c r="J173" s="119"/>
      <c r="K173" s="119"/>
      <c r="L173" s="119"/>
      <c r="M173" s="119"/>
      <c r="N173" s="119"/>
      <c r="O173" s="119"/>
      <c r="P173" s="119"/>
    </row>
    <row r="174" spans="2:16">
      <c r="B174" s="119"/>
      <c r="C174" s="119"/>
      <c r="D174" s="119"/>
      <c r="E174" s="119"/>
      <c r="F174" s="119"/>
      <c r="G174" s="119"/>
      <c r="H174" s="119"/>
      <c r="I174" s="119"/>
      <c r="J174" s="119"/>
      <c r="K174" s="119"/>
      <c r="L174" s="119"/>
      <c r="M174" s="119"/>
      <c r="N174" s="119"/>
      <c r="O174" s="119"/>
      <c r="P174" s="119"/>
    </row>
    <row r="175" spans="2:16">
      <c r="B175" s="119"/>
      <c r="C175" s="119"/>
      <c r="D175" s="119"/>
      <c r="E175" s="119"/>
      <c r="F175" s="119"/>
      <c r="G175" s="119"/>
      <c r="H175" s="119"/>
      <c r="I175" s="119"/>
      <c r="J175" s="119"/>
      <c r="K175" s="119"/>
      <c r="L175" s="119"/>
      <c r="M175" s="119"/>
      <c r="N175" s="119"/>
      <c r="O175" s="119"/>
      <c r="P175" s="119"/>
    </row>
    <row r="176" spans="2:16">
      <c r="B176" s="119"/>
      <c r="C176" s="119"/>
      <c r="D176" s="119"/>
      <c r="E176" s="119"/>
      <c r="F176" s="119"/>
      <c r="G176" s="119"/>
      <c r="H176" s="119"/>
      <c r="I176" s="119"/>
      <c r="J176" s="119"/>
      <c r="K176" s="119"/>
      <c r="L176" s="119"/>
      <c r="M176" s="119"/>
      <c r="N176" s="119"/>
      <c r="O176" s="119"/>
      <c r="P176" s="119"/>
    </row>
    <row r="177" spans="2:16">
      <c r="B177" s="119"/>
      <c r="C177" s="119"/>
      <c r="D177" s="119"/>
      <c r="E177" s="119"/>
      <c r="F177" s="119"/>
      <c r="G177" s="119"/>
      <c r="H177" s="119"/>
      <c r="I177" s="119"/>
      <c r="J177" s="119"/>
      <c r="K177" s="119"/>
      <c r="L177" s="119"/>
      <c r="M177" s="119"/>
      <c r="N177" s="119"/>
      <c r="O177" s="119"/>
      <c r="P177" s="119"/>
    </row>
    <row r="178" spans="2:16">
      <c r="B178" s="119"/>
      <c r="C178" s="119"/>
      <c r="D178" s="119"/>
      <c r="E178" s="119"/>
      <c r="F178" s="119"/>
      <c r="G178" s="119"/>
      <c r="H178" s="119"/>
      <c r="I178" s="119"/>
      <c r="J178" s="119"/>
      <c r="K178" s="119"/>
      <c r="L178" s="119"/>
      <c r="M178" s="119"/>
      <c r="N178" s="119"/>
      <c r="O178" s="119"/>
      <c r="P178" s="119"/>
    </row>
    <row r="179" spans="2:16">
      <c r="B179" s="119"/>
      <c r="C179" s="119"/>
      <c r="D179" s="119"/>
      <c r="E179" s="119"/>
      <c r="F179" s="119"/>
      <c r="G179" s="119"/>
      <c r="H179" s="119"/>
      <c r="I179" s="119"/>
      <c r="J179" s="119"/>
      <c r="K179" s="119"/>
      <c r="L179" s="119"/>
      <c r="M179" s="119"/>
      <c r="N179" s="119"/>
      <c r="O179" s="119"/>
      <c r="P179" s="119"/>
    </row>
    <row r="180" spans="2:16">
      <c r="B180" s="119"/>
      <c r="C180" s="119"/>
      <c r="D180" s="119"/>
      <c r="E180" s="119"/>
      <c r="F180" s="119"/>
      <c r="G180" s="119"/>
      <c r="H180" s="119"/>
      <c r="I180" s="119"/>
      <c r="J180" s="119"/>
      <c r="K180" s="119"/>
      <c r="L180" s="119"/>
      <c r="M180" s="119"/>
      <c r="N180" s="119"/>
      <c r="O180" s="119"/>
      <c r="P180" s="119"/>
    </row>
    <row r="181" spans="2:16">
      <c r="B181" s="119"/>
      <c r="C181" s="119"/>
      <c r="D181" s="119"/>
      <c r="E181" s="119"/>
      <c r="F181" s="119"/>
      <c r="G181" s="119"/>
      <c r="H181" s="119"/>
      <c r="I181" s="119"/>
      <c r="J181" s="119"/>
      <c r="K181" s="119"/>
      <c r="L181" s="119"/>
      <c r="M181" s="119"/>
      <c r="N181" s="119"/>
      <c r="O181" s="119"/>
      <c r="P181" s="119"/>
    </row>
    <row r="182" spans="2:16">
      <c r="B182" s="119"/>
      <c r="C182" s="119"/>
      <c r="D182" s="119"/>
      <c r="E182" s="119"/>
      <c r="F182" s="119"/>
      <c r="G182" s="119"/>
      <c r="H182" s="119"/>
      <c r="I182" s="119"/>
      <c r="J182" s="119"/>
      <c r="K182" s="119"/>
      <c r="L182" s="119"/>
      <c r="M182" s="119"/>
      <c r="N182" s="119"/>
      <c r="O182" s="119"/>
      <c r="P182" s="119"/>
    </row>
    <row r="183" spans="2:16">
      <c r="B183" s="119"/>
      <c r="C183" s="119"/>
      <c r="D183" s="119"/>
      <c r="E183" s="119"/>
      <c r="F183" s="119"/>
      <c r="G183" s="119"/>
      <c r="H183" s="119"/>
      <c r="I183" s="119"/>
      <c r="J183" s="119"/>
      <c r="K183" s="119"/>
      <c r="L183" s="119"/>
      <c r="M183" s="119"/>
      <c r="N183" s="119"/>
      <c r="O183" s="119"/>
      <c r="P183" s="119"/>
    </row>
    <row r="184" spans="2:16">
      <c r="B184" s="119"/>
      <c r="C184" s="119"/>
      <c r="D184" s="119"/>
      <c r="E184" s="119"/>
      <c r="F184" s="119"/>
      <c r="G184" s="119"/>
      <c r="H184" s="119"/>
      <c r="I184" s="119"/>
      <c r="J184" s="119"/>
      <c r="K184" s="119"/>
      <c r="L184" s="119"/>
      <c r="M184" s="119"/>
      <c r="N184" s="119"/>
      <c r="O184" s="119"/>
      <c r="P184" s="119"/>
    </row>
    <row r="185" spans="2:16">
      <c r="B185" s="119"/>
      <c r="C185" s="119"/>
      <c r="D185" s="119"/>
      <c r="E185" s="119"/>
      <c r="F185" s="119"/>
      <c r="G185" s="119"/>
      <c r="H185" s="119"/>
      <c r="I185" s="119"/>
      <c r="J185" s="119"/>
      <c r="K185" s="119"/>
      <c r="L185" s="119"/>
      <c r="M185" s="119"/>
      <c r="N185" s="119"/>
      <c r="O185" s="119"/>
      <c r="P185" s="119"/>
    </row>
    <row r="186" spans="2:16">
      <c r="B186" s="119"/>
      <c r="C186" s="119"/>
      <c r="D186" s="119"/>
      <c r="E186" s="119"/>
      <c r="F186" s="119"/>
      <c r="G186" s="119"/>
      <c r="H186" s="119"/>
      <c r="I186" s="119"/>
      <c r="J186" s="119"/>
      <c r="K186" s="119"/>
      <c r="L186" s="119"/>
      <c r="M186" s="119"/>
      <c r="N186" s="119"/>
      <c r="O186" s="119"/>
      <c r="P186" s="119"/>
    </row>
    <row r="187" spans="2:16">
      <c r="B187" s="119"/>
      <c r="C187" s="119"/>
      <c r="D187" s="119"/>
      <c r="E187" s="119"/>
      <c r="F187" s="119"/>
      <c r="G187" s="119"/>
      <c r="H187" s="119"/>
      <c r="I187" s="119"/>
      <c r="J187" s="119"/>
      <c r="K187" s="119"/>
      <c r="L187" s="119"/>
      <c r="M187" s="119"/>
      <c r="N187" s="119"/>
      <c r="O187" s="119"/>
      <c r="P187" s="119"/>
    </row>
    <row r="188" spans="2:16">
      <c r="B188" s="119"/>
      <c r="C188" s="119"/>
      <c r="D188" s="119"/>
      <c r="E188" s="119"/>
      <c r="F188" s="119"/>
      <c r="G188" s="119"/>
      <c r="H188" s="119"/>
      <c r="I188" s="119"/>
      <c r="J188" s="119"/>
      <c r="K188" s="119"/>
      <c r="L188" s="119"/>
      <c r="M188" s="119"/>
      <c r="N188" s="119"/>
      <c r="O188" s="119"/>
      <c r="P188" s="119"/>
    </row>
    <row r="189" spans="2:16">
      <c r="B189" s="119"/>
      <c r="C189" s="119"/>
      <c r="D189" s="119"/>
      <c r="E189" s="119"/>
      <c r="F189" s="119"/>
      <c r="G189" s="119"/>
      <c r="H189" s="119"/>
      <c r="I189" s="119"/>
      <c r="J189" s="119"/>
      <c r="K189" s="119"/>
      <c r="L189" s="119"/>
      <c r="M189" s="119"/>
      <c r="N189" s="119"/>
      <c r="O189" s="119"/>
      <c r="P189" s="119"/>
    </row>
    <row r="190" spans="2:16">
      <c r="B190" s="119"/>
      <c r="C190" s="119"/>
      <c r="D190" s="119"/>
      <c r="E190" s="119"/>
      <c r="F190" s="119"/>
      <c r="G190" s="119"/>
      <c r="H190" s="119"/>
      <c r="I190" s="119"/>
      <c r="J190" s="119"/>
      <c r="K190" s="119"/>
      <c r="L190" s="119"/>
      <c r="M190" s="119"/>
      <c r="N190" s="119"/>
      <c r="O190" s="119"/>
      <c r="P190" s="119"/>
    </row>
    <row r="191" spans="2:16">
      <c r="B191" s="119"/>
      <c r="C191" s="119"/>
      <c r="D191" s="119"/>
      <c r="E191" s="119"/>
      <c r="F191" s="119"/>
      <c r="G191" s="119"/>
      <c r="H191" s="119"/>
      <c r="I191" s="119"/>
      <c r="J191" s="119"/>
      <c r="K191" s="119"/>
      <c r="L191" s="119"/>
      <c r="M191" s="119"/>
      <c r="N191" s="119"/>
      <c r="O191" s="119"/>
      <c r="P191" s="119"/>
    </row>
    <row r="192" spans="2:16">
      <c r="B192" s="119"/>
      <c r="C192" s="119"/>
      <c r="D192" s="119"/>
      <c r="E192" s="119"/>
      <c r="F192" s="119"/>
      <c r="G192" s="119"/>
      <c r="H192" s="119"/>
      <c r="I192" s="119"/>
      <c r="J192" s="119"/>
      <c r="K192" s="119"/>
      <c r="L192" s="119"/>
      <c r="M192" s="119"/>
      <c r="N192" s="119"/>
      <c r="O192" s="119"/>
      <c r="P192" s="119"/>
    </row>
    <row r="193" spans="2:16">
      <c r="B193" s="119"/>
      <c r="C193" s="119"/>
      <c r="D193" s="119"/>
      <c r="E193" s="119"/>
      <c r="F193" s="119"/>
      <c r="G193" s="119"/>
      <c r="H193" s="119"/>
      <c r="I193" s="119"/>
      <c r="J193" s="119"/>
      <c r="K193" s="119"/>
      <c r="L193" s="119"/>
      <c r="M193" s="119"/>
      <c r="N193" s="119"/>
      <c r="O193" s="119"/>
      <c r="P193" s="119"/>
    </row>
    <row r="194" spans="2:16">
      <c r="B194" s="119"/>
      <c r="C194" s="119"/>
      <c r="D194" s="119"/>
      <c r="E194" s="119"/>
      <c r="F194" s="119"/>
      <c r="G194" s="119"/>
      <c r="H194" s="119"/>
      <c r="I194" s="119"/>
      <c r="J194" s="119"/>
      <c r="K194" s="119"/>
      <c r="L194" s="119"/>
      <c r="M194" s="119"/>
      <c r="N194" s="119"/>
      <c r="O194" s="119"/>
      <c r="P194" s="119"/>
    </row>
    <row r="195" spans="2:16">
      <c r="B195" s="119"/>
      <c r="C195" s="119"/>
      <c r="D195" s="119"/>
      <c r="E195" s="119"/>
      <c r="F195" s="119"/>
      <c r="G195" s="119"/>
      <c r="H195" s="119"/>
      <c r="I195" s="119"/>
      <c r="J195" s="119"/>
      <c r="K195" s="119"/>
      <c r="L195" s="119"/>
      <c r="M195" s="119"/>
      <c r="N195" s="119"/>
      <c r="O195" s="119"/>
      <c r="P195" s="119"/>
    </row>
    <row r="196" spans="2:16">
      <c r="B196" s="119"/>
      <c r="C196" s="119"/>
      <c r="D196" s="119"/>
      <c r="E196" s="119"/>
      <c r="F196" s="119"/>
      <c r="G196" s="119"/>
      <c r="H196" s="119"/>
      <c r="I196" s="119"/>
      <c r="J196" s="119"/>
      <c r="K196" s="119"/>
      <c r="L196" s="119"/>
      <c r="M196" s="119"/>
      <c r="N196" s="119"/>
      <c r="O196" s="119"/>
      <c r="P196" s="119"/>
    </row>
    <row r="197" spans="2:16">
      <c r="B197" s="119"/>
      <c r="C197" s="119"/>
      <c r="D197" s="119"/>
      <c r="E197" s="119"/>
      <c r="F197" s="119"/>
      <c r="G197" s="119"/>
      <c r="H197" s="119"/>
      <c r="I197" s="119"/>
      <c r="J197" s="119"/>
      <c r="K197" s="119"/>
      <c r="L197" s="119"/>
      <c r="M197" s="119"/>
      <c r="N197" s="119"/>
      <c r="O197" s="119"/>
      <c r="P197" s="119"/>
    </row>
    <row r="198" spans="2:16">
      <c r="B198" s="119"/>
      <c r="C198" s="119"/>
      <c r="D198" s="119"/>
      <c r="E198" s="119"/>
      <c r="F198" s="119"/>
      <c r="G198" s="119"/>
      <c r="H198" s="119"/>
      <c r="I198" s="119"/>
      <c r="J198" s="119"/>
      <c r="K198" s="119"/>
      <c r="L198" s="119"/>
      <c r="M198" s="119"/>
      <c r="N198" s="119"/>
      <c r="O198" s="119"/>
      <c r="P198" s="119"/>
    </row>
    <row r="199" spans="2:16">
      <c r="B199" s="119"/>
      <c r="C199" s="119"/>
      <c r="D199" s="119"/>
      <c r="E199" s="119"/>
      <c r="F199" s="119"/>
      <c r="G199" s="119"/>
      <c r="H199" s="119"/>
      <c r="I199" s="119"/>
      <c r="J199" s="119"/>
      <c r="K199" s="119"/>
      <c r="L199" s="119"/>
      <c r="M199" s="119"/>
      <c r="N199" s="119"/>
      <c r="O199" s="119"/>
      <c r="P199" s="119"/>
    </row>
    <row r="200" spans="2:16">
      <c r="B200" s="119"/>
      <c r="C200" s="119"/>
      <c r="D200" s="119"/>
      <c r="E200" s="119"/>
      <c r="F200" s="119"/>
      <c r="G200" s="119"/>
      <c r="H200" s="119"/>
      <c r="I200" s="119"/>
      <c r="J200" s="119"/>
      <c r="K200" s="119"/>
      <c r="L200" s="119"/>
      <c r="M200" s="119"/>
      <c r="N200" s="119"/>
      <c r="O200" s="119"/>
      <c r="P200" s="119"/>
    </row>
    <row r="201" spans="2:16">
      <c r="B201" s="119"/>
      <c r="C201" s="119"/>
      <c r="D201" s="119"/>
      <c r="E201" s="119"/>
      <c r="F201" s="119"/>
      <c r="G201" s="119"/>
      <c r="H201" s="119"/>
      <c r="I201" s="119"/>
      <c r="J201" s="119"/>
      <c r="K201" s="119"/>
      <c r="L201" s="119"/>
      <c r="M201" s="119"/>
      <c r="N201" s="119"/>
      <c r="O201" s="119"/>
      <c r="P201" s="119"/>
    </row>
    <row r="202" spans="2:16">
      <c r="B202" s="119"/>
      <c r="C202" s="119"/>
      <c r="D202" s="119"/>
      <c r="E202" s="119"/>
      <c r="F202" s="119"/>
      <c r="G202" s="119"/>
      <c r="H202" s="119"/>
      <c r="I202" s="119"/>
      <c r="J202" s="119"/>
      <c r="K202" s="119"/>
      <c r="L202" s="119"/>
      <c r="M202" s="119"/>
      <c r="N202" s="119"/>
      <c r="O202" s="119"/>
      <c r="P202" s="119"/>
    </row>
    <row r="203" spans="2:16">
      <c r="B203" s="119"/>
      <c r="C203" s="119"/>
      <c r="D203" s="119"/>
      <c r="E203" s="119"/>
      <c r="F203" s="119"/>
      <c r="G203" s="119"/>
      <c r="H203" s="119"/>
      <c r="I203" s="119"/>
      <c r="J203" s="119"/>
      <c r="K203" s="119"/>
      <c r="L203" s="119"/>
      <c r="M203" s="119"/>
      <c r="N203" s="119"/>
      <c r="O203" s="119"/>
      <c r="P203" s="119"/>
    </row>
    <row r="204" spans="2:16">
      <c r="B204" s="119"/>
      <c r="C204" s="119"/>
      <c r="D204" s="119"/>
      <c r="E204" s="119"/>
      <c r="F204" s="119"/>
      <c r="G204" s="119"/>
      <c r="H204" s="119"/>
      <c r="I204" s="119"/>
      <c r="J204" s="119"/>
      <c r="K204" s="119"/>
      <c r="L204" s="119"/>
      <c r="M204" s="119"/>
      <c r="N204" s="119"/>
      <c r="O204" s="119"/>
      <c r="P204" s="119"/>
    </row>
    <row r="205" spans="2:16">
      <c r="B205" s="119"/>
      <c r="C205" s="119"/>
      <c r="D205" s="119"/>
      <c r="E205" s="119"/>
      <c r="F205" s="119"/>
      <c r="G205" s="119"/>
      <c r="H205" s="119"/>
      <c r="I205" s="119"/>
      <c r="J205" s="119"/>
      <c r="K205" s="119"/>
      <c r="L205" s="119"/>
      <c r="M205" s="119"/>
      <c r="N205" s="119"/>
      <c r="O205" s="119"/>
      <c r="P205" s="119"/>
    </row>
    <row r="206" spans="2:16">
      <c r="B206" s="119"/>
      <c r="C206" s="119"/>
      <c r="D206" s="119"/>
      <c r="E206" s="119"/>
      <c r="F206" s="119"/>
      <c r="G206" s="119"/>
      <c r="H206" s="119"/>
      <c r="I206" s="119"/>
      <c r="J206" s="119"/>
      <c r="K206" s="119"/>
      <c r="L206" s="119"/>
      <c r="M206" s="119"/>
      <c r="N206" s="119"/>
      <c r="O206" s="119"/>
      <c r="P206" s="119"/>
    </row>
    <row r="207" spans="2:16">
      <c r="B207" s="119"/>
      <c r="C207" s="119"/>
      <c r="D207" s="119"/>
      <c r="E207" s="119"/>
      <c r="F207" s="119"/>
      <c r="G207" s="119"/>
      <c r="H207" s="119"/>
      <c r="I207" s="119"/>
      <c r="J207" s="119"/>
      <c r="K207" s="119"/>
      <c r="L207" s="119"/>
      <c r="M207" s="119"/>
      <c r="N207" s="119"/>
      <c r="O207" s="119"/>
      <c r="P207" s="119"/>
    </row>
    <row r="208" spans="2:16">
      <c r="B208" s="119"/>
      <c r="C208" s="119"/>
      <c r="D208" s="119"/>
      <c r="E208" s="119"/>
      <c r="F208" s="119"/>
      <c r="G208" s="119"/>
      <c r="H208" s="119"/>
      <c r="I208" s="119"/>
      <c r="J208" s="119"/>
      <c r="K208" s="119"/>
      <c r="L208" s="119"/>
      <c r="M208" s="119"/>
      <c r="N208" s="119"/>
      <c r="O208" s="119"/>
      <c r="P208" s="119"/>
    </row>
    <row r="209" spans="2:16">
      <c r="B209" s="119"/>
      <c r="C209" s="119"/>
      <c r="D209" s="119"/>
      <c r="E209" s="119"/>
      <c r="F209" s="119"/>
      <c r="G209" s="119"/>
      <c r="H209" s="119"/>
      <c r="I209" s="119"/>
      <c r="J209" s="119"/>
      <c r="K209" s="119"/>
      <c r="L209" s="119"/>
      <c r="M209" s="119"/>
      <c r="N209" s="119"/>
      <c r="O209" s="119"/>
      <c r="P209" s="119"/>
    </row>
    <row r="210" spans="2:16">
      <c r="B210" s="119"/>
      <c r="C210" s="119"/>
      <c r="D210" s="119"/>
      <c r="E210" s="119"/>
      <c r="F210" s="119"/>
      <c r="G210" s="119"/>
      <c r="H210" s="119"/>
      <c r="I210" s="119"/>
      <c r="J210" s="119"/>
      <c r="K210" s="119"/>
      <c r="L210" s="119"/>
      <c r="M210" s="119"/>
      <c r="N210" s="119"/>
      <c r="O210" s="119"/>
      <c r="P210" s="119"/>
    </row>
    <row r="211" spans="2:16">
      <c r="B211" s="119"/>
      <c r="C211" s="119"/>
      <c r="D211" s="119"/>
      <c r="E211" s="119"/>
      <c r="F211" s="119"/>
      <c r="G211" s="119"/>
      <c r="H211" s="119"/>
      <c r="I211" s="119"/>
      <c r="J211" s="119"/>
      <c r="K211" s="119"/>
      <c r="L211" s="119"/>
      <c r="M211" s="119"/>
      <c r="N211" s="119"/>
      <c r="O211" s="119"/>
      <c r="P211" s="119"/>
    </row>
    <row r="212" spans="2:16">
      <c r="B212" s="119"/>
      <c r="C212" s="119"/>
      <c r="D212" s="119"/>
      <c r="E212" s="119"/>
      <c r="F212" s="119"/>
      <c r="G212" s="119"/>
      <c r="H212" s="119"/>
      <c r="I212" s="119"/>
      <c r="J212" s="119"/>
      <c r="K212" s="119"/>
      <c r="L212" s="119"/>
      <c r="M212" s="119"/>
      <c r="N212" s="119"/>
      <c r="O212" s="119"/>
      <c r="P212" s="119"/>
    </row>
    <row r="213" spans="2:16">
      <c r="B213" s="119"/>
      <c r="C213" s="119"/>
      <c r="D213" s="119"/>
      <c r="E213" s="119"/>
      <c r="F213" s="119"/>
      <c r="G213" s="119"/>
      <c r="H213" s="119"/>
      <c r="I213" s="119"/>
      <c r="J213" s="119"/>
      <c r="K213" s="119"/>
      <c r="L213" s="119"/>
      <c r="M213" s="119"/>
      <c r="N213" s="119"/>
      <c r="O213" s="119"/>
      <c r="P213" s="119"/>
    </row>
    <row r="214" spans="2:16">
      <c r="B214" s="119"/>
      <c r="C214" s="119"/>
      <c r="D214" s="119"/>
      <c r="E214" s="119"/>
      <c r="F214" s="119"/>
      <c r="G214" s="119"/>
      <c r="H214" s="119"/>
      <c r="I214" s="119"/>
      <c r="J214" s="119"/>
      <c r="K214" s="119"/>
      <c r="L214" s="119"/>
      <c r="M214" s="119"/>
      <c r="N214" s="119"/>
      <c r="O214" s="119"/>
      <c r="P214" s="119"/>
    </row>
    <row r="215" spans="2:16">
      <c r="B215" s="119"/>
      <c r="C215" s="119"/>
      <c r="D215" s="119"/>
      <c r="E215" s="119"/>
      <c r="F215" s="119"/>
      <c r="G215" s="119"/>
      <c r="H215" s="119"/>
      <c r="I215" s="119"/>
      <c r="J215" s="119"/>
      <c r="K215" s="119"/>
      <c r="L215" s="119"/>
      <c r="M215" s="119"/>
      <c r="N215" s="119"/>
      <c r="O215" s="119"/>
      <c r="P215" s="119"/>
    </row>
    <row r="216" spans="2:16">
      <c r="B216" s="119"/>
      <c r="C216" s="119"/>
      <c r="D216" s="119"/>
      <c r="E216" s="119"/>
      <c r="F216" s="119"/>
      <c r="G216" s="119"/>
      <c r="H216" s="119"/>
      <c r="I216" s="119"/>
      <c r="J216" s="119"/>
      <c r="K216" s="119"/>
      <c r="L216" s="119"/>
      <c r="M216" s="119"/>
      <c r="N216" s="119"/>
      <c r="O216" s="119"/>
      <c r="P216" s="119"/>
    </row>
    <row r="217" spans="2:16">
      <c r="B217" s="119"/>
      <c r="C217" s="119"/>
      <c r="D217" s="119"/>
      <c r="E217" s="119"/>
      <c r="F217" s="119"/>
      <c r="G217" s="119"/>
      <c r="H217" s="119"/>
      <c r="I217" s="119"/>
      <c r="J217" s="119"/>
      <c r="K217" s="119"/>
      <c r="L217" s="119"/>
      <c r="M217" s="119"/>
      <c r="N217" s="119"/>
      <c r="O217" s="119"/>
      <c r="P217" s="119"/>
    </row>
    <row r="218" spans="2:16">
      <c r="B218" s="119"/>
      <c r="C218" s="119"/>
      <c r="D218" s="119"/>
      <c r="E218" s="119"/>
      <c r="F218" s="119"/>
      <c r="G218" s="119"/>
      <c r="H218" s="119"/>
      <c r="I218" s="119"/>
      <c r="J218" s="119"/>
      <c r="K218" s="119"/>
      <c r="L218" s="119"/>
      <c r="M218" s="119"/>
      <c r="N218" s="119"/>
      <c r="O218" s="119"/>
      <c r="P218" s="119"/>
    </row>
    <row r="219" spans="2:16">
      <c r="B219" s="119"/>
      <c r="C219" s="119"/>
      <c r="D219" s="119"/>
      <c r="E219" s="119"/>
      <c r="F219" s="119"/>
      <c r="G219" s="119"/>
      <c r="H219" s="119"/>
      <c r="I219" s="119"/>
      <c r="J219" s="119"/>
      <c r="K219" s="119"/>
      <c r="L219" s="119"/>
      <c r="M219" s="119"/>
      <c r="N219" s="119"/>
      <c r="O219" s="119"/>
      <c r="P219" s="119"/>
    </row>
    <row r="220" spans="2:16">
      <c r="B220" s="119"/>
      <c r="C220" s="119"/>
      <c r="D220" s="119"/>
      <c r="E220" s="119"/>
      <c r="F220" s="119"/>
      <c r="G220" s="119"/>
      <c r="H220" s="119"/>
      <c r="I220" s="119"/>
      <c r="J220" s="119"/>
      <c r="K220" s="119"/>
      <c r="L220" s="119"/>
      <c r="M220" s="119"/>
      <c r="N220" s="119"/>
      <c r="O220" s="119"/>
      <c r="P220" s="119"/>
    </row>
    <row r="221" spans="2:16">
      <c r="B221" s="119"/>
      <c r="C221" s="119"/>
      <c r="D221" s="119"/>
      <c r="E221" s="119"/>
      <c r="F221" s="119"/>
      <c r="G221" s="119"/>
      <c r="H221" s="119"/>
      <c r="I221" s="119"/>
      <c r="J221" s="119"/>
      <c r="K221" s="119"/>
      <c r="L221" s="119"/>
      <c r="M221" s="119"/>
      <c r="N221" s="119"/>
      <c r="O221" s="119"/>
      <c r="P221" s="119"/>
    </row>
    <row r="222" spans="2:16">
      <c r="B222" s="119"/>
      <c r="C222" s="119"/>
      <c r="D222" s="119"/>
      <c r="E222" s="119"/>
      <c r="F222" s="119"/>
      <c r="G222" s="119"/>
      <c r="H222" s="119"/>
      <c r="I222" s="119"/>
      <c r="J222" s="119"/>
      <c r="K222" s="119"/>
      <c r="L222" s="119"/>
      <c r="M222" s="119"/>
      <c r="N222" s="119"/>
      <c r="O222" s="119"/>
      <c r="P222" s="119"/>
    </row>
    <row r="223" spans="2:16">
      <c r="B223" s="119"/>
      <c r="C223" s="119"/>
      <c r="D223" s="119"/>
      <c r="E223" s="119"/>
      <c r="F223" s="119"/>
      <c r="G223" s="119"/>
      <c r="H223" s="119"/>
      <c r="I223" s="119"/>
      <c r="J223" s="119"/>
      <c r="K223" s="119"/>
      <c r="L223" s="119"/>
      <c r="M223" s="119"/>
      <c r="N223" s="119"/>
      <c r="O223" s="119"/>
      <c r="P223" s="119"/>
    </row>
    <row r="224" spans="2:16">
      <c r="B224" s="119"/>
      <c r="C224" s="119"/>
      <c r="D224" s="119"/>
      <c r="E224" s="119"/>
      <c r="F224" s="119"/>
      <c r="G224" s="119"/>
      <c r="H224" s="119"/>
      <c r="I224" s="119"/>
      <c r="J224" s="119"/>
      <c r="K224" s="119"/>
      <c r="L224" s="119"/>
      <c r="M224" s="119"/>
      <c r="N224" s="119"/>
      <c r="O224" s="119"/>
      <c r="P224" s="119"/>
    </row>
    <row r="225" spans="2:16">
      <c r="B225" s="119"/>
      <c r="C225" s="119"/>
      <c r="D225" s="119"/>
      <c r="E225" s="119"/>
      <c r="F225" s="119"/>
      <c r="G225" s="119"/>
      <c r="H225" s="119"/>
      <c r="I225" s="119"/>
      <c r="J225" s="119"/>
      <c r="K225" s="119"/>
      <c r="L225" s="119"/>
      <c r="M225" s="119"/>
      <c r="N225" s="119"/>
      <c r="O225" s="119"/>
      <c r="P225" s="119"/>
    </row>
    <row r="226" spans="2:16">
      <c r="B226" s="119"/>
      <c r="C226" s="119"/>
      <c r="D226" s="119"/>
      <c r="E226" s="119"/>
      <c r="F226" s="119"/>
      <c r="G226" s="119"/>
      <c r="H226" s="119"/>
      <c r="I226" s="119"/>
      <c r="J226" s="119"/>
      <c r="K226" s="119"/>
      <c r="L226" s="119"/>
      <c r="M226" s="119"/>
      <c r="N226" s="119"/>
      <c r="O226" s="119"/>
      <c r="P226" s="119"/>
    </row>
    <row r="227" spans="2:16">
      <c r="B227" s="119"/>
      <c r="C227" s="119"/>
      <c r="D227" s="119"/>
      <c r="E227" s="119"/>
      <c r="F227" s="119"/>
      <c r="G227" s="119"/>
      <c r="H227" s="119"/>
      <c r="I227" s="119"/>
      <c r="J227" s="119"/>
      <c r="K227" s="119"/>
      <c r="L227" s="119"/>
      <c r="M227" s="119"/>
      <c r="N227" s="119"/>
      <c r="O227" s="119"/>
      <c r="P227" s="119"/>
    </row>
    <row r="228" spans="2:16">
      <c r="B228" s="119"/>
      <c r="C228" s="119"/>
      <c r="D228" s="119"/>
      <c r="E228" s="119"/>
      <c r="F228" s="119"/>
      <c r="G228" s="119"/>
      <c r="H228" s="119"/>
      <c r="I228" s="119"/>
      <c r="J228" s="119"/>
      <c r="K228" s="119"/>
      <c r="L228" s="119"/>
      <c r="M228" s="119"/>
      <c r="N228" s="119"/>
      <c r="O228" s="119"/>
      <c r="P228" s="119"/>
    </row>
    <row r="229" spans="2:16">
      <c r="B229" s="119"/>
      <c r="C229" s="119"/>
      <c r="D229" s="119"/>
      <c r="E229" s="119"/>
      <c r="F229" s="119"/>
      <c r="G229" s="119"/>
      <c r="H229" s="119"/>
      <c r="I229" s="119"/>
      <c r="J229" s="119"/>
      <c r="K229" s="119"/>
      <c r="L229" s="119"/>
      <c r="M229" s="119"/>
      <c r="N229" s="119"/>
      <c r="O229" s="119"/>
      <c r="P229" s="119"/>
    </row>
    <row r="230" spans="2:16">
      <c r="B230" s="119"/>
      <c r="C230" s="119"/>
      <c r="D230" s="119"/>
      <c r="E230" s="119"/>
      <c r="F230" s="119"/>
      <c r="G230" s="119"/>
      <c r="H230" s="119"/>
      <c r="I230" s="119"/>
      <c r="J230" s="119"/>
      <c r="K230" s="119"/>
      <c r="L230" s="119"/>
      <c r="M230" s="119"/>
      <c r="N230" s="119"/>
      <c r="O230" s="119"/>
      <c r="P230" s="119"/>
    </row>
    <row r="231" spans="2:16">
      <c r="B231" s="119"/>
      <c r="C231" s="119"/>
      <c r="D231" s="119"/>
      <c r="E231" s="119"/>
      <c r="F231" s="119"/>
      <c r="G231" s="119"/>
      <c r="H231" s="119"/>
      <c r="I231" s="119"/>
      <c r="J231" s="119"/>
      <c r="K231" s="119"/>
      <c r="L231" s="119"/>
      <c r="M231" s="119"/>
      <c r="N231" s="119"/>
      <c r="O231" s="119"/>
      <c r="P231" s="119"/>
    </row>
    <row r="232" spans="2:16">
      <c r="B232" s="119"/>
      <c r="C232" s="119"/>
      <c r="D232" s="119"/>
      <c r="E232" s="119"/>
      <c r="F232" s="119"/>
      <c r="G232" s="119"/>
      <c r="H232" s="119"/>
      <c r="I232" s="119"/>
      <c r="J232" s="119"/>
      <c r="K232" s="119"/>
      <c r="L232" s="119"/>
      <c r="M232" s="119"/>
      <c r="N232" s="119"/>
      <c r="O232" s="119"/>
      <c r="P232" s="119"/>
    </row>
    <row r="233" spans="2:16">
      <c r="B233" s="119"/>
      <c r="C233" s="119"/>
      <c r="D233" s="119"/>
      <c r="E233" s="119"/>
      <c r="F233" s="119"/>
      <c r="G233" s="119"/>
      <c r="H233" s="119"/>
      <c r="I233" s="119"/>
      <c r="J233" s="119"/>
      <c r="K233" s="119"/>
      <c r="L233" s="119"/>
      <c r="M233" s="119"/>
      <c r="N233" s="119"/>
      <c r="O233" s="119"/>
      <c r="P233" s="119"/>
    </row>
    <row r="234" spans="2:16">
      <c r="B234" s="119"/>
      <c r="C234" s="119"/>
      <c r="D234" s="119"/>
      <c r="E234" s="119"/>
      <c r="F234" s="119"/>
      <c r="G234" s="119"/>
      <c r="H234" s="119"/>
      <c r="I234" s="119"/>
      <c r="J234" s="119"/>
      <c r="K234" s="119"/>
      <c r="L234" s="119"/>
      <c r="M234" s="119"/>
      <c r="N234" s="119"/>
      <c r="O234" s="119"/>
      <c r="P234" s="119"/>
    </row>
    <row r="235" spans="2:16">
      <c r="B235" s="119"/>
      <c r="C235" s="119"/>
      <c r="D235" s="119"/>
      <c r="E235" s="119"/>
      <c r="F235" s="119"/>
      <c r="G235" s="119"/>
      <c r="H235" s="119"/>
      <c r="I235" s="119"/>
      <c r="J235" s="119"/>
      <c r="K235" s="119"/>
      <c r="L235" s="119"/>
      <c r="M235" s="119"/>
      <c r="N235" s="119"/>
      <c r="O235" s="119"/>
      <c r="P235" s="119"/>
    </row>
    <row r="236" spans="2:16">
      <c r="B236" s="119"/>
      <c r="C236" s="119"/>
      <c r="D236" s="119"/>
      <c r="E236" s="119"/>
      <c r="F236" s="119"/>
      <c r="G236" s="119"/>
      <c r="H236" s="119"/>
      <c r="I236" s="119"/>
      <c r="J236" s="119"/>
      <c r="K236" s="119"/>
      <c r="L236" s="119"/>
      <c r="M236" s="119"/>
      <c r="N236" s="119"/>
      <c r="O236" s="119"/>
      <c r="P236" s="119"/>
    </row>
    <row r="237" spans="2:16">
      <c r="B237" s="119"/>
      <c r="C237" s="119"/>
      <c r="D237" s="119"/>
      <c r="E237" s="119"/>
      <c r="F237" s="119"/>
      <c r="G237" s="119"/>
      <c r="H237" s="119"/>
      <c r="I237" s="119"/>
      <c r="J237" s="119"/>
      <c r="K237" s="119"/>
      <c r="L237" s="119"/>
      <c r="M237" s="119"/>
      <c r="N237" s="119"/>
      <c r="O237" s="119"/>
      <c r="P237" s="119"/>
    </row>
    <row r="238" spans="2:16">
      <c r="B238" s="119"/>
      <c r="C238" s="119"/>
      <c r="D238" s="119"/>
      <c r="E238" s="119"/>
      <c r="F238" s="119"/>
      <c r="G238" s="119"/>
      <c r="H238" s="119"/>
      <c r="I238" s="119"/>
      <c r="J238" s="119"/>
      <c r="K238" s="119"/>
      <c r="L238" s="119"/>
      <c r="M238" s="119"/>
      <c r="N238" s="119"/>
      <c r="O238" s="119"/>
      <c r="P238" s="119"/>
    </row>
    <row r="239" spans="2:16">
      <c r="B239" s="119"/>
      <c r="C239" s="119"/>
      <c r="D239" s="119"/>
      <c r="E239" s="119"/>
      <c r="F239" s="119"/>
      <c r="G239" s="119"/>
      <c r="H239" s="119"/>
      <c r="I239" s="119"/>
      <c r="J239" s="119"/>
      <c r="K239" s="119"/>
      <c r="L239" s="119"/>
      <c r="M239" s="119"/>
      <c r="N239" s="119"/>
      <c r="O239" s="119"/>
      <c r="P239" s="119"/>
    </row>
    <row r="240" spans="2:16">
      <c r="B240" s="119"/>
      <c r="C240" s="119"/>
      <c r="D240" s="119"/>
      <c r="E240" s="119"/>
      <c r="F240" s="119"/>
      <c r="G240" s="119"/>
      <c r="H240" s="119"/>
      <c r="I240" s="119"/>
      <c r="J240" s="119"/>
      <c r="K240" s="119"/>
      <c r="L240" s="119"/>
      <c r="M240" s="119"/>
      <c r="N240" s="119"/>
      <c r="O240" s="119"/>
      <c r="P240" s="119"/>
    </row>
    <row r="241" spans="2:16">
      <c r="B241" s="119"/>
      <c r="C241" s="119"/>
      <c r="D241" s="119"/>
      <c r="E241" s="119"/>
      <c r="F241" s="119"/>
      <c r="G241" s="119"/>
      <c r="H241" s="119"/>
      <c r="I241" s="119"/>
      <c r="J241" s="119"/>
      <c r="K241" s="119"/>
      <c r="L241" s="119"/>
      <c r="M241" s="119"/>
      <c r="N241" s="119"/>
      <c r="O241" s="119"/>
      <c r="P241" s="119"/>
    </row>
    <row r="242" spans="2:16">
      <c r="B242" s="119"/>
      <c r="C242" s="119"/>
      <c r="D242" s="119"/>
      <c r="E242" s="119"/>
      <c r="F242" s="119"/>
      <c r="G242" s="119"/>
      <c r="H242" s="119"/>
      <c r="I242" s="119"/>
      <c r="J242" s="119"/>
      <c r="K242" s="119"/>
      <c r="L242" s="119"/>
      <c r="M242" s="119"/>
      <c r="N242" s="119"/>
      <c r="O242" s="119"/>
      <c r="P242" s="119"/>
    </row>
    <row r="243" spans="2:16">
      <c r="B243" s="119"/>
      <c r="C243" s="119"/>
      <c r="D243" s="119"/>
      <c r="E243" s="119"/>
      <c r="F243" s="119"/>
      <c r="G243" s="119"/>
      <c r="H243" s="119"/>
      <c r="I243" s="119"/>
      <c r="J243" s="119"/>
      <c r="K243" s="119"/>
      <c r="L243" s="119"/>
      <c r="M243" s="119"/>
      <c r="N243" s="119"/>
      <c r="O243" s="119"/>
      <c r="P243" s="119"/>
    </row>
    <row r="244" spans="2:16">
      <c r="B244" s="119"/>
      <c r="C244" s="119"/>
      <c r="D244" s="119"/>
      <c r="E244" s="119"/>
      <c r="F244" s="119"/>
      <c r="G244" s="119"/>
      <c r="H244" s="119"/>
      <c r="I244" s="119"/>
      <c r="J244" s="119"/>
      <c r="K244" s="119"/>
      <c r="L244" s="119"/>
      <c r="M244" s="119"/>
      <c r="N244" s="119"/>
      <c r="O244" s="119"/>
      <c r="P244" s="119"/>
    </row>
    <row r="245" spans="2:16">
      <c r="B245" s="119"/>
      <c r="C245" s="119"/>
      <c r="D245" s="119"/>
      <c r="E245" s="119"/>
      <c r="F245" s="119"/>
      <c r="G245" s="119"/>
      <c r="H245" s="119"/>
      <c r="I245" s="119"/>
      <c r="J245" s="119"/>
      <c r="K245" s="119"/>
      <c r="L245" s="119"/>
      <c r="M245" s="119"/>
      <c r="N245" s="119"/>
      <c r="O245" s="119"/>
      <c r="P245" s="119"/>
    </row>
    <row r="246" spans="2:16">
      <c r="B246" s="119"/>
      <c r="C246" s="119"/>
      <c r="D246" s="119"/>
      <c r="E246" s="119"/>
      <c r="F246" s="119"/>
      <c r="G246" s="119"/>
      <c r="H246" s="119"/>
      <c r="I246" s="119"/>
      <c r="J246" s="119"/>
      <c r="K246" s="119"/>
      <c r="L246" s="119"/>
      <c r="M246" s="119"/>
      <c r="N246" s="119"/>
      <c r="O246" s="119"/>
      <c r="P246" s="119"/>
    </row>
    <row r="247" spans="2:16">
      <c r="B247" s="119"/>
      <c r="C247" s="119"/>
      <c r="D247" s="119"/>
      <c r="E247" s="119"/>
      <c r="F247" s="119"/>
      <c r="G247" s="119"/>
      <c r="H247" s="119"/>
      <c r="I247" s="119"/>
      <c r="J247" s="119"/>
      <c r="K247" s="119"/>
      <c r="L247" s="119"/>
      <c r="M247" s="119"/>
      <c r="N247" s="119"/>
      <c r="O247" s="119"/>
      <c r="P247" s="119"/>
    </row>
    <row r="248" spans="2:16">
      <c r="B248" s="119"/>
      <c r="C248" s="119"/>
      <c r="D248" s="119"/>
      <c r="E248" s="119"/>
      <c r="F248" s="119"/>
      <c r="G248" s="119"/>
      <c r="H248" s="119"/>
      <c r="I248" s="119"/>
      <c r="J248" s="119"/>
      <c r="K248" s="119"/>
      <c r="L248" s="119"/>
      <c r="M248" s="119"/>
      <c r="N248" s="119"/>
      <c r="O248" s="119"/>
      <c r="P248" s="119"/>
    </row>
    <row r="249" spans="2:16">
      <c r="B249" s="119"/>
      <c r="C249" s="119"/>
      <c r="D249" s="119"/>
      <c r="E249" s="119"/>
      <c r="F249" s="119"/>
      <c r="G249" s="119"/>
      <c r="H249" s="119"/>
      <c r="I249" s="119"/>
      <c r="J249" s="119"/>
      <c r="K249" s="119"/>
      <c r="L249" s="119"/>
      <c r="M249" s="119"/>
      <c r="N249" s="119"/>
      <c r="O249" s="119"/>
      <c r="P249" s="119"/>
    </row>
    <row r="250" spans="2:16">
      <c r="B250" s="119"/>
      <c r="C250" s="119"/>
      <c r="D250" s="119"/>
      <c r="E250" s="119"/>
      <c r="F250" s="119"/>
      <c r="G250" s="119"/>
      <c r="H250" s="119"/>
      <c r="I250" s="119"/>
      <c r="J250" s="119"/>
      <c r="K250" s="119"/>
      <c r="L250" s="119"/>
      <c r="M250" s="119"/>
      <c r="N250" s="119"/>
      <c r="O250" s="119"/>
      <c r="P250" s="119"/>
    </row>
    <row r="251" spans="2:16">
      <c r="B251" s="119"/>
      <c r="C251" s="119"/>
      <c r="D251" s="119"/>
      <c r="E251" s="119"/>
      <c r="F251" s="119"/>
      <c r="G251" s="119"/>
      <c r="H251" s="119"/>
      <c r="I251" s="119"/>
      <c r="J251" s="119"/>
      <c r="K251" s="119"/>
      <c r="L251" s="119"/>
      <c r="M251" s="119"/>
      <c r="N251" s="119"/>
      <c r="O251" s="119"/>
      <c r="P251" s="119"/>
    </row>
    <row r="252" spans="2:16">
      <c r="B252" s="119"/>
      <c r="C252" s="119"/>
      <c r="D252" s="119"/>
      <c r="E252" s="119"/>
      <c r="F252" s="119"/>
      <c r="G252" s="119"/>
      <c r="H252" s="119"/>
      <c r="I252" s="119"/>
      <c r="J252" s="119"/>
      <c r="K252" s="119"/>
      <c r="L252" s="119"/>
      <c r="M252" s="119"/>
      <c r="N252" s="119"/>
      <c r="O252" s="119"/>
      <c r="P252" s="119"/>
    </row>
    <row r="253" spans="2:16">
      <c r="B253" s="119"/>
      <c r="C253" s="119"/>
      <c r="D253" s="119"/>
      <c r="E253" s="119"/>
      <c r="F253" s="119"/>
      <c r="G253" s="119"/>
      <c r="H253" s="119"/>
      <c r="I253" s="119"/>
      <c r="J253" s="119"/>
      <c r="K253" s="119"/>
      <c r="L253" s="119"/>
      <c r="M253" s="119"/>
      <c r="N253" s="119"/>
      <c r="O253" s="119"/>
      <c r="P253" s="119"/>
    </row>
    <row r="254" spans="2:16">
      <c r="B254" s="119"/>
      <c r="C254" s="119"/>
      <c r="D254" s="119"/>
      <c r="E254" s="119"/>
      <c r="F254" s="119"/>
      <c r="G254" s="119"/>
      <c r="H254" s="119"/>
      <c r="I254" s="119"/>
      <c r="J254" s="119"/>
      <c r="K254" s="119"/>
      <c r="L254" s="119"/>
      <c r="M254" s="119"/>
      <c r="N254" s="119"/>
      <c r="O254" s="119"/>
      <c r="P254" s="119"/>
    </row>
    <row r="255" spans="2:16">
      <c r="B255" s="119"/>
      <c r="C255" s="119"/>
      <c r="D255" s="119"/>
      <c r="E255" s="119"/>
      <c r="F255" s="119"/>
      <c r="G255" s="119"/>
      <c r="H255" s="119"/>
      <c r="I255" s="119"/>
      <c r="J255" s="119"/>
      <c r="K255" s="119"/>
      <c r="L255" s="119"/>
      <c r="M255" s="119"/>
      <c r="N255" s="119"/>
      <c r="O255" s="119"/>
      <c r="P255" s="119"/>
    </row>
    <row r="256" spans="2:16">
      <c r="B256" s="119"/>
      <c r="C256" s="119"/>
      <c r="D256" s="119"/>
      <c r="E256" s="119"/>
      <c r="F256" s="119"/>
      <c r="G256" s="119"/>
      <c r="H256" s="119"/>
      <c r="I256" s="119"/>
      <c r="J256" s="119"/>
      <c r="K256" s="119"/>
      <c r="L256" s="119"/>
      <c r="M256" s="119"/>
      <c r="N256" s="119"/>
      <c r="O256" s="119"/>
      <c r="P256" s="119"/>
    </row>
    <row r="257" spans="2:16">
      <c r="B257" s="119"/>
      <c r="C257" s="119"/>
      <c r="D257" s="119"/>
      <c r="E257" s="119"/>
      <c r="F257" s="119"/>
      <c r="G257" s="119"/>
      <c r="H257" s="119"/>
      <c r="I257" s="119"/>
      <c r="J257" s="119"/>
      <c r="K257" s="119"/>
      <c r="L257" s="119"/>
      <c r="M257" s="119"/>
      <c r="N257" s="119"/>
      <c r="O257" s="119"/>
      <c r="P257" s="119"/>
    </row>
    <row r="258" spans="2:16">
      <c r="B258" s="119"/>
      <c r="C258" s="119"/>
      <c r="D258" s="119"/>
      <c r="E258" s="119"/>
      <c r="F258" s="119"/>
      <c r="G258" s="119"/>
      <c r="H258" s="119"/>
      <c r="I258" s="119"/>
      <c r="J258" s="119"/>
      <c r="K258" s="119"/>
      <c r="L258" s="119"/>
      <c r="M258" s="119"/>
      <c r="N258" s="119"/>
      <c r="O258" s="119"/>
      <c r="P258" s="119"/>
    </row>
    <row r="259" spans="2:16">
      <c r="B259" s="119"/>
      <c r="C259" s="119"/>
      <c r="D259" s="119"/>
      <c r="E259" s="119"/>
      <c r="F259" s="119"/>
      <c r="G259" s="119"/>
      <c r="H259" s="119"/>
      <c r="I259" s="119"/>
      <c r="J259" s="119"/>
      <c r="K259" s="119"/>
      <c r="L259" s="119"/>
      <c r="M259" s="119"/>
      <c r="N259" s="119"/>
      <c r="O259" s="119"/>
      <c r="P259" s="119"/>
    </row>
    <row r="260" spans="2:16">
      <c r="B260" s="119"/>
      <c r="C260" s="119"/>
      <c r="D260" s="119"/>
      <c r="E260" s="119"/>
      <c r="F260" s="119"/>
      <c r="G260" s="119"/>
      <c r="H260" s="119"/>
      <c r="I260" s="119"/>
      <c r="J260" s="119"/>
      <c r="K260" s="119"/>
      <c r="L260" s="119"/>
      <c r="M260" s="119"/>
      <c r="N260" s="119"/>
      <c r="O260" s="119"/>
      <c r="P260" s="119"/>
    </row>
    <row r="261" spans="2:16">
      <c r="B261" s="119"/>
      <c r="C261" s="119"/>
      <c r="D261" s="119"/>
      <c r="E261" s="119"/>
      <c r="F261" s="119"/>
      <c r="G261" s="119"/>
      <c r="H261" s="119"/>
      <c r="I261" s="119"/>
      <c r="J261" s="119"/>
      <c r="K261" s="119"/>
      <c r="L261" s="119"/>
      <c r="M261" s="119"/>
      <c r="N261" s="119"/>
      <c r="O261" s="119"/>
      <c r="P261" s="119"/>
    </row>
    <row r="262" spans="2:16">
      <c r="B262" s="119"/>
      <c r="C262" s="119"/>
      <c r="D262" s="119"/>
      <c r="E262" s="119"/>
      <c r="F262" s="119"/>
      <c r="G262" s="119"/>
      <c r="H262" s="119"/>
      <c r="I262" s="119"/>
      <c r="J262" s="119"/>
      <c r="K262" s="119"/>
      <c r="L262" s="119"/>
      <c r="M262" s="119"/>
      <c r="N262" s="119"/>
      <c r="O262" s="119"/>
      <c r="P262" s="119"/>
    </row>
    <row r="263" spans="2:16">
      <c r="B263" s="119"/>
      <c r="C263" s="119"/>
      <c r="D263" s="119"/>
      <c r="E263" s="119"/>
      <c r="F263" s="119"/>
      <c r="G263" s="119"/>
      <c r="H263" s="119"/>
      <c r="I263" s="119"/>
      <c r="J263" s="119"/>
      <c r="K263" s="119"/>
      <c r="L263" s="119"/>
      <c r="M263" s="119"/>
      <c r="N263" s="119"/>
      <c r="O263" s="119"/>
      <c r="P263" s="119"/>
    </row>
    <row r="264" spans="2:16">
      <c r="B264" s="119"/>
      <c r="C264" s="119"/>
      <c r="D264" s="119"/>
      <c r="E264" s="119"/>
      <c r="F264" s="119"/>
      <c r="G264" s="119"/>
      <c r="H264" s="119"/>
      <c r="I264" s="119"/>
      <c r="J264" s="119"/>
      <c r="K264" s="119"/>
      <c r="L264" s="119"/>
      <c r="M264" s="119"/>
      <c r="N264" s="119"/>
      <c r="O264" s="119"/>
      <c r="P264" s="119"/>
    </row>
    <row r="265" spans="2:16">
      <c r="B265" s="119"/>
      <c r="C265" s="119"/>
      <c r="D265" s="119"/>
      <c r="E265" s="119"/>
      <c r="F265" s="119"/>
      <c r="G265" s="119"/>
      <c r="H265" s="119"/>
      <c r="I265" s="119"/>
      <c r="J265" s="119"/>
      <c r="K265" s="119"/>
      <c r="L265" s="119"/>
      <c r="M265" s="119"/>
      <c r="N265" s="119"/>
      <c r="O265" s="119"/>
      <c r="P265" s="119"/>
    </row>
    <row r="266" spans="2:16">
      <c r="B266" s="119"/>
      <c r="C266" s="119"/>
      <c r="D266" s="119"/>
      <c r="E266" s="119"/>
      <c r="F266" s="119"/>
      <c r="G266" s="119"/>
      <c r="H266" s="119"/>
      <c r="I266" s="119"/>
      <c r="J266" s="119"/>
      <c r="K266" s="119"/>
      <c r="L266" s="119"/>
      <c r="M266" s="119"/>
      <c r="N266" s="119"/>
      <c r="O266" s="119"/>
      <c r="P266" s="119"/>
    </row>
    <row r="267" spans="2:16">
      <c r="B267" s="119"/>
      <c r="C267" s="119"/>
      <c r="D267" s="119"/>
      <c r="E267" s="119"/>
      <c r="F267" s="119"/>
      <c r="G267" s="119"/>
      <c r="H267" s="119"/>
      <c r="I267" s="119"/>
      <c r="J267" s="119"/>
      <c r="K267" s="119"/>
      <c r="L267" s="119"/>
      <c r="M267" s="119"/>
      <c r="N267" s="119"/>
      <c r="O267" s="119"/>
      <c r="P267" s="119"/>
    </row>
    <row r="268" spans="2:16">
      <c r="B268" s="119"/>
      <c r="C268" s="119"/>
      <c r="D268" s="119"/>
      <c r="E268" s="119"/>
      <c r="F268" s="119"/>
      <c r="G268" s="119"/>
      <c r="H268" s="119"/>
      <c r="I268" s="119"/>
      <c r="J268" s="119"/>
      <c r="K268" s="119"/>
      <c r="L268" s="119"/>
      <c r="M268" s="119"/>
      <c r="N268" s="119"/>
      <c r="O268" s="119"/>
      <c r="P268" s="119"/>
    </row>
    <row r="269" spans="2:16">
      <c r="B269" s="119"/>
      <c r="C269" s="119"/>
      <c r="D269" s="119"/>
      <c r="E269" s="119"/>
      <c r="F269" s="119"/>
      <c r="G269" s="119"/>
      <c r="H269" s="119"/>
      <c r="I269" s="119"/>
      <c r="J269" s="119"/>
      <c r="K269" s="119"/>
      <c r="L269" s="119"/>
      <c r="M269" s="119"/>
      <c r="N269" s="119"/>
      <c r="O269" s="119"/>
      <c r="P269" s="119"/>
    </row>
    <row r="270" spans="2:16">
      <c r="B270" s="119"/>
      <c r="C270" s="119"/>
      <c r="D270" s="119"/>
      <c r="E270" s="119"/>
      <c r="F270" s="119"/>
      <c r="G270" s="119"/>
      <c r="H270" s="119"/>
      <c r="I270" s="119"/>
      <c r="J270" s="119"/>
      <c r="K270" s="119"/>
      <c r="L270" s="119"/>
      <c r="M270" s="119"/>
      <c r="N270" s="119"/>
      <c r="O270" s="119"/>
      <c r="P270" s="119"/>
    </row>
    <row r="271" spans="2:16">
      <c r="B271" s="119"/>
      <c r="C271" s="119"/>
      <c r="D271" s="119"/>
      <c r="E271" s="119"/>
      <c r="F271" s="119"/>
      <c r="G271" s="119"/>
      <c r="H271" s="119"/>
      <c r="I271" s="119"/>
      <c r="J271" s="119"/>
      <c r="K271" s="119"/>
      <c r="L271" s="119"/>
      <c r="M271" s="119"/>
      <c r="N271" s="119"/>
      <c r="O271" s="119"/>
      <c r="P271" s="119"/>
    </row>
    <row r="272" spans="2:16">
      <c r="B272" s="119"/>
      <c r="C272" s="119"/>
      <c r="D272" s="119"/>
      <c r="E272" s="119"/>
      <c r="F272" s="119"/>
      <c r="G272" s="119"/>
      <c r="H272" s="119"/>
      <c r="I272" s="119"/>
      <c r="J272" s="119"/>
      <c r="K272" s="119"/>
      <c r="L272" s="119"/>
      <c r="M272" s="119"/>
      <c r="N272" s="119"/>
      <c r="O272" s="119"/>
      <c r="P272" s="119"/>
    </row>
    <row r="273" spans="2:16">
      <c r="B273" s="119"/>
      <c r="C273" s="119"/>
      <c r="D273" s="119"/>
      <c r="E273" s="119"/>
      <c r="F273" s="119"/>
      <c r="G273" s="119"/>
      <c r="H273" s="119"/>
      <c r="I273" s="119"/>
      <c r="J273" s="119"/>
      <c r="K273" s="119"/>
      <c r="L273" s="119"/>
      <c r="M273" s="119"/>
      <c r="N273" s="119"/>
      <c r="O273" s="119"/>
      <c r="P273" s="119"/>
    </row>
    <row r="274" spans="2:16">
      <c r="B274" s="119"/>
      <c r="C274" s="119"/>
      <c r="D274" s="119"/>
      <c r="E274" s="119"/>
      <c r="F274" s="119"/>
      <c r="G274" s="119"/>
      <c r="H274" s="119"/>
      <c r="I274" s="119"/>
      <c r="J274" s="119"/>
      <c r="K274" s="119"/>
      <c r="L274" s="119"/>
      <c r="M274" s="119"/>
      <c r="N274" s="119"/>
      <c r="O274" s="119"/>
      <c r="P274" s="119"/>
    </row>
    <row r="275" spans="2:16">
      <c r="B275" s="119"/>
      <c r="C275" s="119"/>
      <c r="D275" s="119"/>
      <c r="E275" s="119"/>
      <c r="F275" s="119"/>
      <c r="G275" s="119"/>
      <c r="H275" s="119"/>
      <c r="I275" s="119"/>
      <c r="J275" s="119"/>
      <c r="K275" s="119"/>
      <c r="L275" s="119"/>
      <c r="M275" s="119"/>
      <c r="N275" s="119"/>
      <c r="O275" s="119"/>
      <c r="P275" s="119"/>
    </row>
    <row r="276" spans="2:16">
      <c r="B276" s="119"/>
      <c r="C276" s="119"/>
      <c r="D276" s="119"/>
      <c r="E276" s="119"/>
      <c r="F276" s="119"/>
      <c r="G276" s="119"/>
      <c r="H276" s="119"/>
      <c r="I276" s="119"/>
      <c r="J276" s="119"/>
      <c r="K276" s="119"/>
      <c r="L276" s="119"/>
      <c r="M276" s="119"/>
      <c r="N276" s="119"/>
      <c r="O276" s="119"/>
      <c r="P276" s="119"/>
    </row>
    <row r="277" spans="2:16">
      <c r="B277" s="119"/>
      <c r="C277" s="119"/>
      <c r="D277" s="119"/>
      <c r="E277" s="119"/>
      <c r="F277" s="119"/>
      <c r="G277" s="119"/>
      <c r="H277" s="119"/>
      <c r="I277" s="119"/>
      <c r="J277" s="119"/>
      <c r="K277" s="119"/>
      <c r="L277" s="119"/>
      <c r="M277" s="119"/>
      <c r="N277" s="119"/>
      <c r="O277" s="119"/>
      <c r="P277" s="119"/>
    </row>
    <row r="278" spans="2:16">
      <c r="B278" s="119"/>
      <c r="C278" s="119"/>
      <c r="D278" s="119"/>
      <c r="E278" s="119"/>
      <c r="F278" s="119"/>
      <c r="G278" s="119"/>
      <c r="H278" s="119"/>
      <c r="I278" s="119"/>
      <c r="J278" s="119"/>
      <c r="K278" s="119"/>
      <c r="L278" s="119"/>
      <c r="M278" s="119"/>
      <c r="N278" s="119"/>
      <c r="O278" s="119"/>
      <c r="P278" s="119"/>
    </row>
    <row r="279" spans="2:16">
      <c r="B279" s="119"/>
      <c r="C279" s="119"/>
      <c r="D279" s="119"/>
      <c r="E279" s="119"/>
      <c r="F279" s="119"/>
      <c r="G279" s="119"/>
      <c r="H279" s="119"/>
      <c r="I279" s="119"/>
      <c r="J279" s="119"/>
      <c r="K279" s="119"/>
      <c r="L279" s="119"/>
      <c r="M279" s="119"/>
      <c r="N279" s="119"/>
      <c r="O279" s="119"/>
      <c r="P279" s="119"/>
    </row>
    <row r="280" spans="2:16">
      <c r="B280" s="119"/>
      <c r="C280" s="119"/>
      <c r="D280" s="119"/>
      <c r="E280" s="119"/>
      <c r="F280" s="119"/>
      <c r="G280" s="119"/>
      <c r="H280" s="119"/>
      <c r="I280" s="119"/>
      <c r="J280" s="119"/>
      <c r="K280" s="119"/>
      <c r="L280" s="119"/>
      <c r="M280" s="119"/>
      <c r="N280" s="119"/>
      <c r="O280" s="119"/>
      <c r="P280" s="119"/>
    </row>
    <row r="281" spans="2:16">
      <c r="B281" s="119"/>
      <c r="C281" s="119"/>
      <c r="D281" s="119"/>
      <c r="E281" s="119"/>
      <c r="F281" s="119"/>
      <c r="G281" s="119"/>
      <c r="H281" s="119"/>
      <c r="I281" s="119"/>
      <c r="J281" s="119"/>
      <c r="K281" s="119"/>
      <c r="L281" s="119"/>
      <c r="M281" s="119"/>
      <c r="N281" s="119"/>
      <c r="O281" s="119"/>
      <c r="P281" s="119"/>
    </row>
    <row r="282" spans="2:16">
      <c r="B282" s="119"/>
      <c r="C282" s="119"/>
      <c r="D282" s="119"/>
      <c r="E282" s="119"/>
      <c r="F282" s="119"/>
      <c r="G282" s="119"/>
      <c r="H282" s="119"/>
      <c r="I282" s="119"/>
      <c r="J282" s="119"/>
      <c r="K282" s="119"/>
      <c r="L282" s="119"/>
      <c r="M282" s="119"/>
      <c r="N282" s="119"/>
      <c r="O282" s="119"/>
      <c r="P282" s="119"/>
    </row>
    <row r="283" spans="2:16">
      <c r="B283" s="119"/>
      <c r="C283" s="119"/>
      <c r="D283" s="119"/>
      <c r="E283" s="119"/>
      <c r="F283" s="119"/>
      <c r="G283" s="119"/>
      <c r="H283" s="119"/>
      <c r="I283" s="119"/>
      <c r="J283" s="119"/>
      <c r="K283" s="119"/>
      <c r="L283" s="119"/>
      <c r="M283" s="119"/>
      <c r="N283" s="119"/>
      <c r="O283" s="119"/>
      <c r="P283" s="119"/>
    </row>
    <row r="284" spans="2:16">
      <c r="B284" s="119"/>
      <c r="C284" s="119"/>
      <c r="D284" s="119"/>
      <c r="E284" s="119"/>
      <c r="F284" s="119"/>
      <c r="G284" s="119"/>
      <c r="H284" s="119"/>
      <c r="I284" s="119"/>
      <c r="J284" s="119"/>
      <c r="K284" s="119"/>
      <c r="L284" s="119"/>
      <c r="M284" s="119"/>
      <c r="N284" s="119"/>
      <c r="O284" s="119"/>
      <c r="P284" s="119"/>
    </row>
    <row r="285" spans="2:16">
      <c r="B285" s="119"/>
      <c r="C285" s="119"/>
      <c r="D285" s="119"/>
      <c r="E285" s="119"/>
      <c r="F285" s="119"/>
      <c r="G285" s="119"/>
      <c r="H285" s="119"/>
      <c r="I285" s="119"/>
      <c r="J285" s="119"/>
      <c r="K285" s="119"/>
      <c r="L285" s="119"/>
      <c r="M285" s="119"/>
      <c r="N285" s="119"/>
      <c r="O285" s="119"/>
      <c r="P285" s="119"/>
    </row>
    <row r="286" spans="2:16">
      <c r="B286" s="119"/>
      <c r="C286" s="119"/>
      <c r="D286" s="119"/>
      <c r="E286" s="119"/>
      <c r="F286" s="119"/>
      <c r="G286" s="119"/>
      <c r="H286" s="119"/>
      <c r="I286" s="119"/>
      <c r="J286" s="119"/>
      <c r="K286" s="119"/>
      <c r="L286" s="119"/>
      <c r="M286" s="119"/>
      <c r="N286" s="119"/>
      <c r="O286" s="119"/>
      <c r="P286" s="119"/>
    </row>
    <row r="287" spans="2:16">
      <c r="B287" s="119"/>
      <c r="C287" s="119"/>
      <c r="D287" s="119"/>
      <c r="E287" s="119"/>
      <c r="F287" s="119"/>
      <c r="G287" s="119"/>
      <c r="H287" s="119"/>
      <c r="I287" s="119"/>
      <c r="J287" s="119"/>
      <c r="K287" s="119"/>
      <c r="L287" s="119"/>
      <c r="M287" s="119"/>
      <c r="N287" s="119"/>
      <c r="O287" s="119"/>
      <c r="P287" s="119"/>
    </row>
    <row r="288" spans="2:16">
      <c r="B288" s="119"/>
      <c r="C288" s="119"/>
      <c r="D288" s="119"/>
      <c r="E288" s="119"/>
      <c r="F288" s="119"/>
      <c r="G288" s="119"/>
      <c r="H288" s="119"/>
      <c r="I288" s="119"/>
      <c r="J288" s="119"/>
      <c r="K288" s="119"/>
      <c r="L288" s="119"/>
      <c r="M288" s="119"/>
      <c r="N288" s="119"/>
      <c r="O288" s="119"/>
      <c r="P288" s="119"/>
    </row>
    <row r="289" spans="2:16">
      <c r="B289" s="119"/>
      <c r="C289" s="119"/>
      <c r="D289" s="119"/>
      <c r="E289" s="119"/>
      <c r="F289" s="119"/>
      <c r="G289" s="119"/>
      <c r="H289" s="119"/>
      <c r="I289" s="119"/>
      <c r="J289" s="119"/>
      <c r="K289" s="119"/>
      <c r="L289" s="119"/>
      <c r="M289" s="119"/>
      <c r="N289" s="119"/>
      <c r="O289" s="119"/>
      <c r="P289" s="119"/>
    </row>
    <row r="290" spans="2:16">
      <c r="B290" s="119"/>
      <c r="C290" s="119"/>
      <c r="D290" s="119"/>
      <c r="E290" s="119"/>
      <c r="F290" s="119"/>
      <c r="G290" s="119"/>
      <c r="H290" s="119"/>
      <c r="I290" s="119"/>
      <c r="J290" s="119"/>
      <c r="K290" s="119"/>
      <c r="L290" s="119"/>
      <c r="M290" s="119"/>
      <c r="N290" s="119"/>
      <c r="O290" s="119"/>
      <c r="P290" s="119"/>
    </row>
    <row r="291" spans="2:16">
      <c r="B291" s="119"/>
      <c r="C291" s="119"/>
      <c r="D291" s="119"/>
      <c r="E291" s="119"/>
      <c r="F291" s="119"/>
      <c r="G291" s="119"/>
      <c r="H291" s="119"/>
      <c r="I291" s="119"/>
      <c r="J291" s="119"/>
      <c r="K291" s="119"/>
      <c r="L291" s="119"/>
      <c r="M291" s="119"/>
      <c r="N291" s="119"/>
      <c r="O291" s="119"/>
      <c r="P291" s="119"/>
    </row>
    <row r="292" spans="2:16">
      <c r="B292" s="119"/>
      <c r="C292" s="119"/>
      <c r="D292" s="119"/>
      <c r="E292" s="119"/>
      <c r="F292" s="119"/>
      <c r="G292" s="119"/>
      <c r="H292" s="119"/>
      <c r="I292" s="119"/>
      <c r="J292" s="119"/>
      <c r="K292" s="119"/>
      <c r="L292" s="119"/>
      <c r="M292" s="119"/>
      <c r="N292" s="119"/>
      <c r="O292" s="119"/>
      <c r="P292" s="119"/>
    </row>
    <row r="293" spans="2:16">
      <c r="B293" s="119"/>
      <c r="C293" s="119"/>
      <c r="D293" s="119"/>
      <c r="E293" s="119"/>
      <c r="F293" s="119"/>
      <c r="G293" s="119"/>
      <c r="H293" s="119"/>
      <c r="I293" s="119"/>
      <c r="J293" s="119"/>
      <c r="K293" s="119"/>
      <c r="L293" s="119"/>
      <c r="M293" s="119"/>
      <c r="N293" s="119"/>
      <c r="O293" s="119"/>
      <c r="P293" s="119"/>
    </row>
    <row r="294" spans="2:16">
      <c r="B294" s="119"/>
      <c r="C294" s="119"/>
      <c r="D294" s="119"/>
      <c r="E294" s="119"/>
      <c r="F294" s="119"/>
      <c r="G294" s="119"/>
      <c r="H294" s="119"/>
      <c r="I294" s="119"/>
      <c r="J294" s="119"/>
      <c r="K294" s="119"/>
      <c r="L294" s="119"/>
      <c r="M294" s="119"/>
      <c r="N294" s="119"/>
      <c r="O294" s="119"/>
      <c r="P294" s="119"/>
    </row>
    <row r="295" spans="2:16">
      <c r="B295" s="119"/>
      <c r="C295" s="119"/>
      <c r="D295" s="119"/>
      <c r="E295" s="119"/>
      <c r="F295" s="119"/>
      <c r="G295" s="119"/>
      <c r="H295" s="119"/>
      <c r="I295" s="119"/>
      <c r="J295" s="119"/>
      <c r="K295" s="119"/>
      <c r="L295" s="119"/>
      <c r="M295" s="119"/>
      <c r="N295" s="119"/>
      <c r="O295" s="119"/>
      <c r="P295" s="119"/>
    </row>
    <row r="296" spans="2:16">
      <c r="B296" s="119"/>
      <c r="C296" s="119"/>
      <c r="D296" s="119"/>
      <c r="E296" s="119"/>
      <c r="F296" s="119"/>
      <c r="G296" s="119"/>
      <c r="H296" s="119"/>
      <c r="I296" s="119"/>
      <c r="J296" s="119"/>
      <c r="K296" s="119"/>
      <c r="L296" s="119"/>
      <c r="M296" s="119"/>
      <c r="N296" s="119"/>
      <c r="O296" s="119"/>
      <c r="P296" s="119"/>
    </row>
    <row r="297" spans="2:16">
      <c r="B297" s="119"/>
      <c r="C297" s="119"/>
      <c r="D297" s="119"/>
      <c r="E297" s="119"/>
      <c r="F297" s="119"/>
      <c r="G297" s="119"/>
      <c r="H297" s="119"/>
      <c r="I297" s="119"/>
      <c r="J297" s="119"/>
      <c r="K297" s="119"/>
      <c r="L297" s="119"/>
      <c r="M297" s="119"/>
      <c r="N297" s="119"/>
      <c r="O297" s="119"/>
      <c r="P297" s="119"/>
    </row>
    <row r="298" spans="2:16">
      <c r="B298" s="119"/>
      <c r="C298" s="119"/>
      <c r="D298" s="119"/>
      <c r="E298" s="119"/>
      <c r="F298" s="119"/>
      <c r="G298" s="119"/>
      <c r="H298" s="119"/>
      <c r="I298" s="119"/>
      <c r="J298" s="119"/>
      <c r="K298" s="119"/>
      <c r="L298" s="119"/>
      <c r="M298" s="119"/>
      <c r="N298" s="119"/>
      <c r="O298" s="119"/>
      <c r="P298" s="119"/>
    </row>
    <row r="299" spans="2:16">
      <c r="B299" s="119"/>
      <c r="C299" s="119"/>
      <c r="D299" s="119"/>
      <c r="E299" s="119"/>
      <c r="F299" s="119"/>
      <c r="G299" s="119"/>
      <c r="H299" s="119"/>
      <c r="I299" s="119"/>
      <c r="J299" s="119"/>
      <c r="K299" s="119"/>
      <c r="L299" s="119"/>
      <c r="M299" s="119"/>
      <c r="N299" s="119"/>
      <c r="O299" s="119"/>
      <c r="P299" s="119"/>
    </row>
    <row r="300" spans="2:16">
      <c r="B300" s="119"/>
      <c r="C300" s="119"/>
      <c r="D300" s="119"/>
      <c r="E300" s="119"/>
      <c r="F300" s="119"/>
      <c r="G300" s="119"/>
      <c r="H300" s="119"/>
      <c r="I300" s="119"/>
      <c r="J300" s="119"/>
      <c r="K300" s="119"/>
      <c r="L300" s="119"/>
      <c r="M300" s="119"/>
      <c r="N300" s="119"/>
      <c r="O300" s="119"/>
      <c r="P300" s="119"/>
    </row>
    <row r="301" spans="2:16">
      <c r="B301" s="119"/>
      <c r="C301" s="119"/>
      <c r="D301" s="119"/>
      <c r="E301" s="119"/>
      <c r="F301" s="119"/>
      <c r="G301" s="119"/>
      <c r="H301" s="119"/>
      <c r="I301" s="119"/>
      <c r="J301" s="119"/>
      <c r="K301" s="119"/>
      <c r="L301" s="119"/>
      <c r="M301" s="119"/>
      <c r="N301" s="119"/>
      <c r="O301" s="119"/>
      <c r="P301" s="119"/>
    </row>
    <row r="302" spans="2:16">
      <c r="B302" s="119"/>
      <c r="C302" s="119"/>
      <c r="D302" s="119"/>
      <c r="E302" s="119"/>
      <c r="F302" s="119"/>
      <c r="G302" s="119"/>
      <c r="H302" s="119"/>
      <c r="I302" s="119"/>
      <c r="J302" s="119"/>
      <c r="K302" s="119"/>
      <c r="L302" s="119"/>
      <c r="M302" s="119"/>
      <c r="N302" s="119"/>
      <c r="O302" s="119"/>
      <c r="P302" s="119"/>
    </row>
    <row r="303" spans="2:16">
      <c r="B303" s="119"/>
      <c r="C303" s="119"/>
      <c r="D303" s="119"/>
      <c r="E303" s="119"/>
      <c r="F303" s="119"/>
      <c r="G303" s="119"/>
      <c r="H303" s="119"/>
      <c r="I303" s="119"/>
      <c r="J303" s="119"/>
      <c r="K303" s="119"/>
      <c r="L303" s="119"/>
      <c r="M303" s="119"/>
      <c r="N303" s="119"/>
      <c r="O303" s="119"/>
      <c r="P303" s="119"/>
    </row>
    <row r="304" spans="2:16">
      <c r="B304" s="119"/>
      <c r="C304" s="119"/>
      <c r="D304" s="119"/>
      <c r="E304" s="119"/>
      <c r="F304" s="119"/>
      <c r="G304" s="119"/>
      <c r="H304" s="119"/>
      <c r="I304" s="119"/>
      <c r="J304" s="119"/>
      <c r="K304" s="119"/>
      <c r="L304" s="119"/>
      <c r="M304" s="119"/>
      <c r="N304" s="119"/>
      <c r="O304" s="119"/>
      <c r="P304" s="119"/>
    </row>
    <row r="305" spans="2:16">
      <c r="B305" s="119"/>
      <c r="C305" s="119"/>
      <c r="D305" s="119"/>
      <c r="E305" s="119"/>
      <c r="F305" s="119"/>
      <c r="G305" s="119"/>
      <c r="H305" s="119"/>
      <c r="I305" s="119"/>
      <c r="J305" s="119"/>
      <c r="K305" s="119"/>
      <c r="L305" s="119"/>
      <c r="M305" s="119"/>
      <c r="N305" s="119"/>
      <c r="O305" s="119"/>
      <c r="P305" s="119"/>
    </row>
    <row r="306" spans="2:16">
      <c r="B306" s="119"/>
      <c r="C306" s="119"/>
      <c r="D306" s="119"/>
      <c r="E306" s="119"/>
      <c r="F306" s="119"/>
      <c r="G306" s="119"/>
      <c r="H306" s="119"/>
      <c r="I306" s="119"/>
      <c r="J306" s="119"/>
      <c r="K306" s="119"/>
      <c r="L306" s="119"/>
      <c r="M306" s="119"/>
      <c r="N306" s="119"/>
      <c r="O306" s="119"/>
      <c r="P306" s="119"/>
    </row>
    <row r="307" spans="2:16">
      <c r="B307" s="119"/>
      <c r="C307" s="119"/>
      <c r="D307" s="119"/>
      <c r="E307" s="119"/>
      <c r="F307" s="119"/>
      <c r="G307" s="119"/>
      <c r="H307" s="119"/>
      <c r="I307" s="119"/>
      <c r="J307" s="119"/>
      <c r="K307" s="119"/>
      <c r="L307" s="119"/>
      <c r="M307" s="119"/>
      <c r="N307" s="119"/>
      <c r="O307" s="119"/>
      <c r="P307" s="119"/>
    </row>
    <row r="308" spans="2:16">
      <c r="B308" s="119"/>
      <c r="C308" s="119"/>
      <c r="D308" s="119"/>
      <c r="E308" s="119"/>
      <c r="F308" s="119"/>
      <c r="G308" s="119"/>
      <c r="H308" s="119"/>
      <c r="I308" s="119"/>
      <c r="J308" s="119"/>
      <c r="K308" s="119"/>
      <c r="L308" s="119"/>
      <c r="M308" s="119"/>
      <c r="N308" s="119"/>
      <c r="O308" s="119"/>
      <c r="P308" s="119"/>
    </row>
    <row r="309" spans="2:16">
      <c r="B309" s="119"/>
      <c r="C309" s="119"/>
      <c r="D309" s="119"/>
      <c r="E309" s="119"/>
      <c r="F309" s="119"/>
      <c r="G309" s="119"/>
      <c r="H309" s="119"/>
      <c r="I309" s="119"/>
      <c r="J309" s="119"/>
      <c r="K309" s="119"/>
      <c r="L309" s="119"/>
      <c r="M309" s="119"/>
      <c r="N309" s="119"/>
      <c r="O309" s="119"/>
      <c r="P309" s="119"/>
    </row>
    <row r="310" spans="2:16">
      <c r="B310" s="119"/>
      <c r="C310" s="119"/>
      <c r="D310" s="119"/>
      <c r="E310" s="119"/>
      <c r="F310" s="119"/>
      <c r="G310" s="119"/>
      <c r="H310" s="119"/>
      <c r="I310" s="119"/>
      <c r="J310" s="119"/>
      <c r="K310" s="119"/>
      <c r="L310" s="119"/>
      <c r="M310" s="119"/>
      <c r="N310" s="119"/>
      <c r="O310" s="119"/>
      <c r="P310" s="119"/>
    </row>
    <row r="311" spans="2:16">
      <c r="B311" s="119"/>
      <c r="C311" s="119"/>
      <c r="D311" s="119"/>
      <c r="E311" s="119"/>
      <c r="F311" s="119"/>
      <c r="G311" s="119"/>
      <c r="H311" s="119"/>
      <c r="I311" s="119"/>
      <c r="J311" s="119"/>
      <c r="K311" s="119"/>
      <c r="L311" s="119"/>
      <c r="M311" s="119"/>
      <c r="N311" s="119"/>
      <c r="O311" s="119"/>
      <c r="P311" s="119"/>
    </row>
    <row r="312" spans="2:16">
      <c r="B312" s="119"/>
      <c r="C312" s="119"/>
      <c r="D312" s="119"/>
      <c r="E312" s="119"/>
      <c r="F312" s="119"/>
      <c r="G312" s="119"/>
      <c r="H312" s="119"/>
      <c r="I312" s="119"/>
      <c r="J312" s="119"/>
      <c r="K312" s="119"/>
      <c r="L312" s="119"/>
      <c r="M312" s="119"/>
      <c r="N312" s="119"/>
      <c r="O312" s="119"/>
      <c r="P312" s="119"/>
    </row>
    <row r="313" spans="2:16">
      <c r="B313" s="119"/>
      <c r="C313" s="119"/>
      <c r="D313" s="119"/>
      <c r="E313" s="119"/>
      <c r="F313" s="119"/>
      <c r="G313" s="119"/>
      <c r="H313" s="119"/>
      <c r="I313" s="119"/>
      <c r="J313" s="119"/>
      <c r="K313" s="119"/>
      <c r="L313" s="119"/>
      <c r="M313" s="119"/>
      <c r="N313" s="119"/>
      <c r="O313" s="119"/>
      <c r="P313" s="119"/>
    </row>
    <row r="314" spans="2:16">
      <c r="B314" s="119"/>
      <c r="C314" s="119"/>
      <c r="D314" s="119"/>
      <c r="E314" s="119"/>
      <c r="F314" s="119"/>
      <c r="G314" s="119"/>
      <c r="H314" s="119"/>
      <c r="I314" s="119"/>
      <c r="J314" s="119"/>
      <c r="K314" s="119"/>
      <c r="L314" s="119"/>
      <c r="M314" s="119"/>
      <c r="N314" s="119"/>
      <c r="O314" s="119"/>
      <c r="P314" s="119"/>
    </row>
    <row r="315" spans="2:16">
      <c r="B315" s="119"/>
      <c r="C315" s="119"/>
      <c r="D315" s="119"/>
      <c r="E315" s="119"/>
      <c r="F315" s="119"/>
      <c r="G315" s="119"/>
      <c r="H315" s="119"/>
      <c r="I315" s="119"/>
      <c r="J315" s="119"/>
      <c r="K315" s="119"/>
      <c r="L315" s="119"/>
      <c r="M315" s="119"/>
      <c r="N315" s="119"/>
      <c r="O315" s="119"/>
      <c r="P315" s="119"/>
    </row>
    <row r="316" spans="2:16">
      <c r="B316" s="119"/>
      <c r="C316" s="119"/>
      <c r="D316" s="119"/>
      <c r="E316" s="119"/>
      <c r="F316" s="119"/>
      <c r="G316" s="119"/>
      <c r="H316" s="119"/>
      <c r="I316" s="119"/>
      <c r="J316" s="119"/>
      <c r="K316" s="119"/>
      <c r="L316" s="119"/>
      <c r="M316" s="119"/>
      <c r="N316" s="119"/>
      <c r="O316" s="119"/>
      <c r="P316" s="119"/>
    </row>
    <row r="317" spans="2:16">
      <c r="B317" s="119"/>
      <c r="C317" s="119"/>
      <c r="D317" s="119"/>
      <c r="E317" s="119"/>
      <c r="F317" s="119"/>
      <c r="G317" s="119"/>
      <c r="H317" s="119"/>
      <c r="I317" s="119"/>
      <c r="J317" s="119"/>
      <c r="K317" s="119"/>
      <c r="L317" s="119"/>
      <c r="M317" s="119"/>
      <c r="N317" s="119"/>
      <c r="O317" s="119"/>
      <c r="P317" s="119"/>
    </row>
    <row r="318" spans="2:16">
      <c r="B318" s="119"/>
      <c r="C318" s="119"/>
      <c r="D318" s="119"/>
      <c r="E318" s="119"/>
      <c r="F318" s="119"/>
      <c r="G318" s="119"/>
      <c r="H318" s="119"/>
      <c r="I318" s="119"/>
      <c r="J318" s="119"/>
      <c r="K318" s="119"/>
      <c r="L318" s="119"/>
      <c r="M318" s="119"/>
      <c r="N318" s="119"/>
      <c r="O318" s="119"/>
      <c r="P318" s="119"/>
    </row>
    <row r="319" spans="2:16">
      <c r="B319" s="119"/>
      <c r="C319" s="119"/>
      <c r="D319" s="119"/>
      <c r="E319" s="119"/>
      <c r="F319" s="119"/>
      <c r="G319" s="119"/>
      <c r="H319" s="119"/>
      <c r="I319" s="119"/>
      <c r="J319" s="119"/>
      <c r="K319" s="119"/>
      <c r="L319" s="119"/>
      <c r="M319" s="119"/>
      <c r="N319" s="119"/>
      <c r="O319" s="119"/>
      <c r="P319" s="119"/>
    </row>
    <row r="320" spans="2:16">
      <c r="B320" s="119"/>
      <c r="C320" s="119"/>
      <c r="D320" s="119"/>
      <c r="E320" s="119"/>
      <c r="F320" s="119"/>
      <c r="G320" s="119"/>
      <c r="H320" s="119"/>
      <c r="I320" s="119"/>
      <c r="J320" s="119"/>
      <c r="K320" s="119"/>
      <c r="L320" s="119"/>
      <c r="M320" s="119"/>
      <c r="N320" s="119"/>
      <c r="O320" s="119"/>
      <c r="P320" s="119"/>
    </row>
    <row r="321" spans="2:16">
      <c r="B321" s="119"/>
      <c r="C321" s="119"/>
      <c r="D321" s="119"/>
      <c r="E321" s="119"/>
      <c r="F321" s="119"/>
      <c r="G321" s="119"/>
      <c r="H321" s="119"/>
      <c r="I321" s="119"/>
      <c r="J321" s="119"/>
      <c r="K321" s="119"/>
      <c r="L321" s="119"/>
      <c r="M321" s="119"/>
      <c r="N321" s="119"/>
      <c r="O321" s="119"/>
      <c r="P321" s="119"/>
    </row>
    <row r="322" spans="2:16">
      <c r="B322" s="119"/>
      <c r="C322" s="119"/>
      <c r="D322" s="119"/>
      <c r="E322" s="119"/>
      <c r="F322" s="119"/>
      <c r="G322" s="119"/>
      <c r="H322" s="119"/>
      <c r="I322" s="119"/>
      <c r="J322" s="119"/>
      <c r="K322" s="119"/>
      <c r="L322" s="119"/>
      <c r="M322" s="119"/>
      <c r="N322" s="119"/>
      <c r="O322" s="119"/>
      <c r="P322" s="119"/>
    </row>
    <row r="323" spans="2:16">
      <c r="B323" s="119"/>
      <c r="C323" s="119"/>
      <c r="D323" s="119"/>
      <c r="E323" s="119"/>
      <c r="F323" s="119"/>
      <c r="G323" s="119"/>
      <c r="H323" s="119"/>
      <c r="I323" s="119"/>
      <c r="J323" s="119"/>
      <c r="K323" s="119"/>
      <c r="L323" s="119"/>
      <c r="M323" s="119"/>
      <c r="N323" s="119"/>
      <c r="O323" s="119"/>
      <c r="P323" s="119"/>
    </row>
    <row r="324" spans="2:16">
      <c r="B324" s="119"/>
      <c r="C324" s="119"/>
      <c r="D324" s="119"/>
      <c r="E324" s="119"/>
      <c r="F324" s="119"/>
      <c r="G324" s="119"/>
      <c r="H324" s="119"/>
      <c r="I324" s="119"/>
      <c r="J324" s="119"/>
      <c r="K324" s="119"/>
      <c r="L324" s="119"/>
      <c r="M324" s="119"/>
      <c r="N324" s="119"/>
      <c r="O324" s="119"/>
      <c r="P324" s="119"/>
    </row>
    <row r="325" spans="2:16">
      <c r="B325" s="119"/>
      <c r="C325" s="119"/>
      <c r="D325" s="119"/>
      <c r="E325" s="119"/>
      <c r="F325" s="119"/>
      <c r="G325" s="119"/>
      <c r="H325" s="119"/>
      <c r="I325" s="119"/>
      <c r="J325" s="119"/>
      <c r="K325" s="119"/>
      <c r="L325" s="119"/>
      <c r="M325" s="119"/>
      <c r="N325" s="119"/>
      <c r="O325" s="119"/>
      <c r="P325" s="119"/>
    </row>
    <row r="326" spans="2:16">
      <c r="B326" s="119"/>
      <c r="C326" s="119"/>
      <c r="D326" s="119"/>
      <c r="E326" s="119"/>
      <c r="F326" s="119"/>
      <c r="G326" s="119"/>
      <c r="H326" s="119"/>
      <c r="I326" s="119"/>
      <c r="J326" s="119"/>
      <c r="K326" s="119"/>
      <c r="L326" s="119"/>
      <c r="M326" s="119"/>
      <c r="N326" s="119"/>
      <c r="O326" s="119"/>
      <c r="P326" s="119"/>
    </row>
    <row r="327" spans="2:16">
      <c r="B327" s="119"/>
      <c r="C327" s="119"/>
      <c r="D327" s="119"/>
      <c r="E327" s="119"/>
      <c r="F327" s="119"/>
      <c r="G327" s="119"/>
      <c r="H327" s="119"/>
      <c r="I327" s="119"/>
      <c r="J327" s="119"/>
      <c r="K327" s="119"/>
      <c r="L327" s="119"/>
      <c r="M327" s="119"/>
      <c r="N327" s="119"/>
      <c r="O327" s="119"/>
      <c r="P327" s="119"/>
    </row>
    <row r="328" spans="2:16">
      <c r="B328" s="119"/>
      <c r="C328" s="119"/>
      <c r="D328" s="119"/>
      <c r="E328" s="119"/>
      <c r="F328" s="119"/>
      <c r="G328" s="119"/>
      <c r="H328" s="119"/>
      <c r="I328" s="119"/>
      <c r="J328" s="119"/>
      <c r="K328" s="119"/>
      <c r="L328" s="119"/>
      <c r="M328" s="119"/>
      <c r="N328" s="119"/>
      <c r="O328" s="119"/>
      <c r="P328" s="119"/>
    </row>
    <row r="329" spans="2:16">
      <c r="B329" s="119"/>
      <c r="C329" s="119"/>
      <c r="D329" s="119"/>
      <c r="E329" s="119"/>
      <c r="F329" s="119"/>
      <c r="G329" s="119"/>
      <c r="H329" s="119"/>
      <c r="I329" s="119"/>
      <c r="J329" s="119"/>
      <c r="K329" s="119"/>
      <c r="L329" s="119"/>
      <c r="M329" s="119"/>
      <c r="N329" s="119"/>
      <c r="O329" s="119"/>
      <c r="P329" s="119"/>
    </row>
    <row r="330" spans="2:16">
      <c r="B330" s="119"/>
      <c r="C330" s="119"/>
      <c r="D330" s="119"/>
      <c r="E330" s="119"/>
      <c r="F330" s="119"/>
      <c r="G330" s="119"/>
      <c r="H330" s="119"/>
      <c r="I330" s="119"/>
      <c r="J330" s="119"/>
      <c r="K330" s="119"/>
      <c r="L330" s="119"/>
      <c r="M330" s="119"/>
      <c r="N330" s="119"/>
      <c r="O330" s="119"/>
      <c r="P330" s="119"/>
    </row>
    <row r="331" spans="2:16">
      <c r="B331" s="119"/>
      <c r="C331" s="119"/>
      <c r="D331" s="119"/>
      <c r="E331" s="119"/>
      <c r="F331" s="119"/>
      <c r="G331" s="119"/>
      <c r="H331" s="119"/>
      <c r="I331" s="119"/>
      <c r="J331" s="119"/>
      <c r="K331" s="119"/>
      <c r="L331" s="119"/>
      <c r="M331" s="119"/>
      <c r="N331" s="119"/>
      <c r="O331" s="119"/>
      <c r="P331" s="119"/>
    </row>
    <row r="332" spans="2:16">
      <c r="B332" s="119"/>
      <c r="C332" s="119"/>
      <c r="D332" s="119"/>
      <c r="E332" s="119"/>
      <c r="F332" s="119"/>
      <c r="G332" s="119"/>
      <c r="H332" s="119"/>
      <c r="I332" s="119"/>
      <c r="J332" s="119"/>
      <c r="K332" s="119"/>
      <c r="L332" s="119"/>
      <c r="M332" s="119"/>
      <c r="N332" s="119"/>
      <c r="O332" s="119"/>
      <c r="P332" s="119"/>
    </row>
    <row r="333" spans="2:16">
      <c r="B333" s="119"/>
      <c r="C333" s="119"/>
      <c r="D333" s="119"/>
      <c r="E333" s="119"/>
      <c r="F333" s="119"/>
      <c r="G333" s="119"/>
      <c r="H333" s="119"/>
      <c r="I333" s="119"/>
      <c r="J333" s="119"/>
      <c r="K333" s="119"/>
      <c r="L333" s="119"/>
      <c r="M333" s="119"/>
      <c r="N333" s="119"/>
      <c r="O333" s="119"/>
      <c r="P333" s="119"/>
    </row>
    <row r="334" spans="2:16">
      <c r="B334" s="119"/>
      <c r="C334" s="119"/>
      <c r="D334" s="119"/>
      <c r="E334" s="119"/>
      <c r="F334" s="119"/>
      <c r="G334" s="119"/>
      <c r="H334" s="119"/>
      <c r="I334" s="119"/>
      <c r="J334" s="119"/>
      <c r="K334" s="119"/>
      <c r="L334" s="119"/>
      <c r="M334" s="119"/>
      <c r="N334" s="119"/>
      <c r="O334" s="119"/>
      <c r="P334" s="119"/>
    </row>
    <row r="335" spans="2:16">
      <c r="B335" s="119"/>
      <c r="C335" s="119"/>
      <c r="D335" s="119"/>
      <c r="E335" s="119"/>
      <c r="F335" s="119"/>
      <c r="G335" s="119"/>
      <c r="H335" s="119"/>
      <c r="I335" s="119"/>
      <c r="J335" s="119"/>
      <c r="K335" s="119"/>
      <c r="L335" s="119"/>
      <c r="M335" s="119"/>
      <c r="N335" s="119"/>
      <c r="O335" s="119"/>
      <c r="P335" s="119"/>
    </row>
    <row r="336" spans="2:16">
      <c r="B336" s="119"/>
      <c r="C336" s="119"/>
      <c r="D336" s="119"/>
      <c r="E336" s="119"/>
      <c r="F336" s="119"/>
      <c r="G336" s="119"/>
      <c r="H336" s="119"/>
      <c r="I336" s="119"/>
      <c r="J336" s="119"/>
      <c r="K336" s="119"/>
      <c r="L336" s="119"/>
      <c r="M336" s="119"/>
      <c r="N336" s="119"/>
      <c r="O336" s="119"/>
      <c r="P336" s="119"/>
    </row>
    <row r="337" spans="2:16">
      <c r="B337" s="119"/>
      <c r="C337" s="119"/>
      <c r="D337" s="119"/>
      <c r="E337" s="119"/>
      <c r="F337" s="119"/>
      <c r="G337" s="119"/>
      <c r="H337" s="119"/>
      <c r="I337" s="119"/>
      <c r="J337" s="119"/>
      <c r="K337" s="119"/>
      <c r="L337" s="119"/>
      <c r="M337" s="119"/>
      <c r="N337" s="119"/>
      <c r="O337" s="119"/>
      <c r="P337" s="119"/>
    </row>
    <row r="338" spans="2:16">
      <c r="B338" s="119"/>
      <c r="C338" s="119"/>
      <c r="D338" s="119"/>
      <c r="E338" s="119"/>
      <c r="F338" s="119"/>
      <c r="G338" s="119"/>
      <c r="H338" s="119"/>
      <c r="I338" s="119"/>
      <c r="J338" s="119"/>
      <c r="K338" s="119"/>
      <c r="L338" s="119"/>
      <c r="M338" s="119"/>
      <c r="N338" s="119"/>
      <c r="O338" s="119"/>
      <c r="P338" s="119"/>
    </row>
    <row r="339" spans="2:16">
      <c r="B339" s="119"/>
      <c r="C339" s="119"/>
      <c r="D339" s="119"/>
      <c r="E339" s="119"/>
      <c r="F339" s="119"/>
      <c r="G339" s="119"/>
      <c r="H339" s="119"/>
      <c r="I339" s="119"/>
      <c r="J339" s="119"/>
      <c r="K339" s="119"/>
      <c r="L339" s="119"/>
      <c r="M339" s="119"/>
      <c r="N339" s="119"/>
      <c r="O339" s="119"/>
      <c r="P339" s="119"/>
    </row>
    <row r="340" spans="2:16">
      <c r="B340" s="119"/>
      <c r="C340" s="119"/>
      <c r="D340" s="119"/>
      <c r="E340" s="119"/>
      <c r="F340" s="119"/>
      <c r="G340" s="119"/>
      <c r="H340" s="119"/>
      <c r="I340" s="119"/>
      <c r="J340" s="119"/>
      <c r="K340" s="119"/>
      <c r="L340" s="119"/>
      <c r="M340" s="119"/>
      <c r="N340" s="119"/>
      <c r="O340" s="119"/>
      <c r="P340" s="119"/>
    </row>
    <row r="341" spans="2:16">
      <c r="B341" s="119"/>
      <c r="C341" s="119"/>
      <c r="D341" s="119"/>
      <c r="E341" s="119"/>
      <c r="F341" s="119"/>
      <c r="G341" s="119"/>
      <c r="H341" s="119"/>
      <c r="I341" s="119"/>
      <c r="J341" s="119"/>
      <c r="K341" s="119"/>
      <c r="L341" s="119"/>
      <c r="M341" s="119"/>
      <c r="N341" s="119"/>
      <c r="O341" s="119"/>
      <c r="P341" s="119"/>
    </row>
    <row r="342" spans="2:16">
      <c r="B342" s="119"/>
      <c r="C342" s="119"/>
      <c r="D342" s="119"/>
      <c r="E342" s="119"/>
      <c r="F342" s="119"/>
      <c r="G342" s="119"/>
      <c r="H342" s="119"/>
      <c r="I342" s="119"/>
      <c r="J342" s="119"/>
      <c r="K342" s="119"/>
      <c r="L342" s="119"/>
      <c r="M342" s="119"/>
      <c r="N342" s="119"/>
      <c r="O342" s="119"/>
      <c r="P342" s="119"/>
    </row>
    <row r="343" spans="2:16">
      <c r="B343" s="119"/>
      <c r="C343" s="119"/>
      <c r="D343" s="119"/>
      <c r="E343" s="119"/>
      <c r="F343" s="119"/>
      <c r="G343" s="119"/>
      <c r="H343" s="119"/>
      <c r="I343" s="119"/>
      <c r="J343" s="119"/>
      <c r="K343" s="119"/>
      <c r="L343" s="119"/>
      <c r="M343" s="119"/>
      <c r="N343" s="119"/>
      <c r="O343" s="119"/>
      <c r="P343" s="119"/>
    </row>
    <row r="344" spans="2:16">
      <c r="B344" s="119"/>
      <c r="C344" s="119"/>
      <c r="D344" s="119"/>
      <c r="E344" s="119"/>
      <c r="F344" s="119"/>
      <c r="G344" s="119"/>
      <c r="H344" s="119"/>
      <c r="I344" s="119"/>
      <c r="J344" s="119"/>
      <c r="K344" s="119"/>
      <c r="L344" s="119"/>
      <c r="M344" s="119"/>
      <c r="N344" s="119"/>
      <c r="O344" s="119"/>
      <c r="P344" s="119"/>
    </row>
    <row r="345" spans="2:16">
      <c r="B345" s="119"/>
      <c r="C345" s="119"/>
      <c r="D345" s="119"/>
      <c r="E345" s="119"/>
      <c r="F345" s="119"/>
      <c r="G345" s="119"/>
      <c r="H345" s="119"/>
      <c r="I345" s="119"/>
      <c r="J345" s="119"/>
      <c r="K345" s="119"/>
      <c r="L345" s="119"/>
      <c r="M345" s="119"/>
      <c r="N345" s="119"/>
      <c r="O345" s="119"/>
      <c r="P345" s="119"/>
    </row>
    <row r="346" spans="2:16">
      <c r="B346" s="119"/>
      <c r="C346" s="119"/>
      <c r="D346" s="119"/>
      <c r="E346" s="119"/>
      <c r="F346" s="119"/>
      <c r="G346" s="119"/>
      <c r="H346" s="119"/>
      <c r="I346" s="119"/>
      <c r="J346" s="119"/>
      <c r="K346" s="119"/>
      <c r="L346" s="119"/>
      <c r="M346" s="119"/>
      <c r="N346" s="119"/>
      <c r="O346" s="119"/>
      <c r="P346" s="119"/>
    </row>
    <row r="347" spans="2:16">
      <c r="B347" s="119"/>
      <c r="C347" s="119"/>
      <c r="D347" s="119"/>
      <c r="E347" s="119"/>
      <c r="F347" s="119"/>
      <c r="G347" s="119"/>
      <c r="H347" s="119"/>
      <c r="I347" s="119"/>
      <c r="J347" s="119"/>
      <c r="K347" s="119"/>
      <c r="L347" s="119"/>
      <c r="M347" s="119"/>
      <c r="N347" s="119"/>
      <c r="O347" s="119"/>
      <c r="P347" s="119"/>
    </row>
    <row r="348" spans="2:16">
      <c r="B348" s="119"/>
      <c r="C348" s="119"/>
      <c r="D348" s="119"/>
      <c r="E348" s="119"/>
      <c r="F348" s="119"/>
      <c r="G348" s="119"/>
      <c r="H348" s="119"/>
      <c r="I348" s="119"/>
      <c r="J348" s="119"/>
      <c r="K348" s="119"/>
      <c r="L348" s="119"/>
      <c r="M348" s="119"/>
      <c r="N348" s="119"/>
      <c r="O348" s="119"/>
      <c r="P348" s="119"/>
    </row>
    <row r="349" spans="2:16">
      <c r="B349" s="119"/>
      <c r="C349" s="119"/>
      <c r="D349" s="119"/>
      <c r="E349" s="119"/>
      <c r="F349" s="119"/>
      <c r="G349" s="119"/>
      <c r="H349" s="119"/>
      <c r="I349" s="119"/>
      <c r="J349" s="119"/>
      <c r="K349" s="119"/>
      <c r="L349" s="119"/>
      <c r="M349" s="119"/>
      <c r="N349" s="119"/>
      <c r="O349" s="119"/>
      <c r="P349" s="119"/>
    </row>
    <row r="350" spans="2:16">
      <c r="B350" s="119"/>
      <c r="C350" s="119"/>
      <c r="D350" s="119"/>
      <c r="E350" s="119"/>
      <c r="F350" s="119"/>
      <c r="G350" s="119"/>
      <c r="H350" s="119"/>
      <c r="I350" s="119"/>
      <c r="J350" s="119"/>
      <c r="K350" s="119"/>
      <c r="L350" s="119"/>
      <c r="M350" s="119"/>
      <c r="N350" s="119"/>
      <c r="O350" s="119"/>
      <c r="P350" s="119"/>
    </row>
    <row r="351" spans="2:16">
      <c r="B351" s="119"/>
      <c r="C351" s="119"/>
      <c r="D351" s="119"/>
      <c r="E351" s="119"/>
      <c r="F351" s="119"/>
      <c r="G351" s="119"/>
      <c r="H351" s="119"/>
      <c r="I351" s="119"/>
      <c r="J351" s="119"/>
      <c r="K351" s="119"/>
      <c r="L351" s="119"/>
      <c r="M351" s="119"/>
      <c r="N351" s="119"/>
      <c r="O351" s="119"/>
      <c r="P351" s="119"/>
    </row>
    <row r="352" spans="2:16">
      <c r="B352" s="119"/>
      <c r="C352" s="119"/>
      <c r="D352" s="119"/>
      <c r="E352" s="119"/>
      <c r="F352" s="119"/>
      <c r="G352" s="119"/>
      <c r="H352" s="119"/>
      <c r="I352" s="119"/>
      <c r="J352" s="119"/>
      <c r="K352" s="119"/>
      <c r="L352" s="119"/>
      <c r="M352" s="119"/>
      <c r="N352" s="119"/>
      <c r="O352" s="119"/>
      <c r="P352" s="119"/>
    </row>
    <row r="353" spans="2:16">
      <c r="B353" s="119"/>
      <c r="C353" s="119"/>
      <c r="D353" s="119"/>
      <c r="E353" s="119"/>
      <c r="F353" s="119"/>
      <c r="G353" s="119"/>
      <c r="H353" s="119"/>
      <c r="I353" s="119"/>
      <c r="J353" s="119"/>
      <c r="K353" s="119"/>
      <c r="L353" s="119"/>
      <c r="M353" s="119"/>
      <c r="N353" s="119"/>
      <c r="O353" s="119"/>
      <c r="P353" s="119"/>
    </row>
    <row r="354" spans="2:16">
      <c r="B354" s="119"/>
      <c r="C354" s="119"/>
      <c r="D354" s="119"/>
      <c r="E354" s="119"/>
      <c r="F354" s="119"/>
      <c r="G354" s="119"/>
      <c r="H354" s="119"/>
      <c r="I354" s="119"/>
      <c r="J354" s="119"/>
      <c r="K354" s="119"/>
      <c r="L354" s="119"/>
      <c r="M354" s="119"/>
      <c r="N354" s="119"/>
      <c r="O354" s="119"/>
      <c r="P354" s="119"/>
    </row>
    <row r="355" spans="2:16">
      <c r="B355" s="119"/>
      <c r="C355" s="119"/>
      <c r="D355" s="119"/>
      <c r="E355" s="119"/>
      <c r="F355" s="119"/>
      <c r="G355" s="119"/>
      <c r="H355" s="119"/>
      <c r="I355" s="119"/>
      <c r="J355" s="119"/>
      <c r="K355" s="119"/>
      <c r="L355" s="119"/>
      <c r="M355" s="119"/>
      <c r="N355" s="119"/>
      <c r="O355" s="119"/>
      <c r="P355" s="119"/>
    </row>
    <row r="356" spans="2:16">
      <c r="B356" s="119"/>
      <c r="C356" s="119"/>
      <c r="D356" s="119"/>
      <c r="E356" s="119"/>
      <c r="F356" s="119"/>
      <c r="G356" s="119"/>
      <c r="H356" s="119"/>
      <c r="I356" s="119"/>
      <c r="J356" s="119"/>
      <c r="K356" s="119"/>
      <c r="L356" s="119"/>
      <c r="M356" s="119"/>
      <c r="N356" s="119"/>
      <c r="O356" s="119"/>
      <c r="P356" s="119"/>
    </row>
    <row r="357" spans="2:16">
      <c r="B357" s="119"/>
      <c r="C357" s="119"/>
      <c r="D357" s="119"/>
      <c r="E357" s="119"/>
      <c r="F357" s="119"/>
      <c r="G357" s="119"/>
      <c r="H357" s="119"/>
      <c r="I357" s="119"/>
      <c r="J357" s="119"/>
      <c r="K357" s="119"/>
      <c r="L357" s="119"/>
      <c r="M357" s="119"/>
      <c r="N357" s="119"/>
      <c r="O357" s="119"/>
      <c r="P357" s="119"/>
    </row>
    <row r="358" spans="2:16">
      <c r="B358" s="119"/>
      <c r="C358" s="119"/>
      <c r="D358" s="119"/>
      <c r="E358" s="119"/>
      <c r="F358" s="119"/>
      <c r="G358" s="119"/>
      <c r="H358" s="119"/>
      <c r="I358" s="119"/>
      <c r="J358" s="119"/>
      <c r="K358" s="119"/>
      <c r="L358" s="119"/>
      <c r="M358" s="119"/>
      <c r="N358" s="119"/>
      <c r="O358" s="119"/>
      <c r="P358" s="119"/>
    </row>
    <row r="359" spans="2:16">
      <c r="B359" s="119"/>
      <c r="C359" s="119"/>
      <c r="D359" s="119"/>
      <c r="E359" s="119"/>
      <c r="F359" s="119"/>
      <c r="G359" s="119"/>
      <c r="H359" s="119"/>
      <c r="I359" s="119"/>
      <c r="J359" s="119"/>
      <c r="K359" s="119"/>
      <c r="L359" s="119"/>
      <c r="M359" s="119"/>
      <c r="N359" s="119"/>
      <c r="O359" s="119"/>
      <c r="P359" s="119"/>
    </row>
    <row r="360" spans="2:16">
      <c r="B360" s="119"/>
      <c r="C360" s="119"/>
      <c r="D360" s="119"/>
      <c r="E360" s="119"/>
      <c r="F360" s="119"/>
      <c r="G360" s="119"/>
      <c r="H360" s="119"/>
      <c r="I360" s="119"/>
      <c r="J360" s="119"/>
      <c r="K360" s="119"/>
      <c r="L360" s="119"/>
      <c r="M360" s="119"/>
      <c r="N360" s="119"/>
      <c r="O360" s="119"/>
      <c r="P360" s="119"/>
    </row>
    <row r="361" spans="2:16">
      <c r="B361" s="119"/>
      <c r="C361" s="119"/>
      <c r="D361" s="119"/>
      <c r="E361" s="119"/>
      <c r="F361" s="119"/>
      <c r="G361" s="119"/>
      <c r="H361" s="119"/>
      <c r="I361" s="119"/>
      <c r="J361" s="119"/>
      <c r="K361" s="119"/>
      <c r="L361" s="119"/>
      <c r="M361" s="119"/>
      <c r="N361" s="119"/>
      <c r="O361" s="119"/>
      <c r="P361" s="119"/>
    </row>
    <row r="362" spans="2:16">
      <c r="B362" s="119"/>
      <c r="C362" s="119"/>
      <c r="D362" s="119"/>
      <c r="E362" s="119"/>
      <c r="F362" s="119"/>
      <c r="G362" s="119"/>
      <c r="H362" s="119"/>
      <c r="I362" s="119"/>
      <c r="J362" s="119"/>
      <c r="K362" s="119"/>
      <c r="L362" s="119"/>
      <c r="M362" s="119"/>
      <c r="N362" s="119"/>
      <c r="O362" s="119"/>
      <c r="P362" s="119"/>
    </row>
    <row r="363" spans="2:16">
      <c r="B363" s="119"/>
      <c r="C363" s="119"/>
      <c r="D363" s="119"/>
      <c r="E363" s="119"/>
      <c r="F363" s="119"/>
      <c r="G363" s="119"/>
      <c r="H363" s="119"/>
      <c r="I363" s="119"/>
      <c r="J363" s="119"/>
      <c r="K363" s="119"/>
      <c r="L363" s="119"/>
      <c r="M363" s="119"/>
      <c r="N363" s="119"/>
      <c r="O363" s="119"/>
      <c r="P363" s="119"/>
    </row>
    <row r="364" spans="2:16">
      <c r="B364" s="119"/>
      <c r="C364" s="119"/>
      <c r="D364" s="119"/>
      <c r="E364" s="119"/>
      <c r="F364" s="119"/>
      <c r="G364" s="119"/>
      <c r="H364" s="119"/>
      <c r="I364" s="119"/>
      <c r="J364" s="119"/>
      <c r="K364" s="119"/>
      <c r="L364" s="119"/>
      <c r="M364" s="119"/>
      <c r="N364" s="119"/>
      <c r="O364" s="119"/>
      <c r="P364" s="119"/>
    </row>
    <row r="365" spans="2:16">
      <c r="B365" s="119"/>
      <c r="C365" s="119"/>
      <c r="D365" s="119"/>
      <c r="E365" s="119"/>
      <c r="F365" s="119"/>
      <c r="G365" s="119"/>
      <c r="H365" s="119"/>
      <c r="I365" s="119"/>
      <c r="J365" s="119"/>
      <c r="K365" s="119"/>
      <c r="L365" s="119"/>
      <c r="M365" s="119"/>
      <c r="N365" s="119"/>
      <c r="O365" s="119"/>
      <c r="P365" s="119"/>
    </row>
    <row r="366" spans="2:16">
      <c r="B366" s="119"/>
      <c r="C366" s="119"/>
      <c r="D366" s="119"/>
      <c r="E366" s="119"/>
      <c r="F366" s="119"/>
      <c r="G366" s="119"/>
      <c r="H366" s="119"/>
      <c r="I366" s="119"/>
      <c r="J366" s="119"/>
      <c r="K366" s="119"/>
      <c r="L366" s="119"/>
      <c r="M366" s="119"/>
      <c r="N366" s="119"/>
      <c r="O366" s="119"/>
      <c r="P366" s="119"/>
    </row>
    <row r="367" spans="2:16">
      <c r="B367" s="119"/>
      <c r="C367" s="119"/>
      <c r="D367" s="119"/>
      <c r="E367" s="119"/>
      <c r="F367" s="119"/>
      <c r="G367" s="119"/>
      <c r="H367" s="119"/>
      <c r="I367" s="119"/>
      <c r="J367" s="119"/>
      <c r="K367" s="119"/>
      <c r="L367" s="119"/>
      <c r="M367" s="119"/>
      <c r="N367" s="119"/>
      <c r="O367" s="119"/>
      <c r="P367" s="119"/>
    </row>
    <row r="368" spans="2:16">
      <c r="B368" s="119"/>
      <c r="C368" s="119"/>
      <c r="D368" s="119"/>
      <c r="E368" s="119"/>
      <c r="F368" s="119"/>
      <c r="G368" s="119"/>
      <c r="H368" s="119"/>
      <c r="I368" s="119"/>
      <c r="J368" s="119"/>
      <c r="K368" s="119"/>
      <c r="L368" s="119"/>
      <c r="M368" s="119"/>
      <c r="N368" s="119"/>
      <c r="O368" s="119"/>
      <c r="P368" s="119"/>
    </row>
    <row r="369" spans="2:16">
      <c r="B369" s="119"/>
      <c r="C369" s="119"/>
      <c r="D369" s="119"/>
      <c r="E369" s="119"/>
      <c r="F369" s="119"/>
      <c r="G369" s="119"/>
      <c r="H369" s="119"/>
      <c r="I369" s="119"/>
      <c r="J369" s="119"/>
      <c r="K369" s="119"/>
      <c r="L369" s="119"/>
      <c r="M369" s="119"/>
      <c r="N369" s="119"/>
      <c r="O369" s="119"/>
      <c r="P369" s="119"/>
    </row>
    <row r="370" spans="2:16">
      <c r="B370" s="119"/>
      <c r="C370" s="119"/>
      <c r="D370" s="119"/>
      <c r="E370" s="119"/>
      <c r="F370" s="119"/>
      <c r="G370" s="119"/>
      <c r="H370" s="119"/>
      <c r="I370" s="119"/>
      <c r="J370" s="119"/>
      <c r="K370" s="119"/>
      <c r="L370" s="119"/>
      <c r="M370" s="119"/>
      <c r="N370" s="119"/>
      <c r="O370" s="119"/>
      <c r="P370" s="119"/>
    </row>
    <row r="371" spans="2:16">
      <c r="B371" s="119"/>
      <c r="C371" s="119"/>
      <c r="D371" s="119"/>
      <c r="E371" s="119"/>
      <c r="F371" s="119"/>
      <c r="G371" s="119"/>
      <c r="H371" s="119"/>
      <c r="I371" s="119"/>
      <c r="J371" s="119"/>
      <c r="K371" s="119"/>
      <c r="L371" s="119"/>
      <c r="M371" s="119"/>
      <c r="N371" s="119"/>
      <c r="O371" s="119"/>
      <c r="P371" s="119"/>
    </row>
    <row r="372" spans="2:16">
      <c r="B372" s="119"/>
      <c r="C372" s="119"/>
      <c r="D372" s="119"/>
      <c r="E372" s="119"/>
      <c r="F372" s="119"/>
      <c r="G372" s="119"/>
      <c r="H372" s="119"/>
      <c r="I372" s="119"/>
      <c r="J372" s="119"/>
      <c r="K372" s="119"/>
      <c r="L372" s="119"/>
      <c r="M372" s="119"/>
      <c r="N372" s="119"/>
      <c r="O372" s="119"/>
      <c r="P372" s="119"/>
    </row>
    <row r="373" spans="2:16">
      <c r="B373" s="119"/>
      <c r="C373" s="119"/>
      <c r="D373" s="119"/>
      <c r="E373" s="119"/>
      <c r="F373" s="119"/>
      <c r="G373" s="119"/>
      <c r="H373" s="119"/>
      <c r="I373" s="119"/>
      <c r="J373" s="119"/>
      <c r="K373" s="119"/>
      <c r="L373" s="119"/>
      <c r="M373" s="119"/>
      <c r="N373" s="119"/>
      <c r="O373" s="119"/>
      <c r="P373" s="119"/>
    </row>
    <row r="374" spans="2:16">
      <c r="B374" s="119"/>
      <c r="C374" s="119"/>
      <c r="D374" s="119"/>
      <c r="E374" s="119"/>
      <c r="F374" s="119"/>
      <c r="G374" s="119"/>
      <c r="H374" s="119"/>
      <c r="I374" s="119"/>
      <c r="J374" s="119"/>
      <c r="K374" s="119"/>
      <c r="L374" s="119"/>
      <c r="M374" s="119"/>
      <c r="N374" s="119"/>
      <c r="O374" s="119"/>
      <c r="P374" s="119"/>
    </row>
    <row r="375" spans="2:16">
      <c r="B375" s="119"/>
      <c r="C375" s="119"/>
      <c r="D375" s="119"/>
      <c r="E375" s="119"/>
      <c r="F375" s="119"/>
      <c r="G375" s="119"/>
      <c r="H375" s="119"/>
      <c r="I375" s="119"/>
      <c r="J375" s="119"/>
      <c r="K375" s="119"/>
      <c r="L375" s="119"/>
      <c r="M375" s="119"/>
      <c r="N375" s="119"/>
      <c r="O375" s="119"/>
      <c r="P375" s="119"/>
    </row>
    <row r="376" spans="2:16">
      <c r="B376" s="119"/>
      <c r="C376" s="119"/>
      <c r="D376" s="119"/>
      <c r="E376" s="119"/>
      <c r="F376" s="119"/>
      <c r="G376" s="119"/>
      <c r="H376" s="119"/>
      <c r="I376" s="119"/>
      <c r="J376" s="119"/>
      <c r="K376" s="119"/>
      <c r="L376" s="119"/>
      <c r="M376" s="119"/>
      <c r="N376" s="119"/>
      <c r="O376" s="119"/>
      <c r="P376" s="119"/>
    </row>
    <row r="377" spans="2:16">
      <c r="B377" s="119"/>
      <c r="C377" s="119"/>
      <c r="D377" s="119"/>
      <c r="E377" s="119"/>
      <c r="F377" s="119"/>
      <c r="G377" s="119"/>
      <c r="H377" s="119"/>
      <c r="I377" s="119"/>
      <c r="J377" s="119"/>
      <c r="K377" s="119"/>
      <c r="L377" s="119"/>
      <c r="M377" s="119"/>
      <c r="N377" s="119"/>
      <c r="O377" s="119"/>
      <c r="P377" s="119"/>
    </row>
    <row r="378" spans="2:16">
      <c r="B378" s="119"/>
      <c r="C378" s="119"/>
      <c r="D378" s="119"/>
      <c r="E378" s="119"/>
      <c r="F378" s="119"/>
      <c r="G378" s="119"/>
      <c r="H378" s="119"/>
      <c r="I378" s="119"/>
      <c r="J378" s="119"/>
      <c r="K378" s="119"/>
      <c r="L378" s="119"/>
      <c r="M378" s="119"/>
      <c r="N378" s="119"/>
      <c r="O378" s="119"/>
      <c r="P378" s="119"/>
    </row>
    <row r="379" spans="2:16">
      <c r="B379" s="119"/>
      <c r="C379" s="119"/>
      <c r="D379" s="119"/>
      <c r="E379" s="119"/>
      <c r="F379" s="119"/>
      <c r="G379" s="119"/>
      <c r="H379" s="119"/>
      <c r="I379" s="119"/>
      <c r="J379" s="119"/>
      <c r="K379" s="119"/>
      <c r="L379" s="119"/>
      <c r="M379" s="119"/>
      <c r="N379" s="119"/>
      <c r="O379" s="119"/>
      <c r="P379" s="119"/>
    </row>
    <row r="380" spans="2:16">
      <c r="B380" s="119"/>
      <c r="C380" s="119"/>
      <c r="D380" s="119"/>
      <c r="E380" s="119"/>
      <c r="F380" s="119"/>
      <c r="G380" s="119"/>
      <c r="H380" s="119"/>
      <c r="I380" s="119"/>
      <c r="J380" s="119"/>
      <c r="K380" s="119"/>
      <c r="L380" s="119"/>
      <c r="M380" s="119"/>
      <c r="N380" s="119"/>
      <c r="O380" s="119"/>
      <c r="P380" s="119"/>
    </row>
    <row r="381" spans="2:16">
      <c r="B381" s="119"/>
      <c r="C381" s="119"/>
      <c r="D381" s="119"/>
      <c r="E381" s="119"/>
      <c r="F381" s="119"/>
      <c r="G381" s="119"/>
      <c r="H381" s="119"/>
      <c r="I381" s="119"/>
      <c r="J381" s="119"/>
      <c r="K381" s="119"/>
      <c r="L381" s="119"/>
      <c r="M381" s="119"/>
      <c r="N381" s="119"/>
      <c r="O381" s="119"/>
      <c r="P381" s="119"/>
    </row>
    <row r="382" spans="2:16">
      <c r="B382" s="119"/>
      <c r="C382" s="119"/>
      <c r="D382" s="119"/>
      <c r="E382" s="119"/>
      <c r="F382" s="119"/>
      <c r="G382" s="119"/>
      <c r="H382" s="119"/>
      <c r="I382" s="119"/>
      <c r="J382" s="119"/>
      <c r="K382" s="119"/>
      <c r="L382" s="119"/>
      <c r="M382" s="119"/>
      <c r="N382" s="119"/>
      <c r="O382" s="119"/>
      <c r="P382" s="119"/>
    </row>
    <row r="383" spans="2:16">
      <c r="B383" s="119"/>
      <c r="C383" s="119"/>
      <c r="D383" s="119"/>
      <c r="E383" s="119"/>
      <c r="F383" s="119"/>
      <c r="G383" s="119"/>
      <c r="H383" s="119"/>
      <c r="I383" s="119"/>
      <c r="J383" s="119"/>
      <c r="K383" s="119"/>
      <c r="L383" s="119"/>
      <c r="M383" s="119"/>
      <c r="N383" s="119"/>
      <c r="O383" s="119"/>
      <c r="P383" s="119"/>
    </row>
    <row r="384" spans="2:16">
      <c r="B384" s="119"/>
      <c r="C384" s="119"/>
      <c r="D384" s="119"/>
      <c r="E384" s="119"/>
      <c r="F384" s="119"/>
      <c r="G384" s="119"/>
      <c r="H384" s="119"/>
      <c r="I384" s="119"/>
      <c r="J384" s="119"/>
      <c r="K384" s="119"/>
      <c r="L384" s="119"/>
      <c r="M384" s="119"/>
      <c r="N384" s="119"/>
      <c r="O384" s="119"/>
      <c r="P384" s="119"/>
    </row>
    <row r="385" spans="2:16">
      <c r="B385" s="119"/>
      <c r="C385" s="119"/>
      <c r="D385" s="119"/>
      <c r="E385" s="119"/>
      <c r="F385" s="119"/>
      <c r="G385" s="119"/>
      <c r="H385" s="119"/>
      <c r="I385" s="119"/>
      <c r="J385" s="119"/>
      <c r="K385" s="119"/>
      <c r="L385" s="119"/>
      <c r="M385" s="119"/>
      <c r="N385" s="119"/>
      <c r="O385" s="119"/>
      <c r="P385" s="119"/>
    </row>
    <row r="386" spans="2:16">
      <c r="B386" s="119"/>
      <c r="C386" s="119"/>
      <c r="D386" s="119"/>
      <c r="E386" s="119"/>
      <c r="F386" s="119"/>
      <c r="G386" s="119"/>
      <c r="H386" s="119"/>
      <c r="I386" s="119"/>
      <c r="J386" s="119"/>
      <c r="K386" s="119"/>
      <c r="L386" s="119"/>
      <c r="M386" s="119"/>
      <c r="N386" s="119"/>
      <c r="O386" s="119"/>
      <c r="P386" s="119"/>
    </row>
    <row r="387" spans="2:16">
      <c r="B387" s="119"/>
      <c r="C387" s="119"/>
      <c r="D387" s="119"/>
      <c r="E387" s="119"/>
      <c r="F387" s="119"/>
      <c r="G387" s="119"/>
      <c r="H387" s="119"/>
      <c r="I387" s="119"/>
      <c r="J387" s="119"/>
      <c r="K387" s="119"/>
      <c r="L387" s="119"/>
      <c r="M387" s="119"/>
      <c r="N387" s="119"/>
      <c r="O387" s="119"/>
      <c r="P387" s="119"/>
    </row>
    <row r="388" spans="2:16">
      <c r="B388" s="119"/>
      <c r="C388" s="119"/>
      <c r="D388" s="119"/>
      <c r="E388" s="119"/>
      <c r="F388" s="119"/>
      <c r="G388" s="119"/>
      <c r="H388" s="119"/>
      <c r="I388" s="119"/>
      <c r="J388" s="119"/>
      <c r="K388" s="119"/>
      <c r="L388" s="119"/>
      <c r="M388" s="119"/>
      <c r="N388" s="119"/>
      <c r="O388" s="119"/>
      <c r="P388" s="119"/>
    </row>
    <row r="389" spans="2:16">
      <c r="B389" s="119"/>
      <c r="C389" s="119"/>
      <c r="D389" s="119"/>
      <c r="E389" s="119"/>
      <c r="F389" s="119"/>
      <c r="G389" s="119"/>
      <c r="H389" s="119"/>
      <c r="I389" s="119"/>
      <c r="J389" s="119"/>
      <c r="K389" s="119"/>
      <c r="L389" s="119"/>
      <c r="M389" s="119"/>
      <c r="N389" s="119"/>
      <c r="O389" s="119"/>
      <c r="P389" s="119"/>
    </row>
    <row r="390" spans="2:16">
      <c r="B390" s="119"/>
      <c r="C390" s="119"/>
      <c r="D390" s="119"/>
      <c r="E390" s="119"/>
      <c r="F390" s="119"/>
      <c r="G390" s="119"/>
      <c r="H390" s="119"/>
      <c r="I390" s="119"/>
      <c r="J390" s="119"/>
      <c r="K390" s="119"/>
      <c r="L390" s="119"/>
      <c r="M390" s="119"/>
      <c r="N390" s="119"/>
      <c r="O390" s="119"/>
      <c r="P390" s="119"/>
    </row>
    <row r="391" spans="2:16">
      <c r="B391" s="119"/>
      <c r="C391" s="119"/>
      <c r="D391" s="119"/>
      <c r="E391" s="119"/>
      <c r="F391" s="119"/>
      <c r="G391" s="119"/>
      <c r="H391" s="119"/>
      <c r="I391" s="119"/>
      <c r="J391" s="119"/>
      <c r="K391" s="119"/>
      <c r="L391" s="119"/>
      <c r="M391" s="119"/>
      <c r="N391" s="119"/>
      <c r="O391" s="119"/>
      <c r="P391" s="119"/>
    </row>
    <row r="392" spans="2:16">
      <c r="B392" s="119"/>
      <c r="C392" s="119"/>
      <c r="D392" s="119"/>
      <c r="E392" s="119"/>
      <c r="F392" s="119"/>
      <c r="G392" s="119"/>
      <c r="H392" s="119"/>
      <c r="I392" s="119"/>
      <c r="J392" s="119"/>
      <c r="K392" s="119"/>
      <c r="L392" s="119"/>
      <c r="M392" s="119"/>
      <c r="N392" s="119"/>
      <c r="O392" s="119"/>
      <c r="P392" s="119"/>
    </row>
    <row r="393" spans="2:16">
      <c r="B393" s="119"/>
      <c r="C393" s="119"/>
      <c r="D393" s="119"/>
      <c r="E393" s="119"/>
      <c r="F393" s="119"/>
      <c r="G393" s="119"/>
      <c r="H393" s="119"/>
      <c r="I393" s="119"/>
      <c r="J393" s="119"/>
      <c r="K393" s="119"/>
      <c r="L393" s="119"/>
      <c r="M393" s="119"/>
      <c r="N393" s="119"/>
      <c r="O393" s="119"/>
      <c r="P393" s="119"/>
    </row>
    <row r="394" spans="2:16">
      <c r="B394" s="119"/>
      <c r="C394" s="119"/>
      <c r="D394" s="119"/>
      <c r="E394" s="119"/>
      <c r="F394" s="119"/>
      <c r="G394" s="119"/>
      <c r="H394" s="119"/>
      <c r="I394" s="119"/>
      <c r="J394" s="119"/>
      <c r="K394" s="119"/>
      <c r="L394" s="119"/>
      <c r="M394" s="119"/>
      <c r="N394" s="119"/>
      <c r="O394" s="119"/>
      <c r="P394" s="119"/>
    </row>
    <row r="395" spans="2:16">
      <c r="B395" s="119"/>
      <c r="C395" s="119"/>
      <c r="D395" s="119"/>
      <c r="E395" s="119"/>
      <c r="F395" s="119"/>
      <c r="G395" s="119"/>
      <c r="H395" s="119"/>
      <c r="I395" s="119"/>
      <c r="J395" s="119"/>
      <c r="K395" s="119"/>
      <c r="L395" s="119"/>
      <c r="M395" s="119"/>
      <c r="N395" s="119"/>
      <c r="O395" s="119"/>
      <c r="P395" s="119"/>
    </row>
    <row r="396" spans="2:16">
      <c r="B396" s="119"/>
      <c r="C396" s="119"/>
      <c r="D396" s="119"/>
      <c r="E396" s="119"/>
      <c r="F396" s="119"/>
      <c r="G396" s="119"/>
      <c r="H396" s="119"/>
      <c r="I396" s="119"/>
      <c r="J396" s="119"/>
      <c r="K396" s="119"/>
      <c r="L396" s="119"/>
      <c r="M396" s="119"/>
      <c r="N396" s="119"/>
      <c r="O396" s="119"/>
      <c r="P396" s="119"/>
    </row>
    <row r="397" spans="2:16">
      <c r="B397" s="119"/>
      <c r="C397" s="119"/>
      <c r="D397" s="119"/>
      <c r="E397" s="119"/>
      <c r="F397" s="119"/>
      <c r="G397" s="119"/>
      <c r="H397" s="119"/>
      <c r="I397" s="119"/>
      <c r="J397" s="119"/>
      <c r="K397" s="119"/>
      <c r="L397" s="119"/>
      <c r="M397" s="119"/>
      <c r="N397" s="119"/>
      <c r="O397" s="119"/>
      <c r="P397" s="119"/>
    </row>
    <row r="398" spans="2:16">
      <c r="B398" s="119"/>
      <c r="C398" s="119"/>
      <c r="D398" s="119"/>
      <c r="E398" s="119"/>
      <c r="F398" s="119"/>
      <c r="G398" s="119"/>
      <c r="H398" s="119"/>
      <c r="I398" s="119"/>
      <c r="J398" s="119"/>
      <c r="K398" s="119"/>
      <c r="L398" s="119"/>
      <c r="M398" s="119"/>
      <c r="N398" s="119"/>
      <c r="O398" s="119"/>
      <c r="P398" s="119"/>
    </row>
    <row r="399" spans="2:16">
      <c r="B399" s="119"/>
      <c r="C399" s="119"/>
      <c r="D399" s="119"/>
      <c r="E399" s="119"/>
      <c r="F399" s="119"/>
      <c r="G399" s="119"/>
      <c r="H399" s="119"/>
      <c r="I399" s="119"/>
      <c r="J399" s="119"/>
      <c r="K399" s="119"/>
      <c r="L399" s="119"/>
      <c r="M399" s="119"/>
      <c r="N399" s="119"/>
      <c r="O399" s="119"/>
      <c r="P399" s="119"/>
    </row>
    <row r="400" spans="2:16">
      <c r="B400" s="119"/>
      <c r="C400" s="119"/>
      <c r="D400" s="119"/>
      <c r="E400" s="119"/>
      <c r="F400" s="119"/>
      <c r="G400" s="119"/>
      <c r="H400" s="119"/>
      <c r="I400" s="119"/>
      <c r="J400" s="119"/>
      <c r="K400" s="119"/>
      <c r="L400" s="119"/>
      <c r="M400" s="119"/>
      <c r="N400" s="119"/>
      <c r="O400" s="119"/>
      <c r="P400" s="119"/>
    </row>
    <row r="401" spans="2:16">
      <c r="B401" s="119"/>
      <c r="C401" s="119"/>
      <c r="D401" s="119"/>
      <c r="E401" s="119"/>
      <c r="F401" s="119"/>
      <c r="G401" s="119"/>
      <c r="H401" s="119"/>
      <c r="I401" s="119"/>
      <c r="J401" s="119"/>
      <c r="K401" s="119"/>
      <c r="L401" s="119"/>
      <c r="M401" s="119"/>
      <c r="N401" s="119"/>
      <c r="O401" s="119"/>
      <c r="P401" s="119"/>
    </row>
    <row r="402" spans="2:16">
      <c r="B402" s="119"/>
      <c r="C402" s="119"/>
      <c r="D402" s="119"/>
      <c r="E402" s="119"/>
      <c r="F402" s="119"/>
      <c r="G402" s="119"/>
      <c r="H402" s="119"/>
      <c r="I402" s="119"/>
      <c r="J402" s="119"/>
      <c r="K402" s="119"/>
      <c r="L402" s="119"/>
      <c r="M402" s="119"/>
      <c r="N402" s="119"/>
      <c r="O402" s="119"/>
      <c r="P402" s="119"/>
    </row>
    <row r="403" spans="2:16">
      <c r="B403" s="119"/>
      <c r="C403" s="119"/>
      <c r="D403" s="119"/>
      <c r="E403" s="119"/>
      <c r="F403" s="119"/>
      <c r="G403" s="119"/>
      <c r="H403" s="119"/>
      <c r="I403" s="119"/>
      <c r="J403" s="119"/>
      <c r="K403" s="119"/>
      <c r="L403" s="119"/>
      <c r="M403" s="119"/>
      <c r="N403" s="119"/>
      <c r="O403" s="119"/>
      <c r="P403" s="119"/>
    </row>
    <row r="404" spans="2:16">
      <c r="B404" s="119"/>
      <c r="C404" s="119"/>
      <c r="D404" s="119"/>
      <c r="E404" s="119"/>
      <c r="F404" s="119"/>
      <c r="G404" s="119"/>
      <c r="H404" s="119"/>
      <c r="I404" s="119"/>
      <c r="J404" s="119"/>
      <c r="K404" s="119"/>
      <c r="L404" s="119"/>
      <c r="M404" s="119"/>
      <c r="N404" s="119"/>
      <c r="O404" s="119"/>
      <c r="P404" s="119"/>
    </row>
    <row r="405" spans="2:16">
      <c r="B405" s="119"/>
      <c r="C405" s="119"/>
      <c r="D405" s="119"/>
      <c r="E405" s="119"/>
      <c r="F405" s="119"/>
      <c r="G405" s="119"/>
      <c r="H405" s="119"/>
      <c r="I405" s="119"/>
      <c r="J405" s="119"/>
      <c r="K405" s="119"/>
      <c r="L405" s="119"/>
      <c r="M405" s="119"/>
      <c r="N405" s="119"/>
      <c r="O405" s="119"/>
      <c r="P405" s="119"/>
    </row>
    <row r="406" spans="2:16">
      <c r="B406" s="119"/>
      <c r="C406" s="119"/>
      <c r="D406" s="119"/>
      <c r="E406" s="119"/>
      <c r="F406" s="119"/>
      <c r="G406" s="119"/>
      <c r="H406" s="119"/>
      <c r="I406" s="119"/>
      <c r="J406" s="119"/>
      <c r="K406" s="119"/>
      <c r="L406" s="119"/>
      <c r="M406" s="119"/>
      <c r="N406" s="119"/>
      <c r="O406" s="119"/>
      <c r="P406" s="119"/>
    </row>
    <row r="407" spans="2:16">
      <c r="B407" s="119"/>
      <c r="C407" s="119"/>
      <c r="D407" s="119"/>
      <c r="E407" s="119"/>
      <c r="F407" s="119"/>
      <c r="G407" s="119"/>
      <c r="H407" s="119"/>
      <c r="I407" s="119"/>
      <c r="J407" s="119"/>
      <c r="K407" s="119"/>
      <c r="L407" s="119"/>
      <c r="M407" s="119"/>
      <c r="N407" s="119"/>
      <c r="O407" s="119"/>
      <c r="P407" s="119"/>
    </row>
    <row r="408" spans="2:16">
      <c r="B408" s="119"/>
      <c r="C408" s="119"/>
      <c r="D408" s="119"/>
      <c r="E408" s="119"/>
      <c r="F408" s="119"/>
      <c r="G408" s="119"/>
      <c r="H408" s="119"/>
      <c r="I408" s="119"/>
      <c r="J408" s="119"/>
      <c r="K408" s="119"/>
      <c r="L408" s="119"/>
      <c r="M408" s="119"/>
      <c r="N408" s="119"/>
      <c r="O408" s="119"/>
      <c r="P408" s="119"/>
    </row>
    <row r="409" spans="2:16">
      <c r="B409" s="119"/>
      <c r="C409" s="119"/>
      <c r="D409" s="119"/>
      <c r="E409" s="119"/>
      <c r="F409" s="119"/>
      <c r="G409" s="119"/>
      <c r="H409" s="119"/>
      <c r="I409" s="119"/>
      <c r="J409" s="119"/>
      <c r="K409" s="119"/>
      <c r="L409" s="119"/>
      <c r="M409" s="119"/>
      <c r="N409" s="119"/>
      <c r="O409" s="119"/>
      <c r="P409" s="119"/>
    </row>
    <row r="410" spans="2:16">
      <c r="B410" s="119"/>
      <c r="C410" s="119"/>
      <c r="D410" s="119"/>
      <c r="E410" s="119"/>
      <c r="F410" s="119"/>
      <c r="G410" s="119"/>
      <c r="H410" s="119"/>
      <c r="I410" s="119"/>
      <c r="J410" s="119"/>
      <c r="K410" s="119"/>
      <c r="L410" s="119"/>
      <c r="M410" s="119"/>
      <c r="N410" s="119"/>
      <c r="O410" s="119"/>
      <c r="P410" s="119"/>
    </row>
    <row r="411" spans="2:16">
      <c r="B411" s="119"/>
      <c r="C411" s="119"/>
      <c r="D411" s="119"/>
      <c r="E411" s="119"/>
      <c r="F411" s="119"/>
      <c r="G411" s="119"/>
      <c r="H411" s="119"/>
      <c r="I411" s="119"/>
      <c r="J411" s="119"/>
      <c r="K411" s="119"/>
      <c r="L411" s="119"/>
      <c r="M411" s="119"/>
      <c r="N411" s="119"/>
      <c r="O411" s="119"/>
      <c r="P411" s="119"/>
    </row>
    <row r="412" spans="2:16">
      <c r="B412" s="119"/>
      <c r="C412" s="119"/>
      <c r="D412" s="119"/>
      <c r="E412" s="119"/>
      <c r="F412" s="119"/>
      <c r="G412" s="119"/>
      <c r="H412" s="119"/>
      <c r="I412" s="119"/>
      <c r="J412" s="119"/>
      <c r="K412" s="119"/>
      <c r="L412" s="119"/>
      <c r="M412" s="119"/>
      <c r="N412" s="119"/>
      <c r="O412" s="119"/>
      <c r="P412" s="119"/>
    </row>
    <row r="413" spans="2:16">
      <c r="B413" s="119"/>
      <c r="C413" s="119"/>
      <c r="D413" s="119"/>
      <c r="E413" s="119"/>
      <c r="F413" s="119"/>
      <c r="G413" s="119"/>
      <c r="H413" s="119"/>
      <c r="I413" s="119"/>
      <c r="J413" s="119"/>
      <c r="K413" s="119"/>
      <c r="L413" s="119"/>
      <c r="M413" s="119"/>
      <c r="N413" s="119"/>
      <c r="O413" s="119"/>
      <c r="P413" s="119"/>
    </row>
    <row r="414" spans="2:16">
      <c r="B414" s="119"/>
      <c r="C414" s="119"/>
      <c r="D414" s="119"/>
      <c r="E414" s="119"/>
      <c r="F414" s="119"/>
      <c r="G414" s="119"/>
      <c r="H414" s="119"/>
      <c r="I414" s="119"/>
      <c r="J414" s="119"/>
      <c r="K414" s="119"/>
      <c r="L414" s="119"/>
      <c r="M414" s="119"/>
      <c r="N414" s="119"/>
      <c r="O414" s="119"/>
      <c r="P414" s="119"/>
    </row>
    <row r="415" spans="2:16">
      <c r="B415" s="119"/>
      <c r="C415" s="119"/>
      <c r="D415" s="119"/>
      <c r="E415" s="119"/>
      <c r="F415" s="119"/>
      <c r="G415" s="119"/>
      <c r="H415" s="119"/>
      <c r="I415" s="119"/>
      <c r="J415" s="119"/>
      <c r="K415" s="119"/>
      <c r="L415" s="119"/>
      <c r="M415" s="119"/>
      <c r="N415" s="119"/>
      <c r="O415" s="119"/>
      <c r="P415" s="119"/>
    </row>
    <row r="416" spans="2:16">
      <c r="B416" s="119"/>
      <c r="C416" s="119"/>
      <c r="D416" s="119"/>
      <c r="E416" s="119"/>
      <c r="F416" s="119"/>
      <c r="G416" s="119"/>
      <c r="H416" s="119"/>
      <c r="I416" s="119"/>
      <c r="J416" s="119"/>
      <c r="K416" s="119"/>
      <c r="L416" s="119"/>
      <c r="M416" s="119"/>
      <c r="N416" s="119"/>
      <c r="O416" s="119"/>
      <c r="P416" s="119"/>
    </row>
    <row r="417" spans="2:16">
      <c r="B417" s="119"/>
      <c r="C417" s="119"/>
      <c r="D417" s="119"/>
      <c r="E417" s="119"/>
      <c r="F417" s="119"/>
      <c r="G417" s="119"/>
      <c r="H417" s="119"/>
      <c r="I417" s="119"/>
      <c r="J417" s="119"/>
      <c r="K417" s="119"/>
      <c r="L417" s="119"/>
      <c r="M417" s="119"/>
      <c r="N417" s="119"/>
      <c r="O417" s="119"/>
      <c r="P417" s="119"/>
    </row>
    <row r="418" spans="2:16">
      <c r="B418" s="119"/>
      <c r="C418" s="119"/>
      <c r="D418" s="119"/>
      <c r="E418" s="119"/>
      <c r="F418" s="119"/>
      <c r="G418" s="119"/>
      <c r="H418" s="119"/>
      <c r="I418" s="119"/>
      <c r="J418" s="119"/>
      <c r="K418" s="119"/>
      <c r="L418" s="119"/>
      <c r="M418" s="119"/>
      <c r="N418" s="119"/>
      <c r="O418" s="119"/>
      <c r="P418" s="119"/>
    </row>
    <row r="419" spans="2:16">
      <c r="B419" s="119"/>
      <c r="C419" s="119"/>
      <c r="D419" s="119"/>
      <c r="E419" s="119"/>
      <c r="F419" s="119"/>
      <c r="G419" s="119"/>
      <c r="H419" s="119"/>
      <c r="I419" s="119"/>
      <c r="J419" s="119"/>
      <c r="K419" s="119"/>
      <c r="L419" s="119"/>
      <c r="M419" s="119"/>
      <c r="N419" s="119"/>
      <c r="O419" s="119"/>
      <c r="P419" s="119"/>
    </row>
    <row r="420" spans="2:16">
      <c r="B420" s="119"/>
      <c r="C420" s="119"/>
      <c r="D420" s="119"/>
      <c r="E420" s="119"/>
      <c r="F420" s="119"/>
      <c r="G420" s="119"/>
      <c r="H420" s="119"/>
      <c r="I420" s="119"/>
      <c r="J420" s="119"/>
      <c r="K420" s="119"/>
      <c r="L420" s="119"/>
      <c r="M420" s="119"/>
      <c r="N420" s="119"/>
      <c r="O420" s="119"/>
      <c r="P420" s="119"/>
    </row>
    <row r="421" spans="2:16">
      <c r="B421" s="119"/>
      <c r="C421" s="119"/>
      <c r="D421" s="119"/>
      <c r="E421" s="119"/>
      <c r="F421" s="119"/>
      <c r="G421" s="119"/>
      <c r="H421" s="119"/>
      <c r="I421" s="119"/>
      <c r="J421" s="119"/>
      <c r="K421" s="119"/>
      <c r="L421" s="119"/>
      <c r="M421" s="119"/>
      <c r="N421" s="119"/>
      <c r="O421" s="119"/>
      <c r="P421" s="119"/>
    </row>
    <row r="422" spans="2:16">
      <c r="B422" s="119"/>
      <c r="C422" s="119"/>
      <c r="D422" s="119"/>
      <c r="E422" s="119"/>
      <c r="F422" s="119"/>
      <c r="G422" s="119"/>
      <c r="H422" s="119"/>
      <c r="I422" s="119"/>
      <c r="J422" s="119"/>
      <c r="K422" s="119"/>
      <c r="L422" s="119"/>
      <c r="M422" s="119"/>
      <c r="N422" s="119"/>
      <c r="O422" s="119"/>
      <c r="P422" s="119"/>
    </row>
    <row r="423" spans="2:16">
      <c r="B423" s="119"/>
      <c r="C423" s="119"/>
      <c r="D423" s="119"/>
      <c r="E423" s="119"/>
      <c r="F423" s="119"/>
      <c r="G423" s="119"/>
      <c r="H423" s="119"/>
      <c r="I423" s="119"/>
      <c r="J423" s="119"/>
      <c r="K423" s="119"/>
      <c r="L423" s="119"/>
      <c r="M423" s="119"/>
      <c r="N423" s="119"/>
      <c r="O423" s="119"/>
      <c r="P423" s="119"/>
    </row>
    <row r="424" spans="2:16">
      <c r="B424" s="119"/>
      <c r="C424" s="119"/>
      <c r="D424" s="119"/>
      <c r="E424" s="119"/>
      <c r="F424" s="119"/>
      <c r="G424" s="119"/>
      <c r="H424" s="119"/>
      <c r="I424" s="119"/>
      <c r="J424" s="119"/>
      <c r="K424" s="119"/>
      <c r="L424" s="119"/>
      <c r="M424" s="119"/>
      <c r="N424" s="119"/>
      <c r="O424" s="119"/>
      <c r="P424" s="119"/>
    </row>
    <row r="425" spans="2:16">
      <c r="B425" s="119"/>
      <c r="C425" s="119"/>
      <c r="D425" s="119"/>
      <c r="E425" s="119"/>
      <c r="F425" s="119"/>
      <c r="G425" s="119"/>
      <c r="H425" s="119"/>
      <c r="I425" s="119"/>
      <c r="J425" s="119"/>
      <c r="K425" s="119"/>
      <c r="L425" s="119"/>
      <c r="M425" s="119"/>
      <c r="N425" s="119"/>
      <c r="O425" s="119"/>
      <c r="P425" s="119"/>
    </row>
    <row r="426" spans="2:16">
      <c r="B426" s="119"/>
      <c r="C426" s="119"/>
      <c r="D426" s="119"/>
      <c r="E426" s="119"/>
      <c r="F426" s="119"/>
      <c r="G426" s="119"/>
      <c r="H426" s="119"/>
      <c r="I426" s="119"/>
      <c r="J426" s="119"/>
      <c r="K426" s="119"/>
      <c r="L426" s="119"/>
      <c r="M426" s="119"/>
      <c r="N426" s="119"/>
      <c r="O426" s="119"/>
      <c r="P426" s="119"/>
    </row>
    <row r="427" spans="2:16">
      <c r="B427" s="119"/>
      <c r="C427" s="119"/>
      <c r="D427" s="119"/>
      <c r="E427" s="119"/>
      <c r="F427" s="119"/>
      <c r="G427" s="119"/>
      <c r="H427" s="119"/>
      <c r="I427" s="119"/>
      <c r="J427" s="119"/>
      <c r="K427" s="119"/>
      <c r="L427" s="119"/>
      <c r="M427" s="119"/>
      <c r="N427" s="119"/>
      <c r="O427" s="119"/>
      <c r="P427" s="119"/>
    </row>
    <row r="428" spans="2:16">
      <c r="B428" s="119"/>
      <c r="C428" s="119"/>
      <c r="D428" s="119"/>
      <c r="E428" s="119"/>
      <c r="F428" s="119"/>
      <c r="G428" s="119"/>
      <c r="H428" s="119"/>
      <c r="I428" s="119"/>
      <c r="J428" s="119"/>
      <c r="K428" s="119"/>
      <c r="L428" s="119"/>
      <c r="M428" s="119"/>
      <c r="N428" s="119"/>
      <c r="O428" s="119"/>
      <c r="P428" s="119"/>
    </row>
    <row r="429" spans="2:16">
      <c r="B429" s="119"/>
      <c r="C429" s="119"/>
      <c r="D429" s="119"/>
      <c r="E429" s="119"/>
      <c r="F429" s="119"/>
      <c r="G429" s="119"/>
      <c r="H429" s="119"/>
      <c r="I429" s="119"/>
      <c r="J429" s="119"/>
      <c r="K429" s="119"/>
      <c r="L429" s="119"/>
      <c r="M429" s="119"/>
      <c r="N429" s="119"/>
      <c r="O429" s="119"/>
      <c r="P429" s="119"/>
    </row>
    <row r="430" spans="2:16">
      <c r="B430" s="119"/>
      <c r="C430" s="119"/>
      <c r="D430" s="119"/>
      <c r="E430" s="119"/>
      <c r="F430" s="119"/>
      <c r="G430" s="119"/>
      <c r="H430" s="119"/>
      <c r="I430" s="119"/>
      <c r="J430" s="119"/>
      <c r="K430" s="119"/>
      <c r="L430" s="119"/>
      <c r="M430" s="119"/>
      <c r="N430" s="119"/>
      <c r="O430" s="119"/>
      <c r="P430" s="119"/>
    </row>
    <row r="431" spans="2:16">
      <c r="B431" s="119"/>
      <c r="C431" s="119"/>
      <c r="D431" s="119"/>
      <c r="E431" s="119"/>
      <c r="F431" s="119"/>
      <c r="G431" s="119"/>
      <c r="H431" s="119"/>
      <c r="I431" s="119"/>
      <c r="J431" s="119"/>
      <c r="K431" s="119"/>
      <c r="L431" s="119"/>
      <c r="M431" s="119"/>
      <c r="N431" s="119"/>
      <c r="O431" s="119"/>
      <c r="P431" s="119"/>
    </row>
    <row r="432" spans="2:16">
      <c r="B432" s="119"/>
      <c r="C432" s="119"/>
      <c r="D432" s="119"/>
      <c r="E432" s="119"/>
      <c r="F432" s="119"/>
      <c r="G432" s="119"/>
      <c r="H432" s="119"/>
      <c r="I432" s="119"/>
      <c r="J432" s="119"/>
      <c r="K432" s="119"/>
      <c r="L432" s="119"/>
      <c r="M432" s="119"/>
      <c r="N432" s="119"/>
      <c r="O432" s="119"/>
      <c r="P432" s="119"/>
    </row>
    <row r="433" spans="2:16">
      <c r="B433" s="119"/>
      <c r="C433" s="119"/>
      <c r="D433" s="119"/>
      <c r="E433" s="119"/>
      <c r="F433" s="119"/>
      <c r="G433" s="119"/>
      <c r="H433" s="119"/>
      <c r="I433" s="119"/>
      <c r="J433" s="119"/>
      <c r="K433" s="119"/>
      <c r="L433" s="119"/>
      <c r="M433" s="119"/>
      <c r="N433" s="119"/>
      <c r="O433" s="119"/>
      <c r="P433" s="119"/>
    </row>
    <row r="434" spans="2:16">
      <c r="B434" s="119"/>
      <c r="C434" s="119"/>
      <c r="D434" s="119"/>
      <c r="E434" s="119"/>
      <c r="F434" s="119"/>
      <c r="G434" s="119"/>
      <c r="H434" s="119"/>
      <c r="I434" s="119"/>
      <c r="J434" s="119"/>
      <c r="K434" s="119"/>
      <c r="L434" s="119"/>
      <c r="M434" s="119"/>
      <c r="N434" s="119"/>
      <c r="O434" s="119"/>
      <c r="P434" s="119"/>
    </row>
    <row r="435" spans="2:16">
      <c r="B435" s="119"/>
      <c r="C435" s="119"/>
      <c r="D435" s="119"/>
      <c r="E435" s="119"/>
      <c r="F435" s="119"/>
      <c r="G435" s="119"/>
      <c r="H435" s="119"/>
      <c r="I435" s="119"/>
      <c r="J435" s="119"/>
      <c r="K435" s="119"/>
      <c r="L435" s="119"/>
      <c r="M435" s="119"/>
      <c r="N435" s="119"/>
      <c r="O435" s="119"/>
      <c r="P435" s="119"/>
    </row>
    <row r="436" spans="2:16">
      <c r="B436" s="119"/>
      <c r="C436" s="119"/>
      <c r="D436" s="119"/>
      <c r="E436" s="119"/>
      <c r="F436" s="119"/>
      <c r="G436" s="119"/>
      <c r="H436" s="119"/>
      <c r="I436" s="119"/>
      <c r="J436" s="119"/>
      <c r="K436" s="119"/>
      <c r="L436" s="119"/>
      <c r="M436" s="119"/>
      <c r="N436" s="119"/>
      <c r="O436" s="119"/>
      <c r="P436" s="119"/>
    </row>
    <row r="437" spans="2:16">
      <c r="B437" s="119"/>
      <c r="C437" s="119"/>
      <c r="D437" s="119"/>
      <c r="E437" s="119"/>
      <c r="F437" s="119"/>
      <c r="G437" s="119"/>
      <c r="H437" s="119"/>
      <c r="I437" s="119"/>
      <c r="J437" s="119"/>
      <c r="K437" s="119"/>
      <c r="L437" s="119"/>
      <c r="M437" s="119"/>
      <c r="N437" s="119"/>
      <c r="O437" s="119"/>
      <c r="P437" s="119"/>
    </row>
    <row r="438" spans="2:16">
      <c r="B438" s="119"/>
      <c r="C438" s="119"/>
      <c r="D438" s="119"/>
      <c r="E438" s="119"/>
      <c r="F438" s="119"/>
      <c r="G438" s="119"/>
      <c r="H438" s="119"/>
      <c r="I438" s="119"/>
      <c r="J438" s="119"/>
      <c r="K438" s="119"/>
      <c r="L438" s="119"/>
      <c r="M438" s="119"/>
      <c r="N438" s="119"/>
      <c r="O438" s="119"/>
      <c r="P438" s="119"/>
    </row>
    <row r="439" spans="2:16">
      <c r="B439" s="119"/>
      <c r="C439" s="119"/>
      <c r="D439" s="119"/>
      <c r="E439" s="119"/>
      <c r="F439" s="119"/>
      <c r="G439" s="119"/>
      <c r="H439" s="119"/>
      <c r="I439" s="119"/>
      <c r="J439" s="119"/>
      <c r="K439" s="119"/>
      <c r="L439" s="119"/>
      <c r="M439" s="119"/>
      <c r="N439" s="119"/>
      <c r="O439" s="119"/>
      <c r="P439" s="119"/>
    </row>
    <row r="440" spans="2:16">
      <c r="B440" s="119"/>
      <c r="C440" s="119"/>
      <c r="D440" s="119"/>
      <c r="E440" s="119"/>
      <c r="F440" s="119"/>
      <c r="G440" s="119"/>
      <c r="H440" s="119"/>
      <c r="I440" s="119"/>
      <c r="J440" s="119"/>
      <c r="K440" s="119"/>
      <c r="L440" s="119"/>
      <c r="M440" s="119"/>
      <c r="N440" s="119"/>
      <c r="O440" s="119"/>
      <c r="P440" s="119"/>
    </row>
    <row r="441" spans="2:16">
      <c r="B441" s="119"/>
      <c r="C441" s="119"/>
      <c r="D441" s="119"/>
      <c r="E441" s="119"/>
      <c r="F441" s="119"/>
      <c r="G441" s="119"/>
      <c r="H441" s="119"/>
      <c r="I441" s="119"/>
      <c r="J441" s="119"/>
      <c r="K441" s="119"/>
      <c r="L441" s="119"/>
      <c r="M441" s="119"/>
      <c r="N441" s="119"/>
      <c r="O441" s="119"/>
      <c r="P441" s="119"/>
    </row>
    <row r="442" spans="2:16">
      <c r="B442" s="119"/>
      <c r="C442" s="119"/>
      <c r="D442" s="119"/>
      <c r="E442" s="119"/>
      <c r="F442" s="119"/>
      <c r="G442" s="119"/>
      <c r="H442" s="119"/>
      <c r="I442" s="119"/>
      <c r="J442" s="119"/>
      <c r="K442" s="119"/>
      <c r="L442" s="119"/>
      <c r="M442" s="119"/>
      <c r="N442" s="119"/>
      <c r="O442" s="119"/>
      <c r="P442" s="119"/>
    </row>
    <row r="443" spans="2:16">
      <c r="B443" s="119"/>
      <c r="C443" s="119"/>
      <c r="D443" s="119"/>
      <c r="E443" s="119"/>
      <c r="F443" s="119"/>
      <c r="G443" s="119"/>
      <c r="H443" s="119"/>
      <c r="I443" s="119"/>
      <c r="J443" s="119"/>
      <c r="K443" s="119"/>
      <c r="L443" s="119"/>
      <c r="M443" s="119"/>
      <c r="N443" s="119"/>
      <c r="O443" s="119"/>
      <c r="P443" s="119"/>
    </row>
    <row r="444" spans="2:16">
      <c r="B444" s="119"/>
      <c r="C444" s="119"/>
      <c r="D444" s="119"/>
      <c r="E444" s="119"/>
      <c r="F444" s="119"/>
      <c r="G444" s="119"/>
      <c r="H444" s="119"/>
      <c r="I444" s="119"/>
      <c r="J444" s="119"/>
      <c r="K444" s="119"/>
      <c r="L444" s="119"/>
      <c r="M444" s="119"/>
      <c r="N444" s="119"/>
      <c r="O444" s="119"/>
      <c r="P444" s="119"/>
    </row>
    <row r="445" spans="2:16">
      <c r="B445" s="119"/>
      <c r="C445" s="119"/>
      <c r="D445" s="119"/>
      <c r="E445" s="119"/>
      <c r="F445" s="119"/>
      <c r="G445" s="119"/>
      <c r="H445" s="119"/>
      <c r="I445" s="119"/>
      <c r="J445" s="119"/>
      <c r="K445" s="119"/>
      <c r="L445" s="119"/>
      <c r="M445" s="119"/>
      <c r="N445" s="119"/>
      <c r="O445" s="119"/>
      <c r="P445" s="119"/>
    </row>
    <row r="446" spans="2:16">
      <c r="B446" s="119"/>
      <c r="C446" s="119"/>
      <c r="D446" s="119"/>
      <c r="E446" s="119"/>
      <c r="F446" s="119"/>
      <c r="G446" s="119"/>
      <c r="H446" s="119"/>
      <c r="I446" s="119"/>
      <c r="J446" s="119"/>
      <c r="K446" s="119"/>
      <c r="L446" s="119"/>
      <c r="M446" s="119"/>
      <c r="N446" s="119"/>
      <c r="O446" s="119"/>
      <c r="P446" s="119"/>
    </row>
    <row r="447" spans="2:16">
      <c r="B447" s="119"/>
      <c r="C447" s="119"/>
      <c r="D447" s="119"/>
      <c r="E447" s="119"/>
      <c r="F447" s="119"/>
      <c r="G447" s="119"/>
      <c r="H447" s="119"/>
      <c r="I447" s="119"/>
      <c r="J447" s="119"/>
      <c r="K447" s="119"/>
      <c r="L447" s="119"/>
      <c r="M447" s="119"/>
      <c r="N447" s="119"/>
      <c r="O447" s="119"/>
      <c r="P447" s="119"/>
    </row>
    <row r="448" spans="2:16">
      <c r="B448" s="119"/>
      <c r="C448" s="119"/>
      <c r="D448" s="119"/>
      <c r="E448" s="119"/>
      <c r="F448" s="119"/>
      <c r="G448" s="119"/>
      <c r="H448" s="119"/>
      <c r="I448" s="119"/>
      <c r="J448" s="119"/>
      <c r="K448" s="119"/>
      <c r="L448" s="119"/>
      <c r="M448" s="119"/>
      <c r="N448" s="119"/>
      <c r="O448" s="119"/>
      <c r="P448" s="119"/>
    </row>
    <row r="449" spans="2:16">
      <c r="B449" s="119"/>
      <c r="C449" s="119"/>
      <c r="D449" s="119"/>
      <c r="E449" s="119"/>
      <c r="F449" s="119"/>
      <c r="G449" s="119"/>
      <c r="H449" s="119"/>
      <c r="I449" s="119"/>
      <c r="J449" s="119"/>
      <c r="K449" s="119"/>
      <c r="L449" s="119"/>
      <c r="M449" s="119"/>
      <c r="N449" s="119"/>
      <c r="O449" s="119"/>
      <c r="P449" s="119"/>
    </row>
    <row r="450" spans="2:16">
      <c r="B450" s="119"/>
      <c r="C450" s="119"/>
      <c r="D450" s="119"/>
      <c r="E450" s="119"/>
      <c r="F450" s="119"/>
      <c r="G450" s="119"/>
      <c r="H450" s="119"/>
      <c r="I450" s="119"/>
      <c r="J450" s="119"/>
      <c r="K450" s="119"/>
      <c r="L450" s="119"/>
      <c r="M450" s="119"/>
      <c r="N450" s="119"/>
      <c r="O450" s="119"/>
      <c r="P450" s="119"/>
    </row>
    <row r="451" spans="2:16">
      <c r="B451" s="119"/>
      <c r="C451" s="119"/>
      <c r="D451" s="119"/>
      <c r="E451" s="119"/>
      <c r="F451" s="119"/>
      <c r="G451" s="119"/>
      <c r="H451" s="119"/>
      <c r="I451" s="119"/>
      <c r="J451" s="119"/>
      <c r="K451" s="119"/>
      <c r="L451" s="119"/>
      <c r="M451" s="119"/>
      <c r="N451" s="119"/>
      <c r="O451" s="119"/>
      <c r="P451" s="119"/>
    </row>
    <row r="452" spans="2:16">
      <c r="B452" s="119"/>
      <c r="C452" s="119"/>
      <c r="D452" s="119"/>
      <c r="E452" s="119"/>
      <c r="F452" s="119"/>
      <c r="G452" s="119"/>
      <c r="H452" s="119"/>
      <c r="I452" s="119"/>
      <c r="J452" s="119"/>
      <c r="K452" s="119"/>
      <c r="L452" s="119"/>
      <c r="M452" s="119"/>
      <c r="N452" s="119"/>
      <c r="O452" s="119"/>
      <c r="P452" s="119"/>
    </row>
    <row r="453" spans="2:16">
      <c r="B453" s="119"/>
      <c r="C453" s="119"/>
      <c r="D453" s="119"/>
      <c r="E453" s="119"/>
      <c r="F453" s="119"/>
      <c r="G453" s="119"/>
      <c r="H453" s="119"/>
      <c r="I453" s="119"/>
      <c r="J453" s="119"/>
      <c r="K453" s="119"/>
      <c r="L453" s="119"/>
      <c r="M453" s="119"/>
      <c r="N453" s="119"/>
      <c r="O453" s="119"/>
      <c r="P453" s="119"/>
    </row>
    <row r="454" spans="2:16">
      <c r="B454" s="119"/>
      <c r="C454" s="119"/>
      <c r="D454" s="119"/>
      <c r="E454" s="119"/>
      <c r="F454" s="119"/>
      <c r="G454" s="119"/>
      <c r="H454" s="119"/>
      <c r="I454" s="119"/>
      <c r="J454" s="119"/>
      <c r="K454" s="119"/>
      <c r="L454" s="119"/>
      <c r="M454" s="119"/>
      <c r="N454" s="119"/>
      <c r="O454" s="119"/>
      <c r="P454" s="119"/>
    </row>
    <row r="455" spans="2:16">
      <c r="B455" s="119"/>
      <c r="C455" s="119"/>
      <c r="D455" s="119"/>
      <c r="E455" s="119"/>
      <c r="F455" s="119"/>
      <c r="G455" s="119"/>
      <c r="H455" s="119"/>
      <c r="I455" s="119"/>
      <c r="J455" s="119"/>
      <c r="K455" s="119"/>
      <c r="L455" s="119"/>
      <c r="M455" s="119"/>
      <c r="N455" s="119"/>
      <c r="O455" s="119"/>
      <c r="P455" s="119"/>
    </row>
    <row r="456" spans="2:16">
      <c r="B456" s="119"/>
      <c r="C456" s="119"/>
      <c r="D456" s="119"/>
      <c r="E456" s="119"/>
      <c r="F456" s="119"/>
      <c r="G456" s="119"/>
      <c r="H456" s="119"/>
      <c r="I456" s="119"/>
      <c r="J456" s="119"/>
      <c r="K456" s="119"/>
      <c r="L456" s="119"/>
      <c r="M456" s="119"/>
      <c r="N456" s="119"/>
      <c r="O456" s="119"/>
      <c r="P456" s="119"/>
    </row>
    <row r="457" spans="2:16">
      <c r="B457" s="119"/>
      <c r="C457" s="119"/>
      <c r="D457" s="119"/>
      <c r="E457" s="119"/>
      <c r="F457" s="119"/>
      <c r="G457" s="119"/>
      <c r="H457" s="119"/>
      <c r="I457" s="119"/>
      <c r="J457" s="119"/>
      <c r="K457" s="119"/>
      <c r="L457" s="119"/>
      <c r="M457" s="119"/>
      <c r="N457" s="119"/>
      <c r="O457" s="119"/>
      <c r="P457" s="119"/>
    </row>
    <row r="458" spans="2:16">
      <c r="B458" s="119"/>
      <c r="C458" s="119"/>
      <c r="D458" s="119"/>
      <c r="E458" s="119"/>
      <c r="F458" s="119"/>
      <c r="G458" s="119"/>
      <c r="H458" s="119"/>
      <c r="I458" s="119"/>
      <c r="J458" s="119"/>
      <c r="K458" s="119"/>
      <c r="L458" s="119"/>
      <c r="M458" s="119"/>
      <c r="N458" s="119"/>
      <c r="O458" s="119"/>
      <c r="P458" s="119"/>
    </row>
    <row r="459" spans="2:16">
      <c r="B459" s="119"/>
      <c r="C459" s="119"/>
      <c r="D459" s="119"/>
      <c r="E459" s="119"/>
      <c r="F459" s="119"/>
      <c r="G459" s="119"/>
      <c r="H459" s="119"/>
      <c r="I459" s="119"/>
      <c r="J459" s="119"/>
      <c r="K459" s="119"/>
      <c r="L459" s="119"/>
      <c r="M459" s="119"/>
      <c r="N459" s="119"/>
      <c r="O459" s="119"/>
      <c r="P459" s="119"/>
    </row>
    <row r="460" spans="2:16">
      <c r="B460" s="119"/>
      <c r="C460" s="119"/>
      <c r="D460" s="119"/>
      <c r="E460" s="119"/>
      <c r="F460" s="119"/>
      <c r="G460" s="119"/>
      <c r="H460" s="119"/>
      <c r="I460" s="119"/>
      <c r="J460" s="119"/>
      <c r="K460" s="119"/>
      <c r="L460" s="119"/>
      <c r="M460" s="119"/>
      <c r="N460" s="119"/>
      <c r="O460" s="119"/>
      <c r="P460" s="119"/>
    </row>
    <row r="461" spans="2:16">
      <c r="B461" s="119"/>
      <c r="C461" s="119"/>
      <c r="D461" s="119"/>
      <c r="E461" s="119"/>
      <c r="F461" s="119"/>
      <c r="G461" s="119"/>
      <c r="H461" s="119"/>
      <c r="I461" s="119"/>
      <c r="J461" s="119"/>
      <c r="K461" s="119"/>
      <c r="L461" s="119"/>
      <c r="M461" s="119"/>
      <c r="N461" s="119"/>
      <c r="O461" s="119"/>
      <c r="P461" s="119"/>
    </row>
    <row r="462" spans="2:16">
      <c r="B462" s="119"/>
      <c r="C462" s="119"/>
      <c r="D462" s="119"/>
      <c r="E462" s="119"/>
      <c r="F462" s="119"/>
      <c r="G462" s="119"/>
      <c r="H462" s="119"/>
      <c r="I462" s="119"/>
      <c r="J462" s="119"/>
      <c r="K462" s="119"/>
      <c r="L462" s="119"/>
      <c r="M462" s="119"/>
      <c r="N462" s="119"/>
      <c r="O462" s="119"/>
      <c r="P462" s="119"/>
    </row>
    <row r="463" spans="2:16">
      <c r="B463" s="119"/>
      <c r="C463" s="119"/>
      <c r="D463" s="119"/>
      <c r="E463" s="119"/>
      <c r="F463" s="119"/>
      <c r="G463" s="119"/>
      <c r="H463" s="119"/>
      <c r="I463" s="119"/>
      <c r="J463" s="119"/>
      <c r="K463" s="119"/>
      <c r="L463" s="119"/>
      <c r="M463" s="119"/>
      <c r="N463" s="119"/>
      <c r="O463" s="119"/>
      <c r="P463" s="119"/>
    </row>
    <row r="464" spans="2:16">
      <c r="B464" s="119"/>
      <c r="C464" s="119"/>
      <c r="D464" s="119"/>
      <c r="E464" s="119"/>
      <c r="F464" s="119"/>
      <c r="G464" s="119"/>
      <c r="H464" s="119"/>
      <c r="I464" s="119"/>
      <c r="J464" s="119"/>
      <c r="K464" s="119"/>
      <c r="L464" s="119"/>
      <c r="M464" s="119"/>
      <c r="N464" s="119"/>
      <c r="O464" s="119"/>
      <c r="P464" s="119"/>
    </row>
    <row r="465" spans="2:16">
      <c r="B465" s="119"/>
      <c r="C465" s="119"/>
      <c r="D465" s="119"/>
      <c r="E465" s="119"/>
      <c r="F465" s="119"/>
      <c r="G465" s="119"/>
      <c r="H465" s="119"/>
      <c r="I465" s="119"/>
      <c r="J465" s="119"/>
      <c r="K465" s="119"/>
      <c r="L465" s="119"/>
      <c r="M465" s="119"/>
      <c r="N465" s="119"/>
      <c r="O465" s="119"/>
      <c r="P465" s="119"/>
    </row>
    <row r="466" spans="2:16">
      <c r="B466" s="119"/>
      <c r="C466" s="119"/>
      <c r="D466" s="119"/>
      <c r="E466" s="119"/>
      <c r="F466" s="119"/>
      <c r="G466" s="119"/>
      <c r="H466" s="119"/>
      <c r="I466" s="119"/>
      <c r="J466" s="119"/>
      <c r="K466" s="119"/>
      <c r="L466" s="119"/>
      <c r="M466" s="119"/>
      <c r="N466" s="119"/>
      <c r="O466" s="119"/>
      <c r="P466" s="119"/>
    </row>
    <row r="467" spans="2:16">
      <c r="B467" s="119"/>
      <c r="C467" s="119"/>
      <c r="D467" s="119"/>
      <c r="E467" s="119"/>
      <c r="F467" s="119"/>
      <c r="G467" s="119"/>
      <c r="H467" s="119"/>
      <c r="I467" s="119"/>
      <c r="J467" s="119"/>
      <c r="K467" s="119"/>
      <c r="L467" s="119"/>
      <c r="M467" s="119"/>
      <c r="N467" s="119"/>
      <c r="O467" s="119"/>
      <c r="P467" s="119"/>
    </row>
    <row r="468" spans="2:16">
      <c r="B468" s="119"/>
      <c r="C468" s="119"/>
      <c r="D468" s="119"/>
      <c r="E468" s="119"/>
      <c r="F468" s="119"/>
      <c r="G468" s="119"/>
      <c r="H468" s="119"/>
      <c r="I468" s="119"/>
      <c r="J468" s="119"/>
      <c r="K468" s="119"/>
      <c r="L468" s="119"/>
      <c r="M468" s="119"/>
      <c r="N468" s="119"/>
      <c r="O468" s="119"/>
      <c r="P468" s="119"/>
    </row>
    <row r="469" spans="2:16">
      <c r="B469" s="119"/>
      <c r="C469" s="119"/>
      <c r="D469" s="119"/>
      <c r="E469" s="119"/>
      <c r="F469" s="119"/>
      <c r="G469" s="119"/>
      <c r="H469" s="119"/>
      <c r="I469" s="119"/>
      <c r="J469" s="119"/>
      <c r="K469" s="119"/>
      <c r="L469" s="119"/>
      <c r="M469" s="119"/>
      <c r="N469" s="119"/>
      <c r="O469" s="119"/>
      <c r="P469" s="119"/>
    </row>
    <row r="470" spans="2:16">
      <c r="B470" s="119"/>
      <c r="C470" s="119"/>
      <c r="D470" s="119"/>
      <c r="E470" s="119"/>
      <c r="F470" s="119"/>
      <c r="G470" s="119"/>
      <c r="H470" s="119"/>
      <c r="I470" s="119"/>
      <c r="J470" s="119"/>
      <c r="K470" s="119"/>
      <c r="L470" s="119"/>
      <c r="M470" s="119"/>
      <c r="N470" s="119"/>
      <c r="O470" s="119"/>
      <c r="P470" s="119"/>
    </row>
    <row r="471" spans="2:16">
      <c r="B471" s="119"/>
      <c r="C471" s="119"/>
      <c r="D471" s="119"/>
      <c r="E471" s="119"/>
      <c r="F471" s="119"/>
      <c r="G471" s="119"/>
      <c r="H471" s="119"/>
      <c r="I471" s="119"/>
      <c r="J471" s="119"/>
      <c r="K471" s="119"/>
      <c r="L471" s="119"/>
      <c r="M471" s="119"/>
      <c r="N471" s="119"/>
      <c r="O471" s="119"/>
      <c r="P471" s="119"/>
    </row>
    <row r="472" spans="2:16">
      <c r="B472" s="119"/>
      <c r="C472" s="119"/>
      <c r="D472" s="119"/>
      <c r="E472" s="119"/>
      <c r="F472" s="119"/>
      <c r="G472" s="119"/>
      <c r="H472" s="119"/>
      <c r="I472" s="119"/>
      <c r="J472" s="119"/>
      <c r="K472" s="119"/>
      <c r="L472" s="119"/>
      <c r="M472" s="119"/>
      <c r="N472" s="119"/>
      <c r="O472" s="119"/>
      <c r="P472" s="119"/>
    </row>
    <row r="473" spans="2:16">
      <c r="B473" s="119"/>
      <c r="C473" s="119"/>
      <c r="D473" s="119"/>
      <c r="E473" s="119"/>
      <c r="F473" s="119"/>
      <c r="G473" s="119"/>
      <c r="H473" s="119"/>
      <c r="I473" s="119"/>
      <c r="J473" s="119"/>
      <c r="K473" s="119"/>
      <c r="L473" s="119"/>
      <c r="M473" s="119"/>
      <c r="N473" s="119"/>
      <c r="O473" s="119"/>
      <c r="P473" s="119"/>
    </row>
    <row r="474" spans="2:16">
      <c r="B474" s="119"/>
      <c r="C474" s="119"/>
      <c r="D474" s="119"/>
      <c r="E474" s="119"/>
      <c r="F474" s="119"/>
      <c r="G474" s="119"/>
      <c r="H474" s="119"/>
      <c r="I474" s="119"/>
      <c r="J474" s="119"/>
      <c r="K474" s="119"/>
      <c r="L474" s="119"/>
      <c r="M474" s="119"/>
      <c r="N474" s="119"/>
      <c r="O474" s="119"/>
      <c r="P474" s="119"/>
    </row>
    <row r="475" spans="2:16">
      <c r="B475" s="119"/>
      <c r="C475" s="119"/>
      <c r="D475" s="119"/>
      <c r="E475" s="119"/>
      <c r="F475" s="119"/>
      <c r="G475" s="119"/>
      <c r="H475" s="119"/>
      <c r="I475" s="119"/>
      <c r="J475" s="119"/>
      <c r="K475" s="119"/>
      <c r="L475" s="119"/>
      <c r="M475" s="119"/>
      <c r="N475" s="119"/>
      <c r="O475" s="119"/>
      <c r="P475" s="119"/>
    </row>
    <row r="476" spans="2:16">
      <c r="B476" s="119"/>
      <c r="C476" s="119"/>
      <c r="D476" s="119"/>
      <c r="E476" s="119"/>
      <c r="F476" s="119"/>
      <c r="G476" s="119"/>
      <c r="H476" s="119"/>
      <c r="I476" s="119"/>
      <c r="J476" s="119"/>
      <c r="K476" s="119"/>
      <c r="L476" s="119"/>
      <c r="M476" s="119"/>
      <c r="N476" s="119"/>
      <c r="O476" s="119"/>
      <c r="P476" s="119"/>
    </row>
    <row r="477" spans="2:16">
      <c r="B477" s="119"/>
      <c r="C477" s="119"/>
      <c r="D477" s="119"/>
      <c r="E477" s="119"/>
      <c r="F477" s="119"/>
      <c r="G477" s="119"/>
      <c r="H477" s="119"/>
      <c r="I477" s="119"/>
      <c r="J477" s="119"/>
      <c r="K477" s="119"/>
      <c r="L477" s="119"/>
      <c r="M477" s="119"/>
      <c r="N477" s="119"/>
      <c r="O477" s="119"/>
      <c r="P477" s="119"/>
    </row>
    <row r="478" spans="2:16">
      <c r="B478" s="119"/>
      <c r="C478" s="119"/>
      <c r="D478" s="119"/>
      <c r="E478" s="119"/>
      <c r="F478" s="119"/>
      <c r="G478" s="119"/>
      <c r="H478" s="119"/>
      <c r="I478" s="119"/>
      <c r="J478" s="119"/>
      <c r="K478" s="119"/>
      <c r="L478" s="119"/>
      <c r="M478" s="119"/>
      <c r="N478" s="119"/>
      <c r="O478" s="119"/>
      <c r="P478" s="119"/>
    </row>
    <row r="479" spans="2:16">
      <c r="B479" s="119"/>
      <c r="C479" s="119"/>
      <c r="D479" s="119"/>
      <c r="E479" s="119"/>
      <c r="F479" s="119"/>
      <c r="G479" s="119"/>
      <c r="H479" s="119"/>
      <c r="I479" s="119"/>
      <c r="J479" s="119"/>
      <c r="K479" s="119"/>
      <c r="L479" s="119"/>
      <c r="M479" s="119"/>
      <c r="N479" s="119"/>
      <c r="O479" s="119"/>
      <c r="P479" s="119"/>
    </row>
    <row r="480" spans="2:16">
      <c r="B480" s="119"/>
      <c r="C480" s="119"/>
      <c r="D480" s="119"/>
      <c r="E480" s="119"/>
      <c r="F480" s="119"/>
      <c r="G480" s="119"/>
      <c r="H480" s="119"/>
      <c r="I480" s="119"/>
      <c r="J480" s="119"/>
      <c r="K480" s="119"/>
      <c r="L480" s="119"/>
      <c r="M480" s="119"/>
      <c r="N480" s="119"/>
      <c r="O480" s="119"/>
      <c r="P480" s="119"/>
    </row>
    <row r="481" spans="2:16">
      <c r="B481" s="119"/>
      <c r="C481" s="119"/>
      <c r="D481" s="119"/>
      <c r="E481" s="119"/>
      <c r="F481" s="119"/>
      <c r="G481" s="119"/>
      <c r="H481" s="119"/>
      <c r="I481" s="119"/>
      <c r="J481" s="119"/>
      <c r="K481" s="119"/>
      <c r="L481" s="119"/>
      <c r="M481" s="119"/>
      <c r="N481" s="119"/>
      <c r="O481" s="119"/>
      <c r="P481" s="119"/>
    </row>
    <row r="482" spans="2:16">
      <c r="B482" s="119"/>
      <c r="C482" s="119"/>
      <c r="D482" s="119"/>
      <c r="E482" s="119"/>
      <c r="F482" s="119"/>
      <c r="G482" s="119"/>
      <c r="H482" s="119"/>
      <c r="I482" s="119"/>
      <c r="J482" s="119"/>
      <c r="K482" s="119"/>
      <c r="L482" s="119"/>
      <c r="M482" s="119"/>
      <c r="N482" s="119"/>
      <c r="O482" s="119"/>
      <c r="P482" s="119"/>
    </row>
    <row r="483" spans="2:16">
      <c r="B483" s="119"/>
      <c r="C483" s="119"/>
      <c r="D483" s="119"/>
      <c r="E483" s="119"/>
      <c r="F483" s="119"/>
      <c r="G483" s="119"/>
      <c r="H483" s="119"/>
      <c r="I483" s="119"/>
      <c r="J483" s="119"/>
      <c r="K483" s="119"/>
      <c r="L483" s="119"/>
      <c r="M483" s="119"/>
      <c r="N483" s="119"/>
      <c r="O483" s="119"/>
      <c r="P483" s="119"/>
    </row>
    <row r="484" spans="2:16">
      <c r="B484" s="119"/>
      <c r="C484" s="119"/>
      <c r="D484" s="119"/>
      <c r="E484" s="119"/>
      <c r="F484" s="119"/>
      <c r="G484" s="119"/>
      <c r="H484" s="119"/>
      <c r="I484" s="119"/>
      <c r="J484" s="119"/>
      <c r="K484" s="119"/>
      <c r="L484" s="119"/>
      <c r="M484" s="119"/>
      <c r="N484" s="119"/>
      <c r="O484" s="119"/>
      <c r="P484" s="119"/>
    </row>
    <row r="485" spans="2:16">
      <c r="B485" s="119"/>
      <c r="C485" s="119"/>
      <c r="D485" s="119"/>
      <c r="E485" s="119"/>
      <c r="F485" s="119"/>
      <c r="G485" s="119"/>
      <c r="H485" s="119"/>
      <c r="I485" s="119"/>
      <c r="J485" s="119"/>
      <c r="K485" s="119"/>
      <c r="L485" s="119"/>
      <c r="M485" s="119"/>
      <c r="N485" s="119"/>
      <c r="O485" s="119"/>
      <c r="P485" s="119"/>
    </row>
    <row r="486" spans="2:16">
      <c r="B486" s="119"/>
      <c r="C486" s="119"/>
      <c r="D486" s="119"/>
      <c r="E486" s="119"/>
      <c r="F486" s="119"/>
      <c r="G486" s="119"/>
      <c r="H486" s="119"/>
      <c r="I486" s="119"/>
      <c r="J486" s="119"/>
      <c r="K486" s="119"/>
      <c r="L486" s="119"/>
      <c r="M486" s="119"/>
      <c r="N486" s="119"/>
      <c r="O486" s="119"/>
      <c r="P486" s="119"/>
    </row>
    <row r="487" spans="2:16">
      <c r="B487" s="119"/>
      <c r="C487" s="119"/>
      <c r="D487" s="119"/>
      <c r="E487" s="119"/>
      <c r="F487" s="119"/>
      <c r="G487" s="119"/>
      <c r="H487" s="119"/>
      <c r="I487" s="119"/>
      <c r="J487" s="119"/>
      <c r="K487" s="119"/>
      <c r="L487" s="119"/>
      <c r="M487" s="119"/>
      <c r="N487" s="119"/>
      <c r="O487" s="119"/>
      <c r="P487" s="119"/>
    </row>
    <row r="488" spans="2:16">
      <c r="B488" s="119"/>
      <c r="C488" s="119"/>
      <c r="D488" s="119"/>
      <c r="E488" s="119"/>
      <c r="F488" s="119"/>
      <c r="G488" s="119"/>
      <c r="H488" s="119"/>
      <c r="I488" s="119"/>
      <c r="J488" s="119"/>
      <c r="K488" s="119"/>
      <c r="L488" s="119"/>
      <c r="M488" s="119"/>
      <c r="N488" s="119"/>
      <c r="O488" s="119"/>
      <c r="P488" s="119"/>
    </row>
    <row r="489" spans="2:16">
      <c r="B489" s="119"/>
      <c r="C489" s="119"/>
      <c r="D489" s="119"/>
      <c r="E489" s="119"/>
      <c r="F489" s="119"/>
      <c r="G489" s="119"/>
      <c r="H489" s="119"/>
      <c r="I489" s="119"/>
      <c r="J489" s="119"/>
      <c r="K489" s="119"/>
      <c r="L489" s="119"/>
      <c r="M489" s="119"/>
      <c r="N489" s="119"/>
      <c r="O489" s="119"/>
      <c r="P489" s="119"/>
    </row>
    <row r="490" spans="2:16">
      <c r="B490" s="119"/>
      <c r="C490" s="119"/>
      <c r="D490" s="119"/>
      <c r="E490" s="119"/>
      <c r="F490" s="119"/>
      <c r="G490" s="119"/>
      <c r="H490" s="119"/>
      <c r="I490" s="119"/>
      <c r="J490" s="119"/>
      <c r="K490" s="119"/>
      <c r="L490" s="119"/>
      <c r="M490" s="119"/>
      <c r="N490" s="119"/>
      <c r="O490" s="119"/>
      <c r="P490" s="119"/>
    </row>
    <row r="491" spans="2:16">
      <c r="B491" s="119"/>
      <c r="C491" s="119"/>
      <c r="D491" s="119"/>
      <c r="E491" s="119"/>
      <c r="F491" s="119"/>
      <c r="G491" s="119"/>
      <c r="H491" s="119"/>
      <c r="I491" s="119"/>
      <c r="J491" s="119"/>
      <c r="K491" s="119"/>
      <c r="L491" s="119"/>
      <c r="M491" s="119"/>
      <c r="N491" s="119"/>
      <c r="O491" s="119"/>
      <c r="P491" s="119"/>
    </row>
    <row r="492" spans="2:16">
      <c r="B492" s="119"/>
      <c r="C492" s="119"/>
      <c r="D492" s="119"/>
      <c r="E492" s="119"/>
      <c r="F492" s="119"/>
      <c r="G492" s="119"/>
      <c r="H492" s="119"/>
      <c r="I492" s="119"/>
      <c r="J492" s="119"/>
      <c r="K492" s="119"/>
      <c r="L492" s="119"/>
      <c r="M492" s="119"/>
      <c r="N492" s="119"/>
      <c r="O492" s="119"/>
      <c r="P492" s="119"/>
    </row>
    <row r="493" spans="2:16">
      <c r="B493" s="119"/>
      <c r="C493" s="119"/>
      <c r="D493" s="119"/>
      <c r="E493" s="119"/>
      <c r="F493" s="119"/>
      <c r="G493" s="119"/>
      <c r="H493" s="119"/>
      <c r="I493" s="119"/>
      <c r="J493" s="119"/>
      <c r="K493" s="119"/>
      <c r="L493" s="119"/>
      <c r="M493" s="119"/>
      <c r="N493" s="119"/>
      <c r="O493" s="119"/>
      <c r="P493" s="119"/>
    </row>
    <row r="494" spans="2:16">
      <c r="B494" s="119"/>
      <c r="C494" s="119"/>
      <c r="D494" s="119"/>
      <c r="E494" s="119"/>
      <c r="F494" s="119"/>
      <c r="G494" s="119"/>
      <c r="H494" s="119"/>
      <c r="I494" s="119"/>
      <c r="J494" s="119"/>
      <c r="K494" s="119"/>
      <c r="L494" s="119"/>
      <c r="M494" s="119"/>
      <c r="N494" s="119"/>
      <c r="O494" s="119"/>
      <c r="P494" s="119"/>
    </row>
    <row r="495" spans="2:16">
      <c r="B495" s="119"/>
      <c r="C495" s="119"/>
      <c r="D495" s="119"/>
      <c r="E495" s="119"/>
      <c r="F495" s="119"/>
      <c r="G495" s="119"/>
      <c r="H495" s="119"/>
      <c r="I495" s="119"/>
      <c r="J495" s="119"/>
      <c r="K495" s="119"/>
      <c r="L495" s="119"/>
      <c r="M495" s="119"/>
      <c r="N495" s="119"/>
      <c r="O495" s="119"/>
      <c r="P495" s="119"/>
    </row>
    <row r="496" spans="2:16">
      <c r="B496" s="119"/>
      <c r="C496" s="119"/>
      <c r="D496" s="119"/>
      <c r="E496" s="119"/>
      <c r="F496" s="119"/>
      <c r="G496" s="119"/>
      <c r="H496" s="119"/>
      <c r="I496" s="119"/>
      <c r="J496" s="119"/>
      <c r="K496" s="119"/>
      <c r="L496" s="119"/>
      <c r="M496" s="119"/>
      <c r="N496" s="119"/>
      <c r="O496" s="119"/>
      <c r="P496" s="119"/>
    </row>
    <row r="497" spans="2:16">
      <c r="B497" s="119"/>
      <c r="C497" s="119"/>
      <c r="D497" s="119"/>
      <c r="E497" s="119"/>
      <c r="F497" s="119"/>
      <c r="G497" s="119"/>
      <c r="H497" s="119"/>
      <c r="I497" s="119"/>
      <c r="J497" s="119"/>
      <c r="K497" s="119"/>
      <c r="L497" s="119"/>
      <c r="M497" s="119"/>
      <c r="N497" s="119"/>
      <c r="O497" s="119"/>
      <c r="P497" s="119"/>
    </row>
    <row r="498" spans="2:16">
      <c r="B498" s="119"/>
      <c r="C498" s="119"/>
      <c r="D498" s="119"/>
      <c r="E498" s="119"/>
      <c r="F498" s="119"/>
      <c r="G498" s="119"/>
      <c r="H498" s="119"/>
      <c r="I498" s="119"/>
      <c r="J498" s="119"/>
      <c r="K498" s="119"/>
      <c r="L498" s="119"/>
      <c r="M498" s="119"/>
      <c r="N498" s="119"/>
      <c r="O498" s="119"/>
      <c r="P498" s="119"/>
    </row>
    <row r="499" spans="2:16">
      <c r="B499" s="119"/>
      <c r="C499" s="119"/>
      <c r="D499" s="119"/>
      <c r="E499" s="119"/>
      <c r="F499" s="119"/>
      <c r="G499" s="119"/>
      <c r="H499" s="119"/>
      <c r="I499" s="119"/>
      <c r="J499" s="119"/>
      <c r="K499" s="119"/>
      <c r="L499" s="119"/>
      <c r="M499" s="119"/>
      <c r="N499" s="119"/>
      <c r="O499" s="119"/>
      <c r="P499" s="119"/>
    </row>
    <row r="500" spans="2:16">
      <c r="B500" s="119"/>
      <c r="C500" s="119"/>
      <c r="D500" s="119"/>
      <c r="E500" s="119"/>
      <c r="F500" s="119"/>
      <c r="G500" s="119"/>
      <c r="H500" s="119"/>
      <c r="I500" s="119"/>
      <c r="J500" s="119"/>
      <c r="K500" s="119"/>
      <c r="L500" s="119"/>
      <c r="M500" s="119"/>
      <c r="N500" s="119"/>
      <c r="O500" s="119"/>
      <c r="P500" s="119"/>
    </row>
    <row r="501" spans="2:16">
      <c r="B501" s="119"/>
      <c r="C501" s="119"/>
      <c r="D501" s="119"/>
      <c r="E501" s="119"/>
      <c r="F501" s="119"/>
      <c r="G501" s="119"/>
      <c r="H501" s="119"/>
      <c r="I501" s="119"/>
      <c r="J501" s="119"/>
      <c r="K501" s="119"/>
      <c r="L501" s="119"/>
      <c r="M501" s="119"/>
      <c r="N501" s="119"/>
      <c r="O501" s="119"/>
      <c r="P501" s="119"/>
    </row>
    <row r="502" spans="2:16">
      <c r="B502" s="119"/>
      <c r="C502" s="119"/>
      <c r="D502" s="119"/>
      <c r="E502" s="119"/>
      <c r="F502" s="119"/>
      <c r="G502" s="119"/>
      <c r="H502" s="119"/>
      <c r="I502" s="119"/>
      <c r="J502" s="119"/>
      <c r="K502" s="119"/>
      <c r="L502" s="119"/>
      <c r="M502" s="119"/>
      <c r="N502" s="119"/>
      <c r="O502" s="119"/>
      <c r="P502" s="119"/>
    </row>
    <row r="503" spans="2:16">
      <c r="B503" s="119"/>
      <c r="C503" s="119"/>
      <c r="D503" s="119"/>
      <c r="E503" s="119"/>
      <c r="F503" s="119"/>
      <c r="G503" s="119"/>
      <c r="H503" s="119"/>
      <c r="I503" s="119"/>
      <c r="J503" s="119"/>
      <c r="K503" s="119"/>
      <c r="L503" s="119"/>
      <c r="M503" s="119"/>
      <c r="N503" s="119"/>
      <c r="O503" s="119"/>
      <c r="P503" s="119"/>
    </row>
    <row r="504" spans="2:16">
      <c r="B504" s="119"/>
      <c r="C504" s="119"/>
      <c r="D504" s="119"/>
      <c r="E504" s="119"/>
      <c r="F504" s="119"/>
      <c r="G504" s="119"/>
      <c r="H504" s="119"/>
      <c r="I504" s="119"/>
      <c r="J504" s="119"/>
      <c r="K504" s="119"/>
      <c r="L504" s="119"/>
      <c r="M504" s="119"/>
      <c r="N504" s="119"/>
      <c r="O504" s="119"/>
      <c r="P504" s="119"/>
    </row>
    <row r="505" spans="2:16">
      <c r="B505" s="119"/>
      <c r="C505" s="119"/>
      <c r="D505" s="119"/>
      <c r="E505" s="119"/>
      <c r="F505" s="119"/>
      <c r="G505" s="119"/>
      <c r="H505" s="119"/>
      <c r="I505" s="119"/>
      <c r="J505" s="119"/>
      <c r="K505" s="119"/>
      <c r="L505" s="119"/>
      <c r="M505" s="119"/>
      <c r="N505" s="119"/>
      <c r="O505" s="119"/>
      <c r="P505" s="119"/>
    </row>
    <row r="506" spans="2:16">
      <c r="B506" s="119"/>
      <c r="C506" s="119"/>
      <c r="D506" s="119"/>
      <c r="E506" s="119"/>
      <c r="F506" s="119"/>
      <c r="G506" s="119"/>
      <c r="H506" s="119"/>
      <c r="I506" s="119"/>
      <c r="J506" s="119"/>
      <c r="K506" s="119"/>
      <c r="L506" s="119"/>
      <c r="M506" s="119"/>
      <c r="N506" s="119"/>
      <c r="O506" s="119"/>
      <c r="P506" s="119"/>
    </row>
    <row r="507" spans="2:16">
      <c r="B507" s="119"/>
      <c r="C507" s="119"/>
      <c r="D507" s="119"/>
      <c r="E507" s="119"/>
      <c r="F507" s="119"/>
      <c r="G507" s="119"/>
      <c r="H507" s="119"/>
      <c r="I507" s="119"/>
      <c r="J507" s="119"/>
      <c r="K507" s="119"/>
      <c r="L507" s="119"/>
      <c r="M507" s="119"/>
      <c r="N507" s="119"/>
      <c r="O507" s="119"/>
      <c r="P507" s="119"/>
    </row>
    <row r="508" spans="2:16">
      <c r="B508" s="119"/>
      <c r="C508" s="119"/>
      <c r="D508" s="119"/>
      <c r="E508" s="119"/>
      <c r="F508" s="119"/>
      <c r="G508" s="119"/>
      <c r="H508" s="119"/>
      <c r="I508" s="119"/>
      <c r="J508" s="119"/>
      <c r="K508" s="119"/>
      <c r="L508" s="119"/>
      <c r="M508" s="119"/>
      <c r="N508" s="119"/>
      <c r="O508" s="119"/>
      <c r="P508" s="119"/>
    </row>
    <row r="509" spans="2:16">
      <c r="B509" s="119"/>
      <c r="C509" s="119"/>
      <c r="D509" s="119"/>
      <c r="E509" s="119"/>
      <c r="F509" s="119"/>
      <c r="G509" s="119"/>
      <c r="H509" s="119"/>
      <c r="I509" s="119"/>
      <c r="J509" s="119"/>
      <c r="K509" s="119"/>
      <c r="L509" s="119"/>
      <c r="M509" s="119"/>
      <c r="N509" s="119"/>
      <c r="O509" s="119"/>
      <c r="P509" s="119"/>
    </row>
    <row r="510" spans="2:16">
      <c r="B510" s="119"/>
      <c r="C510" s="119"/>
      <c r="D510" s="119"/>
      <c r="E510" s="119"/>
      <c r="F510" s="119"/>
      <c r="G510" s="119"/>
      <c r="H510" s="119"/>
      <c r="I510" s="119"/>
      <c r="J510" s="119"/>
      <c r="K510" s="119"/>
      <c r="L510" s="119"/>
      <c r="M510" s="119"/>
      <c r="N510" s="119"/>
      <c r="O510" s="119"/>
      <c r="P510" s="119"/>
    </row>
    <row r="511" spans="2:16">
      <c r="B511" s="119"/>
      <c r="C511" s="119"/>
      <c r="D511" s="119"/>
      <c r="E511" s="119"/>
      <c r="F511" s="119"/>
      <c r="G511" s="119"/>
      <c r="H511" s="119"/>
      <c r="I511" s="119"/>
      <c r="J511" s="119"/>
      <c r="K511" s="119"/>
      <c r="L511" s="119"/>
      <c r="M511" s="119"/>
      <c r="N511" s="119"/>
      <c r="O511" s="119"/>
      <c r="P511" s="119"/>
    </row>
    <row r="512" spans="2:16">
      <c r="B512" s="119"/>
      <c r="C512" s="119"/>
      <c r="D512" s="119"/>
      <c r="E512" s="119"/>
      <c r="F512" s="119"/>
      <c r="G512" s="119"/>
      <c r="H512" s="119"/>
      <c r="I512" s="119"/>
      <c r="J512" s="119"/>
      <c r="K512" s="119"/>
      <c r="L512" s="119"/>
      <c r="M512" s="119"/>
      <c r="N512" s="119"/>
      <c r="O512" s="119"/>
      <c r="P512" s="119"/>
    </row>
    <row r="513" spans="2:16">
      <c r="B513" s="119"/>
      <c r="C513" s="119"/>
      <c r="D513" s="119"/>
      <c r="E513" s="119"/>
      <c r="F513" s="119"/>
      <c r="G513" s="119"/>
      <c r="H513" s="119"/>
      <c r="I513" s="119"/>
      <c r="J513" s="119"/>
      <c r="K513" s="119"/>
      <c r="L513" s="119"/>
      <c r="M513" s="119"/>
      <c r="N513" s="119"/>
      <c r="O513" s="119"/>
      <c r="P513" s="119"/>
    </row>
    <row r="514" spans="2:16">
      <c r="B514" s="119"/>
      <c r="C514" s="119"/>
      <c r="D514" s="119"/>
      <c r="E514" s="119"/>
      <c r="F514" s="119"/>
      <c r="G514" s="119"/>
      <c r="H514" s="119"/>
      <c r="I514" s="119"/>
      <c r="J514" s="119"/>
      <c r="K514" s="119"/>
      <c r="L514" s="119"/>
      <c r="M514" s="119"/>
      <c r="N514" s="119"/>
      <c r="O514" s="119"/>
      <c r="P514" s="119"/>
    </row>
    <row r="515" spans="2:16">
      <c r="B515" s="119"/>
      <c r="C515" s="119"/>
      <c r="D515" s="119"/>
      <c r="E515" s="119"/>
      <c r="F515" s="119"/>
      <c r="G515" s="119"/>
      <c r="H515" s="119"/>
      <c r="I515" s="119"/>
      <c r="J515" s="119"/>
      <c r="K515" s="119"/>
      <c r="L515" s="119"/>
      <c r="M515" s="119"/>
      <c r="N515" s="119"/>
      <c r="O515" s="119"/>
      <c r="P515" s="119"/>
    </row>
    <row r="516" spans="2:16">
      <c r="B516" s="119"/>
      <c r="C516" s="119"/>
      <c r="D516" s="119"/>
      <c r="E516" s="119"/>
      <c r="F516" s="119"/>
      <c r="G516" s="119"/>
      <c r="H516" s="119"/>
      <c r="I516" s="119"/>
      <c r="J516" s="119"/>
      <c r="K516" s="119"/>
      <c r="L516" s="119"/>
      <c r="M516" s="119"/>
      <c r="N516" s="119"/>
      <c r="O516" s="119"/>
      <c r="P516" s="119"/>
    </row>
    <row r="517" spans="2:16">
      <c r="B517" s="119"/>
      <c r="C517" s="119"/>
      <c r="D517" s="119"/>
      <c r="E517" s="119"/>
      <c r="F517" s="119"/>
      <c r="G517" s="119"/>
      <c r="H517" s="119"/>
      <c r="I517" s="119"/>
      <c r="J517" s="119"/>
      <c r="K517" s="119"/>
      <c r="L517" s="119"/>
      <c r="M517" s="119"/>
      <c r="N517" s="119"/>
      <c r="O517" s="119"/>
      <c r="P517" s="119"/>
    </row>
    <row r="518" spans="2:16">
      <c r="B518" s="119"/>
      <c r="C518" s="119"/>
      <c r="D518" s="119"/>
      <c r="E518" s="119"/>
      <c r="F518" s="119"/>
      <c r="G518" s="119"/>
      <c r="H518" s="119"/>
      <c r="I518" s="119"/>
      <c r="J518" s="119"/>
      <c r="K518" s="119"/>
      <c r="L518" s="119"/>
      <c r="M518" s="119"/>
      <c r="N518" s="119"/>
      <c r="O518" s="119"/>
      <c r="P518" s="119"/>
    </row>
    <row r="519" spans="2:16">
      <c r="B519" s="119"/>
      <c r="C519" s="119"/>
      <c r="D519" s="119"/>
      <c r="E519" s="119"/>
      <c r="F519" s="119"/>
      <c r="G519" s="119"/>
      <c r="H519" s="119"/>
      <c r="I519" s="119"/>
      <c r="J519" s="119"/>
      <c r="K519" s="119"/>
      <c r="L519" s="119"/>
      <c r="M519" s="119"/>
      <c r="N519" s="119"/>
      <c r="O519" s="119"/>
      <c r="P519" s="119"/>
    </row>
    <row r="520" spans="2:16">
      <c r="B520" s="119"/>
      <c r="C520" s="119"/>
      <c r="D520" s="119"/>
      <c r="E520" s="119"/>
      <c r="F520" s="119"/>
      <c r="G520" s="119"/>
      <c r="H520" s="119"/>
      <c r="I520" s="119"/>
      <c r="J520" s="119"/>
      <c r="K520" s="119"/>
      <c r="L520" s="119"/>
      <c r="M520" s="119"/>
      <c r="N520" s="119"/>
      <c r="O520" s="119"/>
      <c r="P520" s="119"/>
    </row>
    <row r="521" spans="2:16">
      <c r="B521" s="119"/>
      <c r="C521" s="119"/>
      <c r="D521" s="119"/>
      <c r="E521" s="119"/>
      <c r="F521" s="119"/>
      <c r="G521" s="119"/>
      <c r="H521" s="119"/>
      <c r="I521" s="119"/>
      <c r="J521" s="119"/>
      <c r="K521" s="119"/>
      <c r="L521" s="119"/>
      <c r="M521" s="119"/>
      <c r="N521" s="119"/>
      <c r="O521" s="119"/>
      <c r="P521" s="119"/>
    </row>
    <row r="522" spans="2:16">
      <c r="B522" s="119"/>
      <c r="C522" s="119"/>
      <c r="D522" s="119"/>
      <c r="E522" s="119"/>
      <c r="F522" s="119"/>
      <c r="G522" s="119"/>
      <c r="H522" s="119"/>
      <c r="I522" s="119"/>
      <c r="J522" s="119"/>
      <c r="K522" s="119"/>
      <c r="L522" s="119"/>
      <c r="M522" s="119"/>
      <c r="N522" s="119"/>
      <c r="O522" s="119"/>
      <c r="P522" s="119"/>
    </row>
    <row r="523" spans="2:16">
      <c r="B523" s="119"/>
      <c r="C523" s="119"/>
      <c r="D523" s="119"/>
      <c r="E523" s="119"/>
      <c r="F523" s="119"/>
      <c r="G523" s="119"/>
      <c r="H523" s="119"/>
      <c r="I523" s="119"/>
      <c r="J523" s="119"/>
      <c r="K523" s="119"/>
      <c r="L523" s="119"/>
      <c r="M523" s="119"/>
      <c r="N523" s="119"/>
      <c r="O523" s="119"/>
      <c r="P523" s="119"/>
    </row>
    <row r="524" spans="2:16">
      <c r="B524" s="119"/>
      <c r="C524" s="119"/>
      <c r="D524" s="119"/>
      <c r="E524" s="119"/>
      <c r="F524" s="119"/>
      <c r="G524" s="119"/>
      <c r="H524" s="119"/>
      <c r="I524" s="119"/>
      <c r="J524" s="119"/>
      <c r="K524" s="119"/>
      <c r="L524" s="119"/>
      <c r="M524" s="119"/>
      <c r="N524" s="119"/>
      <c r="O524" s="119"/>
      <c r="P524" s="119"/>
    </row>
    <row r="525" spans="2:16">
      <c r="B525" s="119"/>
      <c r="C525" s="119"/>
      <c r="D525" s="119"/>
      <c r="E525" s="119"/>
      <c r="F525" s="119"/>
      <c r="G525" s="119"/>
      <c r="H525" s="119"/>
      <c r="I525" s="119"/>
      <c r="J525" s="119"/>
      <c r="K525" s="119"/>
      <c r="L525" s="119"/>
      <c r="M525" s="119"/>
      <c r="N525" s="119"/>
      <c r="O525" s="119"/>
      <c r="P525" s="119"/>
    </row>
    <row r="526" spans="2:16">
      <c r="B526" s="119"/>
      <c r="C526" s="119"/>
      <c r="D526" s="119"/>
      <c r="E526" s="119"/>
      <c r="F526" s="119"/>
      <c r="G526" s="119"/>
      <c r="H526" s="119"/>
      <c r="I526" s="119"/>
      <c r="J526" s="119"/>
      <c r="K526" s="119"/>
      <c r="L526" s="119"/>
      <c r="M526" s="119"/>
      <c r="N526" s="119"/>
      <c r="O526" s="119"/>
      <c r="P526" s="119"/>
    </row>
    <row r="527" spans="2:16">
      <c r="B527" s="119"/>
      <c r="C527" s="119"/>
      <c r="D527" s="119"/>
      <c r="E527" s="119"/>
      <c r="F527" s="119"/>
      <c r="G527" s="119"/>
      <c r="H527" s="119"/>
      <c r="I527" s="119"/>
      <c r="J527" s="119"/>
      <c r="K527" s="119"/>
      <c r="L527" s="119"/>
      <c r="M527" s="119"/>
      <c r="N527" s="119"/>
      <c r="O527" s="119"/>
      <c r="P527" s="119"/>
    </row>
    <row r="528" spans="2:16">
      <c r="B528" s="119"/>
      <c r="C528" s="119"/>
      <c r="D528" s="119"/>
      <c r="E528" s="119"/>
      <c r="F528" s="119"/>
      <c r="G528" s="119"/>
      <c r="H528" s="119"/>
      <c r="I528" s="119"/>
      <c r="J528" s="119"/>
      <c r="K528" s="119"/>
      <c r="L528" s="119"/>
      <c r="M528" s="119"/>
      <c r="N528" s="119"/>
      <c r="O528" s="119"/>
      <c r="P528" s="119"/>
    </row>
    <row r="529" spans="2:16">
      <c r="B529" s="119"/>
      <c r="C529" s="119"/>
      <c r="D529" s="119"/>
      <c r="E529" s="119"/>
      <c r="F529" s="119"/>
      <c r="G529" s="119"/>
      <c r="H529" s="119"/>
      <c r="I529" s="119"/>
      <c r="J529" s="119"/>
      <c r="K529" s="119"/>
      <c r="L529" s="119"/>
      <c r="M529" s="119"/>
      <c r="N529" s="119"/>
      <c r="O529" s="119"/>
      <c r="P529" s="119"/>
    </row>
    <row r="530" spans="2:16">
      <c r="B530" s="119"/>
      <c r="C530" s="119"/>
      <c r="D530" s="119"/>
      <c r="E530" s="119"/>
      <c r="F530" s="119"/>
      <c r="G530" s="119"/>
      <c r="H530" s="119"/>
      <c r="I530" s="119"/>
      <c r="J530" s="119"/>
      <c r="K530" s="119"/>
      <c r="L530" s="119"/>
      <c r="M530" s="119"/>
      <c r="N530" s="119"/>
      <c r="O530" s="119"/>
      <c r="P530" s="119"/>
    </row>
    <row r="531" spans="2:16">
      <c r="B531" s="119"/>
      <c r="C531" s="119"/>
      <c r="D531" s="119"/>
      <c r="E531" s="119"/>
      <c r="F531" s="119"/>
      <c r="G531" s="119"/>
      <c r="H531" s="119"/>
      <c r="I531" s="119"/>
      <c r="J531" s="119"/>
      <c r="K531" s="119"/>
      <c r="L531" s="119"/>
      <c r="M531" s="119"/>
      <c r="N531" s="119"/>
      <c r="O531" s="119"/>
      <c r="P531" s="119"/>
    </row>
    <row r="532" spans="2:16">
      <c r="B532" s="119"/>
      <c r="C532" s="119"/>
      <c r="D532" s="119"/>
      <c r="E532" s="119"/>
      <c r="F532" s="119"/>
      <c r="G532" s="119"/>
      <c r="H532" s="119"/>
      <c r="I532" s="119"/>
      <c r="J532" s="119"/>
      <c r="K532" s="119"/>
      <c r="L532" s="119"/>
      <c r="M532" s="119"/>
      <c r="N532" s="119"/>
      <c r="O532" s="119"/>
      <c r="P532" s="119"/>
    </row>
    <row r="533" spans="2:16">
      <c r="B533" s="119"/>
      <c r="C533" s="119"/>
      <c r="D533" s="119"/>
      <c r="E533" s="119"/>
      <c r="F533" s="119"/>
      <c r="G533" s="119"/>
      <c r="H533" s="119"/>
      <c r="I533" s="119"/>
      <c r="J533" s="119"/>
      <c r="K533" s="119"/>
      <c r="L533" s="119"/>
      <c r="M533" s="119"/>
      <c r="N533" s="119"/>
      <c r="O533" s="119"/>
      <c r="P533" s="119"/>
    </row>
    <row r="534" spans="2:16">
      <c r="B534" s="119"/>
      <c r="C534" s="119"/>
      <c r="D534" s="119"/>
      <c r="E534" s="119"/>
      <c r="F534" s="119"/>
      <c r="G534" s="119"/>
      <c r="H534" s="119"/>
      <c r="I534" s="119"/>
      <c r="J534" s="119"/>
      <c r="K534" s="119"/>
      <c r="L534" s="119"/>
      <c r="M534" s="119"/>
      <c r="N534" s="119"/>
      <c r="O534" s="119"/>
      <c r="P534" s="119"/>
    </row>
    <row r="535" spans="2:16">
      <c r="B535" s="119"/>
      <c r="C535" s="119"/>
      <c r="D535" s="119"/>
      <c r="E535" s="119"/>
      <c r="F535" s="119"/>
      <c r="G535" s="119"/>
      <c r="H535" s="119"/>
      <c r="I535" s="119"/>
      <c r="J535" s="119"/>
      <c r="K535" s="119"/>
      <c r="L535" s="119"/>
      <c r="M535" s="119"/>
      <c r="N535" s="119"/>
      <c r="O535" s="119"/>
      <c r="P535" s="119"/>
    </row>
    <row r="536" spans="2:16">
      <c r="B536" s="119"/>
      <c r="C536" s="119"/>
      <c r="D536" s="119"/>
      <c r="E536" s="119"/>
      <c r="F536" s="119"/>
      <c r="G536" s="119"/>
      <c r="H536" s="119"/>
      <c r="I536" s="119"/>
      <c r="J536" s="119"/>
      <c r="K536" s="119"/>
      <c r="L536" s="119"/>
      <c r="M536" s="119"/>
      <c r="N536" s="119"/>
      <c r="O536" s="119"/>
      <c r="P536" s="119"/>
    </row>
    <row r="537" spans="2:16">
      <c r="B537" s="119"/>
      <c r="C537" s="119"/>
      <c r="D537" s="119"/>
      <c r="E537" s="119"/>
      <c r="F537" s="119"/>
      <c r="G537" s="119"/>
      <c r="H537" s="119"/>
      <c r="I537" s="119"/>
      <c r="J537" s="119"/>
      <c r="K537" s="119"/>
      <c r="L537" s="119"/>
      <c r="M537" s="119"/>
      <c r="N537" s="119"/>
      <c r="O537" s="119"/>
      <c r="P537" s="119"/>
    </row>
    <row r="538" spans="2:16">
      <c r="B538" s="119"/>
      <c r="C538" s="119"/>
      <c r="D538" s="119"/>
      <c r="E538" s="119"/>
      <c r="F538" s="119"/>
      <c r="G538" s="119"/>
      <c r="H538" s="119"/>
      <c r="I538" s="119"/>
      <c r="J538" s="119"/>
      <c r="K538" s="119"/>
      <c r="L538" s="119"/>
      <c r="M538" s="119"/>
      <c r="N538" s="119"/>
      <c r="O538" s="119"/>
      <c r="P538" s="119"/>
    </row>
    <row r="539" spans="2:16">
      <c r="B539" s="119"/>
      <c r="C539" s="119"/>
      <c r="D539" s="119"/>
      <c r="E539" s="119"/>
      <c r="F539" s="119"/>
      <c r="G539" s="119"/>
      <c r="H539" s="119"/>
      <c r="I539" s="119"/>
      <c r="J539" s="119"/>
      <c r="K539" s="119"/>
      <c r="L539" s="119"/>
      <c r="M539" s="119"/>
      <c r="N539" s="119"/>
      <c r="O539" s="119"/>
      <c r="P539" s="119"/>
    </row>
    <row r="540" spans="2:16">
      <c r="B540" s="119"/>
      <c r="C540" s="119"/>
      <c r="D540" s="119"/>
      <c r="E540" s="119"/>
      <c r="F540" s="119"/>
      <c r="G540" s="119"/>
      <c r="H540" s="119"/>
      <c r="I540" s="119"/>
      <c r="J540" s="119"/>
      <c r="K540" s="119"/>
      <c r="L540" s="119"/>
      <c r="M540" s="119"/>
      <c r="N540" s="119"/>
      <c r="O540" s="119"/>
      <c r="P540" s="119"/>
    </row>
    <row r="541" spans="2:16">
      <c r="B541" s="119"/>
      <c r="C541" s="119"/>
      <c r="D541" s="119"/>
      <c r="E541" s="119"/>
      <c r="F541" s="119"/>
      <c r="G541" s="119"/>
      <c r="H541" s="119"/>
      <c r="I541" s="119"/>
      <c r="J541" s="119"/>
      <c r="K541" s="119"/>
      <c r="L541" s="119"/>
      <c r="M541" s="119"/>
      <c r="N541" s="119"/>
      <c r="O541" s="119"/>
      <c r="P541" s="119"/>
    </row>
    <row r="542" spans="2:16">
      <c r="B542" s="119"/>
      <c r="C542" s="119"/>
      <c r="D542" s="119"/>
      <c r="E542" s="119"/>
      <c r="F542" s="119"/>
      <c r="G542" s="119"/>
      <c r="H542" s="119"/>
      <c r="I542" s="119"/>
      <c r="J542" s="119"/>
      <c r="K542" s="119"/>
      <c r="L542" s="119"/>
      <c r="M542" s="119"/>
      <c r="N542" s="119"/>
      <c r="O542" s="119"/>
      <c r="P542" s="119"/>
    </row>
    <row r="543" spans="2:16">
      <c r="B543" s="119"/>
      <c r="C543" s="119"/>
      <c r="D543" s="119"/>
      <c r="E543" s="119"/>
      <c r="F543" s="119"/>
      <c r="G543" s="119"/>
      <c r="H543" s="119"/>
      <c r="I543" s="119"/>
      <c r="J543" s="119"/>
      <c r="K543" s="119"/>
      <c r="L543" s="119"/>
      <c r="M543" s="119"/>
      <c r="N543" s="119"/>
      <c r="O543" s="119"/>
      <c r="P543" s="119"/>
    </row>
    <row r="544" spans="2:16">
      <c r="B544" s="119"/>
      <c r="C544" s="119"/>
      <c r="D544" s="119"/>
      <c r="E544" s="119"/>
      <c r="F544" s="119"/>
      <c r="G544" s="119"/>
      <c r="H544" s="119"/>
      <c r="I544" s="119"/>
      <c r="J544" s="119"/>
      <c r="K544" s="119"/>
      <c r="L544" s="119"/>
      <c r="M544" s="119"/>
      <c r="N544" s="119"/>
      <c r="O544" s="119"/>
      <c r="P544" s="119"/>
    </row>
    <row r="545" spans="2:16">
      <c r="B545" s="119"/>
      <c r="C545" s="119"/>
      <c r="D545" s="119"/>
      <c r="E545" s="119"/>
      <c r="F545" s="119"/>
      <c r="G545" s="119"/>
      <c r="H545" s="119"/>
      <c r="I545" s="119"/>
      <c r="J545" s="119"/>
      <c r="K545" s="119"/>
      <c r="L545" s="119"/>
      <c r="M545" s="119"/>
      <c r="N545" s="119"/>
      <c r="O545" s="119"/>
      <c r="P545" s="119"/>
    </row>
    <row r="546" spans="2:16">
      <c r="B546" s="119"/>
      <c r="C546" s="119"/>
      <c r="D546" s="119"/>
      <c r="E546" s="119"/>
      <c r="F546" s="119"/>
      <c r="G546" s="119"/>
      <c r="H546" s="119"/>
      <c r="I546" s="119"/>
      <c r="J546" s="119"/>
      <c r="K546" s="119"/>
      <c r="L546" s="119"/>
      <c r="M546" s="119"/>
      <c r="N546" s="119"/>
      <c r="O546" s="119"/>
      <c r="P546" s="119"/>
    </row>
    <row r="547" spans="2:16">
      <c r="B547" s="119"/>
      <c r="C547" s="119"/>
      <c r="D547" s="119"/>
      <c r="E547" s="119"/>
      <c r="F547" s="119"/>
      <c r="G547" s="119"/>
      <c r="H547" s="119"/>
      <c r="I547" s="119"/>
      <c r="J547" s="119"/>
      <c r="K547" s="119"/>
      <c r="L547" s="119"/>
      <c r="M547" s="119"/>
      <c r="N547" s="119"/>
      <c r="O547" s="119"/>
      <c r="P547" s="119"/>
    </row>
    <row r="548" spans="2:16">
      <c r="B548" s="119"/>
      <c r="C548" s="119"/>
      <c r="D548" s="119"/>
      <c r="E548" s="119"/>
      <c r="F548" s="119"/>
      <c r="G548" s="119"/>
      <c r="H548" s="119"/>
      <c r="I548" s="119"/>
      <c r="J548" s="119"/>
      <c r="K548" s="119"/>
      <c r="L548" s="119"/>
      <c r="M548" s="119"/>
      <c r="N548" s="119"/>
      <c r="O548" s="119"/>
      <c r="P548" s="119"/>
    </row>
    <row r="549" spans="2:16">
      <c r="B549" s="119"/>
      <c r="C549" s="119"/>
      <c r="D549" s="119"/>
      <c r="E549" s="119"/>
      <c r="F549" s="119"/>
      <c r="G549" s="119"/>
      <c r="H549" s="119"/>
      <c r="I549" s="119"/>
      <c r="J549" s="119"/>
      <c r="K549" s="119"/>
      <c r="L549" s="119"/>
      <c r="M549" s="119"/>
      <c r="N549" s="119"/>
      <c r="O549" s="119"/>
      <c r="P549" s="119"/>
    </row>
    <row r="550" spans="2:16">
      <c r="B550" s="119"/>
      <c r="C550" s="119"/>
      <c r="D550" s="119"/>
      <c r="E550" s="119"/>
      <c r="F550" s="119"/>
      <c r="G550" s="119"/>
      <c r="H550" s="119"/>
      <c r="I550" s="119"/>
      <c r="J550" s="119"/>
      <c r="K550" s="119"/>
      <c r="L550" s="119"/>
      <c r="M550" s="119"/>
      <c r="N550" s="119"/>
      <c r="O550" s="119"/>
      <c r="P550" s="119"/>
    </row>
    <row r="551" spans="2:16">
      <c r="B551" s="119"/>
      <c r="C551" s="119"/>
      <c r="D551" s="119"/>
      <c r="E551" s="119"/>
      <c r="F551" s="119"/>
      <c r="G551" s="119"/>
      <c r="H551" s="119"/>
      <c r="I551" s="119"/>
      <c r="J551" s="119"/>
      <c r="K551" s="119"/>
      <c r="L551" s="119"/>
      <c r="M551" s="119"/>
      <c r="N551" s="119"/>
      <c r="O551" s="119"/>
      <c r="P551" s="119"/>
    </row>
    <row r="552" spans="2:16">
      <c r="B552" s="119"/>
      <c r="C552" s="119"/>
      <c r="D552" s="119"/>
      <c r="E552" s="119"/>
      <c r="F552" s="119"/>
      <c r="G552" s="119"/>
      <c r="H552" s="119"/>
      <c r="I552" s="119"/>
      <c r="J552" s="119"/>
      <c r="K552" s="119"/>
      <c r="L552" s="119"/>
      <c r="M552" s="119"/>
      <c r="N552" s="119"/>
      <c r="O552" s="119"/>
      <c r="P552" s="119"/>
    </row>
    <row r="553" spans="2:16">
      <c r="B553" s="119"/>
      <c r="C553" s="119"/>
      <c r="D553" s="119"/>
      <c r="E553" s="119"/>
      <c r="F553" s="119"/>
      <c r="G553" s="119"/>
      <c r="H553" s="119"/>
      <c r="I553" s="119"/>
      <c r="J553" s="119"/>
      <c r="K553" s="119"/>
      <c r="L553" s="119"/>
      <c r="M553" s="119"/>
      <c r="N553" s="119"/>
      <c r="O553" s="119"/>
      <c r="P553" s="119"/>
    </row>
    <row r="554" spans="2:16">
      <c r="B554" s="119"/>
      <c r="C554" s="119"/>
      <c r="D554" s="119"/>
      <c r="E554" s="119"/>
      <c r="F554" s="119"/>
      <c r="G554" s="119"/>
      <c r="H554" s="119"/>
      <c r="I554" s="119"/>
      <c r="J554" s="119"/>
      <c r="K554" s="119"/>
      <c r="L554" s="119"/>
      <c r="M554" s="119"/>
      <c r="N554" s="119"/>
      <c r="O554" s="119"/>
      <c r="P554" s="119"/>
    </row>
    <row r="555" spans="2:16">
      <c r="B555" s="119"/>
      <c r="C555" s="119"/>
      <c r="D555" s="119"/>
      <c r="E555" s="119"/>
      <c r="F555" s="119"/>
      <c r="G555" s="119"/>
      <c r="H555" s="119"/>
      <c r="I555" s="119"/>
      <c r="J555" s="119"/>
      <c r="K555" s="119"/>
      <c r="L555" s="119"/>
      <c r="M555" s="119"/>
      <c r="N555" s="119"/>
      <c r="O555" s="119"/>
      <c r="P555" s="119"/>
    </row>
    <row r="556" spans="2:16">
      <c r="B556" s="119"/>
      <c r="C556" s="119"/>
      <c r="D556" s="119"/>
      <c r="E556" s="119"/>
      <c r="F556" s="119"/>
      <c r="G556" s="119"/>
      <c r="H556" s="119"/>
      <c r="I556" s="119"/>
      <c r="J556" s="119"/>
      <c r="K556" s="119"/>
      <c r="L556" s="119"/>
      <c r="M556" s="119"/>
      <c r="N556" s="119"/>
      <c r="O556" s="119"/>
      <c r="P556" s="119"/>
    </row>
    <row r="557" spans="2:16">
      <c r="B557" s="119"/>
      <c r="C557" s="119"/>
      <c r="D557" s="119"/>
      <c r="E557" s="119"/>
      <c r="F557" s="119"/>
      <c r="G557" s="119"/>
      <c r="H557" s="119"/>
      <c r="I557" s="119"/>
      <c r="J557" s="119"/>
      <c r="K557" s="119"/>
      <c r="L557" s="119"/>
      <c r="M557" s="119"/>
      <c r="N557" s="119"/>
      <c r="O557" s="119"/>
      <c r="P557" s="119"/>
    </row>
    <row r="558" spans="2:16">
      <c r="B558" s="119"/>
      <c r="C558" s="119"/>
      <c r="D558" s="119"/>
      <c r="E558" s="119"/>
      <c r="F558" s="119"/>
      <c r="G558" s="119"/>
      <c r="H558" s="119"/>
      <c r="I558" s="119"/>
      <c r="J558" s="119"/>
      <c r="K558" s="119"/>
      <c r="L558" s="119"/>
      <c r="M558" s="119"/>
      <c r="N558" s="119"/>
      <c r="O558" s="119"/>
      <c r="P558" s="119"/>
    </row>
    <row r="559" spans="2:16">
      <c r="B559" s="119"/>
      <c r="C559" s="119"/>
      <c r="D559" s="119"/>
      <c r="E559" s="119"/>
      <c r="F559" s="119"/>
      <c r="G559" s="119"/>
      <c r="H559" s="119"/>
      <c r="I559" s="119"/>
      <c r="J559" s="119"/>
      <c r="K559" s="119"/>
      <c r="L559" s="119"/>
      <c r="M559" s="119"/>
      <c r="N559" s="119"/>
      <c r="O559" s="119"/>
      <c r="P559" s="119"/>
    </row>
    <row r="560" spans="2:16">
      <c r="B560" s="119"/>
      <c r="C560" s="119"/>
      <c r="D560" s="119"/>
      <c r="E560" s="119"/>
      <c r="F560" s="119"/>
      <c r="G560" s="119"/>
      <c r="H560" s="119"/>
      <c r="I560" s="119"/>
      <c r="J560" s="119"/>
      <c r="K560" s="119"/>
      <c r="L560" s="119"/>
      <c r="M560" s="119"/>
      <c r="N560" s="119"/>
      <c r="O560" s="119"/>
      <c r="P560" s="119"/>
    </row>
    <row r="561" spans="2:16">
      <c r="B561" s="119"/>
      <c r="C561" s="119"/>
      <c r="D561" s="119"/>
      <c r="E561" s="119"/>
      <c r="F561" s="119"/>
      <c r="G561" s="119"/>
      <c r="H561" s="119"/>
      <c r="I561" s="119"/>
      <c r="J561" s="119"/>
      <c r="K561" s="119"/>
      <c r="L561" s="119"/>
      <c r="M561" s="119"/>
      <c r="N561" s="119"/>
      <c r="O561" s="119"/>
      <c r="P561" s="119"/>
    </row>
    <row r="562" spans="2:16">
      <c r="B562" s="119"/>
      <c r="C562" s="119"/>
      <c r="D562" s="119"/>
      <c r="E562" s="119"/>
      <c r="F562" s="119"/>
      <c r="G562" s="119"/>
      <c r="H562" s="119"/>
      <c r="I562" s="119"/>
      <c r="J562" s="119"/>
      <c r="K562" s="119"/>
      <c r="L562" s="119"/>
      <c r="M562" s="119"/>
      <c r="N562" s="119"/>
      <c r="O562" s="119"/>
      <c r="P562" s="119"/>
    </row>
    <row r="563" spans="2:16">
      <c r="B563" s="119"/>
      <c r="C563" s="119"/>
      <c r="D563" s="119"/>
      <c r="E563" s="119"/>
      <c r="F563" s="119"/>
      <c r="G563" s="119"/>
      <c r="H563" s="119"/>
      <c r="I563" s="119"/>
      <c r="J563" s="119"/>
      <c r="K563" s="119"/>
      <c r="L563" s="119"/>
      <c r="M563" s="119"/>
      <c r="N563" s="119"/>
      <c r="O563" s="119"/>
      <c r="P563" s="119"/>
    </row>
    <row r="564" spans="2:16">
      <c r="B564" s="119"/>
      <c r="C564" s="119"/>
      <c r="D564" s="119"/>
      <c r="E564" s="119"/>
      <c r="F564" s="119"/>
      <c r="G564" s="119"/>
      <c r="H564" s="119"/>
      <c r="I564" s="119"/>
      <c r="J564" s="119"/>
      <c r="K564" s="119"/>
      <c r="L564" s="119"/>
      <c r="M564" s="119"/>
      <c r="N564" s="119"/>
      <c r="O564" s="119"/>
      <c r="P564" s="119"/>
    </row>
    <row r="565" spans="2:16">
      <c r="B565" s="119"/>
      <c r="C565" s="119"/>
      <c r="D565" s="119"/>
      <c r="E565" s="119"/>
      <c r="F565" s="119"/>
      <c r="G565" s="119"/>
      <c r="H565" s="119"/>
      <c r="I565" s="119"/>
      <c r="J565" s="119"/>
      <c r="K565" s="119"/>
      <c r="L565" s="119"/>
      <c r="M565" s="119"/>
      <c r="N565" s="119"/>
      <c r="O565" s="119"/>
      <c r="P565" s="119"/>
    </row>
    <row r="566" spans="2:16">
      <c r="B566" s="119"/>
      <c r="C566" s="119"/>
      <c r="D566" s="119"/>
      <c r="E566" s="119"/>
      <c r="F566" s="119"/>
      <c r="G566" s="119"/>
      <c r="H566" s="119"/>
      <c r="I566" s="119"/>
      <c r="J566" s="119"/>
      <c r="K566" s="119"/>
      <c r="L566" s="119"/>
      <c r="M566" s="119"/>
      <c r="N566" s="119"/>
      <c r="O566" s="119"/>
      <c r="P566" s="119"/>
    </row>
    <row r="567" spans="2:16">
      <c r="B567" s="119"/>
      <c r="C567" s="119"/>
      <c r="D567" s="119"/>
      <c r="E567" s="119"/>
      <c r="F567" s="119"/>
      <c r="G567" s="119"/>
      <c r="H567" s="119"/>
      <c r="I567" s="119"/>
      <c r="J567" s="119"/>
      <c r="K567" s="119"/>
      <c r="L567" s="119"/>
      <c r="M567" s="119"/>
      <c r="N567" s="119"/>
      <c r="O567" s="119"/>
      <c r="P567" s="119"/>
    </row>
    <row r="568" spans="2:16">
      <c r="B568" s="119"/>
      <c r="C568" s="119"/>
      <c r="D568" s="119"/>
      <c r="E568" s="119"/>
      <c r="F568" s="119"/>
      <c r="G568" s="119"/>
      <c r="H568" s="119"/>
      <c r="I568" s="119"/>
      <c r="J568" s="119"/>
      <c r="K568" s="119"/>
      <c r="L568" s="119"/>
      <c r="M568" s="119"/>
      <c r="N568" s="119"/>
      <c r="O568" s="119"/>
      <c r="P568" s="119"/>
    </row>
    <row r="569" spans="2:16">
      <c r="B569" s="119"/>
      <c r="C569" s="119"/>
      <c r="D569" s="119"/>
      <c r="E569" s="119"/>
      <c r="F569" s="119"/>
      <c r="G569" s="119"/>
      <c r="H569" s="119"/>
      <c r="I569" s="119"/>
      <c r="J569" s="119"/>
      <c r="K569" s="119"/>
      <c r="L569" s="119"/>
      <c r="M569" s="119"/>
      <c r="N569" s="119"/>
      <c r="O569" s="119"/>
      <c r="P569" s="119"/>
    </row>
    <row r="570" spans="2:16">
      <c r="B570" s="119"/>
      <c r="C570" s="119"/>
      <c r="D570" s="119"/>
      <c r="E570" s="119"/>
      <c r="F570" s="119"/>
      <c r="G570" s="119"/>
      <c r="H570" s="119"/>
      <c r="I570" s="119"/>
      <c r="J570" s="119"/>
      <c r="K570" s="119"/>
      <c r="L570" s="119"/>
      <c r="M570" s="119"/>
      <c r="N570" s="119"/>
      <c r="O570" s="119"/>
      <c r="P570" s="119"/>
    </row>
    <row r="571" spans="2:16">
      <c r="B571" s="119"/>
      <c r="C571" s="119"/>
      <c r="D571" s="119"/>
      <c r="E571" s="119"/>
      <c r="F571" s="119"/>
      <c r="G571" s="119"/>
      <c r="H571" s="119"/>
      <c r="I571" s="119"/>
      <c r="J571" s="119"/>
      <c r="K571" s="119"/>
      <c r="L571" s="119"/>
      <c r="M571" s="119"/>
      <c r="N571" s="119"/>
      <c r="O571" s="119"/>
      <c r="P571" s="119"/>
    </row>
    <row r="572" spans="2:16">
      <c r="B572" s="119"/>
      <c r="C572" s="119"/>
      <c r="D572" s="119"/>
      <c r="E572" s="119"/>
      <c r="F572" s="119"/>
      <c r="G572" s="119"/>
      <c r="H572" s="119"/>
      <c r="I572" s="119"/>
      <c r="J572" s="119"/>
      <c r="K572" s="119"/>
      <c r="L572" s="119"/>
      <c r="M572" s="119"/>
      <c r="N572" s="119"/>
      <c r="O572" s="119"/>
      <c r="P572" s="119"/>
    </row>
    <row r="573" spans="2:16">
      <c r="B573" s="119"/>
      <c r="C573" s="119"/>
      <c r="D573" s="119"/>
      <c r="E573" s="119"/>
      <c r="F573" s="119"/>
      <c r="G573" s="119"/>
      <c r="H573" s="119"/>
      <c r="I573" s="119"/>
      <c r="J573" s="119"/>
      <c r="K573" s="119"/>
      <c r="L573" s="119"/>
      <c r="M573" s="119"/>
      <c r="N573" s="119"/>
      <c r="O573" s="119"/>
      <c r="P573" s="119"/>
    </row>
    <row r="574" spans="2:16">
      <c r="B574" s="119"/>
      <c r="C574" s="119"/>
      <c r="D574" s="119"/>
      <c r="E574" s="119"/>
      <c r="F574" s="119"/>
      <c r="G574" s="119"/>
      <c r="H574" s="119"/>
      <c r="I574" s="119"/>
      <c r="J574" s="119"/>
      <c r="K574" s="119"/>
      <c r="L574" s="119"/>
      <c r="M574" s="119"/>
      <c r="N574" s="119"/>
      <c r="O574" s="119"/>
      <c r="P574" s="119"/>
    </row>
    <row r="575" spans="2:16">
      <c r="B575" s="119"/>
      <c r="C575" s="119"/>
      <c r="D575" s="119"/>
      <c r="E575" s="119"/>
      <c r="F575" s="119"/>
      <c r="G575" s="119"/>
      <c r="H575" s="119"/>
      <c r="I575" s="119"/>
      <c r="J575" s="119"/>
      <c r="K575" s="119"/>
      <c r="L575" s="119"/>
      <c r="M575" s="119"/>
      <c r="N575" s="119"/>
      <c r="O575" s="119"/>
      <c r="P575" s="119"/>
    </row>
    <row r="576" spans="2:16">
      <c r="B576" s="119"/>
      <c r="C576" s="119"/>
      <c r="D576" s="119"/>
      <c r="E576" s="119"/>
      <c r="F576" s="119"/>
      <c r="G576" s="119"/>
      <c r="H576" s="119"/>
      <c r="I576" s="119"/>
      <c r="J576" s="119"/>
      <c r="K576" s="119"/>
      <c r="L576" s="119"/>
      <c r="M576" s="119"/>
      <c r="N576" s="119"/>
      <c r="O576" s="119"/>
      <c r="P576" s="119"/>
    </row>
    <row r="577" spans="2:16">
      <c r="B577" s="119"/>
      <c r="C577" s="119"/>
      <c r="D577" s="119"/>
      <c r="E577" s="119"/>
      <c r="F577" s="119"/>
      <c r="G577" s="119"/>
      <c r="H577" s="119"/>
      <c r="I577" s="119"/>
      <c r="J577" s="119"/>
      <c r="K577" s="119"/>
      <c r="L577" s="119"/>
      <c r="M577" s="119"/>
      <c r="N577" s="119"/>
      <c r="O577" s="119"/>
      <c r="P577" s="119"/>
    </row>
    <row r="578" spans="2:16">
      <c r="B578" s="119"/>
      <c r="C578" s="119"/>
      <c r="D578" s="119"/>
      <c r="E578" s="119"/>
      <c r="F578" s="119"/>
      <c r="G578" s="119"/>
      <c r="H578" s="119"/>
      <c r="I578" s="119"/>
      <c r="J578" s="119"/>
      <c r="K578" s="119"/>
      <c r="L578" s="119"/>
      <c r="M578" s="119"/>
      <c r="N578" s="119"/>
      <c r="O578" s="119"/>
      <c r="P578" s="119"/>
    </row>
    <row r="579" spans="2:16">
      <c r="B579" s="119"/>
      <c r="C579" s="119"/>
      <c r="D579" s="119"/>
      <c r="E579" s="119"/>
      <c r="F579" s="119"/>
      <c r="G579" s="119"/>
      <c r="H579" s="119"/>
      <c r="I579" s="119"/>
      <c r="J579" s="119"/>
      <c r="K579" s="119"/>
      <c r="L579" s="119"/>
      <c r="M579" s="119"/>
      <c r="N579" s="119"/>
      <c r="O579" s="119"/>
      <c r="P579" s="119"/>
    </row>
    <row r="580" spans="2:16">
      <c r="B580" s="119"/>
      <c r="C580" s="119"/>
      <c r="D580" s="119"/>
      <c r="E580" s="119"/>
      <c r="F580" s="119"/>
      <c r="G580" s="119"/>
      <c r="H580" s="119"/>
      <c r="I580" s="119"/>
      <c r="J580" s="119"/>
      <c r="K580" s="119"/>
      <c r="L580" s="119"/>
      <c r="M580" s="119"/>
      <c r="N580" s="119"/>
      <c r="O580" s="119"/>
      <c r="P580" s="119"/>
    </row>
    <row r="581" spans="2:16">
      <c r="B581" s="119"/>
      <c r="C581" s="119"/>
      <c r="D581" s="119"/>
      <c r="E581" s="119"/>
      <c r="F581" s="119"/>
      <c r="G581" s="119"/>
      <c r="H581" s="119"/>
      <c r="I581" s="119"/>
      <c r="J581" s="119"/>
      <c r="K581" s="119"/>
      <c r="L581" s="119"/>
      <c r="M581" s="119"/>
      <c r="N581" s="119"/>
      <c r="O581" s="119"/>
      <c r="P581" s="119"/>
    </row>
    <row r="582" spans="2:16">
      <c r="B582" s="119"/>
      <c r="C582" s="119"/>
      <c r="D582" s="119"/>
      <c r="E582" s="119"/>
      <c r="F582" s="119"/>
      <c r="G582" s="119"/>
      <c r="H582" s="119"/>
      <c r="I582" s="119"/>
      <c r="J582" s="119"/>
      <c r="K582" s="119"/>
      <c r="L582" s="119"/>
      <c r="M582" s="119"/>
      <c r="N582" s="119"/>
      <c r="O582" s="119"/>
      <c r="P582" s="119"/>
    </row>
    <row r="583" spans="2:16">
      <c r="B583" s="119"/>
      <c r="C583" s="119"/>
      <c r="D583" s="119"/>
      <c r="E583" s="119"/>
      <c r="F583" s="119"/>
      <c r="G583" s="119"/>
      <c r="H583" s="119"/>
      <c r="I583" s="119"/>
      <c r="J583" s="119"/>
      <c r="K583" s="119"/>
      <c r="L583" s="119"/>
      <c r="M583" s="119"/>
      <c r="N583" s="119"/>
      <c r="O583" s="119"/>
      <c r="P583" s="119"/>
    </row>
    <row r="584" spans="2:16">
      <c r="B584" s="119"/>
      <c r="C584" s="119"/>
      <c r="D584" s="119"/>
      <c r="E584" s="119"/>
      <c r="F584" s="119"/>
      <c r="G584" s="119"/>
      <c r="H584" s="119"/>
      <c r="I584" s="119"/>
      <c r="J584" s="119"/>
      <c r="K584" s="119"/>
      <c r="L584" s="119"/>
      <c r="M584" s="119"/>
      <c r="N584" s="119"/>
      <c r="O584" s="119"/>
      <c r="P584" s="119"/>
    </row>
    <row r="585" spans="2:16">
      <c r="B585" s="119"/>
      <c r="C585" s="119"/>
      <c r="D585" s="119"/>
      <c r="E585" s="119"/>
      <c r="F585" s="119"/>
      <c r="G585" s="119"/>
      <c r="H585" s="119"/>
      <c r="I585" s="119"/>
      <c r="J585" s="119"/>
      <c r="K585" s="119"/>
      <c r="L585" s="119"/>
      <c r="M585" s="119"/>
      <c r="N585" s="119"/>
      <c r="O585" s="119"/>
      <c r="P585" s="119"/>
    </row>
    <row r="586" spans="2:16">
      <c r="B586" s="119"/>
      <c r="C586" s="119"/>
      <c r="D586" s="119"/>
      <c r="E586" s="119"/>
      <c r="F586" s="119"/>
      <c r="G586" s="119"/>
      <c r="H586" s="119"/>
      <c r="I586" s="119"/>
      <c r="J586" s="119"/>
      <c r="K586" s="119"/>
      <c r="L586" s="119"/>
      <c r="M586" s="119"/>
      <c r="N586" s="119"/>
      <c r="O586" s="119"/>
      <c r="P586" s="119"/>
    </row>
    <row r="587" spans="2:16">
      <c r="B587" s="119"/>
      <c r="C587" s="119"/>
      <c r="D587" s="119"/>
      <c r="E587" s="119"/>
      <c r="F587" s="119"/>
      <c r="G587" s="119"/>
      <c r="H587" s="119"/>
      <c r="I587" s="119"/>
      <c r="J587" s="119"/>
      <c r="K587" s="119"/>
      <c r="L587" s="119"/>
      <c r="M587" s="119"/>
      <c r="N587" s="119"/>
      <c r="O587" s="119"/>
      <c r="P587" s="119"/>
    </row>
    <row r="588" spans="2:16">
      <c r="B588" s="119"/>
      <c r="C588" s="119"/>
      <c r="D588" s="119"/>
      <c r="E588" s="119"/>
      <c r="F588" s="119"/>
      <c r="G588" s="119"/>
      <c r="H588" s="119"/>
      <c r="I588" s="119"/>
      <c r="J588" s="119"/>
      <c r="K588" s="119"/>
      <c r="L588" s="119"/>
      <c r="M588" s="119"/>
      <c r="N588" s="119"/>
      <c r="O588" s="119"/>
      <c r="P588" s="119"/>
    </row>
    <row r="589" spans="2:16">
      <c r="B589" s="119"/>
      <c r="C589" s="119"/>
      <c r="D589" s="119"/>
      <c r="E589" s="119"/>
      <c r="F589" s="119"/>
      <c r="G589" s="119"/>
      <c r="H589" s="119"/>
      <c r="I589" s="119"/>
      <c r="J589" s="119"/>
      <c r="K589" s="119"/>
      <c r="L589" s="119"/>
      <c r="M589" s="119"/>
      <c r="N589" s="119"/>
      <c r="O589" s="119"/>
      <c r="P589" s="119"/>
    </row>
    <row r="590" spans="2:16">
      <c r="B590" s="119"/>
      <c r="C590" s="119"/>
      <c r="D590" s="119"/>
      <c r="E590" s="119"/>
      <c r="F590" s="119"/>
      <c r="G590" s="119"/>
      <c r="H590" s="119"/>
      <c r="I590" s="119"/>
      <c r="J590" s="119"/>
      <c r="K590" s="119"/>
      <c r="L590" s="119"/>
      <c r="M590" s="119"/>
      <c r="N590" s="119"/>
      <c r="O590" s="119"/>
      <c r="P590" s="119"/>
    </row>
    <row r="591" spans="2:16">
      <c r="B591" s="119"/>
      <c r="C591" s="119"/>
      <c r="D591" s="119"/>
      <c r="E591" s="119"/>
      <c r="F591" s="119"/>
      <c r="G591" s="119"/>
      <c r="H591" s="119"/>
      <c r="I591" s="119"/>
      <c r="J591" s="119"/>
      <c r="K591" s="119"/>
      <c r="L591" s="119"/>
      <c r="M591" s="119"/>
      <c r="N591" s="119"/>
      <c r="O591" s="119"/>
      <c r="P591" s="119"/>
    </row>
    <row r="592" spans="2:16">
      <c r="B592" s="119"/>
      <c r="C592" s="119"/>
      <c r="D592" s="119"/>
      <c r="E592" s="119"/>
      <c r="F592" s="119"/>
      <c r="G592" s="119"/>
      <c r="H592" s="119"/>
      <c r="I592" s="119"/>
      <c r="J592" s="119"/>
      <c r="K592" s="119"/>
      <c r="L592" s="119"/>
      <c r="M592" s="119"/>
      <c r="N592" s="119"/>
      <c r="O592" s="119"/>
      <c r="P592" s="119"/>
    </row>
    <row r="593" spans="2:16">
      <c r="B593" s="119"/>
      <c r="C593" s="119"/>
      <c r="D593" s="119"/>
      <c r="E593" s="119"/>
      <c r="F593" s="119"/>
      <c r="G593" s="119"/>
      <c r="H593" s="119"/>
      <c r="I593" s="119"/>
      <c r="J593" s="119"/>
      <c r="K593" s="119"/>
      <c r="L593" s="119"/>
      <c r="M593" s="119"/>
      <c r="N593" s="119"/>
      <c r="O593" s="119"/>
      <c r="P593" s="119"/>
    </row>
    <row r="594" spans="2:16">
      <c r="B594" s="119"/>
      <c r="C594" s="119"/>
      <c r="D594" s="119"/>
      <c r="E594" s="119"/>
      <c r="F594" s="119"/>
      <c r="G594" s="119"/>
      <c r="H594" s="119"/>
      <c r="I594" s="119"/>
      <c r="J594" s="119"/>
      <c r="K594" s="119"/>
      <c r="L594" s="119"/>
      <c r="M594" s="119"/>
      <c r="N594" s="119"/>
      <c r="O594" s="119"/>
      <c r="P594" s="119"/>
    </row>
    <row r="595" spans="2:16">
      <c r="B595" s="119"/>
      <c r="C595" s="119"/>
      <c r="D595" s="119"/>
      <c r="E595" s="119"/>
      <c r="F595" s="119"/>
      <c r="G595" s="119"/>
      <c r="H595" s="119"/>
      <c r="I595" s="119"/>
      <c r="J595" s="119"/>
      <c r="K595" s="119"/>
      <c r="L595" s="119"/>
      <c r="M595" s="119"/>
      <c r="N595" s="119"/>
      <c r="O595" s="119"/>
      <c r="P595" s="119"/>
    </row>
    <row r="596" spans="2:16">
      <c r="B596" s="119"/>
      <c r="C596" s="119"/>
      <c r="D596" s="119"/>
      <c r="E596" s="119"/>
      <c r="F596" s="119"/>
      <c r="G596" s="119"/>
      <c r="H596" s="119"/>
      <c r="I596" s="119"/>
      <c r="J596" s="119"/>
      <c r="K596" s="119"/>
      <c r="L596" s="119"/>
      <c r="M596" s="119"/>
      <c r="N596" s="119"/>
      <c r="O596" s="119"/>
      <c r="P596" s="119"/>
    </row>
    <row r="597" spans="2:16">
      <c r="B597" s="119"/>
      <c r="C597" s="119"/>
      <c r="D597" s="119"/>
      <c r="E597" s="119"/>
      <c r="F597" s="119"/>
      <c r="G597" s="119"/>
      <c r="H597" s="119"/>
      <c r="I597" s="119"/>
      <c r="J597" s="119"/>
      <c r="K597" s="119"/>
      <c r="L597" s="119"/>
      <c r="M597" s="119"/>
      <c r="N597" s="119"/>
      <c r="O597" s="119"/>
      <c r="P597" s="119"/>
    </row>
    <row r="598" spans="2:16">
      <c r="B598" s="119"/>
      <c r="C598" s="119"/>
      <c r="D598" s="119"/>
      <c r="E598" s="119"/>
      <c r="F598" s="119"/>
      <c r="G598" s="119"/>
      <c r="H598" s="119"/>
      <c r="I598" s="119"/>
      <c r="J598" s="119"/>
      <c r="K598" s="119"/>
      <c r="L598" s="119"/>
      <c r="M598" s="119"/>
      <c r="N598" s="119"/>
      <c r="O598" s="119"/>
      <c r="P598" s="119"/>
    </row>
    <row r="599" spans="2:16">
      <c r="B599" s="119"/>
      <c r="C599" s="119"/>
      <c r="D599" s="119"/>
      <c r="E599" s="119"/>
      <c r="F599" s="119"/>
      <c r="G599" s="119"/>
      <c r="H599" s="119"/>
      <c r="I599" s="119"/>
      <c r="J599" s="119"/>
      <c r="K599" s="119"/>
      <c r="L599" s="119"/>
      <c r="M599" s="119"/>
      <c r="N599" s="119"/>
      <c r="O599" s="119"/>
      <c r="P599" s="119"/>
    </row>
    <row r="600" spans="2:16">
      <c r="B600" s="119"/>
      <c r="C600" s="119"/>
      <c r="D600" s="119"/>
      <c r="E600" s="119"/>
      <c r="F600" s="119"/>
      <c r="G600" s="119"/>
      <c r="H600" s="119"/>
      <c r="I600" s="119"/>
      <c r="J600" s="119"/>
      <c r="K600" s="119"/>
      <c r="L600" s="119"/>
      <c r="M600" s="119"/>
      <c r="N600" s="119"/>
      <c r="O600" s="119"/>
      <c r="P600" s="119"/>
    </row>
    <row r="601" spans="2:16">
      <c r="B601" s="119"/>
      <c r="C601" s="119"/>
      <c r="D601" s="119"/>
      <c r="E601" s="119"/>
      <c r="F601" s="119"/>
      <c r="G601" s="119"/>
      <c r="H601" s="119"/>
      <c r="I601" s="119"/>
      <c r="J601" s="119"/>
      <c r="K601" s="119"/>
      <c r="L601" s="119"/>
      <c r="M601" s="119"/>
      <c r="N601" s="119"/>
      <c r="O601" s="119"/>
      <c r="P601" s="119"/>
    </row>
    <row r="602" spans="2:16">
      <c r="B602" s="119"/>
      <c r="C602" s="119"/>
      <c r="D602" s="119"/>
      <c r="E602" s="119"/>
      <c r="F602" s="119"/>
      <c r="G602" s="119"/>
      <c r="H602" s="119"/>
      <c r="I602" s="119"/>
      <c r="J602" s="119"/>
      <c r="K602" s="119"/>
      <c r="L602" s="119"/>
      <c r="M602" s="119"/>
      <c r="N602" s="119"/>
      <c r="O602" s="119"/>
      <c r="P602" s="119"/>
    </row>
    <row r="603" spans="2:16">
      <c r="B603" s="119"/>
      <c r="C603" s="119"/>
      <c r="D603" s="119"/>
      <c r="E603" s="119"/>
      <c r="F603" s="119"/>
      <c r="G603" s="119"/>
      <c r="H603" s="119"/>
      <c r="I603" s="119"/>
      <c r="J603" s="119"/>
      <c r="K603" s="119"/>
      <c r="L603" s="119"/>
      <c r="M603" s="119"/>
      <c r="N603" s="119"/>
      <c r="O603" s="119"/>
      <c r="P603" s="119"/>
    </row>
    <row r="604" spans="2:16">
      <c r="B604" s="119"/>
      <c r="C604" s="119"/>
      <c r="D604" s="119"/>
      <c r="E604" s="119"/>
      <c r="F604" s="119"/>
      <c r="G604" s="119"/>
      <c r="H604" s="119"/>
      <c r="I604" s="119"/>
      <c r="J604" s="119"/>
      <c r="K604" s="119"/>
      <c r="L604" s="119"/>
      <c r="M604" s="119"/>
      <c r="N604" s="119"/>
      <c r="O604" s="119"/>
      <c r="P604" s="119"/>
    </row>
    <row r="605" spans="2:16">
      <c r="B605" s="119"/>
      <c r="C605" s="119"/>
      <c r="D605" s="119"/>
      <c r="E605" s="119"/>
      <c r="F605" s="119"/>
      <c r="G605" s="119"/>
      <c r="H605" s="119"/>
      <c r="I605" s="119"/>
      <c r="J605" s="119"/>
      <c r="K605" s="119"/>
      <c r="L605" s="119"/>
      <c r="M605" s="119"/>
      <c r="N605" s="119"/>
      <c r="O605" s="119"/>
      <c r="P605" s="119"/>
    </row>
    <row r="606" spans="2:16">
      <c r="B606" s="119"/>
      <c r="C606" s="119"/>
      <c r="D606" s="119"/>
      <c r="E606" s="119"/>
      <c r="F606" s="119"/>
      <c r="G606" s="119"/>
      <c r="H606" s="119"/>
      <c r="I606" s="119"/>
      <c r="J606" s="119"/>
      <c r="K606" s="119"/>
      <c r="L606" s="119"/>
      <c r="M606" s="119"/>
      <c r="N606" s="119"/>
      <c r="O606" s="119"/>
      <c r="P606" s="119"/>
    </row>
    <row r="607" spans="2:16">
      <c r="B607" s="119"/>
      <c r="C607" s="119"/>
      <c r="D607" s="119"/>
      <c r="E607" s="119"/>
      <c r="F607" s="119"/>
      <c r="G607" s="119"/>
      <c r="H607" s="119"/>
      <c r="I607" s="119"/>
      <c r="J607" s="119"/>
      <c r="K607" s="119"/>
      <c r="L607" s="119"/>
      <c r="M607" s="119"/>
      <c r="N607" s="119"/>
      <c r="O607" s="119"/>
      <c r="P607" s="119"/>
    </row>
    <row r="608" spans="2:16">
      <c r="B608" s="119"/>
      <c r="C608" s="119"/>
      <c r="D608" s="119"/>
      <c r="E608" s="119"/>
      <c r="F608" s="119"/>
      <c r="G608" s="119"/>
      <c r="H608" s="119"/>
      <c r="I608" s="119"/>
      <c r="J608" s="119"/>
      <c r="K608" s="119"/>
      <c r="L608" s="119"/>
      <c r="M608" s="119"/>
      <c r="N608" s="119"/>
      <c r="O608" s="119"/>
      <c r="P608" s="119"/>
    </row>
    <row r="609" spans="2:16">
      <c r="B609" s="119"/>
      <c r="C609" s="119"/>
      <c r="D609" s="119"/>
      <c r="E609" s="119"/>
      <c r="F609" s="119"/>
      <c r="G609" s="119"/>
      <c r="H609" s="119"/>
      <c r="I609" s="119"/>
      <c r="J609" s="119"/>
      <c r="K609" s="119"/>
      <c r="L609" s="119"/>
      <c r="M609" s="119"/>
      <c r="N609" s="119"/>
      <c r="O609" s="119"/>
      <c r="P609" s="119"/>
    </row>
    <row r="610" spans="2:16">
      <c r="B610" s="119"/>
      <c r="C610" s="119"/>
      <c r="D610" s="119"/>
      <c r="E610" s="119"/>
      <c r="F610" s="119"/>
      <c r="G610" s="119"/>
      <c r="H610" s="119"/>
      <c r="I610" s="119"/>
      <c r="J610" s="119"/>
      <c r="K610" s="119"/>
      <c r="L610" s="119"/>
      <c r="M610" s="119"/>
      <c r="N610" s="119"/>
      <c r="O610" s="119"/>
      <c r="P610" s="119"/>
    </row>
    <row r="611" spans="2:16">
      <c r="B611" s="119"/>
      <c r="C611" s="119"/>
      <c r="D611" s="119"/>
      <c r="E611" s="119"/>
      <c r="F611" s="119"/>
      <c r="G611" s="119"/>
      <c r="H611" s="119"/>
      <c r="I611" s="119"/>
      <c r="J611" s="119"/>
      <c r="K611" s="119"/>
      <c r="L611" s="119"/>
      <c r="M611" s="119"/>
      <c r="N611" s="119"/>
      <c r="O611" s="119"/>
      <c r="P611" s="119"/>
    </row>
    <row r="612" spans="2:16">
      <c r="B612" s="119"/>
      <c r="C612" s="119"/>
      <c r="D612" s="119"/>
      <c r="E612" s="119"/>
      <c r="F612" s="119"/>
      <c r="G612" s="119"/>
      <c r="H612" s="119"/>
      <c r="I612" s="119"/>
      <c r="J612" s="119"/>
      <c r="K612" s="119"/>
      <c r="L612" s="119"/>
      <c r="M612" s="119"/>
      <c r="N612" s="119"/>
      <c r="O612" s="119"/>
      <c r="P612" s="119"/>
    </row>
    <row r="613" spans="2:16">
      <c r="B613" s="119"/>
      <c r="C613" s="119"/>
      <c r="D613" s="119"/>
      <c r="E613" s="119"/>
      <c r="F613" s="119"/>
      <c r="G613" s="119"/>
      <c r="H613" s="119"/>
      <c r="I613" s="119"/>
      <c r="J613" s="119"/>
      <c r="K613" s="119"/>
      <c r="L613" s="119"/>
      <c r="M613" s="119"/>
      <c r="N613" s="119"/>
      <c r="O613" s="119"/>
      <c r="P613" s="119"/>
    </row>
    <row r="614" spans="2:16">
      <c r="B614" s="119"/>
      <c r="C614" s="119"/>
      <c r="D614" s="119"/>
      <c r="E614" s="119"/>
      <c r="F614" s="119"/>
      <c r="G614" s="119"/>
      <c r="H614" s="119"/>
      <c r="I614" s="119"/>
      <c r="J614" s="119"/>
      <c r="K614" s="119"/>
      <c r="L614" s="119"/>
      <c r="M614" s="119"/>
      <c r="N614" s="119"/>
      <c r="O614" s="119"/>
      <c r="P614" s="119"/>
    </row>
    <row r="615" spans="2:16">
      <c r="B615" s="119"/>
      <c r="C615" s="119"/>
      <c r="D615" s="119"/>
      <c r="E615" s="119"/>
      <c r="F615" s="119"/>
      <c r="G615" s="119"/>
      <c r="H615" s="119"/>
      <c r="I615" s="119"/>
      <c r="J615" s="119"/>
      <c r="K615" s="119"/>
      <c r="L615" s="119"/>
      <c r="M615" s="119"/>
      <c r="N615" s="119"/>
      <c r="O615" s="119"/>
      <c r="P615" s="119"/>
    </row>
    <row r="616" spans="2:16">
      <c r="B616" s="119"/>
      <c r="C616" s="119"/>
      <c r="D616" s="119"/>
      <c r="E616" s="119"/>
      <c r="F616" s="119"/>
      <c r="G616" s="119"/>
      <c r="H616" s="119"/>
      <c r="I616" s="119"/>
      <c r="J616" s="119"/>
      <c r="K616" s="119"/>
      <c r="L616" s="119"/>
      <c r="M616" s="119"/>
      <c r="N616" s="119"/>
      <c r="O616" s="119"/>
      <c r="P616" s="119"/>
    </row>
    <row r="617" spans="2:16">
      <c r="B617" s="119"/>
      <c r="C617" s="119"/>
      <c r="D617" s="119"/>
      <c r="E617" s="119"/>
      <c r="F617" s="119"/>
      <c r="G617" s="119"/>
      <c r="H617" s="119"/>
      <c r="I617" s="119"/>
      <c r="J617" s="119"/>
      <c r="K617" s="119"/>
      <c r="L617" s="119"/>
      <c r="M617" s="119"/>
      <c r="N617" s="119"/>
      <c r="O617" s="119"/>
      <c r="P617" s="119"/>
    </row>
    <row r="618" spans="2:16">
      <c r="B618" s="119"/>
      <c r="C618" s="119"/>
      <c r="D618" s="119"/>
      <c r="E618" s="119"/>
      <c r="F618" s="119"/>
      <c r="G618" s="119"/>
      <c r="H618" s="119"/>
      <c r="I618" s="119"/>
      <c r="J618" s="119"/>
      <c r="K618" s="119"/>
      <c r="L618" s="119"/>
      <c r="M618" s="119"/>
      <c r="N618" s="119"/>
      <c r="O618" s="119"/>
      <c r="P618" s="119"/>
    </row>
    <row r="619" spans="2:16">
      <c r="B619" s="119"/>
      <c r="C619" s="119"/>
      <c r="D619" s="119"/>
      <c r="E619" s="119"/>
      <c r="F619" s="119"/>
      <c r="G619" s="119"/>
      <c r="H619" s="119"/>
      <c r="I619" s="119"/>
      <c r="J619" s="119"/>
      <c r="K619" s="119"/>
      <c r="L619" s="119"/>
      <c r="M619" s="119"/>
      <c r="N619" s="119"/>
      <c r="O619" s="119"/>
      <c r="P619" s="119"/>
    </row>
    <row r="620" spans="2:16">
      <c r="B620" s="119"/>
      <c r="C620" s="119"/>
      <c r="D620" s="119"/>
      <c r="E620" s="119"/>
      <c r="F620" s="119"/>
      <c r="G620" s="119"/>
      <c r="H620" s="119"/>
      <c r="I620" s="119"/>
      <c r="J620" s="119"/>
      <c r="K620" s="119"/>
      <c r="L620" s="119"/>
      <c r="M620" s="119"/>
      <c r="N620" s="119"/>
      <c r="O620" s="119"/>
      <c r="P620" s="119"/>
    </row>
    <row r="621" spans="2:16">
      <c r="B621" s="119"/>
      <c r="C621" s="119"/>
      <c r="D621" s="119"/>
      <c r="E621" s="119"/>
      <c r="F621" s="119"/>
      <c r="G621" s="119"/>
      <c r="H621" s="119"/>
      <c r="I621" s="119"/>
      <c r="J621" s="119"/>
      <c r="K621" s="119"/>
      <c r="L621" s="119"/>
      <c r="M621" s="119"/>
      <c r="N621" s="119"/>
      <c r="O621" s="119"/>
      <c r="P621" s="119"/>
    </row>
    <row r="622" spans="2:16">
      <c r="B622" s="119"/>
      <c r="C622" s="119"/>
      <c r="D622" s="119"/>
      <c r="E622" s="119"/>
      <c r="F622" s="119"/>
      <c r="G622" s="119"/>
      <c r="H622" s="119"/>
      <c r="I622" s="119"/>
      <c r="J622" s="119"/>
      <c r="K622" s="119"/>
      <c r="L622" s="119"/>
      <c r="M622" s="119"/>
      <c r="N622" s="119"/>
      <c r="O622" s="119"/>
      <c r="P622" s="119"/>
    </row>
    <row r="623" spans="2:16">
      <c r="B623" s="119"/>
      <c r="C623" s="119"/>
      <c r="D623" s="119"/>
      <c r="E623" s="119"/>
      <c r="F623" s="119"/>
      <c r="G623" s="119"/>
      <c r="H623" s="119"/>
      <c r="I623" s="119"/>
      <c r="J623" s="119"/>
      <c r="K623" s="119"/>
      <c r="L623" s="119"/>
      <c r="M623" s="119"/>
      <c r="N623" s="119"/>
      <c r="O623" s="119"/>
      <c r="P623" s="119"/>
    </row>
    <row r="624" spans="2:16">
      <c r="B624" s="119"/>
      <c r="C624" s="119"/>
      <c r="D624" s="119"/>
      <c r="E624" s="119"/>
      <c r="F624" s="119"/>
      <c r="G624" s="119"/>
      <c r="H624" s="119"/>
      <c r="I624" s="119"/>
      <c r="J624" s="119"/>
      <c r="K624" s="119"/>
      <c r="L624" s="119"/>
      <c r="M624" s="119"/>
      <c r="N624" s="119"/>
      <c r="O624" s="119"/>
      <c r="P624" s="119"/>
    </row>
    <row r="625" spans="2:16">
      <c r="B625" s="119"/>
      <c r="C625" s="119"/>
      <c r="D625" s="119"/>
      <c r="E625" s="119"/>
      <c r="F625" s="119"/>
      <c r="G625" s="119"/>
      <c r="H625" s="119"/>
      <c r="I625" s="119"/>
      <c r="J625" s="119"/>
      <c r="K625" s="119"/>
      <c r="L625" s="119"/>
      <c r="M625" s="119"/>
      <c r="N625" s="119"/>
      <c r="O625" s="119"/>
      <c r="P625" s="119"/>
    </row>
    <row r="626" spans="2:16">
      <c r="B626" s="119"/>
      <c r="C626" s="119"/>
      <c r="D626" s="119"/>
      <c r="E626" s="119"/>
      <c r="F626" s="119"/>
      <c r="G626" s="119"/>
      <c r="H626" s="119"/>
      <c r="I626" s="119"/>
      <c r="J626" s="119"/>
      <c r="K626" s="119"/>
      <c r="L626" s="119"/>
      <c r="M626" s="119"/>
      <c r="N626" s="119"/>
      <c r="O626" s="119"/>
      <c r="P626" s="119"/>
    </row>
    <row r="627" spans="2:16">
      <c r="B627" s="119"/>
      <c r="C627" s="119"/>
      <c r="D627" s="119"/>
      <c r="E627" s="119"/>
      <c r="F627" s="119"/>
      <c r="G627" s="119"/>
      <c r="H627" s="119"/>
      <c r="I627" s="119"/>
      <c r="J627" s="119"/>
      <c r="K627" s="119"/>
      <c r="L627" s="119"/>
      <c r="M627" s="119"/>
      <c r="N627" s="119"/>
      <c r="O627" s="119"/>
      <c r="P627" s="119"/>
    </row>
    <row r="628" spans="2:16">
      <c r="B628" s="119"/>
      <c r="C628" s="119"/>
      <c r="D628" s="119"/>
      <c r="E628" s="119"/>
      <c r="F628" s="119"/>
      <c r="G628" s="119"/>
      <c r="H628" s="119"/>
      <c r="I628" s="119"/>
      <c r="J628" s="119"/>
      <c r="K628" s="119"/>
      <c r="L628" s="119"/>
      <c r="M628" s="119"/>
      <c r="N628" s="119"/>
      <c r="O628" s="119"/>
      <c r="P628" s="119"/>
    </row>
    <row r="629" spans="2:16">
      <c r="B629" s="119"/>
      <c r="C629" s="119"/>
      <c r="D629" s="119"/>
      <c r="E629" s="119"/>
      <c r="F629" s="119"/>
      <c r="G629" s="119"/>
      <c r="H629" s="119"/>
      <c r="I629" s="119"/>
      <c r="J629" s="119"/>
      <c r="K629" s="119"/>
      <c r="L629" s="119"/>
      <c r="M629" s="119"/>
      <c r="N629" s="119"/>
      <c r="O629" s="119"/>
      <c r="P629" s="119"/>
    </row>
    <row r="630" spans="2:16">
      <c r="B630" s="119"/>
      <c r="C630" s="119"/>
      <c r="D630" s="119"/>
      <c r="E630" s="119"/>
      <c r="F630" s="119"/>
      <c r="G630" s="119"/>
      <c r="H630" s="119"/>
      <c r="I630" s="119"/>
      <c r="J630" s="119"/>
      <c r="K630" s="119"/>
      <c r="L630" s="119"/>
      <c r="M630" s="119"/>
      <c r="N630" s="119"/>
      <c r="O630" s="119"/>
      <c r="P630" s="119"/>
    </row>
    <row r="631" spans="2:16">
      <c r="B631" s="119"/>
      <c r="C631" s="119"/>
      <c r="D631" s="119"/>
      <c r="E631" s="119"/>
      <c r="F631" s="119"/>
      <c r="G631" s="119"/>
      <c r="H631" s="119"/>
      <c r="I631" s="119"/>
      <c r="J631" s="119"/>
      <c r="K631" s="119"/>
      <c r="L631" s="119"/>
      <c r="M631" s="119"/>
      <c r="N631" s="119"/>
      <c r="O631" s="119"/>
      <c r="P631" s="119"/>
    </row>
    <row r="632" spans="2:16">
      <c r="B632" s="119"/>
      <c r="C632" s="119"/>
      <c r="D632" s="119"/>
      <c r="E632" s="119"/>
      <c r="F632" s="119"/>
      <c r="G632" s="119"/>
      <c r="H632" s="119"/>
      <c r="I632" s="119"/>
      <c r="J632" s="119"/>
      <c r="K632" s="119"/>
      <c r="L632" s="119"/>
      <c r="M632" s="119"/>
      <c r="N632" s="119"/>
      <c r="O632" s="119"/>
      <c r="P632" s="119"/>
    </row>
    <row r="633" spans="2:16">
      <c r="B633" s="119"/>
      <c r="C633" s="119"/>
      <c r="D633" s="119"/>
      <c r="E633" s="119"/>
      <c r="F633" s="119"/>
      <c r="G633" s="119"/>
      <c r="H633" s="119"/>
      <c r="I633" s="119"/>
      <c r="J633" s="119"/>
      <c r="K633" s="119"/>
      <c r="L633" s="119"/>
      <c r="M633" s="119"/>
      <c r="N633" s="119"/>
      <c r="O633" s="119"/>
      <c r="P633" s="119"/>
    </row>
    <row r="634" spans="2:16">
      <c r="B634" s="119"/>
      <c r="C634" s="119"/>
      <c r="D634" s="119"/>
      <c r="E634" s="119"/>
      <c r="F634" s="119"/>
      <c r="G634" s="119"/>
      <c r="H634" s="119"/>
      <c r="I634" s="119"/>
      <c r="J634" s="119"/>
      <c r="K634" s="119"/>
      <c r="L634" s="119"/>
      <c r="M634" s="119"/>
      <c r="N634" s="119"/>
      <c r="O634" s="119"/>
      <c r="P634" s="119"/>
    </row>
    <row r="635" spans="2:16">
      <c r="B635" s="119"/>
      <c r="C635" s="119"/>
      <c r="D635" s="119"/>
      <c r="E635" s="119"/>
      <c r="F635" s="119"/>
      <c r="G635" s="119"/>
      <c r="H635" s="119"/>
      <c r="I635" s="119"/>
      <c r="J635" s="119"/>
      <c r="K635" s="119"/>
      <c r="L635" s="119"/>
      <c r="M635" s="119"/>
      <c r="N635" s="119"/>
      <c r="O635" s="119"/>
      <c r="P635" s="119"/>
    </row>
    <row r="636" spans="2:16">
      <c r="B636" s="119"/>
      <c r="C636" s="119"/>
      <c r="D636" s="119"/>
      <c r="E636" s="119"/>
      <c r="F636" s="119"/>
      <c r="G636" s="119"/>
      <c r="H636" s="119"/>
      <c r="I636" s="119"/>
      <c r="J636" s="119"/>
      <c r="K636" s="119"/>
      <c r="L636" s="119"/>
      <c r="M636" s="119"/>
      <c r="N636" s="119"/>
      <c r="O636" s="119"/>
      <c r="P636" s="119"/>
    </row>
    <row r="637" spans="2:16">
      <c r="B637" s="119"/>
      <c r="C637" s="119"/>
      <c r="D637" s="119"/>
      <c r="E637" s="119"/>
      <c r="F637" s="119"/>
      <c r="G637" s="119"/>
      <c r="H637" s="119"/>
      <c r="I637" s="119"/>
      <c r="J637" s="119"/>
      <c r="K637" s="119"/>
      <c r="L637" s="119"/>
      <c r="M637" s="119"/>
      <c r="N637" s="119"/>
      <c r="O637" s="119"/>
      <c r="P637" s="119"/>
    </row>
    <row r="638" spans="2:16">
      <c r="B638" s="119"/>
      <c r="C638" s="119"/>
      <c r="D638" s="119"/>
      <c r="E638" s="119"/>
      <c r="F638" s="119"/>
      <c r="G638" s="119"/>
      <c r="H638" s="119"/>
      <c r="I638" s="119"/>
      <c r="J638" s="119"/>
      <c r="K638" s="119"/>
      <c r="L638" s="119"/>
      <c r="M638" s="119"/>
      <c r="N638" s="119"/>
      <c r="O638" s="119"/>
      <c r="P638" s="119"/>
    </row>
    <row r="639" spans="2:16">
      <c r="B639" s="119"/>
      <c r="C639" s="119"/>
      <c r="D639" s="119"/>
      <c r="E639" s="119"/>
      <c r="F639" s="119"/>
      <c r="G639" s="119"/>
      <c r="H639" s="119"/>
      <c r="I639" s="119"/>
      <c r="J639" s="119"/>
      <c r="K639" s="119"/>
      <c r="L639" s="119"/>
      <c r="M639" s="119"/>
      <c r="N639" s="119"/>
      <c r="O639" s="119"/>
      <c r="P639" s="119"/>
    </row>
    <row r="640" spans="2:16">
      <c r="B640" s="119"/>
      <c r="C640" s="119"/>
      <c r="D640" s="119"/>
      <c r="E640" s="119"/>
      <c r="F640" s="119"/>
      <c r="G640" s="119"/>
      <c r="H640" s="119"/>
      <c r="I640" s="119"/>
      <c r="J640" s="119"/>
      <c r="K640" s="119"/>
      <c r="L640" s="119"/>
      <c r="M640" s="119"/>
      <c r="N640" s="119"/>
      <c r="O640" s="119"/>
      <c r="P640" s="119"/>
    </row>
    <row r="641" spans="2:16">
      <c r="B641" s="119"/>
      <c r="C641" s="119"/>
      <c r="D641" s="119"/>
      <c r="E641" s="119"/>
      <c r="F641" s="119"/>
      <c r="G641" s="119"/>
      <c r="H641" s="119"/>
      <c r="I641" s="119"/>
      <c r="J641" s="119"/>
      <c r="K641" s="119"/>
      <c r="L641" s="119"/>
      <c r="M641" s="119"/>
      <c r="N641" s="119"/>
      <c r="O641" s="119"/>
      <c r="P641" s="119"/>
    </row>
    <row r="642" spans="2:16">
      <c r="B642" s="119"/>
      <c r="C642" s="119"/>
      <c r="D642" s="119"/>
      <c r="E642" s="119"/>
      <c r="F642" s="119"/>
      <c r="G642" s="119"/>
      <c r="H642" s="119"/>
      <c r="I642" s="119"/>
      <c r="J642" s="119"/>
      <c r="K642" s="119"/>
      <c r="L642" s="119"/>
      <c r="M642" s="119"/>
      <c r="N642" s="119"/>
      <c r="O642" s="119"/>
      <c r="P642" s="119"/>
    </row>
    <row r="643" spans="2:16">
      <c r="B643" s="119"/>
      <c r="C643" s="119"/>
      <c r="D643" s="119"/>
      <c r="E643" s="119"/>
      <c r="F643" s="119"/>
      <c r="G643" s="119"/>
      <c r="H643" s="119"/>
      <c r="I643" s="119"/>
      <c r="J643" s="119"/>
      <c r="K643" s="119"/>
      <c r="L643" s="119"/>
      <c r="M643" s="119"/>
      <c r="N643" s="119"/>
      <c r="O643" s="119"/>
      <c r="P643" s="119"/>
    </row>
    <row r="644" spans="2:16">
      <c r="B644" s="119"/>
      <c r="C644" s="119"/>
      <c r="D644" s="119"/>
      <c r="E644" s="119"/>
      <c r="F644" s="119"/>
      <c r="G644" s="119"/>
      <c r="H644" s="119"/>
      <c r="I644" s="119"/>
      <c r="J644" s="119"/>
      <c r="K644" s="119"/>
      <c r="L644" s="119"/>
      <c r="M644" s="119"/>
      <c r="N644" s="119"/>
      <c r="O644" s="119"/>
      <c r="P644" s="119"/>
    </row>
    <row r="645" spans="2:16">
      <c r="B645" s="119"/>
      <c r="C645" s="119"/>
      <c r="D645" s="119"/>
      <c r="E645" s="119"/>
      <c r="F645" s="119"/>
      <c r="G645" s="119"/>
      <c r="H645" s="119"/>
      <c r="I645" s="119"/>
      <c r="J645" s="119"/>
      <c r="K645" s="119"/>
      <c r="L645" s="119"/>
      <c r="M645" s="119"/>
      <c r="N645" s="119"/>
      <c r="O645" s="119"/>
      <c r="P645" s="119"/>
    </row>
    <row r="646" spans="2:16">
      <c r="B646" s="119"/>
      <c r="C646" s="119"/>
      <c r="D646" s="119"/>
      <c r="E646" s="119"/>
      <c r="F646" s="119"/>
      <c r="G646" s="119"/>
      <c r="H646" s="119"/>
      <c r="I646" s="119"/>
      <c r="J646" s="119"/>
      <c r="K646" s="119"/>
      <c r="L646" s="119"/>
      <c r="M646" s="119"/>
      <c r="N646" s="119"/>
      <c r="O646" s="119"/>
      <c r="P646" s="119"/>
    </row>
    <row r="647" spans="2:16">
      <c r="B647" s="119"/>
      <c r="C647" s="119"/>
      <c r="D647" s="119"/>
      <c r="E647" s="119"/>
      <c r="F647" s="119"/>
      <c r="G647" s="119"/>
      <c r="H647" s="119"/>
      <c r="I647" s="119"/>
      <c r="J647" s="119"/>
      <c r="K647" s="119"/>
      <c r="L647" s="119"/>
      <c r="M647" s="119"/>
      <c r="N647" s="119"/>
      <c r="O647" s="119"/>
      <c r="P647" s="119"/>
    </row>
    <row r="648" spans="2:16">
      <c r="B648" s="119"/>
      <c r="C648" s="119"/>
      <c r="D648" s="119"/>
      <c r="E648" s="119"/>
      <c r="F648" s="119"/>
      <c r="G648" s="119"/>
      <c r="H648" s="119"/>
      <c r="I648" s="119"/>
      <c r="J648" s="119"/>
      <c r="K648" s="119"/>
      <c r="L648" s="119"/>
      <c r="M648" s="119"/>
      <c r="N648" s="119"/>
      <c r="O648" s="119"/>
      <c r="P648" s="119"/>
    </row>
    <row r="649" spans="2:16">
      <c r="B649" s="119"/>
      <c r="C649" s="119"/>
      <c r="D649" s="119"/>
      <c r="E649" s="119"/>
      <c r="F649" s="119"/>
      <c r="G649" s="119"/>
      <c r="H649" s="119"/>
      <c r="I649" s="119"/>
      <c r="J649" s="119"/>
      <c r="K649" s="119"/>
      <c r="L649" s="119"/>
      <c r="M649" s="119"/>
      <c r="N649" s="119"/>
      <c r="O649" s="119"/>
      <c r="P649" s="119"/>
    </row>
    <row r="650" spans="2:16">
      <c r="B650" s="119"/>
      <c r="C650" s="119"/>
      <c r="D650" s="119"/>
      <c r="E650" s="119"/>
      <c r="F650" s="119"/>
      <c r="G650" s="119"/>
      <c r="H650" s="119"/>
      <c r="I650" s="119"/>
      <c r="J650" s="119"/>
      <c r="K650" s="119"/>
      <c r="L650" s="119"/>
      <c r="M650" s="119"/>
      <c r="N650" s="119"/>
      <c r="O650" s="119"/>
      <c r="P650" s="119"/>
    </row>
    <row r="651" spans="2:16">
      <c r="B651" s="119"/>
      <c r="C651" s="119"/>
      <c r="D651" s="119"/>
      <c r="E651" s="119"/>
      <c r="F651" s="119"/>
      <c r="G651" s="119"/>
      <c r="H651" s="119"/>
      <c r="I651" s="119"/>
      <c r="J651" s="119"/>
      <c r="K651" s="119"/>
      <c r="L651" s="119"/>
      <c r="M651" s="119"/>
      <c r="N651" s="119"/>
      <c r="O651" s="119"/>
      <c r="P651" s="119"/>
    </row>
    <row r="652" spans="2:16">
      <c r="B652" s="119"/>
      <c r="C652" s="119"/>
      <c r="D652" s="119"/>
      <c r="E652" s="119"/>
      <c r="F652" s="119"/>
      <c r="G652" s="119"/>
      <c r="H652" s="119"/>
      <c r="I652" s="119"/>
      <c r="J652" s="119"/>
      <c r="K652" s="119"/>
      <c r="L652" s="119"/>
      <c r="M652" s="119"/>
      <c r="N652" s="119"/>
      <c r="O652" s="119"/>
      <c r="P652" s="119"/>
    </row>
    <row r="653" spans="2:16">
      <c r="B653" s="119"/>
      <c r="C653" s="119"/>
      <c r="D653" s="119"/>
      <c r="E653" s="119"/>
      <c r="F653" s="119"/>
      <c r="G653" s="119"/>
      <c r="H653" s="119"/>
      <c r="I653" s="119"/>
      <c r="J653" s="119"/>
      <c r="K653" s="119"/>
      <c r="L653" s="119"/>
      <c r="M653" s="119"/>
      <c r="N653" s="119"/>
      <c r="O653" s="119"/>
      <c r="P653" s="119"/>
    </row>
    <row r="654" spans="2:16">
      <c r="B654" s="119"/>
      <c r="C654" s="119"/>
      <c r="D654" s="119"/>
      <c r="E654" s="119"/>
      <c r="F654" s="119"/>
      <c r="G654" s="119"/>
      <c r="H654" s="119"/>
      <c r="I654" s="119"/>
      <c r="J654" s="119"/>
      <c r="K654" s="119"/>
      <c r="L654" s="119"/>
      <c r="M654" s="119"/>
      <c r="N654" s="119"/>
      <c r="O654" s="119"/>
      <c r="P654" s="119"/>
    </row>
    <row r="655" spans="2:16">
      <c r="B655" s="119"/>
      <c r="C655" s="119"/>
      <c r="D655" s="119"/>
      <c r="E655" s="119"/>
      <c r="F655" s="119"/>
      <c r="G655" s="119"/>
      <c r="H655" s="119"/>
      <c r="I655" s="119"/>
      <c r="J655" s="119"/>
      <c r="K655" s="119"/>
      <c r="L655" s="119"/>
      <c r="M655" s="119"/>
      <c r="N655" s="119"/>
      <c r="O655" s="119"/>
      <c r="P655" s="119"/>
    </row>
    <row r="656" spans="2:16">
      <c r="B656" s="119"/>
      <c r="C656" s="119"/>
      <c r="D656" s="119"/>
      <c r="E656" s="119"/>
      <c r="F656" s="119"/>
      <c r="G656" s="119"/>
      <c r="H656" s="119"/>
      <c r="I656" s="119"/>
      <c r="J656" s="119"/>
      <c r="K656" s="119"/>
      <c r="L656" s="119"/>
      <c r="M656" s="119"/>
      <c r="N656" s="119"/>
      <c r="O656" s="119"/>
      <c r="P656" s="119"/>
    </row>
    <row r="657" spans="2:16">
      <c r="B657" s="119"/>
      <c r="C657" s="119"/>
      <c r="D657" s="119"/>
      <c r="E657" s="119"/>
      <c r="F657" s="119"/>
      <c r="G657" s="119"/>
      <c r="H657" s="119"/>
      <c r="I657" s="119"/>
      <c r="J657" s="119"/>
      <c r="K657" s="119"/>
      <c r="L657" s="119"/>
      <c r="M657" s="119"/>
      <c r="N657" s="119"/>
      <c r="O657" s="119"/>
      <c r="P657" s="119"/>
    </row>
    <row r="658" spans="2:16">
      <c r="B658" s="119"/>
      <c r="C658" s="119"/>
      <c r="D658" s="119"/>
      <c r="E658" s="119"/>
      <c r="F658" s="119"/>
      <c r="G658" s="119"/>
      <c r="H658" s="119"/>
      <c r="I658" s="119"/>
      <c r="J658" s="119"/>
      <c r="K658" s="119"/>
      <c r="L658" s="119"/>
      <c r="M658" s="119"/>
      <c r="N658" s="119"/>
      <c r="O658" s="119"/>
      <c r="P658" s="119"/>
    </row>
    <row r="659" spans="2:16">
      <c r="B659" s="119"/>
      <c r="C659" s="119"/>
      <c r="D659" s="119"/>
      <c r="E659" s="119"/>
      <c r="F659" s="119"/>
      <c r="G659" s="119"/>
      <c r="H659" s="119"/>
      <c r="I659" s="119"/>
      <c r="J659" s="119"/>
      <c r="K659" s="119"/>
      <c r="L659" s="119"/>
      <c r="M659" s="119"/>
      <c r="N659" s="119"/>
      <c r="O659" s="119"/>
      <c r="P659" s="119"/>
    </row>
    <row r="660" spans="2:16">
      <c r="B660" s="119"/>
      <c r="C660" s="119"/>
      <c r="D660" s="119"/>
      <c r="E660" s="119"/>
      <c r="F660" s="119"/>
      <c r="G660" s="119"/>
      <c r="H660" s="119"/>
      <c r="I660" s="119"/>
      <c r="J660" s="119"/>
      <c r="K660" s="119"/>
      <c r="L660" s="119"/>
      <c r="M660" s="119"/>
      <c r="N660" s="119"/>
      <c r="O660" s="119"/>
      <c r="P660" s="119"/>
    </row>
    <row r="661" spans="2:16">
      <c r="B661" s="119"/>
      <c r="C661" s="119"/>
      <c r="D661" s="119"/>
      <c r="E661" s="119"/>
      <c r="F661" s="119"/>
      <c r="G661" s="119"/>
      <c r="H661" s="119"/>
      <c r="I661" s="119"/>
      <c r="J661" s="119"/>
      <c r="K661" s="119"/>
      <c r="L661" s="119"/>
      <c r="M661" s="119"/>
      <c r="N661" s="119"/>
      <c r="O661" s="119"/>
      <c r="P661" s="119"/>
    </row>
    <row r="662" spans="2:16">
      <c r="B662" s="119"/>
      <c r="C662" s="119"/>
      <c r="D662" s="119"/>
      <c r="E662" s="119"/>
      <c r="F662" s="119"/>
      <c r="G662" s="119"/>
      <c r="H662" s="119"/>
      <c r="I662" s="119"/>
      <c r="J662" s="119"/>
      <c r="K662" s="119"/>
      <c r="L662" s="119"/>
      <c r="M662" s="119"/>
      <c r="N662" s="119"/>
      <c r="O662" s="119"/>
      <c r="P662" s="119"/>
    </row>
    <row r="663" spans="2:16">
      <c r="B663" s="119"/>
      <c r="C663" s="119"/>
      <c r="D663" s="119"/>
      <c r="E663" s="119"/>
      <c r="F663" s="119"/>
      <c r="G663" s="119"/>
      <c r="H663" s="119"/>
      <c r="I663" s="119"/>
      <c r="J663" s="119"/>
      <c r="K663" s="119"/>
      <c r="L663" s="119"/>
      <c r="M663" s="119"/>
      <c r="N663" s="119"/>
      <c r="O663" s="119"/>
      <c r="P663" s="119"/>
    </row>
    <row r="664" spans="2:16">
      <c r="B664" s="119"/>
      <c r="C664" s="119"/>
      <c r="D664" s="119"/>
      <c r="E664" s="119"/>
      <c r="F664" s="119"/>
      <c r="G664" s="119"/>
      <c r="H664" s="119"/>
      <c r="I664" s="119"/>
      <c r="J664" s="119"/>
      <c r="K664" s="119"/>
      <c r="L664" s="119"/>
      <c r="M664" s="119"/>
      <c r="N664" s="119"/>
      <c r="O664" s="119"/>
      <c r="P664" s="119"/>
    </row>
    <row r="665" spans="2:16">
      <c r="B665" s="119"/>
      <c r="C665" s="119"/>
      <c r="D665" s="119"/>
      <c r="E665" s="119"/>
      <c r="F665" s="119"/>
      <c r="G665" s="119"/>
      <c r="H665" s="119"/>
      <c r="I665" s="119"/>
      <c r="J665" s="119"/>
      <c r="K665" s="119"/>
      <c r="L665" s="119"/>
      <c r="M665" s="119"/>
      <c r="N665" s="119"/>
      <c r="O665" s="119"/>
      <c r="P665" s="119"/>
    </row>
    <row r="666" spans="2:16">
      <c r="B666" s="119"/>
      <c r="C666" s="119"/>
      <c r="D666" s="119"/>
      <c r="E666" s="119"/>
      <c r="F666" s="119"/>
      <c r="G666" s="119"/>
      <c r="H666" s="119"/>
      <c r="I666" s="119"/>
      <c r="J666" s="119"/>
      <c r="K666" s="119"/>
      <c r="L666" s="119"/>
      <c r="M666" s="119"/>
      <c r="N666" s="119"/>
      <c r="O666" s="119"/>
      <c r="P666" s="119"/>
    </row>
    <row r="667" spans="2:16">
      <c r="B667" s="119"/>
      <c r="C667" s="119"/>
      <c r="D667" s="119"/>
      <c r="E667" s="119"/>
      <c r="F667" s="119"/>
      <c r="G667" s="119"/>
      <c r="H667" s="119"/>
      <c r="I667" s="119"/>
      <c r="J667" s="119"/>
      <c r="K667" s="119"/>
      <c r="L667" s="119"/>
      <c r="M667" s="119"/>
      <c r="N667" s="119"/>
      <c r="O667" s="119"/>
      <c r="P667" s="119"/>
    </row>
    <row r="668" spans="2:16">
      <c r="B668" s="119"/>
      <c r="C668" s="119"/>
      <c r="D668" s="119"/>
      <c r="E668" s="119"/>
      <c r="F668" s="119"/>
      <c r="G668" s="119"/>
      <c r="H668" s="119"/>
      <c r="I668" s="119"/>
      <c r="J668" s="119"/>
      <c r="K668" s="119"/>
      <c r="L668" s="119"/>
      <c r="M668" s="119"/>
      <c r="N668" s="119"/>
      <c r="O668" s="119"/>
      <c r="P668" s="119"/>
    </row>
    <row r="669" spans="2:16">
      <c r="B669" s="119"/>
      <c r="C669" s="119"/>
      <c r="D669" s="119"/>
      <c r="E669" s="119"/>
      <c r="F669" s="119"/>
      <c r="G669" s="119"/>
      <c r="H669" s="119"/>
      <c r="I669" s="119"/>
      <c r="J669" s="119"/>
      <c r="K669" s="119"/>
      <c r="L669" s="119"/>
      <c r="M669" s="119"/>
      <c r="N669" s="119"/>
      <c r="O669" s="119"/>
      <c r="P669" s="119"/>
    </row>
    <row r="670" spans="2:16">
      <c r="B670" s="119"/>
      <c r="C670" s="119"/>
      <c r="D670" s="119"/>
      <c r="E670" s="119"/>
      <c r="F670" s="119"/>
      <c r="G670" s="119"/>
      <c r="H670" s="119"/>
      <c r="I670" s="119"/>
      <c r="J670" s="119"/>
      <c r="K670" s="119"/>
      <c r="L670" s="119"/>
      <c r="M670" s="119"/>
      <c r="N670" s="119"/>
      <c r="O670" s="119"/>
      <c r="P670" s="119"/>
    </row>
    <row r="671" spans="2:16">
      <c r="B671" s="119"/>
      <c r="C671" s="119"/>
      <c r="D671" s="119"/>
      <c r="E671" s="119"/>
      <c r="F671" s="119"/>
      <c r="G671" s="119"/>
      <c r="H671" s="119"/>
      <c r="I671" s="119"/>
      <c r="J671" s="119"/>
      <c r="K671" s="119"/>
      <c r="L671" s="119"/>
      <c r="M671" s="119"/>
      <c r="N671" s="119"/>
      <c r="O671" s="119"/>
      <c r="P671" s="119"/>
    </row>
    <row r="672" spans="2:16">
      <c r="B672" s="119"/>
      <c r="C672" s="119"/>
      <c r="D672" s="119"/>
      <c r="E672" s="119"/>
      <c r="F672" s="119"/>
      <c r="G672" s="119"/>
      <c r="H672" s="119"/>
      <c r="I672" s="119"/>
      <c r="J672" s="119"/>
      <c r="K672" s="119"/>
      <c r="L672" s="119"/>
      <c r="M672" s="119"/>
      <c r="N672" s="119"/>
      <c r="O672" s="119"/>
      <c r="P672" s="119"/>
    </row>
    <row r="673" spans="2:16">
      <c r="B673" s="119"/>
      <c r="C673" s="119"/>
      <c r="D673" s="119"/>
      <c r="E673" s="119"/>
      <c r="F673" s="119"/>
      <c r="G673" s="119"/>
      <c r="H673" s="119"/>
      <c r="I673" s="119"/>
      <c r="J673" s="119"/>
      <c r="K673" s="119"/>
      <c r="L673" s="119"/>
      <c r="M673" s="119"/>
      <c r="N673" s="119"/>
      <c r="O673" s="119"/>
      <c r="P673" s="119"/>
    </row>
    <row r="674" spans="2:16">
      <c r="B674" s="119"/>
      <c r="C674" s="119"/>
      <c r="D674" s="119"/>
      <c r="E674" s="119"/>
      <c r="F674" s="119"/>
      <c r="G674" s="119"/>
      <c r="H674" s="119"/>
      <c r="I674" s="119"/>
      <c r="J674" s="119"/>
      <c r="K674" s="119"/>
      <c r="L674" s="119"/>
      <c r="M674" s="119"/>
      <c r="N674" s="119"/>
      <c r="O674" s="119"/>
      <c r="P674" s="119"/>
    </row>
    <row r="675" spans="2:16">
      <c r="B675" s="119"/>
      <c r="C675" s="119"/>
      <c r="D675" s="119"/>
      <c r="E675" s="119"/>
      <c r="F675" s="119"/>
      <c r="G675" s="119"/>
      <c r="H675" s="119"/>
      <c r="I675" s="119"/>
      <c r="J675" s="119"/>
      <c r="K675" s="119"/>
      <c r="L675" s="119"/>
      <c r="M675" s="119"/>
      <c r="N675" s="119"/>
      <c r="O675" s="119"/>
      <c r="P675" s="119"/>
    </row>
    <row r="676" spans="2:16">
      <c r="B676" s="119"/>
      <c r="C676" s="119"/>
      <c r="D676" s="119"/>
      <c r="E676" s="119"/>
      <c r="F676" s="119"/>
      <c r="G676" s="119"/>
      <c r="H676" s="119"/>
      <c r="I676" s="119"/>
      <c r="J676" s="119"/>
      <c r="K676" s="119"/>
      <c r="L676" s="119"/>
      <c r="M676" s="119"/>
      <c r="N676" s="119"/>
      <c r="O676" s="119"/>
      <c r="P676" s="119"/>
    </row>
    <row r="677" spans="2:16">
      <c r="B677" s="119"/>
      <c r="C677" s="119"/>
      <c r="D677" s="119"/>
      <c r="E677" s="119"/>
      <c r="F677" s="119"/>
      <c r="G677" s="119"/>
      <c r="H677" s="119"/>
      <c r="I677" s="119"/>
      <c r="J677" s="119"/>
      <c r="K677" s="119"/>
      <c r="L677" s="119"/>
      <c r="M677" s="119"/>
      <c r="N677" s="119"/>
      <c r="O677" s="119"/>
      <c r="P677" s="119"/>
    </row>
    <row r="678" spans="2:16">
      <c r="B678" s="119"/>
      <c r="C678" s="119"/>
      <c r="D678" s="119"/>
      <c r="E678" s="119"/>
      <c r="F678" s="119"/>
      <c r="G678" s="119"/>
      <c r="H678" s="119"/>
      <c r="I678" s="119"/>
      <c r="J678" s="119"/>
      <c r="K678" s="119"/>
      <c r="L678" s="119"/>
      <c r="M678" s="119"/>
      <c r="N678" s="119"/>
      <c r="O678" s="119"/>
      <c r="P678" s="119"/>
    </row>
    <row r="679" spans="2:16">
      <c r="B679" s="119"/>
      <c r="C679" s="119"/>
      <c r="D679" s="119"/>
      <c r="E679" s="119"/>
      <c r="F679" s="119"/>
      <c r="G679" s="119"/>
      <c r="H679" s="119"/>
      <c r="I679" s="119"/>
      <c r="J679" s="119"/>
      <c r="K679" s="119"/>
      <c r="L679" s="119"/>
      <c r="M679" s="119"/>
      <c r="N679" s="119"/>
      <c r="O679" s="119"/>
      <c r="P679" s="119"/>
    </row>
    <row r="680" spans="2:16">
      <c r="B680" s="119"/>
      <c r="C680" s="119"/>
      <c r="D680" s="119"/>
      <c r="E680" s="119"/>
      <c r="F680" s="119"/>
      <c r="G680" s="119"/>
      <c r="H680" s="119"/>
      <c r="I680" s="119"/>
      <c r="J680" s="119"/>
      <c r="K680" s="119"/>
      <c r="L680" s="119"/>
      <c r="M680" s="119"/>
      <c r="N680" s="119"/>
      <c r="O680" s="119"/>
      <c r="P680" s="119"/>
    </row>
    <row r="681" spans="2:16">
      <c r="B681" s="119"/>
      <c r="C681" s="119"/>
      <c r="D681" s="119"/>
      <c r="E681" s="119"/>
      <c r="F681" s="119"/>
      <c r="G681" s="119"/>
      <c r="H681" s="119"/>
      <c r="I681" s="119"/>
      <c r="J681" s="119"/>
      <c r="K681" s="119"/>
      <c r="L681" s="119"/>
      <c r="M681" s="119"/>
      <c r="N681" s="119"/>
      <c r="O681" s="119"/>
      <c r="P681" s="119"/>
    </row>
    <row r="682" spans="2:16">
      <c r="B682" s="119"/>
      <c r="C682" s="119"/>
      <c r="D682" s="119"/>
      <c r="E682" s="119"/>
      <c r="F682" s="119"/>
      <c r="G682" s="119"/>
      <c r="H682" s="119"/>
      <c r="I682" s="119"/>
      <c r="J682" s="119"/>
      <c r="K682" s="119"/>
      <c r="L682" s="119"/>
      <c r="M682" s="119"/>
      <c r="N682" s="119"/>
      <c r="O682" s="119"/>
      <c r="P682" s="119"/>
    </row>
    <row r="683" spans="2:16">
      <c r="B683" s="119"/>
      <c r="C683" s="119"/>
      <c r="D683" s="119"/>
      <c r="E683" s="119"/>
      <c r="F683" s="119"/>
      <c r="G683" s="119"/>
      <c r="H683" s="119"/>
      <c r="I683" s="119"/>
      <c r="J683" s="119"/>
      <c r="K683" s="119"/>
      <c r="L683" s="119"/>
      <c r="M683" s="119"/>
      <c r="N683" s="119"/>
      <c r="O683" s="119"/>
      <c r="P683" s="119"/>
    </row>
    <row r="684" spans="2:16">
      <c r="B684" s="119"/>
      <c r="C684" s="119"/>
      <c r="D684" s="119"/>
      <c r="E684" s="119"/>
      <c r="F684" s="119"/>
      <c r="G684" s="119"/>
      <c r="H684" s="119"/>
      <c r="I684" s="119"/>
      <c r="J684" s="119"/>
      <c r="K684" s="119"/>
      <c r="L684" s="119"/>
      <c r="M684" s="119"/>
      <c r="N684" s="119"/>
      <c r="O684" s="119"/>
      <c r="P684" s="119"/>
    </row>
    <row r="685" spans="2:16">
      <c r="B685" s="119"/>
      <c r="C685" s="119"/>
      <c r="D685" s="119"/>
      <c r="E685" s="119"/>
      <c r="F685" s="119"/>
      <c r="G685" s="119"/>
      <c r="H685" s="119"/>
      <c r="I685" s="119"/>
      <c r="J685" s="119"/>
      <c r="K685" s="119"/>
      <c r="L685" s="119"/>
      <c r="M685" s="119"/>
      <c r="N685" s="119"/>
      <c r="O685" s="119"/>
      <c r="P685" s="119"/>
    </row>
    <row r="686" spans="2:16">
      <c r="B686" s="119"/>
      <c r="C686" s="119"/>
      <c r="D686" s="119"/>
      <c r="E686" s="119"/>
      <c r="F686" s="119"/>
      <c r="G686" s="119"/>
      <c r="H686" s="119"/>
      <c r="I686" s="119"/>
      <c r="J686" s="119"/>
      <c r="K686" s="119"/>
      <c r="L686" s="119"/>
      <c r="M686" s="119"/>
      <c r="N686" s="119"/>
      <c r="O686" s="119"/>
      <c r="P686" s="119"/>
    </row>
    <row r="687" spans="2:16">
      <c r="B687" s="119"/>
      <c r="C687" s="119"/>
      <c r="D687" s="119"/>
      <c r="E687" s="119"/>
      <c r="F687" s="119"/>
      <c r="G687" s="119"/>
      <c r="H687" s="119"/>
      <c r="I687" s="119"/>
      <c r="J687" s="119"/>
      <c r="K687" s="119"/>
      <c r="L687" s="119"/>
      <c r="M687" s="119"/>
      <c r="N687" s="119"/>
      <c r="O687" s="119"/>
      <c r="P687" s="119"/>
    </row>
    <row r="688" spans="2:16">
      <c r="B688" s="119"/>
      <c r="C688" s="119"/>
      <c r="D688" s="119"/>
      <c r="E688" s="119"/>
      <c r="F688" s="119"/>
      <c r="G688" s="119"/>
      <c r="H688" s="119"/>
      <c r="I688" s="119"/>
      <c r="J688" s="119"/>
      <c r="K688" s="119"/>
      <c r="L688" s="119"/>
      <c r="M688" s="119"/>
      <c r="N688" s="119"/>
      <c r="O688" s="119"/>
      <c r="P688" s="119"/>
    </row>
    <row r="689" spans="2:16">
      <c r="B689" s="119"/>
      <c r="C689" s="119"/>
      <c r="D689" s="119"/>
      <c r="E689" s="119"/>
      <c r="F689" s="119"/>
      <c r="G689" s="119"/>
      <c r="H689" s="119"/>
      <c r="I689" s="119"/>
      <c r="J689" s="119"/>
      <c r="K689" s="119"/>
      <c r="L689" s="119"/>
      <c r="M689" s="119"/>
      <c r="N689" s="119"/>
      <c r="O689" s="119"/>
      <c r="P689" s="119"/>
    </row>
    <row r="690" spans="2:16">
      <c r="B690" s="119"/>
      <c r="C690" s="119"/>
      <c r="D690" s="119"/>
      <c r="E690" s="119"/>
      <c r="F690" s="119"/>
      <c r="G690" s="119"/>
      <c r="H690" s="119"/>
      <c r="I690" s="119"/>
      <c r="J690" s="119"/>
      <c r="K690" s="119"/>
      <c r="L690" s="119"/>
      <c r="M690" s="119"/>
      <c r="N690" s="119"/>
      <c r="O690" s="119"/>
      <c r="P690" s="119"/>
    </row>
    <row r="691" spans="2:16">
      <c r="B691" s="119"/>
      <c r="C691" s="119"/>
      <c r="D691" s="119"/>
      <c r="E691" s="119"/>
      <c r="F691" s="119"/>
      <c r="G691" s="119"/>
      <c r="H691" s="119"/>
      <c r="I691" s="119"/>
      <c r="J691" s="119"/>
      <c r="K691" s="119"/>
      <c r="L691" s="119"/>
      <c r="M691" s="119"/>
      <c r="N691" s="119"/>
      <c r="O691" s="119"/>
      <c r="P691" s="119"/>
    </row>
    <row r="692" spans="2:16">
      <c r="B692" s="119"/>
      <c r="C692" s="119"/>
      <c r="D692" s="119"/>
      <c r="E692" s="119"/>
      <c r="F692" s="119"/>
      <c r="G692" s="119"/>
      <c r="H692" s="119"/>
      <c r="I692" s="119"/>
      <c r="J692" s="119"/>
      <c r="K692" s="119"/>
      <c r="L692" s="119"/>
      <c r="M692" s="119"/>
      <c r="N692" s="119"/>
      <c r="O692" s="119"/>
      <c r="P692" s="119"/>
    </row>
    <row r="693" spans="2:16">
      <c r="B693" s="119"/>
      <c r="C693" s="119"/>
      <c r="D693" s="119"/>
      <c r="E693" s="119"/>
      <c r="F693" s="119"/>
      <c r="G693" s="119"/>
      <c r="H693" s="119"/>
      <c r="I693" s="119"/>
      <c r="J693" s="119"/>
      <c r="K693" s="119"/>
      <c r="L693" s="119"/>
      <c r="M693" s="119"/>
      <c r="N693" s="119"/>
      <c r="O693" s="119"/>
      <c r="P693" s="119"/>
    </row>
    <row r="694" spans="2:16">
      <c r="B694" s="119"/>
      <c r="C694" s="119"/>
      <c r="D694" s="119"/>
      <c r="E694" s="119"/>
      <c r="F694" s="119"/>
      <c r="G694" s="119"/>
      <c r="H694" s="119"/>
      <c r="I694" s="119"/>
      <c r="J694" s="119"/>
      <c r="K694" s="119"/>
      <c r="L694" s="119"/>
      <c r="M694" s="119"/>
      <c r="N694" s="119"/>
      <c r="O694" s="119"/>
      <c r="P694" s="119"/>
    </row>
    <row r="695" spans="2:16">
      <c r="B695" s="119"/>
      <c r="C695" s="119"/>
      <c r="D695" s="119"/>
      <c r="E695" s="119"/>
      <c r="F695" s="119"/>
      <c r="G695" s="119"/>
      <c r="H695" s="119"/>
      <c r="I695" s="119"/>
      <c r="J695" s="119"/>
      <c r="K695" s="119"/>
      <c r="L695" s="119"/>
      <c r="M695" s="119"/>
      <c r="N695" s="119"/>
      <c r="O695" s="119"/>
      <c r="P695" s="119"/>
    </row>
    <row r="696" spans="2:16">
      <c r="B696" s="119"/>
      <c r="C696" s="119"/>
      <c r="D696" s="119"/>
      <c r="E696" s="119"/>
      <c r="F696" s="119"/>
      <c r="G696" s="119"/>
      <c r="H696" s="119"/>
      <c r="I696" s="119"/>
      <c r="J696" s="119"/>
      <c r="K696" s="119"/>
      <c r="L696" s="119"/>
      <c r="M696" s="119"/>
      <c r="N696" s="119"/>
      <c r="O696" s="119"/>
      <c r="P696" s="119"/>
    </row>
    <row r="697" spans="2:16">
      <c r="B697" s="119"/>
      <c r="C697" s="119"/>
      <c r="D697" s="119"/>
      <c r="E697" s="119"/>
      <c r="F697" s="119"/>
      <c r="G697" s="119"/>
      <c r="H697" s="119"/>
      <c r="I697" s="119"/>
      <c r="J697" s="119"/>
      <c r="K697" s="119"/>
      <c r="L697" s="119"/>
      <c r="M697" s="119"/>
      <c r="N697" s="119"/>
      <c r="O697" s="119"/>
      <c r="P697" s="119"/>
    </row>
    <row r="698" spans="2:16">
      <c r="B698" s="119"/>
      <c r="C698" s="119"/>
      <c r="D698" s="119"/>
      <c r="E698" s="119"/>
      <c r="F698" s="119"/>
      <c r="G698" s="119"/>
      <c r="H698" s="119"/>
      <c r="I698" s="119"/>
      <c r="J698" s="119"/>
      <c r="K698" s="119"/>
      <c r="L698" s="119"/>
      <c r="M698" s="119"/>
      <c r="N698" s="119"/>
      <c r="O698" s="119"/>
      <c r="P698" s="119"/>
    </row>
    <row r="699" spans="2:16">
      <c r="B699" s="119"/>
      <c r="C699" s="119"/>
      <c r="D699" s="119"/>
      <c r="E699" s="119"/>
      <c r="F699" s="119"/>
      <c r="G699" s="119"/>
      <c r="H699" s="119"/>
      <c r="I699" s="119"/>
      <c r="J699" s="119"/>
      <c r="K699" s="119"/>
      <c r="L699" s="119"/>
      <c r="M699" s="119"/>
      <c r="N699" s="119"/>
      <c r="O699" s="119"/>
      <c r="P699" s="119"/>
    </row>
    <row r="700" spans="2:16">
      <c r="B700" s="119"/>
      <c r="C700" s="119"/>
      <c r="D700" s="119"/>
      <c r="E700" s="119"/>
      <c r="F700" s="119"/>
      <c r="G700" s="119"/>
      <c r="H700" s="119"/>
      <c r="I700" s="119"/>
      <c r="J700" s="119"/>
      <c r="K700" s="119"/>
      <c r="L700" s="119"/>
      <c r="M700" s="119"/>
      <c r="N700" s="119"/>
      <c r="O700" s="119"/>
      <c r="P700" s="119"/>
    </row>
    <row r="701" spans="2:16">
      <c r="B701" s="119"/>
      <c r="C701" s="119"/>
      <c r="D701" s="119"/>
      <c r="E701" s="119"/>
      <c r="F701" s="119"/>
      <c r="G701" s="119"/>
      <c r="H701" s="119"/>
      <c r="I701" s="119"/>
      <c r="J701" s="119"/>
      <c r="K701" s="119"/>
      <c r="L701" s="119"/>
      <c r="M701" s="119"/>
      <c r="N701" s="119"/>
      <c r="O701" s="119"/>
      <c r="P701" s="119"/>
    </row>
    <row r="702" spans="2:16">
      <c r="B702" s="119"/>
      <c r="C702" s="119"/>
      <c r="D702" s="119"/>
      <c r="E702" s="119"/>
      <c r="F702" s="119"/>
      <c r="G702" s="119"/>
      <c r="H702" s="119"/>
      <c r="I702" s="119"/>
      <c r="J702" s="119"/>
      <c r="K702" s="119"/>
      <c r="L702" s="119"/>
      <c r="M702" s="119"/>
      <c r="N702" s="119"/>
      <c r="O702" s="119"/>
      <c r="P702" s="119"/>
    </row>
    <row r="703" spans="2:16">
      <c r="B703" s="119"/>
      <c r="C703" s="119"/>
      <c r="D703" s="119"/>
      <c r="E703" s="119"/>
      <c r="F703" s="119"/>
      <c r="G703" s="119"/>
      <c r="H703" s="119"/>
      <c r="I703" s="119"/>
      <c r="J703" s="119"/>
      <c r="K703" s="119"/>
      <c r="L703" s="119"/>
      <c r="M703" s="119"/>
      <c r="N703" s="119"/>
      <c r="O703" s="119"/>
      <c r="P703" s="119"/>
    </row>
    <row r="704" spans="2:16">
      <c r="B704" s="119"/>
      <c r="C704" s="119"/>
      <c r="D704" s="119"/>
      <c r="E704" s="119"/>
      <c r="F704" s="119"/>
      <c r="G704" s="119"/>
      <c r="H704" s="119"/>
      <c r="I704" s="119"/>
      <c r="J704" s="119"/>
      <c r="K704" s="119"/>
      <c r="L704" s="119"/>
      <c r="M704" s="119"/>
      <c r="N704" s="119"/>
      <c r="O704" s="119"/>
      <c r="P704" s="119"/>
    </row>
    <row r="705" spans="2:16">
      <c r="B705" s="119"/>
      <c r="C705" s="119"/>
      <c r="D705" s="119"/>
      <c r="E705" s="119"/>
      <c r="F705" s="119"/>
      <c r="G705" s="119"/>
      <c r="H705" s="119"/>
      <c r="I705" s="119"/>
      <c r="J705" s="119"/>
      <c r="K705" s="119"/>
      <c r="L705" s="119"/>
      <c r="M705" s="119"/>
      <c r="N705" s="119"/>
      <c r="O705" s="119"/>
      <c r="P705" s="119"/>
    </row>
    <row r="706" spans="2:16">
      <c r="B706" s="119"/>
      <c r="C706" s="119"/>
      <c r="D706" s="119"/>
      <c r="E706" s="119"/>
      <c r="F706" s="119"/>
      <c r="G706" s="119"/>
      <c r="H706" s="119"/>
      <c r="I706" s="119"/>
      <c r="J706" s="119"/>
      <c r="K706" s="119"/>
      <c r="L706" s="119"/>
      <c r="M706" s="119"/>
      <c r="N706" s="119"/>
      <c r="O706" s="119"/>
      <c r="P706" s="119"/>
    </row>
    <row r="707" spans="2:16">
      <c r="B707" s="119"/>
      <c r="C707" s="119"/>
      <c r="D707" s="119"/>
      <c r="E707" s="119"/>
      <c r="F707" s="119"/>
      <c r="G707" s="119"/>
      <c r="H707" s="119"/>
      <c r="I707" s="119"/>
      <c r="J707" s="119"/>
      <c r="K707" s="119"/>
      <c r="L707" s="119"/>
      <c r="M707" s="119"/>
      <c r="N707" s="119"/>
      <c r="O707" s="119"/>
      <c r="P707" s="119"/>
    </row>
    <row r="708" spans="2:16">
      <c r="B708" s="119"/>
      <c r="C708" s="119"/>
      <c r="D708" s="119"/>
      <c r="E708" s="119"/>
      <c r="F708" s="119"/>
      <c r="G708" s="119"/>
      <c r="H708" s="119"/>
      <c r="I708" s="119"/>
      <c r="J708" s="119"/>
      <c r="K708" s="119"/>
      <c r="L708" s="119"/>
      <c r="M708" s="119"/>
      <c r="N708" s="119"/>
      <c r="O708" s="119"/>
      <c r="P708" s="119"/>
    </row>
    <row r="709" spans="2:16">
      <c r="B709" s="119"/>
      <c r="C709" s="119"/>
      <c r="D709" s="119"/>
      <c r="E709" s="119"/>
      <c r="F709" s="119"/>
      <c r="G709" s="119"/>
      <c r="H709" s="119"/>
      <c r="I709" s="119"/>
      <c r="J709" s="119"/>
      <c r="K709" s="119"/>
      <c r="L709" s="119"/>
      <c r="M709" s="119"/>
      <c r="N709" s="119"/>
      <c r="O709" s="119"/>
      <c r="P709" s="119"/>
    </row>
    <row r="710" spans="2:16">
      <c r="B710" s="119"/>
      <c r="C710" s="119"/>
      <c r="D710" s="119"/>
      <c r="E710" s="119"/>
      <c r="F710" s="119"/>
      <c r="G710" s="119"/>
      <c r="H710" s="119"/>
      <c r="I710" s="119"/>
      <c r="J710" s="119"/>
      <c r="K710" s="119"/>
      <c r="L710" s="119"/>
      <c r="M710" s="119"/>
      <c r="N710" s="119"/>
      <c r="O710" s="119"/>
      <c r="P710" s="119"/>
    </row>
    <row r="711" spans="2:16">
      <c r="B711" s="119"/>
      <c r="C711" s="119"/>
      <c r="D711" s="119"/>
      <c r="E711" s="119"/>
      <c r="F711" s="119"/>
      <c r="G711" s="119"/>
      <c r="H711" s="119"/>
      <c r="I711" s="119"/>
      <c r="J711" s="119"/>
      <c r="K711" s="119"/>
      <c r="L711" s="119"/>
      <c r="M711" s="119"/>
      <c r="N711" s="119"/>
      <c r="O711" s="119"/>
      <c r="P711" s="119"/>
    </row>
    <row r="712" spans="2:16">
      <c r="B712" s="119"/>
      <c r="C712" s="119"/>
      <c r="D712" s="119"/>
      <c r="E712" s="119"/>
      <c r="F712" s="119"/>
      <c r="G712" s="119"/>
      <c r="H712" s="119"/>
      <c r="I712" s="119"/>
      <c r="J712" s="119"/>
      <c r="K712" s="119"/>
      <c r="L712" s="119"/>
      <c r="M712" s="119"/>
      <c r="N712" s="119"/>
      <c r="O712" s="119"/>
      <c r="P712" s="119"/>
    </row>
    <row r="713" spans="2:16">
      <c r="B713" s="119"/>
      <c r="C713" s="119"/>
      <c r="D713" s="119"/>
      <c r="E713" s="119"/>
      <c r="F713" s="119"/>
      <c r="G713" s="119"/>
      <c r="H713" s="119"/>
      <c r="I713" s="119"/>
      <c r="J713" s="119"/>
      <c r="K713" s="119"/>
      <c r="L713" s="119"/>
      <c r="M713" s="119"/>
      <c r="N713" s="119"/>
      <c r="O713" s="119"/>
      <c r="P713" s="119"/>
    </row>
    <row r="714" spans="2:16">
      <c r="B714" s="119"/>
      <c r="C714" s="119"/>
      <c r="D714" s="119"/>
      <c r="E714" s="119"/>
      <c r="F714" s="119"/>
      <c r="G714" s="119"/>
      <c r="H714" s="119"/>
      <c r="I714" s="119"/>
      <c r="J714" s="119"/>
      <c r="K714" s="119"/>
      <c r="L714" s="119"/>
      <c r="M714" s="119"/>
      <c r="N714" s="119"/>
      <c r="O714" s="119"/>
      <c r="P714" s="119"/>
    </row>
    <row r="715" spans="2:16">
      <c r="B715" s="119"/>
      <c r="C715" s="119"/>
      <c r="D715" s="119"/>
      <c r="E715" s="119"/>
      <c r="F715" s="119"/>
      <c r="G715" s="119"/>
      <c r="H715" s="119"/>
      <c r="I715" s="119"/>
      <c r="J715" s="119"/>
      <c r="K715" s="119"/>
      <c r="L715" s="119"/>
      <c r="M715" s="119"/>
      <c r="N715" s="119"/>
      <c r="O715" s="119"/>
      <c r="P715" s="119"/>
    </row>
    <row r="716" spans="2:16">
      <c r="B716" s="119"/>
      <c r="C716" s="119"/>
      <c r="D716" s="119"/>
      <c r="E716" s="119"/>
      <c r="F716" s="119"/>
      <c r="G716" s="119"/>
      <c r="H716" s="119"/>
      <c r="I716" s="119"/>
      <c r="J716" s="119"/>
      <c r="K716" s="119"/>
      <c r="L716" s="119"/>
      <c r="M716" s="119"/>
      <c r="N716" s="119"/>
      <c r="O716" s="119"/>
      <c r="P716" s="119"/>
    </row>
    <row r="717" spans="2:16">
      <c r="B717" s="119"/>
      <c r="C717" s="119"/>
      <c r="D717" s="119"/>
      <c r="E717" s="119"/>
      <c r="F717" s="119"/>
      <c r="G717" s="119"/>
      <c r="H717" s="119"/>
      <c r="I717" s="119"/>
      <c r="J717" s="119"/>
      <c r="K717" s="119"/>
      <c r="L717" s="119"/>
      <c r="M717" s="119"/>
      <c r="N717" s="119"/>
      <c r="O717" s="119"/>
      <c r="P717" s="119"/>
    </row>
    <row r="718" spans="2:16">
      <c r="B718" s="119"/>
      <c r="C718" s="119"/>
      <c r="D718" s="119"/>
      <c r="E718" s="119"/>
      <c r="F718" s="119"/>
      <c r="G718" s="119"/>
      <c r="H718" s="119"/>
      <c r="I718" s="119"/>
      <c r="J718" s="119"/>
      <c r="K718" s="119"/>
      <c r="L718" s="119"/>
      <c r="M718" s="119"/>
      <c r="N718" s="119"/>
      <c r="O718" s="119"/>
      <c r="P718" s="119"/>
    </row>
    <row r="719" spans="2:16">
      <c r="B719" s="119"/>
      <c r="C719" s="119"/>
      <c r="D719" s="119"/>
      <c r="E719" s="119"/>
      <c r="F719" s="119"/>
      <c r="G719" s="119"/>
      <c r="H719" s="119"/>
      <c r="I719" s="119"/>
      <c r="J719" s="119"/>
      <c r="K719" s="119"/>
      <c r="L719" s="119"/>
      <c r="M719" s="119"/>
      <c r="N719" s="119"/>
      <c r="O719" s="119"/>
      <c r="P719" s="119"/>
    </row>
    <row r="720" spans="2:16">
      <c r="B720" s="119"/>
      <c r="C720" s="119"/>
      <c r="D720" s="119"/>
      <c r="E720" s="119"/>
      <c r="F720" s="119"/>
      <c r="G720" s="119"/>
      <c r="H720" s="119"/>
      <c r="I720" s="119"/>
      <c r="J720" s="119"/>
      <c r="K720" s="119"/>
      <c r="L720" s="119"/>
      <c r="M720" s="119"/>
      <c r="N720" s="119"/>
      <c r="O720" s="119"/>
      <c r="P720" s="119"/>
    </row>
    <row r="721" spans="2:16">
      <c r="B721" s="119"/>
      <c r="C721" s="119"/>
      <c r="D721" s="119"/>
      <c r="E721" s="119"/>
      <c r="F721" s="119"/>
      <c r="G721" s="119"/>
      <c r="H721" s="119"/>
      <c r="I721" s="119"/>
      <c r="J721" s="119"/>
      <c r="K721" s="119"/>
      <c r="L721" s="119"/>
      <c r="M721" s="119"/>
      <c r="N721" s="119"/>
      <c r="O721" s="119"/>
      <c r="P721" s="119"/>
    </row>
    <row r="722" spans="2:16">
      <c r="B722" s="119"/>
      <c r="C722" s="119"/>
      <c r="D722" s="119"/>
      <c r="E722" s="119"/>
      <c r="F722" s="119"/>
      <c r="G722" s="119"/>
      <c r="H722" s="119"/>
      <c r="I722" s="119"/>
      <c r="J722" s="119"/>
      <c r="K722" s="119"/>
      <c r="L722" s="119"/>
      <c r="M722" s="119"/>
      <c r="N722" s="119"/>
      <c r="O722" s="119"/>
      <c r="P722" s="119"/>
    </row>
    <row r="723" spans="2:16">
      <c r="B723" s="119"/>
      <c r="C723" s="119"/>
      <c r="D723" s="119"/>
      <c r="E723" s="119"/>
      <c r="F723" s="119"/>
      <c r="G723" s="119"/>
      <c r="H723" s="119"/>
      <c r="I723" s="119"/>
      <c r="J723" s="119"/>
      <c r="K723" s="119"/>
      <c r="L723" s="119"/>
      <c r="M723" s="119"/>
      <c r="N723" s="119"/>
      <c r="O723" s="119"/>
      <c r="P723" s="119"/>
    </row>
    <row r="724" spans="2:16">
      <c r="B724" s="119"/>
      <c r="C724" s="119"/>
      <c r="D724" s="119"/>
      <c r="E724" s="119"/>
      <c r="F724" s="119"/>
      <c r="G724" s="119"/>
      <c r="H724" s="119"/>
      <c r="I724" s="119"/>
      <c r="J724" s="119"/>
      <c r="K724" s="119"/>
      <c r="L724" s="119"/>
      <c r="M724" s="119"/>
      <c r="N724" s="119"/>
      <c r="O724" s="119"/>
      <c r="P724" s="119"/>
    </row>
    <row r="725" spans="2:16">
      <c r="B725" s="119"/>
      <c r="C725" s="119"/>
      <c r="D725" s="119"/>
      <c r="E725" s="119"/>
      <c r="F725" s="119"/>
      <c r="G725" s="119"/>
      <c r="H725" s="119"/>
      <c r="I725" s="119"/>
      <c r="J725" s="119"/>
      <c r="K725" s="119"/>
      <c r="L725" s="119"/>
      <c r="M725" s="119"/>
      <c r="N725" s="119"/>
      <c r="O725" s="119"/>
      <c r="P725" s="119"/>
    </row>
    <row r="726" spans="2:16">
      <c r="B726" s="119"/>
      <c r="C726" s="119"/>
      <c r="D726" s="119"/>
      <c r="E726" s="119"/>
      <c r="F726" s="119"/>
      <c r="G726" s="119"/>
      <c r="H726" s="119"/>
      <c r="I726" s="119"/>
      <c r="J726" s="119"/>
      <c r="K726" s="119"/>
      <c r="L726" s="119"/>
      <c r="M726" s="119"/>
      <c r="N726" s="119"/>
      <c r="O726" s="119"/>
      <c r="P726" s="119"/>
    </row>
    <row r="727" spans="2:16">
      <c r="B727" s="119"/>
      <c r="C727" s="119"/>
      <c r="D727" s="119"/>
      <c r="E727" s="119"/>
      <c r="F727" s="119"/>
      <c r="G727" s="119"/>
      <c r="H727" s="119"/>
      <c r="I727" s="119"/>
      <c r="J727" s="119"/>
      <c r="K727" s="119"/>
      <c r="L727" s="119"/>
      <c r="M727" s="119"/>
      <c r="N727" s="119"/>
      <c r="O727" s="119"/>
      <c r="P727" s="119"/>
    </row>
    <row r="728" spans="2:16">
      <c r="B728" s="119"/>
      <c r="C728" s="119"/>
      <c r="D728" s="119"/>
      <c r="E728" s="119"/>
      <c r="F728" s="119"/>
      <c r="G728" s="119"/>
      <c r="H728" s="119"/>
      <c r="I728" s="119"/>
      <c r="J728" s="119"/>
      <c r="K728" s="119"/>
      <c r="L728" s="119"/>
      <c r="M728" s="119"/>
      <c r="N728" s="119"/>
      <c r="O728" s="119"/>
      <c r="P728" s="119"/>
    </row>
    <row r="729" spans="2:16">
      <c r="B729" s="119"/>
      <c r="C729" s="119"/>
      <c r="D729" s="119"/>
      <c r="E729" s="119"/>
      <c r="F729" s="119"/>
      <c r="G729" s="119"/>
      <c r="H729" s="119"/>
      <c r="I729" s="119"/>
      <c r="J729" s="119"/>
      <c r="K729" s="119"/>
      <c r="L729" s="119"/>
      <c r="M729" s="119"/>
      <c r="N729" s="119"/>
      <c r="O729" s="119"/>
      <c r="P729" s="119"/>
    </row>
    <row r="730" spans="2:16">
      <c r="B730" s="119"/>
      <c r="C730" s="119"/>
      <c r="D730" s="119"/>
      <c r="E730" s="119"/>
      <c r="F730" s="119"/>
      <c r="G730" s="119"/>
      <c r="H730" s="119"/>
      <c r="I730" s="119"/>
      <c r="J730" s="119"/>
      <c r="K730" s="119"/>
      <c r="L730" s="119"/>
      <c r="M730" s="119"/>
      <c r="N730" s="119"/>
      <c r="O730" s="119"/>
      <c r="P730" s="119"/>
    </row>
    <row r="731" spans="2:16">
      <c r="B731" s="119"/>
      <c r="C731" s="119"/>
      <c r="D731" s="119"/>
      <c r="E731" s="119"/>
      <c r="F731" s="119"/>
      <c r="G731" s="119"/>
      <c r="H731" s="119"/>
      <c r="I731" s="119"/>
      <c r="J731" s="119"/>
      <c r="K731" s="119"/>
      <c r="L731" s="119"/>
      <c r="M731" s="119"/>
      <c r="N731" s="119"/>
      <c r="O731" s="119"/>
      <c r="P731" s="119"/>
    </row>
    <row r="732" spans="2:16">
      <c r="B732" s="119"/>
      <c r="C732" s="119"/>
      <c r="D732" s="119"/>
      <c r="E732" s="119"/>
      <c r="F732" s="119"/>
      <c r="G732" s="119"/>
      <c r="H732" s="119"/>
      <c r="I732" s="119"/>
      <c r="J732" s="119"/>
      <c r="K732" s="119"/>
      <c r="L732" s="119"/>
      <c r="M732" s="119"/>
      <c r="N732" s="119"/>
      <c r="O732" s="119"/>
      <c r="P732" s="119"/>
    </row>
    <row r="733" spans="2:16">
      <c r="B733" s="119"/>
      <c r="C733" s="119"/>
      <c r="D733" s="119"/>
      <c r="E733" s="119"/>
      <c r="F733" s="119"/>
      <c r="G733" s="119"/>
      <c r="H733" s="119"/>
      <c r="I733" s="119"/>
      <c r="J733" s="119"/>
      <c r="K733" s="119"/>
      <c r="L733" s="119"/>
      <c r="M733" s="119"/>
      <c r="N733" s="119"/>
      <c r="O733" s="119"/>
      <c r="P733" s="119"/>
    </row>
    <row r="734" spans="2:16">
      <c r="B734" s="119"/>
      <c r="C734" s="119"/>
      <c r="D734" s="119"/>
      <c r="E734" s="119"/>
      <c r="F734" s="119"/>
      <c r="G734" s="119"/>
      <c r="H734" s="119"/>
      <c r="I734" s="119"/>
      <c r="J734" s="119"/>
      <c r="K734" s="119"/>
      <c r="L734" s="119"/>
      <c r="M734" s="119"/>
      <c r="N734" s="119"/>
      <c r="O734" s="119"/>
      <c r="P734" s="119"/>
    </row>
    <row r="735" spans="2:16">
      <c r="B735" s="119"/>
      <c r="C735" s="119"/>
      <c r="D735" s="119"/>
      <c r="E735" s="119"/>
      <c r="F735" s="119"/>
      <c r="G735" s="119"/>
      <c r="H735" s="119"/>
      <c r="I735" s="119"/>
      <c r="J735" s="119"/>
      <c r="K735" s="119"/>
      <c r="L735" s="119"/>
      <c r="M735" s="119"/>
      <c r="N735" s="119"/>
      <c r="O735" s="119"/>
      <c r="P735" s="119"/>
    </row>
    <row r="736" spans="2:16">
      <c r="B736" s="119"/>
      <c r="C736" s="119"/>
      <c r="D736" s="119"/>
      <c r="E736" s="119"/>
      <c r="F736" s="119"/>
      <c r="G736" s="119"/>
      <c r="H736" s="119"/>
      <c r="I736" s="119"/>
      <c r="J736" s="119"/>
      <c r="K736" s="119"/>
      <c r="L736" s="119"/>
      <c r="M736" s="119"/>
      <c r="N736" s="119"/>
      <c r="O736" s="119"/>
      <c r="P736" s="119"/>
    </row>
    <row r="737" spans="2:16">
      <c r="B737" s="119"/>
      <c r="C737" s="119"/>
      <c r="D737" s="119"/>
      <c r="E737" s="119"/>
      <c r="F737" s="119"/>
      <c r="G737" s="119"/>
      <c r="H737" s="119"/>
      <c r="I737" s="119"/>
      <c r="J737" s="119"/>
      <c r="K737" s="119"/>
      <c r="L737" s="119"/>
      <c r="M737" s="119"/>
      <c r="N737" s="119"/>
      <c r="O737" s="119"/>
      <c r="P737" s="119"/>
    </row>
    <row r="738" spans="2:16">
      <c r="B738" s="119"/>
      <c r="C738" s="119"/>
      <c r="D738" s="119"/>
      <c r="E738" s="119"/>
      <c r="F738" s="119"/>
      <c r="G738" s="119"/>
      <c r="H738" s="119"/>
      <c r="I738" s="119"/>
      <c r="J738" s="119"/>
      <c r="K738" s="119"/>
      <c r="L738" s="119"/>
      <c r="M738" s="119"/>
      <c r="N738" s="119"/>
      <c r="O738" s="119"/>
      <c r="P738" s="119"/>
    </row>
    <row r="739" spans="2:16">
      <c r="B739" s="119"/>
      <c r="C739" s="119"/>
      <c r="D739" s="119"/>
      <c r="E739" s="119"/>
      <c r="F739" s="119"/>
      <c r="G739" s="119"/>
      <c r="H739" s="119"/>
      <c r="I739" s="119"/>
      <c r="J739" s="119"/>
      <c r="K739" s="119"/>
      <c r="L739" s="119"/>
      <c r="M739" s="119"/>
      <c r="N739" s="119"/>
      <c r="O739" s="119"/>
      <c r="P739" s="119"/>
    </row>
    <row r="740" spans="2:16">
      <c r="B740" s="119"/>
      <c r="C740" s="119"/>
      <c r="D740" s="119"/>
      <c r="E740" s="119"/>
      <c r="F740" s="119"/>
      <c r="G740" s="119"/>
      <c r="H740" s="119"/>
      <c r="I740" s="119"/>
      <c r="J740" s="119"/>
      <c r="K740" s="119"/>
      <c r="L740" s="119"/>
      <c r="M740" s="119"/>
      <c r="N740" s="119"/>
      <c r="O740" s="119"/>
      <c r="P740" s="119"/>
    </row>
    <row r="741" spans="2:16">
      <c r="B741" s="119"/>
      <c r="C741" s="119"/>
      <c r="D741" s="119"/>
      <c r="E741" s="119"/>
      <c r="F741" s="119"/>
      <c r="G741" s="119"/>
      <c r="H741" s="119"/>
      <c r="I741" s="119"/>
      <c r="J741" s="119"/>
      <c r="K741" s="119"/>
      <c r="L741" s="119"/>
      <c r="M741" s="119"/>
      <c r="N741" s="119"/>
      <c r="O741" s="119"/>
      <c r="P741" s="119"/>
    </row>
    <row r="742" spans="2:16">
      <c r="B742" s="119"/>
      <c r="C742" s="119"/>
      <c r="D742" s="119"/>
      <c r="E742" s="119"/>
      <c r="F742" s="119"/>
      <c r="G742" s="119"/>
      <c r="H742" s="119"/>
      <c r="I742" s="119"/>
      <c r="J742" s="119"/>
      <c r="K742" s="119"/>
      <c r="L742" s="119"/>
      <c r="M742" s="119"/>
      <c r="N742" s="119"/>
      <c r="O742" s="119"/>
      <c r="P742" s="119"/>
    </row>
    <row r="743" spans="2:16">
      <c r="B743" s="119"/>
      <c r="C743" s="119"/>
      <c r="D743" s="119"/>
      <c r="E743" s="119"/>
      <c r="F743" s="119"/>
      <c r="G743" s="119"/>
      <c r="H743" s="119"/>
      <c r="I743" s="119"/>
      <c r="J743" s="119"/>
      <c r="K743" s="119"/>
      <c r="L743" s="119"/>
      <c r="M743" s="119"/>
      <c r="N743" s="119"/>
      <c r="O743" s="119"/>
      <c r="P743" s="119"/>
    </row>
    <row r="744" spans="2:16">
      <c r="B744" s="119"/>
      <c r="C744" s="119"/>
      <c r="D744" s="119"/>
      <c r="E744" s="119"/>
      <c r="F744" s="119"/>
      <c r="G744" s="119"/>
      <c r="H744" s="119"/>
      <c r="I744" s="119"/>
      <c r="J744" s="119"/>
      <c r="K744" s="119"/>
      <c r="L744" s="119"/>
      <c r="M744" s="119"/>
      <c r="N744" s="119"/>
      <c r="O744" s="119"/>
      <c r="P744" s="119"/>
    </row>
    <row r="745" spans="2:16">
      <c r="B745" s="119"/>
      <c r="C745" s="119"/>
      <c r="D745" s="119"/>
      <c r="E745" s="119"/>
      <c r="F745" s="119"/>
      <c r="G745" s="119"/>
      <c r="H745" s="119"/>
      <c r="I745" s="119"/>
      <c r="J745" s="119"/>
      <c r="K745" s="119"/>
      <c r="L745" s="119"/>
      <c r="M745" s="119"/>
      <c r="N745" s="119"/>
      <c r="O745" s="119"/>
      <c r="P745" s="119"/>
    </row>
    <row r="746" spans="2:16">
      <c r="B746" s="119"/>
      <c r="C746" s="119"/>
      <c r="D746" s="119"/>
      <c r="E746" s="119"/>
      <c r="F746" s="119"/>
      <c r="G746" s="119"/>
      <c r="H746" s="119"/>
      <c r="I746" s="119"/>
      <c r="J746" s="119"/>
      <c r="K746" s="119"/>
      <c r="L746" s="119"/>
      <c r="M746" s="119"/>
      <c r="N746" s="119"/>
      <c r="O746" s="119"/>
      <c r="P746" s="119"/>
    </row>
    <row r="747" spans="2:16">
      <c r="B747" s="119"/>
      <c r="C747" s="119"/>
      <c r="D747" s="119"/>
      <c r="E747" s="119"/>
      <c r="F747" s="119"/>
      <c r="G747" s="119"/>
      <c r="H747" s="119"/>
      <c r="I747" s="119"/>
      <c r="J747" s="119"/>
      <c r="K747" s="119"/>
      <c r="L747" s="119"/>
      <c r="M747" s="119"/>
      <c r="N747" s="119"/>
      <c r="O747" s="119"/>
      <c r="P747" s="119"/>
    </row>
    <row r="748" spans="2:16">
      <c r="B748" s="119"/>
      <c r="C748" s="119"/>
      <c r="D748" s="119"/>
      <c r="E748" s="119"/>
      <c r="F748" s="119"/>
      <c r="G748" s="119"/>
      <c r="H748" s="119"/>
      <c r="I748" s="119"/>
      <c r="J748" s="119"/>
      <c r="K748" s="119"/>
      <c r="L748" s="119"/>
      <c r="M748" s="119"/>
      <c r="N748" s="119"/>
      <c r="O748" s="119"/>
      <c r="P748" s="119"/>
    </row>
    <row r="749" spans="2:16">
      <c r="B749" s="119"/>
      <c r="C749" s="119"/>
      <c r="D749" s="119"/>
      <c r="E749" s="119"/>
      <c r="F749" s="119"/>
      <c r="G749" s="119"/>
      <c r="H749" s="119"/>
      <c r="I749" s="119"/>
      <c r="J749" s="119"/>
      <c r="K749" s="119"/>
      <c r="L749" s="119"/>
      <c r="M749" s="119"/>
      <c r="N749" s="119"/>
      <c r="O749" s="119"/>
      <c r="P749" s="119"/>
    </row>
    <row r="750" spans="2:16">
      <c r="B750" s="119"/>
      <c r="C750" s="119"/>
      <c r="D750" s="119"/>
      <c r="E750" s="119"/>
      <c r="F750" s="119"/>
      <c r="G750" s="119"/>
      <c r="H750" s="119"/>
      <c r="I750" s="119"/>
      <c r="J750" s="119"/>
      <c r="K750" s="119"/>
      <c r="L750" s="119"/>
      <c r="M750" s="119"/>
      <c r="N750" s="119"/>
      <c r="O750" s="119"/>
      <c r="P750" s="119"/>
    </row>
    <row r="751" spans="2:16">
      <c r="B751" s="119"/>
      <c r="C751" s="119"/>
      <c r="D751" s="119"/>
      <c r="E751" s="119"/>
      <c r="F751" s="119"/>
      <c r="G751" s="119"/>
      <c r="H751" s="119"/>
      <c r="I751" s="119"/>
      <c r="J751" s="119"/>
      <c r="K751" s="119"/>
      <c r="L751" s="119"/>
      <c r="M751" s="119"/>
      <c r="N751" s="119"/>
      <c r="O751" s="119"/>
      <c r="P751" s="119"/>
    </row>
    <row r="752" spans="2:16">
      <c r="B752" s="119"/>
      <c r="C752" s="119"/>
      <c r="D752" s="119"/>
      <c r="E752" s="119"/>
      <c r="F752" s="119"/>
      <c r="G752" s="119"/>
      <c r="H752" s="119"/>
      <c r="I752" s="119"/>
      <c r="J752" s="119"/>
      <c r="K752" s="119"/>
      <c r="L752" s="119"/>
      <c r="M752" s="119"/>
      <c r="N752" s="119"/>
      <c r="O752" s="119"/>
      <c r="P752" s="119"/>
    </row>
    <row r="753" spans="2:16">
      <c r="B753" s="119"/>
      <c r="C753" s="119"/>
      <c r="D753" s="119"/>
      <c r="E753" s="119"/>
      <c r="F753" s="119"/>
      <c r="G753" s="119"/>
      <c r="H753" s="119"/>
      <c r="I753" s="119"/>
      <c r="J753" s="119"/>
      <c r="K753" s="119"/>
      <c r="L753" s="119"/>
      <c r="M753" s="119"/>
      <c r="N753" s="119"/>
      <c r="O753" s="119"/>
      <c r="P753" s="119"/>
    </row>
    <row r="754" spans="2:16">
      <c r="B754" s="119"/>
      <c r="C754" s="119"/>
      <c r="D754" s="119"/>
      <c r="E754" s="119"/>
      <c r="F754" s="119"/>
      <c r="G754" s="119"/>
      <c r="H754" s="119"/>
      <c r="I754" s="119"/>
      <c r="J754" s="119"/>
      <c r="K754" s="119"/>
      <c r="L754" s="119"/>
      <c r="M754" s="119"/>
      <c r="N754" s="119"/>
      <c r="O754" s="119"/>
      <c r="P754" s="119"/>
    </row>
    <row r="755" spans="2:16">
      <c r="B755" s="119"/>
      <c r="C755" s="119"/>
      <c r="D755" s="119"/>
      <c r="E755" s="119"/>
      <c r="F755" s="119"/>
      <c r="G755" s="119"/>
      <c r="H755" s="119"/>
      <c r="I755" s="119"/>
      <c r="J755" s="119"/>
      <c r="K755" s="119"/>
      <c r="L755" s="119"/>
      <c r="M755" s="119"/>
      <c r="N755" s="119"/>
      <c r="O755" s="119"/>
      <c r="P755" s="119"/>
    </row>
    <row r="756" spans="2:16">
      <c r="B756" s="119"/>
      <c r="C756" s="119"/>
      <c r="D756" s="119"/>
      <c r="E756" s="119"/>
      <c r="F756" s="119"/>
      <c r="G756" s="119"/>
      <c r="H756" s="119"/>
      <c r="I756" s="119"/>
      <c r="J756" s="119"/>
      <c r="K756" s="119"/>
      <c r="L756" s="119"/>
      <c r="M756" s="119"/>
      <c r="N756" s="119"/>
      <c r="O756" s="119"/>
      <c r="P756" s="119"/>
    </row>
    <row r="757" spans="2:16">
      <c r="B757" s="119"/>
      <c r="C757" s="119"/>
      <c r="D757" s="119"/>
      <c r="E757" s="119"/>
      <c r="F757" s="119"/>
      <c r="G757" s="119"/>
      <c r="H757" s="119"/>
      <c r="I757" s="119"/>
      <c r="J757" s="119"/>
      <c r="K757" s="119"/>
      <c r="L757" s="119"/>
      <c r="M757" s="119"/>
      <c r="N757" s="119"/>
      <c r="O757" s="119"/>
      <c r="P757" s="119"/>
    </row>
    <row r="758" spans="2:16">
      <c r="B758" s="119"/>
      <c r="C758" s="119"/>
      <c r="D758" s="119"/>
      <c r="E758" s="119"/>
      <c r="F758" s="119"/>
      <c r="G758" s="119"/>
      <c r="H758" s="119"/>
      <c r="I758" s="119"/>
      <c r="J758" s="119"/>
      <c r="K758" s="119"/>
      <c r="L758" s="119"/>
      <c r="M758" s="119"/>
      <c r="N758" s="119"/>
      <c r="O758" s="119"/>
      <c r="P758" s="119"/>
    </row>
    <row r="759" spans="2:16">
      <c r="B759" s="119"/>
      <c r="C759" s="119"/>
      <c r="D759" s="119"/>
      <c r="E759" s="119"/>
      <c r="F759" s="119"/>
      <c r="G759" s="119"/>
      <c r="H759" s="119"/>
      <c r="I759" s="119"/>
      <c r="J759" s="119"/>
      <c r="K759" s="119"/>
      <c r="L759" s="119"/>
      <c r="M759" s="119"/>
      <c r="N759" s="119"/>
      <c r="O759" s="119"/>
      <c r="P759" s="119"/>
    </row>
    <row r="760" spans="2:16">
      <c r="B760" s="119"/>
      <c r="C760" s="119"/>
      <c r="D760" s="119"/>
      <c r="E760" s="119"/>
      <c r="F760" s="119"/>
      <c r="G760" s="119"/>
      <c r="H760" s="119"/>
      <c r="I760" s="119"/>
      <c r="J760" s="119"/>
      <c r="K760" s="119"/>
      <c r="L760" s="119"/>
      <c r="M760" s="119"/>
      <c r="N760" s="119"/>
      <c r="O760" s="119"/>
      <c r="P760" s="119"/>
    </row>
    <row r="761" spans="2:16">
      <c r="B761" s="119"/>
      <c r="C761" s="119"/>
      <c r="D761" s="119"/>
      <c r="E761" s="119"/>
      <c r="F761" s="119"/>
      <c r="G761" s="119"/>
      <c r="H761" s="119"/>
      <c r="I761" s="119"/>
      <c r="J761" s="119"/>
      <c r="K761" s="119"/>
      <c r="L761" s="119"/>
      <c r="M761" s="119"/>
      <c r="N761" s="119"/>
      <c r="O761" s="119"/>
      <c r="P761" s="119"/>
    </row>
    <row r="762" spans="2:16">
      <c r="B762" s="119"/>
      <c r="C762" s="119"/>
      <c r="D762" s="119"/>
      <c r="E762" s="119"/>
      <c r="F762" s="119"/>
      <c r="G762" s="119"/>
      <c r="H762" s="119"/>
      <c r="I762" s="119"/>
      <c r="J762" s="119"/>
      <c r="K762" s="119"/>
      <c r="L762" s="119"/>
      <c r="M762" s="119"/>
      <c r="N762" s="119"/>
      <c r="O762" s="119"/>
      <c r="P762" s="119"/>
    </row>
    <row r="763" spans="2:16">
      <c r="B763" s="119"/>
      <c r="C763" s="119"/>
      <c r="D763" s="119"/>
      <c r="E763" s="119"/>
      <c r="F763" s="119"/>
      <c r="G763" s="119"/>
      <c r="H763" s="119"/>
      <c r="I763" s="119"/>
      <c r="J763" s="119"/>
      <c r="K763" s="119"/>
      <c r="L763" s="119"/>
      <c r="M763" s="119"/>
      <c r="N763" s="119"/>
      <c r="O763" s="119"/>
      <c r="P763" s="119"/>
    </row>
    <row r="764" spans="2:16">
      <c r="B764" s="119"/>
      <c r="C764" s="119"/>
      <c r="D764" s="119"/>
      <c r="E764" s="119"/>
      <c r="F764" s="119"/>
      <c r="G764" s="119"/>
      <c r="H764" s="119"/>
      <c r="I764" s="119"/>
      <c r="J764" s="119"/>
      <c r="K764" s="119"/>
      <c r="L764" s="119"/>
      <c r="M764" s="119"/>
      <c r="N764" s="119"/>
      <c r="O764" s="119"/>
      <c r="P764" s="119"/>
    </row>
    <row r="765" spans="2:16">
      <c r="B765" s="119"/>
      <c r="C765" s="119"/>
      <c r="D765" s="119"/>
      <c r="E765" s="119"/>
      <c r="F765" s="119"/>
      <c r="G765" s="119"/>
      <c r="H765" s="119"/>
      <c r="I765" s="119"/>
      <c r="J765" s="119"/>
      <c r="K765" s="119"/>
      <c r="L765" s="119"/>
      <c r="M765" s="119"/>
      <c r="N765" s="119"/>
      <c r="O765" s="119"/>
      <c r="P765" s="119"/>
    </row>
    <row r="766" spans="2:16">
      <c r="B766" s="119"/>
      <c r="C766" s="119"/>
      <c r="D766" s="119"/>
      <c r="E766" s="119"/>
      <c r="F766" s="119"/>
      <c r="G766" s="119"/>
      <c r="H766" s="119"/>
      <c r="I766" s="119"/>
      <c r="J766" s="119"/>
      <c r="K766" s="119"/>
      <c r="L766" s="119"/>
      <c r="M766" s="119"/>
      <c r="N766" s="119"/>
      <c r="O766" s="119"/>
      <c r="P766" s="119"/>
    </row>
    <row r="767" spans="2:16">
      <c r="B767" s="119"/>
      <c r="C767" s="119"/>
      <c r="D767" s="119"/>
      <c r="E767" s="119"/>
      <c r="F767" s="119"/>
      <c r="G767" s="119"/>
      <c r="H767" s="119"/>
      <c r="I767" s="119"/>
      <c r="J767" s="119"/>
      <c r="K767" s="119"/>
      <c r="L767" s="119"/>
      <c r="M767" s="119"/>
      <c r="N767" s="119"/>
      <c r="O767" s="119"/>
      <c r="P767" s="119"/>
    </row>
    <row r="768" spans="2:16">
      <c r="B768" s="119"/>
      <c r="C768" s="119"/>
      <c r="D768" s="119"/>
      <c r="E768" s="119"/>
      <c r="F768" s="119"/>
      <c r="G768" s="119"/>
      <c r="H768" s="119"/>
      <c r="I768" s="119"/>
      <c r="J768" s="119"/>
      <c r="K768" s="119"/>
      <c r="L768" s="119"/>
      <c r="M768" s="119"/>
      <c r="N768" s="119"/>
      <c r="O768" s="119"/>
      <c r="P768" s="119"/>
    </row>
    <row r="769" spans="2:16">
      <c r="B769" s="119"/>
      <c r="C769" s="119"/>
      <c r="D769" s="119"/>
      <c r="E769" s="119"/>
      <c r="F769" s="119"/>
      <c r="G769" s="119"/>
      <c r="H769" s="119"/>
      <c r="I769" s="119"/>
      <c r="J769" s="119"/>
      <c r="K769" s="119"/>
      <c r="L769" s="119"/>
      <c r="M769" s="119"/>
      <c r="N769" s="119"/>
      <c r="O769" s="119"/>
      <c r="P769" s="119"/>
    </row>
    <row r="770" spans="2:16">
      <c r="B770" s="119"/>
      <c r="C770" s="119"/>
      <c r="D770" s="119"/>
      <c r="E770" s="119"/>
      <c r="F770" s="119"/>
      <c r="G770" s="119"/>
      <c r="H770" s="119"/>
      <c r="I770" s="119"/>
      <c r="J770" s="119"/>
      <c r="K770" s="119"/>
      <c r="L770" s="119"/>
      <c r="M770" s="119"/>
      <c r="N770" s="119"/>
      <c r="O770" s="119"/>
      <c r="P770" s="119"/>
    </row>
    <row r="771" spans="2:16">
      <c r="B771" s="119"/>
      <c r="C771" s="119"/>
      <c r="D771" s="119"/>
      <c r="E771" s="119"/>
      <c r="F771" s="119"/>
      <c r="G771" s="119"/>
      <c r="H771" s="119"/>
      <c r="I771" s="119"/>
      <c r="J771" s="119"/>
      <c r="K771" s="119"/>
      <c r="L771" s="119"/>
      <c r="M771" s="119"/>
      <c r="N771" s="119"/>
      <c r="O771" s="119"/>
      <c r="P771" s="119"/>
    </row>
    <row r="772" spans="2:16">
      <c r="B772" s="119"/>
      <c r="C772" s="119"/>
      <c r="D772" s="119"/>
      <c r="E772" s="119"/>
      <c r="F772" s="119"/>
      <c r="G772" s="119"/>
      <c r="H772" s="119"/>
      <c r="I772" s="119"/>
      <c r="J772" s="119"/>
      <c r="K772" s="119"/>
      <c r="L772" s="119"/>
      <c r="M772" s="119"/>
      <c r="N772" s="119"/>
      <c r="O772" s="119"/>
      <c r="P772" s="119"/>
    </row>
    <row r="773" spans="2:16">
      <c r="B773" s="119"/>
      <c r="C773" s="119"/>
      <c r="D773" s="119"/>
      <c r="E773" s="119"/>
      <c r="F773" s="119"/>
      <c r="G773" s="119"/>
      <c r="H773" s="119"/>
      <c r="I773" s="119"/>
      <c r="J773" s="119"/>
      <c r="K773" s="119"/>
      <c r="L773" s="119"/>
      <c r="M773" s="119"/>
      <c r="N773" s="119"/>
      <c r="O773" s="119"/>
      <c r="P773" s="119"/>
    </row>
    <row r="774" spans="2:16">
      <c r="B774" s="119"/>
      <c r="C774" s="119"/>
      <c r="D774" s="119"/>
      <c r="E774" s="119"/>
      <c r="F774" s="119"/>
      <c r="G774" s="119"/>
      <c r="H774" s="119"/>
      <c r="I774" s="119"/>
      <c r="J774" s="119"/>
      <c r="K774" s="119"/>
      <c r="L774" s="119"/>
      <c r="M774" s="119"/>
      <c r="N774" s="119"/>
      <c r="O774" s="119"/>
      <c r="P774" s="119"/>
    </row>
    <row r="775" spans="2:16">
      <c r="B775" s="119"/>
      <c r="C775" s="119"/>
      <c r="D775" s="119"/>
      <c r="E775" s="119"/>
      <c r="F775" s="119"/>
      <c r="G775" s="119"/>
      <c r="H775" s="119"/>
      <c r="I775" s="119"/>
      <c r="J775" s="119"/>
      <c r="K775" s="119"/>
      <c r="L775" s="119"/>
      <c r="M775" s="119"/>
      <c r="N775" s="119"/>
      <c r="O775" s="119"/>
      <c r="P775" s="119"/>
    </row>
    <row r="776" spans="2:16">
      <c r="B776" s="119"/>
      <c r="C776" s="119"/>
      <c r="D776" s="119"/>
      <c r="E776" s="119"/>
      <c r="F776" s="119"/>
      <c r="G776" s="119"/>
      <c r="H776" s="119"/>
      <c r="I776" s="119"/>
      <c r="J776" s="119"/>
      <c r="K776" s="119"/>
      <c r="L776" s="119"/>
      <c r="M776" s="119"/>
      <c r="N776" s="119"/>
      <c r="O776" s="119"/>
      <c r="P776" s="119"/>
    </row>
    <row r="777" spans="2:16">
      <c r="B777" s="119"/>
      <c r="C777" s="119"/>
      <c r="D777" s="119"/>
      <c r="E777" s="119"/>
      <c r="F777" s="119"/>
      <c r="G777" s="119"/>
      <c r="H777" s="119"/>
      <c r="I777" s="119"/>
      <c r="J777" s="119"/>
      <c r="K777" s="119"/>
      <c r="L777" s="119"/>
      <c r="M777" s="119"/>
      <c r="N777" s="119"/>
      <c r="O777" s="119"/>
      <c r="P777" s="119"/>
    </row>
    <row r="778" spans="2:16">
      <c r="B778" s="119"/>
      <c r="C778" s="119"/>
      <c r="D778" s="119"/>
      <c r="E778" s="119"/>
      <c r="F778" s="119"/>
      <c r="G778" s="119"/>
      <c r="H778" s="119"/>
      <c r="I778" s="119"/>
      <c r="J778" s="119"/>
      <c r="K778" s="119"/>
      <c r="L778" s="119"/>
      <c r="M778" s="119"/>
      <c r="N778" s="119"/>
      <c r="O778" s="119"/>
      <c r="P778" s="119"/>
    </row>
    <row r="779" spans="2:16">
      <c r="B779" s="119"/>
      <c r="C779" s="119"/>
      <c r="D779" s="119"/>
      <c r="E779" s="119"/>
      <c r="F779" s="119"/>
      <c r="G779" s="119"/>
      <c r="H779" s="119"/>
      <c r="I779" s="119"/>
      <c r="J779" s="119"/>
      <c r="K779" s="119"/>
      <c r="L779" s="119"/>
      <c r="M779" s="119"/>
      <c r="N779" s="119"/>
      <c r="O779" s="119"/>
      <c r="P779" s="119"/>
    </row>
    <row r="780" spans="2:16">
      <c r="B780" s="119"/>
      <c r="C780" s="119"/>
      <c r="D780" s="119"/>
      <c r="E780" s="119"/>
      <c r="F780" s="119"/>
      <c r="G780" s="119"/>
      <c r="H780" s="119"/>
      <c r="I780" s="119"/>
      <c r="J780" s="119"/>
      <c r="K780" s="119"/>
      <c r="L780" s="119"/>
      <c r="M780" s="119"/>
      <c r="N780" s="119"/>
      <c r="O780" s="119"/>
      <c r="P780" s="119"/>
    </row>
    <row r="781" spans="2:16">
      <c r="B781" s="119"/>
      <c r="C781" s="119"/>
      <c r="D781" s="119"/>
      <c r="E781" s="119"/>
      <c r="F781" s="119"/>
      <c r="G781" s="119"/>
      <c r="H781" s="119"/>
      <c r="I781" s="119"/>
      <c r="J781" s="119"/>
      <c r="K781" s="119"/>
      <c r="L781" s="119"/>
      <c r="M781" s="119"/>
      <c r="N781" s="119"/>
      <c r="O781" s="119"/>
      <c r="P781" s="119"/>
    </row>
    <row r="782" spans="2:16">
      <c r="B782" s="119"/>
      <c r="C782" s="119"/>
      <c r="D782" s="119"/>
      <c r="E782" s="119"/>
      <c r="F782" s="119"/>
      <c r="G782" s="119"/>
      <c r="H782" s="119"/>
      <c r="I782" s="119"/>
      <c r="J782" s="119"/>
      <c r="K782" s="119"/>
      <c r="L782" s="119"/>
      <c r="M782" s="119"/>
      <c r="N782" s="119"/>
      <c r="O782" s="119"/>
      <c r="P782" s="119"/>
    </row>
    <row r="783" spans="2:16">
      <c r="B783" s="119"/>
      <c r="C783" s="119"/>
      <c r="D783" s="119"/>
      <c r="E783" s="119"/>
      <c r="F783" s="119"/>
      <c r="G783" s="119"/>
      <c r="H783" s="119"/>
      <c r="I783" s="119"/>
      <c r="J783" s="119"/>
      <c r="K783" s="119"/>
      <c r="L783" s="119"/>
      <c r="M783" s="119"/>
      <c r="N783" s="119"/>
      <c r="O783" s="119"/>
      <c r="P783" s="119"/>
    </row>
    <row r="784" spans="2:16">
      <c r="B784" s="119"/>
      <c r="C784" s="119"/>
      <c r="D784" s="119"/>
      <c r="E784" s="119"/>
      <c r="F784" s="119"/>
      <c r="G784" s="119"/>
      <c r="H784" s="119"/>
      <c r="I784" s="119"/>
      <c r="J784" s="119"/>
      <c r="K784" s="119"/>
      <c r="L784" s="119"/>
      <c r="M784" s="119"/>
      <c r="N784" s="119"/>
      <c r="O784" s="119"/>
      <c r="P784" s="119"/>
    </row>
    <row r="785" spans="2:16">
      <c r="B785" s="119"/>
      <c r="C785" s="119"/>
      <c r="D785" s="119"/>
      <c r="E785" s="119"/>
      <c r="F785" s="119"/>
      <c r="G785" s="119"/>
      <c r="H785" s="119"/>
      <c r="I785" s="119"/>
      <c r="J785" s="119"/>
      <c r="K785" s="119"/>
      <c r="L785" s="119"/>
      <c r="M785" s="119"/>
      <c r="N785" s="119"/>
      <c r="O785" s="119"/>
      <c r="P785" s="119"/>
    </row>
    <row r="786" spans="2:16">
      <c r="B786" s="119"/>
      <c r="C786" s="119"/>
      <c r="D786" s="119"/>
      <c r="E786" s="119"/>
      <c r="F786" s="119"/>
      <c r="G786" s="119"/>
      <c r="H786" s="119"/>
      <c r="I786" s="119"/>
      <c r="J786" s="119"/>
      <c r="K786" s="119"/>
      <c r="L786" s="119"/>
      <c r="M786" s="119"/>
      <c r="N786" s="119"/>
      <c r="O786" s="119"/>
      <c r="P786" s="119"/>
    </row>
    <row r="787" spans="2:16">
      <c r="B787" s="119"/>
      <c r="C787" s="119"/>
      <c r="D787" s="119"/>
      <c r="E787" s="119"/>
      <c r="F787" s="119"/>
      <c r="G787" s="119"/>
      <c r="H787" s="119"/>
      <c r="I787" s="119"/>
      <c r="J787" s="119"/>
      <c r="K787" s="119"/>
      <c r="L787" s="119"/>
      <c r="M787" s="119"/>
      <c r="N787" s="119"/>
      <c r="O787" s="119"/>
      <c r="P787" s="119"/>
    </row>
    <row r="788" spans="2:16">
      <c r="B788" s="119"/>
      <c r="C788" s="119"/>
      <c r="D788" s="119"/>
      <c r="E788" s="119"/>
      <c r="F788" s="119"/>
      <c r="G788" s="119"/>
      <c r="H788" s="119"/>
      <c r="I788" s="119"/>
      <c r="J788" s="119"/>
      <c r="K788" s="119"/>
      <c r="L788" s="119"/>
      <c r="M788" s="119"/>
      <c r="N788" s="119"/>
      <c r="O788" s="119"/>
      <c r="P788" s="119"/>
    </row>
    <row r="789" spans="2:16">
      <c r="B789" s="119"/>
      <c r="C789" s="119"/>
      <c r="D789" s="119"/>
      <c r="E789" s="119"/>
      <c r="F789" s="119"/>
      <c r="G789" s="119"/>
      <c r="H789" s="119"/>
      <c r="I789" s="119"/>
      <c r="J789" s="119"/>
      <c r="K789" s="119"/>
      <c r="L789" s="119"/>
      <c r="M789" s="119"/>
      <c r="N789" s="119"/>
      <c r="O789" s="119"/>
      <c r="P789" s="119"/>
    </row>
    <row r="790" spans="2:16">
      <c r="B790" s="119"/>
      <c r="C790" s="119"/>
      <c r="D790" s="119"/>
      <c r="E790" s="119"/>
      <c r="F790" s="119"/>
      <c r="G790" s="119"/>
      <c r="H790" s="119"/>
      <c r="I790" s="119"/>
      <c r="J790" s="119"/>
      <c r="K790" s="119"/>
      <c r="L790" s="119"/>
      <c r="M790" s="119"/>
      <c r="N790" s="119"/>
      <c r="O790" s="119"/>
      <c r="P790" s="119"/>
    </row>
    <row r="791" spans="2:16">
      <c r="B791" s="119"/>
      <c r="C791" s="119"/>
      <c r="D791" s="119"/>
      <c r="E791" s="119"/>
      <c r="F791" s="119"/>
      <c r="G791" s="119"/>
      <c r="H791" s="119"/>
      <c r="I791" s="119"/>
      <c r="J791" s="119"/>
      <c r="K791" s="119"/>
      <c r="L791" s="119"/>
      <c r="M791" s="119"/>
      <c r="N791" s="119"/>
      <c r="O791" s="119"/>
      <c r="P791" s="119"/>
    </row>
    <row r="792" spans="2:16">
      <c r="B792" s="119"/>
      <c r="C792" s="119"/>
      <c r="D792" s="119"/>
      <c r="E792" s="119"/>
      <c r="F792" s="119"/>
      <c r="G792" s="119"/>
      <c r="H792" s="119"/>
      <c r="I792" s="119"/>
      <c r="J792" s="119"/>
      <c r="K792" s="119"/>
      <c r="L792" s="119"/>
      <c r="M792" s="119"/>
      <c r="N792" s="119"/>
      <c r="O792" s="119"/>
      <c r="P792" s="119"/>
    </row>
    <row r="793" spans="2:16">
      <c r="B793" s="119"/>
      <c r="C793" s="119"/>
      <c r="D793" s="119"/>
      <c r="E793" s="119"/>
      <c r="F793" s="119"/>
      <c r="G793" s="119"/>
      <c r="H793" s="119"/>
      <c r="I793" s="119"/>
      <c r="J793" s="119"/>
      <c r="K793" s="119"/>
      <c r="L793" s="119"/>
      <c r="M793" s="119"/>
      <c r="N793" s="119"/>
      <c r="O793" s="119"/>
      <c r="P793" s="119"/>
    </row>
    <row r="794" spans="2:16">
      <c r="B794" s="119"/>
      <c r="C794" s="119"/>
      <c r="D794" s="119"/>
      <c r="E794" s="119"/>
      <c r="F794" s="119"/>
      <c r="G794" s="119"/>
      <c r="H794" s="119"/>
      <c r="I794" s="119"/>
      <c r="J794" s="119"/>
      <c r="K794" s="119"/>
      <c r="L794" s="119"/>
      <c r="M794" s="119"/>
      <c r="N794" s="119"/>
      <c r="O794" s="119"/>
      <c r="P794" s="119"/>
    </row>
    <row r="795" spans="2:16">
      <c r="B795" s="119"/>
      <c r="C795" s="119"/>
      <c r="D795" s="119"/>
      <c r="E795" s="119"/>
      <c r="F795" s="119"/>
      <c r="G795" s="119"/>
      <c r="H795" s="119"/>
      <c r="I795" s="119"/>
      <c r="J795" s="119"/>
      <c r="K795" s="119"/>
      <c r="L795" s="119"/>
      <c r="M795" s="119"/>
      <c r="N795" s="119"/>
      <c r="O795" s="119"/>
      <c r="P795" s="119"/>
    </row>
    <row r="796" spans="2:16">
      <c r="B796" s="119"/>
      <c r="C796" s="119"/>
      <c r="D796" s="119"/>
      <c r="E796" s="119"/>
      <c r="F796" s="119"/>
      <c r="G796" s="119"/>
      <c r="H796" s="119"/>
      <c r="I796" s="119"/>
      <c r="J796" s="119"/>
      <c r="K796" s="119"/>
      <c r="L796" s="119"/>
      <c r="M796" s="119"/>
      <c r="N796" s="119"/>
      <c r="O796" s="119"/>
      <c r="P796" s="119"/>
    </row>
    <row r="797" spans="2:16">
      <c r="B797" s="119"/>
      <c r="C797" s="119"/>
      <c r="D797" s="119"/>
      <c r="E797" s="119"/>
      <c r="F797" s="119"/>
      <c r="G797" s="119"/>
      <c r="H797" s="119"/>
      <c r="I797" s="119"/>
      <c r="J797" s="119"/>
      <c r="K797" s="119"/>
      <c r="L797" s="119"/>
      <c r="M797" s="119"/>
      <c r="N797" s="119"/>
      <c r="O797" s="119"/>
      <c r="P797" s="119"/>
    </row>
    <row r="798" spans="2:16">
      <c r="B798" s="119"/>
      <c r="C798" s="119"/>
      <c r="D798" s="119"/>
      <c r="E798" s="119"/>
      <c r="F798" s="119"/>
      <c r="G798" s="119"/>
      <c r="H798" s="119"/>
      <c r="I798" s="119"/>
      <c r="J798" s="119"/>
      <c r="K798" s="119"/>
      <c r="L798" s="119"/>
      <c r="M798" s="119"/>
      <c r="N798" s="119"/>
      <c r="O798" s="119"/>
      <c r="P798" s="119"/>
    </row>
    <row r="799" spans="2:16">
      <c r="B799" s="119"/>
      <c r="C799" s="119"/>
      <c r="D799" s="119"/>
      <c r="E799" s="119"/>
      <c r="F799" s="119"/>
      <c r="G799" s="119"/>
      <c r="H799" s="119"/>
      <c r="I799" s="119"/>
      <c r="J799" s="119"/>
      <c r="K799" s="119"/>
      <c r="L799" s="119"/>
      <c r="M799" s="119"/>
      <c r="N799" s="119"/>
      <c r="O799" s="119"/>
      <c r="P799" s="119"/>
    </row>
    <row r="800" spans="2:16">
      <c r="B800" s="119"/>
      <c r="C800" s="119"/>
      <c r="D800" s="119"/>
      <c r="E800" s="119"/>
      <c r="F800" s="119"/>
      <c r="G800" s="119"/>
      <c r="H800" s="119"/>
      <c r="I800" s="119"/>
      <c r="J800" s="119"/>
      <c r="K800" s="119"/>
      <c r="L800" s="119"/>
      <c r="M800" s="119"/>
      <c r="N800" s="119"/>
      <c r="O800" s="119"/>
      <c r="P800" s="119"/>
    </row>
    <row r="801" spans="2:16">
      <c r="B801" s="119"/>
      <c r="C801" s="119"/>
      <c r="D801" s="119"/>
      <c r="E801" s="119"/>
      <c r="F801" s="119"/>
      <c r="G801" s="119"/>
      <c r="H801" s="119"/>
      <c r="I801" s="119"/>
      <c r="J801" s="119"/>
      <c r="K801" s="119"/>
      <c r="L801" s="119"/>
      <c r="M801" s="119"/>
      <c r="N801" s="119"/>
      <c r="O801" s="119"/>
      <c r="P801" s="119"/>
    </row>
    <row r="802" spans="2:16">
      <c r="B802" s="119"/>
      <c r="C802" s="119"/>
      <c r="D802" s="119"/>
      <c r="E802" s="119"/>
      <c r="F802" s="119"/>
      <c r="G802" s="119"/>
      <c r="H802" s="119"/>
      <c r="I802" s="119"/>
      <c r="J802" s="119"/>
      <c r="K802" s="119"/>
      <c r="L802" s="119"/>
      <c r="M802" s="119"/>
      <c r="N802" s="119"/>
      <c r="O802" s="119"/>
      <c r="P802" s="119"/>
    </row>
    <row r="803" spans="2:16">
      <c r="B803" s="119"/>
      <c r="C803" s="119"/>
      <c r="D803" s="119"/>
      <c r="E803" s="119"/>
      <c r="F803" s="119"/>
      <c r="G803" s="119"/>
      <c r="H803" s="119"/>
      <c r="I803" s="119"/>
      <c r="J803" s="119"/>
      <c r="K803" s="119"/>
      <c r="L803" s="119"/>
      <c r="M803" s="119"/>
      <c r="N803" s="119"/>
      <c r="O803" s="119"/>
      <c r="P803" s="119"/>
    </row>
    <row r="804" spans="2:16">
      <c r="B804" s="119"/>
      <c r="C804" s="119"/>
      <c r="D804" s="119"/>
      <c r="E804" s="119"/>
      <c r="F804" s="119"/>
      <c r="G804" s="119"/>
      <c r="H804" s="119"/>
      <c r="I804" s="119"/>
      <c r="J804" s="119"/>
      <c r="K804" s="119"/>
      <c r="L804" s="119"/>
      <c r="M804" s="119"/>
      <c r="N804" s="119"/>
      <c r="O804" s="119"/>
      <c r="P804" s="119"/>
    </row>
    <row r="805" spans="2:16">
      <c r="B805" s="119"/>
      <c r="C805" s="119"/>
      <c r="D805" s="119"/>
      <c r="E805" s="119"/>
      <c r="F805" s="119"/>
      <c r="G805" s="119"/>
      <c r="H805" s="119"/>
      <c r="I805" s="119"/>
      <c r="J805" s="119"/>
      <c r="K805" s="119"/>
      <c r="L805" s="119"/>
      <c r="M805" s="119"/>
      <c r="N805" s="119"/>
      <c r="O805" s="119"/>
      <c r="P805" s="119"/>
    </row>
    <row r="806" spans="2:16">
      <c r="B806" s="119"/>
      <c r="C806" s="119"/>
      <c r="D806" s="119"/>
      <c r="E806" s="119"/>
      <c r="F806" s="119"/>
      <c r="G806" s="119"/>
      <c r="H806" s="119"/>
      <c r="I806" s="119"/>
      <c r="J806" s="119"/>
      <c r="K806" s="119"/>
      <c r="L806" s="119"/>
      <c r="M806" s="119"/>
      <c r="N806" s="119"/>
      <c r="O806" s="119"/>
      <c r="P806" s="119"/>
    </row>
    <row r="807" spans="2:16">
      <c r="B807" s="119"/>
      <c r="C807" s="119"/>
      <c r="D807" s="119"/>
      <c r="E807" s="119"/>
      <c r="F807" s="119"/>
      <c r="G807" s="119"/>
      <c r="H807" s="119"/>
      <c r="I807" s="119"/>
      <c r="J807" s="119"/>
      <c r="K807" s="119"/>
      <c r="L807" s="119"/>
      <c r="M807" s="119"/>
      <c r="N807" s="119"/>
      <c r="O807" s="119"/>
      <c r="P807" s="119"/>
    </row>
    <row r="808" spans="2:16">
      <c r="B808" s="119"/>
      <c r="C808" s="119"/>
      <c r="D808" s="119"/>
      <c r="E808" s="119"/>
      <c r="F808" s="119"/>
      <c r="G808" s="119"/>
      <c r="H808" s="119"/>
      <c r="I808" s="119"/>
      <c r="J808" s="119"/>
      <c r="K808" s="119"/>
      <c r="L808" s="119"/>
      <c r="M808" s="119"/>
      <c r="N808" s="119"/>
      <c r="O808" s="119"/>
      <c r="P808" s="119"/>
    </row>
    <row r="809" spans="2:16">
      <c r="B809" s="119"/>
      <c r="C809" s="119"/>
      <c r="D809" s="119"/>
      <c r="E809" s="119"/>
      <c r="F809" s="119"/>
      <c r="G809" s="119"/>
      <c r="H809" s="119"/>
      <c r="I809" s="119"/>
      <c r="J809" s="119"/>
      <c r="K809" s="119"/>
      <c r="L809" s="119"/>
      <c r="M809" s="119"/>
      <c r="N809" s="119"/>
      <c r="O809" s="119"/>
      <c r="P809" s="119"/>
    </row>
    <row r="810" spans="2:16">
      <c r="B810" s="119"/>
      <c r="C810" s="119"/>
      <c r="D810" s="119"/>
      <c r="E810" s="119"/>
      <c r="F810" s="119"/>
      <c r="G810" s="119"/>
      <c r="H810" s="119"/>
      <c r="I810" s="119"/>
      <c r="J810" s="119"/>
      <c r="K810" s="119"/>
      <c r="L810" s="119"/>
      <c r="M810" s="119"/>
      <c r="N810" s="119"/>
      <c r="O810" s="119"/>
      <c r="P810" s="119"/>
    </row>
    <row r="811" spans="2:16">
      <c r="B811" s="119"/>
      <c r="C811" s="119"/>
      <c r="D811" s="119"/>
      <c r="E811" s="119"/>
      <c r="F811" s="119"/>
      <c r="G811" s="119"/>
      <c r="H811" s="119"/>
      <c r="I811" s="119"/>
      <c r="J811" s="119"/>
      <c r="K811" s="119"/>
      <c r="L811" s="119"/>
      <c r="M811" s="119"/>
      <c r="N811" s="119"/>
      <c r="O811" s="119"/>
      <c r="P811" s="119"/>
    </row>
    <row r="812" spans="2:16">
      <c r="B812" s="119"/>
      <c r="C812" s="119"/>
      <c r="D812" s="119"/>
      <c r="E812" s="119"/>
      <c r="F812" s="119"/>
      <c r="G812" s="119"/>
      <c r="H812" s="119"/>
      <c r="I812" s="119"/>
      <c r="J812" s="119"/>
      <c r="K812" s="119"/>
      <c r="L812" s="119"/>
      <c r="M812" s="119"/>
      <c r="N812" s="119"/>
      <c r="O812" s="119"/>
      <c r="P812" s="119"/>
    </row>
    <row r="813" spans="2:16">
      <c r="B813" s="119"/>
      <c r="C813" s="119"/>
      <c r="D813" s="119"/>
      <c r="E813" s="119"/>
      <c r="F813" s="119"/>
      <c r="G813" s="119"/>
      <c r="H813" s="119"/>
      <c r="I813" s="119"/>
      <c r="J813" s="119"/>
      <c r="K813" s="119"/>
      <c r="L813" s="119"/>
      <c r="M813" s="119"/>
      <c r="N813" s="119"/>
      <c r="O813" s="119"/>
      <c r="P813" s="119"/>
    </row>
    <row r="814" spans="2:16">
      <c r="B814" s="119"/>
      <c r="C814" s="119"/>
      <c r="D814" s="119"/>
      <c r="E814" s="119"/>
      <c r="F814" s="119"/>
      <c r="G814" s="119"/>
      <c r="H814" s="119"/>
      <c r="I814" s="119"/>
      <c r="J814" s="119"/>
      <c r="K814" s="119"/>
      <c r="L814" s="119"/>
      <c r="M814" s="119"/>
      <c r="N814" s="119"/>
      <c r="O814" s="119"/>
      <c r="P814" s="119"/>
    </row>
    <row r="815" spans="2:16">
      <c r="B815" s="119"/>
      <c r="C815" s="119"/>
      <c r="D815" s="119"/>
      <c r="E815" s="119"/>
      <c r="F815" s="119"/>
      <c r="G815" s="119"/>
      <c r="H815" s="119"/>
      <c r="I815" s="119"/>
      <c r="J815" s="119"/>
      <c r="K815" s="119"/>
      <c r="L815" s="119"/>
      <c r="M815" s="119"/>
      <c r="N815" s="119"/>
      <c r="O815" s="119"/>
      <c r="P815" s="119"/>
    </row>
    <row r="816" spans="2:16">
      <c r="B816" s="119"/>
      <c r="C816" s="119"/>
      <c r="D816" s="119"/>
      <c r="E816" s="119"/>
      <c r="F816" s="119"/>
      <c r="G816" s="119"/>
      <c r="H816" s="119"/>
      <c r="I816" s="119"/>
      <c r="J816" s="119"/>
      <c r="K816" s="119"/>
      <c r="L816" s="119"/>
      <c r="M816" s="119"/>
      <c r="N816" s="119"/>
      <c r="O816" s="119"/>
      <c r="P816" s="119"/>
    </row>
    <row r="817" spans="2:16">
      <c r="B817" s="119"/>
      <c r="C817" s="119"/>
      <c r="D817" s="119"/>
      <c r="E817" s="119"/>
      <c r="F817" s="119"/>
      <c r="G817" s="119"/>
      <c r="H817" s="119"/>
      <c r="I817" s="119"/>
      <c r="J817" s="119"/>
      <c r="K817" s="119"/>
      <c r="L817" s="119"/>
      <c r="M817" s="119"/>
      <c r="N817" s="119"/>
      <c r="O817" s="119"/>
      <c r="P817" s="119"/>
    </row>
    <row r="818" spans="2:16">
      <c r="B818" s="119"/>
      <c r="C818" s="119"/>
      <c r="D818" s="119"/>
      <c r="E818" s="119"/>
      <c r="F818" s="119"/>
      <c r="G818" s="119"/>
      <c r="H818" s="119"/>
      <c r="I818" s="119"/>
      <c r="J818" s="119"/>
      <c r="K818" s="119"/>
      <c r="L818" s="119"/>
      <c r="M818" s="119"/>
      <c r="N818" s="119"/>
      <c r="O818" s="119"/>
      <c r="P818" s="119"/>
    </row>
    <row r="819" spans="2:16">
      <c r="B819" s="119"/>
      <c r="C819" s="119"/>
      <c r="D819" s="119"/>
      <c r="E819" s="119"/>
      <c r="F819" s="119"/>
      <c r="G819" s="119"/>
      <c r="H819" s="119"/>
      <c r="I819" s="119"/>
      <c r="J819" s="119"/>
      <c r="K819" s="119"/>
      <c r="L819" s="119"/>
      <c r="M819" s="119"/>
      <c r="N819" s="119"/>
      <c r="O819" s="119"/>
      <c r="P819" s="119"/>
    </row>
    <row r="820" spans="2:16">
      <c r="B820" s="119"/>
      <c r="C820" s="119"/>
      <c r="D820" s="119"/>
      <c r="E820" s="119"/>
      <c r="F820" s="119"/>
      <c r="G820" s="119"/>
      <c r="H820" s="119"/>
      <c r="I820" s="119"/>
      <c r="J820" s="119"/>
      <c r="K820" s="119"/>
      <c r="L820" s="119"/>
      <c r="M820" s="119"/>
      <c r="N820" s="119"/>
      <c r="O820" s="119"/>
      <c r="P820" s="119"/>
    </row>
    <row r="821" spans="2:16">
      <c r="B821" s="119"/>
      <c r="C821" s="119"/>
      <c r="D821" s="119"/>
      <c r="E821" s="119"/>
      <c r="F821" s="119"/>
      <c r="G821" s="119"/>
      <c r="H821" s="119"/>
      <c r="I821" s="119"/>
      <c r="J821" s="119"/>
      <c r="K821" s="119"/>
      <c r="L821" s="119"/>
      <c r="M821" s="119"/>
      <c r="N821" s="119"/>
      <c r="O821" s="119"/>
      <c r="P821" s="119"/>
    </row>
    <row r="822" spans="2:16">
      <c r="B822" s="119"/>
      <c r="C822" s="119"/>
      <c r="D822" s="119"/>
      <c r="E822" s="119"/>
      <c r="F822" s="119"/>
      <c r="G822" s="119"/>
      <c r="H822" s="119"/>
      <c r="I822" s="119"/>
      <c r="J822" s="119"/>
      <c r="K822" s="119"/>
      <c r="L822" s="119"/>
      <c r="M822" s="119"/>
      <c r="N822" s="119"/>
      <c r="O822" s="119"/>
      <c r="P822" s="119"/>
    </row>
    <row r="823" spans="2:16">
      <c r="B823" s="119"/>
      <c r="C823" s="119"/>
      <c r="D823" s="119"/>
      <c r="E823" s="119"/>
      <c r="F823" s="119"/>
      <c r="G823" s="119"/>
      <c r="H823" s="119"/>
      <c r="I823" s="119"/>
      <c r="J823" s="119"/>
      <c r="K823" s="119"/>
      <c r="L823" s="119"/>
      <c r="M823" s="119"/>
      <c r="N823" s="119"/>
      <c r="O823" s="119"/>
      <c r="P823" s="119"/>
    </row>
    <row r="824" spans="2:16">
      <c r="B824" s="119"/>
      <c r="C824" s="119"/>
      <c r="D824" s="119"/>
      <c r="E824" s="119"/>
      <c r="F824" s="119"/>
      <c r="G824" s="119"/>
      <c r="H824" s="119"/>
      <c r="I824" s="119"/>
      <c r="J824" s="119"/>
      <c r="K824" s="119"/>
      <c r="L824" s="119"/>
      <c r="M824" s="119"/>
      <c r="N824" s="119"/>
      <c r="O824" s="119"/>
      <c r="P824" s="119"/>
    </row>
    <row r="825" spans="2:16">
      <c r="B825" s="119"/>
      <c r="C825" s="119"/>
      <c r="D825" s="119"/>
      <c r="E825" s="119"/>
      <c r="F825" s="119"/>
      <c r="G825" s="119"/>
      <c r="H825" s="119"/>
      <c r="I825" s="119"/>
      <c r="J825" s="119"/>
      <c r="K825" s="119"/>
      <c r="L825" s="119"/>
      <c r="M825" s="119"/>
      <c r="N825" s="119"/>
      <c r="O825" s="119"/>
      <c r="P825" s="119"/>
    </row>
    <row r="826" spans="2:16">
      <c r="B826" s="119"/>
      <c r="C826" s="119"/>
      <c r="D826" s="119"/>
      <c r="E826" s="119"/>
      <c r="F826" s="119"/>
      <c r="G826" s="119"/>
      <c r="H826" s="119"/>
      <c r="I826" s="119"/>
      <c r="J826" s="119"/>
      <c r="K826" s="119"/>
      <c r="L826" s="119"/>
      <c r="M826" s="119"/>
      <c r="N826" s="119"/>
      <c r="O826" s="119"/>
      <c r="P826" s="119"/>
    </row>
    <row r="827" spans="2:16">
      <c r="B827" s="119"/>
      <c r="C827" s="119"/>
      <c r="D827" s="119"/>
      <c r="E827" s="119"/>
      <c r="F827" s="119"/>
      <c r="G827" s="119"/>
      <c r="H827" s="119"/>
      <c r="I827" s="119"/>
      <c r="J827" s="119"/>
      <c r="K827" s="119"/>
      <c r="L827" s="119"/>
      <c r="M827" s="119"/>
      <c r="N827" s="119"/>
      <c r="O827" s="119"/>
      <c r="P827" s="119"/>
    </row>
    <row r="828" spans="2:16">
      <c r="B828" s="119"/>
      <c r="C828" s="119"/>
      <c r="D828" s="119"/>
      <c r="E828" s="119"/>
      <c r="F828" s="119"/>
      <c r="G828" s="119"/>
      <c r="H828" s="119"/>
      <c r="I828" s="119"/>
      <c r="J828" s="119"/>
      <c r="K828" s="119"/>
      <c r="L828" s="119"/>
      <c r="M828" s="119"/>
      <c r="N828" s="119"/>
      <c r="O828" s="119"/>
      <c r="P828" s="119"/>
    </row>
    <row r="829" spans="2:16">
      <c r="B829" s="119"/>
      <c r="C829" s="119"/>
      <c r="D829" s="119"/>
      <c r="E829" s="119"/>
      <c r="F829" s="119"/>
      <c r="G829" s="119"/>
      <c r="H829" s="119"/>
      <c r="I829" s="119"/>
      <c r="J829" s="119"/>
      <c r="K829" s="119"/>
      <c r="L829" s="119"/>
      <c r="M829" s="119"/>
      <c r="N829" s="119"/>
      <c r="O829" s="119"/>
      <c r="P829" s="119"/>
    </row>
    <row r="830" spans="2:16">
      <c r="B830" s="119"/>
      <c r="C830" s="119"/>
      <c r="D830" s="119"/>
      <c r="E830" s="119"/>
      <c r="F830" s="119"/>
      <c r="G830" s="119"/>
      <c r="H830" s="119"/>
      <c r="I830" s="119"/>
      <c r="J830" s="119"/>
      <c r="K830" s="119"/>
      <c r="L830" s="119"/>
      <c r="M830" s="119"/>
      <c r="N830" s="119"/>
      <c r="O830" s="119"/>
      <c r="P830" s="119"/>
    </row>
    <row r="831" spans="2:16">
      <c r="B831" s="119"/>
      <c r="C831" s="119"/>
      <c r="D831" s="119"/>
      <c r="E831" s="119"/>
      <c r="F831" s="119"/>
      <c r="G831" s="119"/>
      <c r="H831" s="119"/>
      <c r="I831" s="119"/>
      <c r="J831" s="119"/>
      <c r="K831" s="119"/>
      <c r="L831" s="119"/>
      <c r="M831" s="119"/>
      <c r="N831" s="119"/>
      <c r="O831" s="119"/>
      <c r="P831" s="119"/>
    </row>
    <row r="832" spans="2:16">
      <c r="B832" s="119"/>
      <c r="C832" s="119"/>
      <c r="D832" s="119"/>
      <c r="E832" s="119"/>
      <c r="F832" s="119"/>
      <c r="G832" s="119"/>
      <c r="H832" s="119"/>
      <c r="I832" s="119"/>
      <c r="J832" s="119"/>
      <c r="K832" s="119"/>
      <c r="L832" s="119"/>
      <c r="M832" s="119"/>
      <c r="N832" s="119"/>
      <c r="O832" s="119"/>
      <c r="P832" s="119"/>
    </row>
    <row r="833" spans="2:16">
      <c r="B833" s="119"/>
      <c r="C833" s="119"/>
      <c r="D833" s="119"/>
      <c r="E833" s="119"/>
      <c r="F833" s="119"/>
      <c r="G833" s="119"/>
      <c r="H833" s="119"/>
      <c r="I833" s="119"/>
      <c r="J833" s="119"/>
      <c r="K833" s="119"/>
      <c r="L833" s="119"/>
      <c r="M833" s="119"/>
      <c r="N833" s="119"/>
      <c r="O833" s="119"/>
      <c r="P833" s="119"/>
    </row>
    <row r="834" spans="2:16">
      <c r="B834" s="119"/>
      <c r="C834" s="119"/>
      <c r="D834" s="119"/>
      <c r="E834" s="119"/>
      <c r="F834" s="119"/>
      <c r="G834" s="119"/>
      <c r="H834" s="119"/>
      <c r="I834" s="119"/>
      <c r="J834" s="119"/>
      <c r="K834" s="119"/>
      <c r="L834" s="119"/>
      <c r="M834" s="119"/>
      <c r="N834" s="119"/>
      <c r="O834" s="119"/>
      <c r="P834" s="119"/>
    </row>
    <row r="835" spans="2:16">
      <c r="B835" s="119"/>
      <c r="C835" s="119"/>
      <c r="D835" s="119"/>
      <c r="E835" s="119"/>
      <c r="F835" s="119"/>
      <c r="G835" s="119"/>
      <c r="H835" s="119"/>
      <c r="I835" s="119"/>
      <c r="J835" s="119"/>
      <c r="K835" s="119"/>
      <c r="L835" s="119"/>
      <c r="M835" s="119"/>
      <c r="N835" s="119"/>
      <c r="O835" s="119"/>
      <c r="P835" s="119"/>
    </row>
    <row r="836" spans="2:16">
      <c r="B836" s="119"/>
      <c r="C836" s="119"/>
      <c r="D836" s="119"/>
      <c r="E836" s="119"/>
      <c r="F836" s="119"/>
      <c r="G836" s="119"/>
      <c r="H836" s="119"/>
      <c r="I836" s="119"/>
      <c r="J836" s="119"/>
      <c r="K836" s="119"/>
      <c r="L836" s="119"/>
      <c r="M836" s="119"/>
      <c r="N836" s="119"/>
      <c r="O836" s="119"/>
      <c r="P836" s="119"/>
    </row>
    <row r="837" spans="2:16">
      <c r="B837" s="119"/>
      <c r="C837" s="119"/>
      <c r="D837" s="119"/>
      <c r="E837" s="119"/>
      <c r="F837" s="119"/>
      <c r="G837" s="119"/>
      <c r="H837" s="119"/>
      <c r="I837" s="119"/>
      <c r="J837" s="119"/>
      <c r="K837" s="119"/>
      <c r="L837" s="119"/>
      <c r="M837" s="119"/>
      <c r="N837" s="119"/>
      <c r="O837" s="119"/>
      <c r="P837" s="119"/>
    </row>
    <row r="838" spans="2:16">
      <c r="B838" s="119"/>
      <c r="C838" s="119"/>
      <c r="D838" s="119"/>
      <c r="E838" s="119"/>
      <c r="F838" s="119"/>
      <c r="G838" s="119"/>
      <c r="H838" s="119"/>
      <c r="I838" s="119"/>
      <c r="J838" s="119"/>
      <c r="K838" s="119"/>
      <c r="L838" s="119"/>
      <c r="M838" s="119"/>
      <c r="N838" s="119"/>
      <c r="O838" s="119"/>
      <c r="P838" s="119"/>
    </row>
    <row r="839" spans="2:16">
      <c r="B839" s="119"/>
      <c r="C839" s="119"/>
      <c r="D839" s="119"/>
      <c r="E839" s="119"/>
      <c r="F839" s="119"/>
      <c r="G839" s="119"/>
      <c r="H839" s="119"/>
      <c r="I839" s="119"/>
      <c r="J839" s="119"/>
      <c r="K839" s="119"/>
      <c r="L839" s="119"/>
      <c r="M839" s="119"/>
      <c r="N839" s="119"/>
      <c r="O839" s="119"/>
      <c r="P839" s="119"/>
    </row>
    <row r="840" spans="2:16">
      <c r="B840" s="119"/>
      <c r="C840" s="119"/>
      <c r="D840" s="119"/>
      <c r="E840" s="119"/>
      <c r="F840" s="119"/>
      <c r="G840" s="119"/>
      <c r="H840" s="119"/>
      <c r="I840" s="119"/>
      <c r="J840" s="119"/>
      <c r="K840" s="119"/>
      <c r="L840" s="119"/>
      <c r="M840" s="119"/>
      <c r="N840" s="119"/>
      <c r="O840" s="119"/>
      <c r="P840" s="119"/>
    </row>
    <row r="841" spans="2:16">
      <c r="B841" s="119"/>
      <c r="C841" s="119"/>
      <c r="D841" s="119"/>
      <c r="E841" s="119"/>
      <c r="F841" s="119"/>
      <c r="G841" s="119"/>
      <c r="H841" s="119"/>
      <c r="I841" s="119"/>
      <c r="J841" s="119"/>
      <c r="K841" s="119"/>
      <c r="L841" s="119"/>
      <c r="M841" s="119"/>
      <c r="N841" s="119"/>
      <c r="O841" s="119"/>
      <c r="P841" s="119"/>
    </row>
    <row r="842" spans="2:16">
      <c r="B842" s="119"/>
      <c r="C842" s="119"/>
      <c r="D842" s="119"/>
      <c r="E842" s="119"/>
      <c r="F842" s="119"/>
      <c r="G842" s="119"/>
      <c r="H842" s="119"/>
      <c r="I842" s="119"/>
      <c r="J842" s="119"/>
      <c r="K842" s="119"/>
      <c r="L842" s="119"/>
      <c r="M842" s="119"/>
      <c r="N842" s="119"/>
      <c r="O842" s="119"/>
      <c r="P842" s="119"/>
    </row>
    <row r="843" spans="2:16">
      <c r="B843" s="119"/>
      <c r="C843" s="119"/>
      <c r="D843" s="119"/>
      <c r="E843" s="119"/>
      <c r="F843" s="119"/>
      <c r="G843" s="119"/>
      <c r="H843" s="119"/>
      <c r="I843" s="119"/>
      <c r="J843" s="119"/>
      <c r="K843" s="119"/>
      <c r="L843" s="119"/>
      <c r="M843" s="119"/>
      <c r="N843" s="119"/>
      <c r="O843" s="119"/>
      <c r="P843" s="119"/>
    </row>
    <row r="844" spans="2:16">
      <c r="B844" s="119"/>
      <c r="C844" s="119"/>
      <c r="D844" s="119"/>
      <c r="E844" s="119"/>
      <c r="F844" s="119"/>
      <c r="G844" s="119"/>
      <c r="H844" s="119"/>
      <c r="I844" s="119"/>
      <c r="J844" s="119"/>
      <c r="K844" s="119"/>
      <c r="L844" s="119"/>
      <c r="M844" s="119"/>
      <c r="N844" s="119"/>
      <c r="O844" s="119"/>
      <c r="P844" s="119"/>
    </row>
    <row r="845" spans="2:16">
      <c r="B845" s="119"/>
      <c r="C845" s="119"/>
      <c r="D845" s="119"/>
      <c r="E845" s="119"/>
      <c r="F845" s="119"/>
      <c r="G845" s="119"/>
      <c r="H845" s="119"/>
      <c r="I845" s="119"/>
      <c r="J845" s="119"/>
      <c r="K845" s="119"/>
      <c r="L845" s="119"/>
      <c r="M845" s="119"/>
      <c r="N845" s="119"/>
      <c r="O845" s="119"/>
      <c r="P845" s="119"/>
    </row>
    <row r="846" spans="2:16">
      <c r="B846" s="119"/>
      <c r="C846" s="119"/>
      <c r="D846" s="119"/>
      <c r="E846" s="119"/>
      <c r="F846" s="119"/>
      <c r="G846" s="119"/>
      <c r="H846" s="119"/>
      <c r="I846" s="119"/>
      <c r="J846" s="119"/>
      <c r="K846" s="119"/>
      <c r="L846" s="119"/>
      <c r="M846" s="119"/>
      <c r="N846" s="119"/>
      <c r="O846" s="119"/>
      <c r="P846" s="119"/>
    </row>
    <row r="847" spans="2:16">
      <c r="B847" s="119"/>
      <c r="C847" s="119"/>
      <c r="D847" s="119"/>
      <c r="E847" s="119"/>
      <c r="F847" s="119"/>
      <c r="G847" s="119"/>
      <c r="H847" s="119"/>
      <c r="I847" s="119"/>
      <c r="J847" s="119"/>
      <c r="K847" s="119"/>
      <c r="L847" s="119"/>
      <c r="M847" s="119"/>
      <c r="N847" s="119"/>
      <c r="O847" s="119"/>
      <c r="P847" s="119"/>
    </row>
    <row r="848" spans="2:16">
      <c r="B848" s="119"/>
      <c r="C848" s="119"/>
      <c r="D848" s="119"/>
      <c r="E848" s="119"/>
      <c r="F848" s="119"/>
      <c r="G848" s="119"/>
      <c r="H848" s="119"/>
      <c r="I848" s="119"/>
      <c r="J848" s="119"/>
      <c r="K848" s="119"/>
      <c r="L848" s="119"/>
      <c r="M848" s="119"/>
      <c r="N848" s="119"/>
      <c r="O848" s="119"/>
      <c r="P848" s="119"/>
    </row>
    <row r="849" spans="2:16">
      <c r="B849" s="119"/>
      <c r="C849" s="119"/>
      <c r="D849" s="119"/>
      <c r="E849" s="119"/>
      <c r="F849" s="119"/>
      <c r="G849" s="119"/>
      <c r="H849" s="119"/>
      <c r="I849" s="119"/>
      <c r="J849" s="119"/>
      <c r="K849" s="119"/>
      <c r="L849" s="119"/>
      <c r="M849" s="119"/>
      <c r="N849" s="119"/>
      <c r="O849" s="119"/>
      <c r="P849" s="119"/>
    </row>
    <row r="850" spans="2:16">
      <c r="B850" s="119"/>
      <c r="C850" s="119"/>
      <c r="D850" s="119"/>
      <c r="E850" s="119"/>
      <c r="F850" s="119"/>
      <c r="G850" s="119"/>
      <c r="H850" s="119"/>
      <c r="I850" s="119"/>
      <c r="J850" s="119"/>
      <c r="K850" s="119"/>
      <c r="L850" s="119"/>
      <c r="M850" s="119"/>
      <c r="N850" s="119"/>
      <c r="O850" s="119"/>
      <c r="P850" s="119"/>
    </row>
    <row r="851" spans="2:16">
      <c r="B851" s="119"/>
      <c r="C851" s="119"/>
      <c r="D851" s="119"/>
      <c r="E851" s="119"/>
      <c r="F851" s="119"/>
      <c r="G851" s="119"/>
      <c r="H851" s="119"/>
      <c r="I851" s="119"/>
      <c r="J851" s="119"/>
      <c r="K851" s="119"/>
      <c r="L851" s="119"/>
      <c r="M851" s="119"/>
      <c r="N851" s="119"/>
      <c r="O851" s="119"/>
      <c r="P851" s="119"/>
    </row>
    <row r="852" spans="2:16">
      <c r="B852" s="119"/>
      <c r="C852" s="119"/>
      <c r="D852" s="119"/>
      <c r="E852" s="119"/>
      <c r="F852" s="119"/>
      <c r="G852" s="119"/>
      <c r="H852" s="119"/>
      <c r="I852" s="119"/>
      <c r="J852" s="119"/>
      <c r="K852" s="119"/>
      <c r="L852" s="119"/>
      <c r="M852" s="119"/>
      <c r="N852" s="119"/>
      <c r="O852" s="119"/>
      <c r="P852" s="119"/>
    </row>
    <row r="853" spans="2:16">
      <c r="B853" s="119"/>
      <c r="C853" s="119"/>
      <c r="D853" s="119"/>
      <c r="E853" s="119"/>
      <c r="F853" s="119"/>
      <c r="G853" s="119"/>
      <c r="H853" s="119"/>
      <c r="I853" s="119"/>
      <c r="J853" s="119"/>
      <c r="K853" s="119"/>
      <c r="L853" s="119"/>
      <c r="M853" s="119"/>
      <c r="N853" s="119"/>
      <c r="O853" s="119"/>
      <c r="P853" s="119"/>
    </row>
    <row r="854" spans="2:16">
      <c r="B854" s="119"/>
      <c r="C854" s="119"/>
      <c r="D854" s="119"/>
      <c r="E854" s="119"/>
      <c r="F854" s="119"/>
      <c r="G854" s="119"/>
      <c r="H854" s="119"/>
      <c r="I854" s="119"/>
      <c r="J854" s="119"/>
      <c r="K854" s="119"/>
      <c r="L854" s="119"/>
      <c r="M854" s="119"/>
      <c r="N854" s="119"/>
      <c r="O854" s="119"/>
      <c r="P854" s="119"/>
    </row>
    <row r="855" spans="2:16">
      <c r="B855" s="119"/>
      <c r="C855" s="119"/>
      <c r="D855" s="119"/>
      <c r="E855" s="119"/>
      <c r="F855" s="119"/>
      <c r="G855" s="119"/>
      <c r="H855" s="119"/>
      <c r="I855" s="119"/>
      <c r="J855" s="119"/>
      <c r="K855" s="119"/>
      <c r="L855" s="119"/>
      <c r="M855" s="119"/>
      <c r="N855" s="119"/>
      <c r="O855" s="119"/>
      <c r="P855" s="119"/>
    </row>
    <row r="856" spans="2:16">
      <c r="B856" s="119"/>
      <c r="C856" s="119"/>
      <c r="D856" s="119"/>
      <c r="E856" s="119"/>
      <c r="F856" s="119"/>
      <c r="G856" s="119"/>
      <c r="H856" s="119"/>
      <c r="I856" s="119"/>
      <c r="J856" s="119"/>
      <c r="K856" s="119"/>
      <c r="L856" s="119"/>
      <c r="M856" s="119"/>
      <c r="N856" s="119"/>
      <c r="O856" s="119"/>
      <c r="P856" s="119"/>
    </row>
    <row r="857" spans="2:16">
      <c r="B857" s="119"/>
      <c r="C857" s="119"/>
      <c r="D857" s="119"/>
      <c r="E857" s="119"/>
      <c r="F857" s="119"/>
      <c r="G857" s="119"/>
      <c r="H857" s="119"/>
      <c r="I857" s="119"/>
      <c r="J857" s="119"/>
      <c r="K857" s="119"/>
      <c r="L857" s="119"/>
      <c r="M857" s="119"/>
      <c r="N857" s="119"/>
      <c r="O857" s="119"/>
      <c r="P857" s="119"/>
    </row>
    <row r="858" spans="2:16">
      <c r="B858" s="119"/>
      <c r="C858" s="119"/>
      <c r="D858" s="119"/>
      <c r="E858" s="119"/>
      <c r="F858" s="119"/>
      <c r="G858" s="119"/>
      <c r="H858" s="119"/>
      <c r="I858" s="119"/>
      <c r="J858" s="119"/>
      <c r="K858" s="119"/>
      <c r="L858" s="119"/>
      <c r="M858" s="119"/>
      <c r="N858" s="119"/>
      <c r="O858" s="119"/>
      <c r="P858" s="119"/>
    </row>
    <row r="859" spans="2:16">
      <c r="B859" s="119"/>
      <c r="C859" s="119"/>
      <c r="D859" s="119"/>
      <c r="E859" s="119"/>
      <c r="F859" s="119"/>
      <c r="G859" s="119"/>
      <c r="H859" s="119"/>
      <c r="I859" s="119"/>
      <c r="J859" s="119"/>
      <c r="K859" s="119"/>
      <c r="L859" s="119"/>
      <c r="M859" s="119"/>
      <c r="N859" s="119"/>
      <c r="O859" s="119"/>
      <c r="P859" s="119"/>
    </row>
    <row r="860" spans="2:16">
      <c r="B860" s="119"/>
      <c r="C860" s="119"/>
      <c r="D860" s="119"/>
      <c r="E860" s="119"/>
      <c r="F860" s="119"/>
      <c r="G860" s="119"/>
      <c r="H860" s="119"/>
      <c r="I860" s="119"/>
      <c r="J860" s="119"/>
      <c r="K860" s="119"/>
      <c r="L860" s="119"/>
      <c r="M860" s="119"/>
      <c r="N860" s="119"/>
      <c r="O860" s="119"/>
      <c r="P860" s="119"/>
    </row>
    <row r="861" spans="2:16">
      <c r="B861" s="119"/>
      <c r="C861" s="119"/>
      <c r="D861" s="119"/>
      <c r="E861" s="119"/>
      <c r="F861" s="119"/>
      <c r="G861" s="119"/>
      <c r="H861" s="119"/>
      <c r="I861" s="119"/>
      <c r="J861" s="119"/>
      <c r="K861" s="119"/>
      <c r="L861" s="119"/>
      <c r="M861" s="119"/>
      <c r="N861" s="119"/>
      <c r="O861" s="119"/>
      <c r="P861" s="119"/>
    </row>
    <row r="862" spans="2:16">
      <c r="B862" s="119"/>
      <c r="C862" s="119"/>
      <c r="D862" s="119"/>
      <c r="E862" s="119"/>
      <c r="F862" s="119"/>
      <c r="G862" s="119"/>
      <c r="H862" s="119"/>
      <c r="I862" s="119"/>
      <c r="J862" s="119"/>
      <c r="K862" s="119"/>
      <c r="L862" s="119"/>
      <c r="M862" s="119"/>
      <c r="N862" s="119"/>
      <c r="O862" s="119"/>
      <c r="P862" s="119"/>
    </row>
    <row r="863" spans="2:16">
      <c r="B863" s="119"/>
      <c r="C863" s="119"/>
      <c r="D863" s="119"/>
      <c r="E863" s="119"/>
      <c r="F863" s="119"/>
      <c r="G863" s="119"/>
      <c r="H863" s="119"/>
      <c r="I863" s="119"/>
      <c r="J863" s="119"/>
      <c r="K863" s="119"/>
      <c r="L863" s="119"/>
      <c r="M863" s="119"/>
      <c r="N863" s="119"/>
      <c r="O863" s="119"/>
      <c r="P863" s="119"/>
    </row>
    <row r="864" spans="2:16">
      <c r="B864" s="119"/>
      <c r="C864" s="119"/>
      <c r="D864" s="119"/>
      <c r="E864" s="119"/>
      <c r="F864" s="119"/>
      <c r="G864" s="119"/>
      <c r="H864" s="119"/>
      <c r="I864" s="119"/>
      <c r="J864" s="119"/>
      <c r="K864" s="119"/>
      <c r="L864" s="119"/>
      <c r="M864" s="119"/>
      <c r="N864" s="119"/>
      <c r="O864" s="119"/>
      <c r="P864" s="119"/>
    </row>
    <row r="865" spans="2:16">
      <c r="B865" s="119"/>
      <c r="C865" s="119"/>
      <c r="D865" s="119"/>
      <c r="E865" s="119"/>
      <c r="F865" s="119"/>
      <c r="G865" s="119"/>
      <c r="H865" s="119"/>
      <c r="I865" s="119"/>
      <c r="J865" s="119"/>
      <c r="K865" s="119"/>
      <c r="L865" s="119"/>
      <c r="M865" s="119"/>
      <c r="N865" s="119"/>
      <c r="O865" s="119"/>
      <c r="P865" s="119"/>
    </row>
    <row r="866" spans="2:16">
      <c r="B866" s="119"/>
      <c r="C866" s="119"/>
      <c r="D866" s="119"/>
      <c r="E866" s="119"/>
      <c r="F866" s="119"/>
      <c r="G866" s="119"/>
      <c r="H866" s="119"/>
      <c r="I866" s="119"/>
      <c r="J866" s="119"/>
      <c r="K866" s="119"/>
      <c r="L866" s="119"/>
      <c r="M866" s="119"/>
      <c r="N866" s="119"/>
      <c r="O866" s="119"/>
      <c r="P866" s="119"/>
    </row>
    <row r="867" spans="2:16">
      <c r="B867" s="119"/>
      <c r="C867" s="119"/>
      <c r="D867" s="119"/>
      <c r="E867" s="119"/>
      <c r="F867" s="119"/>
      <c r="G867" s="119"/>
      <c r="H867" s="119"/>
      <c r="I867" s="119"/>
      <c r="J867" s="119"/>
      <c r="K867" s="119"/>
      <c r="L867" s="119"/>
      <c r="M867" s="119"/>
      <c r="N867" s="119"/>
      <c r="O867" s="119"/>
      <c r="P867" s="119"/>
    </row>
    <row r="868" spans="2:16">
      <c r="B868" s="119"/>
      <c r="C868" s="119"/>
      <c r="D868" s="119"/>
      <c r="E868" s="119"/>
      <c r="F868" s="119"/>
      <c r="G868" s="119"/>
      <c r="H868" s="119"/>
      <c r="I868" s="119"/>
      <c r="J868" s="119"/>
      <c r="K868" s="119"/>
      <c r="L868" s="119"/>
      <c r="M868" s="119"/>
      <c r="N868" s="119"/>
      <c r="O868" s="119"/>
      <c r="P868" s="119"/>
    </row>
    <row r="869" spans="2:16">
      <c r="B869" s="119"/>
      <c r="C869" s="119"/>
      <c r="D869" s="119"/>
      <c r="E869" s="119"/>
      <c r="F869" s="119"/>
      <c r="G869" s="119"/>
      <c r="H869" s="119"/>
      <c r="I869" s="119"/>
      <c r="J869" s="119"/>
      <c r="K869" s="119"/>
      <c r="L869" s="119"/>
      <c r="M869" s="119"/>
      <c r="N869" s="119"/>
      <c r="O869" s="119"/>
      <c r="P869" s="119"/>
    </row>
    <row r="870" spans="2:16">
      <c r="B870" s="119"/>
      <c r="C870" s="119"/>
      <c r="D870" s="119"/>
      <c r="E870" s="119"/>
      <c r="F870" s="119"/>
      <c r="G870" s="119"/>
      <c r="H870" s="119"/>
      <c r="I870" s="119"/>
      <c r="J870" s="119"/>
      <c r="K870" s="119"/>
      <c r="L870" s="119"/>
      <c r="M870" s="119"/>
      <c r="N870" s="119"/>
      <c r="O870" s="119"/>
      <c r="P870" s="119"/>
    </row>
    <row r="871" spans="2:16">
      <c r="B871" s="119"/>
      <c r="C871" s="119"/>
      <c r="D871" s="119"/>
      <c r="E871" s="119"/>
      <c r="F871" s="119"/>
      <c r="G871" s="119"/>
      <c r="H871" s="119"/>
      <c r="I871" s="119"/>
      <c r="J871" s="119"/>
      <c r="K871" s="119"/>
      <c r="L871" s="119"/>
      <c r="M871" s="119"/>
      <c r="N871" s="119"/>
      <c r="O871" s="119"/>
      <c r="P871" s="119"/>
    </row>
    <row r="872" spans="2:16">
      <c r="B872" s="119"/>
      <c r="C872" s="119"/>
      <c r="D872" s="119"/>
      <c r="E872" s="119"/>
      <c r="F872" s="119"/>
      <c r="G872" s="119"/>
      <c r="H872" s="119"/>
      <c r="I872" s="119"/>
      <c r="J872" s="119"/>
      <c r="K872" s="119"/>
      <c r="L872" s="119"/>
      <c r="M872" s="119"/>
      <c r="N872" s="119"/>
      <c r="O872" s="119"/>
      <c r="P872" s="119"/>
    </row>
    <row r="873" spans="2:16">
      <c r="B873" s="119"/>
      <c r="C873" s="119"/>
      <c r="D873" s="119"/>
      <c r="E873" s="119"/>
      <c r="F873" s="119"/>
      <c r="G873" s="119"/>
      <c r="H873" s="119"/>
      <c r="I873" s="119"/>
      <c r="J873" s="119"/>
      <c r="K873" s="119"/>
      <c r="L873" s="119"/>
      <c r="M873" s="119"/>
      <c r="N873" s="119"/>
      <c r="O873" s="119"/>
      <c r="P873" s="119"/>
    </row>
    <row r="874" spans="2:16">
      <c r="B874" s="119"/>
      <c r="C874" s="119"/>
      <c r="D874" s="119"/>
      <c r="E874" s="119"/>
      <c r="F874" s="119"/>
      <c r="G874" s="119"/>
      <c r="H874" s="119"/>
      <c r="I874" s="119"/>
      <c r="J874" s="119"/>
      <c r="K874" s="119"/>
      <c r="L874" s="119"/>
      <c r="M874" s="119"/>
      <c r="N874" s="119"/>
      <c r="O874" s="119"/>
      <c r="P874" s="119"/>
    </row>
    <row r="875" spans="2:16">
      <c r="B875" s="119"/>
      <c r="C875" s="119"/>
      <c r="D875" s="119"/>
      <c r="E875" s="119"/>
      <c r="F875" s="119"/>
      <c r="G875" s="119"/>
      <c r="H875" s="119"/>
      <c r="I875" s="119"/>
      <c r="J875" s="119"/>
      <c r="K875" s="119"/>
      <c r="L875" s="119"/>
      <c r="M875" s="119"/>
      <c r="N875" s="119"/>
      <c r="O875" s="119"/>
      <c r="P875" s="119"/>
    </row>
    <row r="876" spans="2:16">
      <c r="B876" s="119"/>
      <c r="C876" s="119"/>
      <c r="D876" s="119"/>
      <c r="E876" s="119"/>
      <c r="F876" s="119"/>
      <c r="G876" s="119"/>
      <c r="H876" s="119"/>
      <c r="I876" s="119"/>
      <c r="J876" s="119"/>
      <c r="K876" s="119"/>
      <c r="L876" s="119"/>
      <c r="M876" s="119"/>
      <c r="N876" s="119"/>
      <c r="O876" s="119"/>
      <c r="P876" s="119"/>
    </row>
    <row r="877" spans="2:16">
      <c r="B877" s="119"/>
      <c r="C877" s="119"/>
      <c r="D877" s="119"/>
      <c r="E877" s="119"/>
      <c r="F877" s="119"/>
      <c r="G877" s="119"/>
      <c r="H877" s="119"/>
      <c r="I877" s="119"/>
      <c r="J877" s="119"/>
      <c r="K877" s="119"/>
      <c r="L877" s="119"/>
      <c r="M877" s="119"/>
      <c r="N877" s="119"/>
      <c r="O877" s="119"/>
      <c r="P877" s="119"/>
    </row>
    <row r="878" spans="2:16">
      <c r="B878" s="119"/>
      <c r="C878" s="119"/>
      <c r="D878" s="119"/>
      <c r="E878" s="119"/>
      <c r="F878" s="119"/>
      <c r="G878" s="119"/>
      <c r="H878" s="119"/>
      <c r="I878" s="119"/>
      <c r="J878" s="119"/>
      <c r="K878" s="119"/>
      <c r="L878" s="119"/>
      <c r="M878" s="119"/>
      <c r="N878" s="119"/>
      <c r="O878" s="119"/>
      <c r="P878" s="119"/>
    </row>
    <row r="879" spans="2:16">
      <c r="B879" s="119"/>
      <c r="C879" s="119"/>
      <c r="D879" s="119"/>
      <c r="E879" s="119"/>
      <c r="F879" s="119"/>
      <c r="G879" s="119"/>
      <c r="H879" s="119"/>
      <c r="I879" s="119"/>
      <c r="J879" s="119"/>
      <c r="K879" s="119"/>
      <c r="L879" s="119"/>
      <c r="M879" s="119"/>
      <c r="N879" s="119"/>
      <c r="O879" s="119"/>
      <c r="P879" s="119"/>
    </row>
    <row r="880" spans="2:16">
      <c r="B880" s="119"/>
      <c r="C880" s="119"/>
      <c r="D880" s="119"/>
      <c r="E880" s="119"/>
      <c r="F880" s="119"/>
      <c r="G880" s="119"/>
      <c r="H880" s="119"/>
      <c r="I880" s="119"/>
      <c r="J880" s="119"/>
      <c r="K880" s="119"/>
      <c r="L880" s="119"/>
      <c r="M880" s="119"/>
      <c r="N880" s="119"/>
      <c r="O880" s="119"/>
      <c r="P880" s="119"/>
    </row>
    <row r="881" spans="2:16">
      <c r="B881" s="119"/>
      <c r="C881" s="119"/>
      <c r="D881" s="119"/>
      <c r="E881" s="119"/>
      <c r="F881" s="119"/>
      <c r="G881" s="119"/>
      <c r="H881" s="119"/>
      <c r="I881" s="119"/>
      <c r="J881" s="119"/>
      <c r="K881" s="119"/>
      <c r="L881" s="119"/>
      <c r="M881" s="119"/>
      <c r="N881" s="119"/>
      <c r="O881" s="119"/>
      <c r="P881" s="119"/>
    </row>
    <row r="882" spans="2:16">
      <c r="B882" s="119"/>
      <c r="C882" s="119"/>
      <c r="D882" s="119"/>
      <c r="E882" s="119"/>
      <c r="F882" s="119"/>
      <c r="G882" s="119"/>
      <c r="H882" s="119"/>
      <c r="I882" s="119"/>
      <c r="J882" s="119"/>
      <c r="K882" s="119"/>
      <c r="L882" s="119"/>
      <c r="M882" s="119"/>
      <c r="N882" s="119"/>
      <c r="O882" s="119"/>
      <c r="P882" s="119"/>
    </row>
    <row r="883" spans="2:16">
      <c r="B883" s="119"/>
      <c r="C883" s="119"/>
      <c r="D883" s="119"/>
      <c r="E883" s="119"/>
      <c r="F883" s="119"/>
      <c r="G883" s="119"/>
      <c r="H883" s="119"/>
      <c r="I883" s="119"/>
      <c r="J883" s="119"/>
      <c r="K883" s="119"/>
      <c r="L883" s="119"/>
      <c r="M883" s="119"/>
      <c r="N883" s="119"/>
      <c r="O883" s="119"/>
      <c r="P883" s="119"/>
    </row>
    <row r="884" spans="2:16">
      <c r="B884" s="119"/>
      <c r="C884" s="119"/>
      <c r="D884" s="119"/>
      <c r="E884" s="119"/>
      <c r="F884" s="119"/>
      <c r="G884" s="119"/>
      <c r="H884" s="119"/>
      <c r="I884" s="119"/>
      <c r="J884" s="119"/>
      <c r="K884" s="119"/>
      <c r="L884" s="119"/>
      <c r="M884" s="119"/>
      <c r="N884" s="119"/>
      <c r="O884" s="119"/>
      <c r="P884" s="119"/>
    </row>
    <row r="885" spans="2:16">
      <c r="B885" s="119"/>
      <c r="C885" s="119"/>
      <c r="D885" s="119"/>
      <c r="E885" s="119"/>
      <c r="F885" s="119"/>
      <c r="G885" s="119"/>
      <c r="H885" s="119"/>
      <c r="I885" s="119"/>
      <c r="J885" s="119"/>
      <c r="K885" s="119"/>
      <c r="L885" s="119"/>
      <c r="M885" s="119"/>
      <c r="N885" s="119"/>
      <c r="O885" s="119"/>
      <c r="P885" s="119"/>
    </row>
    <row r="886" spans="2:16">
      <c r="B886" s="119"/>
      <c r="C886" s="119"/>
      <c r="D886" s="119"/>
      <c r="E886" s="119"/>
      <c r="F886" s="119"/>
      <c r="G886" s="119"/>
      <c r="H886" s="119"/>
      <c r="I886" s="119"/>
      <c r="J886" s="119"/>
      <c r="K886" s="119"/>
      <c r="L886" s="119"/>
      <c r="M886" s="119"/>
      <c r="N886" s="119"/>
      <c r="O886" s="119"/>
      <c r="P886" s="119"/>
    </row>
    <row r="887" spans="2:16">
      <c r="B887" s="119"/>
      <c r="C887" s="119"/>
      <c r="D887" s="119"/>
      <c r="E887" s="119"/>
      <c r="F887" s="119"/>
      <c r="G887" s="119"/>
      <c r="H887" s="119"/>
      <c r="I887" s="119"/>
      <c r="J887" s="119"/>
      <c r="K887" s="119"/>
      <c r="L887" s="119"/>
      <c r="M887" s="119"/>
      <c r="N887" s="119"/>
      <c r="O887" s="119"/>
      <c r="P887" s="119"/>
    </row>
    <row r="888" spans="2:16">
      <c r="B888" s="119"/>
      <c r="C888" s="119"/>
      <c r="D888" s="119"/>
      <c r="E888" s="119"/>
      <c r="F888" s="119"/>
      <c r="G888" s="119"/>
      <c r="H888" s="119"/>
      <c r="I888" s="119"/>
      <c r="J888" s="119"/>
      <c r="K888" s="119"/>
      <c r="L888" s="119"/>
      <c r="M888" s="119"/>
      <c r="N888" s="119"/>
      <c r="O888" s="119"/>
      <c r="P888" s="119"/>
    </row>
    <row r="889" spans="2:16">
      <c r="B889" s="119"/>
      <c r="C889" s="119"/>
      <c r="D889" s="119"/>
      <c r="E889" s="119"/>
      <c r="F889" s="119"/>
      <c r="G889" s="119"/>
      <c r="H889" s="119"/>
      <c r="I889" s="119"/>
      <c r="J889" s="119"/>
      <c r="K889" s="119"/>
      <c r="L889" s="119"/>
      <c r="M889" s="119"/>
      <c r="N889" s="119"/>
      <c r="O889" s="119"/>
      <c r="P889" s="119"/>
    </row>
    <row r="890" spans="2:16">
      <c r="B890" s="119"/>
      <c r="C890" s="119"/>
      <c r="D890" s="119"/>
      <c r="E890" s="119"/>
      <c r="F890" s="119"/>
      <c r="G890" s="119"/>
      <c r="H890" s="119"/>
      <c r="I890" s="119"/>
      <c r="J890" s="119"/>
      <c r="K890" s="119"/>
      <c r="L890" s="119"/>
      <c r="M890" s="119"/>
      <c r="N890" s="119"/>
      <c r="O890" s="119"/>
      <c r="P890" s="119"/>
    </row>
    <row r="891" spans="2:16">
      <c r="B891" s="119"/>
      <c r="C891" s="119"/>
      <c r="D891" s="119"/>
      <c r="E891" s="119"/>
      <c r="F891" s="119"/>
      <c r="G891" s="119"/>
      <c r="H891" s="119"/>
      <c r="I891" s="119"/>
      <c r="J891" s="119"/>
      <c r="K891" s="119"/>
      <c r="L891" s="119"/>
      <c r="M891" s="119"/>
      <c r="N891" s="119"/>
      <c r="O891" s="119"/>
      <c r="P891" s="119"/>
    </row>
    <row r="892" spans="2:16">
      <c r="B892" s="119"/>
      <c r="C892" s="119"/>
      <c r="D892" s="119"/>
      <c r="E892" s="119"/>
      <c r="F892" s="119"/>
      <c r="G892" s="119"/>
      <c r="H892" s="119"/>
      <c r="I892" s="119"/>
      <c r="J892" s="119"/>
      <c r="K892" s="119"/>
      <c r="L892" s="119"/>
      <c r="M892" s="119"/>
      <c r="N892" s="119"/>
      <c r="O892" s="119"/>
      <c r="P892" s="119"/>
    </row>
    <row r="893" spans="2:16">
      <c r="B893" s="119"/>
      <c r="C893" s="119"/>
      <c r="D893" s="119"/>
      <c r="E893" s="119"/>
      <c r="F893" s="119"/>
      <c r="G893" s="119"/>
      <c r="H893" s="119"/>
      <c r="I893" s="119"/>
      <c r="J893" s="119"/>
      <c r="K893" s="119"/>
      <c r="L893" s="119"/>
      <c r="M893" s="119"/>
      <c r="N893" s="119"/>
      <c r="O893" s="119"/>
      <c r="P893" s="119"/>
    </row>
    <row r="894" spans="2:16">
      <c r="B894" s="119"/>
      <c r="C894" s="119"/>
      <c r="D894" s="119"/>
      <c r="E894" s="119"/>
      <c r="F894" s="119"/>
      <c r="G894" s="119"/>
      <c r="H894" s="119"/>
      <c r="I894" s="119"/>
      <c r="J894" s="119"/>
      <c r="K894" s="119"/>
      <c r="L894" s="119"/>
      <c r="M894" s="119"/>
      <c r="N894" s="119"/>
      <c r="O894" s="119"/>
      <c r="P894" s="119"/>
    </row>
    <row r="895" spans="2:16">
      <c r="B895" s="119"/>
      <c r="C895" s="119"/>
      <c r="D895" s="119"/>
      <c r="E895" s="119"/>
      <c r="F895" s="119"/>
      <c r="G895" s="119"/>
      <c r="H895" s="119"/>
      <c r="I895" s="119"/>
      <c r="J895" s="119"/>
      <c r="K895" s="119"/>
      <c r="L895" s="119"/>
      <c r="M895" s="119"/>
      <c r="N895" s="119"/>
      <c r="O895" s="119"/>
      <c r="P895" s="119"/>
    </row>
    <row r="896" spans="2:16">
      <c r="B896" s="119"/>
      <c r="C896" s="119"/>
      <c r="D896" s="119"/>
      <c r="E896" s="119"/>
      <c r="F896" s="119"/>
      <c r="G896" s="119"/>
      <c r="H896" s="119"/>
      <c r="I896" s="119"/>
      <c r="J896" s="119"/>
      <c r="K896" s="119"/>
      <c r="L896" s="119"/>
      <c r="M896" s="119"/>
      <c r="N896" s="119"/>
      <c r="O896" s="119"/>
      <c r="P896" s="119"/>
    </row>
    <row r="897" spans="2:16">
      <c r="B897" s="119"/>
      <c r="C897" s="119"/>
      <c r="D897" s="119"/>
      <c r="E897" s="119"/>
      <c r="F897" s="119"/>
      <c r="G897" s="119"/>
      <c r="H897" s="119"/>
      <c r="I897" s="119"/>
      <c r="J897" s="119"/>
      <c r="K897" s="119"/>
      <c r="L897" s="119"/>
      <c r="M897" s="119"/>
      <c r="N897" s="119"/>
      <c r="O897" s="119"/>
      <c r="P897" s="119"/>
    </row>
    <row r="898" spans="2:16">
      <c r="B898" s="119"/>
      <c r="C898" s="119"/>
      <c r="D898" s="119"/>
      <c r="E898" s="119"/>
      <c r="F898" s="119"/>
      <c r="G898" s="119"/>
      <c r="H898" s="119"/>
      <c r="I898" s="119"/>
      <c r="J898" s="119"/>
      <c r="K898" s="119"/>
      <c r="L898" s="119"/>
      <c r="M898" s="119"/>
      <c r="N898" s="119"/>
      <c r="O898" s="119"/>
      <c r="P898" s="119"/>
    </row>
    <row r="899" spans="2:16">
      <c r="B899" s="119"/>
      <c r="C899" s="119"/>
      <c r="D899" s="119"/>
      <c r="E899" s="119"/>
      <c r="F899" s="119"/>
      <c r="G899" s="119"/>
      <c r="H899" s="119"/>
      <c r="I899" s="119"/>
      <c r="J899" s="119"/>
      <c r="K899" s="119"/>
      <c r="L899" s="119"/>
      <c r="M899" s="119"/>
      <c r="N899" s="119"/>
      <c r="O899" s="119"/>
      <c r="P899" s="119"/>
    </row>
    <row r="900" spans="2:16">
      <c r="B900" s="119"/>
      <c r="C900" s="119"/>
      <c r="D900" s="119"/>
      <c r="E900" s="119"/>
      <c r="F900" s="119"/>
      <c r="G900" s="119"/>
      <c r="H900" s="119"/>
      <c r="I900" s="119"/>
      <c r="J900" s="119"/>
      <c r="K900" s="119"/>
      <c r="L900" s="119"/>
      <c r="M900" s="119"/>
      <c r="N900" s="119"/>
      <c r="O900" s="119"/>
      <c r="P900" s="119"/>
    </row>
    <row r="901" spans="2:16">
      <c r="B901" s="119"/>
      <c r="C901" s="119"/>
      <c r="D901" s="119"/>
      <c r="E901" s="119"/>
      <c r="F901" s="119"/>
      <c r="G901" s="119"/>
      <c r="H901" s="119"/>
      <c r="I901" s="119"/>
      <c r="J901" s="119"/>
      <c r="K901" s="119"/>
      <c r="L901" s="119"/>
      <c r="M901" s="119"/>
      <c r="N901" s="119"/>
      <c r="O901" s="119"/>
      <c r="P901" s="119"/>
    </row>
    <row r="902" spans="2:16">
      <c r="B902" s="119"/>
      <c r="C902" s="119"/>
      <c r="D902" s="119"/>
      <c r="E902" s="119"/>
      <c r="F902" s="119"/>
      <c r="G902" s="119"/>
      <c r="H902" s="119"/>
      <c r="I902" s="119"/>
      <c r="J902" s="119"/>
      <c r="K902" s="119"/>
      <c r="L902" s="119"/>
      <c r="M902" s="119"/>
      <c r="N902" s="119"/>
      <c r="O902" s="119"/>
      <c r="P902" s="119"/>
    </row>
    <row r="903" spans="2:16">
      <c r="B903" s="119"/>
      <c r="C903" s="119"/>
      <c r="D903" s="119"/>
      <c r="E903" s="119"/>
      <c r="F903" s="119"/>
      <c r="G903" s="119"/>
      <c r="H903" s="119"/>
      <c r="I903" s="119"/>
      <c r="J903" s="119"/>
      <c r="K903" s="119"/>
      <c r="L903" s="119"/>
      <c r="M903" s="119"/>
      <c r="N903" s="119"/>
      <c r="O903" s="119"/>
      <c r="P903" s="119"/>
    </row>
    <row r="904" spans="2:16">
      <c r="B904" s="119"/>
      <c r="C904" s="119"/>
      <c r="D904" s="119"/>
      <c r="E904" s="119"/>
      <c r="F904" s="119"/>
      <c r="G904" s="119"/>
      <c r="H904" s="119"/>
      <c r="I904" s="119"/>
      <c r="J904" s="119"/>
      <c r="K904" s="119"/>
      <c r="L904" s="119"/>
      <c r="M904" s="119"/>
      <c r="N904" s="119"/>
      <c r="O904" s="119"/>
      <c r="P904" s="119"/>
    </row>
    <row r="905" spans="2:16">
      <c r="B905" s="119"/>
      <c r="C905" s="119"/>
      <c r="D905" s="119"/>
      <c r="E905" s="119"/>
      <c r="F905" s="119"/>
      <c r="G905" s="119"/>
      <c r="H905" s="119"/>
      <c r="I905" s="119"/>
      <c r="J905" s="119"/>
      <c r="K905" s="119"/>
      <c r="L905" s="119"/>
      <c r="M905" s="119"/>
      <c r="N905" s="119"/>
      <c r="O905" s="119"/>
      <c r="P905" s="119"/>
    </row>
    <row r="906" spans="2:16">
      <c r="B906" s="119"/>
      <c r="C906" s="119"/>
      <c r="D906" s="119"/>
      <c r="E906" s="119"/>
      <c r="F906" s="119"/>
      <c r="G906" s="119"/>
      <c r="H906" s="119"/>
      <c r="I906" s="119"/>
      <c r="J906" s="119"/>
      <c r="K906" s="119"/>
      <c r="L906" s="119"/>
      <c r="M906" s="119"/>
      <c r="N906" s="119"/>
      <c r="O906" s="119"/>
      <c r="P906" s="119"/>
    </row>
    <row r="907" spans="2:16">
      <c r="B907" s="119"/>
      <c r="C907" s="119"/>
      <c r="D907" s="119"/>
      <c r="E907" s="119"/>
      <c r="F907" s="119"/>
      <c r="G907" s="119"/>
      <c r="H907" s="119"/>
      <c r="I907" s="119"/>
      <c r="J907" s="119"/>
      <c r="K907" s="119"/>
      <c r="L907" s="119"/>
      <c r="M907" s="119"/>
      <c r="N907" s="119"/>
      <c r="O907" s="119"/>
      <c r="P907" s="119"/>
    </row>
    <row r="908" spans="2:16">
      <c r="B908" s="119"/>
      <c r="C908" s="119"/>
      <c r="D908" s="119"/>
      <c r="E908" s="119"/>
      <c r="F908" s="119"/>
      <c r="G908" s="119"/>
      <c r="H908" s="119"/>
      <c r="I908" s="119"/>
      <c r="J908" s="119"/>
      <c r="K908" s="119"/>
      <c r="L908" s="119"/>
      <c r="M908" s="119"/>
      <c r="N908" s="119"/>
      <c r="O908" s="119"/>
      <c r="P908" s="119"/>
    </row>
    <row r="909" spans="2:16">
      <c r="B909" s="119"/>
      <c r="C909" s="119"/>
      <c r="D909" s="119"/>
      <c r="E909" s="119"/>
      <c r="F909" s="119"/>
      <c r="G909" s="119"/>
      <c r="H909" s="119"/>
      <c r="I909" s="119"/>
      <c r="J909" s="119"/>
      <c r="K909" s="119"/>
      <c r="L909" s="119"/>
      <c r="M909" s="119"/>
      <c r="N909" s="119"/>
      <c r="O909" s="119"/>
      <c r="P909" s="119"/>
    </row>
    <row r="910" spans="2:16">
      <c r="B910" s="119"/>
      <c r="C910" s="119"/>
      <c r="D910" s="119"/>
      <c r="E910" s="119"/>
      <c r="F910" s="119"/>
      <c r="G910" s="119"/>
      <c r="H910" s="119"/>
      <c r="I910" s="119"/>
      <c r="J910" s="119"/>
      <c r="K910" s="119"/>
      <c r="L910" s="119"/>
      <c r="M910" s="119"/>
      <c r="N910" s="119"/>
      <c r="O910" s="119"/>
      <c r="P910" s="119"/>
    </row>
    <row r="911" spans="2:16">
      <c r="B911" s="119"/>
      <c r="C911" s="119"/>
      <c r="D911" s="119"/>
      <c r="E911" s="119"/>
      <c r="F911" s="119"/>
      <c r="G911" s="119"/>
      <c r="H911" s="119"/>
      <c r="I911" s="119"/>
      <c r="J911" s="119"/>
      <c r="K911" s="119"/>
      <c r="L911" s="119"/>
      <c r="M911" s="119"/>
      <c r="N911" s="119"/>
      <c r="O911" s="119"/>
      <c r="P911" s="119"/>
    </row>
    <row r="912" spans="2:16">
      <c r="B912" s="119"/>
      <c r="C912" s="119"/>
      <c r="D912" s="119"/>
      <c r="E912" s="119"/>
      <c r="F912" s="119"/>
      <c r="G912" s="119"/>
      <c r="H912" s="119"/>
      <c r="I912" s="119"/>
      <c r="J912" s="119"/>
      <c r="K912" s="119"/>
      <c r="L912" s="119"/>
      <c r="M912" s="119"/>
      <c r="N912" s="119"/>
      <c r="O912" s="119"/>
      <c r="P912" s="119"/>
    </row>
    <row r="913" spans="2:16">
      <c r="B913" s="119"/>
      <c r="C913" s="119"/>
      <c r="D913" s="119"/>
      <c r="E913" s="119"/>
      <c r="F913" s="119"/>
      <c r="G913" s="119"/>
      <c r="H913" s="119"/>
      <c r="I913" s="119"/>
      <c r="J913" s="119"/>
      <c r="K913" s="119"/>
      <c r="L913" s="119"/>
      <c r="M913" s="119"/>
      <c r="N913" s="119"/>
      <c r="O913" s="119"/>
      <c r="P913" s="119"/>
    </row>
    <row r="914" spans="2:16">
      <c r="B914" s="119"/>
      <c r="C914" s="119"/>
      <c r="D914" s="119"/>
      <c r="E914" s="119"/>
      <c r="F914" s="119"/>
      <c r="G914" s="119"/>
      <c r="H914" s="119"/>
      <c r="I914" s="119"/>
      <c r="J914" s="119"/>
      <c r="K914" s="119"/>
      <c r="L914" s="119"/>
      <c r="M914" s="119"/>
      <c r="N914" s="119"/>
      <c r="O914" s="119"/>
      <c r="P914" s="119"/>
    </row>
    <row r="915" spans="2:16">
      <c r="B915" s="119"/>
      <c r="C915" s="119"/>
      <c r="D915" s="119"/>
      <c r="E915" s="119"/>
      <c r="F915" s="119"/>
      <c r="G915" s="119"/>
      <c r="H915" s="119"/>
      <c r="I915" s="119"/>
      <c r="J915" s="119"/>
      <c r="K915" s="119"/>
      <c r="L915" s="119"/>
      <c r="M915" s="119"/>
      <c r="N915" s="119"/>
      <c r="O915" s="119"/>
      <c r="P915" s="119"/>
    </row>
    <row r="916" spans="2:16">
      <c r="B916" s="119"/>
      <c r="C916" s="119"/>
      <c r="D916" s="119"/>
      <c r="E916" s="119"/>
      <c r="F916" s="119"/>
      <c r="G916" s="119"/>
      <c r="H916" s="119"/>
      <c r="I916" s="119"/>
      <c r="J916" s="119"/>
      <c r="K916" s="119"/>
      <c r="L916" s="119"/>
      <c r="M916" s="119"/>
      <c r="N916" s="119"/>
      <c r="O916" s="119"/>
      <c r="P916" s="119"/>
    </row>
    <row r="917" spans="2:16">
      <c r="B917" s="119"/>
      <c r="C917" s="119"/>
      <c r="D917" s="119"/>
      <c r="E917" s="119"/>
      <c r="F917" s="119"/>
      <c r="G917" s="119"/>
      <c r="H917" s="119"/>
      <c r="I917" s="119"/>
      <c r="J917" s="119"/>
      <c r="K917" s="119"/>
      <c r="L917" s="119"/>
      <c r="M917" s="119"/>
      <c r="N917" s="119"/>
      <c r="O917" s="119"/>
      <c r="P917" s="119"/>
    </row>
    <row r="918" spans="2:16">
      <c r="B918" s="119"/>
      <c r="C918" s="119"/>
      <c r="D918" s="119"/>
      <c r="E918" s="119"/>
      <c r="F918" s="119"/>
      <c r="G918" s="119"/>
      <c r="H918" s="119"/>
      <c r="I918" s="119"/>
      <c r="J918" s="119"/>
      <c r="K918" s="119"/>
      <c r="L918" s="119"/>
      <c r="M918" s="119"/>
      <c r="N918" s="119"/>
      <c r="O918" s="119"/>
      <c r="P918" s="119"/>
    </row>
    <row r="919" spans="2:16">
      <c r="B919" s="119"/>
      <c r="C919" s="119"/>
      <c r="D919" s="119"/>
      <c r="E919" s="119"/>
      <c r="F919" s="119"/>
      <c r="G919" s="119"/>
      <c r="H919" s="119"/>
      <c r="I919" s="119"/>
      <c r="J919" s="119"/>
      <c r="K919" s="119"/>
      <c r="L919" s="119"/>
      <c r="M919" s="119"/>
      <c r="N919" s="119"/>
      <c r="O919" s="119"/>
      <c r="P919" s="119"/>
    </row>
    <row r="920" spans="2:16">
      <c r="B920" s="119"/>
      <c r="C920" s="119"/>
      <c r="D920" s="119"/>
      <c r="E920" s="119"/>
      <c r="F920" s="119"/>
      <c r="G920" s="119"/>
      <c r="H920" s="119"/>
      <c r="I920" s="119"/>
      <c r="J920" s="119"/>
      <c r="K920" s="119"/>
      <c r="L920" s="119"/>
      <c r="M920" s="119"/>
      <c r="N920" s="119"/>
      <c r="O920" s="119"/>
      <c r="P920" s="119"/>
    </row>
    <row r="921" spans="2:16">
      <c r="B921" s="119"/>
      <c r="C921" s="119"/>
      <c r="D921" s="119"/>
      <c r="E921" s="119"/>
      <c r="F921" s="119"/>
      <c r="G921" s="119"/>
      <c r="H921" s="119"/>
      <c r="I921" s="119"/>
      <c r="J921" s="119"/>
      <c r="K921" s="119"/>
      <c r="L921" s="119"/>
      <c r="M921" s="119"/>
      <c r="N921" s="119"/>
      <c r="O921" s="119"/>
      <c r="P921" s="119"/>
    </row>
    <row r="922" spans="2:16">
      <c r="B922" s="119"/>
      <c r="C922" s="119"/>
      <c r="D922" s="119"/>
      <c r="E922" s="119"/>
      <c r="F922" s="119"/>
      <c r="G922" s="119"/>
      <c r="H922" s="119"/>
      <c r="I922" s="119"/>
      <c r="J922" s="119"/>
      <c r="K922" s="119"/>
      <c r="L922" s="119"/>
      <c r="M922" s="119"/>
      <c r="N922" s="119"/>
      <c r="O922" s="119"/>
      <c r="P922" s="119"/>
    </row>
    <row r="923" spans="2:16">
      <c r="B923" s="119"/>
      <c r="C923" s="119"/>
      <c r="D923" s="119"/>
      <c r="E923" s="119"/>
      <c r="F923" s="119"/>
      <c r="G923" s="119"/>
      <c r="H923" s="119"/>
      <c r="I923" s="119"/>
      <c r="J923" s="119"/>
      <c r="K923" s="119"/>
      <c r="L923" s="119"/>
      <c r="M923" s="119"/>
      <c r="N923" s="119"/>
      <c r="O923" s="119"/>
      <c r="P923" s="119"/>
    </row>
    <row r="924" spans="2:16">
      <c r="B924" s="119"/>
      <c r="C924" s="119"/>
      <c r="D924" s="119"/>
      <c r="E924" s="119"/>
      <c r="F924" s="119"/>
      <c r="G924" s="119"/>
      <c r="H924" s="119"/>
      <c r="I924" s="119"/>
      <c r="J924" s="119"/>
      <c r="K924" s="119"/>
      <c r="L924" s="119"/>
      <c r="M924" s="119"/>
      <c r="N924" s="119"/>
      <c r="O924" s="119"/>
      <c r="P924" s="119"/>
    </row>
    <row r="925" spans="2:16">
      <c r="B925" s="119"/>
      <c r="C925" s="119"/>
      <c r="D925" s="119"/>
      <c r="E925" s="119"/>
      <c r="F925" s="119"/>
      <c r="G925" s="119"/>
      <c r="H925" s="119"/>
      <c r="I925" s="119"/>
      <c r="J925" s="119"/>
      <c r="K925" s="119"/>
      <c r="L925" s="119"/>
      <c r="M925" s="119"/>
      <c r="N925" s="119"/>
      <c r="O925" s="119"/>
      <c r="P925" s="119"/>
    </row>
    <row r="926" spans="2:16">
      <c r="B926" s="119"/>
      <c r="C926" s="119"/>
      <c r="D926" s="119"/>
      <c r="E926" s="119"/>
      <c r="F926" s="119"/>
      <c r="G926" s="119"/>
      <c r="H926" s="119"/>
      <c r="I926" s="119"/>
      <c r="J926" s="119"/>
      <c r="K926" s="119"/>
      <c r="L926" s="119"/>
      <c r="M926" s="119"/>
      <c r="N926" s="119"/>
      <c r="O926" s="119"/>
      <c r="P926" s="119"/>
    </row>
    <row r="927" spans="2:16">
      <c r="B927" s="119"/>
      <c r="C927" s="119"/>
      <c r="D927" s="119"/>
      <c r="E927" s="119"/>
      <c r="F927" s="119"/>
      <c r="G927" s="119"/>
      <c r="H927" s="119"/>
      <c r="I927" s="119"/>
      <c r="J927" s="119"/>
      <c r="K927" s="119"/>
      <c r="L927" s="119"/>
      <c r="M927" s="119"/>
      <c r="N927" s="119"/>
      <c r="O927" s="119"/>
      <c r="P927" s="119"/>
    </row>
    <row r="928" spans="2:16">
      <c r="B928" s="119"/>
      <c r="C928" s="119"/>
      <c r="D928" s="119"/>
      <c r="E928" s="119"/>
      <c r="F928" s="119"/>
      <c r="G928" s="119"/>
      <c r="H928" s="119"/>
      <c r="I928" s="119"/>
      <c r="J928" s="119"/>
      <c r="K928" s="119"/>
      <c r="L928" s="119"/>
      <c r="M928" s="119"/>
      <c r="N928" s="119"/>
      <c r="O928" s="119"/>
      <c r="P928" s="119"/>
    </row>
    <row r="929" spans="2:16">
      <c r="B929" s="119"/>
      <c r="C929" s="119"/>
      <c r="D929" s="119"/>
      <c r="E929" s="119"/>
      <c r="F929" s="119"/>
      <c r="G929" s="119"/>
      <c r="H929" s="119"/>
      <c r="I929" s="119"/>
      <c r="J929" s="119"/>
      <c r="K929" s="119"/>
      <c r="L929" s="119"/>
      <c r="M929" s="119"/>
      <c r="N929" s="119"/>
      <c r="O929" s="119"/>
      <c r="P929" s="119"/>
    </row>
    <row r="930" spans="2:16">
      <c r="B930" s="119"/>
      <c r="C930" s="119"/>
      <c r="D930" s="119"/>
      <c r="E930" s="119"/>
      <c r="F930" s="119"/>
      <c r="G930" s="119"/>
      <c r="H930" s="119"/>
      <c r="I930" s="119"/>
      <c r="J930" s="119"/>
      <c r="K930" s="119"/>
      <c r="L930" s="119"/>
      <c r="M930" s="119"/>
      <c r="N930" s="119"/>
      <c r="O930" s="119"/>
      <c r="P930" s="119"/>
    </row>
    <row r="931" spans="2:16">
      <c r="B931" s="119"/>
      <c r="C931" s="119"/>
      <c r="D931" s="119"/>
      <c r="E931" s="119"/>
      <c r="F931" s="119"/>
      <c r="G931" s="119"/>
      <c r="H931" s="119"/>
      <c r="I931" s="119"/>
      <c r="J931" s="119"/>
      <c r="K931" s="119"/>
      <c r="L931" s="119"/>
      <c r="M931" s="119"/>
      <c r="N931" s="119"/>
      <c r="O931" s="119"/>
      <c r="P931" s="119"/>
    </row>
    <row r="932" spans="2:16">
      <c r="B932" s="119"/>
      <c r="C932" s="119"/>
      <c r="D932" s="119"/>
      <c r="E932" s="119"/>
      <c r="F932" s="119"/>
      <c r="G932" s="119"/>
      <c r="H932" s="119"/>
      <c r="I932" s="119"/>
      <c r="J932" s="119"/>
      <c r="K932" s="119"/>
      <c r="L932" s="119"/>
      <c r="M932" s="119"/>
      <c r="N932" s="119"/>
      <c r="O932" s="119"/>
      <c r="P932" s="119"/>
    </row>
    <row r="933" spans="2:16">
      <c r="B933" s="119"/>
      <c r="C933" s="119"/>
      <c r="D933" s="119"/>
      <c r="E933" s="119"/>
      <c r="F933" s="119"/>
      <c r="G933" s="119"/>
      <c r="H933" s="119"/>
      <c r="I933" s="119"/>
      <c r="J933" s="119"/>
      <c r="K933" s="119"/>
      <c r="L933" s="119"/>
      <c r="M933" s="119"/>
      <c r="N933" s="119"/>
      <c r="O933" s="119"/>
      <c r="P933" s="119"/>
    </row>
    <row r="934" spans="2:16">
      <c r="B934" s="119"/>
      <c r="C934" s="119"/>
      <c r="D934" s="119"/>
      <c r="E934" s="119"/>
      <c r="F934" s="119"/>
      <c r="G934" s="119"/>
      <c r="H934" s="119"/>
      <c r="I934" s="119"/>
      <c r="J934" s="119"/>
      <c r="K934" s="119"/>
      <c r="L934" s="119"/>
      <c r="M934" s="119"/>
      <c r="N934" s="119"/>
      <c r="O934" s="119"/>
      <c r="P934" s="119"/>
    </row>
    <row r="935" spans="2:16">
      <c r="B935" s="119"/>
      <c r="C935" s="119"/>
      <c r="D935" s="119"/>
      <c r="E935" s="119"/>
      <c r="F935" s="119"/>
      <c r="G935" s="119"/>
      <c r="H935" s="119"/>
      <c r="I935" s="119"/>
      <c r="J935" s="119"/>
      <c r="K935" s="119"/>
      <c r="L935" s="119"/>
      <c r="M935" s="119"/>
      <c r="N935" s="119"/>
      <c r="O935" s="119"/>
      <c r="P935" s="119"/>
    </row>
    <row r="936" spans="2:16">
      <c r="B936" s="119"/>
      <c r="C936" s="119"/>
      <c r="D936" s="119"/>
      <c r="E936" s="119"/>
      <c r="F936" s="119"/>
      <c r="G936" s="119"/>
      <c r="H936" s="119"/>
      <c r="I936" s="119"/>
      <c r="J936" s="119"/>
      <c r="K936" s="119"/>
      <c r="L936" s="119"/>
      <c r="M936" s="119"/>
      <c r="N936" s="119"/>
      <c r="O936" s="119"/>
      <c r="P936" s="119"/>
    </row>
    <row r="937" spans="2:16">
      <c r="B937" s="119"/>
      <c r="C937" s="119"/>
      <c r="D937" s="119"/>
      <c r="E937" s="119"/>
      <c r="F937" s="119"/>
      <c r="G937" s="119"/>
      <c r="H937" s="119"/>
      <c r="I937" s="119"/>
      <c r="J937" s="119"/>
      <c r="K937" s="119"/>
      <c r="L937" s="119"/>
      <c r="M937" s="119"/>
      <c r="N937" s="119"/>
      <c r="O937" s="119"/>
      <c r="P937" s="119"/>
    </row>
    <row r="938" spans="2:16">
      <c r="B938" s="119"/>
      <c r="C938" s="119"/>
      <c r="D938" s="119"/>
      <c r="E938" s="119"/>
      <c r="F938" s="119"/>
      <c r="G938" s="119"/>
      <c r="H938" s="119"/>
      <c r="I938" s="119"/>
      <c r="J938" s="119"/>
      <c r="K938" s="119"/>
      <c r="L938" s="119"/>
      <c r="M938" s="119"/>
      <c r="N938" s="119"/>
      <c r="O938" s="119"/>
      <c r="P938" s="119"/>
    </row>
    <row r="939" spans="2:16">
      <c r="B939" s="119"/>
      <c r="C939" s="119"/>
      <c r="D939" s="119"/>
      <c r="E939" s="119"/>
      <c r="F939" s="119"/>
      <c r="G939" s="119"/>
      <c r="H939" s="119"/>
      <c r="I939" s="119"/>
      <c r="J939" s="119"/>
      <c r="K939" s="119"/>
      <c r="L939" s="119"/>
      <c r="M939" s="119"/>
      <c r="N939" s="119"/>
      <c r="O939" s="119"/>
      <c r="P939" s="119"/>
    </row>
    <row r="940" spans="2:16">
      <c r="B940" s="119"/>
      <c r="C940" s="119"/>
      <c r="D940" s="119"/>
      <c r="E940" s="119"/>
      <c r="F940" s="119"/>
      <c r="G940" s="119"/>
      <c r="H940" s="119"/>
      <c r="I940" s="119"/>
      <c r="J940" s="119"/>
      <c r="K940" s="119"/>
      <c r="L940" s="119"/>
      <c r="M940" s="119"/>
      <c r="N940" s="119"/>
      <c r="O940" s="119"/>
      <c r="P940" s="119"/>
    </row>
    <row r="941" spans="2:16">
      <c r="B941" s="119"/>
      <c r="C941" s="119"/>
      <c r="D941" s="119"/>
      <c r="E941" s="119"/>
      <c r="F941" s="119"/>
      <c r="G941" s="119"/>
      <c r="H941" s="119"/>
      <c r="I941" s="119"/>
      <c r="J941" s="119"/>
      <c r="K941" s="119"/>
      <c r="L941" s="119"/>
      <c r="M941" s="119"/>
      <c r="N941" s="119"/>
      <c r="O941" s="119"/>
      <c r="P941" s="119"/>
    </row>
    <row r="942" spans="2:16">
      <c r="B942" s="119"/>
      <c r="C942" s="119"/>
      <c r="D942" s="119"/>
      <c r="E942" s="119"/>
      <c r="F942" s="119"/>
      <c r="G942" s="119"/>
      <c r="H942" s="119"/>
      <c r="I942" s="119"/>
      <c r="J942" s="119"/>
      <c r="K942" s="119"/>
      <c r="L942" s="119"/>
      <c r="M942" s="119"/>
      <c r="N942" s="119"/>
      <c r="O942" s="119"/>
      <c r="P942" s="119"/>
    </row>
    <row r="943" spans="2:16">
      <c r="B943" s="119"/>
      <c r="C943" s="119"/>
      <c r="D943" s="119"/>
      <c r="E943" s="119"/>
      <c r="F943" s="119"/>
      <c r="G943" s="119"/>
      <c r="H943" s="119"/>
      <c r="I943" s="119"/>
      <c r="J943" s="119"/>
      <c r="K943" s="119"/>
      <c r="L943" s="119"/>
      <c r="M943" s="119"/>
      <c r="N943" s="119"/>
      <c r="O943" s="119"/>
      <c r="P943" s="119"/>
    </row>
    <row r="944" spans="2:16">
      <c r="B944" s="119"/>
      <c r="C944" s="119"/>
      <c r="D944" s="119"/>
      <c r="E944" s="119"/>
      <c r="F944" s="119"/>
      <c r="G944" s="119"/>
      <c r="H944" s="119"/>
      <c r="I944" s="119"/>
      <c r="J944" s="119"/>
      <c r="K944" s="119"/>
      <c r="L944" s="119"/>
      <c r="M944" s="119"/>
      <c r="N944" s="119"/>
      <c r="O944" s="119"/>
      <c r="P944" s="119"/>
    </row>
    <row r="945" spans="2:16">
      <c r="B945" s="119"/>
      <c r="C945" s="119"/>
      <c r="D945" s="119"/>
      <c r="E945" s="119"/>
      <c r="F945" s="119"/>
      <c r="G945" s="119"/>
      <c r="H945" s="119"/>
      <c r="I945" s="119"/>
      <c r="J945" s="119"/>
      <c r="K945" s="119"/>
      <c r="L945" s="119"/>
      <c r="M945" s="119"/>
      <c r="N945" s="119"/>
      <c r="O945" s="119"/>
      <c r="P945" s="119"/>
    </row>
    <row r="946" spans="2:16">
      <c r="B946" s="119"/>
      <c r="C946" s="119"/>
      <c r="D946" s="119"/>
      <c r="E946" s="119"/>
      <c r="F946" s="119"/>
      <c r="G946" s="119"/>
      <c r="H946" s="119"/>
      <c r="I946" s="119"/>
      <c r="J946" s="119"/>
      <c r="K946" s="119"/>
      <c r="L946" s="119"/>
      <c r="M946" s="119"/>
      <c r="N946" s="119"/>
      <c r="O946" s="119"/>
      <c r="P946" s="119"/>
    </row>
    <row r="947" spans="2:16">
      <c r="B947" s="119"/>
      <c r="C947" s="119"/>
      <c r="D947" s="119"/>
      <c r="E947" s="119"/>
      <c r="F947" s="119"/>
      <c r="G947" s="119"/>
      <c r="H947" s="119"/>
      <c r="I947" s="119"/>
      <c r="J947" s="119"/>
      <c r="K947" s="119"/>
      <c r="L947" s="119"/>
      <c r="M947" s="119"/>
      <c r="N947" s="119"/>
      <c r="O947" s="119"/>
      <c r="P947" s="119"/>
    </row>
    <row r="948" spans="2:16">
      <c r="B948" s="119"/>
      <c r="C948" s="119"/>
      <c r="D948" s="119"/>
      <c r="E948" s="119"/>
      <c r="F948" s="119"/>
      <c r="G948" s="119"/>
      <c r="H948" s="119"/>
      <c r="I948" s="119"/>
      <c r="J948" s="119"/>
      <c r="K948" s="119"/>
      <c r="L948" s="119"/>
      <c r="M948" s="119"/>
      <c r="N948" s="119"/>
      <c r="O948" s="119"/>
      <c r="P948" s="119"/>
    </row>
    <row r="949" spans="2:16">
      <c r="B949" s="119"/>
      <c r="C949" s="119"/>
      <c r="D949" s="119"/>
      <c r="E949" s="119"/>
      <c r="F949" s="119"/>
      <c r="G949" s="119"/>
      <c r="H949" s="119"/>
      <c r="I949" s="119"/>
      <c r="J949" s="119"/>
      <c r="K949" s="119"/>
      <c r="L949" s="119"/>
      <c r="M949" s="119"/>
      <c r="N949" s="119"/>
      <c r="O949" s="119"/>
      <c r="P949" s="119"/>
    </row>
    <row r="950" spans="2:16">
      <c r="B950" s="119"/>
      <c r="C950" s="119"/>
      <c r="D950" s="119"/>
      <c r="E950" s="119"/>
      <c r="F950" s="119"/>
      <c r="G950" s="119"/>
      <c r="H950" s="119"/>
      <c r="I950" s="119"/>
      <c r="J950" s="119"/>
      <c r="K950" s="119"/>
      <c r="L950" s="119"/>
      <c r="M950" s="119"/>
      <c r="N950" s="119"/>
      <c r="O950" s="119"/>
      <c r="P950" s="119"/>
    </row>
    <row r="951" spans="2:16">
      <c r="B951" s="119"/>
      <c r="C951" s="119"/>
      <c r="D951" s="119"/>
      <c r="E951" s="119"/>
      <c r="F951" s="119"/>
      <c r="G951" s="119"/>
      <c r="H951" s="119"/>
      <c r="I951" s="119"/>
      <c r="J951" s="119"/>
      <c r="K951" s="119"/>
      <c r="L951" s="119"/>
      <c r="M951" s="119"/>
      <c r="N951" s="119"/>
      <c r="O951" s="119"/>
      <c r="P951" s="119"/>
    </row>
    <row r="952" spans="2:16">
      <c r="B952" s="119"/>
      <c r="C952" s="119"/>
      <c r="D952" s="119"/>
      <c r="E952" s="119"/>
      <c r="F952" s="119"/>
      <c r="G952" s="119"/>
      <c r="H952" s="119"/>
      <c r="I952" s="119"/>
      <c r="J952" s="119"/>
      <c r="K952" s="119"/>
      <c r="L952" s="119"/>
      <c r="M952" s="119"/>
      <c r="N952" s="119"/>
      <c r="O952" s="119"/>
      <c r="P952" s="119"/>
    </row>
    <row r="953" spans="2:16">
      <c r="B953" s="119"/>
      <c r="C953" s="119"/>
      <c r="D953" s="119"/>
      <c r="E953" s="119"/>
      <c r="F953" s="119"/>
      <c r="G953" s="119"/>
      <c r="H953" s="119"/>
      <c r="I953" s="119"/>
      <c r="J953" s="119"/>
      <c r="K953" s="119"/>
      <c r="L953" s="119"/>
      <c r="M953" s="119"/>
      <c r="N953" s="119"/>
      <c r="O953" s="119"/>
      <c r="P953" s="119"/>
    </row>
    <row r="954" spans="2:16">
      <c r="B954" s="119"/>
      <c r="C954" s="119"/>
      <c r="D954" s="119"/>
      <c r="E954" s="119"/>
      <c r="F954" s="119"/>
      <c r="G954" s="119"/>
      <c r="H954" s="119"/>
      <c r="I954" s="119"/>
      <c r="J954" s="119"/>
      <c r="K954" s="119"/>
      <c r="L954" s="119"/>
      <c r="M954" s="119"/>
      <c r="N954" s="119"/>
      <c r="O954" s="119"/>
      <c r="P954" s="119"/>
    </row>
    <row r="955" spans="2:16">
      <c r="B955" s="119"/>
      <c r="C955" s="119"/>
      <c r="D955" s="119"/>
      <c r="E955" s="119"/>
      <c r="F955" s="119"/>
      <c r="G955" s="119"/>
      <c r="H955" s="119"/>
      <c r="I955" s="119"/>
      <c r="J955" s="119"/>
      <c r="K955" s="119"/>
      <c r="L955" s="119"/>
      <c r="M955" s="119"/>
      <c r="N955" s="119"/>
      <c r="O955" s="119"/>
      <c r="P955" s="119"/>
    </row>
    <row r="956" spans="2:16">
      <c r="B956" s="119"/>
      <c r="C956" s="119"/>
      <c r="D956" s="119"/>
      <c r="E956" s="119"/>
      <c r="F956" s="119"/>
      <c r="G956" s="119"/>
      <c r="H956" s="119"/>
      <c r="I956" s="119"/>
      <c r="J956" s="119"/>
      <c r="K956" s="119"/>
      <c r="L956" s="119"/>
      <c r="M956" s="119"/>
      <c r="N956" s="119"/>
      <c r="O956" s="119"/>
      <c r="P956" s="119"/>
    </row>
    <row r="957" spans="2:16">
      <c r="B957" s="119"/>
      <c r="C957" s="119"/>
      <c r="D957" s="119"/>
      <c r="E957" s="119"/>
      <c r="F957" s="119"/>
      <c r="G957" s="119"/>
      <c r="H957" s="119"/>
      <c r="I957" s="119"/>
      <c r="J957" s="119"/>
      <c r="K957" s="119"/>
      <c r="L957" s="119"/>
      <c r="M957" s="119"/>
      <c r="N957" s="119"/>
      <c r="O957" s="119"/>
      <c r="P957" s="119"/>
    </row>
    <row r="958" spans="2:16">
      <c r="B958" s="119"/>
      <c r="C958" s="119"/>
      <c r="D958" s="119"/>
      <c r="E958" s="119"/>
      <c r="F958" s="119"/>
      <c r="G958" s="119"/>
      <c r="H958" s="119"/>
      <c r="I958" s="119"/>
      <c r="J958" s="119"/>
      <c r="K958" s="119"/>
      <c r="L958" s="119"/>
      <c r="M958" s="119"/>
      <c r="N958" s="119"/>
      <c r="O958" s="119"/>
      <c r="P958" s="119"/>
    </row>
    <row r="959" spans="2:16">
      <c r="B959" s="119"/>
      <c r="C959" s="119"/>
      <c r="D959" s="119"/>
      <c r="E959" s="119"/>
      <c r="F959" s="119"/>
      <c r="G959" s="119"/>
      <c r="H959" s="119"/>
      <c r="I959" s="119"/>
      <c r="J959" s="119"/>
      <c r="K959" s="119"/>
      <c r="L959" s="119"/>
      <c r="M959" s="119"/>
      <c r="N959" s="119"/>
      <c r="O959" s="119"/>
      <c r="P959" s="119"/>
    </row>
    <row r="960" spans="2:16">
      <c r="B960" s="119"/>
      <c r="C960" s="119"/>
      <c r="D960" s="119"/>
      <c r="E960" s="119"/>
      <c r="F960" s="119"/>
      <c r="G960" s="119"/>
      <c r="H960" s="119"/>
      <c r="I960" s="119"/>
      <c r="J960" s="119"/>
      <c r="K960" s="119"/>
      <c r="L960" s="119"/>
      <c r="M960" s="119"/>
      <c r="N960" s="119"/>
      <c r="O960" s="119"/>
      <c r="P960" s="119"/>
    </row>
    <row r="961" spans="2:16">
      <c r="B961" s="119"/>
      <c r="C961" s="119"/>
      <c r="D961" s="119"/>
      <c r="E961" s="119"/>
      <c r="F961" s="119"/>
      <c r="G961" s="119"/>
      <c r="H961" s="119"/>
      <c r="I961" s="119"/>
      <c r="J961" s="119"/>
      <c r="K961" s="119"/>
      <c r="L961" s="119"/>
      <c r="M961" s="119"/>
      <c r="N961" s="119"/>
      <c r="O961" s="119"/>
      <c r="P961" s="119"/>
    </row>
    <row r="962" spans="2:16">
      <c r="B962" s="119"/>
      <c r="C962" s="119"/>
      <c r="D962" s="119"/>
      <c r="E962" s="119"/>
      <c r="F962" s="119"/>
      <c r="G962" s="119"/>
      <c r="H962" s="119"/>
      <c r="I962" s="119"/>
      <c r="J962" s="119"/>
      <c r="K962" s="119"/>
      <c r="L962" s="119"/>
      <c r="M962" s="119"/>
      <c r="N962" s="119"/>
      <c r="O962" s="119"/>
      <c r="P962" s="119"/>
    </row>
    <row r="963" spans="2:16">
      <c r="B963" s="119"/>
      <c r="C963" s="119"/>
      <c r="D963" s="119"/>
      <c r="E963" s="119"/>
      <c r="F963" s="119"/>
      <c r="G963" s="119"/>
      <c r="H963" s="119"/>
      <c r="I963" s="119"/>
      <c r="J963" s="119"/>
      <c r="K963" s="119"/>
      <c r="L963" s="119"/>
      <c r="M963" s="119"/>
      <c r="N963" s="119"/>
      <c r="O963" s="119"/>
      <c r="P963" s="119"/>
    </row>
    <row r="964" spans="2:16">
      <c r="B964" s="119"/>
      <c r="C964" s="119"/>
      <c r="D964" s="119"/>
      <c r="E964" s="119"/>
      <c r="F964" s="119"/>
      <c r="G964" s="119"/>
      <c r="H964" s="119"/>
      <c r="I964" s="119"/>
      <c r="J964" s="119"/>
      <c r="K964" s="119"/>
      <c r="L964" s="119"/>
      <c r="M964" s="119"/>
      <c r="N964" s="119"/>
      <c r="O964" s="119"/>
      <c r="P964" s="119"/>
    </row>
    <row r="965" spans="2:16">
      <c r="B965" s="119"/>
      <c r="C965" s="119"/>
      <c r="D965" s="119"/>
      <c r="E965" s="119"/>
      <c r="F965" s="119"/>
      <c r="G965" s="119"/>
      <c r="H965" s="119"/>
      <c r="I965" s="119"/>
      <c r="J965" s="119"/>
      <c r="K965" s="119"/>
      <c r="L965" s="119"/>
      <c r="M965" s="119"/>
      <c r="N965" s="119"/>
      <c r="O965" s="119"/>
      <c r="P965" s="119"/>
    </row>
    <row r="966" spans="2:16">
      <c r="B966" s="119"/>
      <c r="C966" s="119"/>
      <c r="D966" s="119"/>
      <c r="E966" s="119"/>
      <c r="F966" s="119"/>
      <c r="G966" s="119"/>
      <c r="H966" s="119"/>
      <c r="I966" s="119"/>
      <c r="J966" s="119"/>
      <c r="K966" s="119"/>
      <c r="L966" s="119"/>
      <c r="M966" s="119"/>
      <c r="N966" s="119"/>
      <c r="O966" s="119"/>
      <c r="P966" s="119"/>
    </row>
    <row r="967" spans="2:16">
      <c r="B967" s="119"/>
      <c r="C967" s="119"/>
      <c r="D967" s="119"/>
      <c r="E967" s="119"/>
      <c r="F967" s="119"/>
      <c r="G967" s="119"/>
      <c r="H967" s="119"/>
      <c r="I967" s="119"/>
      <c r="J967" s="119"/>
      <c r="K967" s="119"/>
      <c r="L967" s="119"/>
      <c r="M967" s="119"/>
      <c r="N967" s="119"/>
      <c r="O967" s="119"/>
      <c r="P967" s="119"/>
    </row>
    <row r="968" spans="2:16">
      <c r="B968" s="119"/>
      <c r="C968" s="119"/>
      <c r="D968" s="119"/>
      <c r="E968" s="119"/>
      <c r="F968" s="119"/>
      <c r="G968" s="119"/>
      <c r="H968" s="119"/>
      <c r="I968" s="119"/>
      <c r="J968" s="119"/>
      <c r="K968" s="119"/>
      <c r="L968" s="119"/>
      <c r="M968" s="119"/>
      <c r="N968" s="119"/>
      <c r="O968" s="119"/>
      <c r="P968" s="119"/>
    </row>
    <row r="969" spans="2:16">
      <c r="B969" s="119"/>
      <c r="C969" s="119"/>
      <c r="D969" s="119"/>
      <c r="E969" s="119"/>
      <c r="F969" s="119"/>
      <c r="G969" s="119"/>
      <c r="H969" s="119"/>
      <c r="I969" s="119"/>
      <c r="J969" s="119"/>
      <c r="K969" s="119"/>
      <c r="L969" s="119"/>
      <c r="M969" s="119"/>
      <c r="N969" s="119"/>
      <c r="O969" s="119"/>
      <c r="P969" s="119"/>
    </row>
    <row r="970" spans="2:16">
      <c r="B970" s="119"/>
      <c r="C970" s="119"/>
      <c r="D970" s="119"/>
      <c r="E970" s="119"/>
      <c r="F970" s="119"/>
      <c r="G970" s="119"/>
      <c r="H970" s="119"/>
      <c r="I970" s="119"/>
      <c r="J970" s="119"/>
      <c r="K970" s="119"/>
      <c r="L970" s="119"/>
      <c r="M970" s="119"/>
      <c r="N970" s="119"/>
      <c r="O970" s="119"/>
      <c r="P970" s="119"/>
    </row>
    <row r="971" spans="2:16">
      <c r="B971" s="119"/>
      <c r="C971" s="119"/>
      <c r="D971" s="119"/>
      <c r="E971" s="119"/>
      <c r="F971" s="119"/>
      <c r="G971" s="119"/>
      <c r="H971" s="119"/>
      <c r="I971" s="119"/>
      <c r="J971" s="119"/>
      <c r="K971" s="119"/>
      <c r="L971" s="119"/>
      <c r="M971" s="119"/>
      <c r="N971" s="119"/>
      <c r="O971" s="119"/>
      <c r="P971" s="119"/>
    </row>
    <row r="972" spans="2:16">
      <c r="B972" s="119"/>
      <c r="C972" s="119"/>
      <c r="D972" s="119"/>
      <c r="E972" s="119"/>
      <c r="F972" s="119"/>
      <c r="G972" s="119"/>
      <c r="H972" s="119"/>
      <c r="I972" s="119"/>
      <c r="J972" s="119"/>
      <c r="K972" s="119"/>
      <c r="L972" s="119"/>
      <c r="M972" s="119"/>
      <c r="N972" s="119"/>
      <c r="O972" s="119"/>
      <c r="P972" s="119"/>
    </row>
    <row r="973" spans="2:16">
      <c r="B973" s="119"/>
      <c r="C973" s="119"/>
      <c r="D973" s="119"/>
      <c r="E973" s="119"/>
      <c r="F973" s="119"/>
      <c r="G973" s="119"/>
      <c r="H973" s="119"/>
      <c r="I973" s="119"/>
      <c r="J973" s="119"/>
      <c r="K973" s="119"/>
      <c r="L973" s="119"/>
      <c r="M973" s="119"/>
      <c r="N973" s="119"/>
      <c r="O973" s="119"/>
      <c r="P973" s="119"/>
    </row>
    <row r="974" spans="2:16">
      <c r="B974" s="119"/>
      <c r="C974" s="119"/>
      <c r="D974" s="119"/>
      <c r="E974" s="119"/>
      <c r="F974" s="119"/>
      <c r="G974" s="119"/>
      <c r="H974" s="119"/>
      <c r="I974" s="119"/>
      <c r="J974" s="119"/>
      <c r="K974" s="119"/>
      <c r="L974" s="119"/>
      <c r="M974" s="119"/>
      <c r="N974" s="119"/>
      <c r="O974" s="119"/>
      <c r="P974" s="119"/>
    </row>
    <row r="975" spans="2:16">
      <c r="B975" s="119"/>
      <c r="C975" s="119"/>
      <c r="D975" s="119"/>
      <c r="E975" s="119"/>
      <c r="F975" s="119"/>
      <c r="G975" s="119"/>
      <c r="H975" s="119"/>
      <c r="I975" s="119"/>
      <c r="J975" s="119"/>
      <c r="K975" s="119"/>
      <c r="L975" s="119"/>
      <c r="M975" s="119"/>
      <c r="N975" s="119"/>
      <c r="O975" s="119"/>
      <c r="P975" s="119"/>
    </row>
    <row r="976" spans="2:16">
      <c r="B976" s="119"/>
      <c r="C976" s="119"/>
      <c r="D976" s="119"/>
      <c r="E976" s="119"/>
      <c r="F976" s="119"/>
      <c r="G976" s="119"/>
      <c r="H976" s="119"/>
      <c r="I976" s="119"/>
      <c r="J976" s="119"/>
      <c r="K976" s="119"/>
      <c r="L976" s="119"/>
      <c r="M976" s="119"/>
      <c r="N976" s="119"/>
      <c r="O976" s="119"/>
      <c r="P976" s="119"/>
    </row>
    <row r="977" spans="2:16">
      <c r="B977" s="119"/>
      <c r="C977" s="119"/>
      <c r="D977" s="119"/>
      <c r="E977" s="119"/>
      <c r="F977" s="119"/>
      <c r="G977" s="119"/>
      <c r="H977" s="119"/>
      <c r="I977" s="119"/>
      <c r="J977" s="119"/>
      <c r="K977" s="119"/>
      <c r="L977" s="119"/>
      <c r="M977" s="119"/>
      <c r="N977" s="119"/>
      <c r="O977" s="119"/>
      <c r="P977" s="119"/>
    </row>
    <row r="978" spans="2:16">
      <c r="B978" s="119"/>
      <c r="C978" s="119"/>
      <c r="D978" s="119"/>
      <c r="E978" s="119"/>
      <c r="F978" s="119"/>
      <c r="G978" s="119"/>
      <c r="H978" s="119"/>
      <c r="I978" s="119"/>
      <c r="J978" s="119"/>
      <c r="K978" s="119"/>
      <c r="L978" s="119"/>
      <c r="M978" s="119"/>
      <c r="N978" s="119"/>
      <c r="O978" s="119"/>
      <c r="P978" s="119"/>
    </row>
    <row r="979" spans="2:16">
      <c r="B979" s="119"/>
      <c r="C979" s="119"/>
      <c r="D979" s="119"/>
      <c r="E979" s="119"/>
      <c r="F979" s="119"/>
      <c r="G979" s="119"/>
      <c r="H979" s="119"/>
      <c r="I979" s="119"/>
      <c r="J979" s="119"/>
      <c r="K979" s="119"/>
      <c r="L979" s="119"/>
      <c r="M979" s="119"/>
      <c r="N979" s="119"/>
      <c r="O979" s="119"/>
      <c r="P979" s="119"/>
    </row>
    <row r="980" spans="2:16">
      <c r="B980" s="119"/>
      <c r="C980" s="119"/>
      <c r="D980" s="119"/>
      <c r="E980" s="119"/>
      <c r="F980" s="119"/>
      <c r="G980" s="119"/>
      <c r="H980" s="119"/>
      <c r="I980" s="119"/>
      <c r="J980" s="119"/>
      <c r="K980" s="119"/>
      <c r="L980" s="119"/>
      <c r="M980" s="119"/>
      <c r="N980" s="119"/>
      <c r="O980" s="119"/>
      <c r="P980" s="119"/>
    </row>
    <row r="981" spans="2:16">
      <c r="B981" s="119"/>
      <c r="C981" s="119"/>
      <c r="D981" s="119"/>
      <c r="E981" s="119"/>
      <c r="F981" s="119"/>
      <c r="G981" s="119"/>
      <c r="H981" s="119"/>
      <c r="I981" s="119"/>
      <c r="J981" s="119"/>
      <c r="K981" s="119"/>
      <c r="L981" s="119"/>
      <c r="M981" s="119"/>
      <c r="N981" s="119"/>
      <c r="O981" s="119"/>
      <c r="P981" s="119"/>
    </row>
    <row r="982" spans="2:16">
      <c r="B982" s="119"/>
      <c r="C982" s="119"/>
      <c r="D982" s="119"/>
      <c r="E982" s="119"/>
      <c r="F982" s="119"/>
      <c r="G982" s="119"/>
      <c r="H982" s="119"/>
      <c r="I982" s="119"/>
      <c r="J982" s="119"/>
      <c r="K982" s="119"/>
      <c r="L982" s="119"/>
      <c r="M982" s="119"/>
      <c r="N982" s="119"/>
      <c r="O982" s="119"/>
      <c r="P982" s="119"/>
    </row>
    <row r="983" spans="2:16">
      <c r="B983" s="119"/>
      <c r="C983" s="119"/>
      <c r="D983" s="119"/>
      <c r="E983" s="119"/>
      <c r="F983" s="119"/>
      <c r="G983" s="119"/>
      <c r="H983" s="119"/>
      <c r="I983" s="119"/>
      <c r="J983" s="119"/>
      <c r="K983" s="119"/>
      <c r="L983" s="119"/>
      <c r="M983" s="119"/>
      <c r="N983" s="119"/>
      <c r="O983" s="119"/>
      <c r="P983" s="119"/>
    </row>
    <row r="984" spans="2:16">
      <c r="B984" s="119"/>
      <c r="C984" s="119"/>
      <c r="D984" s="119"/>
      <c r="E984" s="119"/>
      <c r="F984" s="119"/>
      <c r="G984" s="119"/>
      <c r="H984" s="119"/>
      <c r="I984" s="119"/>
      <c r="J984" s="119"/>
      <c r="K984" s="119"/>
      <c r="L984" s="119"/>
      <c r="M984" s="119"/>
      <c r="N984" s="119"/>
      <c r="O984" s="119"/>
      <c r="P984" s="119"/>
    </row>
    <row r="985" spans="2:16">
      <c r="B985" s="119"/>
      <c r="C985" s="119"/>
      <c r="D985" s="119"/>
      <c r="E985" s="119"/>
      <c r="F985" s="119"/>
      <c r="G985" s="119"/>
      <c r="H985" s="119"/>
      <c r="I985" s="119"/>
      <c r="J985" s="119"/>
      <c r="K985" s="119"/>
      <c r="L985" s="119"/>
      <c r="M985" s="119"/>
      <c r="N985" s="119"/>
      <c r="O985" s="119"/>
      <c r="P985" s="119"/>
    </row>
    <row r="986" spans="2:16">
      <c r="B986" s="119"/>
      <c r="C986" s="119"/>
      <c r="D986" s="119"/>
      <c r="E986" s="119"/>
      <c r="F986" s="119"/>
      <c r="G986" s="119"/>
      <c r="H986" s="119"/>
      <c r="I986" s="119"/>
      <c r="J986" s="119"/>
      <c r="K986" s="119"/>
      <c r="L986" s="119"/>
      <c r="M986" s="119"/>
      <c r="N986" s="119"/>
      <c r="O986" s="119"/>
      <c r="P986" s="119"/>
    </row>
    <row r="987" spans="2:16">
      <c r="B987" s="119"/>
      <c r="C987" s="119"/>
      <c r="D987" s="119"/>
      <c r="E987" s="119"/>
      <c r="F987" s="119"/>
      <c r="G987" s="119"/>
      <c r="H987" s="119"/>
      <c r="I987" s="119"/>
      <c r="J987" s="119"/>
      <c r="K987" s="119"/>
      <c r="L987" s="119"/>
      <c r="M987" s="119"/>
      <c r="N987" s="119"/>
      <c r="O987" s="119"/>
      <c r="P987" s="119"/>
    </row>
    <row r="988" spans="2:16">
      <c r="B988" s="119"/>
      <c r="C988" s="119"/>
      <c r="D988" s="119"/>
      <c r="E988" s="119"/>
      <c r="F988" s="119"/>
      <c r="G988" s="119"/>
      <c r="H988" s="119"/>
      <c r="I988" s="119"/>
      <c r="J988" s="119"/>
      <c r="K988" s="119"/>
      <c r="L988" s="119"/>
      <c r="M988" s="119"/>
      <c r="N988" s="119"/>
      <c r="O988" s="119"/>
      <c r="P988" s="119"/>
    </row>
    <row r="989" spans="2:16">
      <c r="B989" s="119"/>
      <c r="C989" s="119"/>
      <c r="D989" s="119"/>
      <c r="E989" s="119"/>
      <c r="F989" s="119"/>
      <c r="G989" s="119"/>
      <c r="H989" s="119"/>
      <c r="I989" s="119"/>
      <c r="J989" s="119"/>
      <c r="K989" s="119"/>
      <c r="L989" s="119"/>
      <c r="M989" s="119"/>
      <c r="N989" s="119"/>
      <c r="O989" s="119"/>
      <c r="P989" s="119"/>
    </row>
    <row r="990" spans="2:16">
      <c r="B990" s="119"/>
      <c r="C990" s="119"/>
      <c r="D990" s="119"/>
      <c r="E990" s="119"/>
      <c r="F990" s="119"/>
      <c r="G990" s="119"/>
      <c r="H990" s="119"/>
      <c r="I990" s="119"/>
      <c r="J990" s="119"/>
      <c r="K990" s="119"/>
      <c r="L990" s="119"/>
      <c r="M990" s="119"/>
      <c r="N990" s="119"/>
      <c r="O990" s="119"/>
      <c r="P990" s="119"/>
    </row>
    <row r="991" spans="2:16">
      <c r="B991" s="119"/>
      <c r="C991" s="119"/>
      <c r="D991" s="119"/>
      <c r="E991" s="119"/>
      <c r="F991" s="119"/>
      <c r="G991" s="119"/>
      <c r="H991" s="119"/>
      <c r="I991" s="119"/>
      <c r="J991" s="119"/>
      <c r="K991" s="119"/>
      <c r="L991" s="119"/>
      <c r="M991" s="119"/>
      <c r="N991" s="119"/>
      <c r="O991" s="119"/>
      <c r="P991" s="119"/>
    </row>
    <row r="992" spans="2:16">
      <c r="B992" s="119"/>
      <c r="C992" s="119"/>
      <c r="D992" s="119"/>
      <c r="E992" s="119"/>
      <c r="F992" s="119"/>
      <c r="G992" s="119"/>
      <c r="H992" s="119"/>
      <c r="I992" s="119"/>
      <c r="J992" s="119"/>
      <c r="K992" s="119"/>
      <c r="L992" s="119"/>
      <c r="M992" s="119"/>
      <c r="N992" s="119"/>
      <c r="O992" s="119"/>
      <c r="P992" s="119"/>
    </row>
    <row r="993" spans="2:16">
      <c r="B993" s="119"/>
      <c r="C993" s="119"/>
      <c r="D993" s="119"/>
      <c r="E993" s="119"/>
      <c r="F993" s="119"/>
      <c r="G993" s="119"/>
      <c r="H993" s="119"/>
      <c r="I993" s="119"/>
      <c r="J993" s="119"/>
      <c r="K993" s="119"/>
      <c r="L993" s="119"/>
      <c r="M993" s="119"/>
      <c r="N993" s="119"/>
      <c r="O993" s="119"/>
      <c r="P993" s="119"/>
    </row>
    <row r="994" spans="2:16">
      <c r="B994" s="119"/>
      <c r="C994" s="119"/>
      <c r="D994" s="119"/>
      <c r="E994" s="119"/>
      <c r="F994" s="119"/>
      <c r="G994" s="119"/>
      <c r="H994" s="119"/>
      <c r="I994" s="119"/>
      <c r="J994" s="119"/>
      <c r="K994" s="119"/>
      <c r="L994" s="119"/>
      <c r="M994" s="119"/>
      <c r="N994" s="119"/>
      <c r="O994" s="119"/>
      <c r="P994" s="119"/>
    </row>
    <row r="995" spans="2:16">
      <c r="B995" s="119"/>
      <c r="C995" s="119"/>
      <c r="D995" s="119"/>
      <c r="E995" s="119"/>
      <c r="F995" s="119"/>
      <c r="G995" s="119"/>
      <c r="H995" s="119"/>
      <c r="I995" s="119"/>
      <c r="J995" s="119"/>
      <c r="K995" s="119"/>
      <c r="L995" s="119"/>
      <c r="M995" s="119"/>
      <c r="N995" s="119"/>
      <c r="O995" s="119"/>
      <c r="P995" s="119"/>
    </row>
    <row r="996" spans="2:16">
      <c r="B996" s="119"/>
      <c r="C996" s="119"/>
      <c r="D996" s="119"/>
      <c r="E996" s="119"/>
      <c r="F996" s="119"/>
      <c r="G996" s="119"/>
      <c r="H996" s="119"/>
      <c r="I996" s="119"/>
      <c r="J996" s="119"/>
      <c r="K996" s="119"/>
      <c r="L996" s="119"/>
      <c r="M996" s="119"/>
      <c r="N996" s="119"/>
      <c r="O996" s="119"/>
      <c r="P996" s="119"/>
    </row>
    <row r="997" spans="2:16">
      <c r="B997" s="119"/>
      <c r="C997" s="119"/>
      <c r="D997" s="119"/>
      <c r="E997" s="119"/>
      <c r="F997" s="119"/>
      <c r="G997" s="119"/>
      <c r="H997" s="119"/>
      <c r="I997" s="119"/>
      <c r="J997" s="119"/>
      <c r="K997" s="119"/>
      <c r="L997" s="119"/>
      <c r="M997" s="119"/>
      <c r="N997" s="119"/>
      <c r="O997" s="119"/>
      <c r="P997" s="119"/>
    </row>
    <row r="998" spans="2:16">
      <c r="B998" s="119"/>
      <c r="C998" s="119"/>
      <c r="D998" s="119"/>
      <c r="E998" s="119"/>
      <c r="F998" s="119"/>
      <c r="G998" s="119"/>
      <c r="H998" s="119"/>
      <c r="I998" s="119"/>
      <c r="J998" s="119"/>
      <c r="K998" s="119"/>
      <c r="L998" s="119"/>
      <c r="M998" s="119"/>
      <c r="N998" s="119"/>
      <c r="O998" s="119"/>
      <c r="P998" s="119"/>
    </row>
    <row r="999" spans="2:16">
      <c r="B999" s="119"/>
      <c r="C999" s="119"/>
      <c r="D999" s="119"/>
      <c r="E999" s="119"/>
      <c r="F999" s="119"/>
      <c r="G999" s="119"/>
      <c r="H999" s="119"/>
      <c r="I999" s="119"/>
      <c r="J999" s="119"/>
      <c r="K999" s="119"/>
      <c r="L999" s="119"/>
      <c r="M999" s="119"/>
      <c r="N999" s="119"/>
      <c r="O999" s="119"/>
      <c r="P999" s="119"/>
    </row>
    <row r="1000" spans="2:16">
      <c r="B1000" s="119"/>
      <c r="C1000" s="119"/>
      <c r="D1000" s="119"/>
      <c r="E1000" s="119"/>
      <c r="F1000" s="119"/>
      <c r="G1000" s="119"/>
      <c r="H1000" s="119"/>
      <c r="I1000" s="119"/>
      <c r="J1000" s="119"/>
      <c r="K1000" s="119"/>
      <c r="L1000" s="119"/>
      <c r="M1000" s="119"/>
      <c r="N1000" s="119"/>
      <c r="O1000" s="119"/>
      <c r="P1000" s="119"/>
    </row>
  </sheetData>
  <mergeCells count="31">
    <mergeCell ref="D1:W1"/>
    <mergeCell ref="D2:W2"/>
    <mergeCell ref="V4:W4"/>
    <mergeCell ref="X4:Z4"/>
    <mergeCell ref="B4:B5"/>
    <mergeCell ref="C4:C5"/>
    <mergeCell ref="H4:H5"/>
    <mergeCell ref="F4:F5"/>
    <mergeCell ref="G4:G5"/>
    <mergeCell ref="AB18:AC25"/>
    <mergeCell ref="Q4:R4"/>
    <mergeCell ref="N4:P4"/>
    <mergeCell ref="D4:D5"/>
    <mergeCell ref="D3:E3"/>
    <mergeCell ref="I4:I5"/>
    <mergeCell ref="M4:M5"/>
    <mergeCell ref="K4:K5"/>
    <mergeCell ref="J4:J5"/>
    <mergeCell ref="S4:T4"/>
    <mergeCell ref="E4:E5"/>
    <mergeCell ref="F3:M3"/>
    <mergeCell ref="L4:L5"/>
    <mergeCell ref="U4:U5"/>
    <mergeCell ref="N3:W3"/>
    <mergeCell ref="X3:AA3"/>
    <mergeCell ref="AB10:AC13"/>
    <mergeCell ref="AB6:AC9"/>
    <mergeCell ref="AA14:AA16"/>
    <mergeCell ref="S14:S16"/>
    <mergeCell ref="AB17:AC17"/>
    <mergeCell ref="AB14:AC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500D0"/>
    <outlinePr summaryBelow="0" summaryRight="0"/>
    <pageSetUpPr fitToPage="1"/>
  </sheetPr>
  <dimension ref="A1:Y1170"/>
  <sheetViews>
    <sheetView workbookViewId="0">
      <pane ySplit="3" topLeftCell="A181" activePane="bottomLeft" state="frozen"/>
      <selection sqref="A1:AS43"/>
      <selection pane="bottomLeft" activeCell="A25" sqref="A25:A45"/>
    </sheetView>
  </sheetViews>
  <sheetFormatPr baseColWidth="10" defaultColWidth="14.42578125" defaultRowHeight="15" customHeight="1"/>
  <cols>
    <col min="1" max="1" width="24.7109375" customWidth="1"/>
    <col min="2" max="2" width="11.140625" customWidth="1"/>
    <col min="3" max="4" width="12.28515625" customWidth="1"/>
    <col min="5" max="5" width="58.7109375" customWidth="1"/>
    <col min="6" max="6" width="19.7109375" bestFit="1" customWidth="1"/>
    <col min="7" max="7" width="14.7109375" customWidth="1"/>
    <col min="8" max="8" width="4.7109375" customWidth="1"/>
    <col min="9" max="20" width="12.28515625" customWidth="1"/>
    <col min="21" max="21" width="14.42578125" customWidth="1"/>
    <col min="22" max="22" width="8" customWidth="1"/>
    <col min="23" max="23" width="10.7109375" customWidth="1"/>
  </cols>
  <sheetData>
    <row r="1" spans="1:24" ht="28.5" customHeight="1">
      <c r="B1" s="80"/>
      <c r="C1" s="80"/>
      <c r="D1" s="80"/>
      <c r="E1" s="1926" t="s">
        <v>57</v>
      </c>
      <c r="F1" s="1663"/>
      <c r="G1" s="1663"/>
      <c r="H1" s="1663"/>
      <c r="I1" s="1859"/>
      <c r="J1" s="81"/>
      <c r="K1" s="81"/>
      <c r="L1" s="81"/>
      <c r="M1" s="81"/>
      <c r="N1" s="81"/>
      <c r="O1" s="81"/>
      <c r="P1" s="81"/>
      <c r="Q1" s="81"/>
      <c r="R1" s="81"/>
      <c r="S1" s="81"/>
      <c r="T1" s="81"/>
      <c r="U1" s="81"/>
      <c r="V1" s="82"/>
      <c r="W1" s="81"/>
      <c r="X1" s="83"/>
    </row>
    <row r="2" spans="1:24" ht="28.5" customHeight="1">
      <c r="A2" s="84"/>
      <c r="B2" s="85"/>
      <c r="C2" s="85"/>
      <c r="D2" s="85"/>
      <c r="F2" s="86">
        <f>+'PAA 2018'!F4:W4</f>
        <v>43465</v>
      </c>
      <c r="G2" s="87"/>
      <c r="H2" s="87"/>
      <c r="I2" s="88"/>
      <c r="J2" s="81"/>
      <c r="K2" s="81"/>
      <c r="L2" s="81"/>
      <c r="M2" s="81"/>
      <c r="N2" s="81"/>
      <c r="O2" s="81"/>
      <c r="P2" s="81"/>
      <c r="Q2" s="81"/>
      <c r="R2" s="81"/>
      <c r="S2" s="81"/>
      <c r="T2" s="81"/>
      <c r="U2" s="81"/>
      <c r="V2" s="82"/>
      <c r="W2" s="81"/>
      <c r="X2" s="83"/>
    </row>
    <row r="3" spans="1:24" ht="45">
      <c r="A3" s="89" t="s">
        <v>23</v>
      </c>
      <c r="B3" s="90" t="s">
        <v>58</v>
      </c>
      <c r="C3" s="90" t="s">
        <v>59</v>
      </c>
      <c r="D3" s="91"/>
      <c r="E3" s="91" t="s">
        <v>60</v>
      </c>
      <c r="F3" s="91" t="s">
        <v>28</v>
      </c>
      <c r="G3" s="92" t="s">
        <v>61</v>
      </c>
      <c r="H3" s="93" t="s">
        <v>62</v>
      </c>
      <c r="I3" s="94" t="s">
        <v>63</v>
      </c>
      <c r="J3" s="94" t="s">
        <v>64</v>
      </c>
      <c r="K3" s="94" t="s">
        <v>65</v>
      </c>
      <c r="L3" s="94" t="s">
        <v>66</v>
      </c>
      <c r="M3" s="94" t="s">
        <v>67</v>
      </c>
      <c r="N3" s="94" t="s">
        <v>68</v>
      </c>
      <c r="O3" s="94" t="s">
        <v>69</v>
      </c>
      <c r="P3" s="94" t="s">
        <v>70</v>
      </c>
      <c r="Q3" s="94" t="s">
        <v>71</v>
      </c>
      <c r="R3" s="94" t="s">
        <v>72</v>
      </c>
      <c r="S3" s="94" t="s">
        <v>73</v>
      </c>
      <c r="T3" s="94" t="s">
        <v>74</v>
      </c>
      <c r="U3" s="94" t="s">
        <v>75</v>
      </c>
      <c r="V3" s="94" t="s">
        <v>76</v>
      </c>
      <c r="W3" s="94" t="s">
        <v>77</v>
      </c>
    </row>
    <row r="4" spans="1:24">
      <c r="A4" s="1915" t="str">
        <f>+'PAA 2018'!A7</f>
        <v>GESTIÓN CARTOGRÁFICA</v>
      </c>
      <c r="B4" s="1907">
        <f>+'PAA 2018'!B7</f>
        <v>0.04</v>
      </c>
      <c r="C4" s="1907">
        <f>+'PAA 2018'!B43</f>
        <v>4.3598403547671839E-2</v>
      </c>
      <c r="D4" s="1921">
        <v>1</v>
      </c>
      <c r="E4" s="1925" t="str">
        <f>+'PAA 2018'!G7</f>
        <v>Cartografía a escala 1:25.000</v>
      </c>
      <c r="F4" s="1922">
        <f>+'PAA 2018'!K7</f>
        <v>2500000</v>
      </c>
      <c r="G4" s="1922" t="str">
        <f>+'PAA 2018'!L7</f>
        <v>Hectareas</v>
      </c>
      <c r="H4" s="95" t="s">
        <v>47</v>
      </c>
      <c r="I4" s="96">
        <f>Cartog!J5</f>
        <v>0</v>
      </c>
      <c r="J4" s="97">
        <f>Cartog!K5</f>
        <v>195200</v>
      </c>
      <c r="K4" s="98">
        <f>Cartog!L5</f>
        <v>105322</v>
      </c>
      <c r="L4" s="98">
        <f>Cartog!M5</f>
        <v>287500</v>
      </c>
      <c r="M4" s="98">
        <f>Cartog!N5</f>
        <v>287500</v>
      </c>
      <c r="N4" s="98">
        <f>Cartog!O5</f>
        <v>262500</v>
      </c>
      <c r="O4" s="98">
        <f>Cartog!P5</f>
        <v>262500</v>
      </c>
      <c r="P4" s="98">
        <f>Cartog!Q5</f>
        <v>237500</v>
      </c>
      <c r="Q4" s="98">
        <f>Cartog!R5</f>
        <v>187500</v>
      </c>
      <c r="R4" s="98">
        <f>Cartog!S5</f>
        <v>187500</v>
      </c>
      <c r="S4" s="98">
        <f>Cartog!T5</f>
        <v>268750</v>
      </c>
      <c r="T4" s="98">
        <f>Cartog!U5</f>
        <v>218228</v>
      </c>
      <c r="U4" s="99">
        <f t="shared" ref="U4:U5" si="0">SUM(I4:T4)</f>
        <v>2500000</v>
      </c>
      <c r="V4" s="1963">
        <f>Cartog!W5</f>
        <v>0.2</v>
      </c>
      <c r="W4" s="100">
        <f>+(U4/U4)*V4</f>
        <v>0.2</v>
      </c>
    </row>
    <row r="5" spans="1:24">
      <c r="A5" s="1916"/>
      <c r="B5" s="1616"/>
      <c r="C5" s="1616"/>
      <c r="D5" s="1616"/>
      <c r="E5" s="1616"/>
      <c r="F5" s="1616"/>
      <c r="G5" s="1616"/>
      <c r="H5" s="101" t="s">
        <v>78</v>
      </c>
      <c r="I5" s="102">
        <f>Cartog!J6</f>
        <v>0</v>
      </c>
      <c r="J5" s="102">
        <f>Cartog!K6</f>
        <v>195200</v>
      </c>
      <c r="K5" s="102">
        <f>Cartog!L6</f>
        <v>105322</v>
      </c>
      <c r="L5" s="102">
        <f>Cartog!M6</f>
        <v>252000</v>
      </c>
      <c r="M5" s="103">
        <f>Cartog!N6</f>
        <v>306194</v>
      </c>
      <c r="N5" s="103">
        <f>Cartog!O6</f>
        <v>466807</v>
      </c>
      <c r="O5" s="103">
        <f>Cartog!P6</f>
        <v>171662</v>
      </c>
      <c r="P5" s="103">
        <f>Cartog!Q6</f>
        <v>370752</v>
      </c>
      <c r="Q5" s="103">
        <f>Cartog!R6</f>
        <v>75000</v>
      </c>
      <c r="R5" s="103">
        <f>Cartog!S6</f>
        <v>75000</v>
      </c>
      <c r="S5" s="103">
        <f>Cartog!T6</f>
        <v>150000</v>
      </c>
      <c r="T5" s="103">
        <f>Cartog!U6</f>
        <v>332063</v>
      </c>
      <c r="U5" s="104">
        <f t="shared" si="0"/>
        <v>2500000</v>
      </c>
      <c r="V5" s="1616"/>
      <c r="W5" s="105">
        <f>+U5/U4*V4</f>
        <v>0.2</v>
      </c>
    </row>
    <row r="6" spans="1:24">
      <c r="A6" s="1916"/>
      <c r="B6" s="1616"/>
      <c r="C6" s="1616"/>
      <c r="D6" s="1619"/>
      <c r="E6" s="1619"/>
      <c r="F6" s="1619"/>
      <c r="G6" s="1619"/>
      <c r="H6" s="106" t="s">
        <v>79</v>
      </c>
      <c r="I6" s="107">
        <f t="shared" ref="I6:U6" si="1">IF(OR(I5=0,I4=0),0,I5/I4)</f>
        <v>0</v>
      </c>
      <c r="J6" s="107">
        <f t="shared" si="1"/>
        <v>1</v>
      </c>
      <c r="K6" s="107">
        <f t="shared" si="1"/>
        <v>1</v>
      </c>
      <c r="L6" s="107">
        <f t="shared" si="1"/>
        <v>0.87652173913043474</v>
      </c>
      <c r="M6" s="107">
        <f t="shared" si="1"/>
        <v>1.0650226086956522</v>
      </c>
      <c r="N6" s="107">
        <f t="shared" si="1"/>
        <v>1.7783123809523809</v>
      </c>
      <c r="O6" s="107">
        <f t="shared" si="1"/>
        <v>0.65395047619047619</v>
      </c>
      <c r="P6" s="107">
        <f t="shared" si="1"/>
        <v>1.5610610526315789</v>
      </c>
      <c r="Q6" s="107">
        <f t="shared" si="1"/>
        <v>0.4</v>
      </c>
      <c r="R6" s="107">
        <f t="shared" si="1"/>
        <v>0.4</v>
      </c>
      <c r="S6" s="107">
        <f t="shared" si="1"/>
        <v>0.55813953488372092</v>
      </c>
      <c r="T6" s="107">
        <f t="shared" si="1"/>
        <v>1.5216333376102058</v>
      </c>
      <c r="U6" s="107">
        <f t="shared" si="1"/>
        <v>1</v>
      </c>
      <c r="V6" s="108"/>
      <c r="W6" s="109">
        <f>IF(OR(W5=0,W4=0),0,W5/W4)</f>
        <v>1</v>
      </c>
    </row>
    <row r="7" spans="1:24">
      <c r="A7" s="1916"/>
      <c r="B7" s="1616"/>
      <c r="C7" s="1616"/>
      <c r="D7" s="1920">
        <v>2</v>
      </c>
      <c r="E7" s="1924" t="str">
        <f>+'PAA 2018'!G17</f>
        <v>Cartografía a escala 1:2.000</v>
      </c>
      <c r="F7" s="1909">
        <f>+'PAA 2018'!K17</f>
        <v>451</v>
      </c>
      <c r="G7" s="1909" t="str">
        <f>+'PAA 2018'!L17</f>
        <v>Hectareas</v>
      </c>
      <c r="H7" s="111" t="s">
        <v>47</v>
      </c>
      <c r="I7" s="112">
        <f>Cartog!J25</f>
        <v>0</v>
      </c>
      <c r="J7" s="113">
        <f>Cartog!K25</f>
        <v>18</v>
      </c>
      <c r="K7" s="113">
        <f>Cartog!L25</f>
        <v>63</v>
      </c>
      <c r="L7" s="113">
        <f>Cartog!M25</f>
        <v>86</v>
      </c>
      <c r="M7" s="113">
        <f>Cartog!N25</f>
        <v>95</v>
      </c>
      <c r="N7" s="113">
        <f>Cartog!O25</f>
        <v>95</v>
      </c>
      <c r="O7" s="113">
        <f>Cartog!P25</f>
        <v>59</v>
      </c>
      <c r="P7" s="113">
        <f>Cartog!Q25</f>
        <v>35</v>
      </c>
      <c r="Q7" s="113">
        <f>Cartog!R25</f>
        <v>0</v>
      </c>
      <c r="R7" s="113">
        <f>Cartog!S25</f>
        <v>0</v>
      </c>
      <c r="S7" s="113">
        <f>Cartog!T25</f>
        <v>0</v>
      </c>
      <c r="T7" s="113">
        <f>Cartog!U25</f>
        <v>0</v>
      </c>
      <c r="U7" s="122">
        <f t="shared" ref="U7:U8" si="2">SUM(I7:T7)</f>
        <v>451</v>
      </c>
      <c r="V7" s="1962">
        <f>Cartog!W25</f>
        <v>0.2</v>
      </c>
      <c r="W7" s="125">
        <f>+(U7/U7)*V7</f>
        <v>0.2</v>
      </c>
    </row>
    <row r="8" spans="1:24">
      <c r="A8" s="1916"/>
      <c r="B8" s="1616"/>
      <c r="C8" s="1616"/>
      <c r="D8" s="1616"/>
      <c r="E8" s="1616"/>
      <c r="F8" s="1616"/>
      <c r="G8" s="1616"/>
      <c r="H8" s="127" t="s">
        <v>78</v>
      </c>
      <c r="I8" s="129">
        <f>Cartog!J26</f>
        <v>0</v>
      </c>
      <c r="J8" s="133">
        <f>Cartog!K26</f>
        <v>18</v>
      </c>
      <c r="K8" s="133">
        <f>Cartog!L26</f>
        <v>138</v>
      </c>
      <c r="L8" s="133">
        <f>Cartog!M26</f>
        <v>78</v>
      </c>
      <c r="M8" s="133">
        <f>Cartog!N26</f>
        <v>121</v>
      </c>
      <c r="N8" s="135">
        <f>Cartog!O26</f>
        <v>160.46</v>
      </c>
      <c r="O8" s="133">
        <f>Cartog!P26</f>
        <v>0</v>
      </c>
      <c r="P8" s="135">
        <f>Cartog!Q26</f>
        <v>138.4</v>
      </c>
      <c r="Q8" s="133">
        <f>Cartog!R26</f>
        <v>0</v>
      </c>
      <c r="R8" s="133">
        <f>Cartog!S26</f>
        <v>0</v>
      </c>
      <c r="S8" s="133">
        <f>Cartog!T26</f>
        <v>0</v>
      </c>
      <c r="T8" s="133">
        <f>Cartog!U26</f>
        <v>0</v>
      </c>
      <c r="U8" s="136">
        <f t="shared" si="2"/>
        <v>653.86</v>
      </c>
      <c r="V8" s="1616"/>
      <c r="W8" s="105">
        <f>+U8/U7*V7</f>
        <v>0.28996008869179607</v>
      </c>
    </row>
    <row r="9" spans="1:24">
      <c r="A9" s="1916"/>
      <c r="B9" s="1616"/>
      <c r="C9" s="1616"/>
      <c r="D9" s="1619"/>
      <c r="E9" s="1619"/>
      <c r="F9" s="1619"/>
      <c r="G9" s="1619"/>
      <c r="H9" s="106" t="s">
        <v>79</v>
      </c>
      <c r="I9" s="107">
        <f t="shared" ref="I9:U9" si="3">IF(OR(I8=0,I7=0),0,I8/I7)</f>
        <v>0</v>
      </c>
      <c r="J9" s="107">
        <f t="shared" si="3"/>
        <v>1</v>
      </c>
      <c r="K9" s="107">
        <f t="shared" si="3"/>
        <v>2.1904761904761907</v>
      </c>
      <c r="L9" s="107">
        <f t="shared" si="3"/>
        <v>0.90697674418604646</v>
      </c>
      <c r="M9" s="107">
        <f t="shared" si="3"/>
        <v>1.2736842105263158</v>
      </c>
      <c r="N9" s="107">
        <f t="shared" si="3"/>
        <v>1.6890526315789474</v>
      </c>
      <c r="O9" s="107">
        <f t="shared" si="3"/>
        <v>0</v>
      </c>
      <c r="P9" s="107">
        <f t="shared" si="3"/>
        <v>3.9542857142857146</v>
      </c>
      <c r="Q9" s="107">
        <f t="shared" si="3"/>
        <v>0</v>
      </c>
      <c r="R9" s="107">
        <f t="shared" si="3"/>
        <v>0</v>
      </c>
      <c r="S9" s="107">
        <f t="shared" si="3"/>
        <v>0</v>
      </c>
      <c r="T9" s="107">
        <f t="shared" si="3"/>
        <v>0</v>
      </c>
      <c r="U9" s="107">
        <f t="shared" si="3"/>
        <v>1.4498004434589802</v>
      </c>
      <c r="V9" s="138"/>
      <c r="W9" s="109">
        <f>IF(OR(W8=0,W7=0),0,W8/W7)</f>
        <v>1.4498004434589802</v>
      </c>
    </row>
    <row r="10" spans="1:24">
      <c r="A10" s="1916"/>
      <c r="B10" s="1616"/>
      <c r="C10" s="1616"/>
      <c r="D10" s="1910">
        <v>3</v>
      </c>
      <c r="E10" s="1914" t="str">
        <f>+'PAA 2018'!G27</f>
        <v xml:space="preserve"> Imágenes geográficas incorporadas al Banco Nacional de Imágenes - BNI</v>
      </c>
      <c r="F10" s="1909">
        <f>+'PAA 2018'!K27</f>
        <v>15000</v>
      </c>
      <c r="G10" s="1909" t="str">
        <f>+'PAA 2018'!L27</f>
        <v>Número</v>
      </c>
      <c r="H10" s="140" t="s">
        <v>47</v>
      </c>
      <c r="I10" s="141">
        <f>Cartog!J45</f>
        <v>0</v>
      </c>
      <c r="J10" s="141">
        <f>Cartog!K45</f>
        <v>197</v>
      </c>
      <c r="K10" s="141">
        <f>Cartog!L45</f>
        <v>1500</v>
      </c>
      <c r="L10" s="141">
        <f>Cartog!M45</f>
        <v>1500</v>
      </c>
      <c r="M10" s="141">
        <f>Cartog!N45</f>
        <v>1500</v>
      </c>
      <c r="N10" s="141">
        <f>Cartog!O45</f>
        <v>1500</v>
      </c>
      <c r="O10" s="141">
        <f>Cartog!P45</f>
        <v>1500</v>
      </c>
      <c r="P10" s="141">
        <f>Cartog!Q45</f>
        <v>1500</v>
      </c>
      <c r="Q10" s="141">
        <f>Cartog!R45</f>
        <v>1500</v>
      </c>
      <c r="R10" s="141">
        <f>Cartog!S45</f>
        <v>1500</v>
      </c>
      <c r="S10" s="141">
        <f>Cartog!T45</f>
        <v>1500</v>
      </c>
      <c r="T10" s="141">
        <f>Cartog!U45</f>
        <v>1303</v>
      </c>
      <c r="U10" s="146">
        <f t="shared" ref="U10:U11" si="4">SUM(I10:T10)</f>
        <v>15000</v>
      </c>
      <c r="V10" s="1964">
        <f>Cartog!W45</f>
        <v>0.2</v>
      </c>
      <c r="W10" s="105">
        <f>+(U10/U10)*V10</f>
        <v>0.2</v>
      </c>
    </row>
    <row r="11" spans="1:24">
      <c r="A11" s="1916"/>
      <c r="B11" s="1616"/>
      <c r="C11" s="1616"/>
      <c r="D11" s="1616"/>
      <c r="E11" s="1616"/>
      <c r="F11" s="1616"/>
      <c r="G11" s="1616"/>
      <c r="H11" s="127" t="s">
        <v>78</v>
      </c>
      <c r="I11" s="150">
        <f>Cartog!J46</f>
        <v>0</v>
      </c>
      <c r="J11" s="129">
        <f>Cartog!K46</f>
        <v>197</v>
      </c>
      <c r="K11" s="129">
        <f>Cartog!L46</f>
        <v>3813</v>
      </c>
      <c r="L11" s="129">
        <f>Cartog!M46</f>
        <v>2665</v>
      </c>
      <c r="M11" s="129">
        <f>Cartog!N46</f>
        <v>2631</v>
      </c>
      <c r="N11" s="129">
        <f>Cartog!O46</f>
        <v>2249</v>
      </c>
      <c r="O11" s="129">
        <f>Cartog!P46</f>
        <v>1555</v>
      </c>
      <c r="P11" s="129">
        <f>Cartog!Q46</f>
        <v>291</v>
      </c>
      <c r="Q11" s="129">
        <f>Cartog!R46</f>
        <v>503</v>
      </c>
      <c r="R11" s="129">
        <f>Cartog!S46</f>
        <v>600</v>
      </c>
      <c r="S11" s="129">
        <f>Cartog!T46</f>
        <v>496</v>
      </c>
      <c r="T11" s="129">
        <f>Cartog!U46</f>
        <v>0</v>
      </c>
      <c r="U11" s="104">
        <f t="shared" si="4"/>
        <v>15000</v>
      </c>
      <c r="V11" s="1616"/>
      <c r="W11" s="105">
        <f>+U11/U10*V10</f>
        <v>0.2</v>
      </c>
    </row>
    <row r="12" spans="1:24">
      <c r="A12" s="1916"/>
      <c r="B12" s="1616"/>
      <c r="C12" s="1616"/>
      <c r="D12" s="1619"/>
      <c r="E12" s="1619"/>
      <c r="F12" s="1619"/>
      <c r="G12" s="1619"/>
      <c r="H12" s="106" t="s">
        <v>79</v>
      </c>
      <c r="I12" s="107">
        <f t="shared" ref="I12:U12" si="5">IF(OR(I11=0,I10=0),0,I11/I10)</f>
        <v>0</v>
      </c>
      <c r="J12" s="107">
        <f t="shared" si="5"/>
        <v>1</v>
      </c>
      <c r="K12" s="107">
        <f t="shared" si="5"/>
        <v>2.5419999999999998</v>
      </c>
      <c r="L12" s="107">
        <f t="shared" si="5"/>
        <v>1.7766666666666666</v>
      </c>
      <c r="M12" s="107">
        <f t="shared" si="5"/>
        <v>1.754</v>
      </c>
      <c r="N12" s="107">
        <f t="shared" si="5"/>
        <v>1.4993333333333334</v>
      </c>
      <c r="O12" s="107">
        <f t="shared" si="5"/>
        <v>1.0366666666666666</v>
      </c>
      <c r="P12" s="107">
        <f t="shared" si="5"/>
        <v>0.19400000000000001</v>
      </c>
      <c r="Q12" s="107">
        <f t="shared" si="5"/>
        <v>0.33533333333333332</v>
      </c>
      <c r="R12" s="107">
        <f t="shared" si="5"/>
        <v>0.4</v>
      </c>
      <c r="S12" s="107">
        <f t="shared" si="5"/>
        <v>0.33066666666666666</v>
      </c>
      <c r="T12" s="107">
        <f t="shared" si="5"/>
        <v>0</v>
      </c>
      <c r="U12" s="107">
        <f t="shared" si="5"/>
        <v>1</v>
      </c>
      <c r="V12" s="138"/>
      <c r="W12" s="109">
        <f>IF(OR(W11=0,W10=0),0,W11/W10)</f>
        <v>1</v>
      </c>
    </row>
    <row r="13" spans="1:24">
      <c r="A13" s="1916"/>
      <c r="B13" s="1616"/>
      <c r="C13" s="1616"/>
      <c r="D13" s="1910">
        <v>4</v>
      </c>
      <c r="E13" s="1914" t="str">
        <f>+'PAA 2018'!G33</f>
        <v>Levantamientos Topográficos o Planimetricos para restituciòn de tierras</v>
      </c>
      <c r="F13" s="1909">
        <f>+'PAA 2018'!K33</f>
        <v>1</v>
      </c>
      <c r="G13" s="1909" t="str">
        <f>+'PAA 2018'!L33</f>
        <v>Porcentaje</v>
      </c>
      <c r="H13" s="140" t="s">
        <v>47</v>
      </c>
      <c r="I13" s="155">
        <f>Cartog!J65</f>
        <v>0</v>
      </c>
      <c r="J13" s="156">
        <f>Cartog!K65</f>
        <v>0.05</v>
      </c>
      <c r="K13" s="156">
        <f>Cartog!L65</f>
        <v>0.08</v>
      </c>
      <c r="L13" s="156">
        <f>Cartog!M65</f>
        <v>0.08</v>
      </c>
      <c r="M13" s="156">
        <f>Cartog!N65</f>
        <v>0.08</v>
      </c>
      <c r="N13" s="156">
        <f>Cartog!O65</f>
        <v>0.08</v>
      </c>
      <c r="O13" s="156">
        <f>Cartog!P65</f>
        <v>0.1</v>
      </c>
      <c r="P13" s="156">
        <f>Cartog!Q65</f>
        <v>0.1</v>
      </c>
      <c r="Q13" s="156">
        <f>Cartog!R65</f>
        <v>0.12</v>
      </c>
      <c r="R13" s="156">
        <f>Cartog!S65</f>
        <v>0.12</v>
      </c>
      <c r="S13" s="156">
        <f>Cartog!T65</f>
        <v>0.12</v>
      </c>
      <c r="T13" s="156">
        <f>Cartog!U65</f>
        <v>7.0000000000000007E-2</v>
      </c>
      <c r="U13" s="157">
        <f t="shared" ref="U13:U14" si="6">SUM(I13:T13)</f>
        <v>1</v>
      </c>
      <c r="V13" s="1964">
        <f>Cartog!W65</f>
        <v>0.2</v>
      </c>
      <c r="W13" s="105">
        <f>+(U13/U13)*V13</f>
        <v>0.2</v>
      </c>
    </row>
    <row r="14" spans="1:24">
      <c r="A14" s="1916"/>
      <c r="B14" s="1616"/>
      <c r="C14" s="1616"/>
      <c r="D14" s="1616"/>
      <c r="E14" s="1616"/>
      <c r="F14" s="1616"/>
      <c r="G14" s="1616"/>
      <c r="H14" s="127" t="s">
        <v>78</v>
      </c>
      <c r="I14" s="150">
        <f>Cartog!J66</f>
        <v>0</v>
      </c>
      <c r="J14" s="150">
        <f>Cartog!K66</f>
        <v>0.05</v>
      </c>
      <c r="K14" s="150">
        <f>Cartog!L66</f>
        <v>0.08</v>
      </c>
      <c r="L14" s="150">
        <f>Cartog!M66</f>
        <v>0.06</v>
      </c>
      <c r="M14" s="150">
        <f>Cartog!N66</f>
        <v>0.08</v>
      </c>
      <c r="N14" s="150">
        <f>Cartog!O66</f>
        <v>0.1</v>
      </c>
      <c r="O14" s="150">
        <f>Cartog!P66</f>
        <v>0.1</v>
      </c>
      <c r="P14" s="150">
        <f>Cartog!Q66</f>
        <v>0.1</v>
      </c>
      <c r="Q14" s="150">
        <f>Cartog!R66</f>
        <v>0.12</v>
      </c>
      <c r="R14" s="150">
        <f>Cartog!S66</f>
        <v>0.12</v>
      </c>
      <c r="S14" s="150">
        <f>Cartog!T66</f>
        <v>0.12</v>
      </c>
      <c r="T14" s="150">
        <f>Cartog!U66</f>
        <v>7.0000000000000007E-2</v>
      </c>
      <c r="U14" s="158">
        <f t="shared" si="6"/>
        <v>1</v>
      </c>
      <c r="V14" s="1616"/>
      <c r="W14" s="105">
        <f>+U14/U13*V13</f>
        <v>0.2</v>
      </c>
    </row>
    <row r="15" spans="1:24">
      <c r="A15" s="1916"/>
      <c r="B15" s="1616"/>
      <c r="C15" s="1616"/>
      <c r="D15" s="1619"/>
      <c r="E15" s="1619"/>
      <c r="F15" s="1619"/>
      <c r="G15" s="1619"/>
      <c r="H15" s="106" t="s">
        <v>79</v>
      </c>
      <c r="I15" s="107">
        <f t="shared" ref="I15:U15" si="7">IF(OR(I14=0,I13=0),0,I14/I13)</f>
        <v>0</v>
      </c>
      <c r="J15" s="107">
        <f t="shared" si="7"/>
        <v>1</v>
      </c>
      <c r="K15" s="107">
        <f t="shared" si="7"/>
        <v>1</v>
      </c>
      <c r="L15" s="107">
        <f t="shared" si="7"/>
        <v>0.75</v>
      </c>
      <c r="M15" s="107">
        <f t="shared" si="7"/>
        <v>1</v>
      </c>
      <c r="N15" s="107">
        <f t="shared" si="7"/>
        <v>1.25</v>
      </c>
      <c r="O15" s="107">
        <f t="shared" si="7"/>
        <v>1</v>
      </c>
      <c r="P15" s="107">
        <f t="shared" si="7"/>
        <v>1</v>
      </c>
      <c r="Q15" s="107">
        <f t="shared" si="7"/>
        <v>1</v>
      </c>
      <c r="R15" s="107">
        <f t="shared" si="7"/>
        <v>1</v>
      </c>
      <c r="S15" s="107">
        <f t="shared" si="7"/>
        <v>1</v>
      </c>
      <c r="T15" s="107">
        <f t="shared" si="7"/>
        <v>1</v>
      </c>
      <c r="U15" s="107">
        <f t="shared" si="7"/>
        <v>1</v>
      </c>
      <c r="V15" s="138"/>
      <c r="W15" s="109">
        <f>IF(OR(W14=0,W13=0),0,W14/W13)</f>
        <v>1</v>
      </c>
    </row>
    <row r="16" spans="1:24">
      <c r="A16" s="1916"/>
      <c r="B16" s="1616"/>
      <c r="C16" s="1616"/>
      <c r="D16" s="1910">
        <v>5</v>
      </c>
      <c r="E16" s="1914" t="str">
        <f>+'PAA 2018'!G37</f>
        <v>Documentos técnicos de investigación e innovacción</v>
      </c>
      <c r="F16" s="1909">
        <f>+'PAA 2018'!K37</f>
        <v>2</v>
      </c>
      <c r="G16" s="1909" t="str">
        <f>+'PAA 2018'!L37</f>
        <v>Número</v>
      </c>
      <c r="H16" s="140" t="s">
        <v>47</v>
      </c>
      <c r="I16" s="155">
        <f>Cartog!J85</f>
        <v>0</v>
      </c>
      <c r="J16" s="155">
        <f>Cartog!K85</f>
        <v>0</v>
      </c>
      <c r="K16" s="155">
        <f>Cartog!L85</f>
        <v>0</v>
      </c>
      <c r="L16" s="155">
        <f>Cartog!M85</f>
        <v>0.2</v>
      </c>
      <c r="M16" s="155">
        <f>Cartog!N85</f>
        <v>0.2</v>
      </c>
      <c r="N16" s="155">
        <f>Cartog!O85</f>
        <v>0.2</v>
      </c>
      <c r="O16" s="155">
        <f>Cartog!P85</f>
        <v>0.2</v>
      </c>
      <c r="P16" s="155">
        <f>Cartog!Q85</f>
        <v>0.3</v>
      </c>
      <c r="Q16" s="155">
        <f>Cartog!R85</f>
        <v>0.3</v>
      </c>
      <c r="R16" s="155">
        <f>Cartog!S85</f>
        <v>0.3</v>
      </c>
      <c r="S16" s="155">
        <f>Cartog!T85</f>
        <v>0.2</v>
      </c>
      <c r="T16" s="155">
        <f>Cartog!U85</f>
        <v>0.1</v>
      </c>
      <c r="U16" s="165">
        <f t="shared" ref="U16:U17" si="8">SUM(I16:T16)</f>
        <v>2</v>
      </c>
      <c r="V16" s="1964">
        <f>Cartog!W85</f>
        <v>0.1</v>
      </c>
      <c r="W16" s="105">
        <f>+(U16/U16)*V16</f>
        <v>0.1</v>
      </c>
    </row>
    <row r="17" spans="1:25">
      <c r="A17" s="1916"/>
      <c r="B17" s="1616"/>
      <c r="C17" s="1616"/>
      <c r="D17" s="1616"/>
      <c r="E17" s="1616"/>
      <c r="F17" s="1616"/>
      <c r="G17" s="1616"/>
      <c r="H17" s="127" t="s">
        <v>78</v>
      </c>
      <c r="I17" s="129">
        <f>Cartog!J86</f>
        <v>0</v>
      </c>
      <c r="J17" s="129">
        <f>Cartog!K86</f>
        <v>0</v>
      </c>
      <c r="K17" s="129">
        <f>Cartog!L86</f>
        <v>0</v>
      </c>
      <c r="L17" s="129">
        <f>Cartog!M86</f>
        <v>0.2</v>
      </c>
      <c r="M17" s="129">
        <f>Cartog!N86</f>
        <v>0.2</v>
      </c>
      <c r="N17" s="129">
        <f>Cartog!O86</f>
        <v>0.2</v>
      </c>
      <c r="O17" s="129">
        <f>Cartog!P86</f>
        <v>0.2</v>
      </c>
      <c r="P17" s="129">
        <f>Cartog!Q86</f>
        <v>0.3</v>
      </c>
      <c r="Q17" s="129">
        <f>Cartog!R86</f>
        <v>0.3</v>
      </c>
      <c r="R17" s="129">
        <f>Cartog!S86</f>
        <v>0.3</v>
      </c>
      <c r="S17" s="129">
        <f>Cartog!T86</f>
        <v>0.25</v>
      </c>
      <c r="T17" s="129">
        <f>Cartog!U86</f>
        <v>0.05</v>
      </c>
      <c r="U17" s="136">
        <f t="shared" si="8"/>
        <v>2</v>
      </c>
      <c r="V17" s="1616"/>
      <c r="W17" s="105">
        <f>+U17/U16*V16</f>
        <v>0.1</v>
      </c>
    </row>
    <row r="18" spans="1:25">
      <c r="A18" s="1916"/>
      <c r="B18" s="1616"/>
      <c r="C18" s="1616"/>
      <c r="D18" s="1619"/>
      <c r="E18" s="1619"/>
      <c r="F18" s="1619"/>
      <c r="G18" s="1619"/>
      <c r="H18" s="106" t="s">
        <v>79</v>
      </c>
      <c r="I18" s="107">
        <f t="shared" ref="I18:U18" si="9">IF(OR(I17=0,I16=0),0,I17/I16)</f>
        <v>0</v>
      </c>
      <c r="J18" s="107">
        <f t="shared" si="9"/>
        <v>0</v>
      </c>
      <c r="K18" s="107">
        <f t="shared" si="9"/>
        <v>0</v>
      </c>
      <c r="L18" s="107">
        <f t="shared" si="9"/>
        <v>1</v>
      </c>
      <c r="M18" s="107">
        <f t="shared" si="9"/>
        <v>1</v>
      </c>
      <c r="N18" s="107">
        <f t="shared" si="9"/>
        <v>1</v>
      </c>
      <c r="O18" s="107">
        <f t="shared" si="9"/>
        <v>1</v>
      </c>
      <c r="P18" s="107">
        <f t="shared" si="9"/>
        <v>1</v>
      </c>
      <c r="Q18" s="107">
        <f t="shared" si="9"/>
        <v>1</v>
      </c>
      <c r="R18" s="107">
        <f t="shared" si="9"/>
        <v>1</v>
      </c>
      <c r="S18" s="107">
        <f t="shared" si="9"/>
        <v>1.25</v>
      </c>
      <c r="T18" s="107">
        <f t="shared" si="9"/>
        <v>0.5</v>
      </c>
      <c r="U18" s="107">
        <f t="shared" si="9"/>
        <v>1</v>
      </c>
      <c r="V18" s="138"/>
      <c r="W18" s="109">
        <f>IF(OR(W17=0,W16=0),0,W17/W16)</f>
        <v>1</v>
      </c>
    </row>
    <row r="19" spans="1:25">
      <c r="A19" s="1916"/>
      <c r="B19" s="1616"/>
      <c r="C19" s="1616"/>
      <c r="D19" s="1910">
        <v>6</v>
      </c>
      <c r="E19" s="1914" t="str">
        <f>+'PAA 2018'!G41</f>
        <v>Plan Nacional de Cartografía actualizado</v>
      </c>
      <c r="F19" s="1909">
        <f>+'PAA 2018'!K41</f>
        <v>1</v>
      </c>
      <c r="G19" s="1909" t="str">
        <f>+'PAA 2018'!L41</f>
        <v>Porcentaje</v>
      </c>
      <c r="H19" s="140" t="s">
        <v>47</v>
      </c>
      <c r="I19" s="156">
        <f>Cartog!J95</f>
        <v>0</v>
      </c>
      <c r="J19" s="156">
        <f>Cartog!K95</f>
        <v>0</v>
      </c>
      <c r="K19" s="156">
        <f>Cartog!L95</f>
        <v>0</v>
      </c>
      <c r="L19" s="156">
        <f>Cartog!M95</f>
        <v>0.1</v>
      </c>
      <c r="M19" s="156">
        <f>Cartog!N95</f>
        <v>0.1</v>
      </c>
      <c r="N19" s="156">
        <f>Cartog!O95</f>
        <v>0.1</v>
      </c>
      <c r="O19" s="156">
        <f>Cartog!P95</f>
        <v>0.1</v>
      </c>
      <c r="P19" s="156">
        <f>Cartog!Q95</f>
        <v>0.15</v>
      </c>
      <c r="Q19" s="156">
        <f>Cartog!R95</f>
        <v>0.15</v>
      </c>
      <c r="R19" s="156">
        <f>Cartog!S95</f>
        <v>0.15</v>
      </c>
      <c r="S19" s="156">
        <f>Cartog!T95</f>
        <v>0.1</v>
      </c>
      <c r="T19" s="156">
        <f>Cartog!U95</f>
        <v>0.05</v>
      </c>
      <c r="U19" s="157">
        <f t="shared" ref="U19:U20" si="10">SUM(I19:T19)</f>
        <v>1</v>
      </c>
      <c r="V19" s="1964">
        <f>Cartog!W95</f>
        <v>0.1</v>
      </c>
      <c r="W19" s="105">
        <f>+(U19/U19)*V19</f>
        <v>0.1</v>
      </c>
    </row>
    <row r="20" spans="1:25">
      <c r="A20" s="1916"/>
      <c r="B20" s="1616"/>
      <c r="C20" s="1616"/>
      <c r="D20" s="1616"/>
      <c r="E20" s="1616"/>
      <c r="F20" s="1616"/>
      <c r="G20" s="1616"/>
      <c r="H20" s="127" t="s">
        <v>78</v>
      </c>
      <c r="I20" s="150">
        <f>Cartog!J96</f>
        <v>0</v>
      </c>
      <c r="J20" s="150">
        <f>Cartog!K96</f>
        <v>0</v>
      </c>
      <c r="K20" s="150">
        <f>Cartog!L96</f>
        <v>0</v>
      </c>
      <c r="L20" s="150">
        <f>Cartog!M96</f>
        <v>0.1</v>
      </c>
      <c r="M20" s="150">
        <f>Cartog!N96</f>
        <v>0.1</v>
      </c>
      <c r="N20" s="150">
        <f>Cartog!O96</f>
        <v>0.1</v>
      </c>
      <c r="O20" s="150">
        <f>Cartog!P96</f>
        <v>0.1</v>
      </c>
      <c r="P20" s="150">
        <f>Cartog!Q96</f>
        <v>0.1</v>
      </c>
      <c r="Q20" s="150">
        <f>Cartog!R96</f>
        <v>0.05</v>
      </c>
      <c r="R20" s="150">
        <f>Cartog!S96</f>
        <v>0.1</v>
      </c>
      <c r="S20" s="150">
        <f>Cartog!T96</f>
        <v>0.25</v>
      </c>
      <c r="T20" s="150">
        <f>Cartog!U96</f>
        <v>0.1</v>
      </c>
      <c r="U20" s="158">
        <f t="shared" si="10"/>
        <v>1</v>
      </c>
      <c r="V20" s="1616"/>
      <c r="W20" s="105">
        <f>+U20/U19*V19</f>
        <v>0.1</v>
      </c>
    </row>
    <row r="21" spans="1:25">
      <c r="A21" s="1916"/>
      <c r="B21" s="1616"/>
      <c r="C21" s="1616"/>
      <c r="D21" s="1617"/>
      <c r="E21" s="1617"/>
      <c r="F21" s="1617"/>
      <c r="G21" s="1617"/>
      <c r="H21" s="178" t="s">
        <v>79</v>
      </c>
      <c r="I21" s="181">
        <f t="shared" ref="I21:U21" si="11">IF(OR(I20=0,I19=0),0,I20/I19)</f>
        <v>0</v>
      </c>
      <c r="J21" s="181">
        <f t="shared" si="11"/>
        <v>0</v>
      </c>
      <c r="K21" s="181">
        <f t="shared" si="11"/>
        <v>0</v>
      </c>
      <c r="L21" s="181">
        <f t="shared" si="11"/>
        <v>1</v>
      </c>
      <c r="M21" s="181">
        <f t="shared" si="11"/>
        <v>1</v>
      </c>
      <c r="N21" s="181">
        <f t="shared" si="11"/>
        <v>1</v>
      </c>
      <c r="O21" s="181">
        <f t="shared" si="11"/>
        <v>1</v>
      </c>
      <c r="P21" s="181">
        <f t="shared" si="11"/>
        <v>0.66666666666666674</v>
      </c>
      <c r="Q21" s="181">
        <f t="shared" si="11"/>
        <v>0.33333333333333337</v>
      </c>
      <c r="R21" s="181">
        <f t="shared" si="11"/>
        <v>0.66666666666666674</v>
      </c>
      <c r="S21" s="181">
        <f t="shared" si="11"/>
        <v>2.5</v>
      </c>
      <c r="T21" s="181">
        <f t="shared" si="11"/>
        <v>2</v>
      </c>
      <c r="U21" s="181">
        <f t="shared" si="11"/>
        <v>1</v>
      </c>
      <c r="V21" s="182"/>
      <c r="W21" s="183">
        <f>IF(OR(W20=0,W19=0),0,W20/W19)</f>
        <v>1</v>
      </c>
    </row>
    <row r="22" spans="1:25">
      <c r="A22" s="1916"/>
      <c r="B22" s="1616"/>
      <c r="C22" s="1616"/>
      <c r="D22" s="1911" t="s">
        <v>103</v>
      </c>
      <c r="E22" s="1720"/>
      <c r="F22" s="1918" t="str">
        <f>A4</f>
        <v>GESTIÓN CARTOGRÁFICA</v>
      </c>
      <c r="G22" s="1721"/>
      <c r="H22" s="187" t="s">
        <v>47</v>
      </c>
      <c r="I22" s="191">
        <f t="shared" ref="I22:T22" si="12">(I4/$U$4)*$V$4+(I7/$U$7)*$V$7+(I10/$U$10)*$V$10+(I13/$U$13)*$V$13+(I16/$U$16)*$V$16+(I19/$U$19)*$V$19</f>
        <v>0</v>
      </c>
      <c r="J22" s="191">
        <f t="shared" si="12"/>
        <v>3.622492830746489E-2</v>
      </c>
      <c r="K22" s="191">
        <f t="shared" si="12"/>
        <v>7.2363675742793801E-2</v>
      </c>
      <c r="L22" s="191">
        <f t="shared" si="12"/>
        <v>0.11713747228381377</v>
      </c>
      <c r="M22" s="191">
        <f t="shared" si="12"/>
        <v>0.12112860310421289</v>
      </c>
      <c r="N22" s="191">
        <f t="shared" si="12"/>
        <v>0.11912860310421289</v>
      </c>
      <c r="O22" s="191">
        <f t="shared" si="12"/>
        <v>0.10716407982261644</v>
      </c>
      <c r="P22" s="191">
        <f t="shared" si="12"/>
        <v>0.10452106430155211</v>
      </c>
      <c r="Q22" s="191">
        <f t="shared" si="12"/>
        <v>8.900000000000001E-2</v>
      </c>
      <c r="R22" s="191">
        <f t="shared" si="12"/>
        <v>8.900000000000001E-2</v>
      </c>
      <c r="S22" s="191">
        <f t="shared" si="12"/>
        <v>8.550000000000002E-2</v>
      </c>
      <c r="T22" s="191">
        <f t="shared" si="12"/>
        <v>5.8831573333333345E-2</v>
      </c>
      <c r="U22" s="193">
        <f t="shared" ref="U22:U23" si="13">SUM(I22:T22)</f>
        <v>1.0000000000000002</v>
      </c>
      <c r="V22" s="1987">
        <f>SUM(V4:V21)</f>
        <v>1</v>
      </c>
      <c r="W22" s="1958"/>
    </row>
    <row r="23" spans="1:25">
      <c r="A23" s="1916"/>
      <c r="B23" s="1616"/>
      <c r="C23" s="1616"/>
      <c r="D23" s="1678"/>
      <c r="E23" s="1715"/>
      <c r="F23" s="1715"/>
      <c r="G23" s="1713"/>
      <c r="H23" s="194" t="s">
        <v>78</v>
      </c>
      <c r="I23" s="191">
        <f t="shared" ref="I23:T23" si="14">(I5/$U$4)*$V$4+(I8/$U$7)*$V$7+(I11/$U$10)*$V$10+(I14/$U$13)*$V$13+(I17/$U$16)*$V$16+(I20/$U$19)*$V$19</f>
        <v>0</v>
      </c>
      <c r="J23" s="191">
        <f t="shared" si="14"/>
        <v>3.622492830746489E-2</v>
      </c>
      <c r="K23" s="191">
        <f t="shared" si="14"/>
        <v>0.13646309924611971</v>
      </c>
      <c r="L23" s="191">
        <f t="shared" si="14"/>
        <v>0.12228313377679231</v>
      </c>
      <c r="M23" s="191">
        <f t="shared" si="14"/>
        <v>0.14923405658536587</v>
      </c>
      <c r="N23" s="191">
        <f t="shared" si="14"/>
        <v>0.17848865460458246</v>
      </c>
      <c r="O23" s="191">
        <f t="shared" si="14"/>
        <v>7.446629333333335E-2</v>
      </c>
      <c r="P23" s="191">
        <f t="shared" si="14"/>
        <v>0.13991488283813749</v>
      </c>
      <c r="Q23" s="191">
        <f t="shared" si="14"/>
        <v>5.6706666666666669E-2</v>
      </c>
      <c r="R23" s="191">
        <f t="shared" si="14"/>
        <v>6.3E-2</v>
      </c>
      <c r="S23" s="191">
        <f t="shared" si="14"/>
        <v>8.0113333333333342E-2</v>
      </c>
      <c r="T23" s="191">
        <f t="shared" si="14"/>
        <v>5.3065040000000008E-2</v>
      </c>
      <c r="U23" s="193">
        <f t="shared" si="13"/>
        <v>1.0899600886917962</v>
      </c>
      <c r="V23" s="1936"/>
      <c r="W23" s="1959"/>
    </row>
    <row r="24" spans="1:25">
      <c r="A24" s="1917"/>
      <c r="B24" s="1908"/>
      <c r="C24" s="1908"/>
      <c r="D24" s="1912"/>
      <c r="E24" s="1913"/>
      <c r="F24" s="1913"/>
      <c r="G24" s="1919"/>
      <c r="H24" s="196" t="s">
        <v>79</v>
      </c>
      <c r="I24" s="197">
        <f t="shared" ref="I24:U24" si="15">IF(OR(I23=0,I22=0),0,I23/I22)</f>
        <v>0</v>
      </c>
      <c r="J24" s="197">
        <f t="shared" si="15"/>
        <v>1</v>
      </c>
      <c r="K24" s="197">
        <f t="shared" si="15"/>
        <v>1.8857955714018457</v>
      </c>
      <c r="L24" s="197">
        <f t="shared" si="15"/>
        <v>1.0439283979127623</v>
      </c>
      <c r="M24" s="197">
        <f t="shared" si="15"/>
        <v>1.2320298654560762</v>
      </c>
      <c r="N24" s="197">
        <f t="shared" si="15"/>
        <v>1.4982854659047904</v>
      </c>
      <c r="O24" s="197">
        <f t="shared" si="15"/>
        <v>0.69488109688053901</v>
      </c>
      <c r="P24" s="197">
        <f t="shared" si="15"/>
        <v>1.3386285699739071</v>
      </c>
      <c r="Q24" s="197">
        <f t="shared" si="15"/>
        <v>0.63715355805243445</v>
      </c>
      <c r="R24" s="197">
        <f t="shared" si="15"/>
        <v>0.7078651685393258</v>
      </c>
      <c r="S24" s="197">
        <f t="shared" si="15"/>
        <v>0.93699805068226105</v>
      </c>
      <c r="T24" s="197">
        <f t="shared" si="15"/>
        <v>0.90198233692203367</v>
      </c>
      <c r="U24" s="197">
        <f t="shared" si="15"/>
        <v>1.0899600886917959</v>
      </c>
      <c r="V24" s="1988"/>
      <c r="W24" s="1960"/>
    </row>
    <row r="25" spans="1:25">
      <c r="A25" s="1915" t="str">
        <f>+'PAA 2018'!A46</f>
        <v>GESTIÓN GEODÉSICA</v>
      </c>
      <c r="B25" s="1907">
        <f>+'PAA 2018'!B46</f>
        <v>2.5000000000000001E-2</v>
      </c>
      <c r="C25" s="1907">
        <f>+'PAA 2018'!B100</f>
        <v>2.4999798895695355E-2</v>
      </c>
      <c r="D25" s="1921">
        <v>7</v>
      </c>
      <c r="E25" s="1925" t="str">
        <f>+'PAA 2018'!G46</f>
        <v xml:space="preserve">DATOS ALTIMÉTRICOS DE LA RED GEODÉSICA VERTICAL  NACIONAL </v>
      </c>
      <c r="F25" s="1922">
        <f>+'PAA 2018'!K46</f>
        <v>974</v>
      </c>
      <c r="G25" s="1922" t="str">
        <f>+'PAA 2018'!L46</f>
        <v>Kilometros</v>
      </c>
      <c r="H25" s="95" t="s">
        <v>47</v>
      </c>
      <c r="I25" s="198">
        <f>Geods!J5</f>
        <v>0</v>
      </c>
      <c r="J25" s="198">
        <f>Geods!K5</f>
        <v>104</v>
      </c>
      <c r="K25" s="198">
        <f>Geods!L5</f>
        <v>114</v>
      </c>
      <c r="L25" s="198">
        <f>Geods!M5</f>
        <v>114</v>
      </c>
      <c r="M25" s="198">
        <f>Geods!N5</f>
        <v>81</v>
      </c>
      <c r="N25" s="198">
        <f>Geods!O5</f>
        <v>122</v>
      </c>
      <c r="O25" s="198">
        <f>Geods!P5</f>
        <v>130</v>
      </c>
      <c r="P25" s="198">
        <f>Geods!Q5</f>
        <v>73</v>
      </c>
      <c r="Q25" s="198">
        <f>Geods!R5</f>
        <v>73</v>
      </c>
      <c r="R25" s="198">
        <f>Geods!S5</f>
        <v>73</v>
      </c>
      <c r="S25" s="198">
        <f>Geods!T5</f>
        <v>67</v>
      </c>
      <c r="T25" s="198">
        <f>Geods!U5</f>
        <v>23</v>
      </c>
      <c r="U25" s="198">
        <f>Geods!V5</f>
        <v>974</v>
      </c>
      <c r="V25" s="1967">
        <f>Geods!W5</f>
        <v>0.2</v>
      </c>
      <c r="W25" s="199">
        <f>+(U25/U25)*V25</f>
        <v>0.2</v>
      </c>
    </row>
    <row r="26" spans="1:25">
      <c r="A26" s="1916"/>
      <c r="B26" s="1616"/>
      <c r="C26" s="1616"/>
      <c r="D26" s="1616"/>
      <c r="E26" s="1616"/>
      <c r="F26" s="1616"/>
      <c r="G26" s="1616"/>
      <c r="H26" s="101" t="s">
        <v>78</v>
      </c>
      <c r="I26" s="129">
        <f>Geods!J6</f>
        <v>0</v>
      </c>
      <c r="J26" s="133">
        <f>Geods!K6</f>
        <v>103.926</v>
      </c>
      <c r="K26" s="133">
        <f>Geods!L6</f>
        <v>112.116</v>
      </c>
      <c r="L26" s="133">
        <f>Geods!M6</f>
        <v>31.338999999999999</v>
      </c>
      <c r="M26" s="133">
        <f>Geods!N6</f>
        <v>23.728999999999999</v>
      </c>
      <c r="N26" s="133">
        <f>Geods!O6</f>
        <v>101.96</v>
      </c>
      <c r="O26" s="133">
        <f>Geods!P6</f>
        <v>98.05</v>
      </c>
      <c r="P26" s="133">
        <f>Geods!Q6</f>
        <v>110.4</v>
      </c>
      <c r="Q26" s="133">
        <f>Geods!R6</f>
        <v>62</v>
      </c>
      <c r="R26" s="133">
        <f>Geods!S6</f>
        <v>93.5</v>
      </c>
      <c r="S26" s="133">
        <f>Geods!T6</f>
        <v>124</v>
      </c>
      <c r="T26" s="133">
        <f>Geods!U6</f>
        <v>113</v>
      </c>
      <c r="U26" s="201">
        <f>Geods!V6</f>
        <v>974.02</v>
      </c>
      <c r="V26" s="1956"/>
      <c r="W26" s="202">
        <f>+U26/U25*V25</f>
        <v>0.20000410677618069</v>
      </c>
    </row>
    <row r="27" spans="1:25">
      <c r="A27" s="1916"/>
      <c r="B27" s="1616"/>
      <c r="C27" s="1616"/>
      <c r="D27" s="1619"/>
      <c r="E27" s="1619"/>
      <c r="F27" s="1619"/>
      <c r="G27" s="1619"/>
      <c r="H27" s="203" t="s">
        <v>79</v>
      </c>
      <c r="I27" s="204">
        <f t="shared" ref="I27:U27" si="16">IF(OR(I26=0,I25=0),0,I26/I25)</f>
        <v>0</v>
      </c>
      <c r="J27" s="204">
        <f t="shared" si="16"/>
        <v>0.99928846153846151</v>
      </c>
      <c r="K27" s="204">
        <f t="shared" si="16"/>
        <v>0.98347368421052628</v>
      </c>
      <c r="L27" s="204">
        <f t="shared" si="16"/>
        <v>0.27490350877192982</v>
      </c>
      <c r="M27" s="204">
        <f t="shared" si="16"/>
        <v>0.29295061728395061</v>
      </c>
      <c r="N27" s="204">
        <f t="shared" si="16"/>
        <v>0.83573770491803279</v>
      </c>
      <c r="O27" s="204">
        <f t="shared" si="16"/>
        <v>0.75423076923076926</v>
      </c>
      <c r="P27" s="204">
        <f t="shared" si="16"/>
        <v>1.5123287671232877</v>
      </c>
      <c r="Q27" s="204">
        <f t="shared" si="16"/>
        <v>0.84931506849315064</v>
      </c>
      <c r="R27" s="204">
        <f t="shared" si="16"/>
        <v>1.2808219178082192</v>
      </c>
      <c r="S27" s="204">
        <f t="shared" si="16"/>
        <v>1.8507462686567164</v>
      </c>
      <c r="T27" s="204">
        <f t="shared" si="16"/>
        <v>4.9130434782608692</v>
      </c>
      <c r="U27" s="204">
        <f t="shared" si="16"/>
        <v>1.0000205338809034</v>
      </c>
      <c r="V27" s="205"/>
      <c r="W27" s="206">
        <f>IF(OR(W26=0,W25=0),0,W26/W25)</f>
        <v>1.0000205338809034</v>
      </c>
    </row>
    <row r="28" spans="1:25">
      <c r="A28" s="1916"/>
      <c r="B28" s="1616"/>
      <c r="C28" s="1616"/>
      <c r="D28" s="1920">
        <v>8</v>
      </c>
      <c r="E28" s="1924" t="str">
        <f>+'PAA 2018'!G52</f>
        <v xml:space="preserve">Datos Rinex </v>
      </c>
      <c r="F28" s="1909">
        <f>+'PAA 2018'!K52</f>
        <v>9490</v>
      </c>
      <c r="G28" s="1923" t="str">
        <f>+'PAA 2018'!L52</f>
        <v xml:space="preserve">Número </v>
      </c>
      <c r="H28" s="207" t="s">
        <v>47</v>
      </c>
      <c r="I28" s="208">
        <f>Geods!J25</f>
        <v>798</v>
      </c>
      <c r="J28" s="208">
        <f>Geods!K25</f>
        <v>742</v>
      </c>
      <c r="K28" s="208">
        <f>Geods!L25</f>
        <v>804</v>
      </c>
      <c r="L28" s="208">
        <f>Geods!M25</f>
        <v>791</v>
      </c>
      <c r="M28" s="208">
        <f>Geods!N25</f>
        <v>791</v>
      </c>
      <c r="N28" s="208">
        <f>Geods!O25</f>
        <v>791</v>
      </c>
      <c r="O28" s="208">
        <f>Geods!P25</f>
        <v>791</v>
      </c>
      <c r="P28" s="208">
        <f>Geods!Q25</f>
        <v>791</v>
      </c>
      <c r="Q28" s="208">
        <f>Geods!R25</f>
        <v>791</v>
      </c>
      <c r="R28" s="208">
        <f>Geods!S25</f>
        <v>790</v>
      </c>
      <c r="S28" s="208">
        <f>Geods!T25</f>
        <v>790</v>
      </c>
      <c r="T28" s="208">
        <f>Geods!U25</f>
        <v>820</v>
      </c>
      <c r="U28" s="209">
        <f>Geods!V25</f>
        <v>9490</v>
      </c>
      <c r="V28" s="1961">
        <f>Geods!W25</f>
        <v>0.2</v>
      </c>
      <c r="W28" s="210">
        <f>+(U28/U28)*V28</f>
        <v>0.2</v>
      </c>
    </row>
    <row r="29" spans="1:25">
      <c r="A29" s="1916"/>
      <c r="B29" s="1616"/>
      <c r="C29" s="1616"/>
      <c r="D29" s="1616"/>
      <c r="E29" s="1616"/>
      <c r="F29" s="1616"/>
      <c r="G29" s="1616"/>
      <c r="H29" s="101" t="s">
        <v>78</v>
      </c>
      <c r="I29" s="211">
        <f>Geods!J26</f>
        <v>797.95</v>
      </c>
      <c r="J29" s="211">
        <f>Geods!K26</f>
        <v>742.12</v>
      </c>
      <c r="K29" s="211">
        <f>Geods!L26</f>
        <v>801.27</v>
      </c>
      <c r="L29" s="211">
        <f>Geods!M26</f>
        <v>777.39</v>
      </c>
      <c r="M29" s="211">
        <f>Geods!N26</f>
        <v>858.84</v>
      </c>
      <c r="N29" s="211">
        <f>Geods!O26</f>
        <v>667.46</v>
      </c>
      <c r="O29" s="211">
        <f>Geods!P26</f>
        <v>1012.27</v>
      </c>
      <c r="P29" s="211">
        <f>Geods!Q26</f>
        <v>800.01</v>
      </c>
      <c r="Q29" s="211">
        <f>Geods!R26</f>
        <v>790.52</v>
      </c>
      <c r="R29" s="211">
        <f>Geods!S26</f>
        <v>854.89</v>
      </c>
      <c r="S29" s="211">
        <f>Geods!T26</f>
        <v>813</v>
      </c>
      <c r="T29" s="211">
        <f>Geods!U26</f>
        <v>574</v>
      </c>
      <c r="U29" s="211">
        <f>Geods!V26</f>
        <v>9489.7200000000012</v>
      </c>
      <c r="V29" s="1936"/>
      <c r="W29" s="212">
        <f>+U29/U28*V28</f>
        <v>0.19999409905163334</v>
      </c>
      <c r="Y29" s="213"/>
    </row>
    <row r="30" spans="1:25">
      <c r="A30" s="1916"/>
      <c r="B30" s="1616"/>
      <c r="C30" s="1616"/>
      <c r="D30" s="1619"/>
      <c r="E30" s="1619"/>
      <c r="F30" s="1619"/>
      <c r="G30" s="1619"/>
      <c r="H30" s="203" t="s">
        <v>79</v>
      </c>
      <c r="I30" s="214">
        <f t="shared" ref="I30:U30" si="17">IF(OR(I29=0,I28=0),0,I29/I28)</f>
        <v>0.99993734335839601</v>
      </c>
      <c r="J30" s="214">
        <f t="shared" si="17"/>
        <v>1.0001617250673855</v>
      </c>
      <c r="K30" s="214">
        <f t="shared" si="17"/>
        <v>0.99660447761194026</v>
      </c>
      <c r="L30" s="214">
        <f t="shared" si="17"/>
        <v>0.98279393173198482</v>
      </c>
      <c r="M30" s="214">
        <f t="shared" si="17"/>
        <v>1.0857648546144121</v>
      </c>
      <c r="N30" s="214">
        <f t="shared" si="17"/>
        <v>0.8438179519595449</v>
      </c>
      <c r="O30" s="214">
        <f t="shared" si="17"/>
        <v>1.2797345132743363</v>
      </c>
      <c r="P30" s="214">
        <f t="shared" si="17"/>
        <v>1.0113906447534766</v>
      </c>
      <c r="Q30" s="214">
        <f t="shared" si="17"/>
        <v>0.99939317319848286</v>
      </c>
      <c r="R30" s="214">
        <f t="shared" si="17"/>
        <v>1.082139240506329</v>
      </c>
      <c r="S30" s="214">
        <f t="shared" si="17"/>
        <v>1.0291139240506328</v>
      </c>
      <c r="T30" s="214">
        <f t="shared" si="17"/>
        <v>0.7</v>
      </c>
      <c r="U30" s="214">
        <f t="shared" si="17"/>
        <v>0.99997049525816661</v>
      </c>
      <c r="V30" s="205"/>
      <c r="W30" s="215">
        <f>IF(OR(W29=0,W28=0),0,W29/W28)</f>
        <v>0.99997049525816672</v>
      </c>
    </row>
    <row r="31" spans="1:25">
      <c r="A31" s="1916"/>
      <c r="B31" s="1616"/>
      <c r="C31" s="1616"/>
      <c r="D31" s="1992">
        <v>9</v>
      </c>
      <c r="E31" s="1924" t="str">
        <f>+'PAA 2018'!G58</f>
        <v xml:space="preserve">PUNTOS GEODÉSICOS MATERIALIZADOS DE LA RED GEODÉSICA NACIONAL  </v>
      </c>
      <c r="F31" s="1909">
        <f>+'PAA 2018'!K58</f>
        <v>51</v>
      </c>
      <c r="G31" s="1909" t="str">
        <f>+'PAA 2018'!L58</f>
        <v>Número</v>
      </c>
      <c r="H31" s="216" t="s">
        <v>47</v>
      </c>
      <c r="I31" s="217">
        <f>Geods!J45</f>
        <v>0</v>
      </c>
      <c r="J31" s="217">
        <f>Geods!K45</f>
        <v>0</v>
      </c>
      <c r="K31" s="217">
        <f>Geods!L45</f>
        <v>0</v>
      </c>
      <c r="L31" s="217">
        <f>Geods!M45</f>
        <v>0</v>
      </c>
      <c r="M31" s="217">
        <f>Geods!N45</f>
        <v>0</v>
      </c>
      <c r="N31" s="218">
        <f>Geods!O45</f>
        <v>12.75</v>
      </c>
      <c r="O31" s="218">
        <f>Geods!P45</f>
        <v>12.75</v>
      </c>
      <c r="P31" s="218">
        <f>Geods!Q45</f>
        <v>5.0994899999999994</v>
      </c>
      <c r="Q31" s="218">
        <f>Geods!R45</f>
        <v>7.2249149999999993</v>
      </c>
      <c r="R31" s="218">
        <f>Geods!S45</f>
        <v>8.9247449999999997</v>
      </c>
      <c r="S31" s="218">
        <f>Geods!T45</f>
        <v>2.1254249999999999</v>
      </c>
      <c r="T31" s="218">
        <f>Geods!U45</f>
        <v>2.1254249999999999</v>
      </c>
      <c r="U31" s="219">
        <f>Geods!V45</f>
        <v>51</v>
      </c>
      <c r="V31" s="2014">
        <f>Geods!W45</f>
        <v>0.2</v>
      </c>
      <c r="W31" s="220">
        <f>+(U31/U31)*V31</f>
        <v>0.2</v>
      </c>
    </row>
    <row r="32" spans="1:25">
      <c r="A32" s="1916"/>
      <c r="B32" s="1616"/>
      <c r="C32" s="1616"/>
      <c r="D32" s="1616"/>
      <c r="E32" s="1616"/>
      <c r="F32" s="1616"/>
      <c r="G32" s="1616"/>
      <c r="H32" s="221" t="s">
        <v>78</v>
      </c>
      <c r="I32" s="222">
        <f>Geods!J46</f>
        <v>0</v>
      </c>
      <c r="J32" s="222">
        <f>Geods!K46</f>
        <v>0</v>
      </c>
      <c r="K32" s="222">
        <f>Geods!L46</f>
        <v>0</v>
      </c>
      <c r="L32" s="222">
        <f>Geods!M46</f>
        <v>0</v>
      </c>
      <c r="M32" s="222">
        <f>Geods!N46</f>
        <v>0</v>
      </c>
      <c r="N32" s="222">
        <f>Geods!O46</f>
        <v>12.75</v>
      </c>
      <c r="O32" s="222">
        <f>Geods!P46</f>
        <v>12.75</v>
      </c>
      <c r="P32" s="222">
        <f>Geods!Q46</f>
        <v>5.0999999999999996</v>
      </c>
      <c r="Q32" s="222">
        <f>Geods!R46</f>
        <v>7.22</v>
      </c>
      <c r="R32" s="222">
        <f>Geods!S46</f>
        <v>8.92</v>
      </c>
      <c r="S32" s="222">
        <f>Geods!T46</f>
        <v>2.13</v>
      </c>
      <c r="T32" s="222">
        <f>Geods!U46</f>
        <v>2.13</v>
      </c>
      <c r="U32" s="222">
        <f>Geods!V46</f>
        <v>51.000000000000007</v>
      </c>
      <c r="V32" s="1956"/>
      <c r="W32" s="223">
        <f>+U32/U31*V31</f>
        <v>0.20000000000000007</v>
      </c>
    </row>
    <row r="33" spans="1:23">
      <c r="A33" s="1916"/>
      <c r="B33" s="1616"/>
      <c r="C33" s="1616"/>
      <c r="D33" s="1619"/>
      <c r="E33" s="1619"/>
      <c r="F33" s="1619"/>
      <c r="G33" s="1619"/>
      <c r="H33" s="203" t="s">
        <v>79</v>
      </c>
      <c r="I33" s="204">
        <f t="shared" ref="I33:U33" si="18">IF(OR(I32=0,I31=0),0,I32/I31)</f>
        <v>0</v>
      </c>
      <c r="J33" s="204">
        <f t="shared" si="18"/>
        <v>0</v>
      </c>
      <c r="K33" s="204">
        <f t="shared" si="18"/>
        <v>0</v>
      </c>
      <c r="L33" s="204">
        <f t="shared" si="18"/>
        <v>0</v>
      </c>
      <c r="M33" s="204">
        <f t="shared" si="18"/>
        <v>0</v>
      </c>
      <c r="N33" s="204">
        <f t="shared" si="18"/>
        <v>1</v>
      </c>
      <c r="O33" s="204">
        <f t="shared" si="18"/>
        <v>1</v>
      </c>
      <c r="P33" s="204">
        <f t="shared" si="18"/>
        <v>1.0001000100010002</v>
      </c>
      <c r="Q33" s="204">
        <f t="shared" si="18"/>
        <v>0.99931971518004026</v>
      </c>
      <c r="R33" s="204">
        <f t="shared" si="18"/>
        <v>0.99946833214842556</v>
      </c>
      <c r="S33" s="204">
        <f t="shared" si="18"/>
        <v>1.0021525106743356</v>
      </c>
      <c r="T33" s="204">
        <f t="shared" si="18"/>
        <v>1.0021525106743356</v>
      </c>
      <c r="U33" s="204">
        <f t="shared" si="18"/>
        <v>1.0000000000000002</v>
      </c>
      <c r="V33" s="224"/>
      <c r="W33" s="206">
        <f>IF(OR(W32=0,W31=0),0,W32/W31)</f>
        <v>1.0000000000000002</v>
      </c>
    </row>
    <row r="34" spans="1:23">
      <c r="A34" s="1916"/>
      <c r="B34" s="1616"/>
      <c r="C34" s="1616"/>
      <c r="D34" s="1920">
        <v>10</v>
      </c>
      <c r="E34" s="1924" t="str">
        <f>+'PAA 2018'!G64</f>
        <v xml:space="preserve">Valores geomagnéticos </v>
      </c>
      <c r="F34" s="1909">
        <f>+'PAA 2018'!K64</f>
        <v>2400</v>
      </c>
      <c r="G34" s="1909" t="str">
        <f>+'PAA 2018'!L64</f>
        <v>Número</v>
      </c>
      <c r="H34" s="225" t="s">
        <v>47</v>
      </c>
      <c r="I34" s="226">
        <f>Geods!J65</f>
        <v>0</v>
      </c>
      <c r="J34" s="227">
        <f>Geods!K65</f>
        <v>87.263999999999996</v>
      </c>
      <c r="K34" s="227">
        <f>Geods!L65</f>
        <v>202.46399999999997</v>
      </c>
      <c r="L34" s="227">
        <f>Geods!M65</f>
        <v>231.26400000000001</v>
      </c>
      <c r="M34" s="227">
        <f>Geods!N65</f>
        <v>231.26400000000001</v>
      </c>
      <c r="N34" s="227">
        <f>Geods!O65</f>
        <v>231.26400000000001</v>
      </c>
      <c r="O34" s="227">
        <f>Geods!P65</f>
        <v>231.26400000000001</v>
      </c>
      <c r="P34" s="227">
        <f>Geods!Q65</f>
        <v>231.26400000000001</v>
      </c>
      <c r="Q34" s="227">
        <f>Geods!R65</f>
        <v>231.26400000000001</v>
      </c>
      <c r="R34" s="227">
        <f>Geods!S65</f>
        <v>231.26400000000001</v>
      </c>
      <c r="S34" s="227">
        <f>Geods!T65</f>
        <v>231.26400000000001</v>
      </c>
      <c r="T34" s="227">
        <f>Geods!U65</f>
        <v>260.15999999999997</v>
      </c>
      <c r="U34" s="228">
        <f>Geods!V65</f>
        <v>2400.0000000000005</v>
      </c>
      <c r="V34" s="1961">
        <f>Geods!W65</f>
        <v>0.05</v>
      </c>
      <c r="W34" s="229">
        <f>+(U34/U34)*V34</f>
        <v>0.05</v>
      </c>
    </row>
    <row r="35" spans="1:23">
      <c r="A35" s="1916"/>
      <c r="B35" s="1616"/>
      <c r="C35" s="1616"/>
      <c r="D35" s="1616"/>
      <c r="E35" s="1616"/>
      <c r="F35" s="1616"/>
      <c r="G35" s="1616"/>
      <c r="H35" s="230" t="s">
        <v>78</v>
      </c>
      <c r="I35" s="231">
        <f>Geods!J66</f>
        <v>0</v>
      </c>
      <c r="J35" s="231">
        <f>Geods!K66</f>
        <v>87</v>
      </c>
      <c r="K35" s="231">
        <f>Geods!L66</f>
        <v>144.86000000000001</v>
      </c>
      <c r="L35" s="231">
        <f>Geods!M66</f>
        <v>202.46</v>
      </c>
      <c r="M35" s="231">
        <f>Geods!N66</f>
        <v>234.72</v>
      </c>
      <c r="N35" s="231">
        <f>Geods!O66</f>
        <v>231.26</v>
      </c>
      <c r="O35" s="231">
        <f>Geods!P66</f>
        <v>231.26</v>
      </c>
      <c r="P35" s="231">
        <f>Geods!Q66</f>
        <v>231.26</v>
      </c>
      <c r="Q35" s="231">
        <f>Geods!R66</f>
        <v>231.26</v>
      </c>
      <c r="R35" s="231">
        <f>Geods!S66</f>
        <v>231.26</v>
      </c>
      <c r="S35" s="231">
        <f>Geods!T66</f>
        <v>321.98</v>
      </c>
      <c r="T35" s="231">
        <f>Geods!U66</f>
        <v>252.38</v>
      </c>
      <c r="U35" s="231">
        <f>Geods!V66</f>
        <v>2399.6999999999998</v>
      </c>
      <c r="V35" s="1936"/>
      <c r="W35" s="232">
        <f>+U35/U34*V34</f>
        <v>4.999374999999999E-2</v>
      </c>
    </row>
    <row r="36" spans="1:23">
      <c r="A36" s="1916"/>
      <c r="B36" s="1616"/>
      <c r="C36" s="1616"/>
      <c r="D36" s="1619"/>
      <c r="E36" s="1619"/>
      <c r="F36" s="1619"/>
      <c r="G36" s="1619"/>
      <c r="H36" s="203" t="s">
        <v>79</v>
      </c>
      <c r="I36" s="214">
        <f t="shared" ref="I36:U36" si="19">IF(OR(I35=0,I34=0),0,I35/I34)</f>
        <v>0</v>
      </c>
      <c r="J36" s="214">
        <f t="shared" si="19"/>
        <v>0.99697469746974698</v>
      </c>
      <c r="K36" s="214">
        <f t="shared" si="19"/>
        <v>0.71548522206416965</v>
      </c>
      <c r="L36" s="214">
        <f t="shared" si="19"/>
        <v>0.87544970250449705</v>
      </c>
      <c r="M36" s="214">
        <f t="shared" si="19"/>
        <v>1.0149439601494397</v>
      </c>
      <c r="N36" s="214">
        <f t="shared" si="19"/>
        <v>0.99998270374982701</v>
      </c>
      <c r="O36" s="214">
        <f t="shared" si="19"/>
        <v>0.99998270374982701</v>
      </c>
      <c r="P36" s="214">
        <f t="shared" si="19"/>
        <v>0.99998270374982701</v>
      </c>
      <c r="Q36" s="214">
        <f t="shared" si="19"/>
        <v>0.99998270374982701</v>
      </c>
      <c r="R36" s="214">
        <f t="shared" si="19"/>
        <v>0.99998270374982701</v>
      </c>
      <c r="S36" s="214">
        <f t="shared" si="19"/>
        <v>1.3922616576726166</v>
      </c>
      <c r="T36" s="214">
        <f t="shared" si="19"/>
        <v>0.97009532595325965</v>
      </c>
      <c r="U36" s="214">
        <f t="shared" si="19"/>
        <v>0.99987499999999974</v>
      </c>
      <c r="V36" s="224"/>
      <c r="W36" s="215">
        <f>IF(OR(W35=0,W34=0),0,W35/W34)</f>
        <v>0.99987499999999974</v>
      </c>
    </row>
    <row r="37" spans="1:23">
      <c r="A37" s="1916"/>
      <c r="B37" s="1616"/>
      <c r="C37" s="1616"/>
      <c r="D37" s="1992">
        <v>11</v>
      </c>
      <c r="E37" s="1924" t="str">
        <f>+'PAA 2018'!G70</f>
        <v>Documentos técnicos de investigación e Innovación</v>
      </c>
      <c r="F37" s="1909">
        <f>+'PAA 2018'!K70</f>
        <v>12</v>
      </c>
      <c r="G37" s="1909" t="str">
        <f>+'PAA 2018'!L70</f>
        <v>Número</v>
      </c>
      <c r="H37" s="216" t="s">
        <v>47</v>
      </c>
      <c r="I37" s="233">
        <f>Geods!J85</f>
        <v>0</v>
      </c>
      <c r="J37" s="234">
        <f>Geods!K85</f>
        <v>0.44</v>
      </c>
      <c r="K37" s="234">
        <f>Geods!L85</f>
        <v>0.75</v>
      </c>
      <c r="L37" s="233">
        <f>Geods!M85</f>
        <v>1.1100000000000001</v>
      </c>
      <c r="M37" s="234">
        <f>Geods!N85</f>
        <v>1.2</v>
      </c>
      <c r="N37" s="234">
        <f>Geods!O85</f>
        <v>1.2</v>
      </c>
      <c r="O37" s="234">
        <f>Geods!P85</f>
        <v>1.2</v>
      </c>
      <c r="P37" s="234">
        <f>Geods!Q85</f>
        <v>1.3</v>
      </c>
      <c r="Q37" s="234">
        <f>Geods!R85</f>
        <v>1.4</v>
      </c>
      <c r="R37" s="234">
        <f>Geods!S85</f>
        <v>1.2</v>
      </c>
      <c r="S37" s="234">
        <f>Geods!T85</f>
        <v>1.2</v>
      </c>
      <c r="T37" s="234">
        <f>Geods!U85</f>
        <v>1</v>
      </c>
      <c r="U37" s="235">
        <f>Geods!V85</f>
        <v>11.999999999999998</v>
      </c>
      <c r="V37" s="2014">
        <f>Geods!W85</f>
        <v>0.2</v>
      </c>
      <c r="W37" s="220">
        <f>+(U37/U37)*V37</f>
        <v>0.2</v>
      </c>
    </row>
    <row r="38" spans="1:23">
      <c r="A38" s="1916"/>
      <c r="B38" s="1616"/>
      <c r="C38" s="1616"/>
      <c r="D38" s="1616"/>
      <c r="E38" s="1616"/>
      <c r="F38" s="1616"/>
      <c r="G38" s="1616"/>
      <c r="H38" s="221" t="s">
        <v>78</v>
      </c>
      <c r="I38" s="236">
        <f>Geods!J86</f>
        <v>0</v>
      </c>
      <c r="J38" s="237">
        <f>Geods!K86</f>
        <v>0.44</v>
      </c>
      <c r="K38" s="237">
        <f>Geods!L86</f>
        <v>0.75</v>
      </c>
      <c r="L38" s="237">
        <f>Geods!M86</f>
        <v>1.1599999999999999</v>
      </c>
      <c r="M38" s="237">
        <f>Geods!N86</f>
        <v>1.8</v>
      </c>
      <c r="N38" s="237">
        <f>Geods!O86</f>
        <v>1.26</v>
      </c>
      <c r="O38" s="237">
        <f>Geods!P86</f>
        <v>1.21</v>
      </c>
      <c r="P38" s="237">
        <f>Geods!Q86</f>
        <v>1.36</v>
      </c>
      <c r="Q38" s="237">
        <f>Geods!R86</f>
        <v>1.36</v>
      </c>
      <c r="R38" s="237">
        <f>Geods!S86</f>
        <v>1.1599999999999999</v>
      </c>
      <c r="S38" s="237">
        <f>Geods!T86</f>
        <v>0.94</v>
      </c>
      <c r="T38" s="237">
        <f>Geods!U86</f>
        <v>0.56000000000000005</v>
      </c>
      <c r="U38" s="238">
        <f>Geods!V86</f>
        <v>12</v>
      </c>
      <c r="V38" s="1956"/>
      <c r="W38" s="223">
        <f>+U38/U37*V37</f>
        <v>0.20000000000000007</v>
      </c>
    </row>
    <row r="39" spans="1:23">
      <c r="A39" s="1916"/>
      <c r="B39" s="1616"/>
      <c r="C39" s="1616"/>
      <c r="D39" s="1619"/>
      <c r="E39" s="1619"/>
      <c r="F39" s="1619"/>
      <c r="G39" s="1619"/>
      <c r="H39" s="203" t="s">
        <v>79</v>
      </c>
      <c r="I39" s="204">
        <f t="shared" ref="I39:U39" si="20">IF(OR(I38=0,I37=0),0,I38/I37)</f>
        <v>0</v>
      </c>
      <c r="J39" s="204">
        <f t="shared" si="20"/>
        <v>1</v>
      </c>
      <c r="K39" s="204">
        <f t="shared" si="20"/>
        <v>1</v>
      </c>
      <c r="L39" s="204">
        <f t="shared" si="20"/>
        <v>1.0450450450450448</v>
      </c>
      <c r="M39" s="204">
        <f t="shared" si="20"/>
        <v>1.5</v>
      </c>
      <c r="N39" s="204">
        <f t="shared" si="20"/>
        <v>1.05</v>
      </c>
      <c r="O39" s="204">
        <f t="shared" si="20"/>
        <v>1.0083333333333333</v>
      </c>
      <c r="P39" s="204">
        <f t="shared" si="20"/>
        <v>1.0461538461538462</v>
      </c>
      <c r="Q39" s="204">
        <f t="shared" si="20"/>
        <v>0.97142857142857153</v>
      </c>
      <c r="R39" s="204">
        <f t="shared" si="20"/>
        <v>0.96666666666666667</v>
      </c>
      <c r="S39" s="204">
        <f t="shared" si="20"/>
        <v>0.78333333333333333</v>
      </c>
      <c r="T39" s="204">
        <f t="shared" si="20"/>
        <v>0.56000000000000005</v>
      </c>
      <c r="U39" s="204">
        <f t="shared" si="20"/>
        <v>1.0000000000000002</v>
      </c>
      <c r="V39" s="224"/>
      <c r="W39" s="206">
        <f>IF(OR(W38=0,W37=0),0,W38/W37)</f>
        <v>1.0000000000000002</v>
      </c>
    </row>
    <row r="40" spans="1:23">
      <c r="A40" s="1916"/>
      <c r="B40" s="1616"/>
      <c r="C40" s="1616"/>
      <c r="D40" s="1920">
        <v>12</v>
      </c>
      <c r="E40" s="1924" t="str">
        <f>+'PAA 2018'!G94</f>
        <v>Documentos de regulación de  información Geódesica</v>
      </c>
      <c r="F40" s="1909">
        <f>+'PAA 2018'!K94</f>
        <v>3</v>
      </c>
      <c r="G40" s="1909" t="str">
        <f>+'PAA 2018'!L94</f>
        <v>Número</v>
      </c>
      <c r="H40" s="225" t="s">
        <v>47</v>
      </c>
      <c r="I40" s="239">
        <f>Geods!J115</f>
        <v>0</v>
      </c>
      <c r="J40" s="240">
        <f>Geods!K115</f>
        <v>0.15</v>
      </c>
      <c r="K40" s="240">
        <f>Geods!L115</f>
        <v>0.3</v>
      </c>
      <c r="L40" s="240">
        <f>Geods!M115</f>
        <v>0.3</v>
      </c>
      <c r="M40" s="240">
        <f>Geods!N115</f>
        <v>0.3</v>
      </c>
      <c r="N40" s="240">
        <f>Geods!O115</f>
        <v>0.3</v>
      </c>
      <c r="O40" s="240">
        <f>Geods!P115</f>
        <v>0.3</v>
      </c>
      <c r="P40" s="240">
        <f>Geods!Q115</f>
        <v>0.3</v>
      </c>
      <c r="Q40" s="240">
        <f>Geods!R115</f>
        <v>0.3</v>
      </c>
      <c r="R40" s="240">
        <f>Geods!S115</f>
        <v>0.3</v>
      </c>
      <c r="S40" s="240">
        <f>Geods!T115</f>
        <v>0.3</v>
      </c>
      <c r="T40" s="240">
        <f>Geods!U115</f>
        <v>0.15</v>
      </c>
      <c r="U40" s="242">
        <f>Geods!V115</f>
        <v>2.9999999999999996</v>
      </c>
      <c r="V40" s="1961">
        <f>Geods!W115</f>
        <v>0.15</v>
      </c>
      <c r="W40" s="229">
        <f>+(U40/U40)*V40</f>
        <v>0.15</v>
      </c>
    </row>
    <row r="41" spans="1:23">
      <c r="A41" s="1916"/>
      <c r="B41" s="1616"/>
      <c r="C41" s="1616"/>
      <c r="D41" s="1616"/>
      <c r="E41" s="1616"/>
      <c r="F41" s="1616"/>
      <c r="G41" s="1616"/>
      <c r="H41" s="230" t="s">
        <v>78</v>
      </c>
      <c r="I41" s="243">
        <f>Geods!J116</f>
        <v>0</v>
      </c>
      <c r="J41" s="244">
        <f>Geods!K116</f>
        <v>0.15</v>
      </c>
      <c r="K41" s="244">
        <f>Geods!L116</f>
        <v>0.3</v>
      </c>
      <c r="L41" s="244">
        <f>Geods!M116</f>
        <v>0.3</v>
      </c>
      <c r="M41" s="244">
        <f>Geods!N116</f>
        <v>0.6</v>
      </c>
      <c r="N41" s="244">
        <f>Geods!O116</f>
        <v>0.8</v>
      </c>
      <c r="O41" s="244">
        <f>Geods!P116</f>
        <v>0.3</v>
      </c>
      <c r="P41" s="244">
        <f>Geods!Q116</f>
        <v>0.22</v>
      </c>
      <c r="Q41" s="244">
        <f>Geods!R116</f>
        <v>0.16</v>
      </c>
      <c r="R41" s="244">
        <f>Geods!S116</f>
        <v>0.1</v>
      </c>
      <c r="S41" s="244">
        <f>Geods!T116</f>
        <v>0.05</v>
      </c>
      <c r="T41" s="244">
        <f>Geods!U116</f>
        <v>0.02</v>
      </c>
      <c r="U41" s="245">
        <f>Geods!V116</f>
        <v>3.0000000000000004</v>
      </c>
      <c r="V41" s="1936"/>
      <c r="W41" s="232">
        <f>+U41/U40*V40</f>
        <v>0.15000000000000002</v>
      </c>
    </row>
    <row r="42" spans="1:23">
      <c r="A42" s="1916"/>
      <c r="B42" s="1616"/>
      <c r="C42" s="1616"/>
      <c r="D42" s="1616"/>
      <c r="E42" s="1616"/>
      <c r="F42" s="1616"/>
      <c r="G42" s="1616"/>
      <c r="H42" s="203" t="s">
        <v>79</v>
      </c>
      <c r="I42" s="214">
        <f t="shared" ref="I42:U42" si="21">IF(OR(I41=0,I40=0),0,I41/I40)</f>
        <v>0</v>
      </c>
      <c r="J42" s="214">
        <f t="shared" si="21"/>
        <v>1</v>
      </c>
      <c r="K42" s="214">
        <f t="shared" si="21"/>
        <v>1</v>
      </c>
      <c r="L42" s="214">
        <f t="shared" si="21"/>
        <v>1</v>
      </c>
      <c r="M42" s="214">
        <f t="shared" si="21"/>
        <v>2</v>
      </c>
      <c r="N42" s="214">
        <f t="shared" si="21"/>
        <v>2.666666666666667</v>
      </c>
      <c r="O42" s="214">
        <f t="shared" si="21"/>
        <v>1</v>
      </c>
      <c r="P42" s="214">
        <f t="shared" si="21"/>
        <v>0.73333333333333339</v>
      </c>
      <c r="Q42" s="214">
        <f t="shared" si="21"/>
        <v>0.53333333333333333</v>
      </c>
      <c r="R42" s="214">
        <f t="shared" si="21"/>
        <v>0.33333333333333337</v>
      </c>
      <c r="S42" s="214">
        <f t="shared" si="21"/>
        <v>0.16666666666666669</v>
      </c>
      <c r="T42" s="214">
        <f t="shared" si="21"/>
        <v>0.13333333333333333</v>
      </c>
      <c r="U42" s="214">
        <f t="shared" si="21"/>
        <v>1.0000000000000002</v>
      </c>
      <c r="V42" s="224"/>
      <c r="W42" s="215">
        <f>IF(OR(W41=0,W40=0),0,W41/W40)</f>
        <v>1.0000000000000002</v>
      </c>
    </row>
    <row r="43" spans="1:23">
      <c r="A43" s="1916"/>
      <c r="B43" s="1616"/>
      <c r="C43" s="1616"/>
      <c r="D43" s="1911" t="s">
        <v>103</v>
      </c>
      <c r="E43" s="1720"/>
      <c r="F43" s="1918" t="str">
        <f>A25</f>
        <v>GESTIÓN GEODÉSICA</v>
      </c>
      <c r="G43" s="1721"/>
      <c r="H43" s="187" t="s">
        <v>47</v>
      </c>
      <c r="I43" s="191">
        <f t="shared" ref="I43:T43" si="22">(I25/$U$25)*$V$25+(I28/$U$28)*$V$28+(I31/$U$31)*$V$31+(I34/$U$34)*$V$34+(I37/$U$37)*$V$37+(I40/$U$40)*$V$40</f>
        <v>1.6817702845100105E-2</v>
      </c>
      <c r="J43" s="191">
        <f t="shared" si="22"/>
        <v>5.3644082644723479E-2</v>
      </c>
      <c r="K43" s="191">
        <f t="shared" si="22"/>
        <v>7.207077596865176E-2</v>
      </c>
      <c r="L43" s="191">
        <f t="shared" si="22"/>
        <v>7.8396803365912038E-2</v>
      </c>
      <c r="M43" s="191">
        <f t="shared" si="22"/>
        <v>7.312062266776008E-2</v>
      </c>
      <c r="N43" s="191">
        <f t="shared" si="22"/>
        <v>0.13153951383819129</v>
      </c>
      <c r="O43" s="191">
        <f t="shared" si="22"/>
        <v>0.13318222431047055</v>
      </c>
      <c r="P43" s="191">
        <f t="shared" si="22"/>
        <v>9.3142578862147482E-2</v>
      </c>
      <c r="Q43" s="191">
        <f t="shared" si="22"/>
        <v>0.10314424552881414</v>
      </c>
      <c r="R43" s="191">
        <f t="shared" si="22"/>
        <v>0.10645583737988545</v>
      </c>
      <c r="S43" s="191">
        <f t="shared" si="22"/>
        <v>7.8559804525676014E-2</v>
      </c>
      <c r="T43" s="191">
        <f t="shared" si="22"/>
        <v>5.9925808062667646E-2</v>
      </c>
      <c r="U43" s="193">
        <f t="shared" ref="U43:U44" si="23">SUM(I43:T43)</f>
        <v>1</v>
      </c>
      <c r="V43" s="1955">
        <f>SUM(V25:V42)</f>
        <v>1</v>
      </c>
      <c r="W43" s="1958"/>
    </row>
    <row r="44" spans="1:23">
      <c r="A44" s="1916"/>
      <c r="B44" s="1616"/>
      <c r="C44" s="1616"/>
      <c r="D44" s="1678"/>
      <c r="E44" s="1715"/>
      <c r="F44" s="1715"/>
      <c r="G44" s="1713"/>
      <c r="H44" s="194" t="s">
        <v>78</v>
      </c>
      <c r="I44" s="191">
        <f t="shared" ref="I44:T44" si="24">(I26/$U$25)*$V$25+(I29/$U$28)*$V$28+(I32/$U$31)*$V$31+(I35/$U$34)*$V$34+(I38/$U$37)*$V$37+(I41/$U$40)*$V$40</f>
        <v>1.681664910432034E-2</v>
      </c>
      <c r="J44" s="191">
        <f t="shared" si="24"/>
        <v>5.3625916550726342E-2</v>
      </c>
      <c r="K44" s="191">
        <f t="shared" si="24"/>
        <v>7.042630007252132E-2</v>
      </c>
      <c r="L44" s="191">
        <f t="shared" si="24"/>
        <v>6.1369713832024636E-2</v>
      </c>
      <c r="M44" s="191">
        <f t="shared" si="24"/>
        <v>8.786237922551135E-2</v>
      </c>
      <c r="N44" s="191">
        <f t="shared" si="24"/>
        <v>0.15082085805314721</v>
      </c>
      <c r="O44" s="191">
        <f t="shared" si="24"/>
        <v>0.13145145714192469</v>
      </c>
      <c r="P44" s="191">
        <f t="shared" si="24"/>
        <v>9.8014051075233921E-2</v>
      </c>
      <c r="Q44" s="191">
        <f t="shared" si="24"/>
        <v>9.318937820814048E-2</v>
      </c>
      <c r="R44" s="191">
        <f t="shared" si="24"/>
        <v>0.10134746990594695</v>
      </c>
      <c r="S44" s="191">
        <f t="shared" si="24"/>
        <v>7.5823361909163028E-2</v>
      </c>
      <c r="T44" s="191">
        <f t="shared" si="24"/>
        <v>5.9244420749153828E-2</v>
      </c>
      <c r="U44" s="193">
        <f t="shared" si="23"/>
        <v>0.99999195582781408</v>
      </c>
      <c r="V44" s="1956"/>
      <c r="W44" s="1965"/>
    </row>
    <row r="45" spans="1:23">
      <c r="A45" s="1917"/>
      <c r="B45" s="1908"/>
      <c r="C45" s="1908"/>
      <c r="D45" s="1912"/>
      <c r="E45" s="1913"/>
      <c r="F45" s="1913"/>
      <c r="G45" s="1919"/>
      <c r="H45" s="246" t="s">
        <v>79</v>
      </c>
      <c r="I45" s="247">
        <f t="shared" ref="I45:U45" si="25">IF(OR(I44=0,I43=0),0,I44/I43)</f>
        <v>0.99993734335839624</v>
      </c>
      <c r="J45" s="247">
        <f t="shared" si="25"/>
        <v>0.99966135884702423</v>
      </c>
      <c r="K45" s="247">
        <f t="shared" si="25"/>
        <v>0.97718248660392215</v>
      </c>
      <c r="L45" s="247">
        <f t="shared" si="25"/>
        <v>0.7828088799180426</v>
      </c>
      <c r="M45" s="247">
        <f t="shared" si="25"/>
        <v>1.2016087393666455</v>
      </c>
      <c r="N45" s="247">
        <f t="shared" si="25"/>
        <v>1.1465821459449377</v>
      </c>
      <c r="O45" s="247">
        <f t="shared" si="25"/>
        <v>0.98700451822676316</v>
      </c>
      <c r="P45" s="247">
        <f t="shared" si="25"/>
        <v>1.0523012383015109</v>
      </c>
      <c r="Q45" s="247">
        <f t="shared" si="25"/>
        <v>0.90348596502271483</v>
      </c>
      <c r="R45" s="247">
        <f t="shared" si="25"/>
        <v>0.95201420983887053</v>
      </c>
      <c r="S45" s="247">
        <f t="shared" si="25"/>
        <v>0.96516739529795259</v>
      </c>
      <c r="T45" s="247">
        <f t="shared" si="25"/>
        <v>0.98862948476554113</v>
      </c>
      <c r="U45" s="247">
        <f t="shared" si="25"/>
        <v>0.99999195582781408</v>
      </c>
      <c r="V45" s="1957"/>
      <c r="W45" s="1966"/>
    </row>
    <row r="46" spans="1:23">
      <c r="A46" s="1915" t="str">
        <f>+'PAA 2018'!A103</f>
        <v>GESTION GEOGRAFICA</v>
      </c>
      <c r="B46" s="1907">
        <f>+'PAA 2018'!B103</f>
        <v>0.03</v>
      </c>
      <c r="C46" s="1907">
        <f>+'PAA 2018'!B183</f>
        <v>2.9999999999999995E-2</v>
      </c>
      <c r="D46" s="1921">
        <v>13</v>
      </c>
      <c r="E46" s="1925" t="str">
        <f>+'PAA 2018'!G103</f>
        <v>Geografias Temáticas y departamentales.</v>
      </c>
      <c r="F46" s="1922">
        <f>+'PAA 2018'!K103</f>
        <v>1</v>
      </c>
      <c r="G46" s="1922" t="str">
        <f>+'PAA 2018'!L103</f>
        <v xml:space="preserve">Documentos </v>
      </c>
      <c r="H46" s="248" t="s">
        <v>47</v>
      </c>
      <c r="I46" s="249">
        <f>Geogr!J5</f>
        <v>0</v>
      </c>
      <c r="J46" s="250">
        <f>Geogr!K5</f>
        <v>0.04</v>
      </c>
      <c r="K46" s="250">
        <f>Geogr!L5</f>
        <v>0.06</v>
      </c>
      <c r="L46" s="250">
        <f>Geogr!M5</f>
        <v>0.1</v>
      </c>
      <c r="M46" s="250">
        <f>Geogr!N5</f>
        <v>0.36</v>
      </c>
      <c r="N46" s="250">
        <f>Geogr!O5</f>
        <v>0.15</v>
      </c>
      <c r="O46" s="250">
        <f>Geogr!P5</f>
        <v>0.15</v>
      </c>
      <c r="P46" s="250">
        <f>Geogr!Q5</f>
        <v>0.08</v>
      </c>
      <c r="Q46" s="250">
        <f>Geogr!R5</f>
        <v>0.04</v>
      </c>
      <c r="R46" s="250">
        <f>Geogr!S5</f>
        <v>0.01</v>
      </c>
      <c r="S46" s="250">
        <f>Geogr!T5</f>
        <v>0.01</v>
      </c>
      <c r="T46" s="249">
        <f>Geogr!U5</f>
        <v>0</v>
      </c>
      <c r="U46" s="251">
        <f>Geogr!V5</f>
        <v>1</v>
      </c>
      <c r="V46" s="1968">
        <f>Geogr!W5</f>
        <v>0.12</v>
      </c>
      <c r="W46" s="252">
        <f>+(U46/U46)*V46</f>
        <v>0.12</v>
      </c>
    </row>
    <row r="47" spans="1:23">
      <c r="A47" s="1916"/>
      <c r="B47" s="1616"/>
      <c r="C47" s="1616"/>
      <c r="D47" s="1616"/>
      <c r="E47" s="1616"/>
      <c r="F47" s="1616"/>
      <c r="G47" s="1616"/>
      <c r="H47" s="230" t="s">
        <v>78</v>
      </c>
      <c r="I47" s="243">
        <f>Geogr!J6</f>
        <v>0</v>
      </c>
      <c r="J47" s="243">
        <f>Geogr!K6</f>
        <v>0.04</v>
      </c>
      <c r="K47" s="243">
        <f>Geogr!L6</f>
        <v>0.04</v>
      </c>
      <c r="L47" s="243">
        <f>Geogr!M6</f>
        <v>0.08</v>
      </c>
      <c r="M47" s="243">
        <f>Geogr!N6</f>
        <v>0.18</v>
      </c>
      <c r="N47" s="243">
        <f>Geogr!O6</f>
        <v>0.27</v>
      </c>
      <c r="O47" s="243">
        <f>Geogr!P6</f>
        <v>0.15</v>
      </c>
      <c r="P47" s="243">
        <f>Geogr!Q6</f>
        <v>0.13</v>
      </c>
      <c r="Q47" s="243">
        <f>Geogr!R6</f>
        <v>3.5000000000000003E-2</v>
      </c>
      <c r="R47" s="254">
        <f>Geogr!S6</f>
        <v>2.5000000000000001E-2</v>
      </c>
      <c r="S47" s="243">
        <f>Geogr!T6</f>
        <v>2.5000000000000001E-2</v>
      </c>
      <c r="T47" s="243">
        <f>Geogr!U6</f>
        <v>2.5000000000000001E-2</v>
      </c>
      <c r="U47" s="243">
        <f>Geogr!V6</f>
        <v>1</v>
      </c>
      <c r="V47" s="1945"/>
      <c r="W47" s="232">
        <f>+U47/U46*V46</f>
        <v>0.12</v>
      </c>
    </row>
    <row r="48" spans="1:23">
      <c r="A48" s="1916"/>
      <c r="B48" s="1616"/>
      <c r="C48" s="1616"/>
      <c r="D48" s="1619"/>
      <c r="E48" s="1619"/>
      <c r="F48" s="1619"/>
      <c r="G48" s="1619"/>
      <c r="H48" s="203" t="s">
        <v>79</v>
      </c>
      <c r="I48" s="214">
        <f t="shared" ref="I48:U48" si="26">IF(OR(I47=0,I46=0),0,I47/I46)</f>
        <v>0</v>
      </c>
      <c r="J48" s="214">
        <f t="shared" si="26"/>
        <v>1</v>
      </c>
      <c r="K48" s="214">
        <f t="shared" si="26"/>
        <v>0.66666666666666674</v>
      </c>
      <c r="L48" s="214">
        <f t="shared" si="26"/>
        <v>0.79999999999999993</v>
      </c>
      <c r="M48" s="214">
        <f t="shared" si="26"/>
        <v>0.5</v>
      </c>
      <c r="N48" s="214">
        <f t="shared" si="26"/>
        <v>1.8000000000000003</v>
      </c>
      <c r="O48" s="214">
        <f t="shared" si="26"/>
        <v>1</v>
      </c>
      <c r="P48" s="214">
        <f t="shared" si="26"/>
        <v>1.625</v>
      </c>
      <c r="Q48" s="214">
        <f t="shared" si="26"/>
        <v>0.87500000000000011</v>
      </c>
      <c r="R48" s="214">
        <f t="shared" si="26"/>
        <v>2.5</v>
      </c>
      <c r="S48" s="214">
        <f t="shared" si="26"/>
        <v>2.5</v>
      </c>
      <c r="T48" s="214">
        <f t="shared" si="26"/>
        <v>0</v>
      </c>
      <c r="U48" s="214">
        <f t="shared" si="26"/>
        <v>1</v>
      </c>
      <c r="V48" s="224"/>
      <c r="W48" s="215">
        <f>IF(OR(W47=0,W46=0),0,W47/W46)</f>
        <v>1</v>
      </c>
    </row>
    <row r="49" spans="1:23">
      <c r="A49" s="1916"/>
      <c r="B49" s="1616"/>
      <c r="C49" s="1616"/>
      <c r="D49" s="1910">
        <v>14</v>
      </c>
      <c r="E49" s="1914" t="str">
        <f>+'PAA 2018'!G115</f>
        <v>Documentos técnicos metodológico
para revisión y ajuste de esquemas de ordenamiento territoriall</v>
      </c>
      <c r="F49" s="1909">
        <f>+'PAA 2018'!K115</f>
        <v>1</v>
      </c>
      <c r="G49" s="1923" t="str">
        <f>+'PAA 2018'!L115</f>
        <v xml:space="preserve">Documentos </v>
      </c>
      <c r="H49" s="216" t="s">
        <v>47</v>
      </c>
      <c r="I49" s="233">
        <f>Geogr!J25</f>
        <v>0.06</v>
      </c>
      <c r="J49" s="233">
        <f>Geogr!K25</f>
        <v>0.21</v>
      </c>
      <c r="K49" s="233">
        <f>Geogr!L25</f>
        <v>0.12</v>
      </c>
      <c r="L49" s="233">
        <f>Geogr!M25</f>
        <v>0.21</v>
      </c>
      <c r="M49" s="233">
        <f>Geogr!N25</f>
        <v>0.19</v>
      </c>
      <c r="N49" s="233">
        <f>Geogr!O25</f>
        <v>7.0000000000000007E-2</v>
      </c>
      <c r="O49" s="233">
        <f>Geogr!P25</f>
        <v>7.0000000000000007E-2</v>
      </c>
      <c r="P49" s="233">
        <f>Geogr!Q25</f>
        <v>0.02</v>
      </c>
      <c r="Q49" s="233">
        <f>Geogr!R25</f>
        <v>0.02</v>
      </c>
      <c r="R49" s="233">
        <f>Geogr!S25</f>
        <v>0.02</v>
      </c>
      <c r="S49" s="233">
        <f>Geogr!T25</f>
        <v>0.01</v>
      </c>
      <c r="T49" s="235">
        <f>Geogr!U25</f>
        <v>0</v>
      </c>
      <c r="U49" s="233">
        <f>Geogr!V25</f>
        <v>1.0000000000000002</v>
      </c>
      <c r="V49" s="1947">
        <f>Geogr!W25</f>
        <v>0.11</v>
      </c>
      <c r="W49" s="220">
        <f>+(U49/U49)*V49</f>
        <v>0.11</v>
      </c>
    </row>
    <row r="50" spans="1:23">
      <c r="A50" s="1916"/>
      <c r="B50" s="1616"/>
      <c r="C50" s="1616"/>
      <c r="D50" s="1616"/>
      <c r="E50" s="1616"/>
      <c r="F50" s="1616"/>
      <c r="G50" s="1616"/>
      <c r="H50" s="221" t="s">
        <v>78</v>
      </c>
      <c r="I50" s="269">
        <f>Geogr!J26</f>
        <v>0.06</v>
      </c>
      <c r="J50" s="269">
        <f>Geogr!K26</f>
        <v>0.21</v>
      </c>
      <c r="K50" s="269">
        <f>Geogr!L26</f>
        <v>0.12</v>
      </c>
      <c r="L50" s="269">
        <f>Geogr!M26</f>
        <v>0.21</v>
      </c>
      <c r="M50" s="269">
        <f>Geogr!N26</f>
        <v>0.19</v>
      </c>
      <c r="N50" s="269">
        <f>Geogr!O26</f>
        <v>7.0000000000000007E-2</v>
      </c>
      <c r="O50" s="269">
        <f>Geogr!P26</f>
        <v>7.0000000000000007E-2</v>
      </c>
      <c r="P50" s="269">
        <f>Geogr!Q26</f>
        <v>0.02</v>
      </c>
      <c r="Q50" s="269">
        <f>Geogr!R26</f>
        <v>0.02</v>
      </c>
      <c r="R50" s="269">
        <f>Geogr!S26</f>
        <v>0.02</v>
      </c>
      <c r="S50" s="269">
        <f>Geogr!T26</f>
        <v>4.0000000000000001E-3</v>
      </c>
      <c r="T50" s="269">
        <f>Geogr!U26</f>
        <v>6.0000000000000001E-3</v>
      </c>
      <c r="U50" s="237">
        <f>Geogr!V26</f>
        <v>1.0000000000000002</v>
      </c>
      <c r="V50" s="1946"/>
      <c r="W50" s="223">
        <f>+U50/U49*V49</f>
        <v>0.11</v>
      </c>
    </row>
    <row r="51" spans="1:23">
      <c r="A51" s="1916"/>
      <c r="B51" s="1616"/>
      <c r="C51" s="1616"/>
      <c r="D51" s="1619"/>
      <c r="E51" s="1619"/>
      <c r="F51" s="1619"/>
      <c r="G51" s="1619"/>
      <c r="H51" s="203" t="s">
        <v>79</v>
      </c>
      <c r="I51" s="204">
        <f t="shared" ref="I51:U51" si="27">IF(OR(I50=0,I49=0),0,I50/I49)</f>
        <v>1</v>
      </c>
      <c r="J51" s="204">
        <f t="shared" si="27"/>
        <v>1</v>
      </c>
      <c r="K51" s="204">
        <f t="shared" si="27"/>
        <v>1</v>
      </c>
      <c r="L51" s="204">
        <f t="shared" si="27"/>
        <v>1</v>
      </c>
      <c r="M51" s="204">
        <f t="shared" si="27"/>
        <v>1</v>
      </c>
      <c r="N51" s="204">
        <f t="shared" si="27"/>
        <v>1</v>
      </c>
      <c r="O51" s="204">
        <f t="shared" si="27"/>
        <v>1</v>
      </c>
      <c r="P51" s="204">
        <f t="shared" si="27"/>
        <v>1</v>
      </c>
      <c r="Q51" s="204">
        <f t="shared" si="27"/>
        <v>1</v>
      </c>
      <c r="R51" s="204">
        <f t="shared" si="27"/>
        <v>1</v>
      </c>
      <c r="S51" s="204">
        <f t="shared" si="27"/>
        <v>0.4</v>
      </c>
      <c r="T51" s="204">
        <f t="shared" si="27"/>
        <v>0</v>
      </c>
      <c r="U51" s="204">
        <f t="shared" si="27"/>
        <v>1</v>
      </c>
      <c r="V51" s="224"/>
      <c r="W51" s="206">
        <f>IF(OR(W50=0,W49=0),0,W50/W49)</f>
        <v>1</v>
      </c>
    </row>
    <row r="52" spans="1:23">
      <c r="A52" s="1916"/>
      <c r="B52" s="1616"/>
      <c r="C52" s="1616"/>
      <c r="D52" s="1910">
        <v>15</v>
      </c>
      <c r="E52" s="1914" t="str">
        <f>+'PAA 2018'!G125</f>
        <v>Informacion Geográfica Dispuesta Para Apoyar Los Procesos De Ordenamiento Territorial</v>
      </c>
      <c r="F52" s="1909">
        <f>+'PAA 2018'!K125</f>
        <v>50</v>
      </c>
      <c r="G52" s="1923" t="str">
        <f>+'PAA 2018'!L125</f>
        <v>Variables SIGOT</v>
      </c>
      <c r="H52" s="276" t="s">
        <v>47</v>
      </c>
      <c r="I52" s="278">
        <f>Geogr!J45</f>
        <v>0</v>
      </c>
      <c r="J52" s="278">
        <f>Geogr!K45</f>
        <v>2</v>
      </c>
      <c r="K52" s="278">
        <f>Geogr!L45</f>
        <v>6</v>
      </c>
      <c r="L52" s="278">
        <f>Geogr!M45</f>
        <v>7.0000000000000009</v>
      </c>
      <c r="M52" s="278">
        <f>Geogr!N45</f>
        <v>7.0000000000000009</v>
      </c>
      <c r="N52" s="278">
        <f>Geogr!O45</f>
        <v>9</v>
      </c>
      <c r="O52" s="278">
        <f>Geogr!P45</f>
        <v>6.0000000000000009</v>
      </c>
      <c r="P52" s="278">
        <f>Geogr!Q45</f>
        <v>3.0000000000000004</v>
      </c>
      <c r="Q52" s="278">
        <f>Geogr!R45</f>
        <v>3.0000000000000004</v>
      </c>
      <c r="R52" s="278">
        <f>Geogr!S45</f>
        <v>3.0000000000000004</v>
      </c>
      <c r="S52" s="278">
        <f>Geogr!T45</f>
        <v>4</v>
      </c>
      <c r="T52" s="278">
        <f>Geogr!U45</f>
        <v>0</v>
      </c>
      <c r="U52" s="283">
        <f>Geogr!V45</f>
        <v>50</v>
      </c>
      <c r="V52" s="1944">
        <f>Geogr!W45</f>
        <v>0.11</v>
      </c>
      <c r="W52" s="284">
        <f>+(U52/U52)*V52</f>
        <v>0.11</v>
      </c>
    </row>
    <row r="53" spans="1:23">
      <c r="A53" s="1916"/>
      <c r="B53" s="1616"/>
      <c r="C53" s="1616"/>
      <c r="D53" s="1616"/>
      <c r="E53" s="1616"/>
      <c r="F53" s="1616"/>
      <c r="G53" s="1616"/>
      <c r="H53" s="285" t="s">
        <v>78</v>
      </c>
      <c r="I53" s="287">
        <f>Geogr!J46</f>
        <v>0</v>
      </c>
      <c r="J53" s="287">
        <f>Geogr!K46</f>
        <v>2</v>
      </c>
      <c r="K53" s="287">
        <f>Geogr!L46</f>
        <v>6</v>
      </c>
      <c r="L53" s="287">
        <f>Geogr!M46</f>
        <v>7</v>
      </c>
      <c r="M53" s="287">
        <f>Geogr!N46</f>
        <v>7</v>
      </c>
      <c r="N53" s="287">
        <f>Geogr!O46</f>
        <v>9</v>
      </c>
      <c r="O53" s="287">
        <f>Geogr!P46</f>
        <v>9</v>
      </c>
      <c r="P53" s="287">
        <f>Geogr!Q46</f>
        <v>6</v>
      </c>
      <c r="Q53" s="287">
        <f>Geogr!R46</f>
        <v>1</v>
      </c>
      <c r="R53" s="287">
        <f>Geogr!S46</f>
        <v>1</v>
      </c>
      <c r="S53" s="287">
        <f>Geogr!T46</f>
        <v>2</v>
      </c>
      <c r="T53" s="287">
        <f>Geogr!U46</f>
        <v>0</v>
      </c>
      <c r="U53" s="291">
        <f>Geogr!V46</f>
        <v>50</v>
      </c>
      <c r="V53" s="1945"/>
      <c r="W53" s="292">
        <f>+U53/U52*V52</f>
        <v>0.11</v>
      </c>
    </row>
    <row r="54" spans="1:23">
      <c r="A54" s="1916"/>
      <c r="B54" s="1616"/>
      <c r="C54" s="1616"/>
      <c r="D54" s="1619"/>
      <c r="E54" s="1619"/>
      <c r="F54" s="1619"/>
      <c r="G54" s="1619"/>
      <c r="H54" s="203" t="s">
        <v>79</v>
      </c>
      <c r="I54" s="214">
        <f t="shared" ref="I54:U54" si="28">IF(OR(I53=0,I52=0),0,I53/I52)</f>
        <v>0</v>
      </c>
      <c r="J54" s="214">
        <f t="shared" si="28"/>
        <v>1</v>
      </c>
      <c r="K54" s="214">
        <f t="shared" si="28"/>
        <v>1</v>
      </c>
      <c r="L54" s="214">
        <f t="shared" si="28"/>
        <v>0.99999999999999989</v>
      </c>
      <c r="M54" s="214">
        <f t="shared" si="28"/>
        <v>0.99999999999999989</v>
      </c>
      <c r="N54" s="214">
        <f t="shared" si="28"/>
        <v>1</v>
      </c>
      <c r="O54" s="214">
        <f t="shared" si="28"/>
        <v>1.4999999999999998</v>
      </c>
      <c r="P54" s="214">
        <f t="shared" si="28"/>
        <v>1.9999999999999998</v>
      </c>
      <c r="Q54" s="214">
        <f t="shared" si="28"/>
        <v>0.33333333333333326</v>
      </c>
      <c r="R54" s="214">
        <f t="shared" si="28"/>
        <v>0.33333333333333326</v>
      </c>
      <c r="S54" s="214">
        <f t="shared" si="28"/>
        <v>0.5</v>
      </c>
      <c r="T54" s="214">
        <f t="shared" si="28"/>
        <v>0</v>
      </c>
      <c r="U54" s="214">
        <f t="shared" si="28"/>
        <v>1</v>
      </c>
      <c r="V54" s="224"/>
      <c r="W54" s="215">
        <f>IF(OR(W53=0,W52=0),0,W53/W52)</f>
        <v>1</v>
      </c>
    </row>
    <row r="55" spans="1:23">
      <c r="A55" s="1916"/>
      <c r="B55" s="1616"/>
      <c r="C55" s="1616"/>
      <c r="D55" s="1910">
        <v>16</v>
      </c>
      <c r="E55" s="1914" t="str">
        <f>+'PAA 2018'!G135</f>
        <v>Informes Técnicos de deslindes de entidades territoriales municipales y departamentales</v>
      </c>
      <c r="F55" s="1909">
        <f>+'PAA 2018'!K135</f>
        <v>2</v>
      </c>
      <c r="G55" s="1909" t="str">
        <f>+'PAA 2018'!L135</f>
        <v>Documentos</v>
      </c>
      <c r="H55" s="298" t="s">
        <v>47</v>
      </c>
      <c r="I55" s="299">
        <f>Geogr!J65</f>
        <v>0</v>
      </c>
      <c r="J55" s="300">
        <f>Geogr!K65</f>
        <v>0.1</v>
      </c>
      <c r="K55" s="300">
        <f>Geogr!L65</f>
        <v>0.2</v>
      </c>
      <c r="L55" s="300">
        <f>Geogr!M65</f>
        <v>0.2</v>
      </c>
      <c r="M55" s="300">
        <f>Geogr!N65</f>
        <v>0.2</v>
      </c>
      <c r="N55" s="300">
        <f>Geogr!O65</f>
        <v>0.2</v>
      </c>
      <c r="O55" s="300">
        <f>Geogr!P65</f>
        <v>0.2</v>
      </c>
      <c r="P55" s="300">
        <f>Geogr!Q65</f>
        <v>0.2</v>
      </c>
      <c r="Q55" s="300">
        <f>Geogr!R65</f>
        <v>0.2</v>
      </c>
      <c r="R55" s="300">
        <f>Geogr!S65</f>
        <v>0.2</v>
      </c>
      <c r="S55" s="300">
        <f>Geogr!T65</f>
        <v>0.2</v>
      </c>
      <c r="T55" s="300">
        <f>Geogr!U65</f>
        <v>0.1</v>
      </c>
      <c r="U55" s="301">
        <f>Geogr!V65</f>
        <v>1.9999999999999998</v>
      </c>
      <c r="V55" s="1934">
        <f>Geogr!W65</f>
        <v>0.11</v>
      </c>
      <c r="W55" s="302">
        <f>+(U55/U55)*V55</f>
        <v>0.11</v>
      </c>
    </row>
    <row r="56" spans="1:23" ht="18" customHeight="1">
      <c r="A56" s="1916"/>
      <c r="B56" s="1616"/>
      <c r="C56" s="1616"/>
      <c r="D56" s="1616"/>
      <c r="E56" s="1616"/>
      <c r="F56" s="1616"/>
      <c r="G56" s="1616"/>
      <c r="H56" s="303" t="s">
        <v>78</v>
      </c>
      <c r="I56" s="304">
        <f>Geogr!J66</f>
        <v>0</v>
      </c>
      <c r="J56" s="304">
        <f>Geogr!K66</f>
        <v>0.1</v>
      </c>
      <c r="K56" s="304">
        <f>Geogr!L66</f>
        <v>0.2</v>
      </c>
      <c r="L56" s="304">
        <f>Geogr!M66</f>
        <v>0.2</v>
      </c>
      <c r="M56" s="304">
        <f>Geogr!N66</f>
        <v>0.2</v>
      </c>
      <c r="N56" s="304">
        <f>Geogr!O66</f>
        <v>0.47499999999999998</v>
      </c>
      <c r="O56" s="304">
        <f>Geogr!P66</f>
        <v>0.15</v>
      </c>
      <c r="P56" s="304">
        <f>Geogr!Q66</f>
        <v>0.15</v>
      </c>
      <c r="Q56" s="304">
        <f>Geogr!R66</f>
        <v>0.15</v>
      </c>
      <c r="R56" s="304">
        <f>Geogr!S66</f>
        <v>0.15</v>
      </c>
      <c r="S56" s="304">
        <f>Geogr!T66</f>
        <v>0.15</v>
      </c>
      <c r="T56" s="304">
        <f>Geogr!U66</f>
        <v>7.4999999999999997E-2</v>
      </c>
      <c r="U56" s="304">
        <f>Geogr!V66</f>
        <v>1.9999999999999993</v>
      </c>
      <c r="V56" s="1946"/>
      <c r="W56" s="305">
        <f>+U56/U55*V55</f>
        <v>0.10999999999999997</v>
      </c>
    </row>
    <row r="57" spans="1:23" ht="16.5" customHeight="1">
      <c r="A57" s="1916"/>
      <c r="B57" s="1616"/>
      <c r="C57" s="1616"/>
      <c r="D57" s="1619"/>
      <c r="E57" s="1619"/>
      <c r="F57" s="1619"/>
      <c r="G57" s="1619"/>
      <c r="H57" s="203" t="s">
        <v>79</v>
      </c>
      <c r="I57" s="306">
        <f t="shared" ref="I57:U57" si="29">IF(OR(I56=0,I55=0),0,I56/I55)</f>
        <v>0</v>
      </c>
      <c r="J57" s="306">
        <f t="shared" si="29"/>
        <v>1</v>
      </c>
      <c r="K57" s="306">
        <f t="shared" si="29"/>
        <v>1</v>
      </c>
      <c r="L57" s="306">
        <f t="shared" si="29"/>
        <v>1</v>
      </c>
      <c r="M57" s="306">
        <f t="shared" si="29"/>
        <v>1</v>
      </c>
      <c r="N57" s="306">
        <f t="shared" si="29"/>
        <v>2.3749999999999996</v>
      </c>
      <c r="O57" s="306">
        <f t="shared" si="29"/>
        <v>0.74999999999999989</v>
      </c>
      <c r="P57" s="306">
        <f t="shared" si="29"/>
        <v>0.74999999999999989</v>
      </c>
      <c r="Q57" s="306">
        <f t="shared" si="29"/>
        <v>0.74999999999999989</v>
      </c>
      <c r="R57" s="306">
        <f t="shared" si="29"/>
        <v>0.74999999999999989</v>
      </c>
      <c r="S57" s="306">
        <f t="shared" si="29"/>
        <v>0.74999999999999989</v>
      </c>
      <c r="T57" s="306">
        <f t="shared" si="29"/>
        <v>0.74999999999999989</v>
      </c>
      <c r="U57" s="306">
        <f t="shared" si="29"/>
        <v>0.99999999999999978</v>
      </c>
      <c r="V57" s="224"/>
      <c r="W57" s="206">
        <f>IF(OR(W56=0,W55=0),0,W56/W55)</f>
        <v>0.99999999999999978</v>
      </c>
    </row>
    <row r="58" spans="1:23" ht="16.5" customHeight="1">
      <c r="A58" s="1916"/>
      <c r="B58" s="1616"/>
      <c r="C58" s="1616"/>
      <c r="D58" s="1910">
        <v>17</v>
      </c>
      <c r="E58" s="1914" t="str">
        <f>+'PAA 2018'!G143</f>
        <v xml:space="preserve">Informes Tècnicos de solicitudes recibidas a través de la cancillería </v>
      </c>
      <c r="F58" s="1909">
        <f>+'PAA 2018'!K143</f>
        <v>1</v>
      </c>
      <c r="G58" s="1909" t="str">
        <f>+'PAA 2018'!L143</f>
        <v>Porcentaje</v>
      </c>
      <c r="H58" s="276" t="s">
        <v>47</v>
      </c>
      <c r="I58" s="315">
        <f>Geogr!J85</f>
        <v>0</v>
      </c>
      <c r="J58" s="315">
        <f>Geogr!K85</f>
        <v>0.1</v>
      </c>
      <c r="K58" s="315">
        <f>Geogr!L85</f>
        <v>0.1</v>
      </c>
      <c r="L58" s="315">
        <f>Geogr!M85</f>
        <v>0.1</v>
      </c>
      <c r="M58" s="315">
        <f>Geogr!N85</f>
        <v>0.1</v>
      </c>
      <c r="N58" s="315">
        <f>Geogr!O85</f>
        <v>0.1</v>
      </c>
      <c r="O58" s="315">
        <f>Geogr!P85</f>
        <v>0.1</v>
      </c>
      <c r="P58" s="315">
        <f>Geogr!Q85</f>
        <v>0.1</v>
      </c>
      <c r="Q58" s="315">
        <f>Geogr!R85</f>
        <v>0.1</v>
      </c>
      <c r="R58" s="315">
        <f>Geogr!S85</f>
        <v>0.1</v>
      </c>
      <c r="S58" s="315">
        <f>Geogr!T85</f>
        <v>0.1</v>
      </c>
      <c r="T58" s="315">
        <f>Geogr!U85</f>
        <v>0</v>
      </c>
      <c r="U58" s="315">
        <f>Geogr!V85</f>
        <v>0.99999999999999989</v>
      </c>
      <c r="V58" s="1944">
        <f>Geogr!W85</f>
        <v>0.11</v>
      </c>
      <c r="W58" s="284">
        <f>+(U58/U58)*V58</f>
        <v>0.11</v>
      </c>
    </row>
    <row r="59" spans="1:23" ht="15.75" customHeight="1">
      <c r="A59" s="1916"/>
      <c r="B59" s="1616"/>
      <c r="C59" s="1616"/>
      <c r="D59" s="1616"/>
      <c r="E59" s="1616"/>
      <c r="F59" s="1616"/>
      <c r="G59" s="1616"/>
      <c r="H59" s="285" t="s">
        <v>78</v>
      </c>
      <c r="I59" s="320">
        <f>Geogr!J86</f>
        <v>0</v>
      </c>
      <c r="J59" s="320">
        <f>Geogr!K86</f>
        <v>0.1</v>
      </c>
      <c r="K59" s="320">
        <f>Geogr!L86</f>
        <v>0.1</v>
      </c>
      <c r="L59" s="320">
        <f>Geogr!M86</f>
        <v>0.1</v>
      </c>
      <c r="M59" s="320">
        <f>Geogr!N86</f>
        <v>0.1</v>
      </c>
      <c r="N59" s="320">
        <f>Geogr!O86</f>
        <v>0.1</v>
      </c>
      <c r="O59" s="320">
        <f>Geogr!P86</f>
        <v>0.1</v>
      </c>
      <c r="P59" s="320">
        <f>Geogr!Q86</f>
        <v>0.1</v>
      </c>
      <c r="Q59" s="320">
        <f>Geogr!R86</f>
        <v>0.1</v>
      </c>
      <c r="R59" s="320">
        <f>Geogr!S86</f>
        <v>0.1</v>
      </c>
      <c r="S59" s="320">
        <f>Geogr!T86</f>
        <v>0.1</v>
      </c>
      <c r="T59" s="320">
        <f>Geogr!U86</f>
        <v>0</v>
      </c>
      <c r="U59" s="320">
        <f>Geogr!V86</f>
        <v>0.99999999999999989</v>
      </c>
      <c r="V59" s="1945"/>
      <c r="W59" s="292">
        <f>+U59/U58*V58</f>
        <v>0.11</v>
      </c>
    </row>
    <row r="60" spans="1:23" ht="15.75" customHeight="1">
      <c r="A60" s="1916"/>
      <c r="B60" s="1616"/>
      <c r="C60" s="1616"/>
      <c r="D60" s="1619"/>
      <c r="E60" s="1619"/>
      <c r="F60" s="1619"/>
      <c r="G60" s="1619"/>
      <c r="H60" s="203" t="s">
        <v>79</v>
      </c>
      <c r="I60" s="328">
        <f t="shared" ref="I60:U60" si="30">IF(OR(I59=0,I58=0),0,I59/I58)</f>
        <v>0</v>
      </c>
      <c r="J60" s="328">
        <f t="shared" si="30"/>
        <v>1</v>
      </c>
      <c r="K60" s="328">
        <f t="shared" si="30"/>
        <v>1</v>
      </c>
      <c r="L60" s="328">
        <f t="shared" si="30"/>
        <v>1</v>
      </c>
      <c r="M60" s="328">
        <f t="shared" si="30"/>
        <v>1</v>
      </c>
      <c r="N60" s="328">
        <f t="shared" si="30"/>
        <v>1</v>
      </c>
      <c r="O60" s="328">
        <f t="shared" si="30"/>
        <v>1</v>
      </c>
      <c r="P60" s="328">
        <f t="shared" si="30"/>
        <v>1</v>
      </c>
      <c r="Q60" s="328">
        <f t="shared" si="30"/>
        <v>1</v>
      </c>
      <c r="R60" s="328">
        <f t="shared" si="30"/>
        <v>1</v>
      </c>
      <c r="S60" s="328">
        <f t="shared" si="30"/>
        <v>1</v>
      </c>
      <c r="T60" s="328">
        <f t="shared" si="30"/>
        <v>0</v>
      </c>
      <c r="U60" s="328">
        <f t="shared" si="30"/>
        <v>1</v>
      </c>
      <c r="V60" s="224"/>
      <c r="W60" s="215">
        <f>IF(OR(W59=0,W58=0),0,W59/W58)</f>
        <v>1</v>
      </c>
    </row>
    <row r="61" spans="1:23" ht="15.75" customHeight="1">
      <c r="A61" s="1916"/>
      <c r="B61" s="1616"/>
      <c r="C61" s="1616"/>
      <c r="D61" s="1910">
        <v>18</v>
      </c>
      <c r="E61" s="1924" t="str">
        <f>+'PAA 2018'!G149</f>
        <v>ESTUDIO GEOGRÁFICO DEL DESLINDE</v>
      </c>
      <c r="F61" s="1909">
        <f>+'PAA 2018'!K149</f>
        <v>1</v>
      </c>
      <c r="G61" s="1909" t="str">
        <f>+'PAA 2018'!L149</f>
        <v>Documento</v>
      </c>
      <c r="H61" s="298" t="s">
        <v>47</v>
      </c>
      <c r="I61" s="301">
        <f>Geogr!J105</f>
        <v>0.05</v>
      </c>
      <c r="J61" s="301">
        <f>Geogr!K105</f>
        <v>0.3</v>
      </c>
      <c r="K61" s="301">
        <f>Geogr!L105</f>
        <v>0.6</v>
      </c>
      <c r="L61" s="301">
        <f>Geogr!M105</f>
        <v>0.05</v>
      </c>
      <c r="M61" s="333">
        <f>Geogr!N105</f>
        <v>0</v>
      </c>
      <c r="N61" s="333">
        <f>Geogr!O105</f>
        <v>0</v>
      </c>
      <c r="O61" s="333">
        <f>Geogr!P105</f>
        <v>0</v>
      </c>
      <c r="P61" s="333">
        <f>Geogr!Q105</f>
        <v>0</v>
      </c>
      <c r="Q61" s="333">
        <f>Geogr!R105</f>
        <v>0</v>
      </c>
      <c r="R61" s="333">
        <f>Geogr!S105</f>
        <v>0</v>
      </c>
      <c r="S61" s="333">
        <f>Geogr!T105</f>
        <v>0</v>
      </c>
      <c r="T61" s="333">
        <f>Geogr!U105</f>
        <v>0</v>
      </c>
      <c r="U61" s="301">
        <f>Geogr!V105</f>
        <v>1</v>
      </c>
      <c r="V61" s="1934">
        <f>Geogr!W105</f>
        <v>0.11</v>
      </c>
      <c r="W61" s="302">
        <f>+(U61/U61)*V61</f>
        <v>0.11</v>
      </c>
    </row>
    <row r="62" spans="1:23" ht="15.75" customHeight="1">
      <c r="A62" s="1916"/>
      <c r="B62" s="1616"/>
      <c r="C62" s="1616"/>
      <c r="D62" s="1616"/>
      <c r="E62" s="1616"/>
      <c r="F62" s="1616"/>
      <c r="G62" s="1616"/>
      <c r="H62" s="303" t="s">
        <v>78</v>
      </c>
      <c r="I62" s="337">
        <f>Geogr!J106</f>
        <v>0.05</v>
      </c>
      <c r="J62" s="337">
        <f>Geogr!K106</f>
        <v>0.3</v>
      </c>
      <c r="K62" s="337">
        <f>Geogr!L106</f>
        <v>0.6</v>
      </c>
      <c r="L62" s="337">
        <f>Geogr!M106</f>
        <v>4.2500000000000003E-2</v>
      </c>
      <c r="M62" s="339">
        <f>Geogr!N106</f>
        <v>3.5000000000000001E-3</v>
      </c>
      <c r="N62" s="339">
        <f>Geogr!O106</f>
        <v>2.5000000000000001E-3</v>
      </c>
      <c r="O62" s="341">
        <f>Geogr!P106</f>
        <v>5.0000000000000001E-4</v>
      </c>
      <c r="P62" s="341">
        <f>Geogr!Q106</f>
        <v>1E-3</v>
      </c>
      <c r="Q62" s="342">
        <f>Geogr!R106</f>
        <v>0</v>
      </c>
      <c r="R62" s="342">
        <f>Geogr!S106</f>
        <v>0</v>
      </c>
      <c r="S62" s="342">
        <f>Geogr!T106</f>
        <v>0</v>
      </c>
      <c r="T62" s="342">
        <f>Geogr!U106</f>
        <v>0</v>
      </c>
      <c r="U62" s="337">
        <f>Geogr!V106</f>
        <v>0.99999999999999978</v>
      </c>
      <c r="V62" s="1946"/>
      <c r="W62" s="305">
        <f>+U62/U61*V61</f>
        <v>0.10999999999999997</v>
      </c>
    </row>
    <row r="63" spans="1:23" ht="15.75" customHeight="1">
      <c r="A63" s="1916"/>
      <c r="B63" s="1616"/>
      <c r="C63" s="1616"/>
      <c r="D63" s="1619"/>
      <c r="E63" s="1619"/>
      <c r="F63" s="1619"/>
      <c r="G63" s="1619"/>
      <c r="H63" s="203" t="s">
        <v>79</v>
      </c>
      <c r="I63" s="204">
        <f t="shared" ref="I63:U63" si="31">IF(OR(I62=0,I61=0),0,I62/I61)</f>
        <v>1</v>
      </c>
      <c r="J63" s="204">
        <f t="shared" si="31"/>
        <v>1</v>
      </c>
      <c r="K63" s="204">
        <f t="shared" si="31"/>
        <v>1</v>
      </c>
      <c r="L63" s="204">
        <f t="shared" si="31"/>
        <v>0.85</v>
      </c>
      <c r="M63" s="204">
        <f t="shared" si="31"/>
        <v>0</v>
      </c>
      <c r="N63" s="204">
        <f t="shared" si="31"/>
        <v>0</v>
      </c>
      <c r="O63" s="204">
        <f t="shared" si="31"/>
        <v>0</v>
      </c>
      <c r="P63" s="204">
        <f t="shared" si="31"/>
        <v>0</v>
      </c>
      <c r="Q63" s="204">
        <f t="shared" si="31"/>
        <v>0</v>
      </c>
      <c r="R63" s="204">
        <f t="shared" si="31"/>
        <v>0</v>
      </c>
      <c r="S63" s="204">
        <f t="shared" si="31"/>
        <v>0</v>
      </c>
      <c r="T63" s="204">
        <f t="shared" si="31"/>
        <v>0</v>
      </c>
      <c r="U63" s="204">
        <f t="shared" si="31"/>
        <v>0.99999999999999978</v>
      </c>
      <c r="V63" s="224"/>
      <c r="W63" s="206">
        <f>IF(OR(W62=0,W61=0),0,W62/W61)</f>
        <v>0.99999999999999978</v>
      </c>
    </row>
    <row r="64" spans="1:23" ht="15.75" customHeight="1">
      <c r="A64" s="1916"/>
      <c r="B64" s="1616"/>
      <c r="C64" s="1616"/>
      <c r="D64" s="1910">
        <v>19</v>
      </c>
      <c r="E64" s="1924" t="str">
        <f>+'PAA 2018'!G163</f>
        <v>DICCIONARIO GEOGRÁFICO</v>
      </c>
      <c r="F64" s="1909">
        <f>+'PAA 2018'!K163</f>
        <v>16000</v>
      </c>
      <c r="G64" s="1909" t="str">
        <f>+'PAA 2018'!L163</f>
        <v>Registros</v>
      </c>
      <c r="H64" s="276" t="s">
        <v>47</v>
      </c>
      <c r="I64" s="350">
        <f>Geogr!J125</f>
        <v>0</v>
      </c>
      <c r="J64" s="350">
        <f>Geogr!K125</f>
        <v>0</v>
      </c>
      <c r="K64" s="350">
        <f>Geogr!L125</f>
        <v>0</v>
      </c>
      <c r="L64" s="350">
        <f>Geogr!M125</f>
        <v>5440</v>
      </c>
      <c r="M64" s="350">
        <f>Geogr!N125</f>
        <v>0</v>
      </c>
      <c r="N64" s="350">
        <f>Geogr!O125</f>
        <v>0</v>
      </c>
      <c r="O64" s="350">
        <f>Geogr!P125</f>
        <v>0</v>
      </c>
      <c r="P64" s="350">
        <f>Geogr!Q125</f>
        <v>5680</v>
      </c>
      <c r="Q64" s="350">
        <f>Geogr!R125</f>
        <v>0</v>
      </c>
      <c r="R64" s="350">
        <f>Geogr!S125</f>
        <v>0</v>
      </c>
      <c r="S64" s="350">
        <f>Geogr!T125</f>
        <v>4880</v>
      </c>
      <c r="T64" s="350">
        <f>Geogr!U125</f>
        <v>0</v>
      </c>
      <c r="U64" s="283">
        <f>Geogr!V125</f>
        <v>16000</v>
      </c>
      <c r="V64" s="1944">
        <f>Geogr!W125</f>
        <v>0.11</v>
      </c>
      <c r="W64" s="284">
        <f>+(U64/U64)*V64</f>
        <v>0.11</v>
      </c>
    </row>
    <row r="65" spans="1:23" ht="15.75" customHeight="1">
      <c r="A65" s="1916"/>
      <c r="B65" s="1616"/>
      <c r="C65" s="1616"/>
      <c r="D65" s="1616"/>
      <c r="E65" s="1616"/>
      <c r="F65" s="1616"/>
      <c r="G65" s="1616"/>
      <c r="H65" s="285" t="s">
        <v>78</v>
      </c>
      <c r="I65" s="291">
        <f>Geogr!J126</f>
        <v>0</v>
      </c>
      <c r="J65" s="291">
        <f>Geogr!K126</f>
        <v>0</v>
      </c>
      <c r="K65" s="291">
        <f>Geogr!L126</f>
        <v>0</v>
      </c>
      <c r="L65" s="291">
        <f>Geogr!M126</f>
        <v>5440</v>
      </c>
      <c r="M65" s="291">
        <f>Geogr!N126</f>
        <v>0</v>
      </c>
      <c r="N65" s="291">
        <f>Geogr!O126</f>
        <v>0</v>
      </c>
      <c r="O65" s="291">
        <f>Geogr!P126</f>
        <v>0</v>
      </c>
      <c r="P65" s="291">
        <f>Geogr!Q126</f>
        <v>5680</v>
      </c>
      <c r="Q65" s="291">
        <f>Geogr!R126</f>
        <v>0</v>
      </c>
      <c r="R65" s="291">
        <f>Geogr!S126</f>
        <v>0</v>
      </c>
      <c r="S65" s="291">
        <f>Geogr!T126</f>
        <v>4880</v>
      </c>
      <c r="T65" s="291">
        <f>Geogr!U126</f>
        <v>0</v>
      </c>
      <c r="U65" s="291">
        <f>Geogr!V126</f>
        <v>16000</v>
      </c>
      <c r="V65" s="1945"/>
      <c r="W65" s="292">
        <f>+U65/U64*V64</f>
        <v>0.11</v>
      </c>
    </row>
    <row r="66" spans="1:23" ht="15.75" customHeight="1">
      <c r="A66" s="1916"/>
      <c r="B66" s="1616"/>
      <c r="C66" s="1616"/>
      <c r="D66" s="1619"/>
      <c r="E66" s="1619"/>
      <c r="F66" s="1619"/>
      <c r="G66" s="1619"/>
      <c r="H66" s="203" t="s">
        <v>79</v>
      </c>
      <c r="I66" s="214">
        <f t="shared" ref="I66:U66" si="32">IF(OR(I65=0,I64=0),0,I65/I64)</f>
        <v>0</v>
      </c>
      <c r="J66" s="214">
        <f t="shared" si="32"/>
        <v>0</v>
      </c>
      <c r="K66" s="214">
        <f t="shared" si="32"/>
        <v>0</v>
      </c>
      <c r="L66" s="214">
        <f t="shared" si="32"/>
        <v>1</v>
      </c>
      <c r="M66" s="214">
        <f t="shared" si="32"/>
        <v>0</v>
      </c>
      <c r="N66" s="214">
        <f t="shared" si="32"/>
        <v>0</v>
      </c>
      <c r="O66" s="214">
        <f t="shared" si="32"/>
        <v>0</v>
      </c>
      <c r="P66" s="214">
        <f t="shared" si="32"/>
        <v>1</v>
      </c>
      <c r="Q66" s="214">
        <f t="shared" si="32"/>
        <v>0</v>
      </c>
      <c r="R66" s="214">
        <f t="shared" si="32"/>
        <v>0</v>
      </c>
      <c r="S66" s="214">
        <f t="shared" si="32"/>
        <v>1</v>
      </c>
      <c r="T66" s="214">
        <f t="shared" si="32"/>
        <v>0</v>
      </c>
      <c r="U66" s="214">
        <f t="shared" si="32"/>
        <v>1</v>
      </c>
      <c r="V66" s="224"/>
      <c r="W66" s="215">
        <f>IF(OR(W65=0,W64=0),0,W65/W64)</f>
        <v>1</v>
      </c>
    </row>
    <row r="67" spans="1:23" ht="15.75" customHeight="1">
      <c r="A67" s="1916"/>
      <c r="B67" s="1616"/>
      <c r="C67" s="1616"/>
      <c r="D67" s="1910">
        <v>20</v>
      </c>
      <c r="E67" s="1924" t="str">
        <f>+'PAA 2018'!G171</f>
        <v>NOMBRES GEOGRÁFICOS</v>
      </c>
      <c r="F67" s="1909">
        <f>+'PAA 2018'!K171</f>
        <v>1</v>
      </c>
      <c r="G67" s="1909" t="str">
        <f>+'PAA 2018'!L171</f>
        <v>Documento</v>
      </c>
      <c r="H67" s="298" t="s">
        <v>47</v>
      </c>
      <c r="I67" s="300">
        <f>Geogr!J139</f>
        <v>0</v>
      </c>
      <c r="J67" s="301">
        <f>Geogr!K139</f>
        <v>0.25</v>
      </c>
      <c r="K67" s="301">
        <f>Geogr!L139</f>
        <v>0.5</v>
      </c>
      <c r="L67" s="301">
        <f>Geogr!M139</f>
        <v>0.25</v>
      </c>
      <c r="M67" s="300">
        <f>Geogr!N139</f>
        <v>0</v>
      </c>
      <c r="N67" s="300">
        <f>Geogr!O139</f>
        <v>0</v>
      </c>
      <c r="O67" s="300">
        <f>Geogr!P139</f>
        <v>0</v>
      </c>
      <c r="P67" s="300">
        <f>Geogr!Q139</f>
        <v>0</v>
      </c>
      <c r="Q67" s="300">
        <f>Geogr!R139</f>
        <v>0</v>
      </c>
      <c r="R67" s="300">
        <f>Geogr!S139</f>
        <v>0</v>
      </c>
      <c r="S67" s="300">
        <f>Geogr!T139</f>
        <v>0</v>
      </c>
      <c r="T67" s="300">
        <f>Geogr!U139</f>
        <v>0</v>
      </c>
      <c r="U67" s="301">
        <f>Geogr!V139</f>
        <v>1</v>
      </c>
      <c r="V67" s="1934">
        <f>Geogr!W139</f>
        <v>0.11</v>
      </c>
      <c r="W67" s="302">
        <f>+(U67/U67)*V67</f>
        <v>0.11</v>
      </c>
    </row>
    <row r="68" spans="1:23" ht="15.75" customHeight="1">
      <c r="A68" s="1916"/>
      <c r="B68" s="1616"/>
      <c r="C68" s="1616"/>
      <c r="D68" s="1616"/>
      <c r="E68" s="1616"/>
      <c r="F68" s="1616"/>
      <c r="G68" s="1616"/>
      <c r="H68" s="303" t="s">
        <v>78</v>
      </c>
      <c r="I68" s="352">
        <f>Geogr!J140</f>
        <v>0</v>
      </c>
      <c r="J68" s="337">
        <f>Geogr!K140</f>
        <v>0.25</v>
      </c>
      <c r="K68" s="337">
        <f>Geogr!L140</f>
        <v>0.5</v>
      </c>
      <c r="L68" s="337">
        <f>Geogr!M140</f>
        <v>0.25</v>
      </c>
      <c r="M68" s="352">
        <f>Geogr!N140</f>
        <v>0</v>
      </c>
      <c r="N68" s="352">
        <f>Geogr!O140</f>
        <v>0</v>
      </c>
      <c r="O68" s="352">
        <f>Geogr!P140</f>
        <v>0</v>
      </c>
      <c r="P68" s="352">
        <f>Geogr!Q140</f>
        <v>0</v>
      </c>
      <c r="Q68" s="352">
        <f>Geogr!R140</f>
        <v>0</v>
      </c>
      <c r="R68" s="352">
        <f>Geogr!S140</f>
        <v>0</v>
      </c>
      <c r="S68" s="352">
        <f>Geogr!T140</f>
        <v>0</v>
      </c>
      <c r="T68" s="352">
        <f>Geogr!U140</f>
        <v>0</v>
      </c>
      <c r="U68" s="337">
        <f>Geogr!V140</f>
        <v>1</v>
      </c>
      <c r="V68" s="1946"/>
      <c r="W68" s="305">
        <f>+U68/U67*V67</f>
        <v>0.11</v>
      </c>
    </row>
    <row r="69" spans="1:23" ht="15.75" customHeight="1">
      <c r="A69" s="1916"/>
      <c r="B69" s="1616"/>
      <c r="C69" s="1616"/>
      <c r="D69" s="1619"/>
      <c r="E69" s="1619"/>
      <c r="F69" s="1619"/>
      <c r="G69" s="1619"/>
      <c r="H69" s="203" t="s">
        <v>79</v>
      </c>
      <c r="I69" s="204">
        <f t="shared" ref="I69:U69" si="33">IF(OR(I68=0,I67=0),0,I68/I67)</f>
        <v>0</v>
      </c>
      <c r="J69" s="204">
        <f t="shared" si="33"/>
        <v>1</v>
      </c>
      <c r="K69" s="204">
        <f t="shared" si="33"/>
        <v>1</v>
      </c>
      <c r="L69" s="204">
        <f t="shared" si="33"/>
        <v>1</v>
      </c>
      <c r="M69" s="204">
        <f t="shared" si="33"/>
        <v>0</v>
      </c>
      <c r="N69" s="204">
        <f t="shared" si="33"/>
        <v>0</v>
      </c>
      <c r="O69" s="204">
        <f t="shared" si="33"/>
        <v>0</v>
      </c>
      <c r="P69" s="204">
        <f t="shared" si="33"/>
        <v>0</v>
      </c>
      <c r="Q69" s="204">
        <f t="shared" si="33"/>
        <v>0</v>
      </c>
      <c r="R69" s="204">
        <f t="shared" si="33"/>
        <v>0</v>
      </c>
      <c r="S69" s="204">
        <f t="shared" si="33"/>
        <v>0</v>
      </c>
      <c r="T69" s="204">
        <f t="shared" si="33"/>
        <v>0</v>
      </c>
      <c r="U69" s="204">
        <f t="shared" si="33"/>
        <v>1</v>
      </c>
      <c r="V69" s="224"/>
      <c r="W69" s="206">
        <f>IF(OR(W68=0,W67=0),0,W68/W67)</f>
        <v>1</v>
      </c>
    </row>
    <row r="70" spans="1:23" ht="15.75" customHeight="1">
      <c r="A70" s="1916"/>
      <c r="B70" s="1616"/>
      <c r="C70" s="1616"/>
      <c r="D70" s="1928">
        <v>21</v>
      </c>
      <c r="E70" s="1993" t="str">
        <f>+'PAA 2018'!G175</f>
        <v>MAPAS TEMÁTICOS</v>
      </c>
      <c r="F70" s="1991">
        <f>+'PAA 2018'!K175</f>
        <v>1</v>
      </c>
      <c r="G70" s="1928" t="str">
        <f>+'PAA 2018'!L175</f>
        <v>Porcentaje</v>
      </c>
      <c r="H70" s="276" t="s">
        <v>47</v>
      </c>
      <c r="I70" s="315">
        <f>Geogr!J149</f>
        <v>0</v>
      </c>
      <c r="J70" s="315">
        <f>Geogr!K149</f>
        <v>0.09</v>
      </c>
      <c r="K70" s="315">
        <f>Geogr!L149</f>
        <v>0.09</v>
      </c>
      <c r="L70" s="315">
        <f>Geogr!M149</f>
        <v>0.16</v>
      </c>
      <c r="M70" s="315">
        <f>Geogr!N149</f>
        <v>0.14000000000000001</v>
      </c>
      <c r="N70" s="315">
        <f>Geogr!O149</f>
        <v>0.1</v>
      </c>
      <c r="O70" s="315">
        <f>Geogr!P149</f>
        <v>0.1</v>
      </c>
      <c r="P70" s="315">
        <f>Geogr!Q149</f>
        <v>0.08</v>
      </c>
      <c r="Q70" s="315">
        <f>Geogr!R149</f>
        <v>7.0000000000000007E-2</v>
      </c>
      <c r="R70" s="315">
        <f>Geogr!S149</f>
        <v>7.0000000000000007E-2</v>
      </c>
      <c r="S70" s="315">
        <f>Geogr!T149</f>
        <v>0.05</v>
      </c>
      <c r="T70" s="315">
        <f>Geogr!U149</f>
        <v>0.05</v>
      </c>
      <c r="U70" s="315">
        <f>Geogr!V149</f>
        <v>1</v>
      </c>
      <c r="V70" s="1944">
        <f>Geogr!W149</f>
        <v>0.11</v>
      </c>
      <c r="W70" s="284">
        <f>+(U70/U70)*V70</f>
        <v>0.11</v>
      </c>
    </row>
    <row r="71" spans="1:23" ht="15.75" customHeight="1">
      <c r="A71" s="1916"/>
      <c r="B71" s="1616"/>
      <c r="C71" s="1616"/>
      <c r="D71" s="1616"/>
      <c r="E71" s="1616"/>
      <c r="F71" s="1616"/>
      <c r="G71" s="1616"/>
      <c r="H71" s="285" t="s">
        <v>78</v>
      </c>
      <c r="I71" s="320">
        <f>Geogr!J150</f>
        <v>0</v>
      </c>
      <c r="J71" s="320">
        <f>Geogr!K150</f>
        <v>0.09</v>
      </c>
      <c r="K71" s="320">
        <f>Geogr!L150</f>
        <v>0.09</v>
      </c>
      <c r="L71" s="320">
        <f>Geogr!M150</f>
        <v>0.16</v>
      </c>
      <c r="M71" s="320">
        <f>Geogr!N150</f>
        <v>0.14000000000000001</v>
      </c>
      <c r="N71" s="320">
        <f>Geogr!O150</f>
        <v>0.1</v>
      </c>
      <c r="O71" s="320">
        <f>Geogr!P150</f>
        <v>4.3999999999999997E-2</v>
      </c>
      <c r="P71" s="320">
        <f>Geogr!Q150</f>
        <v>0.08</v>
      </c>
      <c r="Q71" s="320">
        <f>Geogr!R150</f>
        <v>9.4E-2</v>
      </c>
      <c r="R71" s="320">
        <f>Geogr!S150</f>
        <v>7.0000000000000007E-2</v>
      </c>
      <c r="S71" s="320">
        <f>Geogr!T150</f>
        <v>0.04</v>
      </c>
      <c r="T71" s="320">
        <f>Geogr!U150</f>
        <v>9.1999999999999998E-2</v>
      </c>
      <c r="U71" s="320">
        <f>Geogr!V150</f>
        <v>0.99999999999999989</v>
      </c>
      <c r="V71" s="1945"/>
      <c r="W71" s="292">
        <f>+U71/U70*V70</f>
        <v>0.10999999999999999</v>
      </c>
    </row>
    <row r="72" spans="1:23" ht="15.75" customHeight="1">
      <c r="A72" s="1916"/>
      <c r="B72" s="1616"/>
      <c r="C72" s="1616"/>
      <c r="D72" s="1617"/>
      <c r="E72" s="1617"/>
      <c r="F72" s="1617"/>
      <c r="G72" s="1617"/>
      <c r="H72" s="203" t="s">
        <v>79</v>
      </c>
      <c r="I72" s="214">
        <f t="shared" ref="I72:U72" si="34">IF(OR(I71=0,I70=0),0,I71/I70)</f>
        <v>0</v>
      </c>
      <c r="J72" s="214">
        <f t="shared" si="34"/>
        <v>1</v>
      </c>
      <c r="K72" s="214">
        <f t="shared" si="34"/>
        <v>1</v>
      </c>
      <c r="L72" s="214">
        <f t="shared" si="34"/>
        <v>1</v>
      </c>
      <c r="M72" s="214">
        <f t="shared" si="34"/>
        <v>1</v>
      </c>
      <c r="N72" s="214">
        <f t="shared" si="34"/>
        <v>1</v>
      </c>
      <c r="O72" s="214">
        <f t="shared" si="34"/>
        <v>0.43999999999999995</v>
      </c>
      <c r="P72" s="214">
        <f t="shared" si="34"/>
        <v>1</v>
      </c>
      <c r="Q72" s="214">
        <f t="shared" si="34"/>
        <v>1.3428571428571427</v>
      </c>
      <c r="R72" s="214">
        <f t="shared" si="34"/>
        <v>1</v>
      </c>
      <c r="S72" s="214">
        <f t="shared" si="34"/>
        <v>0.79999999999999993</v>
      </c>
      <c r="T72" s="214">
        <f t="shared" si="34"/>
        <v>1.8399999999999999</v>
      </c>
      <c r="U72" s="214">
        <f t="shared" si="34"/>
        <v>0.99999999999999989</v>
      </c>
      <c r="V72" s="224"/>
      <c r="W72" s="215">
        <f>IF(OR(W71=0,W70=0),0,W71/W70)</f>
        <v>0.99999999999999989</v>
      </c>
    </row>
    <row r="73" spans="1:23" ht="15.75" customHeight="1">
      <c r="A73" s="1916"/>
      <c r="B73" s="1616"/>
      <c r="C73" s="1616"/>
      <c r="D73" s="1911" t="s">
        <v>103</v>
      </c>
      <c r="E73" s="1720"/>
      <c r="F73" s="1918" t="str">
        <f>A46</f>
        <v>GESTION GEOGRAFICA</v>
      </c>
      <c r="G73" s="1721"/>
      <c r="H73" s="187" t="s">
        <v>47</v>
      </c>
      <c r="I73" s="191">
        <f t="shared" ref="I73:T73" si="35">(I46/$U$46)*$V$46+(I49/$U$49)*$V$49+(I52/$U$52)*$V$52+(I55/$U$55)*$V$55+(I58/$U$58)*$V$58+(I61/$U$61)*$V$61+(I64/$U$64)*$V$64+(I67/$U$67)*$V$67+(I70/$U$70)*$V$70</f>
        <v>1.21E-2</v>
      </c>
      <c r="J73" s="191">
        <f t="shared" si="35"/>
        <v>0.11919999999999997</v>
      </c>
      <c r="K73" s="191">
        <f t="shared" si="35"/>
        <v>0.1865</v>
      </c>
      <c r="L73" s="191">
        <f t="shared" si="35"/>
        <v>0.16050000000000003</v>
      </c>
      <c r="M73" s="191">
        <f t="shared" si="35"/>
        <v>0.1169</v>
      </c>
      <c r="N73" s="191">
        <f t="shared" si="35"/>
        <v>7.85E-2</v>
      </c>
      <c r="O73" s="191">
        <f t="shared" si="35"/>
        <v>7.1900000000000006E-2</v>
      </c>
      <c r="P73" s="191">
        <f t="shared" si="35"/>
        <v>8.8250000000000009E-2</v>
      </c>
      <c r="Q73" s="191">
        <f t="shared" si="35"/>
        <v>4.3300000000000005E-2</v>
      </c>
      <c r="R73" s="191">
        <f t="shared" si="35"/>
        <v>3.9700000000000006E-2</v>
      </c>
      <c r="S73" s="191">
        <f t="shared" si="35"/>
        <v>7.2150000000000006E-2</v>
      </c>
      <c r="T73" s="191">
        <f t="shared" si="35"/>
        <v>1.1000000000000003E-2</v>
      </c>
      <c r="U73" s="193">
        <f t="shared" ref="U73:U74" si="36">SUM(I73:T73)</f>
        <v>1</v>
      </c>
      <c r="V73" s="1955">
        <f>SUM(V46:V72)</f>
        <v>0.99999999999999989</v>
      </c>
      <c r="W73" s="1958"/>
    </row>
    <row r="74" spans="1:23" ht="15.75" customHeight="1">
      <c r="A74" s="1916"/>
      <c r="B74" s="1616"/>
      <c r="C74" s="1616"/>
      <c r="D74" s="1678"/>
      <c r="E74" s="1715"/>
      <c r="F74" s="1715"/>
      <c r="G74" s="1713"/>
      <c r="H74" s="194" t="s">
        <v>78</v>
      </c>
      <c r="I74" s="191">
        <f t="shared" ref="I74:T74" si="37">(I47/$U$46)*$V$46+(I50/$U$49)*$V$49+(I53/$U$52)*$V$52+(I56/$U$55)*$V$55+(I59/$U$58)*$V$58+(I62/$U$61)*$V$61+(I65/$U$64)*$V$64+(I68/$U$67)*$V$67+(I71/$U$70)*$V$70</f>
        <v>1.21E-2</v>
      </c>
      <c r="J74" s="191">
        <f t="shared" si="37"/>
        <v>0.11919999999999997</v>
      </c>
      <c r="K74" s="191">
        <f t="shared" si="37"/>
        <v>0.18409999999999999</v>
      </c>
      <c r="L74" s="191">
        <f t="shared" si="37"/>
        <v>0.157275</v>
      </c>
      <c r="M74" s="191">
        <f t="shared" si="37"/>
        <v>9.5684999999999992E-2</v>
      </c>
      <c r="N74" s="191">
        <f t="shared" si="37"/>
        <v>0.10829999999999999</v>
      </c>
      <c r="O74" s="191">
        <f t="shared" si="37"/>
        <v>6.9644999999999999E-2</v>
      </c>
      <c r="P74" s="191">
        <f t="shared" si="37"/>
        <v>9.8210000000000006E-2</v>
      </c>
      <c r="Q74" s="191">
        <f t="shared" si="37"/>
        <v>3.8190000000000009E-2</v>
      </c>
      <c r="R74" s="191">
        <f t="shared" si="37"/>
        <v>3.4350000000000006E-2</v>
      </c>
      <c r="S74" s="191">
        <f t="shared" si="37"/>
        <v>6.5040000000000001E-2</v>
      </c>
      <c r="T74" s="191">
        <f t="shared" si="37"/>
        <v>1.7905000000000001E-2</v>
      </c>
      <c r="U74" s="193">
        <f t="shared" si="36"/>
        <v>0.99999999999999989</v>
      </c>
      <c r="V74" s="1956"/>
      <c r="W74" s="1965"/>
    </row>
    <row r="75" spans="1:23" ht="15.75" customHeight="1">
      <c r="A75" s="1917"/>
      <c r="B75" s="1908"/>
      <c r="C75" s="1908"/>
      <c r="D75" s="1912"/>
      <c r="E75" s="1913"/>
      <c r="F75" s="1913"/>
      <c r="G75" s="1919"/>
      <c r="H75" s="246" t="s">
        <v>79</v>
      </c>
      <c r="I75" s="247">
        <f t="shared" ref="I75:U75" si="38">IF(OR(I74=0,I73=0),0,I74/I73)</f>
        <v>1</v>
      </c>
      <c r="J75" s="247">
        <f t="shared" si="38"/>
        <v>1</v>
      </c>
      <c r="K75" s="247">
        <f t="shared" si="38"/>
        <v>0.98713136729222517</v>
      </c>
      <c r="L75" s="247">
        <f t="shared" si="38"/>
        <v>0.97990654205607453</v>
      </c>
      <c r="M75" s="247">
        <f t="shared" si="38"/>
        <v>0.81852010265183905</v>
      </c>
      <c r="N75" s="247">
        <f t="shared" si="38"/>
        <v>1.3796178343949044</v>
      </c>
      <c r="O75" s="247">
        <f t="shared" si="38"/>
        <v>0.96863699582753815</v>
      </c>
      <c r="P75" s="247">
        <f t="shared" si="38"/>
        <v>1.1128611898016996</v>
      </c>
      <c r="Q75" s="247">
        <f t="shared" si="38"/>
        <v>0.88198614318706703</v>
      </c>
      <c r="R75" s="247">
        <f t="shared" si="38"/>
        <v>0.86523929471032746</v>
      </c>
      <c r="S75" s="247">
        <f t="shared" si="38"/>
        <v>0.90145530145530139</v>
      </c>
      <c r="T75" s="247">
        <f t="shared" si="38"/>
        <v>1.6277272727272725</v>
      </c>
      <c r="U75" s="247">
        <f t="shared" si="38"/>
        <v>0.99999999999999989</v>
      </c>
      <c r="V75" s="1957"/>
      <c r="W75" s="1966"/>
    </row>
    <row r="76" spans="1:23" ht="15.75" customHeight="1">
      <c r="A76" s="1915" t="str">
        <f>+'PAA 2018'!A186</f>
        <v>GESTION AGROLOGICA</v>
      </c>
      <c r="B76" s="1907">
        <f>+'PAA 2018'!B186</f>
        <v>4.4999999999999998E-2</v>
      </c>
      <c r="C76" s="1907">
        <f>+'PAA 2018'!B234</f>
        <v>5.8773004285714282E-2</v>
      </c>
      <c r="D76" s="1927">
        <v>22</v>
      </c>
      <c r="E76" s="1990" t="str">
        <f>+'PAA 2018'!G186</f>
        <v>0403001 - Servicio de levantamientos de suelos competitivos del país</v>
      </c>
      <c r="F76" s="1922">
        <f>+'PAA 2018'!K186</f>
        <v>1050000</v>
      </c>
      <c r="G76" s="1922" t="str">
        <f>+'PAA 2018'!L186</f>
        <v>Hectáreas</v>
      </c>
      <c r="H76" s="364" t="s">
        <v>47</v>
      </c>
      <c r="I76" s="365">
        <f>Agrologia!J5</f>
        <v>50085.000000000007</v>
      </c>
      <c r="J76" s="365">
        <f>Agrologia!K5</f>
        <v>109725.00000000001</v>
      </c>
      <c r="K76" s="365">
        <f>Agrologia!L5</f>
        <v>119490</v>
      </c>
      <c r="L76" s="365">
        <f>Agrologia!M5</f>
        <v>112350.00000000001</v>
      </c>
      <c r="M76" s="365">
        <f>Agrologia!N5</f>
        <v>113925.00000000001</v>
      </c>
      <c r="N76" s="365">
        <f>Agrologia!O5</f>
        <v>107625.00000000001</v>
      </c>
      <c r="O76" s="365">
        <f>Agrologia!P5</f>
        <v>85050</v>
      </c>
      <c r="P76" s="365">
        <f>Agrologia!Q5</f>
        <v>90300</v>
      </c>
      <c r="Q76" s="365">
        <f>Agrologia!R5</f>
        <v>90300</v>
      </c>
      <c r="R76" s="365">
        <f>Agrologia!S5</f>
        <v>84000</v>
      </c>
      <c r="S76" s="365">
        <f>Agrologia!T5</f>
        <v>45150</v>
      </c>
      <c r="T76" s="365">
        <f>Agrologia!U5</f>
        <v>42000</v>
      </c>
      <c r="U76" s="365">
        <f>Agrologia!V5</f>
        <v>1050000</v>
      </c>
      <c r="V76" s="1977">
        <f>Agrologia!W5</f>
        <v>0.4</v>
      </c>
      <c r="W76" s="366">
        <f>+(U76/U76)*V76</f>
        <v>0.4</v>
      </c>
    </row>
    <row r="77" spans="1:23" ht="15.75" customHeight="1">
      <c r="A77" s="1916"/>
      <c r="B77" s="1616"/>
      <c r="C77" s="1616"/>
      <c r="D77" s="1616"/>
      <c r="E77" s="1616"/>
      <c r="F77" s="1616"/>
      <c r="G77" s="1616"/>
      <c r="H77" s="285" t="s">
        <v>78</v>
      </c>
      <c r="I77" s="291">
        <f>Agrologia!J6</f>
        <v>50085</v>
      </c>
      <c r="J77" s="291">
        <f>Agrologia!K6</f>
        <v>116395</v>
      </c>
      <c r="K77" s="291">
        <f>Agrologia!L6</f>
        <v>129408</v>
      </c>
      <c r="L77" s="291">
        <f>Agrologia!M6</f>
        <v>127234</v>
      </c>
      <c r="M77" s="291">
        <f>Agrologia!N6</f>
        <v>142674</v>
      </c>
      <c r="N77" s="291">
        <f>Agrologia!O6</f>
        <v>104626</v>
      </c>
      <c r="O77" s="291">
        <f>Agrologia!P6</f>
        <v>83471</v>
      </c>
      <c r="P77" s="291">
        <f>Agrologia!Q6</f>
        <v>94705</v>
      </c>
      <c r="Q77" s="291">
        <f>Agrologia!R6</f>
        <v>133200</v>
      </c>
      <c r="R77" s="291">
        <f>Agrologia!S6</f>
        <v>88785</v>
      </c>
      <c r="S77" s="291">
        <f>Agrologia!T6</f>
        <v>84905</v>
      </c>
      <c r="T77" s="291">
        <f>Agrologia!U6</f>
        <v>779961</v>
      </c>
      <c r="U77" s="291">
        <f>Agrologia!V6</f>
        <v>1935449</v>
      </c>
      <c r="V77" s="1945"/>
      <c r="W77" s="292">
        <f>+U77/U76*V76</f>
        <v>0.73731390476190484</v>
      </c>
    </row>
    <row r="78" spans="1:23" ht="15.75" customHeight="1">
      <c r="A78" s="1916"/>
      <c r="B78" s="1616"/>
      <c r="C78" s="1616"/>
      <c r="D78" s="1619"/>
      <c r="E78" s="1619"/>
      <c r="F78" s="1619"/>
      <c r="G78" s="1619"/>
      <c r="H78" s="203" t="s">
        <v>79</v>
      </c>
      <c r="I78" s="214">
        <f t="shared" ref="I78:U78" si="39">IF(OR(I77=0,I76=0),0,I77/I76)</f>
        <v>0.99999999999999989</v>
      </c>
      <c r="J78" s="214">
        <f t="shared" si="39"/>
        <v>1.0607883344725448</v>
      </c>
      <c r="K78" s="214">
        <f t="shared" si="39"/>
        <v>1.0830027617373839</v>
      </c>
      <c r="L78" s="214">
        <f t="shared" si="39"/>
        <v>1.1324788607031597</v>
      </c>
      <c r="M78" s="214">
        <f t="shared" si="39"/>
        <v>1.2523502304147465</v>
      </c>
      <c r="N78" s="214">
        <f t="shared" si="39"/>
        <v>0.97213472706155624</v>
      </c>
      <c r="O78" s="214">
        <f t="shared" si="39"/>
        <v>0.9814344503233392</v>
      </c>
      <c r="P78" s="214">
        <f t="shared" si="39"/>
        <v>1.048781838316722</v>
      </c>
      <c r="Q78" s="214">
        <f t="shared" si="39"/>
        <v>1.4750830564784052</v>
      </c>
      <c r="R78" s="214">
        <f t="shared" si="39"/>
        <v>1.0569642857142858</v>
      </c>
      <c r="S78" s="214">
        <f t="shared" si="39"/>
        <v>1.8805094130675526</v>
      </c>
      <c r="T78" s="214">
        <f t="shared" si="39"/>
        <v>18.570499999999999</v>
      </c>
      <c r="U78" s="214">
        <f t="shared" si="39"/>
        <v>1.8432847619047619</v>
      </c>
      <c r="V78" s="224"/>
      <c r="W78" s="215">
        <f>IF(OR(W77=0,W76=0),0,W77/W76)</f>
        <v>1.8432847619047621</v>
      </c>
    </row>
    <row r="79" spans="1:23" ht="15.75" customHeight="1">
      <c r="A79" s="1916"/>
      <c r="B79" s="1616"/>
      <c r="C79" s="1616"/>
      <c r="D79" s="1910">
        <v>23</v>
      </c>
      <c r="E79" s="1914" t="str">
        <f>+'PAA 2018'!G194</f>
        <v>Compromisos Institucionales nacionales e internacionales</v>
      </c>
      <c r="F79" s="1989" t="str">
        <f>+'PAA 2018'!K194</f>
        <v>100%</v>
      </c>
      <c r="G79" s="1923" t="str">
        <f>+'PAA 2018'!L194</f>
        <v>Porcentaje</v>
      </c>
      <c r="H79" s="298" t="s">
        <v>47</v>
      </c>
      <c r="I79" s="369">
        <f>Agrologia!J19</f>
        <v>0</v>
      </c>
      <c r="J79" s="369">
        <f>Agrologia!K19</f>
        <v>0</v>
      </c>
      <c r="K79" s="369">
        <f>Agrologia!L19</f>
        <v>0.25</v>
      </c>
      <c r="L79" s="369">
        <f>Agrologia!M19</f>
        <v>0</v>
      </c>
      <c r="M79" s="369">
        <f>Agrologia!N19</f>
        <v>0</v>
      </c>
      <c r="N79" s="369">
        <f>Agrologia!O19</f>
        <v>0.25</v>
      </c>
      <c r="O79" s="369">
        <f>Agrologia!P19</f>
        <v>0</v>
      </c>
      <c r="P79" s="369">
        <f>Agrologia!Q19</f>
        <v>0</v>
      </c>
      <c r="Q79" s="369">
        <f>Agrologia!R19</f>
        <v>0.25</v>
      </c>
      <c r="R79" s="369">
        <f>Agrologia!S19</f>
        <v>0</v>
      </c>
      <c r="S79" s="369">
        <f>Agrologia!T19</f>
        <v>0</v>
      </c>
      <c r="T79" s="369">
        <f>Agrologia!U19</f>
        <v>0.25</v>
      </c>
      <c r="U79" s="369">
        <f>Agrologia!V19</f>
        <v>1</v>
      </c>
      <c r="V79" s="1934">
        <f>Agrologia!W19</f>
        <v>0.1</v>
      </c>
      <c r="W79" s="302">
        <f>+(U79/U79)*V79</f>
        <v>0.1</v>
      </c>
    </row>
    <row r="80" spans="1:23" ht="17.25" customHeight="1">
      <c r="A80" s="1916"/>
      <c r="B80" s="1616"/>
      <c r="C80" s="1616"/>
      <c r="D80" s="1616"/>
      <c r="E80" s="1616"/>
      <c r="F80" s="1616"/>
      <c r="G80" s="1616"/>
      <c r="H80" s="303" t="s">
        <v>78</v>
      </c>
      <c r="I80" s="370">
        <f>Agrologia!J20</f>
        <v>0</v>
      </c>
      <c r="J80" s="370">
        <f>Agrologia!K20</f>
        <v>0</v>
      </c>
      <c r="K80" s="370">
        <f>Agrologia!L20</f>
        <v>0.25</v>
      </c>
      <c r="L80" s="370">
        <f>Agrologia!M20</f>
        <v>0</v>
      </c>
      <c r="M80" s="370">
        <f>Agrologia!N20</f>
        <v>0</v>
      </c>
      <c r="N80" s="370">
        <f>Agrologia!O20</f>
        <v>0.25</v>
      </c>
      <c r="O80" s="370">
        <f>Agrologia!P20</f>
        <v>0</v>
      </c>
      <c r="P80" s="370">
        <f>Agrologia!Q20</f>
        <v>0</v>
      </c>
      <c r="Q80" s="370">
        <f>Agrologia!R20</f>
        <v>0.25</v>
      </c>
      <c r="R80" s="370">
        <f>Agrologia!S20</f>
        <v>0</v>
      </c>
      <c r="S80" s="370">
        <f>Agrologia!T20</f>
        <v>0</v>
      </c>
      <c r="T80" s="370">
        <f>Agrologia!U20</f>
        <v>0.25</v>
      </c>
      <c r="U80" s="370">
        <f>Agrologia!V20</f>
        <v>1</v>
      </c>
      <c r="V80" s="1946"/>
      <c r="W80" s="305">
        <f>+U80/U79*V79</f>
        <v>0.1</v>
      </c>
    </row>
    <row r="81" spans="1:23" ht="17.25" customHeight="1">
      <c r="A81" s="1916"/>
      <c r="B81" s="1616"/>
      <c r="C81" s="1616"/>
      <c r="D81" s="1619"/>
      <c r="E81" s="1619"/>
      <c r="F81" s="1619"/>
      <c r="G81" s="1619"/>
      <c r="H81" s="203" t="s">
        <v>79</v>
      </c>
      <c r="I81" s="204">
        <f t="shared" ref="I81:U81" si="40">IF(OR(I80=0,I79=0),0,I80/I79)</f>
        <v>0</v>
      </c>
      <c r="J81" s="204">
        <f t="shared" si="40"/>
        <v>0</v>
      </c>
      <c r="K81" s="204">
        <f t="shared" si="40"/>
        <v>1</v>
      </c>
      <c r="L81" s="204">
        <f t="shared" si="40"/>
        <v>0</v>
      </c>
      <c r="M81" s="204">
        <f t="shared" si="40"/>
        <v>0</v>
      </c>
      <c r="N81" s="204">
        <f t="shared" si="40"/>
        <v>1</v>
      </c>
      <c r="O81" s="204">
        <f t="shared" si="40"/>
        <v>0</v>
      </c>
      <c r="P81" s="204">
        <f t="shared" si="40"/>
        <v>0</v>
      </c>
      <c r="Q81" s="204">
        <f t="shared" si="40"/>
        <v>1</v>
      </c>
      <c r="R81" s="204">
        <f t="shared" si="40"/>
        <v>0</v>
      </c>
      <c r="S81" s="204">
        <f t="shared" si="40"/>
        <v>0</v>
      </c>
      <c r="T81" s="204">
        <f t="shared" si="40"/>
        <v>1</v>
      </c>
      <c r="U81" s="204">
        <f t="shared" si="40"/>
        <v>1</v>
      </c>
      <c r="V81" s="224"/>
      <c r="W81" s="206">
        <f>IF(OR(W80=0,W79=0),0,W80/W79)</f>
        <v>1</v>
      </c>
    </row>
    <row r="82" spans="1:23" ht="16.5" customHeight="1">
      <c r="A82" s="1916"/>
      <c r="B82" s="1616"/>
      <c r="C82" s="1616"/>
      <c r="D82" s="1910">
        <v>24</v>
      </c>
      <c r="E82" s="1914" t="str">
        <f>+'PAA 2018'!G202</f>
        <v>0403003 - Servicio de identificación de áreas homogéneas de tierras</v>
      </c>
      <c r="F82" s="1909" t="str">
        <f>+'PAA 2018'!K202</f>
        <v>150</v>
      </c>
      <c r="G82" s="1923" t="str">
        <f>+'PAA 2018'!L202</f>
        <v>municipio</v>
      </c>
      <c r="H82" s="276" t="s">
        <v>47</v>
      </c>
      <c r="I82" s="283">
        <f>Agrologia!J33</f>
        <v>1.5000000000000002</v>
      </c>
      <c r="J82" s="283">
        <f>Agrologia!K33</f>
        <v>8.6999999999999993</v>
      </c>
      <c r="K82" s="283">
        <f>Agrologia!L33</f>
        <v>15.450000000000001</v>
      </c>
      <c r="L82" s="283">
        <f>Agrologia!M33</f>
        <v>15.450000000000001</v>
      </c>
      <c r="M82" s="283">
        <f>Agrologia!N33</f>
        <v>15.450000000000001</v>
      </c>
      <c r="N82" s="283">
        <f>Agrologia!O33</f>
        <v>15.450000000000001</v>
      </c>
      <c r="O82" s="283">
        <f>Agrologia!P33</f>
        <v>15.750000000000002</v>
      </c>
      <c r="P82" s="283">
        <f>Agrologia!Q33</f>
        <v>15</v>
      </c>
      <c r="Q82" s="283">
        <f>Agrologia!R33</f>
        <v>15</v>
      </c>
      <c r="R82" s="283">
        <f>Agrologia!S33</f>
        <v>15</v>
      </c>
      <c r="S82" s="283">
        <f>Agrologia!T33</f>
        <v>15</v>
      </c>
      <c r="T82" s="283">
        <f>Agrologia!U33</f>
        <v>2.2500000000000004</v>
      </c>
      <c r="U82" s="283">
        <f>Agrologia!V33</f>
        <v>150</v>
      </c>
      <c r="V82" s="1944">
        <f>Agrologia!W33</f>
        <v>0.15</v>
      </c>
      <c r="W82" s="284">
        <f>+(U82/U82)*V82</f>
        <v>0.15</v>
      </c>
    </row>
    <row r="83" spans="1:23" ht="15.75" customHeight="1">
      <c r="A83" s="1916"/>
      <c r="B83" s="1616"/>
      <c r="C83" s="1616"/>
      <c r="D83" s="1616"/>
      <c r="E83" s="1616"/>
      <c r="F83" s="1616"/>
      <c r="G83" s="1616"/>
      <c r="H83" s="285" t="s">
        <v>78</v>
      </c>
      <c r="I83" s="291">
        <f>Agrologia!J34</f>
        <v>1.5</v>
      </c>
      <c r="J83" s="291">
        <f>Agrologia!K34</f>
        <v>9.6</v>
      </c>
      <c r="K83" s="291">
        <f>Agrologia!L34</f>
        <v>15.45</v>
      </c>
      <c r="L83" s="291">
        <f>Agrologia!M34</f>
        <v>15</v>
      </c>
      <c r="M83" s="291">
        <f>Agrologia!N34</f>
        <v>15</v>
      </c>
      <c r="N83" s="291">
        <f>Agrologia!O34</f>
        <v>15</v>
      </c>
      <c r="O83" s="291">
        <f>Agrologia!P34</f>
        <v>16</v>
      </c>
      <c r="P83" s="291">
        <f>Agrologia!Q34</f>
        <v>15</v>
      </c>
      <c r="Q83" s="291">
        <f>Agrologia!R34</f>
        <v>15</v>
      </c>
      <c r="R83" s="291">
        <f>Agrologia!S34</f>
        <v>14</v>
      </c>
      <c r="S83" s="291">
        <f>Agrologia!T34</f>
        <v>15</v>
      </c>
      <c r="T83" s="291">
        <f>Agrologia!U34</f>
        <v>4</v>
      </c>
      <c r="U83" s="291">
        <f>Agrologia!V34</f>
        <v>150.55000000000001</v>
      </c>
      <c r="V83" s="1945"/>
      <c r="W83" s="292">
        <f>+U83/U82*V82</f>
        <v>0.15054999999999999</v>
      </c>
    </row>
    <row r="84" spans="1:23" ht="15.75" customHeight="1">
      <c r="A84" s="1916"/>
      <c r="B84" s="1616"/>
      <c r="C84" s="1616"/>
      <c r="D84" s="1619"/>
      <c r="E84" s="1619"/>
      <c r="F84" s="1619"/>
      <c r="G84" s="1619"/>
      <c r="H84" s="203" t="s">
        <v>79</v>
      </c>
      <c r="I84" s="214">
        <f t="shared" ref="I84:U84" si="41">IF(OR(I83=0,I82=0),0,I83/I82)</f>
        <v>0.99999999999999989</v>
      </c>
      <c r="J84" s="214">
        <f t="shared" si="41"/>
        <v>1.103448275862069</v>
      </c>
      <c r="K84" s="214">
        <f t="shared" si="41"/>
        <v>0.99999999999999989</v>
      </c>
      <c r="L84" s="214">
        <f t="shared" si="41"/>
        <v>0.97087378640776689</v>
      </c>
      <c r="M84" s="214">
        <f t="shared" si="41"/>
        <v>0.97087378640776689</v>
      </c>
      <c r="N84" s="214">
        <f t="shared" si="41"/>
        <v>0.97087378640776689</v>
      </c>
      <c r="O84" s="214">
        <f t="shared" si="41"/>
        <v>1.0158730158730158</v>
      </c>
      <c r="P84" s="214">
        <f t="shared" si="41"/>
        <v>1</v>
      </c>
      <c r="Q84" s="214">
        <f t="shared" si="41"/>
        <v>1</v>
      </c>
      <c r="R84" s="214">
        <f t="shared" si="41"/>
        <v>0.93333333333333335</v>
      </c>
      <c r="S84" s="214">
        <f t="shared" si="41"/>
        <v>1</v>
      </c>
      <c r="T84" s="214">
        <f t="shared" si="41"/>
        <v>1.7777777777777775</v>
      </c>
      <c r="U84" s="214">
        <f t="shared" si="41"/>
        <v>1.0036666666666667</v>
      </c>
      <c r="V84" s="224"/>
      <c r="W84" s="215">
        <f>IF(OR(W83=0,W82=0),0,W83/W82)</f>
        <v>1.0036666666666667</v>
      </c>
    </row>
    <row r="85" spans="1:23" ht="15.75" customHeight="1">
      <c r="A85" s="1916"/>
      <c r="B85" s="1616"/>
      <c r="C85" s="1616"/>
      <c r="D85" s="1910">
        <v>25</v>
      </c>
      <c r="E85" s="1914" t="str">
        <f>+'PAA 2018'!G212</f>
        <v>0403002 - Servicio de análisis químicos, físicos, mineralógicos y biológicos de suelos</v>
      </c>
      <c r="F85" s="1909">
        <f>+'PAA 2018'!K212</f>
        <v>84000</v>
      </c>
      <c r="G85" s="1909" t="str">
        <f>+'PAA 2018'!L212</f>
        <v>Análisis</v>
      </c>
      <c r="H85" s="298" t="s">
        <v>47</v>
      </c>
      <c r="I85" s="377">
        <f>Agrologia!J49</f>
        <v>235.3176</v>
      </c>
      <c r="J85" s="377">
        <f>Agrologia!K49</f>
        <v>2915.4384</v>
      </c>
      <c r="K85" s="377">
        <f>Agrologia!L49</f>
        <v>8776.9920000000002</v>
      </c>
      <c r="L85" s="377">
        <f>Agrologia!M49</f>
        <v>9197.7480000000014</v>
      </c>
      <c r="M85" s="377">
        <f>Agrologia!N49</f>
        <v>8357.7479999999996</v>
      </c>
      <c r="N85" s="377">
        <f>Agrologia!O49</f>
        <v>6679.7639999999992</v>
      </c>
      <c r="O85" s="377">
        <f>Agrologia!P49</f>
        <v>7310.0663999999997</v>
      </c>
      <c r="P85" s="377">
        <f>Agrologia!Q49</f>
        <v>8023.0583999999999</v>
      </c>
      <c r="Q85" s="377">
        <f>Agrologia!R49</f>
        <v>9071.7983999999997</v>
      </c>
      <c r="R85" s="377">
        <f>Agrologia!S49</f>
        <v>8062.5887999999995</v>
      </c>
      <c r="S85" s="377">
        <f>Agrologia!T49</f>
        <v>7810.7399999999989</v>
      </c>
      <c r="T85" s="377">
        <f>Agrologia!U49</f>
        <v>7558.74</v>
      </c>
      <c r="U85" s="377">
        <f>Agrologia!V49</f>
        <v>84000.000000000015</v>
      </c>
      <c r="V85" s="1934">
        <f>Agrologia!W49</f>
        <v>0.2</v>
      </c>
      <c r="W85" s="302">
        <f>+(U85/U85)*V85</f>
        <v>0.2</v>
      </c>
    </row>
    <row r="86" spans="1:23" ht="15.75" customHeight="1">
      <c r="A86" s="1916"/>
      <c r="B86" s="1616"/>
      <c r="C86" s="1616"/>
      <c r="D86" s="1616"/>
      <c r="E86" s="1616"/>
      <c r="F86" s="1616"/>
      <c r="G86" s="1616"/>
      <c r="H86" s="303" t="s">
        <v>78</v>
      </c>
      <c r="I86" s="380">
        <f>Agrologia!J50</f>
        <v>398</v>
      </c>
      <c r="J86" s="380">
        <f>Agrologia!K50</f>
        <v>4610</v>
      </c>
      <c r="K86" s="380">
        <f>Agrologia!L50</f>
        <v>2645</v>
      </c>
      <c r="L86" s="380">
        <f>Agrologia!M50</f>
        <v>3077</v>
      </c>
      <c r="M86" s="380">
        <f>Agrologia!N50</f>
        <v>8230</v>
      </c>
      <c r="N86" s="380">
        <f>Agrologia!O50</f>
        <v>7515</v>
      </c>
      <c r="O86" s="380">
        <f>Agrologia!P50</f>
        <v>8189</v>
      </c>
      <c r="P86" s="380">
        <f>Agrologia!Q50</f>
        <v>5160</v>
      </c>
      <c r="Q86" s="380">
        <f>Agrologia!R50</f>
        <v>5722</v>
      </c>
      <c r="R86" s="380">
        <f>Agrologia!S50</f>
        <v>7555</v>
      </c>
      <c r="S86" s="380">
        <f>Agrologia!T50</f>
        <v>9615</v>
      </c>
      <c r="T86" s="380">
        <f>Agrologia!U50</f>
        <v>9983</v>
      </c>
      <c r="U86" s="380">
        <f>Agrologia!V50</f>
        <v>72699</v>
      </c>
      <c r="V86" s="1946"/>
      <c r="W86" s="305">
        <f>+U86/U85*V85</f>
        <v>0.17309285714285713</v>
      </c>
    </row>
    <row r="87" spans="1:23" ht="15.75" customHeight="1">
      <c r="A87" s="1916"/>
      <c r="B87" s="1616"/>
      <c r="C87" s="1616"/>
      <c r="D87" s="1619"/>
      <c r="E87" s="1619"/>
      <c r="F87" s="1619"/>
      <c r="G87" s="1619"/>
      <c r="H87" s="203" t="s">
        <v>79</v>
      </c>
      <c r="I87" s="204">
        <f t="shared" ref="I87:U87" si="42">IF(OR(I86=0,I85=0),0,I86/I85)</f>
        <v>1.6913312051457265</v>
      </c>
      <c r="J87" s="204">
        <f t="shared" si="42"/>
        <v>1.5812373192313032</v>
      </c>
      <c r="K87" s="204">
        <f t="shared" si="42"/>
        <v>0.30135609101614769</v>
      </c>
      <c r="L87" s="204">
        <f t="shared" si="42"/>
        <v>0.33453841092406528</v>
      </c>
      <c r="M87" s="204">
        <f t="shared" si="42"/>
        <v>0.98471502131914013</v>
      </c>
      <c r="N87" s="204">
        <f t="shared" si="42"/>
        <v>1.1250397469132145</v>
      </c>
      <c r="O87" s="204">
        <f t="shared" si="42"/>
        <v>1.1202360624248229</v>
      </c>
      <c r="P87" s="204">
        <f t="shared" si="42"/>
        <v>0.64314625953613902</v>
      </c>
      <c r="Q87" s="204">
        <f t="shared" si="42"/>
        <v>0.63074593897501074</v>
      </c>
      <c r="R87" s="204">
        <f t="shared" si="42"/>
        <v>0.93704394300748672</v>
      </c>
      <c r="S87" s="204">
        <f t="shared" si="42"/>
        <v>1.2309973190760417</v>
      </c>
      <c r="T87" s="204">
        <f t="shared" si="42"/>
        <v>1.3207227659636396</v>
      </c>
      <c r="U87" s="204">
        <f t="shared" si="42"/>
        <v>0.86546428571428557</v>
      </c>
      <c r="V87" s="224"/>
      <c r="W87" s="206">
        <f>IF(OR(W86=0,W85=0),0,W86/W85)</f>
        <v>0.86546428571428557</v>
      </c>
    </row>
    <row r="88" spans="1:23" ht="15.75" customHeight="1">
      <c r="A88" s="1916"/>
      <c r="B88" s="1616"/>
      <c r="C88" s="1616"/>
      <c r="D88" s="1910">
        <v>26</v>
      </c>
      <c r="E88" s="1914" t="str">
        <f>+'PAA 2018'!G228</f>
        <v>0403004 - Documentos de estudios técnicos sobre cobertura, usos de la tierra y conflictos del territorio</v>
      </c>
      <c r="F88" s="1909" t="str">
        <f>+'PAA 2018'!K228</f>
        <v>100%</v>
      </c>
      <c r="G88" s="1909" t="str">
        <f>+'PAA 2018'!L228</f>
        <v>Porcentaje</v>
      </c>
      <c r="H88" s="276" t="s">
        <v>47</v>
      </c>
      <c r="I88" s="315">
        <f>Agrologia!J71</f>
        <v>2.6000000000000002E-2</v>
      </c>
      <c r="J88" s="315">
        <f>Agrologia!K71</f>
        <v>5.2000000000000005E-2</v>
      </c>
      <c r="K88" s="315">
        <f>Agrologia!L71</f>
        <v>7.0000000000000007E-2</v>
      </c>
      <c r="L88" s="315">
        <f>Agrologia!M71</f>
        <v>5.000000000000001E-2</v>
      </c>
      <c r="M88" s="315">
        <f>Agrologia!N71</f>
        <v>0.10000000000000002</v>
      </c>
      <c r="N88" s="315">
        <f>Agrologia!O71</f>
        <v>0.11200000000000002</v>
      </c>
      <c r="O88" s="315">
        <f>Agrologia!P71</f>
        <v>0.11200000000000002</v>
      </c>
      <c r="P88" s="315">
        <f>Agrologia!Q71</f>
        <v>0.11200000000000002</v>
      </c>
      <c r="Q88" s="315">
        <f>Agrologia!R71</f>
        <v>0.11200000000000002</v>
      </c>
      <c r="R88" s="315">
        <f>Agrologia!S71</f>
        <v>0.11200000000000002</v>
      </c>
      <c r="S88" s="315">
        <f>Agrologia!T71</f>
        <v>9.1999999999999998E-2</v>
      </c>
      <c r="T88" s="315">
        <f>Agrologia!U71</f>
        <v>5.000000000000001E-2</v>
      </c>
      <c r="U88" s="315">
        <f>Agrologia!V71</f>
        <v>1</v>
      </c>
      <c r="V88" s="1944">
        <f>Agrologia!W71</f>
        <v>0.15</v>
      </c>
      <c r="W88" s="284">
        <f>+(U88/U88)*V88</f>
        <v>0.15</v>
      </c>
    </row>
    <row r="89" spans="1:23" ht="15.75" customHeight="1">
      <c r="A89" s="1916"/>
      <c r="B89" s="1616"/>
      <c r="C89" s="1616"/>
      <c r="D89" s="1616"/>
      <c r="E89" s="1616"/>
      <c r="F89" s="1616"/>
      <c r="G89" s="1616"/>
      <c r="H89" s="285" t="s">
        <v>78</v>
      </c>
      <c r="I89" s="320">
        <f>Agrologia!J72</f>
        <v>2.6000000000000002E-2</v>
      </c>
      <c r="J89" s="320">
        <f>Agrologia!K72</f>
        <v>5.6800000000000003E-2</v>
      </c>
      <c r="K89" s="320">
        <f>Agrologia!L72</f>
        <v>6.6400000000000015E-2</v>
      </c>
      <c r="L89" s="320">
        <f>Agrologia!M72</f>
        <v>6.1199999999999997E-2</v>
      </c>
      <c r="M89" s="320">
        <f>Agrologia!N72</f>
        <v>0.1004</v>
      </c>
      <c r="N89" s="320">
        <f>Agrologia!O72</f>
        <v>0.1066</v>
      </c>
      <c r="O89" s="320">
        <f>Agrologia!P72</f>
        <v>0.11</v>
      </c>
      <c r="P89" s="320">
        <f>Agrologia!Q72</f>
        <v>0.1192</v>
      </c>
      <c r="Q89" s="320">
        <f>Agrologia!R72</f>
        <v>0.11840000000000001</v>
      </c>
      <c r="R89" s="320">
        <f>Agrologia!S72</f>
        <v>0.115</v>
      </c>
      <c r="S89" s="320">
        <f>Agrologia!T72</f>
        <v>7.740000000000001E-2</v>
      </c>
      <c r="T89" s="320">
        <f>Agrologia!U72</f>
        <v>1.0000000000000002E-2</v>
      </c>
      <c r="U89" s="320">
        <f>Agrologia!V72</f>
        <v>0.96739999999999993</v>
      </c>
      <c r="V89" s="1945"/>
      <c r="W89" s="292">
        <f>+U89/U88*V88</f>
        <v>0.14510999999999999</v>
      </c>
    </row>
    <row r="90" spans="1:23" ht="18" customHeight="1">
      <c r="A90" s="1916"/>
      <c r="B90" s="1616"/>
      <c r="C90" s="1616"/>
      <c r="D90" s="1616"/>
      <c r="E90" s="1616"/>
      <c r="F90" s="1616"/>
      <c r="G90" s="1616"/>
      <c r="H90" s="203" t="s">
        <v>79</v>
      </c>
      <c r="I90" s="214">
        <f t="shared" ref="I90:U90" si="43">IF(OR(I89=0,I88=0),0,I89/I88)</f>
        <v>1</v>
      </c>
      <c r="J90" s="214">
        <f t="shared" si="43"/>
        <v>1.0923076923076922</v>
      </c>
      <c r="K90" s="214">
        <f t="shared" si="43"/>
        <v>0.94857142857142873</v>
      </c>
      <c r="L90" s="214">
        <f t="shared" si="43"/>
        <v>1.2239999999999998</v>
      </c>
      <c r="M90" s="214">
        <f t="shared" si="43"/>
        <v>1.0039999999999998</v>
      </c>
      <c r="N90" s="214">
        <f t="shared" si="43"/>
        <v>0.95178571428571412</v>
      </c>
      <c r="O90" s="214">
        <f t="shared" si="43"/>
        <v>0.98214285714285698</v>
      </c>
      <c r="P90" s="214">
        <f t="shared" si="43"/>
        <v>1.0642857142857141</v>
      </c>
      <c r="Q90" s="214">
        <f t="shared" si="43"/>
        <v>1.0571428571428569</v>
      </c>
      <c r="R90" s="214">
        <f t="shared" si="43"/>
        <v>1.0267857142857142</v>
      </c>
      <c r="S90" s="214">
        <f t="shared" si="43"/>
        <v>0.8413043478260871</v>
      </c>
      <c r="T90" s="214">
        <f t="shared" si="43"/>
        <v>0.2</v>
      </c>
      <c r="U90" s="214">
        <f t="shared" si="43"/>
        <v>0.96739999999999993</v>
      </c>
      <c r="V90" s="224"/>
      <c r="W90" s="215">
        <f>IF(OR(W89=0,W88=0),0,W89/W88)</f>
        <v>0.96739999999999993</v>
      </c>
    </row>
    <row r="91" spans="1:23" ht="15.75" customHeight="1">
      <c r="A91" s="1916"/>
      <c r="B91" s="1616"/>
      <c r="C91" s="1616"/>
      <c r="D91" s="1911" t="s">
        <v>103</v>
      </c>
      <c r="E91" s="1720"/>
      <c r="F91" s="1918" t="str">
        <f>A76</f>
        <v>GESTION AGROLOGICA</v>
      </c>
      <c r="G91" s="1721"/>
      <c r="H91" s="187" t="s">
        <v>47</v>
      </c>
      <c r="I91" s="191">
        <f t="shared" ref="I91:T91" si="44">(I76/$U$76)*$V$76+(I79/$U$79)*$V$79+(I82/$U$82)*$V$82+(I85/$U$85)*$V$85+(I88/$U$88)*$V$88</f>
        <v>2.5040280000000005E-2</v>
      </c>
      <c r="J91" s="191">
        <f t="shared" si="44"/>
        <v>6.5241519999999997E-2</v>
      </c>
      <c r="K91" s="191">
        <f t="shared" si="44"/>
        <v>0.1173676</v>
      </c>
      <c r="L91" s="191">
        <f t="shared" si="44"/>
        <v>8.7649400000000016E-2</v>
      </c>
      <c r="M91" s="191">
        <f t="shared" si="44"/>
        <v>9.3749399999999997E-2</v>
      </c>
      <c r="N91" s="191">
        <f t="shared" si="44"/>
        <v>0.11415420000000001</v>
      </c>
      <c r="O91" s="191">
        <f t="shared" si="44"/>
        <v>8.2354919999999998E-2</v>
      </c>
      <c r="P91" s="191">
        <f t="shared" si="44"/>
        <v>8.5302519999999993E-2</v>
      </c>
      <c r="Q91" s="191">
        <f t="shared" si="44"/>
        <v>0.11279951999999999</v>
      </c>
      <c r="R91" s="191">
        <f t="shared" si="44"/>
        <v>8.299664000000001E-2</v>
      </c>
      <c r="S91" s="191">
        <f t="shared" si="44"/>
        <v>6.4596999999999988E-2</v>
      </c>
      <c r="T91" s="191">
        <f t="shared" si="44"/>
        <v>6.8747000000000003E-2</v>
      </c>
      <c r="U91" s="193">
        <f t="shared" ref="U91:U92" si="45">SUM(I91:T91)</f>
        <v>0.99999999999999989</v>
      </c>
      <c r="V91" s="1955">
        <f>SUM(V76:V90)</f>
        <v>1</v>
      </c>
      <c r="W91" s="1958"/>
    </row>
    <row r="92" spans="1:23" ht="15.75" customHeight="1">
      <c r="A92" s="1916"/>
      <c r="B92" s="1616"/>
      <c r="C92" s="1616"/>
      <c r="D92" s="1678"/>
      <c r="E92" s="1715"/>
      <c r="F92" s="1715"/>
      <c r="G92" s="1713"/>
      <c r="H92" s="194" t="s">
        <v>78</v>
      </c>
      <c r="I92" s="191">
        <f t="shared" ref="I92:T92" si="46">(I77/$U$76)*$V$76+(I80/$U$79)*$V$79+(I83/$U$82)*$V$82+(I86/$U$85)*$V$85+(I89/$U$88)*$V$88</f>
        <v>2.542761904761905E-2</v>
      </c>
      <c r="J92" s="191">
        <f t="shared" si="46"/>
        <v>7.3437142857142854E-2</v>
      </c>
      <c r="K92" s="191">
        <f t="shared" si="46"/>
        <v>0.10600590476190477</v>
      </c>
      <c r="L92" s="191">
        <f t="shared" si="46"/>
        <v>7.9976285714285708E-2</v>
      </c>
      <c r="M92" s="191">
        <f t="shared" si="46"/>
        <v>0.1040072380952381</v>
      </c>
      <c r="N92" s="191">
        <f t="shared" si="46"/>
        <v>0.11374038095238095</v>
      </c>
      <c r="O92" s="191">
        <f t="shared" si="46"/>
        <v>8.3796095238095239E-2</v>
      </c>
      <c r="P92" s="191">
        <f t="shared" si="46"/>
        <v>8.1243809523809524E-2</v>
      </c>
      <c r="Q92" s="191">
        <f t="shared" si="46"/>
        <v>0.12212666666666666</v>
      </c>
      <c r="R92" s="191">
        <f t="shared" si="46"/>
        <v>8.3060952380952388E-2</v>
      </c>
      <c r="S92" s="191">
        <f t="shared" si="46"/>
        <v>8.1847619047619044E-2</v>
      </c>
      <c r="T92" s="191">
        <f t="shared" si="46"/>
        <v>0.35139704761904766</v>
      </c>
      <c r="U92" s="193">
        <f t="shared" si="45"/>
        <v>1.3060667619047619</v>
      </c>
      <c r="V92" s="1956"/>
      <c r="W92" s="1965"/>
    </row>
    <row r="93" spans="1:23" ht="15.75" customHeight="1">
      <c r="A93" s="1917"/>
      <c r="B93" s="1908"/>
      <c r="C93" s="1908"/>
      <c r="D93" s="1912"/>
      <c r="E93" s="1913"/>
      <c r="F93" s="1913"/>
      <c r="G93" s="1919"/>
      <c r="H93" s="246" t="s">
        <v>79</v>
      </c>
      <c r="I93" s="247">
        <f t="shared" ref="I93:U93" si="47">IF(OR(I92=0,I91=0),0,I92/I91)</f>
        <v>1.0154686388338727</v>
      </c>
      <c r="J93" s="247">
        <f t="shared" si="47"/>
        <v>1.1256197411884772</v>
      </c>
      <c r="K93" s="247">
        <f t="shared" si="47"/>
        <v>0.90319564140277875</v>
      </c>
      <c r="L93" s="247">
        <f t="shared" si="47"/>
        <v>0.91245673917089787</v>
      </c>
      <c r="M93" s="247">
        <f t="shared" si="47"/>
        <v>1.1094176399554354</v>
      </c>
      <c r="N93" s="247">
        <f t="shared" si="47"/>
        <v>0.9963749117630446</v>
      </c>
      <c r="O93" s="247">
        <f t="shared" si="47"/>
        <v>1.0174995645444771</v>
      </c>
      <c r="P93" s="247">
        <f t="shared" si="47"/>
        <v>0.95241980569635609</v>
      </c>
      <c r="Q93" s="247">
        <f t="shared" si="47"/>
        <v>1.0826878223122463</v>
      </c>
      <c r="R93" s="247">
        <f t="shared" si="47"/>
        <v>1.0007748793318907</v>
      </c>
      <c r="S93" s="247">
        <f t="shared" si="47"/>
        <v>1.2670498482533099</v>
      </c>
      <c r="T93" s="247">
        <f t="shared" si="47"/>
        <v>5.1114528287641301</v>
      </c>
      <c r="U93" s="247">
        <f t="shared" si="47"/>
        <v>1.3060667619047621</v>
      </c>
      <c r="V93" s="1957"/>
      <c r="W93" s="1966"/>
    </row>
    <row r="94" spans="1:23" ht="15.75" customHeight="1">
      <c r="A94" s="1929" t="str">
        <f>+'PAA 2018'!A237</f>
        <v>GESTION CATASTRAL</v>
      </c>
      <c r="B94" s="1907">
        <f>+'PAA 2018'!B237</f>
        <v>0.28999999999999998</v>
      </c>
      <c r="C94" s="1907">
        <f>+'PAA 2018'!B313</f>
        <v>0.27948020210680369</v>
      </c>
      <c r="D94" s="1927">
        <v>27</v>
      </c>
      <c r="E94" s="1990" t="str">
        <f>+'PAA 2018'!G237</f>
        <v>Modelo de gestión y operación de Catastro Multipropósito en el marco del posconflicto</v>
      </c>
      <c r="F94" s="1922" t="str">
        <f>+'PAA 2018'!K237</f>
        <v>100%</v>
      </c>
      <c r="G94" s="1922" t="str">
        <f>+'PAA 2018'!L237</f>
        <v>Porcentaje</v>
      </c>
      <c r="H94" s="364" t="s">
        <v>47</v>
      </c>
      <c r="I94" s="386"/>
      <c r="J94" s="386">
        <f>Catastro!K5</f>
        <v>0</v>
      </c>
      <c r="K94" s="386">
        <f>Catastro!L5</f>
        <v>0</v>
      </c>
      <c r="L94" s="386">
        <f>Catastro!M5</f>
        <v>0</v>
      </c>
      <c r="M94" s="386">
        <f>Catastro!N5</f>
        <v>0.25</v>
      </c>
      <c r="N94" s="386">
        <f>Catastro!O5</f>
        <v>0.25</v>
      </c>
      <c r="O94" s="386">
        <f>Catastro!P5</f>
        <v>0.5</v>
      </c>
      <c r="P94" s="386">
        <f>Catastro!Q5</f>
        <v>0</v>
      </c>
      <c r="Q94" s="386">
        <f>Catastro!R5</f>
        <v>0</v>
      </c>
      <c r="R94" s="386">
        <f>Catastro!S5</f>
        <v>0</v>
      </c>
      <c r="S94" s="386">
        <f>Catastro!T5</f>
        <v>0</v>
      </c>
      <c r="T94" s="386">
        <f>Catastro!U5</f>
        <v>0</v>
      </c>
      <c r="U94" s="386">
        <f>Catastro!V5</f>
        <v>1</v>
      </c>
      <c r="V94" s="1977">
        <f>Catastro!W5</f>
        <v>0.11</v>
      </c>
      <c r="W94" s="366">
        <f>+(U94/U94)*V94</f>
        <v>0.11</v>
      </c>
    </row>
    <row r="95" spans="1:23" ht="15.75" customHeight="1">
      <c r="A95" s="1930"/>
      <c r="B95" s="1616"/>
      <c r="C95" s="1616"/>
      <c r="D95" s="1616"/>
      <c r="E95" s="1616"/>
      <c r="F95" s="1616"/>
      <c r="G95" s="1616"/>
      <c r="H95" s="285" t="s">
        <v>78</v>
      </c>
      <c r="I95" s="320">
        <f>Catastro!J6</f>
        <v>0</v>
      </c>
      <c r="J95" s="320">
        <f>Catastro!K6</f>
        <v>0</v>
      </c>
      <c r="K95" s="320">
        <f>Catastro!L6</f>
        <v>0</v>
      </c>
      <c r="L95" s="320">
        <f>Catastro!M6</f>
        <v>0</v>
      </c>
      <c r="M95" s="320">
        <f>Catastro!N6</f>
        <v>0.25</v>
      </c>
      <c r="N95" s="320">
        <f>Catastro!O6</f>
        <v>0.25</v>
      </c>
      <c r="O95" s="320">
        <f>Catastro!P6</f>
        <v>0</v>
      </c>
      <c r="P95" s="320">
        <f>Catastro!Q6</f>
        <v>0</v>
      </c>
      <c r="Q95" s="320">
        <f>Catastro!R6</f>
        <v>0</v>
      </c>
      <c r="R95" s="320">
        <f>Catastro!S6</f>
        <v>0</v>
      </c>
      <c r="S95" s="320">
        <f>Catastro!T6</f>
        <v>0</v>
      </c>
      <c r="T95" s="320">
        <f>Catastro!U6</f>
        <v>0</v>
      </c>
      <c r="U95" s="320">
        <f>Catastro!V6</f>
        <v>0.5</v>
      </c>
      <c r="V95" s="1942"/>
      <c r="W95" s="292">
        <f>+U95/U94*V94</f>
        <v>5.5E-2</v>
      </c>
    </row>
    <row r="96" spans="1:23" ht="15.75" customHeight="1">
      <c r="A96" s="1930"/>
      <c r="B96" s="1616"/>
      <c r="C96" s="1616"/>
      <c r="D96" s="1619"/>
      <c r="E96" s="1619"/>
      <c r="F96" s="1619"/>
      <c r="G96" s="1619"/>
      <c r="H96" s="203" t="s">
        <v>79</v>
      </c>
      <c r="I96" s="214">
        <f t="shared" ref="I96:U96" si="48">IF(OR(I95=0,I94=0),0,I95/I94)</f>
        <v>0</v>
      </c>
      <c r="J96" s="214">
        <f t="shared" si="48"/>
        <v>0</v>
      </c>
      <c r="K96" s="214">
        <f t="shared" si="48"/>
        <v>0</v>
      </c>
      <c r="L96" s="214">
        <f t="shared" si="48"/>
        <v>0</v>
      </c>
      <c r="M96" s="214">
        <f t="shared" si="48"/>
        <v>1</v>
      </c>
      <c r="N96" s="214">
        <f t="shared" si="48"/>
        <v>1</v>
      </c>
      <c r="O96" s="214">
        <f t="shared" si="48"/>
        <v>0</v>
      </c>
      <c r="P96" s="214">
        <f t="shared" si="48"/>
        <v>0</v>
      </c>
      <c r="Q96" s="214">
        <f t="shared" si="48"/>
        <v>0</v>
      </c>
      <c r="R96" s="214">
        <f t="shared" si="48"/>
        <v>0</v>
      </c>
      <c r="S96" s="214">
        <f t="shared" si="48"/>
        <v>0</v>
      </c>
      <c r="T96" s="214">
        <f t="shared" si="48"/>
        <v>0</v>
      </c>
      <c r="U96" s="214">
        <f t="shared" si="48"/>
        <v>0.5</v>
      </c>
      <c r="V96" s="224"/>
      <c r="W96" s="215">
        <f>IF(OR(W95=0,W94=0),0,W95/W94)</f>
        <v>0.5</v>
      </c>
    </row>
    <row r="97" spans="1:23" ht="15.75" customHeight="1">
      <c r="A97" s="1930"/>
      <c r="B97" s="1616"/>
      <c r="C97" s="1616"/>
      <c r="D97" s="1910">
        <v>28</v>
      </c>
      <c r="E97" s="1914" t="str">
        <f>+'PAA 2018'!G247</f>
        <v>Metodologias y aplicaciones que transformen los datos catastrales para la toma de decisiones, en los diferentes niveles de la organización y en el marco del posconflicto</v>
      </c>
      <c r="F97" s="1909" t="str">
        <f>+'PAA 2018'!K247</f>
        <v>100%</v>
      </c>
      <c r="G97" s="1923" t="str">
        <f>+'PAA 2018'!L247</f>
        <v>Porcentaje</v>
      </c>
      <c r="H97" s="298" t="s">
        <v>47</v>
      </c>
      <c r="I97" s="369"/>
      <c r="J97" s="369">
        <f>Catastro!K25</f>
        <v>0</v>
      </c>
      <c r="K97" s="369">
        <f>Catastro!L25</f>
        <v>0</v>
      </c>
      <c r="L97" s="369">
        <f>Catastro!M25</f>
        <v>0.15</v>
      </c>
      <c r="M97" s="369">
        <f>Catastro!N25</f>
        <v>0.15</v>
      </c>
      <c r="N97" s="369">
        <f>Catastro!O25</f>
        <v>0.15</v>
      </c>
      <c r="O97" s="369">
        <f>Catastro!P25</f>
        <v>0.15</v>
      </c>
      <c r="P97" s="369">
        <f>Catastro!Q25</f>
        <v>0.15</v>
      </c>
      <c r="Q97" s="369">
        <f>Catastro!R25</f>
        <v>0.15</v>
      </c>
      <c r="R97" s="369">
        <f>Catastro!S25</f>
        <v>0.1</v>
      </c>
      <c r="S97" s="369">
        <f>Catastro!T25</f>
        <v>0</v>
      </c>
      <c r="T97" s="369">
        <f>Catastro!U25</f>
        <v>0</v>
      </c>
      <c r="U97" s="369">
        <f>Catastro!V25</f>
        <v>1</v>
      </c>
      <c r="V97" s="1934">
        <f>Catastro!W25</f>
        <v>0.11</v>
      </c>
      <c r="W97" s="302">
        <f>+(U97/U97)*V97</f>
        <v>0.11</v>
      </c>
    </row>
    <row r="98" spans="1:23" ht="15.75" customHeight="1">
      <c r="A98" s="1930"/>
      <c r="B98" s="1616"/>
      <c r="C98" s="1616"/>
      <c r="D98" s="1616"/>
      <c r="E98" s="1616"/>
      <c r="F98" s="1616"/>
      <c r="G98" s="1616"/>
      <c r="H98" s="303" t="s">
        <v>78</v>
      </c>
      <c r="I98" s="370">
        <f>Catastro!J26</f>
        <v>0</v>
      </c>
      <c r="J98" s="370">
        <f>Catastro!K26</f>
        <v>0</v>
      </c>
      <c r="K98" s="370">
        <f>Catastro!L26</f>
        <v>0</v>
      </c>
      <c r="L98" s="370">
        <f>Catastro!M26</f>
        <v>0.15</v>
      </c>
      <c r="M98" s="370">
        <f>Catastro!N26</f>
        <v>0.15</v>
      </c>
      <c r="N98" s="370">
        <f>Catastro!O26</f>
        <v>0.15</v>
      </c>
      <c r="O98" s="370">
        <f>Catastro!P26</f>
        <v>0.15</v>
      </c>
      <c r="P98" s="370">
        <f>Catastro!Q26</f>
        <v>0.15</v>
      </c>
      <c r="Q98" s="370">
        <f>Catastro!R26</f>
        <v>0.15</v>
      </c>
      <c r="R98" s="370">
        <f>Catastro!S26</f>
        <v>0.1</v>
      </c>
      <c r="S98" s="370">
        <f>Catastro!T26</f>
        <v>0</v>
      </c>
      <c r="T98" s="370">
        <f>Catastro!U26</f>
        <v>0</v>
      </c>
      <c r="U98" s="370">
        <f>Catastro!V26</f>
        <v>1</v>
      </c>
      <c r="V98" s="1933"/>
      <c r="W98" s="305">
        <f>+U98/U97*V97</f>
        <v>0.11</v>
      </c>
    </row>
    <row r="99" spans="1:23" ht="15.75" customHeight="1">
      <c r="A99" s="1930"/>
      <c r="B99" s="1616"/>
      <c r="C99" s="1616"/>
      <c r="D99" s="1619"/>
      <c r="E99" s="1619"/>
      <c r="F99" s="1619"/>
      <c r="G99" s="1619"/>
      <c r="H99" s="203" t="s">
        <v>79</v>
      </c>
      <c r="I99" s="204">
        <f t="shared" ref="I99:U99" si="49">IF(OR(I98=0,I97=0),0,I98/I97)</f>
        <v>0</v>
      </c>
      <c r="J99" s="204">
        <f t="shared" si="49"/>
        <v>0</v>
      </c>
      <c r="K99" s="204">
        <f t="shared" si="49"/>
        <v>0</v>
      </c>
      <c r="L99" s="204">
        <f t="shared" si="49"/>
        <v>1</v>
      </c>
      <c r="M99" s="204">
        <f t="shared" si="49"/>
        <v>1</v>
      </c>
      <c r="N99" s="204">
        <f t="shared" si="49"/>
        <v>1</v>
      </c>
      <c r="O99" s="204">
        <f t="shared" si="49"/>
        <v>1</v>
      </c>
      <c r="P99" s="204">
        <f t="shared" si="49"/>
        <v>1</v>
      </c>
      <c r="Q99" s="204">
        <f t="shared" si="49"/>
        <v>1</v>
      </c>
      <c r="R99" s="204">
        <f t="shared" si="49"/>
        <v>1</v>
      </c>
      <c r="S99" s="204">
        <f t="shared" si="49"/>
        <v>0</v>
      </c>
      <c r="T99" s="204">
        <f t="shared" si="49"/>
        <v>0</v>
      </c>
      <c r="U99" s="204">
        <f t="shared" si="49"/>
        <v>1</v>
      </c>
      <c r="V99" s="224"/>
      <c r="W99" s="206">
        <f>IF(OR(W98=0,W97=0),0,W98/W97)</f>
        <v>1</v>
      </c>
    </row>
    <row r="100" spans="1:23" ht="15.75" customHeight="1">
      <c r="A100" s="1930"/>
      <c r="B100" s="1616"/>
      <c r="C100" s="1616"/>
      <c r="D100" s="1910">
        <v>29</v>
      </c>
      <c r="E100" s="1914" t="str">
        <f>+'PAA 2018'!G259</f>
        <v>Avalúos</v>
      </c>
      <c r="F100" s="1909">
        <f>+'PAA 2018'!K259</f>
        <v>6800</v>
      </c>
      <c r="G100" s="1923" t="str">
        <f>+'PAA 2018'!L259</f>
        <v>AVALUOS</v>
      </c>
      <c r="H100" s="276" t="s">
        <v>47</v>
      </c>
      <c r="I100" s="283">
        <f>Catastro!J45</f>
        <v>42.5</v>
      </c>
      <c r="J100" s="283">
        <f>Catastro!K45</f>
        <v>108.8</v>
      </c>
      <c r="K100" s="283">
        <f>Catastro!L45</f>
        <v>146.19999999999999</v>
      </c>
      <c r="L100" s="283">
        <f>Catastro!M45</f>
        <v>187</v>
      </c>
      <c r="M100" s="283">
        <f>Catastro!N45</f>
        <v>244.79999999999998</v>
      </c>
      <c r="N100" s="283">
        <f>Catastro!O45</f>
        <v>258.39999999999998</v>
      </c>
      <c r="O100" s="283">
        <f>Catastro!P45</f>
        <v>326.40000000000003</v>
      </c>
      <c r="P100" s="283">
        <f>Catastro!Q45</f>
        <v>387.6</v>
      </c>
      <c r="Q100" s="283">
        <f>Catastro!R45</f>
        <v>397.8</v>
      </c>
      <c r="R100" s="283">
        <f>Catastro!S45</f>
        <v>1873.4</v>
      </c>
      <c r="S100" s="283">
        <f>Catastro!T45</f>
        <v>2451.06</v>
      </c>
      <c r="T100" s="283">
        <f>Catastro!U45</f>
        <v>376.04</v>
      </c>
      <c r="U100" s="283">
        <f>Catastro!V45</f>
        <v>6800</v>
      </c>
      <c r="V100" s="1944">
        <f>Catastro!W45</f>
        <v>0.11</v>
      </c>
      <c r="W100" s="284">
        <f>+(U100/U100)*V100</f>
        <v>0.11</v>
      </c>
    </row>
    <row r="101" spans="1:23" ht="15.75" customHeight="1">
      <c r="A101" s="1930"/>
      <c r="B101" s="1616"/>
      <c r="C101" s="1616"/>
      <c r="D101" s="1616"/>
      <c r="E101" s="1616"/>
      <c r="F101" s="1616"/>
      <c r="G101" s="1616"/>
      <c r="H101" s="285" t="s">
        <v>78</v>
      </c>
      <c r="I101" s="291">
        <f>Catastro!J46</f>
        <v>341</v>
      </c>
      <c r="J101" s="291">
        <f>Catastro!K46</f>
        <v>22</v>
      </c>
      <c r="K101" s="291">
        <f>Catastro!L46</f>
        <v>28</v>
      </c>
      <c r="L101" s="291">
        <f>Catastro!M46</f>
        <v>135</v>
      </c>
      <c r="M101" s="291">
        <f>Catastro!N46</f>
        <v>109</v>
      </c>
      <c r="N101" s="291">
        <f>Catastro!O46</f>
        <v>107</v>
      </c>
      <c r="O101" s="291">
        <f>Catastro!P46</f>
        <v>102</v>
      </c>
      <c r="P101" s="291">
        <f>Catastro!Q46</f>
        <v>622</v>
      </c>
      <c r="Q101" s="291">
        <f>Catastro!R46</f>
        <v>271</v>
      </c>
      <c r="R101" s="291">
        <f>Catastro!S46</f>
        <v>4634</v>
      </c>
      <c r="S101" s="291">
        <f>Catastro!T46</f>
        <v>653</v>
      </c>
      <c r="T101" s="291">
        <f>Catastro!U46</f>
        <v>569</v>
      </c>
      <c r="U101" s="291">
        <f>Catastro!V46</f>
        <v>7593</v>
      </c>
      <c r="V101" s="1942"/>
      <c r="W101" s="292">
        <f>+U101/U100*V100</f>
        <v>0.1228279411764706</v>
      </c>
    </row>
    <row r="102" spans="1:23" ht="15.75" customHeight="1">
      <c r="A102" s="1930"/>
      <c r="B102" s="1616"/>
      <c r="C102" s="1616"/>
      <c r="D102" s="1619"/>
      <c r="E102" s="1619"/>
      <c r="F102" s="1619"/>
      <c r="G102" s="1619"/>
      <c r="H102" s="203" t="s">
        <v>79</v>
      </c>
      <c r="I102" s="214">
        <f t="shared" ref="I102:U102" si="50">IF(OR(I101=0,I100=0),0,I101/I100)</f>
        <v>8.0235294117647058</v>
      </c>
      <c r="J102" s="214">
        <f t="shared" si="50"/>
        <v>0.20220588235294118</v>
      </c>
      <c r="K102" s="214">
        <f t="shared" si="50"/>
        <v>0.19151846785225721</v>
      </c>
      <c r="L102" s="214">
        <f t="shared" si="50"/>
        <v>0.72192513368983957</v>
      </c>
      <c r="M102" s="214">
        <f t="shared" si="50"/>
        <v>0.44526143790849676</v>
      </c>
      <c r="N102" s="214">
        <f t="shared" si="50"/>
        <v>0.41408668730650161</v>
      </c>
      <c r="O102" s="214">
        <f t="shared" si="50"/>
        <v>0.31249999999999994</v>
      </c>
      <c r="P102" s="214">
        <f t="shared" si="50"/>
        <v>1.6047471620227036</v>
      </c>
      <c r="Q102" s="214">
        <f t="shared" si="50"/>
        <v>0.68124685771744597</v>
      </c>
      <c r="R102" s="214">
        <f t="shared" si="50"/>
        <v>2.4735774527596881</v>
      </c>
      <c r="S102" s="214">
        <f t="shared" si="50"/>
        <v>0.26641534682953499</v>
      </c>
      <c r="T102" s="214">
        <f t="shared" si="50"/>
        <v>1.5131369003297521</v>
      </c>
      <c r="U102" s="214">
        <f t="shared" si="50"/>
        <v>1.1166176470588236</v>
      </c>
      <c r="V102" s="224"/>
      <c r="W102" s="215">
        <f>IF(OR(W101=0,W100=0),0,W101/W100)</f>
        <v>1.1166176470588236</v>
      </c>
    </row>
    <row r="103" spans="1:23" ht="15.75" customHeight="1">
      <c r="A103" s="1930"/>
      <c r="B103" s="1616"/>
      <c r="C103" s="1616"/>
      <c r="D103" s="1910">
        <v>30</v>
      </c>
      <c r="E103" s="1914" t="str">
        <f>+'PAA 2018'!G263</f>
        <v>Predios actualizados catastralmente</v>
      </c>
      <c r="F103" s="1909">
        <f>+'PAA 2018'!K263</f>
        <v>250779</v>
      </c>
      <c r="G103" s="1923" t="str">
        <f>+'PAA 2018'!L263</f>
        <v>PREDIOS</v>
      </c>
      <c r="H103" s="298" t="s">
        <v>47</v>
      </c>
      <c r="I103" s="369"/>
      <c r="J103" s="369">
        <f>Catastro!K65</f>
        <v>0</v>
      </c>
      <c r="K103" s="369">
        <f>Catastro!L65</f>
        <v>0</v>
      </c>
      <c r="L103" s="369">
        <f>Catastro!M65</f>
        <v>0</v>
      </c>
      <c r="M103" s="369">
        <f>Catastro!N65</f>
        <v>0</v>
      </c>
      <c r="N103" s="369">
        <f>Catastro!O65</f>
        <v>0</v>
      </c>
      <c r="O103" s="369">
        <f>Catastro!P65</f>
        <v>0</v>
      </c>
      <c r="P103" s="369">
        <f>Catastro!Q65</f>
        <v>0</v>
      </c>
      <c r="Q103" s="369">
        <f>Catastro!R65</f>
        <v>0</v>
      </c>
      <c r="R103" s="369">
        <f>Catastro!S65</f>
        <v>0</v>
      </c>
      <c r="S103" s="369">
        <f>Catastro!T65</f>
        <v>0</v>
      </c>
      <c r="T103" s="377">
        <f>Catastro!U65</f>
        <v>250779</v>
      </c>
      <c r="U103" s="377">
        <f>Catastro!V65</f>
        <v>250779</v>
      </c>
      <c r="V103" s="1934">
        <f>Catastro!W65</f>
        <v>0.2</v>
      </c>
      <c r="W103" s="302">
        <f>+(U103/U103)*V103</f>
        <v>0.2</v>
      </c>
    </row>
    <row r="104" spans="1:23" ht="15.75" customHeight="1">
      <c r="A104" s="1930"/>
      <c r="B104" s="1616"/>
      <c r="C104" s="1616"/>
      <c r="D104" s="1616"/>
      <c r="E104" s="1616"/>
      <c r="F104" s="1616"/>
      <c r="G104" s="1616"/>
      <c r="H104" s="303" t="s">
        <v>78</v>
      </c>
      <c r="I104" s="380">
        <f>Catastro!J66</f>
        <v>0</v>
      </c>
      <c r="J104" s="380">
        <f>Catastro!K66</f>
        <v>0</v>
      </c>
      <c r="K104" s="380">
        <f>Catastro!L66</f>
        <v>0</v>
      </c>
      <c r="L104" s="380">
        <f>Catastro!M66</f>
        <v>0</v>
      </c>
      <c r="M104" s="380">
        <f>Catastro!N66</f>
        <v>0</v>
      </c>
      <c r="N104" s="380">
        <f>Catastro!O66</f>
        <v>0</v>
      </c>
      <c r="O104" s="380">
        <f>Catastro!P66</f>
        <v>0</v>
      </c>
      <c r="P104" s="380">
        <f>Catastro!Q66</f>
        <v>0</v>
      </c>
      <c r="Q104" s="380">
        <f>Catastro!R66</f>
        <v>0</v>
      </c>
      <c r="R104" s="380">
        <f>Catastro!S66</f>
        <v>0</v>
      </c>
      <c r="S104" s="380">
        <f>Catastro!T66</f>
        <v>0</v>
      </c>
      <c r="T104" s="380">
        <f>Catastro!U66</f>
        <v>265624</v>
      </c>
      <c r="U104" s="380">
        <f>Catastro!V66</f>
        <v>265624</v>
      </c>
      <c r="V104" s="1933"/>
      <c r="W104" s="305">
        <f>+U104/U103*V103</f>
        <v>0.21183910933531119</v>
      </c>
    </row>
    <row r="105" spans="1:23" ht="15.75" customHeight="1">
      <c r="A105" s="1930"/>
      <c r="B105" s="1616"/>
      <c r="C105" s="1616"/>
      <c r="D105" s="1619"/>
      <c r="E105" s="1619"/>
      <c r="F105" s="1619"/>
      <c r="G105" s="1619"/>
      <c r="H105" s="203" t="s">
        <v>79</v>
      </c>
      <c r="I105" s="204">
        <f t="shared" ref="I105:U105" si="51">IF(OR(I104=0,I103=0),0,I104/I103)</f>
        <v>0</v>
      </c>
      <c r="J105" s="204">
        <f t="shared" si="51"/>
        <v>0</v>
      </c>
      <c r="K105" s="204">
        <f t="shared" si="51"/>
        <v>0</v>
      </c>
      <c r="L105" s="204">
        <f t="shared" si="51"/>
        <v>0</v>
      </c>
      <c r="M105" s="204">
        <f t="shared" si="51"/>
        <v>0</v>
      </c>
      <c r="N105" s="204">
        <f t="shared" si="51"/>
        <v>0</v>
      </c>
      <c r="O105" s="204">
        <f t="shared" si="51"/>
        <v>0</v>
      </c>
      <c r="P105" s="204">
        <f t="shared" si="51"/>
        <v>0</v>
      </c>
      <c r="Q105" s="204">
        <f t="shared" si="51"/>
        <v>0</v>
      </c>
      <c r="R105" s="204">
        <f t="shared" si="51"/>
        <v>0</v>
      </c>
      <c r="S105" s="204">
        <f t="shared" si="51"/>
        <v>0</v>
      </c>
      <c r="T105" s="204">
        <f t="shared" si="51"/>
        <v>1.0591955466765559</v>
      </c>
      <c r="U105" s="204">
        <f t="shared" si="51"/>
        <v>1.0591955466765559</v>
      </c>
      <c r="V105" s="224"/>
      <c r="W105" s="206">
        <f>IF(OR(W104=0,W103=0),0,W104/W103)</f>
        <v>1.0591955466765559</v>
      </c>
    </row>
    <row r="106" spans="1:23" ht="15.75" customHeight="1">
      <c r="A106" s="1930"/>
      <c r="B106" s="1616"/>
      <c r="C106" s="1616"/>
      <c r="D106" s="1910">
        <v>31</v>
      </c>
      <c r="E106" s="1914" t="str">
        <f>+'PAA 2018'!G277</f>
        <v>Mutaciones catastrales</v>
      </c>
      <c r="F106" s="1909">
        <f>+'PAA 2018'!K277</f>
        <v>924350</v>
      </c>
      <c r="G106" s="1923" t="str">
        <f>+'PAA 2018'!L277</f>
        <v>Mutaciones</v>
      </c>
      <c r="H106" s="276" t="s">
        <v>47</v>
      </c>
      <c r="I106" s="283">
        <f>Catastro!J85</f>
        <v>23108.75</v>
      </c>
      <c r="J106" s="283">
        <f>Catastro!K85</f>
        <v>46217.5</v>
      </c>
      <c r="K106" s="283">
        <f>Catastro!L85</f>
        <v>92435</v>
      </c>
      <c r="L106" s="283">
        <f>Catastro!M85</f>
        <v>92435</v>
      </c>
      <c r="M106" s="283">
        <f>Catastro!N85</f>
        <v>92435</v>
      </c>
      <c r="N106" s="283">
        <f>Catastro!O85</f>
        <v>92435</v>
      </c>
      <c r="O106" s="283">
        <f>Catastro!P85</f>
        <v>92435</v>
      </c>
      <c r="P106" s="283">
        <f>Catastro!Q85</f>
        <v>92435</v>
      </c>
      <c r="Q106" s="283">
        <f>Catastro!R85</f>
        <v>92435</v>
      </c>
      <c r="R106" s="283">
        <f>Catastro!S85</f>
        <v>92435</v>
      </c>
      <c r="S106" s="283">
        <f>Catastro!T85</f>
        <v>69326.250000000015</v>
      </c>
      <c r="T106" s="283">
        <f>Catastro!U85</f>
        <v>46217.5</v>
      </c>
      <c r="U106" s="283">
        <f>Catastro!V85</f>
        <v>924350</v>
      </c>
      <c r="V106" s="1944">
        <f>Catastro!W85</f>
        <v>0.2</v>
      </c>
      <c r="W106" s="284">
        <f>+(U106/U106)*V106</f>
        <v>0.2</v>
      </c>
    </row>
    <row r="107" spans="1:23" ht="15.75" customHeight="1">
      <c r="A107" s="1930"/>
      <c r="B107" s="1616"/>
      <c r="C107" s="1616"/>
      <c r="D107" s="1616"/>
      <c r="E107" s="1616"/>
      <c r="F107" s="1616"/>
      <c r="G107" s="1616"/>
      <c r="H107" s="285" t="s">
        <v>78</v>
      </c>
      <c r="I107" s="291">
        <f>Catastro!J86</f>
        <v>20226</v>
      </c>
      <c r="J107" s="291">
        <f>Catastro!K86</f>
        <v>74406</v>
      </c>
      <c r="K107" s="291">
        <f>Catastro!L86</f>
        <v>84992</v>
      </c>
      <c r="L107" s="291">
        <f>Catastro!M86</f>
        <v>116124</v>
      </c>
      <c r="M107" s="291">
        <f>Catastro!N86</f>
        <v>126777</v>
      </c>
      <c r="N107" s="291">
        <f>Catastro!O86</f>
        <v>79215</v>
      </c>
      <c r="O107" s="291">
        <f>Catastro!P86</f>
        <v>75492</v>
      </c>
      <c r="P107" s="291">
        <f>Catastro!Q86</f>
        <v>38328</v>
      </c>
      <c r="Q107" s="291">
        <f>Catastro!R86</f>
        <v>48864</v>
      </c>
      <c r="R107" s="291">
        <f>Catastro!S86</f>
        <v>54758</v>
      </c>
      <c r="S107" s="291">
        <f>Catastro!T86</f>
        <v>96042</v>
      </c>
      <c r="T107" s="291">
        <f>Catastro!U86</f>
        <v>105738</v>
      </c>
      <c r="U107" s="291">
        <f>Catastro!V86</f>
        <v>920962</v>
      </c>
      <c r="V107" s="1942"/>
      <c r="W107" s="292">
        <f>+U107/U106*V106</f>
        <v>0.19926694433926545</v>
      </c>
    </row>
    <row r="108" spans="1:23" ht="15.75" customHeight="1">
      <c r="A108" s="1930"/>
      <c r="B108" s="1616"/>
      <c r="C108" s="1616"/>
      <c r="D108" s="1619"/>
      <c r="E108" s="1619"/>
      <c r="F108" s="1619"/>
      <c r="G108" s="1619"/>
      <c r="H108" s="203" t="s">
        <v>79</v>
      </c>
      <c r="I108" s="214">
        <f t="shared" ref="I108:U108" si="52">IF(OR(I107=0,I106=0),0,I107/I106)</f>
        <v>0.87525288040244498</v>
      </c>
      <c r="J108" s="214">
        <f t="shared" si="52"/>
        <v>1.6099096662519607</v>
      </c>
      <c r="K108" s="214">
        <f t="shared" si="52"/>
        <v>0.9194785524963488</v>
      </c>
      <c r="L108" s="214">
        <f t="shared" si="52"/>
        <v>1.2562773841077515</v>
      </c>
      <c r="M108" s="214">
        <f t="shared" si="52"/>
        <v>1.3715259371450208</v>
      </c>
      <c r="N108" s="214">
        <f t="shared" si="52"/>
        <v>0.85698058094877483</v>
      </c>
      <c r="O108" s="214">
        <f t="shared" si="52"/>
        <v>0.81670362957754095</v>
      </c>
      <c r="P108" s="214">
        <f t="shared" si="52"/>
        <v>0.41464813111916482</v>
      </c>
      <c r="Q108" s="214">
        <f t="shared" si="52"/>
        <v>0.52863092984259208</v>
      </c>
      <c r="R108" s="214">
        <f t="shared" si="52"/>
        <v>0.59239465570400818</v>
      </c>
      <c r="S108" s="214">
        <f t="shared" si="52"/>
        <v>1.3853626872937737</v>
      </c>
      <c r="T108" s="214">
        <f t="shared" si="52"/>
        <v>2.2878346946502948</v>
      </c>
      <c r="U108" s="214">
        <f t="shared" si="52"/>
        <v>0.9963347216963272</v>
      </c>
      <c r="V108" s="224"/>
      <c r="W108" s="215">
        <f>IF(OR(W107=0,W106=0),0,W107/W106)</f>
        <v>0.9963347216963272</v>
      </c>
    </row>
    <row r="109" spans="1:23" ht="15.75" customHeight="1">
      <c r="A109" s="1930"/>
      <c r="B109" s="1616"/>
      <c r="C109" s="1616"/>
      <c r="D109" s="1910">
        <v>32</v>
      </c>
      <c r="E109" s="1914" t="str">
        <f>+'PAA 2018'!G291</f>
        <v>Modelo de gestión y operación del proceso de Delegación de funciones catastrales para el IGAC</v>
      </c>
      <c r="F109" s="1909" t="str">
        <f>+'PAA 2018'!K291</f>
        <v>100%</v>
      </c>
      <c r="G109" s="1923" t="str">
        <f>+'PAA 2018'!L291</f>
        <v>Porcentaje</v>
      </c>
      <c r="H109" s="298" t="s">
        <v>47</v>
      </c>
      <c r="I109" s="369"/>
      <c r="J109" s="369">
        <f>Catastro!K105</f>
        <v>0</v>
      </c>
      <c r="K109" s="369">
        <f>Catastro!L105</f>
        <v>0.1</v>
      </c>
      <c r="L109" s="369">
        <f>Catastro!M105</f>
        <v>0</v>
      </c>
      <c r="M109" s="369">
        <f>Catastro!N105</f>
        <v>0</v>
      </c>
      <c r="N109" s="369">
        <f>Catastro!O105</f>
        <v>0.35</v>
      </c>
      <c r="O109" s="369">
        <f>Catastro!P105</f>
        <v>0</v>
      </c>
      <c r="P109" s="369">
        <f>Catastro!Q105</f>
        <v>0</v>
      </c>
      <c r="Q109" s="369">
        <f>Catastro!R105</f>
        <v>0.35</v>
      </c>
      <c r="R109" s="369">
        <f>Catastro!S105</f>
        <v>0</v>
      </c>
      <c r="S109" s="369">
        <f>Catastro!T105</f>
        <v>0</v>
      </c>
      <c r="T109" s="369">
        <f>Catastro!U105</f>
        <v>0.2</v>
      </c>
      <c r="U109" s="369">
        <f>Catastro!V105</f>
        <v>1</v>
      </c>
      <c r="V109" s="1934">
        <f>Catastro!W105</f>
        <v>0.11</v>
      </c>
      <c r="W109" s="302">
        <f>+(U109/U109)*V109</f>
        <v>0.11</v>
      </c>
    </row>
    <row r="110" spans="1:23" ht="15.75" customHeight="1">
      <c r="A110" s="1930"/>
      <c r="B110" s="1616"/>
      <c r="C110" s="1616"/>
      <c r="D110" s="1616"/>
      <c r="E110" s="1616"/>
      <c r="F110" s="1616"/>
      <c r="G110" s="1616"/>
      <c r="H110" s="303" t="s">
        <v>78</v>
      </c>
      <c r="I110" s="370">
        <f>Catastro!J106</f>
        <v>0</v>
      </c>
      <c r="J110" s="370">
        <f>Catastro!K106</f>
        <v>0</v>
      </c>
      <c r="K110" s="370">
        <f>Catastro!L106</f>
        <v>0.1</v>
      </c>
      <c r="L110" s="370">
        <f>Catastro!M106</f>
        <v>0</v>
      </c>
      <c r="M110" s="370">
        <f>Catastro!N106</f>
        <v>0</v>
      </c>
      <c r="N110" s="370">
        <f>Catastro!O106</f>
        <v>0.35</v>
      </c>
      <c r="O110" s="370">
        <f>Catastro!P106</f>
        <v>0</v>
      </c>
      <c r="P110" s="370">
        <f>Catastro!Q106</f>
        <v>0</v>
      </c>
      <c r="Q110" s="370">
        <f>Catastro!R106</f>
        <v>0.35</v>
      </c>
      <c r="R110" s="370">
        <f>Catastro!S106</f>
        <v>0</v>
      </c>
      <c r="S110" s="370">
        <f>Catastro!T106</f>
        <v>0</v>
      </c>
      <c r="T110" s="370">
        <f>Catastro!U106</f>
        <v>0.2</v>
      </c>
      <c r="U110" s="370">
        <f>Catastro!V106</f>
        <v>1</v>
      </c>
      <c r="V110" s="1933"/>
      <c r="W110" s="305">
        <f>+U110/U109*V109</f>
        <v>0.11</v>
      </c>
    </row>
    <row r="111" spans="1:23" ht="15.75" customHeight="1">
      <c r="A111" s="1930"/>
      <c r="B111" s="1616"/>
      <c r="C111" s="1616"/>
      <c r="D111" s="1619"/>
      <c r="E111" s="1619"/>
      <c r="F111" s="1619"/>
      <c r="G111" s="1619"/>
      <c r="H111" s="203" t="s">
        <v>79</v>
      </c>
      <c r="I111" s="204">
        <f t="shared" ref="I111:U111" si="53">IF(OR(I110=0,I109=0),0,I110/I109)</f>
        <v>0</v>
      </c>
      <c r="J111" s="204">
        <f t="shared" si="53"/>
        <v>0</v>
      </c>
      <c r="K111" s="204">
        <f t="shared" si="53"/>
        <v>1</v>
      </c>
      <c r="L111" s="204">
        <f t="shared" si="53"/>
        <v>0</v>
      </c>
      <c r="M111" s="204">
        <f t="shared" si="53"/>
        <v>0</v>
      </c>
      <c r="N111" s="204">
        <f t="shared" si="53"/>
        <v>1</v>
      </c>
      <c r="O111" s="204">
        <f t="shared" si="53"/>
        <v>0</v>
      </c>
      <c r="P111" s="204">
        <f t="shared" si="53"/>
        <v>0</v>
      </c>
      <c r="Q111" s="204">
        <f t="shared" si="53"/>
        <v>1</v>
      </c>
      <c r="R111" s="204">
        <f t="shared" si="53"/>
        <v>0</v>
      </c>
      <c r="S111" s="204">
        <f t="shared" si="53"/>
        <v>0</v>
      </c>
      <c r="T111" s="204">
        <f t="shared" si="53"/>
        <v>1</v>
      </c>
      <c r="U111" s="204">
        <f t="shared" si="53"/>
        <v>1</v>
      </c>
      <c r="V111" s="224"/>
      <c r="W111" s="206">
        <f>IF(OR(W110=0,W109=0),0,W110/W109)</f>
        <v>1</v>
      </c>
    </row>
    <row r="112" spans="1:23" ht="15.75" customHeight="1">
      <c r="A112" s="1930"/>
      <c r="B112" s="1616"/>
      <c r="C112" s="1616"/>
      <c r="D112" s="1910">
        <v>33</v>
      </c>
      <c r="E112" s="1914" t="str">
        <f>+'PAA 2018'!G301</f>
        <v>Solicitudes y requerimientos en el marco de la Política de Reparación Integral a Victimas y de sentencias de Restitución de Tierras atendidos</v>
      </c>
      <c r="F112" s="1909" t="str">
        <f>+'PAA 2018'!K301</f>
        <v>100%</v>
      </c>
      <c r="G112" s="1923" t="str">
        <f>+'PAA 2018'!L301</f>
        <v>Porcentaje</v>
      </c>
      <c r="H112" s="276" t="s">
        <v>47</v>
      </c>
      <c r="I112" s="315"/>
      <c r="J112" s="315">
        <f>Catastro!K125</f>
        <v>4.1500000000000002E-2</v>
      </c>
      <c r="K112" s="315">
        <f>Catastro!L125</f>
        <v>8.900000000000001E-2</v>
      </c>
      <c r="L112" s="315">
        <f>Catastro!M125</f>
        <v>8.900000000000001E-2</v>
      </c>
      <c r="M112" s="315">
        <f>Catastro!N125</f>
        <v>8.900000000000001E-2</v>
      </c>
      <c r="N112" s="315">
        <f>Catastro!O125</f>
        <v>0.1</v>
      </c>
      <c r="O112" s="315">
        <f>Catastro!P125</f>
        <v>0.1</v>
      </c>
      <c r="P112" s="315">
        <f>Catastro!Q125</f>
        <v>0.1</v>
      </c>
      <c r="Q112" s="315">
        <f>Catastro!R125</f>
        <v>0.1</v>
      </c>
      <c r="R112" s="315">
        <f>Catastro!S125</f>
        <v>0.1</v>
      </c>
      <c r="S112" s="315">
        <f>Catastro!T125</f>
        <v>0.1</v>
      </c>
      <c r="T112" s="315">
        <f>Catastro!U125</f>
        <v>9.1499999999999998E-2</v>
      </c>
      <c r="U112" s="315">
        <f>Catastro!V125</f>
        <v>1</v>
      </c>
      <c r="V112" s="1944">
        <f>Catastro!W125</f>
        <v>0.11</v>
      </c>
      <c r="W112" s="284">
        <f>+(U112/U112)*V112</f>
        <v>0.11</v>
      </c>
    </row>
    <row r="113" spans="1:23" ht="15.75" customHeight="1">
      <c r="A113" s="1930"/>
      <c r="B113" s="1616"/>
      <c r="C113" s="1616"/>
      <c r="D113" s="1616"/>
      <c r="E113" s="1616"/>
      <c r="F113" s="1616"/>
      <c r="G113" s="1616"/>
      <c r="H113" s="285" t="s">
        <v>78</v>
      </c>
      <c r="I113" s="320">
        <f>Catastro!J126</f>
        <v>0</v>
      </c>
      <c r="J113" s="320">
        <f>Catastro!K126</f>
        <v>3.44E-2</v>
      </c>
      <c r="K113" s="320">
        <f>Catastro!L126</f>
        <v>7.5800000000000006E-2</v>
      </c>
      <c r="L113" s="320">
        <f>Catastro!M126</f>
        <v>9.0300000000000005E-2</v>
      </c>
      <c r="M113" s="320">
        <f>Catastro!N126</f>
        <v>8.3699999999999997E-2</v>
      </c>
      <c r="N113" s="320">
        <f>Catastro!O126</f>
        <v>0.1</v>
      </c>
      <c r="O113" s="320">
        <f>Catastro!P126</f>
        <v>9.3180000000000013E-2</v>
      </c>
      <c r="P113" s="320">
        <f>Catastro!Q126</f>
        <v>9.5380000000000006E-2</v>
      </c>
      <c r="Q113" s="320">
        <f>Catastro!R126</f>
        <v>9.4346000000000013E-2</v>
      </c>
      <c r="R113" s="320">
        <f>Catastro!S126</f>
        <v>9.9120000000000014E-2</v>
      </c>
      <c r="S113" s="320">
        <f>Catastro!T126</f>
        <v>9.6700000000000008E-2</v>
      </c>
      <c r="T113" s="320">
        <f>Catastro!U126</f>
        <v>8.9717999999999992E-2</v>
      </c>
      <c r="U113" s="320">
        <f>Catastro!V126</f>
        <v>0.95264400000000005</v>
      </c>
      <c r="V113" s="1942"/>
      <c r="W113" s="292">
        <f>+U113/U112*V112</f>
        <v>0.10479084000000001</v>
      </c>
    </row>
    <row r="114" spans="1:23" ht="15.75" customHeight="1">
      <c r="A114" s="1930"/>
      <c r="B114" s="1616"/>
      <c r="C114" s="1616"/>
      <c r="D114" s="1619"/>
      <c r="E114" s="1619"/>
      <c r="F114" s="1619"/>
      <c r="G114" s="1619"/>
      <c r="H114" s="203" t="s">
        <v>79</v>
      </c>
      <c r="I114" s="214">
        <f t="shared" ref="I114:U114" si="54">IF(OR(I113=0,I112=0),0,I113/I112)</f>
        <v>0</v>
      </c>
      <c r="J114" s="214">
        <f t="shared" si="54"/>
        <v>0.82891566265060235</v>
      </c>
      <c r="K114" s="214">
        <f t="shared" si="54"/>
        <v>0.85168539325842696</v>
      </c>
      <c r="L114" s="214">
        <f t="shared" si="54"/>
        <v>1.0146067415730338</v>
      </c>
      <c r="M114" s="214">
        <f t="shared" si="54"/>
        <v>0.94044943820224702</v>
      </c>
      <c r="N114" s="214">
        <f t="shared" si="54"/>
        <v>1</v>
      </c>
      <c r="O114" s="214">
        <f t="shared" si="54"/>
        <v>0.93180000000000007</v>
      </c>
      <c r="P114" s="214">
        <f t="shared" si="54"/>
        <v>0.95379999999999998</v>
      </c>
      <c r="Q114" s="214">
        <f t="shared" si="54"/>
        <v>0.94346000000000008</v>
      </c>
      <c r="R114" s="214">
        <f t="shared" si="54"/>
        <v>0.99120000000000008</v>
      </c>
      <c r="S114" s="214">
        <f t="shared" si="54"/>
        <v>0.96700000000000008</v>
      </c>
      <c r="T114" s="214">
        <f t="shared" si="54"/>
        <v>0.98052459016393434</v>
      </c>
      <c r="U114" s="214">
        <f t="shared" si="54"/>
        <v>0.95264400000000005</v>
      </c>
      <c r="V114" s="224"/>
      <c r="W114" s="215">
        <f>IF(OR(W113=0,W112=0),0,W113/W112)</f>
        <v>0.95264400000000005</v>
      </c>
    </row>
    <row r="115" spans="1:23" ht="15.75" customHeight="1">
      <c r="A115" s="1930"/>
      <c r="B115" s="1616"/>
      <c r="C115" s="1616"/>
      <c r="D115" s="1920">
        <v>34</v>
      </c>
      <c r="E115" s="1924" t="str">
        <f>+'PAA 2018'!G311</f>
        <v>Requerimientos atendidos en el marco del posconflicto</v>
      </c>
      <c r="F115" s="1909" t="str">
        <f>+'PAA 2018'!K311</f>
        <v>100%</v>
      </c>
      <c r="G115" s="1923" t="str">
        <f>+'PAA 2018'!L311</f>
        <v>Porcentaje</v>
      </c>
      <c r="H115" s="298" t="s">
        <v>47</v>
      </c>
      <c r="I115" s="369">
        <f>Catastro!J145</f>
        <v>8.3333333333333343E-2</v>
      </c>
      <c r="J115" s="369">
        <f>Catastro!K145</f>
        <v>8.3333333333333343E-2</v>
      </c>
      <c r="K115" s="369">
        <f>Catastro!L145</f>
        <v>8.3333333333333343E-2</v>
      </c>
      <c r="L115" s="369">
        <f>Catastro!M145</f>
        <v>8.3333333333333343E-2</v>
      </c>
      <c r="M115" s="369">
        <f>Catastro!N145</f>
        <v>8.3333333333333343E-2</v>
      </c>
      <c r="N115" s="369">
        <f>Catastro!O145</f>
        <v>8.3333333333333343E-2</v>
      </c>
      <c r="O115" s="369">
        <f>Catastro!P145</f>
        <v>8.3333333333333343E-2</v>
      </c>
      <c r="P115" s="369">
        <f>Catastro!Q145</f>
        <v>8.3333333333333343E-2</v>
      </c>
      <c r="Q115" s="369">
        <f>Catastro!R145</f>
        <v>8.3333333333333343E-2</v>
      </c>
      <c r="R115" s="369">
        <f>Catastro!S145</f>
        <v>8.3333333333333343E-2</v>
      </c>
      <c r="S115" s="369">
        <f>Catastro!T145</f>
        <v>8.3333333333333343E-2</v>
      </c>
      <c r="T115" s="369">
        <f>Catastro!U145</f>
        <v>8.3333333333333343E-2</v>
      </c>
      <c r="U115" s="369">
        <f>Catastro!V145</f>
        <v>1.0000000000000002</v>
      </c>
      <c r="V115" s="1934">
        <f>Catastro!W145</f>
        <v>0.05</v>
      </c>
      <c r="W115" s="302">
        <f>+(U115/U115)*V115</f>
        <v>0.05</v>
      </c>
    </row>
    <row r="116" spans="1:23" ht="15.75" customHeight="1">
      <c r="A116" s="1930"/>
      <c r="B116" s="1616"/>
      <c r="C116" s="1616"/>
      <c r="D116" s="1616"/>
      <c r="E116" s="1616"/>
      <c r="F116" s="1616"/>
      <c r="G116" s="1616"/>
      <c r="H116" s="303" t="s">
        <v>78</v>
      </c>
      <c r="I116" s="370">
        <f>Catastro!J146</f>
        <v>8.3333333333333343E-2</v>
      </c>
      <c r="J116" s="370">
        <f>Catastro!K146</f>
        <v>8.3333333333333343E-2</v>
      </c>
      <c r="K116" s="370">
        <f>Catastro!L146</f>
        <v>8.3333333333333343E-2</v>
      </c>
      <c r="L116" s="370">
        <f>Catastro!M146</f>
        <v>8.3333333333333343E-2</v>
      </c>
      <c r="M116" s="370">
        <f>Catastro!N146</f>
        <v>8.3333333333333343E-2</v>
      </c>
      <c r="N116" s="370">
        <f>Catastro!O146</f>
        <v>8.3333333333333343E-2</v>
      </c>
      <c r="O116" s="370">
        <f>Catastro!P146</f>
        <v>8.3299999999999999E-2</v>
      </c>
      <c r="P116" s="370">
        <f>Catastro!Q146</f>
        <v>8.3299999999999999E-2</v>
      </c>
      <c r="Q116" s="370">
        <f>Catastro!R146</f>
        <v>8.3299999999999999E-2</v>
      </c>
      <c r="R116" s="370">
        <f>Catastro!S146</f>
        <v>8.3299999999999999E-2</v>
      </c>
      <c r="S116" s="370">
        <f>Catastro!T146</f>
        <v>8.3299999999999999E-2</v>
      </c>
      <c r="T116" s="370">
        <f>Catastro!U146</f>
        <v>8.3500000000000005E-2</v>
      </c>
      <c r="U116" s="370">
        <f>Catastro!V146</f>
        <v>1.0000000000000002</v>
      </c>
      <c r="V116" s="1933"/>
      <c r="W116" s="305">
        <f>+U116/U115*V115</f>
        <v>0.05</v>
      </c>
    </row>
    <row r="117" spans="1:23" ht="15.75" customHeight="1">
      <c r="A117" s="1930"/>
      <c r="B117" s="1616"/>
      <c r="C117" s="1616"/>
      <c r="D117" s="1617"/>
      <c r="E117" s="1617"/>
      <c r="F117" s="1617"/>
      <c r="G117" s="1617"/>
      <c r="H117" s="203" t="s">
        <v>79</v>
      </c>
      <c r="I117" s="204">
        <f t="shared" ref="I117:U117" si="55">IF(OR(I116=0,I115=0),0,I116/I115)</f>
        <v>1</v>
      </c>
      <c r="J117" s="204">
        <f t="shared" si="55"/>
        <v>1</v>
      </c>
      <c r="K117" s="204">
        <f t="shared" si="55"/>
        <v>1</v>
      </c>
      <c r="L117" s="204">
        <f t="shared" si="55"/>
        <v>1</v>
      </c>
      <c r="M117" s="204">
        <f t="shared" si="55"/>
        <v>1</v>
      </c>
      <c r="N117" s="204">
        <f t="shared" si="55"/>
        <v>1</v>
      </c>
      <c r="O117" s="204">
        <f t="shared" si="55"/>
        <v>0.99959999999999993</v>
      </c>
      <c r="P117" s="204">
        <f t="shared" si="55"/>
        <v>0.99959999999999993</v>
      </c>
      <c r="Q117" s="204">
        <f t="shared" si="55"/>
        <v>0.99959999999999993</v>
      </c>
      <c r="R117" s="204">
        <f t="shared" si="55"/>
        <v>0.99959999999999993</v>
      </c>
      <c r="S117" s="204">
        <f t="shared" si="55"/>
        <v>0.99959999999999993</v>
      </c>
      <c r="T117" s="204">
        <f t="shared" si="55"/>
        <v>1.002</v>
      </c>
      <c r="U117" s="204">
        <f t="shared" si="55"/>
        <v>1</v>
      </c>
      <c r="V117" s="224"/>
      <c r="W117" s="206">
        <f>IF(OR(W116=0,W115=0),0,W116/W115)</f>
        <v>1</v>
      </c>
    </row>
    <row r="118" spans="1:23" ht="15.75" customHeight="1">
      <c r="A118" s="1930"/>
      <c r="B118" s="1616"/>
      <c r="C118" s="1616"/>
      <c r="D118" s="1911" t="s">
        <v>103</v>
      </c>
      <c r="E118" s="1720"/>
      <c r="F118" s="1918" t="str">
        <f>A94</f>
        <v>GESTION CATASTRAL</v>
      </c>
      <c r="G118" s="1721"/>
      <c r="H118" s="187" t="s">
        <v>47</v>
      </c>
      <c r="I118" s="191">
        <f t="shared" ref="I118:T118" si="56">(I94/$U$94)*$V$94+(I97/$U$97)*$V$97+(I100/$U$100)*$V$100+(I103/$U$103)*$V$103+(I106/$U$106)*$V$106+(I109/$U$109)*$V$109+(I112/$U$112)*$V$112+(I115/$U$115)*$V$115</f>
        <v>9.8541666666666673E-3</v>
      </c>
      <c r="J118" s="191">
        <f t="shared" si="56"/>
        <v>2.0491666666666668E-2</v>
      </c>
      <c r="K118" s="191">
        <f t="shared" si="56"/>
        <v>4.7321666666666672E-2</v>
      </c>
      <c r="L118" s="191">
        <f t="shared" si="56"/>
        <v>5.348166666666667E-2</v>
      </c>
      <c r="M118" s="191">
        <f t="shared" si="56"/>
        <v>8.1916666666666665E-2</v>
      </c>
      <c r="N118" s="191">
        <f t="shared" si="56"/>
        <v>0.12184666666666666</v>
      </c>
      <c r="O118" s="191">
        <f t="shared" si="56"/>
        <v>0.11194666666666668</v>
      </c>
      <c r="P118" s="191">
        <f t="shared" si="56"/>
        <v>5.7936666666666671E-2</v>
      </c>
      <c r="Q118" s="191">
        <f t="shared" si="56"/>
        <v>9.6601666666666669E-2</v>
      </c>
      <c r="R118" s="191">
        <f t="shared" si="56"/>
        <v>7.6471666666666674E-2</v>
      </c>
      <c r="S118" s="191">
        <f t="shared" si="56"/>
        <v>6.9816166666666665E-2</v>
      </c>
      <c r="T118" s="191">
        <f t="shared" si="56"/>
        <v>0.25231466666666669</v>
      </c>
      <c r="U118" s="193">
        <f t="shared" ref="U118:U119" si="57">SUM(I118:T118)</f>
        <v>1</v>
      </c>
      <c r="V118" s="1987">
        <f>SUM(V94:V117)</f>
        <v>1</v>
      </c>
      <c r="W118" s="1958"/>
    </row>
    <row r="119" spans="1:23" ht="15.75" customHeight="1">
      <c r="A119" s="1930"/>
      <c r="B119" s="1616"/>
      <c r="C119" s="1616"/>
      <c r="D119" s="1678"/>
      <c r="E119" s="1715"/>
      <c r="F119" s="1715"/>
      <c r="G119" s="1713"/>
      <c r="H119" s="194" t="s">
        <v>78</v>
      </c>
      <c r="I119" s="191">
        <f t="shared" ref="I119:T119" si="58">(I95/$U$94)*$V$94+(I98/$U$97)*$V$97+(I101/$U$100)*$V$100+(I104/$U$103)*$V$103+(I107/$U$106)*$V$106+(I110/$U$109)*$V$109+(I113/$U$112)*$V$112+(I116/$U$115)*$V$115</f>
        <v>1.4059107539267125E-2</v>
      </c>
      <c r="J119" s="191">
        <f t="shared" si="58"/>
        <v>2.4405645682127452E-2</v>
      </c>
      <c r="K119" s="191">
        <f t="shared" si="58"/>
        <v>4.2347178893064233E-2</v>
      </c>
      <c r="L119" s="191">
        <f t="shared" si="58"/>
        <v>5.7909037878233469E-2</v>
      </c>
      <c r="M119" s="191">
        <f t="shared" si="58"/>
        <v>8.6567420703684742E-2</v>
      </c>
      <c r="N119" s="191">
        <f t="shared" si="58"/>
        <v>0.11653716063858333</v>
      </c>
      <c r="O119" s="191">
        <f t="shared" si="58"/>
        <v>4.8898872591550825E-2</v>
      </c>
      <c r="P119" s="191">
        <f t="shared" si="58"/>
        <v>4.9511527328265657E-2</v>
      </c>
      <c r="Q119" s="191">
        <f t="shared" si="58"/>
        <v>8.4499502126263615E-2</v>
      </c>
      <c r="R119" s="191">
        <f t="shared" si="58"/>
        <v>0.11287785781996251</v>
      </c>
      <c r="S119" s="191">
        <f t="shared" si="58"/>
        <v>4.6145675603524255E-2</v>
      </c>
      <c r="T119" s="191">
        <f t="shared" si="58"/>
        <v>0.27996584804651997</v>
      </c>
      <c r="U119" s="193">
        <f t="shared" si="57"/>
        <v>0.96372483485104721</v>
      </c>
      <c r="V119" s="1936"/>
      <c r="W119" s="1959"/>
    </row>
    <row r="120" spans="1:23" ht="15.75" customHeight="1">
      <c r="A120" s="1931"/>
      <c r="B120" s="1908"/>
      <c r="C120" s="1908"/>
      <c r="D120" s="1912"/>
      <c r="E120" s="1913"/>
      <c r="F120" s="1913"/>
      <c r="G120" s="1919"/>
      <c r="H120" s="196" t="s">
        <v>79</v>
      </c>
      <c r="I120" s="197">
        <f t="shared" ref="I120:U120" si="59">IF(OR(I119=0,I118=0),0,I119/I118)</f>
        <v>1.4267170441539576</v>
      </c>
      <c r="J120" s="197">
        <f t="shared" si="59"/>
        <v>1.191003449310815</v>
      </c>
      <c r="K120" s="197">
        <f t="shared" si="59"/>
        <v>0.89487927784448762</v>
      </c>
      <c r="L120" s="197">
        <f t="shared" si="59"/>
        <v>1.0827829700813387</v>
      </c>
      <c r="M120" s="197">
        <f t="shared" si="59"/>
        <v>1.0567742100144628</v>
      </c>
      <c r="N120" s="197">
        <f t="shared" si="59"/>
        <v>0.95642469200566282</v>
      </c>
      <c r="O120" s="197">
        <f t="shared" si="59"/>
        <v>0.43680507912890798</v>
      </c>
      <c r="P120" s="197">
        <f t="shared" si="59"/>
        <v>0.85458018517229706</v>
      </c>
      <c r="Q120" s="197">
        <f t="shared" si="59"/>
        <v>0.87472095505181358</v>
      </c>
      <c r="R120" s="197">
        <f t="shared" si="59"/>
        <v>1.4760742473678159</v>
      </c>
      <c r="S120" s="197">
        <f t="shared" si="59"/>
        <v>0.66095974337640406</v>
      </c>
      <c r="T120" s="197">
        <f t="shared" si="59"/>
        <v>1.1095900676134032</v>
      </c>
      <c r="U120" s="197">
        <f t="shared" si="59"/>
        <v>0.96372483485104721</v>
      </c>
      <c r="V120" s="1988"/>
      <c r="W120" s="1960"/>
    </row>
    <row r="121" spans="1:23" ht="15.75" customHeight="1">
      <c r="A121" s="1915" t="str">
        <f>+'PAA 2018'!A316</f>
        <v xml:space="preserve">GESTIÓN DEL CONOCIMIENTO </v>
      </c>
      <c r="B121" s="1907">
        <f>+'PAA 2018'!B316</f>
        <v>3.5000000000000003E-2</v>
      </c>
      <c r="C121" s="1907">
        <f>+'PAA 2018'!B456</f>
        <v>3.4999999999999996E-2</v>
      </c>
      <c r="D121" s="1927">
        <v>35</v>
      </c>
      <c r="E121" s="1990" t="str">
        <f>+'PAA 2018'!G316</f>
        <v>Metodologías de procesamiento digital de imágenes para observación de la tierra</v>
      </c>
      <c r="F121" s="1994">
        <f>+'PAA 2018'!K316</f>
        <v>2</v>
      </c>
      <c r="G121" s="1994" t="str">
        <f>+'PAA 2018'!L316</f>
        <v>Número</v>
      </c>
      <c r="H121" s="434" t="s">
        <v>47</v>
      </c>
      <c r="I121" s="435">
        <f>Ciaf!J5</f>
        <v>0</v>
      </c>
      <c r="J121" s="435">
        <f>Ciaf!K5</f>
        <v>0</v>
      </c>
      <c r="K121" s="435">
        <f>Ciaf!L5</f>
        <v>0</v>
      </c>
      <c r="L121" s="435">
        <f>Ciaf!M5</f>
        <v>0</v>
      </c>
      <c r="M121" s="435">
        <f>Ciaf!N5</f>
        <v>0</v>
      </c>
      <c r="N121" s="435">
        <f>Ciaf!O5</f>
        <v>0</v>
      </c>
      <c r="O121" s="435">
        <f>Ciaf!P5</f>
        <v>0</v>
      </c>
      <c r="P121" s="435">
        <f>Ciaf!Q5</f>
        <v>0</v>
      </c>
      <c r="Q121" s="435">
        <f>Ciaf!R5</f>
        <v>0</v>
      </c>
      <c r="R121" s="435">
        <f>Ciaf!S5</f>
        <v>0</v>
      </c>
      <c r="S121" s="436">
        <f>Ciaf!T5</f>
        <v>1</v>
      </c>
      <c r="T121" s="436">
        <f>Ciaf!U5</f>
        <v>1</v>
      </c>
      <c r="U121" s="436">
        <f>Ciaf!V5</f>
        <v>2</v>
      </c>
      <c r="V121" s="2015">
        <f>Ciaf!W5</f>
        <v>0.1</v>
      </c>
      <c r="W121" s="437">
        <f>+(U121/U121)*V121</f>
        <v>0.1</v>
      </c>
    </row>
    <row r="122" spans="1:23" ht="15.75" customHeight="1">
      <c r="A122" s="1916"/>
      <c r="B122" s="1616"/>
      <c r="C122" s="1616"/>
      <c r="D122" s="1616"/>
      <c r="E122" s="1616"/>
      <c r="F122" s="1616"/>
      <c r="G122" s="1616"/>
      <c r="H122" s="303" t="s">
        <v>78</v>
      </c>
      <c r="I122" s="380">
        <f>Ciaf!J6</f>
        <v>0</v>
      </c>
      <c r="J122" s="380">
        <f>Ciaf!K6</f>
        <v>0</v>
      </c>
      <c r="K122" s="380">
        <f>Ciaf!L6</f>
        <v>0</v>
      </c>
      <c r="L122" s="380">
        <f>Ciaf!M6</f>
        <v>0</v>
      </c>
      <c r="M122" s="380">
        <f>Ciaf!N6</f>
        <v>0</v>
      </c>
      <c r="N122" s="380">
        <f>Ciaf!O6</f>
        <v>0</v>
      </c>
      <c r="O122" s="380">
        <f>Ciaf!P6</f>
        <v>0</v>
      </c>
      <c r="P122" s="380">
        <f>Ciaf!Q6</f>
        <v>0</v>
      </c>
      <c r="Q122" s="380">
        <f>Ciaf!R6</f>
        <v>0</v>
      </c>
      <c r="R122" s="380">
        <f>Ciaf!S6</f>
        <v>0</v>
      </c>
      <c r="S122" s="380">
        <f>Ciaf!T6</f>
        <v>1</v>
      </c>
      <c r="T122" s="380">
        <f>Ciaf!U6</f>
        <v>1</v>
      </c>
      <c r="U122" s="380">
        <f>Ciaf!V6</f>
        <v>2</v>
      </c>
      <c r="V122" s="1933"/>
      <c r="W122" s="305">
        <f>+U122/U121*V121</f>
        <v>0.1</v>
      </c>
    </row>
    <row r="123" spans="1:23" ht="15.75" customHeight="1">
      <c r="A123" s="1916"/>
      <c r="B123" s="1616"/>
      <c r="C123" s="1616"/>
      <c r="D123" s="1619"/>
      <c r="E123" s="1619"/>
      <c r="F123" s="1619"/>
      <c r="G123" s="1619"/>
      <c r="H123" s="203" t="s">
        <v>79</v>
      </c>
      <c r="I123" s="204">
        <f t="shared" ref="I123:U123" si="60">IF(OR(I122=0,I121=0),0,I122/I121)</f>
        <v>0</v>
      </c>
      <c r="J123" s="204">
        <f t="shared" si="60"/>
        <v>0</v>
      </c>
      <c r="K123" s="204">
        <f t="shared" si="60"/>
        <v>0</v>
      </c>
      <c r="L123" s="204">
        <f t="shared" si="60"/>
        <v>0</v>
      </c>
      <c r="M123" s="204">
        <f t="shared" si="60"/>
        <v>0</v>
      </c>
      <c r="N123" s="204">
        <f t="shared" si="60"/>
        <v>0</v>
      </c>
      <c r="O123" s="204">
        <f t="shared" si="60"/>
        <v>0</v>
      </c>
      <c r="P123" s="204">
        <f t="shared" si="60"/>
        <v>0</v>
      </c>
      <c r="Q123" s="204">
        <f t="shared" si="60"/>
        <v>0</v>
      </c>
      <c r="R123" s="204">
        <f t="shared" si="60"/>
        <v>0</v>
      </c>
      <c r="S123" s="204">
        <f t="shared" si="60"/>
        <v>1</v>
      </c>
      <c r="T123" s="204">
        <f t="shared" si="60"/>
        <v>1</v>
      </c>
      <c r="U123" s="204">
        <f t="shared" si="60"/>
        <v>1</v>
      </c>
      <c r="V123" s="224"/>
      <c r="W123" s="206">
        <f>IF(OR(W122=0,W121=0),0,W122/W121)</f>
        <v>1</v>
      </c>
    </row>
    <row r="124" spans="1:23" ht="15.75" customHeight="1">
      <c r="A124" s="1916"/>
      <c r="B124" s="1616"/>
      <c r="C124" s="1616"/>
      <c r="D124" s="1910">
        <v>36</v>
      </c>
      <c r="E124" s="1914" t="str">
        <f>+'PAA 2018'!G344</f>
        <v>Memorias técnicas de las jornadas técnico científicas realizadas en tmeas de uso y aplicación de las tecnologías de la información geográfica.</v>
      </c>
      <c r="F124" s="1909">
        <f>+'PAA 2018'!K344</f>
        <v>5</v>
      </c>
      <c r="G124" s="1923" t="str">
        <f>+'PAA 2018'!L344</f>
        <v>Jornadas</v>
      </c>
      <c r="H124" s="276" t="s">
        <v>47</v>
      </c>
      <c r="I124" s="283">
        <f>Ciaf!J39</f>
        <v>0</v>
      </c>
      <c r="J124" s="283">
        <f>Ciaf!K39</f>
        <v>0</v>
      </c>
      <c r="K124" s="283">
        <f>Ciaf!L39</f>
        <v>1</v>
      </c>
      <c r="L124" s="283">
        <f>Ciaf!M39</f>
        <v>0</v>
      </c>
      <c r="M124" s="283">
        <f>Ciaf!N39</f>
        <v>1</v>
      </c>
      <c r="N124" s="283">
        <f>Ciaf!O39</f>
        <v>0</v>
      </c>
      <c r="O124" s="283">
        <f>Ciaf!P39</f>
        <v>1</v>
      </c>
      <c r="P124" s="283">
        <f>Ciaf!Q39</f>
        <v>0</v>
      </c>
      <c r="Q124" s="283">
        <f>Ciaf!R39</f>
        <v>1</v>
      </c>
      <c r="R124" s="283">
        <f>Ciaf!S39</f>
        <v>0</v>
      </c>
      <c r="S124" s="283">
        <f>Ciaf!T39</f>
        <v>1</v>
      </c>
      <c r="T124" s="283">
        <f>Ciaf!U39</f>
        <v>0</v>
      </c>
      <c r="U124" s="283">
        <f>Ciaf!V39</f>
        <v>5</v>
      </c>
      <c r="V124" s="1941">
        <f>Ciaf!W39</f>
        <v>0.1</v>
      </c>
      <c r="W124" s="284">
        <f>+(U124/U124)*V124</f>
        <v>0.1</v>
      </c>
    </row>
    <row r="125" spans="1:23" ht="15.75" customHeight="1">
      <c r="A125" s="1916"/>
      <c r="B125" s="1616"/>
      <c r="C125" s="1616"/>
      <c r="D125" s="1616"/>
      <c r="E125" s="1616"/>
      <c r="F125" s="1616"/>
      <c r="G125" s="1616"/>
      <c r="H125" s="285" t="s">
        <v>78</v>
      </c>
      <c r="I125" s="291">
        <f>Ciaf!J40</f>
        <v>0</v>
      </c>
      <c r="J125" s="291">
        <f>Ciaf!K40</f>
        <v>0</v>
      </c>
      <c r="K125" s="291">
        <f>Ciaf!L40</f>
        <v>1</v>
      </c>
      <c r="L125" s="291">
        <f>Ciaf!M40</f>
        <v>0</v>
      </c>
      <c r="M125" s="291">
        <f>Ciaf!N40</f>
        <v>1</v>
      </c>
      <c r="N125" s="291">
        <f>Ciaf!O40</f>
        <v>1</v>
      </c>
      <c r="O125" s="291">
        <f>Ciaf!P40</f>
        <v>0</v>
      </c>
      <c r="P125" s="291">
        <f>Ciaf!Q40</f>
        <v>0</v>
      </c>
      <c r="Q125" s="291">
        <f>Ciaf!R40</f>
        <v>1</v>
      </c>
      <c r="R125" s="291">
        <f>Ciaf!S40</f>
        <v>0</v>
      </c>
      <c r="S125" s="291">
        <f>Ciaf!T40</f>
        <v>1</v>
      </c>
      <c r="T125" s="291">
        <f>Ciaf!U40</f>
        <v>0</v>
      </c>
      <c r="U125" s="291">
        <f>Ciaf!V40</f>
        <v>5</v>
      </c>
      <c r="V125" s="1942"/>
      <c r="W125" s="292">
        <f>+U125/U124*V124</f>
        <v>0.1</v>
      </c>
    </row>
    <row r="126" spans="1:23" ht="15.75" customHeight="1">
      <c r="A126" s="1916"/>
      <c r="B126" s="1616"/>
      <c r="C126" s="1616"/>
      <c r="D126" s="1619"/>
      <c r="E126" s="1619"/>
      <c r="F126" s="1619"/>
      <c r="G126" s="1619"/>
      <c r="H126" s="203" t="s">
        <v>79</v>
      </c>
      <c r="I126" s="214">
        <f t="shared" ref="I126:U126" si="61">IF(OR(I125=0,I124=0),0,I125/I124)</f>
        <v>0</v>
      </c>
      <c r="J126" s="214">
        <f t="shared" si="61"/>
        <v>0</v>
      </c>
      <c r="K126" s="214">
        <f t="shared" si="61"/>
        <v>1</v>
      </c>
      <c r="L126" s="214">
        <f t="shared" si="61"/>
        <v>0</v>
      </c>
      <c r="M126" s="214">
        <f t="shared" si="61"/>
        <v>1</v>
      </c>
      <c r="N126" s="214">
        <f t="shared" si="61"/>
        <v>0</v>
      </c>
      <c r="O126" s="214">
        <f t="shared" si="61"/>
        <v>0</v>
      </c>
      <c r="P126" s="214">
        <f t="shared" si="61"/>
        <v>0</v>
      </c>
      <c r="Q126" s="214">
        <f t="shared" si="61"/>
        <v>1</v>
      </c>
      <c r="R126" s="214">
        <f t="shared" si="61"/>
        <v>0</v>
      </c>
      <c r="S126" s="214">
        <f t="shared" si="61"/>
        <v>1</v>
      </c>
      <c r="T126" s="214">
        <f t="shared" si="61"/>
        <v>0</v>
      </c>
      <c r="U126" s="214">
        <f t="shared" si="61"/>
        <v>1</v>
      </c>
      <c r="V126" s="224"/>
      <c r="W126" s="215">
        <f>IF(OR(W125=0,W124=0),0,W125/W124)</f>
        <v>1</v>
      </c>
    </row>
    <row r="127" spans="1:23" ht="15.75" customHeight="1">
      <c r="A127" s="1916"/>
      <c r="B127" s="1616"/>
      <c r="C127" s="1616"/>
      <c r="D127" s="1910">
        <v>37</v>
      </c>
      <c r="E127" s="1914" t="str">
        <f>+'PAA 2018'!G352</f>
        <v>Procesos de transferencia presencial y virtual</v>
      </c>
      <c r="F127" s="1909">
        <f>+'PAA 2018'!K352</f>
        <v>25</v>
      </c>
      <c r="G127" s="1923" t="str">
        <f>+'PAA 2018'!L352</f>
        <v>Procesos</v>
      </c>
      <c r="H127" s="298" t="s">
        <v>47</v>
      </c>
      <c r="I127" s="377">
        <f>Ciaf!J59</f>
        <v>0</v>
      </c>
      <c r="J127" s="377">
        <f>Ciaf!K59</f>
        <v>0</v>
      </c>
      <c r="K127" s="377">
        <f>Ciaf!L59</f>
        <v>2</v>
      </c>
      <c r="L127" s="377">
        <f>Ciaf!M59</f>
        <v>0</v>
      </c>
      <c r="M127" s="377">
        <f>Ciaf!N59</f>
        <v>1</v>
      </c>
      <c r="N127" s="377">
        <f>Ciaf!O59</f>
        <v>2</v>
      </c>
      <c r="O127" s="377">
        <f>Ciaf!P59</f>
        <v>1</v>
      </c>
      <c r="P127" s="377">
        <f>Ciaf!Q59</f>
        <v>2</v>
      </c>
      <c r="Q127" s="377">
        <f>Ciaf!R59</f>
        <v>3</v>
      </c>
      <c r="R127" s="377">
        <f>Ciaf!S59</f>
        <v>4</v>
      </c>
      <c r="S127" s="377">
        <f>Ciaf!T59</f>
        <v>10</v>
      </c>
      <c r="T127" s="377">
        <f>Ciaf!U59</f>
        <v>0</v>
      </c>
      <c r="U127" s="377">
        <f>Ciaf!V59</f>
        <v>25</v>
      </c>
      <c r="V127" s="1943">
        <f>Ciaf!W59</f>
        <v>0.1</v>
      </c>
      <c r="W127" s="302">
        <f>+(U127/U127)*V127</f>
        <v>0.1</v>
      </c>
    </row>
    <row r="128" spans="1:23" ht="15.75" customHeight="1">
      <c r="A128" s="1916"/>
      <c r="B128" s="1616"/>
      <c r="C128" s="1616"/>
      <c r="D128" s="1616"/>
      <c r="E128" s="1616"/>
      <c r="F128" s="1616"/>
      <c r="G128" s="1616"/>
      <c r="H128" s="303" t="s">
        <v>78</v>
      </c>
      <c r="I128" s="380">
        <f>Ciaf!J60</f>
        <v>0</v>
      </c>
      <c r="J128" s="380">
        <f>Ciaf!K60</f>
        <v>0</v>
      </c>
      <c r="K128" s="380">
        <f>Ciaf!L60</f>
        <v>2</v>
      </c>
      <c r="L128" s="380">
        <f>Ciaf!M60</f>
        <v>0</v>
      </c>
      <c r="M128" s="380">
        <f>Ciaf!N60</f>
        <v>2</v>
      </c>
      <c r="N128" s="380">
        <f>Ciaf!O60</f>
        <v>1</v>
      </c>
      <c r="O128" s="380">
        <f>Ciaf!P60</f>
        <v>2</v>
      </c>
      <c r="P128" s="380">
        <f>Ciaf!Q60</f>
        <v>2</v>
      </c>
      <c r="Q128" s="380">
        <f>Ciaf!R60</f>
        <v>2</v>
      </c>
      <c r="R128" s="380">
        <f>Ciaf!S60</f>
        <v>4</v>
      </c>
      <c r="S128" s="380">
        <f>Ciaf!T60</f>
        <v>10</v>
      </c>
      <c r="T128" s="380">
        <f>Ciaf!U60</f>
        <v>0</v>
      </c>
      <c r="U128" s="380">
        <f>Ciaf!V60</f>
        <v>25</v>
      </c>
      <c r="V128" s="1933"/>
      <c r="W128" s="305">
        <f>+U128/U127*V127</f>
        <v>0.1</v>
      </c>
    </row>
    <row r="129" spans="1:23" ht="15.75" customHeight="1">
      <c r="A129" s="1916"/>
      <c r="B129" s="1616"/>
      <c r="C129" s="1616"/>
      <c r="D129" s="1619"/>
      <c r="E129" s="1619"/>
      <c r="F129" s="1619"/>
      <c r="G129" s="1619"/>
      <c r="H129" s="203" t="s">
        <v>79</v>
      </c>
      <c r="I129" s="204">
        <f t="shared" ref="I129:U129" si="62">IF(OR(I128=0,I127=0),0,I128/I127)</f>
        <v>0</v>
      </c>
      <c r="J129" s="204">
        <f t="shared" si="62"/>
        <v>0</v>
      </c>
      <c r="K129" s="204">
        <f t="shared" si="62"/>
        <v>1</v>
      </c>
      <c r="L129" s="204">
        <f t="shared" si="62"/>
        <v>0</v>
      </c>
      <c r="M129" s="204">
        <f t="shared" si="62"/>
        <v>2</v>
      </c>
      <c r="N129" s="204">
        <f t="shared" si="62"/>
        <v>0.5</v>
      </c>
      <c r="O129" s="204">
        <f t="shared" si="62"/>
        <v>2</v>
      </c>
      <c r="P129" s="204">
        <f t="shared" si="62"/>
        <v>1</v>
      </c>
      <c r="Q129" s="204">
        <f t="shared" si="62"/>
        <v>0.66666666666666663</v>
      </c>
      <c r="R129" s="204">
        <f t="shared" si="62"/>
        <v>1</v>
      </c>
      <c r="S129" s="204">
        <f t="shared" si="62"/>
        <v>1</v>
      </c>
      <c r="T129" s="204">
        <f t="shared" si="62"/>
        <v>0</v>
      </c>
      <c r="U129" s="204">
        <f t="shared" si="62"/>
        <v>1</v>
      </c>
      <c r="V129" s="224"/>
      <c r="W129" s="206">
        <f>IF(OR(W128=0,W127=0),0,W128/W127)</f>
        <v>1</v>
      </c>
    </row>
    <row r="130" spans="1:23" ht="15.75" customHeight="1">
      <c r="A130" s="1916"/>
      <c r="B130" s="1616"/>
      <c r="C130" s="1616"/>
      <c r="D130" s="1910">
        <v>38</v>
      </c>
      <c r="E130" s="1914" t="str">
        <f>+'PAA 2018'!G358</f>
        <v>Metodologías y procedimientos innovadores en percepción remota para la generación de información geográfica, cartográfica, agrologica y catastral I+D+i</v>
      </c>
      <c r="F130" s="1909">
        <f>+'PAA 2018'!K358</f>
        <v>4</v>
      </c>
      <c r="G130" s="1923" t="str">
        <f>+'PAA 2018'!L358</f>
        <v>Metodologías</v>
      </c>
      <c r="H130" s="276" t="s">
        <v>47</v>
      </c>
      <c r="I130" s="283">
        <f>Ciaf!J79</f>
        <v>0</v>
      </c>
      <c r="J130" s="283">
        <f>Ciaf!K79</f>
        <v>0</v>
      </c>
      <c r="K130" s="283">
        <f>Ciaf!L79</f>
        <v>0</v>
      </c>
      <c r="L130" s="283">
        <f>Ciaf!M79</f>
        <v>0</v>
      </c>
      <c r="M130" s="283">
        <f>Ciaf!N79</f>
        <v>0</v>
      </c>
      <c r="N130" s="283">
        <f>Ciaf!O79</f>
        <v>0</v>
      </c>
      <c r="O130" s="283">
        <f>Ciaf!P79</f>
        <v>0</v>
      </c>
      <c r="P130" s="283">
        <f>Ciaf!Q79</f>
        <v>0</v>
      </c>
      <c r="Q130" s="283">
        <f>Ciaf!R79</f>
        <v>1</v>
      </c>
      <c r="R130" s="283">
        <f>Ciaf!S79</f>
        <v>1</v>
      </c>
      <c r="S130" s="283">
        <f>Ciaf!T79</f>
        <v>2</v>
      </c>
      <c r="T130" s="283">
        <f>Ciaf!U79</f>
        <v>0</v>
      </c>
      <c r="U130" s="283">
        <f>Ciaf!V79</f>
        <v>4</v>
      </c>
      <c r="V130" s="1941">
        <f>Ciaf!W79</f>
        <v>0.1</v>
      </c>
      <c r="W130" s="284">
        <f>+(U130/U130)*V130</f>
        <v>0.1</v>
      </c>
    </row>
    <row r="131" spans="1:23" ht="15.75" customHeight="1">
      <c r="A131" s="1916"/>
      <c r="B131" s="1616"/>
      <c r="C131" s="1616"/>
      <c r="D131" s="1616"/>
      <c r="E131" s="1616"/>
      <c r="F131" s="1616"/>
      <c r="G131" s="1616"/>
      <c r="H131" s="285" t="s">
        <v>78</v>
      </c>
      <c r="I131" s="291">
        <f>Ciaf!J80</f>
        <v>0</v>
      </c>
      <c r="J131" s="291">
        <f>Ciaf!K80</f>
        <v>0</v>
      </c>
      <c r="K131" s="291">
        <f>Ciaf!L80</f>
        <v>0</v>
      </c>
      <c r="L131" s="291">
        <f>Ciaf!M80</f>
        <v>0</v>
      </c>
      <c r="M131" s="291">
        <f>Ciaf!N80</f>
        <v>0</v>
      </c>
      <c r="N131" s="291">
        <f>Ciaf!O80</f>
        <v>0</v>
      </c>
      <c r="O131" s="291">
        <f>Ciaf!P80</f>
        <v>0</v>
      </c>
      <c r="P131" s="291">
        <f>Ciaf!Q80</f>
        <v>0</v>
      </c>
      <c r="Q131" s="291">
        <f>Ciaf!R80</f>
        <v>2</v>
      </c>
      <c r="R131" s="291">
        <f>Ciaf!S80</f>
        <v>0</v>
      </c>
      <c r="S131" s="291">
        <f>Ciaf!T80</f>
        <v>2</v>
      </c>
      <c r="T131" s="291">
        <f>Ciaf!U80</f>
        <v>0</v>
      </c>
      <c r="U131" s="291">
        <f>Ciaf!V80</f>
        <v>4</v>
      </c>
      <c r="V131" s="1942"/>
      <c r="W131" s="292">
        <f>+U131/U130*V130</f>
        <v>0.1</v>
      </c>
    </row>
    <row r="132" spans="1:23" ht="15.75" customHeight="1">
      <c r="A132" s="1916"/>
      <c r="B132" s="1616"/>
      <c r="C132" s="1616"/>
      <c r="D132" s="1619"/>
      <c r="E132" s="1619"/>
      <c r="F132" s="1619"/>
      <c r="G132" s="1619"/>
      <c r="H132" s="203" t="s">
        <v>79</v>
      </c>
      <c r="I132" s="214">
        <f t="shared" ref="I132:U132" si="63">IF(OR(I131=0,I130=0),0,I131/I130)</f>
        <v>0</v>
      </c>
      <c r="J132" s="214">
        <f t="shared" si="63"/>
        <v>0</v>
      </c>
      <c r="K132" s="214">
        <f t="shared" si="63"/>
        <v>0</v>
      </c>
      <c r="L132" s="214">
        <f t="shared" si="63"/>
        <v>0</v>
      </c>
      <c r="M132" s="214">
        <f t="shared" si="63"/>
        <v>0</v>
      </c>
      <c r="N132" s="214">
        <f t="shared" si="63"/>
        <v>0</v>
      </c>
      <c r="O132" s="214">
        <f t="shared" si="63"/>
        <v>0</v>
      </c>
      <c r="P132" s="214">
        <f t="shared" si="63"/>
        <v>0</v>
      </c>
      <c r="Q132" s="214">
        <f t="shared" si="63"/>
        <v>2</v>
      </c>
      <c r="R132" s="214">
        <f t="shared" si="63"/>
        <v>0</v>
      </c>
      <c r="S132" s="214">
        <f t="shared" si="63"/>
        <v>1</v>
      </c>
      <c r="T132" s="214">
        <f t="shared" si="63"/>
        <v>0</v>
      </c>
      <c r="U132" s="214">
        <f t="shared" si="63"/>
        <v>1</v>
      </c>
      <c r="V132" s="224"/>
      <c r="W132" s="215">
        <f>IF(OR(W131=0,W130=0),0,W131/W130)</f>
        <v>1</v>
      </c>
    </row>
    <row r="133" spans="1:23" ht="15.75" customHeight="1">
      <c r="A133" s="1916"/>
      <c r="B133" s="1616"/>
      <c r="C133" s="1616"/>
      <c r="D133" s="1910">
        <v>39</v>
      </c>
      <c r="E133" s="1914" t="str">
        <f>+'PAA 2018'!G402</f>
        <v>Artículos científicos enviados para evaluación de revistas indexadas</v>
      </c>
      <c r="F133" s="1923">
        <f>+'PAA 2018'!K402</f>
        <v>1</v>
      </c>
      <c r="G133" s="1923" t="str">
        <f>+'PAA 2018'!L402</f>
        <v>Porcentaje</v>
      </c>
      <c r="H133" s="298" t="s">
        <v>47</v>
      </c>
      <c r="I133" s="369">
        <f>Ciaf!J129</f>
        <v>0</v>
      </c>
      <c r="J133" s="369">
        <f>Ciaf!K129</f>
        <v>0</v>
      </c>
      <c r="K133" s="369">
        <f>Ciaf!L129</f>
        <v>0.05</v>
      </c>
      <c r="L133" s="369">
        <f>Ciaf!M129</f>
        <v>0.1</v>
      </c>
      <c r="M133" s="369">
        <f>Ciaf!N129</f>
        <v>0.15</v>
      </c>
      <c r="N133" s="369">
        <f>Ciaf!O129</f>
        <v>0.15</v>
      </c>
      <c r="O133" s="369">
        <f>Ciaf!P129</f>
        <v>0.15</v>
      </c>
      <c r="P133" s="369">
        <f>Ciaf!Q129</f>
        <v>0.15</v>
      </c>
      <c r="Q133" s="369">
        <f>Ciaf!R129</f>
        <v>0.15</v>
      </c>
      <c r="R133" s="369">
        <f>Ciaf!S129</f>
        <v>0.05</v>
      </c>
      <c r="S133" s="369">
        <f>Ciaf!T129</f>
        <v>0.05</v>
      </c>
      <c r="T133" s="369">
        <f>Ciaf!U129</f>
        <v>0</v>
      </c>
      <c r="U133" s="333">
        <f>Ciaf!V129</f>
        <v>1.0000000000000002</v>
      </c>
      <c r="V133" s="1943">
        <f>Ciaf!W129</f>
        <v>0.1</v>
      </c>
      <c r="W133" s="302">
        <f>+(U133/U133)*V133</f>
        <v>0.1</v>
      </c>
    </row>
    <row r="134" spans="1:23" ht="15.75" customHeight="1">
      <c r="A134" s="1916"/>
      <c r="B134" s="1616"/>
      <c r="C134" s="1616"/>
      <c r="D134" s="1616"/>
      <c r="E134" s="1616"/>
      <c r="F134" s="1616"/>
      <c r="G134" s="1616"/>
      <c r="H134" s="303" t="s">
        <v>78</v>
      </c>
      <c r="I134" s="370">
        <f>Ciaf!J130</f>
        <v>0</v>
      </c>
      <c r="J134" s="370">
        <f>Ciaf!K130</f>
        <v>0</v>
      </c>
      <c r="K134" s="370">
        <f>Ciaf!L130</f>
        <v>0.05</v>
      </c>
      <c r="L134" s="370">
        <f>Ciaf!M130</f>
        <v>0.1</v>
      </c>
      <c r="M134" s="370">
        <f>Ciaf!N130</f>
        <v>0.15</v>
      </c>
      <c r="N134" s="370">
        <f>Ciaf!O130</f>
        <v>0.15</v>
      </c>
      <c r="O134" s="370">
        <f>Ciaf!P130</f>
        <v>0.15</v>
      </c>
      <c r="P134" s="370">
        <f>Ciaf!Q130</f>
        <v>0.15</v>
      </c>
      <c r="Q134" s="370">
        <f>Ciaf!R130</f>
        <v>0.15</v>
      </c>
      <c r="R134" s="370">
        <f>Ciaf!S130</f>
        <v>0.05</v>
      </c>
      <c r="S134" s="370">
        <f>Ciaf!T130</f>
        <v>0.05</v>
      </c>
      <c r="T134" s="370">
        <f>Ciaf!U130</f>
        <v>0</v>
      </c>
      <c r="U134" s="342">
        <f>Ciaf!V130</f>
        <v>1.0000000000000002</v>
      </c>
      <c r="V134" s="1933"/>
      <c r="W134" s="305">
        <f>+U134/U133*V133</f>
        <v>0.1</v>
      </c>
    </row>
    <row r="135" spans="1:23" ht="15.75" customHeight="1">
      <c r="A135" s="1916"/>
      <c r="B135" s="1616"/>
      <c r="C135" s="1616"/>
      <c r="D135" s="1619"/>
      <c r="E135" s="1619"/>
      <c r="F135" s="1619"/>
      <c r="G135" s="1619"/>
      <c r="H135" s="203" t="s">
        <v>79</v>
      </c>
      <c r="I135" s="204">
        <f t="shared" ref="I135:U135" si="64">IF(OR(I134=0,I133=0),0,I134/I133)</f>
        <v>0</v>
      </c>
      <c r="J135" s="204">
        <f t="shared" si="64"/>
        <v>0</v>
      </c>
      <c r="K135" s="204">
        <f t="shared" si="64"/>
        <v>1</v>
      </c>
      <c r="L135" s="204">
        <f t="shared" si="64"/>
        <v>1</v>
      </c>
      <c r="M135" s="204">
        <f t="shared" si="64"/>
        <v>1</v>
      </c>
      <c r="N135" s="204">
        <f t="shared" si="64"/>
        <v>1</v>
      </c>
      <c r="O135" s="204">
        <f t="shared" si="64"/>
        <v>1</v>
      </c>
      <c r="P135" s="204">
        <f t="shared" si="64"/>
        <v>1</v>
      </c>
      <c r="Q135" s="204">
        <f t="shared" si="64"/>
        <v>1</v>
      </c>
      <c r="R135" s="204">
        <f t="shared" si="64"/>
        <v>1</v>
      </c>
      <c r="S135" s="204">
        <f t="shared" si="64"/>
        <v>1</v>
      </c>
      <c r="T135" s="204">
        <f t="shared" si="64"/>
        <v>0</v>
      </c>
      <c r="U135" s="204">
        <f t="shared" si="64"/>
        <v>1</v>
      </c>
      <c r="V135" s="224"/>
      <c r="W135" s="206">
        <f>IF(OR(W134=0,W133=0),0,W134/W133)</f>
        <v>1</v>
      </c>
    </row>
    <row r="136" spans="1:23" ht="15.75" customHeight="1">
      <c r="A136" s="1916"/>
      <c r="B136" s="1616"/>
      <c r="C136" s="1616"/>
      <c r="D136" s="1910">
        <v>40</v>
      </c>
      <c r="E136" s="1914" t="str">
        <f>+'PAA 2018'!G418</f>
        <v>Nuevos geo-servicios de planchas historicas a escala 1:25,000 integrado en el SIG - NODO para el apoyo a la política de Tierras</v>
      </c>
      <c r="F136" s="1923">
        <f>+'PAA 2018'!K418</f>
        <v>5</v>
      </c>
      <c r="G136" s="1923" t="str">
        <f>+'PAA 2018'!L418</f>
        <v>Geo-servicios</v>
      </c>
      <c r="H136" s="276" t="s">
        <v>47</v>
      </c>
      <c r="I136" s="283">
        <f>Ciaf!J151</f>
        <v>0</v>
      </c>
      <c r="J136" s="283">
        <f>Ciaf!K151</f>
        <v>0</v>
      </c>
      <c r="K136" s="283">
        <f>Ciaf!L151</f>
        <v>0</v>
      </c>
      <c r="L136" s="283">
        <f>Ciaf!M151</f>
        <v>0</v>
      </c>
      <c r="M136" s="283">
        <f>Ciaf!N151</f>
        <v>2</v>
      </c>
      <c r="N136" s="283">
        <f>Ciaf!O151</f>
        <v>0</v>
      </c>
      <c r="O136" s="283">
        <f>Ciaf!P151</f>
        <v>0</v>
      </c>
      <c r="P136" s="283">
        <f>Ciaf!Q151</f>
        <v>2</v>
      </c>
      <c r="Q136" s="283">
        <f>Ciaf!R151</f>
        <v>0</v>
      </c>
      <c r="R136" s="283">
        <f>Ciaf!S151</f>
        <v>0</v>
      </c>
      <c r="S136" s="283">
        <f>Ciaf!T151</f>
        <v>1</v>
      </c>
      <c r="T136" s="283">
        <f>Ciaf!U151</f>
        <v>0</v>
      </c>
      <c r="U136" s="283">
        <f>Ciaf!V151</f>
        <v>5</v>
      </c>
      <c r="V136" s="1941">
        <f>Ciaf!W151</f>
        <v>0.1</v>
      </c>
      <c r="W136" s="284">
        <f>+(U136/U136)*V136</f>
        <v>0.1</v>
      </c>
    </row>
    <row r="137" spans="1:23" ht="15.75" customHeight="1">
      <c r="A137" s="1916"/>
      <c r="B137" s="1616"/>
      <c r="C137" s="1616"/>
      <c r="D137" s="1616"/>
      <c r="E137" s="1616"/>
      <c r="F137" s="1616"/>
      <c r="G137" s="1616"/>
      <c r="H137" s="285" t="s">
        <v>78</v>
      </c>
      <c r="I137" s="291">
        <f>Ciaf!J152</f>
        <v>0</v>
      </c>
      <c r="J137" s="291">
        <f>Ciaf!K152</f>
        <v>0</v>
      </c>
      <c r="K137" s="291">
        <f>Ciaf!L152</f>
        <v>0</v>
      </c>
      <c r="L137" s="291">
        <f>Ciaf!M152</f>
        <v>0</v>
      </c>
      <c r="M137" s="291">
        <f>Ciaf!N152</f>
        <v>2</v>
      </c>
      <c r="N137" s="291">
        <f>Ciaf!O152</f>
        <v>0</v>
      </c>
      <c r="O137" s="291">
        <f>Ciaf!P152</f>
        <v>0</v>
      </c>
      <c r="P137" s="291">
        <f>Ciaf!Q152</f>
        <v>2</v>
      </c>
      <c r="Q137" s="291">
        <f>Ciaf!R152</f>
        <v>0</v>
      </c>
      <c r="R137" s="291">
        <f>Ciaf!S152</f>
        <v>0</v>
      </c>
      <c r="S137" s="291">
        <f>Ciaf!T152</f>
        <v>1</v>
      </c>
      <c r="T137" s="291">
        <f>Ciaf!U152</f>
        <v>0</v>
      </c>
      <c r="U137" s="291">
        <f>Ciaf!V152</f>
        <v>5</v>
      </c>
      <c r="V137" s="1942"/>
      <c r="W137" s="292">
        <f>+U137/U136*V136</f>
        <v>0.1</v>
      </c>
    </row>
    <row r="138" spans="1:23" ht="15.75" customHeight="1">
      <c r="A138" s="1916"/>
      <c r="B138" s="1616"/>
      <c r="C138" s="1616"/>
      <c r="D138" s="1619"/>
      <c r="E138" s="1619"/>
      <c r="F138" s="1619"/>
      <c r="G138" s="1619"/>
      <c r="H138" s="203" t="s">
        <v>79</v>
      </c>
      <c r="I138" s="214">
        <f t="shared" ref="I138:U138" si="65">IF(OR(I137=0,I136=0),0,I137/I136)</f>
        <v>0</v>
      </c>
      <c r="J138" s="214">
        <f t="shared" si="65"/>
        <v>0</v>
      </c>
      <c r="K138" s="214">
        <f t="shared" si="65"/>
        <v>0</v>
      </c>
      <c r="L138" s="214">
        <f t="shared" si="65"/>
        <v>0</v>
      </c>
      <c r="M138" s="214">
        <f t="shared" si="65"/>
        <v>1</v>
      </c>
      <c r="N138" s="214">
        <f t="shared" si="65"/>
        <v>0</v>
      </c>
      <c r="O138" s="214">
        <f t="shared" si="65"/>
        <v>0</v>
      </c>
      <c r="P138" s="214">
        <f t="shared" si="65"/>
        <v>1</v>
      </c>
      <c r="Q138" s="214">
        <f t="shared" si="65"/>
        <v>0</v>
      </c>
      <c r="R138" s="214">
        <f t="shared" si="65"/>
        <v>0</v>
      </c>
      <c r="S138" s="214">
        <f t="shared" si="65"/>
        <v>1</v>
      </c>
      <c r="T138" s="214">
        <f t="shared" si="65"/>
        <v>0</v>
      </c>
      <c r="U138" s="214">
        <f t="shared" si="65"/>
        <v>1</v>
      </c>
      <c r="V138" s="224"/>
      <c r="W138" s="215">
        <f>IF(OR(W137=0,W136=0),0,W137/W136)</f>
        <v>1</v>
      </c>
    </row>
    <row r="139" spans="1:23" ht="15.75" customHeight="1">
      <c r="A139" s="1916"/>
      <c r="B139" s="1616"/>
      <c r="C139" s="1616"/>
      <c r="D139" s="1910">
        <v>41</v>
      </c>
      <c r="E139" s="1914" t="str">
        <f>+'PAA 2018'!G428</f>
        <v>Nuevos geo-servicios disponibles dentro del portal geográfico nacional</v>
      </c>
      <c r="F139" s="1923">
        <f>+'PAA 2018'!K428</f>
        <v>30</v>
      </c>
      <c r="G139" s="1923" t="str">
        <f>+'PAA 2018'!L428</f>
        <v xml:space="preserve">Geo-servicios </v>
      </c>
      <c r="H139" s="298" t="s">
        <v>47</v>
      </c>
      <c r="I139" s="369">
        <f>Ciaf!J171</f>
        <v>0</v>
      </c>
      <c r="J139" s="369">
        <f>Ciaf!K171</f>
        <v>0</v>
      </c>
      <c r="K139" s="369">
        <f>Ciaf!L171</f>
        <v>0</v>
      </c>
      <c r="L139" s="369">
        <f>Ciaf!M171</f>
        <v>0</v>
      </c>
      <c r="M139" s="369">
        <f>Ciaf!N171</f>
        <v>0</v>
      </c>
      <c r="N139" s="448">
        <f>Ciaf!O171</f>
        <v>10</v>
      </c>
      <c r="O139" s="369">
        <f>Ciaf!P171</f>
        <v>0</v>
      </c>
      <c r="P139" s="369">
        <f>Ciaf!Q171</f>
        <v>0</v>
      </c>
      <c r="Q139" s="448">
        <f>Ciaf!R171</f>
        <v>10</v>
      </c>
      <c r="R139" s="369">
        <f>Ciaf!S171</f>
        <v>0</v>
      </c>
      <c r="S139" s="369">
        <f>Ciaf!T171</f>
        <v>0</v>
      </c>
      <c r="T139" s="448">
        <f>Ciaf!U171</f>
        <v>10</v>
      </c>
      <c r="U139" s="377">
        <f>Ciaf!V171</f>
        <v>30</v>
      </c>
      <c r="V139" s="1943">
        <f>Ciaf!W171</f>
        <v>0.1</v>
      </c>
      <c r="W139" s="302">
        <f>+(U139/U139)*V139</f>
        <v>0.1</v>
      </c>
    </row>
    <row r="140" spans="1:23" ht="15.75" customHeight="1">
      <c r="A140" s="1916"/>
      <c r="B140" s="1616"/>
      <c r="C140" s="1616"/>
      <c r="D140" s="1616"/>
      <c r="E140" s="1616"/>
      <c r="F140" s="1616"/>
      <c r="G140" s="1616"/>
      <c r="H140" s="303" t="s">
        <v>78</v>
      </c>
      <c r="I140" s="370">
        <f>Ciaf!J172</f>
        <v>0</v>
      </c>
      <c r="J140" s="370">
        <f>Ciaf!K172</f>
        <v>0</v>
      </c>
      <c r="K140" s="370">
        <f>Ciaf!L172</f>
        <v>0</v>
      </c>
      <c r="L140" s="370">
        <f>Ciaf!M172</f>
        <v>0</v>
      </c>
      <c r="M140" s="370">
        <f>Ciaf!N172</f>
        <v>0</v>
      </c>
      <c r="N140" s="337">
        <f>Ciaf!O172</f>
        <v>10</v>
      </c>
      <c r="O140" s="370">
        <f>Ciaf!P172</f>
        <v>0</v>
      </c>
      <c r="P140" s="370">
        <f>Ciaf!Q172</f>
        <v>0</v>
      </c>
      <c r="Q140" s="449">
        <f>Ciaf!R172</f>
        <v>15</v>
      </c>
      <c r="R140" s="370">
        <f>Ciaf!S172</f>
        <v>0</v>
      </c>
      <c r="S140" s="370">
        <f>Ciaf!T172</f>
        <v>0</v>
      </c>
      <c r="T140" s="337">
        <f>Ciaf!U172</f>
        <v>5</v>
      </c>
      <c r="U140" s="380">
        <f>Ciaf!V172</f>
        <v>30</v>
      </c>
      <c r="V140" s="1933"/>
      <c r="W140" s="305">
        <f>+U140/U139*V139</f>
        <v>0.1</v>
      </c>
    </row>
    <row r="141" spans="1:23" ht="15.75" customHeight="1">
      <c r="A141" s="1916"/>
      <c r="B141" s="1616"/>
      <c r="C141" s="1616"/>
      <c r="D141" s="1619"/>
      <c r="E141" s="1619"/>
      <c r="F141" s="1619"/>
      <c r="G141" s="1619"/>
      <c r="H141" s="203" t="s">
        <v>79</v>
      </c>
      <c r="I141" s="204">
        <f t="shared" ref="I141:U141" si="66">IF(OR(I140=0,I139=0),0,I140/I139)</f>
        <v>0</v>
      </c>
      <c r="J141" s="204">
        <f t="shared" si="66"/>
        <v>0</v>
      </c>
      <c r="K141" s="204">
        <f t="shared" si="66"/>
        <v>0</v>
      </c>
      <c r="L141" s="204">
        <f t="shared" si="66"/>
        <v>0</v>
      </c>
      <c r="M141" s="204">
        <f t="shared" si="66"/>
        <v>0</v>
      </c>
      <c r="N141" s="204">
        <f t="shared" si="66"/>
        <v>1</v>
      </c>
      <c r="O141" s="204">
        <f t="shared" si="66"/>
        <v>0</v>
      </c>
      <c r="P141" s="204">
        <f t="shared" si="66"/>
        <v>0</v>
      </c>
      <c r="Q141" s="204">
        <f t="shared" si="66"/>
        <v>1.5</v>
      </c>
      <c r="R141" s="204">
        <f t="shared" si="66"/>
        <v>0</v>
      </c>
      <c r="S141" s="204">
        <f t="shared" si="66"/>
        <v>0</v>
      </c>
      <c r="T141" s="204">
        <f t="shared" si="66"/>
        <v>0.5</v>
      </c>
      <c r="U141" s="204">
        <f t="shared" si="66"/>
        <v>1</v>
      </c>
      <c r="V141" s="224"/>
      <c r="W141" s="206">
        <f>IF(OR(W140=0,W139=0),0,W140/W139)</f>
        <v>1</v>
      </c>
    </row>
    <row r="142" spans="1:23" ht="15.75" customHeight="1">
      <c r="A142" s="1916"/>
      <c r="B142" s="1616"/>
      <c r="C142" s="1616"/>
      <c r="D142" s="1910">
        <v>42</v>
      </c>
      <c r="E142" s="1914" t="str">
        <f>+'PAA 2018'!G436</f>
        <v>Entidades acompañadas en la difusión e implementación de Estándares y buenas practicas para la gestión de información geográfica</v>
      </c>
      <c r="F142" s="1923">
        <f>+'PAA 2018'!K436</f>
        <v>10</v>
      </c>
      <c r="G142" s="1923" t="str">
        <f>+'PAA 2018'!L436</f>
        <v>Entidades</v>
      </c>
      <c r="H142" s="276" t="s">
        <v>47</v>
      </c>
      <c r="I142" s="283">
        <f>Ciaf!J192</f>
        <v>0</v>
      </c>
      <c r="J142" s="283">
        <f>Ciaf!K192</f>
        <v>0</v>
      </c>
      <c r="K142" s="283">
        <f>Ciaf!L192</f>
        <v>0</v>
      </c>
      <c r="L142" s="283">
        <f>Ciaf!M192</f>
        <v>0</v>
      </c>
      <c r="M142" s="283">
        <f>Ciaf!N192</f>
        <v>2</v>
      </c>
      <c r="N142" s="283">
        <f>Ciaf!O192</f>
        <v>2</v>
      </c>
      <c r="O142" s="283">
        <f>Ciaf!P192</f>
        <v>2</v>
      </c>
      <c r="P142" s="283">
        <f>Ciaf!Q192</f>
        <v>2</v>
      </c>
      <c r="Q142" s="283">
        <f>Ciaf!R192</f>
        <v>2</v>
      </c>
      <c r="R142" s="283">
        <f>Ciaf!S192</f>
        <v>0</v>
      </c>
      <c r="S142" s="283">
        <f>Ciaf!T192</f>
        <v>0</v>
      </c>
      <c r="T142" s="283">
        <f>Ciaf!U192</f>
        <v>0</v>
      </c>
      <c r="U142" s="283">
        <f>Ciaf!V192</f>
        <v>10</v>
      </c>
      <c r="V142" s="1941">
        <f>Ciaf!W192</f>
        <v>0.1</v>
      </c>
      <c r="W142" s="284">
        <f>+(U142/U142)*V142</f>
        <v>0.1</v>
      </c>
    </row>
    <row r="143" spans="1:23" ht="15.75" customHeight="1">
      <c r="A143" s="1916"/>
      <c r="B143" s="1616"/>
      <c r="C143" s="1616"/>
      <c r="D143" s="1616"/>
      <c r="E143" s="1616"/>
      <c r="F143" s="1616"/>
      <c r="G143" s="1616"/>
      <c r="H143" s="285" t="s">
        <v>78</v>
      </c>
      <c r="I143" s="291">
        <f>Ciaf!J193</f>
        <v>0</v>
      </c>
      <c r="J143" s="291">
        <f>Ciaf!K193</f>
        <v>0</v>
      </c>
      <c r="K143" s="291">
        <f>Ciaf!L193</f>
        <v>0</v>
      </c>
      <c r="L143" s="291">
        <f>Ciaf!M193</f>
        <v>0</v>
      </c>
      <c r="M143" s="291">
        <f>Ciaf!N193</f>
        <v>2</v>
      </c>
      <c r="N143" s="291">
        <f>Ciaf!O193</f>
        <v>2</v>
      </c>
      <c r="O143" s="291">
        <f>Ciaf!P193</f>
        <v>1</v>
      </c>
      <c r="P143" s="291">
        <f>Ciaf!Q193</f>
        <v>2</v>
      </c>
      <c r="Q143" s="291">
        <f>Ciaf!R193</f>
        <v>1</v>
      </c>
      <c r="R143" s="291">
        <f>Ciaf!S193</f>
        <v>2</v>
      </c>
      <c r="S143" s="291">
        <f>Ciaf!T193</f>
        <v>0</v>
      </c>
      <c r="T143" s="291">
        <f>Ciaf!U193</f>
        <v>0</v>
      </c>
      <c r="U143" s="291">
        <f>Ciaf!V193</f>
        <v>10</v>
      </c>
      <c r="V143" s="1942"/>
      <c r="W143" s="292">
        <f>+U143/U142*V142</f>
        <v>0.1</v>
      </c>
    </row>
    <row r="144" spans="1:23" ht="15.75" customHeight="1">
      <c r="A144" s="1916"/>
      <c r="B144" s="1616"/>
      <c r="C144" s="1616"/>
      <c r="D144" s="1619"/>
      <c r="E144" s="1619"/>
      <c r="F144" s="1619"/>
      <c r="G144" s="1619"/>
      <c r="H144" s="203" t="s">
        <v>79</v>
      </c>
      <c r="I144" s="214">
        <f t="shared" ref="I144:U144" si="67">IF(OR(I143=0,I142=0),0,I143/I142)</f>
        <v>0</v>
      </c>
      <c r="J144" s="214">
        <f t="shared" si="67"/>
        <v>0</v>
      </c>
      <c r="K144" s="214">
        <f t="shared" si="67"/>
        <v>0</v>
      </c>
      <c r="L144" s="214">
        <f t="shared" si="67"/>
        <v>0</v>
      </c>
      <c r="M144" s="214">
        <f t="shared" si="67"/>
        <v>1</v>
      </c>
      <c r="N144" s="214">
        <f t="shared" si="67"/>
        <v>1</v>
      </c>
      <c r="O144" s="214">
        <f t="shared" si="67"/>
        <v>0.5</v>
      </c>
      <c r="P144" s="214">
        <f t="shared" si="67"/>
        <v>1</v>
      </c>
      <c r="Q144" s="214">
        <f t="shared" si="67"/>
        <v>0.5</v>
      </c>
      <c r="R144" s="214">
        <f t="shared" si="67"/>
        <v>0</v>
      </c>
      <c r="S144" s="214">
        <f t="shared" si="67"/>
        <v>0</v>
      </c>
      <c r="T144" s="214">
        <f t="shared" si="67"/>
        <v>0</v>
      </c>
      <c r="U144" s="214">
        <f t="shared" si="67"/>
        <v>1</v>
      </c>
      <c r="V144" s="224"/>
      <c r="W144" s="215">
        <f>IF(OR(W143=0,W142=0),0,W143/W142)</f>
        <v>1</v>
      </c>
    </row>
    <row r="145" spans="1:23" ht="15.75" customHeight="1">
      <c r="A145" s="1916"/>
      <c r="B145" s="1616"/>
      <c r="C145" s="1616"/>
      <c r="D145" s="1910">
        <v>43</v>
      </c>
      <c r="E145" s="1914" t="str">
        <f>+'PAA 2018'!G444</f>
        <v>Documento con parámetros para el establecimiento y conformación de IDES temáticas o regionales o institucionales en diferentes etapas de desarrollo</v>
      </c>
      <c r="F145" s="1923">
        <f>+'PAA 2018'!K444</f>
        <v>5</v>
      </c>
      <c r="G145" s="1923" t="str">
        <f>+'PAA 2018'!L444</f>
        <v>Documentos</v>
      </c>
      <c r="H145" s="298" t="s">
        <v>47</v>
      </c>
      <c r="I145" s="377">
        <f>Ciaf!J210</f>
        <v>0</v>
      </c>
      <c r="J145" s="377">
        <f>Ciaf!K210</f>
        <v>0</v>
      </c>
      <c r="K145" s="377">
        <f>Ciaf!L210</f>
        <v>0</v>
      </c>
      <c r="L145" s="377">
        <f>Ciaf!M210</f>
        <v>1</v>
      </c>
      <c r="M145" s="377">
        <f>Ciaf!N210</f>
        <v>0</v>
      </c>
      <c r="N145" s="377">
        <f>Ciaf!O210</f>
        <v>0</v>
      </c>
      <c r="O145" s="377">
        <f>Ciaf!P210</f>
        <v>1</v>
      </c>
      <c r="P145" s="377">
        <f>Ciaf!Q210</f>
        <v>0</v>
      </c>
      <c r="Q145" s="377">
        <f>Ciaf!R210</f>
        <v>3</v>
      </c>
      <c r="R145" s="377">
        <f>Ciaf!S210</f>
        <v>0</v>
      </c>
      <c r="S145" s="377">
        <f>Ciaf!T210</f>
        <v>0</v>
      </c>
      <c r="T145" s="377">
        <f>Ciaf!U210</f>
        <v>0</v>
      </c>
      <c r="U145" s="377">
        <f>Ciaf!V210</f>
        <v>5</v>
      </c>
      <c r="V145" s="1943">
        <f>Ciaf!W210</f>
        <v>0.1</v>
      </c>
      <c r="W145" s="302">
        <f>+(U145/U145)*V145</f>
        <v>0.1</v>
      </c>
    </row>
    <row r="146" spans="1:23" ht="15.75" customHeight="1">
      <c r="A146" s="1916"/>
      <c r="B146" s="1616"/>
      <c r="C146" s="1616"/>
      <c r="D146" s="1616"/>
      <c r="E146" s="1616"/>
      <c r="F146" s="1616"/>
      <c r="G146" s="1616"/>
      <c r="H146" s="303" t="s">
        <v>78</v>
      </c>
      <c r="I146" s="380">
        <f>Ciaf!J211</f>
        <v>0</v>
      </c>
      <c r="J146" s="380">
        <f>Ciaf!K211</f>
        <v>0</v>
      </c>
      <c r="K146" s="380">
        <f>Ciaf!L211</f>
        <v>0</v>
      </c>
      <c r="L146" s="380">
        <f>Ciaf!M211</f>
        <v>0</v>
      </c>
      <c r="M146" s="380">
        <f>Ciaf!N211</f>
        <v>1</v>
      </c>
      <c r="N146" s="380">
        <f>Ciaf!O211</f>
        <v>0</v>
      </c>
      <c r="O146" s="380">
        <f>Ciaf!P211</f>
        <v>1</v>
      </c>
      <c r="P146" s="380">
        <f>Ciaf!Q211</f>
        <v>2</v>
      </c>
      <c r="Q146" s="380">
        <f>Ciaf!R211</f>
        <v>0</v>
      </c>
      <c r="R146" s="380">
        <f>Ciaf!S211</f>
        <v>0</v>
      </c>
      <c r="S146" s="380">
        <f>Ciaf!T211</f>
        <v>1</v>
      </c>
      <c r="T146" s="380">
        <f>Ciaf!U211</f>
        <v>0</v>
      </c>
      <c r="U146" s="380">
        <f>Ciaf!V211</f>
        <v>5</v>
      </c>
      <c r="V146" s="1933"/>
      <c r="W146" s="305">
        <f>+U146/U145*V145</f>
        <v>0.1</v>
      </c>
    </row>
    <row r="147" spans="1:23" ht="15.75" customHeight="1">
      <c r="A147" s="1916"/>
      <c r="B147" s="1616"/>
      <c r="C147" s="1616"/>
      <c r="D147" s="1619"/>
      <c r="E147" s="1619"/>
      <c r="F147" s="1619"/>
      <c r="G147" s="1619"/>
      <c r="H147" s="203" t="s">
        <v>79</v>
      </c>
      <c r="I147" s="204">
        <f t="shared" ref="I147:U147" si="68">IF(OR(I146=0,I145=0),0,I146/I145)</f>
        <v>0</v>
      </c>
      <c r="J147" s="204">
        <f t="shared" si="68"/>
        <v>0</v>
      </c>
      <c r="K147" s="204">
        <f t="shared" si="68"/>
        <v>0</v>
      </c>
      <c r="L147" s="204">
        <f t="shared" si="68"/>
        <v>0</v>
      </c>
      <c r="M147" s="204">
        <f t="shared" si="68"/>
        <v>0</v>
      </c>
      <c r="N147" s="204">
        <f t="shared" si="68"/>
        <v>0</v>
      </c>
      <c r="O147" s="204">
        <f t="shared" si="68"/>
        <v>1</v>
      </c>
      <c r="P147" s="204">
        <f t="shared" si="68"/>
        <v>0</v>
      </c>
      <c r="Q147" s="204">
        <f t="shared" si="68"/>
        <v>0</v>
      </c>
      <c r="R147" s="204">
        <f t="shared" si="68"/>
        <v>0</v>
      </c>
      <c r="S147" s="204">
        <f t="shared" si="68"/>
        <v>0</v>
      </c>
      <c r="T147" s="204">
        <f t="shared" si="68"/>
        <v>0</v>
      </c>
      <c r="U147" s="204">
        <f t="shared" si="68"/>
        <v>1</v>
      </c>
      <c r="V147" s="224"/>
      <c r="W147" s="206">
        <f>IF(OR(W146=0,W145=0),0,W146/W145)</f>
        <v>1</v>
      </c>
    </row>
    <row r="148" spans="1:23" ht="15.75" customHeight="1">
      <c r="A148" s="1916"/>
      <c r="B148" s="1616"/>
      <c r="C148" s="1616"/>
      <c r="D148" s="1910">
        <v>44</v>
      </c>
      <c r="E148" s="1914" t="str">
        <f>+'PAA 2018'!G450</f>
        <v>Guías de implementación de normas técnicas internacionales para la gestión de información geográfica.</v>
      </c>
      <c r="F148" s="1923">
        <f>+'PAA 2018'!K450</f>
        <v>4</v>
      </c>
      <c r="G148" s="1923" t="str">
        <f>+'PAA 2018'!L450</f>
        <v>Guías</v>
      </c>
      <c r="H148" s="276" t="s">
        <v>47</v>
      </c>
      <c r="I148" s="283">
        <f>Ciaf!J230</f>
        <v>0</v>
      </c>
      <c r="J148" s="283">
        <f>Ciaf!K230</f>
        <v>0</v>
      </c>
      <c r="K148" s="283">
        <f>Ciaf!L230</f>
        <v>0</v>
      </c>
      <c r="L148" s="283">
        <f>Ciaf!M230</f>
        <v>0</v>
      </c>
      <c r="M148" s="283">
        <f>Ciaf!N230</f>
        <v>0</v>
      </c>
      <c r="N148" s="283">
        <f>Ciaf!O230</f>
        <v>1</v>
      </c>
      <c r="O148" s="283">
        <f>Ciaf!P230</f>
        <v>0</v>
      </c>
      <c r="P148" s="283">
        <f>Ciaf!Q230</f>
        <v>1</v>
      </c>
      <c r="Q148" s="283">
        <f>Ciaf!R230</f>
        <v>0</v>
      </c>
      <c r="R148" s="283">
        <f>Ciaf!S230</f>
        <v>1</v>
      </c>
      <c r="S148" s="283">
        <f>Ciaf!T230</f>
        <v>0</v>
      </c>
      <c r="T148" s="283">
        <f>Ciaf!U230</f>
        <v>1</v>
      </c>
      <c r="U148" s="283">
        <f>Ciaf!V230</f>
        <v>4</v>
      </c>
      <c r="V148" s="1941">
        <f>Ciaf!W230</f>
        <v>0.1</v>
      </c>
      <c r="W148" s="284">
        <f>+(U148/U148)*V148</f>
        <v>0.1</v>
      </c>
    </row>
    <row r="149" spans="1:23" ht="15.75" customHeight="1">
      <c r="A149" s="1916"/>
      <c r="B149" s="1616"/>
      <c r="C149" s="1616"/>
      <c r="D149" s="1616"/>
      <c r="E149" s="1616"/>
      <c r="F149" s="1616"/>
      <c r="G149" s="1616"/>
      <c r="H149" s="285" t="s">
        <v>78</v>
      </c>
      <c r="I149" s="291">
        <f>Ciaf!J231</f>
        <v>0</v>
      </c>
      <c r="J149" s="291">
        <f>Ciaf!K231</f>
        <v>0</v>
      </c>
      <c r="K149" s="291">
        <f>Ciaf!L231</f>
        <v>0</v>
      </c>
      <c r="L149" s="291">
        <f>Ciaf!M231</f>
        <v>0</v>
      </c>
      <c r="M149" s="291">
        <f>Ciaf!N231</f>
        <v>0</v>
      </c>
      <c r="N149" s="291">
        <f>Ciaf!O231</f>
        <v>2</v>
      </c>
      <c r="O149" s="291">
        <f>Ciaf!P231</f>
        <v>1</v>
      </c>
      <c r="P149" s="291">
        <f>Ciaf!Q231</f>
        <v>1</v>
      </c>
      <c r="Q149" s="291">
        <f>Ciaf!R231</f>
        <v>0</v>
      </c>
      <c r="R149" s="291">
        <f>Ciaf!S231</f>
        <v>0</v>
      </c>
      <c r="S149" s="291">
        <f>Ciaf!T231</f>
        <v>0</v>
      </c>
      <c r="T149" s="291">
        <f>Ciaf!U231</f>
        <v>0</v>
      </c>
      <c r="U149" s="291">
        <f>Ciaf!V231</f>
        <v>4</v>
      </c>
      <c r="V149" s="1942"/>
      <c r="W149" s="292">
        <f>+U149/U148*V148</f>
        <v>0.1</v>
      </c>
    </row>
    <row r="150" spans="1:23" ht="15.75" customHeight="1">
      <c r="A150" s="1916"/>
      <c r="B150" s="1616"/>
      <c r="C150" s="1616"/>
      <c r="D150" s="1617"/>
      <c r="E150" s="1617"/>
      <c r="F150" s="1617"/>
      <c r="G150" s="1617"/>
      <c r="H150" s="203" t="s">
        <v>79</v>
      </c>
      <c r="I150" s="214">
        <f t="shared" ref="I150:U150" si="69">IF(OR(I149=0,I148=0),0,I149/I148)</f>
        <v>0</v>
      </c>
      <c r="J150" s="214">
        <f t="shared" si="69"/>
        <v>0</v>
      </c>
      <c r="K150" s="214">
        <f t="shared" si="69"/>
        <v>0</v>
      </c>
      <c r="L150" s="214">
        <f t="shared" si="69"/>
        <v>0</v>
      </c>
      <c r="M150" s="214">
        <f t="shared" si="69"/>
        <v>0</v>
      </c>
      <c r="N150" s="214">
        <f t="shared" si="69"/>
        <v>2</v>
      </c>
      <c r="O150" s="214">
        <f t="shared" si="69"/>
        <v>0</v>
      </c>
      <c r="P150" s="214">
        <f t="shared" si="69"/>
        <v>1</v>
      </c>
      <c r="Q150" s="214">
        <f t="shared" si="69"/>
        <v>0</v>
      </c>
      <c r="R150" s="214">
        <f t="shared" si="69"/>
        <v>0</v>
      </c>
      <c r="S150" s="214">
        <f t="shared" si="69"/>
        <v>0</v>
      </c>
      <c r="T150" s="214">
        <f t="shared" si="69"/>
        <v>0</v>
      </c>
      <c r="U150" s="214">
        <f t="shared" si="69"/>
        <v>1</v>
      </c>
      <c r="V150" s="224"/>
      <c r="W150" s="215">
        <f>IF(OR(W149=0,W148=0),0,W149/W148)</f>
        <v>1</v>
      </c>
    </row>
    <row r="151" spans="1:23" ht="15.75" customHeight="1">
      <c r="A151" s="1916"/>
      <c r="B151" s="1616"/>
      <c r="C151" s="1616"/>
      <c r="D151" s="1911" t="s">
        <v>103</v>
      </c>
      <c r="E151" s="1720"/>
      <c r="F151" s="1918" t="str">
        <f>A121</f>
        <v xml:space="preserve">GESTIÓN DEL CONOCIMIENTO </v>
      </c>
      <c r="G151" s="1721"/>
      <c r="H151" s="187" t="s">
        <v>47</v>
      </c>
      <c r="I151" s="191">
        <f t="shared" ref="I151:T151" si="70">(I121/$U$121)*$V$121+(I124/$U$124)*$V$124+(I127/$U$127)*$V$127+(I130/$U$130)*$V$130+(I133/$U$133)*$V$133+(I136/$U$136)*$V$136+(I139/$U$139)*$V$139+(I142/$U$142)*$V$142+(I145/$U$145)*$V$145+(I148/$U$148)*$V$148</f>
        <v>0</v>
      </c>
      <c r="J151" s="191">
        <f t="shared" si="70"/>
        <v>0</v>
      </c>
      <c r="K151" s="191">
        <f t="shared" si="70"/>
        <v>3.3000000000000002E-2</v>
      </c>
      <c r="L151" s="191">
        <f t="shared" si="70"/>
        <v>3.0000000000000002E-2</v>
      </c>
      <c r="M151" s="191">
        <f t="shared" si="70"/>
        <v>9.9000000000000019E-2</v>
      </c>
      <c r="N151" s="191">
        <f t="shared" si="70"/>
        <v>0.10133333333333333</v>
      </c>
      <c r="O151" s="191">
        <f t="shared" si="70"/>
        <v>7.9000000000000015E-2</v>
      </c>
      <c r="P151" s="191">
        <f t="shared" si="70"/>
        <v>0.10800000000000001</v>
      </c>
      <c r="Q151" s="191">
        <f t="shared" si="70"/>
        <v>0.18533333333333335</v>
      </c>
      <c r="R151" s="191">
        <f t="shared" si="70"/>
        <v>7.1000000000000008E-2</v>
      </c>
      <c r="S151" s="191">
        <f t="shared" si="70"/>
        <v>0.18500000000000005</v>
      </c>
      <c r="T151" s="191">
        <f t="shared" si="70"/>
        <v>0.10833333333333334</v>
      </c>
      <c r="U151" s="193">
        <f t="shared" ref="U151:U152" si="71">SUM(I151:T151)</f>
        <v>1.0000000000000002</v>
      </c>
      <c r="V151" s="1955">
        <f>SUM(V121:V150)</f>
        <v>0.99999999999999989</v>
      </c>
      <c r="W151" s="1958"/>
    </row>
    <row r="152" spans="1:23" ht="15.75" customHeight="1">
      <c r="A152" s="1916"/>
      <c r="B152" s="1616"/>
      <c r="C152" s="1616"/>
      <c r="D152" s="1678"/>
      <c r="E152" s="1715"/>
      <c r="F152" s="1715"/>
      <c r="G152" s="1713"/>
      <c r="H152" s="194" t="s">
        <v>78</v>
      </c>
      <c r="I152" s="191">
        <f t="shared" ref="I152:T152" si="72">(I122/$U$121)*$V$121+(I125/$U$124)*$V$124+(I128/$U$127)*$V$127+(I131/$U$130)*$V$130+(I134/$U$133)*$V$133+(I137/$U$136)*$V$136+(I140/$U$139)*$V$139+(I143/$U$142)*$V$142+(I146/$U$145)*$V$145+(I149/$U$148)*$V$148</f>
        <v>0</v>
      </c>
      <c r="J152" s="191">
        <f t="shared" si="72"/>
        <v>0</v>
      </c>
      <c r="K152" s="191">
        <f t="shared" si="72"/>
        <v>3.3000000000000002E-2</v>
      </c>
      <c r="L152" s="191">
        <f t="shared" si="72"/>
        <v>9.9999999999999985E-3</v>
      </c>
      <c r="M152" s="191">
        <f t="shared" si="72"/>
        <v>0.12300000000000003</v>
      </c>
      <c r="N152" s="191">
        <f t="shared" si="72"/>
        <v>0.14233333333333334</v>
      </c>
      <c r="O152" s="191">
        <f t="shared" si="72"/>
        <v>7.8000000000000014E-2</v>
      </c>
      <c r="P152" s="191">
        <f t="shared" si="72"/>
        <v>0.14800000000000002</v>
      </c>
      <c r="Q152" s="191">
        <f t="shared" si="72"/>
        <v>0.15300000000000002</v>
      </c>
      <c r="R152" s="191">
        <f t="shared" si="72"/>
        <v>4.1000000000000002E-2</v>
      </c>
      <c r="S152" s="191">
        <f t="shared" si="72"/>
        <v>0.20500000000000007</v>
      </c>
      <c r="T152" s="191">
        <f t="shared" si="72"/>
        <v>6.6666666666666666E-2</v>
      </c>
      <c r="U152" s="193">
        <f t="shared" si="71"/>
        <v>1.0000000000000002</v>
      </c>
      <c r="V152" s="1956"/>
      <c r="W152" s="1965"/>
    </row>
    <row r="153" spans="1:23" ht="15.75" customHeight="1">
      <c r="A153" s="1917"/>
      <c r="B153" s="1908"/>
      <c r="C153" s="1908"/>
      <c r="D153" s="1912"/>
      <c r="E153" s="1913"/>
      <c r="F153" s="1913"/>
      <c r="G153" s="1919"/>
      <c r="H153" s="246" t="s">
        <v>79</v>
      </c>
      <c r="I153" s="247">
        <f t="shared" ref="I153:U153" si="73">IF(OR(I152=0,I151=0),0,I152/I151)</f>
        <v>0</v>
      </c>
      <c r="J153" s="247">
        <f t="shared" si="73"/>
        <v>0</v>
      </c>
      <c r="K153" s="247">
        <f t="shared" si="73"/>
        <v>1</v>
      </c>
      <c r="L153" s="247">
        <f t="shared" si="73"/>
        <v>0.33333333333333326</v>
      </c>
      <c r="M153" s="247">
        <f t="shared" si="73"/>
        <v>1.2424242424242424</v>
      </c>
      <c r="N153" s="247">
        <f t="shared" si="73"/>
        <v>1.4046052631578949</v>
      </c>
      <c r="O153" s="247">
        <f t="shared" si="73"/>
        <v>0.98734177215189878</v>
      </c>
      <c r="P153" s="247">
        <f t="shared" si="73"/>
        <v>1.3703703703703705</v>
      </c>
      <c r="Q153" s="247">
        <f t="shared" si="73"/>
        <v>0.82553956834532383</v>
      </c>
      <c r="R153" s="247">
        <f t="shared" si="73"/>
        <v>0.57746478873239437</v>
      </c>
      <c r="S153" s="247">
        <f t="shared" si="73"/>
        <v>1.1081081081081081</v>
      </c>
      <c r="T153" s="247">
        <f t="shared" si="73"/>
        <v>0.61538461538461531</v>
      </c>
      <c r="U153" s="247">
        <f t="shared" si="73"/>
        <v>1</v>
      </c>
      <c r="V153" s="1957"/>
      <c r="W153" s="1966"/>
    </row>
    <row r="154" spans="1:23" ht="15.75" customHeight="1">
      <c r="A154" s="1915" t="str">
        <f>+'PAA 2018'!A459</f>
        <v xml:space="preserve">DIFUSION Y COMERCIALIZACION </v>
      </c>
      <c r="B154" s="1907">
        <f>+'PAA 2018'!B459</f>
        <v>0.05</v>
      </c>
      <c r="C154" s="1907">
        <f>+'PAA 2018'!B489</f>
        <v>4.8358272017881315E-2</v>
      </c>
      <c r="D154" s="1927">
        <v>45</v>
      </c>
      <c r="E154" s="1990" t="str">
        <f>+'PAA 2018'!G459</f>
        <v>Investigaciones de Mercado</v>
      </c>
      <c r="F154" s="1922">
        <f>+'PAA 2018'!K459</f>
        <v>1</v>
      </c>
      <c r="G154" s="1922" t="str">
        <f>+'PAA 2018'!L459</f>
        <v>Porcentaje</v>
      </c>
      <c r="H154" s="364" t="s">
        <v>47</v>
      </c>
      <c r="I154" s="386">
        <f>Difu!J5</f>
        <v>0</v>
      </c>
      <c r="J154" s="386">
        <f>Difu!K5</f>
        <v>0</v>
      </c>
      <c r="K154" s="386">
        <f>Difu!L5</f>
        <v>0.21249999999999999</v>
      </c>
      <c r="L154" s="386">
        <f>Difu!M5</f>
        <v>0</v>
      </c>
      <c r="M154" s="386">
        <f>Difu!N5</f>
        <v>0</v>
      </c>
      <c r="N154" s="386">
        <f>Difu!O5</f>
        <v>0.13750000000000001</v>
      </c>
      <c r="O154" s="386">
        <f>Difu!P5</f>
        <v>0</v>
      </c>
      <c r="P154" s="386">
        <f>Difu!Q5</f>
        <v>0</v>
      </c>
      <c r="Q154" s="386">
        <f>Difu!R5</f>
        <v>0.26250000000000001</v>
      </c>
      <c r="R154" s="386">
        <f>Difu!S5</f>
        <v>0</v>
      </c>
      <c r="S154" s="386">
        <f>Difu!T5</f>
        <v>0</v>
      </c>
      <c r="T154" s="386">
        <f>Difu!U5</f>
        <v>0.38750000000000001</v>
      </c>
      <c r="U154" s="386">
        <f>Difu!V5</f>
        <v>1</v>
      </c>
      <c r="V154" s="1977">
        <f>Difu!W5</f>
        <v>0.2</v>
      </c>
      <c r="W154" s="366">
        <f>+(U154/U154)*V154</f>
        <v>0.2</v>
      </c>
    </row>
    <row r="155" spans="1:23" ht="15.75" customHeight="1">
      <c r="A155" s="1916"/>
      <c r="B155" s="1616"/>
      <c r="C155" s="1616"/>
      <c r="D155" s="1616"/>
      <c r="E155" s="1616"/>
      <c r="F155" s="1616"/>
      <c r="G155" s="1616"/>
      <c r="H155" s="285" t="s">
        <v>78</v>
      </c>
      <c r="I155" s="320">
        <f>Difu!J6</f>
        <v>0</v>
      </c>
      <c r="J155" s="320">
        <f>Difu!K6</f>
        <v>0</v>
      </c>
      <c r="K155" s="320">
        <f>Difu!L6</f>
        <v>0.21249999999999999</v>
      </c>
      <c r="L155" s="320">
        <f>Difu!M6</f>
        <v>0</v>
      </c>
      <c r="M155" s="320">
        <f>Difu!N6</f>
        <v>0</v>
      </c>
      <c r="N155" s="320">
        <f>Difu!O6</f>
        <v>0.13750000000000001</v>
      </c>
      <c r="O155" s="320">
        <f>Difu!P6</f>
        <v>0</v>
      </c>
      <c r="P155" s="320">
        <f>Difu!Q6</f>
        <v>0</v>
      </c>
      <c r="Q155" s="320">
        <f>Difu!R6</f>
        <v>0.33750000000000002</v>
      </c>
      <c r="R155" s="320">
        <f>Difu!S6</f>
        <v>0</v>
      </c>
      <c r="S155" s="320">
        <f>Difu!T6</f>
        <v>0</v>
      </c>
      <c r="T155" s="320">
        <f>Difu!U6</f>
        <v>0.3125</v>
      </c>
      <c r="U155" s="320">
        <f>Difu!V6</f>
        <v>1</v>
      </c>
      <c r="V155" s="1942"/>
      <c r="W155" s="292">
        <f>+U155/U154*V154</f>
        <v>0.2</v>
      </c>
    </row>
    <row r="156" spans="1:23" ht="15.75" customHeight="1">
      <c r="A156" s="1916"/>
      <c r="B156" s="1616"/>
      <c r="C156" s="1616"/>
      <c r="D156" s="1619"/>
      <c r="E156" s="1619"/>
      <c r="F156" s="1619"/>
      <c r="G156" s="1619"/>
      <c r="H156" s="203" t="s">
        <v>79</v>
      </c>
      <c r="I156" s="214">
        <f t="shared" ref="I156:U156" si="74">IF(OR(I155=0,I154=0),0,I155/I154)</f>
        <v>0</v>
      </c>
      <c r="J156" s="214">
        <f t="shared" si="74"/>
        <v>0</v>
      </c>
      <c r="K156" s="214">
        <f t="shared" si="74"/>
        <v>1</v>
      </c>
      <c r="L156" s="214">
        <f t="shared" si="74"/>
        <v>0</v>
      </c>
      <c r="M156" s="214">
        <f t="shared" si="74"/>
        <v>0</v>
      </c>
      <c r="N156" s="214">
        <f t="shared" si="74"/>
        <v>1</v>
      </c>
      <c r="O156" s="214">
        <f t="shared" si="74"/>
        <v>0</v>
      </c>
      <c r="P156" s="214">
        <f t="shared" si="74"/>
        <v>0</v>
      </c>
      <c r="Q156" s="214">
        <f t="shared" si="74"/>
        <v>1.2857142857142858</v>
      </c>
      <c r="R156" s="214">
        <f t="shared" si="74"/>
        <v>0</v>
      </c>
      <c r="S156" s="214">
        <f t="shared" si="74"/>
        <v>0</v>
      </c>
      <c r="T156" s="214">
        <f t="shared" si="74"/>
        <v>0.80645161290322576</v>
      </c>
      <c r="U156" s="214">
        <f t="shared" si="74"/>
        <v>1</v>
      </c>
      <c r="V156" s="224"/>
      <c r="W156" s="215">
        <f>IF(OR(W155=0,W154=0),0,W155/W154)</f>
        <v>1</v>
      </c>
    </row>
    <row r="157" spans="1:23" ht="15.75" customHeight="1">
      <c r="A157" s="1916"/>
      <c r="B157" s="1616"/>
      <c r="C157" s="1616"/>
      <c r="D157" s="1910">
        <v>46</v>
      </c>
      <c r="E157" s="1914" t="str">
        <f>+'PAA 2018'!G469</f>
        <v>Difusión y promoción de los bienes y servicios Geográficos en el país</v>
      </c>
      <c r="F157" s="1909" t="str">
        <f>+'PAA 2018'!K469</f>
        <v>100%</v>
      </c>
      <c r="G157" s="1909" t="str">
        <f>+'PAA 2018'!L469</f>
        <v>Porcentaje</v>
      </c>
      <c r="H157" s="298" t="s">
        <v>47</v>
      </c>
      <c r="I157" s="369">
        <f>Difu!J25</f>
        <v>1.4999999999999999E-2</v>
      </c>
      <c r="J157" s="369">
        <f>Difu!K25</f>
        <v>5.1999999999999998E-2</v>
      </c>
      <c r="K157" s="369">
        <f>Difu!L25</f>
        <v>9.7000000000000003E-2</v>
      </c>
      <c r="L157" s="369">
        <f>Difu!M25</f>
        <v>5.1999999999999998E-2</v>
      </c>
      <c r="M157" s="369">
        <f>Difu!N25</f>
        <v>4.2000000000000003E-2</v>
      </c>
      <c r="N157" s="369">
        <f>Difu!O25</f>
        <v>0.22539999999999999</v>
      </c>
      <c r="O157" s="369">
        <f>Difu!P25</f>
        <v>6.7000000000000004E-2</v>
      </c>
      <c r="P157" s="369">
        <f>Difu!Q25</f>
        <v>6.7000000000000004E-2</v>
      </c>
      <c r="Q157" s="369">
        <f>Difu!R25</f>
        <v>0.12520000000000001</v>
      </c>
      <c r="R157" s="369">
        <f>Difu!S25</f>
        <v>5.7000000000000002E-2</v>
      </c>
      <c r="S157" s="369">
        <f>Difu!T25</f>
        <v>2.7E-2</v>
      </c>
      <c r="T157" s="369">
        <f>Difu!U25</f>
        <v>0.1734</v>
      </c>
      <c r="U157" s="369">
        <f>Difu!V25</f>
        <v>1</v>
      </c>
      <c r="V157" s="1934">
        <f>Difu!W25</f>
        <v>0.3</v>
      </c>
      <c r="W157" s="302">
        <f>+(U157/U157)*V157</f>
        <v>0.3</v>
      </c>
    </row>
    <row r="158" spans="1:23" ht="15.75" customHeight="1">
      <c r="A158" s="1916"/>
      <c r="B158" s="1616"/>
      <c r="C158" s="1616"/>
      <c r="D158" s="1616"/>
      <c r="E158" s="1616"/>
      <c r="F158" s="1616"/>
      <c r="G158" s="1616"/>
      <c r="H158" s="303" t="s">
        <v>78</v>
      </c>
      <c r="I158" s="370">
        <f>Difu!J26</f>
        <v>1.7999999999999999E-2</v>
      </c>
      <c r="J158" s="370">
        <f>Difu!K26</f>
        <v>5.5E-2</v>
      </c>
      <c r="K158" s="370">
        <f>Difu!L26</f>
        <v>0.13100000000000001</v>
      </c>
      <c r="L158" s="370">
        <f>Difu!M26</f>
        <v>9.0999999999999998E-2</v>
      </c>
      <c r="M158" s="370">
        <f>Difu!N26</f>
        <v>4.8800000000000003E-2</v>
      </c>
      <c r="N158" s="370">
        <f>Difu!O26</f>
        <v>0.2127</v>
      </c>
      <c r="O158" s="370">
        <f>Difu!P26</f>
        <v>0.1055</v>
      </c>
      <c r="P158" s="370">
        <f>Difu!Q26</f>
        <v>9.1999999999999998E-2</v>
      </c>
      <c r="Q158" s="370">
        <f>Difu!R26</f>
        <v>0.13170000000000001</v>
      </c>
      <c r="R158" s="370">
        <f>Difu!S26</f>
        <v>5.3499999999999999E-2</v>
      </c>
      <c r="S158" s="370">
        <f>Difu!T26</f>
        <v>2.7E-2</v>
      </c>
      <c r="T158" s="370">
        <f>Difu!U26</f>
        <v>3.3799999999999997E-2</v>
      </c>
      <c r="U158" s="370">
        <f>Difu!V26</f>
        <v>1</v>
      </c>
      <c r="V158" s="1933"/>
      <c r="W158" s="305">
        <f>+U158/U157*V157</f>
        <v>0.3</v>
      </c>
    </row>
    <row r="159" spans="1:23" ht="15.75" customHeight="1">
      <c r="A159" s="1916"/>
      <c r="B159" s="1616"/>
      <c r="C159" s="1616"/>
      <c r="D159" s="1619"/>
      <c r="E159" s="1619"/>
      <c r="F159" s="1619"/>
      <c r="G159" s="1619"/>
      <c r="H159" s="203" t="s">
        <v>79</v>
      </c>
      <c r="I159" s="204">
        <f t="shared" ref="I159:U159" si="75">IF(OR(I158=0,I157=0),0,I158/I157)</f>
        <v>1.2</v>
      </c>
      <c r="J159" s="204">
        <f t="shared" si="75"/>
        <v>1.0576923076923077</v>
      </c>
      <c r="K159" s="204">
        <f t="shared" si="75"/>
        <v>1.3505154639175259</v>
      </c>
      <c r="L159" s="204">
        <f t="shared" si="75"/>
        <v>1.75</v>
      </c>
      <c r="M159" s="204">
        <f t="shared" si="75"/>
        <v>1.161904761904762</v>
      </c>
      <c r="N159" s="204">
        <f t="shared" si="75"/>
        <v>0.94365572315882884</v>
      </c>
      <c r="O159" s="204">
        <f t="shared" si="75"/>
        <v>1.5746268656716416</v>
      </c>
      <c r="P159" s="204">
        <f t="shared" si="75"/>
        <v>1.3731343283582089</v>
      </c>
      <c r="Q159" s="204">
        <f t="shared" si="75"/>
        <v>1.0519169329073483</v>
      </c>
      <c r="R159" s="204">
        <f t="shared" si="75"/>
        <v>0.9385964912280701</v>
      </c>
      <c r="S159" s="204">
        <f t="shared" si="75"/>
        <v>1</v>
      </c>
      <c r="T159" s="204">
        <f t="shared" si="75"/>
        <v>0.19492502883506341</v>
      </c>
      <c r="U159" s="204">
        <f t="shared" si="75"/>
        <v>1</v>
      </c>
      <c r="V159" s="224"/>
      <c r="W159" s="206">
        <f>IF(OR(W158=0,W157=0),0,W158/W157)</f>
        <v>1</v>
      </c>
    </row>
    <row r="160" spans="1:23" ht="15.75" customHeight="1">
      <c r="A160" s="1916"/>
      <c r="B160" s="1616"/>
      <c r="C160" s="1616"/>
      <c r="D160" s="1910">
        <v>47</v>
      </c>
      <c r="E160" s="1914" t="str">
        <f>+'PAA 2018'!G481</f>
        <v>Ingresos por venta de bienes y servicios Geográficos de la Entidad</v>
      </c>
      <c r="F160" s="1909">
        <f>+'PAA 2018'!K481</f>
        <v>8903115208</v>
      </c>
      <c r="G160" s="1909" t="str">
        <f>+'PAA 2018'!L481</f>
        <v>Pesos</v>
      </c>
      <c r="H160" s="276" t="s">
        <v>47</v>
      </c>
      <c r="I160" s="283">
        <f>Difu!J45</f>
        <v>534186912.48000002</v>
      </c>
      <c r="J160" s="283">
        <f>Difu!K45</f>
        <v>534186912.48000002</v>
      </c>
      <c r="K160" s="283">
        <f>Difu!L45</f>
        <v>623218064.56000018</v>
      </c>
      <c r="L160" s="283">
        <f>Difu!M45</f>
        <v>712249216.63999999</v>
      </c>
      <c r="M160" s="283">
        <f>Difu!N45</f>
        <v>712249216.63999999</v>
      </c>
      <c r="N160" s="283">
        <f>Difu!O45</f>
        <v>712249216.63999999</v>
      </c>
      <c r="O160" s="283">
        <f>Difu!P45</f>
        <v>890311520.80000031</v>
      </c>
      <c r="P160" s="283">
        <f>Difu!Q45</f>
        <v>979342672.88000011</v>
      </c>
      <c r="Q160" s="283">
        <f>Difu!R45</f>
        <v>1068373824.96</v>
      </c>
      <c r="R160" s="283">
        <f>Difu!S45</f>
        <v>801280368.72000003</v>
      </c>
      <c r="S160" s="283">
        <f>Difu!T45</f>
        <v>712249216.63999999</v>
      </c>
      <c r="T160" s="283">
        <f>Difu!U45</f>
        <v>623218064.56000018</v>
      </c>
      <c r="U160" s="283">
        <f>Difu!V45</f>
        <v>8903115208.0000019</v>
      </c>
      <c r="V160" s="1944">
        <f>Difu!W45</f>
        <v>0.3</v>
      </c>
      <c r="W160" s="284">
        <f>+(U160/U160)*V160</f>
        <v>0.3</v>
      </c>
    </row>
    <row r="161" spans="1:23" ht="15.75" customHeight="1">
      <c r="A161" s="1916"/>
      <c r="B161" s="1616"/>
      <c r="C161" s="1616"/>
      <c r="D161" s="1616"/>
      <c r="E161" s="1616"/>
      <c r="F161" s="1616"/>
      <c r="G161" s="1616"/>
      <c r="H161" s="285" t="s">
        <v>78</v>
      </c>
      <c r="I161" s="291">
        <f>Difu!J46</f>
        <v>367411043</v>
      </c>
      <c r="J161" s="291">
        <f>Difu!K46</f>
        <v>677631403</v>
      </c>
      <c r="K161" s="291">
        <f>Difu!L46</f>
        <v>575846536</v>
      </c>
      <c r="L161" s="291">
        <f>Difu!M46</f>
        <v>872962837</v>
      </c>
      <c r="M161" s="291">
        <f>Difu!N46</f>
        <v>658742104</v>
      </c>
      <c r="N161" s="291">
        <f>Difu!O46</f>
        <v>519120794</v>
      </c>
      <c r="O161" s="291">
        <f>Difu!P46</f>
        <v>656160837</v>
      </c>
      <c r="P161" s="291">
        <f>Difu!Q46</f>
        <v>725402752</v>
      </c>
      <c r="Q161" s="291">
        <f>Difu!R46</f>
        <v>610838364</v>
      </c>
      <c r="R161" s="291">
        <f>Difu!S46</f>
        <v>707811702</v>
      </c>
      <c r="S161" s="291">
        <f>Difu!T46</f>
        <v>617113145</v>
      </c>
      <c r="T161" s="291">
        <f>Difu!U46</f>
        <v>939640800</v>
      </c>
      <c r="U161" s="291">
        <f>Difu!V46</f>
        <v>7928682317</v>
      </c>
      <c r="V161" s="1942"/>
      <c r="W161" s="292">
        <f>+U161/U160*V160</f>
        <v>0.26716544035762629</v>
      </c>
    </row>
    <row r="162" spans="1:23" ht="15.75" customHeight="1">
      <c r="A162" s="1916"/>
      <c r="B162" s="1616"/>
      <c r="C162" s="1616"/>
      <c r="D162" s="1619"/>
      <c r="E162" s="1619"/>
      <c r="F162" s="1619"/>
      <c r="G162" s="1619"/>
      <c r="H162" s="203" t="s">
        <v>79</v>
      </c>
      <c r="I162" s="214">
        <f t="shared" ref="I162:U162" si="76">IF(OR(I161=0,I160=0),0,I161/I160)</f>
        <v>0.68779491675351723</v>
      </c>
      <c r="J162" s="214">
        <f t="shared" si="76"/>
        <v>1.2685286501199531</v>
      </c>
      <c r="K162" s="214">
        <f t="shared" si="76"/>
        <v>0.92398883913378682</v>
      </c>
      <c r="L162" s="214">
        <f t="shared" si="76"/>
        <v>1.225642396797793</v>
      </c>
      <c r="M162" s="214">
        <f t="shared" si="76"/>
        <v>0.92487585610495004</v>
      </c>
      <c r="N162" s="214">
        <f t="shared" si="76"/>
        <v>0.72884712523648165</v>
      </c>
      <c r="O162" s="214">
        <f t="shared" si="76"/>
        <v>0.73700139970153222</v>
      </c>
      <c r="P162" s="214">
        <f t="shared" si="76"/>
        <v>0.74070371085411113</v>
      </c>
      <c r="Q162" s="214">
        <f t="shared" si="76"/>
        <v>0.57174590927746649</v>
      </c>
      <c r="R162" s="214">
        <f t="shared" si="76"/>
        <v>0.88335085898920629</v>
      </c>
      <c r="S162" s="214">
        <f t="shared" si="76"/>
        <v>0.8664286749393707</v>
      </c>
      <c r="T162" s="214">
        <f t="shared" si="76"/>
        <v>1.5077239467751922</v>
      </c>
      <c r="U162" s="214">
        <f t="shared" si="76"/>
        <v>0.89055146785875428</v>
      </c>
      <c r="V162" s="224"/>
      <c r="W162" s="215">
        <f>IF(OR(W161=0,W160=0),0,W161/W160)</f>
        <v>0.89055146785875439</v>
      </c>
    </row>
    <row r="163" spans="1:23" ht="15.75" customHeight="1">
      <c r="A163" s="1916"/>
      <c r="B163" s="1616"/>
      <c r="C163" s="1616"/>
      <c r="D163" s="1910">
        <v>48</v>
      </c>
      <c r="E163" s="1914" t="str">
        <f>'PAA 2018'!G485</f>
        <v>Proyecto piloto de CRM (Customer Relationship Managment)</v>
      </c>
      <c r="F163" s="1998">
        <f>'PAA 2018'!K485</f>
        <v>1</v>
      </c>
      <c r="G163" s="1909" t="str">
        <f>'PAA 2018'!L485</f>
        <v>Porcentaje</v>
      </c>
      <c r="H163" s="298" t="s">
        <v>47</v>
      </c>
      <c r="I163" s="369">
        <f>Difu!J65</f>
        <v>0</v>
      </c>
      <c r="J163" s="369">
        <f>Difu!K65</f>
        <v>0</v>
      </c>
      <c r="K163" s="369">
        <f>Difu!L65</f>
        <v>0.3</v>
      </c>
      <c r="L163" s="369">
        <f>Difu!M65</f>
        <v>0</v>
      </c>
      <c r="M163" s="369">
        <f>Difu!N65</f>
        <v>0</v>
      </c>
      <c r="N163" s="369">
        <f>Difu!O65</f>
        <v>0.2</v>
      </c>
      <c r="O163" s="369">
        <f>Difu!P65</f>
        <v>0</v>
      </c>
      <c r="P163" s="369">
        <f>Difu!Q65</f>
        <v>0</v>
      </c>
      <c r="Q163" s="369">
        <f>Difu!R65</f>
        <v>0.25</v>
      </c>
      <c r="R163" s="369">
        <f>Difu!S65</f>
        <v>0</v>
      </c>
      <c r="S163" s="369">
        <f>Difu!T65</f>
        <v>0</v>
      </c>
      <c r="T163" s="369">
        <f>Difu!U65</f>
        <v>0.25</v>
      </c>
      <c r="U163" s="369">
        <f>Difu!V65</f>
        <v>1</v>
      </c>
      <c r="V163" s="1934">
        <f>Difu!W65</f>
        <v>0.2</v>
      </c>
      <c r="W163" s="302">
        <f>+(U163/U163)*V163</f>
        <v>0.2</v>
      </c>
    </row>
    <row r="164" spans="1:23" ht="15.75" customHeight="1">
      <c r="A164" s="1916"/>
      <c r="B164" s="1616"/>
      <c r="C164" s="1616"/>
      <c r="D164" s="1616"/>
      <c r="E164" s="1616"/>
      <c r="F164" s="1616"/>
      <c r="G164" s="1616"/>
      <c r="H164" s="303" t="s">
        <v>78</v>
      </c>
      <c r="I164" s="370">
        <f>Difu!J66</f>
        <v>0</v>
      </c>
      <c r="J164" s="370">
        <f>Difu!K66</f>
        <v>0</v>
      </c>
      <c r="K164" s="370">
        <f>Difu!L66</f>
        <v>0.3004</v>
      </c>
      <c r="L164" s="370">
        <f>Difu!M66</f>
        <v>0</v>
      </c>
      <c r="M164" s="370">
        <f>Difu!N66</f>
        <v>0</v>
      </c>
      <c r="N164" s="370">
        <f>Difu!O66</f>
        <v>0.1</v>
      </c>
      <c r="O164" s="370">
        <f>Difu!P66</f>
        <v>0</v>
      </c>
      <c r="P164" s="370">
        <f>Difu!Q66</f>
        <v>0</v>
      </c>
      <c r="Q164" s="370">
        <f>Difu!R66</f>
        <v>0.29920000000000002</v>
      </c>
      <c r="R164" s="370">
        <f>Difu!S66</f>
        <v>0</v>
      </c>
      <c r="S164" s="370">
        <f>Difu!T66</f>
        <v>0</v>
      </c>
      <c r="T164" s="370">
        <f>Difu!U66</f>
        <v>0.3004</v>
      </c>
      <c r="U164" s="370">
        <f>Difu!V66</f>
        <v>1</v>
      </c>
      <c r="V164" s="1933"/>
      <c r="W164" s="305">
        <f>+U164/U163*V163</f>
        <v>0.2</v>
      </c>
    </row>
    <row r="165" spans="1:23" ht="15.75" customHeight="1">
      <c r="A165" s="1916"/>
      <c r="B165" s="1616"/>
      <c r="C165" s="1616"/>
      <c r="D165" s="1617"/>
      <c r="E165" s="1617"/>
      <c r="F165" s="1617"/>
      <c r="G165" s="1617"/>
      <c r="H165" s="203" t="s">
        <v>79</v>
      </c>
      <c r="I165" s="204">
        <f t="shared" ref="I165:U165" si="77">IF(OR(I164=0,I163=0),0,I164/I163)</f>
        <v>0</v>
      </c>
      <c r="J165" s="204">
        <f t="shared" si="77"/>
        <v>0</v>
      </c>
      <c r="K165" s="204">
        <f t="shared" si="77"/>
        <v>1.0013333333333334</v>
      </c>
      <c r="L165" s="204">
        <f t="shared" si="77"/>
        <v>0</v>
      </c>
      <c r="M165" s="204">
        <f t="shared" si="77"/>
        <v>0</v>
      </c>
      <c r="N165" s="204">
        <f t="shared" si="77"/>
        <v>0.5</v>
      </c>
      <c r="O165" s="204">
        <f t="shared" si="77"/>
        <v>0</v>
      </c>
      <c r="P165" s="204">
        <f t="shared" si="77"/>
        <v>0</v>
      </c>
      <c r="Q165" s="204">
        <f t="shared" si="77"/>
        <v>1.1968000000000001</v>
      </c>
      <c r="R165" s="204">
        <f t="shared" si="77"/>
        <v>0</v>
      </c>
      <c r="S165" s="204">
        <f t="shared" si="77"/>
        <v>0</v>
      </c>
      <c r="T165" s="204">
        <f t="shared" si="77"/>
        <v>1.2016</v>
      </c>
      <c r="U165" s="204">
        <f t="shared" si="77"/>
        <v>1</v>
      </c>
      <c r="V165" s="224"/>
      <c r="W165" s="206">
        <f>IF(OR(W164=0,W163=0),0,W164/W163)</f>
        <v>1</v>
      </c>
    </row>
    <row r="166" spans="1:23" ht="16.5" customHeight="1">
      <c r="A166" s="1916"/>
      <c r="B166" s="1616"/>
      <c r="C166" s="1616"/>
      <c r="D166" s="1911" t="s">
        <v>103</v>
      </c>
      <c r="E166" s="1720"/>
      <c r="F166" s="1918" t="str">
        <f>A154</f>
        <v xml:space="preserve">DIFUSION Y COMERCIALIZACION </v>
      </c>
      <c r="G166" s="1721"/>
      <c r="H166" s="187" t="s">
        <v>47</v>
      </c>
      <c r="I166" s="191">
        <f t="shared" ref="I166:T166" si="78">(I154/$U$154)*$V$154+(I157/$U$157)*$V$157+(I160/$U$160)*$V$160+(I163/$U$163)*$V$163</f>
        <v>2.2499999999999996E-2</v>
      </c>
      <c r="J166" s="191">
        <f t="shared" si="78"/>
        <v>3.3599999999999991E-2</v>
      </c>
      <c r="K166" s="191">
        <f t="shared" si="78"/>
        <v>0.15260000000000001</v>
      </c>
      <c r="L166" s="191">
        <f t="shared" si="78"/>
        <v>3.9599999999999996E-2</v>
      </c>
      <c r="M166" s="191">
        <f t="shared" si="78"/>
        <v>3.6599999999999994E-2</v>
      </c>
      <c r="N166" s="191">
        <f t="shared" si="78"/>
        <v>0.15912000000000001</v>
      </c>
      <c r="O166" s="191">
        <f t="shared" si="78"/>
        <v>5.0100000000000006E-2</v>
      </c>
      <c r="P166" s="191">
        <f t="shared" si="78"/>
        <v>5.3099999999999994E-2</v>
      </c>
      <c r="Q166" s="191">
        <f t="shared" si="78"/>
        <v>0.17605999999999999</v>
      </c>
      <c r="R166" s="191">
        <f t="shared" si="78"/>
        <v>4.4099999999999993E-2</v>
      </c>
      <c r="S166" s="191">
        <f t="shared" si="78"/>
        <v>3.2099999999999997E-2</v>
      </c>
      <c r="T166" s="191">
        <f t="shared" si="78"/>
        <v>0.20052000000000003</v>
      </c>
      <c r="U166" s="193">
        <f t="shared" ref="U166:U167" si="79">SUM(I166:T166)</f>
        <v>1</v>
      </c>
      <c r="V166" s="1987">
        <f>SUM(V154:V165)</f>
        <v>1</v>
      </c>
      <c r="W166" s="1958"/>
    </row>
    <row r="167" spans="1:23" ht="16.5" customHeight="1">
      <c r="A167" s="1916"/>
      <c r="B167" s="1616"/>
      <c r="C167" s="1616"/>
      <c r="D167" s="1678"/>
      <c r="E167" s="1715"/>
      <c r="F167" s="1715"/>
      <c r="G167" s="1713"/>
      <c r="H167" s="194" t="s">
        <v>78</v>
      </c>
      <c r="I167" s="191">
        <f t="shared" ref="I167:T167" si="80">(I155/$U$154)*$V$154+(I158/$U$157)*$V$157+(I161/$U$160)*$V$160+(I164/$U$163)*$V$163</f>
        <v>1.7780308501563306E-2</v>
      </c>
      <c r="J167" s="191">
        <f t="shared" si="80"/>
        <v>3.933351570215915E-2</v>
      </c>
      <c r="K167" s="191">
        <f t="shared" si="80"/>
        <v>0.16128376562180954</v>
      </c>
      <c r="L167" s="191">
        <f t="shared" si="80"/>
        <v>5.6715417523147016E-2</v>
      </c>
      <c r="M167" s="191">
        <f t="shared" si="80"/>
        <v>3.6837020546518794E-2</v>
      </c>
      <c r="N167" s="191">
        <f t="shared" si="80"/>
        <v>0.12880233100567556</v>
      </c>
      <c r="O167" s="191">
        <f t="shared" si="80"/>
        <v>5.3760041991045962E-2</v>
      </c>
      <c r="P167" s="191">
        <f t="shared" si="80"/>
        <v>5.2043222458185663E-2</v>
      </c>
      <c r="Q167" s="191">
        <f t="shared" si="80"/>
        <v>0.1874328527339888</v>
      </c>
      <c r="R167" s="191">
        <f t="shared" si="80"/>
        <v>3.9900473192708563E-2</v>
      </c>
      <c r="S167" s="191">
        <f t="shared" si="80"/>
        <v>2.8894288198544893E-2</v>
      </c>
      <c r="T167" s="191">
        <f t="shared" si="80"/>
        <v>0.16438220288227903</v>
      </c>
      <c r="U167" s="193">
        <f t="shared" si="79"/>
        <v>0.9671654403576263</v>
      </c>
      <c r="V167" s="1936"/>
      <c r="W167" s="1959"/>
    </row>
    <row r="168" spans="1:23" ht="16.5" customHeight="1">
      <c r="A168" s="1917"/>
      <c r="B168" s="1908"/>
      <c r="C168" s="1908"/>
      <c r="D168" s="1912"/>
      <c r="E168" s="1913"/>
      <c r="F168" s="1913"/>
      <c r="G168" s="1919"/>
      <c r="H168" s="196" t="s">
        <v>79</v>
      </c>
      <c r="I168" s="197">
        <f t="shared" ref="I168:U168" si="81">IF(OR(I167=0,I166=0),0,I167/I166)</f>
        <v>0.79023593340281373</v>
      </c>
      <c r="J168" s="197">
        <f t="shared" si="81"/>
        <v>1.1706403482785463</v>
      </c>
      <c r="K168" s="197">
        <f t="shared" si="81"/>
        <v>1.0569054103657243</v>
      </c>
      <c r="L168" s="197">
        <f t="shared" si="81"/>
        <v>1.4322075132107834</v>
      </c>
      <c r="M168" s="197">
        <f t="shared" si="81"/>
        <v>1.0064759712163607</v>
      </c>
      <c r="N168" s="197">
        <f t="shared" si="81"/>
        <v>0.80946663527950946</v>
      </c>
      <c r="O168" s="197">
        <f t="shared" si="81"/>
        <v>1.0730547303601987</v>
      </c>
      <c r="P168" s="197">
        <f t="shared" si="81"/>
        <v>0.98009835137826118</v>
      </c>
      <c r="Q168" s="197">
        <f t="shared" si="81"/>
        <v>1.06459645992269</v>
      </c>
      <c r="R168" s="197">
        <f t="shared" si="81"/>
        <v>0.90477263475529635</v>
      </c>
      <c r="S168" s="197">
        <f t="shared" si="81"/>
        <v>0.90013358873971638</v>
      </c>
      <c r="T168" s="197">
        <f t="shared" si="81"/>
        <v>0.81977958748393676</v>
      </c>
      <c r="U168" s="197">
        <f t="shared" si="81"/>
        <v>0.9671654403576263</v>
      </c>
      <c r="V168" s="1988"/>
      <c r="W168" s="1960"/>
    </row>
    <row r="169" spans="1:23" ht="22.5" customHeight="1">
      <c r="A169" s="2021" t="str">
        <f>+'PAA 2018'!A492</f>
        <v>EVALUACION Y CONTROL DE LA GESTIÓN INTERNA</v>
      </c>
      <c r="B169" s="2011">
        <f>+'PAA 2018'!B492</f>
        <v>0.05</v>
      </c>
      <c r="C169" s="2011">
        <f>+'PAA 2018'!B504</f>
        <v>4.4699900000000001E-2</v>
      </c>
      <c r="D169" s="2012">
        <v>49</v>
      </c>
      <c r="E169" s="1948" t="str">
        <f>+'PAA 2018'!G492</f>
        <v>Informes de auditorias</v>
      </c>
      <c r="F169" s="1953">
        <f>+'PAA 2018'!K492</f>
        <v>1</v>
      </c>
      <c r="G169" s="1986" t="str">
        <f>+'PAA 2018'!M492</f>
        <v>Porcentaje avance cumplimiento del plan auditorías</v>
      </c>
      <c r="H169" s="482" t="s">
        <v>47</v>
      </c>
      <c r="I169" s="483">
        <f>'C Interno'!J5</f>
        <v>2.8995E-2</v>
      </c>
      <c r="J169" s="483">
        <f>'C Interno'!K5</f>
        <v>0.10339499999999999</v>
      </c>
      <c r="K169" s="483">
        <f>'C Interno'!L5</f>
        <v>0.10341</v>
      </c>
      <c r="L169" s="483">
        <f>'C Interno'!M5</f>
        <v>0.10339499999999999</v>
      </c>
      <c r="M169" s="483">
        <f>'C Interno'!N5</f>
        <v>7.4495000000000006E-2</v>
      </c>
      <c r="N169" s="483">
        <f>'C Interno'!O5</f>
        <v>5.7959999999999998E-2</v>
      </c>
      <c r="O169" s="483">
        <f>'C Interno'!P5</f>
        <v>0.129805</v>
      </c>
      <c r="P169" s="483">
        <f>'C Interno'!Q5</f>
        <v>0.22608500000000004</v>
      </c>
      <c r="Q169" s="483">
        <f>'C Interno'!R5</f>
        <v>9.4960000000000003E-2</v>
      </c>
      <c r="R169" s="483">
        <f>'C Interno'!S5</f>
        <v>3.2495000000000003E-2</v>
      </c>
      <c r="S169" s="483">
        <f>'C Interno'!T5</f>
        <v>3.2495000000000003E-2</v>
      </c>
      <c r="T169" s="483">
        <f>'C Interno'!U5</f>
        <v>1.251E-2</v>
      </c>
      <c r="U169" s="483">
        <f>'C Interno'!V5</f>
        <v>1.0000000000000002</v>
      </c>
      <c r="V169" s="1976">
        <f>'C Interno'!W5</f>
        <v>0.97499999999999998</v>
      </c>
      <c r="W169" s="485">
        <f>+(U169/U169)*V169</f>
        <v>0.97499999999999998</v>
      </c>
    </row>
    <row r="170" spans="1:23" ht="22.5" customHeight="1">
      <c r="A170" s="1653"/>
      <c r="B170" s="1616"/>
      <c r="C170" s="1616"/>
      <c r="D170" s="1616"/>
      <c r="E170" s="1616"/>
      <c r="F170" s="1616"/>
      <c r="G170" s="1616"/>
      <c r="H170" s="303" t="s">
        <v>78</v>
      </c>
      <c r="I170" s="370">
        <f>'C Interno'!J6</f>
        <v>2.8995E-2</v>
      </c>
      <c r="J170" s="370">
        <f>'C Interno'!K6</f>
        <v>5.6384999999999998E-2</v>
      </c>
      <c r="K170" s="370">
        <f>'C Interno'!L6</f>
        <v>0.14385000000000001</v>
      </c>
      <c r="L170" s="370">
        <f>'C Interno'!M6</f>
        <v>0.10589999999999999</v>
      </c>
      <c r="M170" s="370">
        <f>'C Interno'!N6</f>
        <v>7.3564999999999992E-2</v>
      </c>
      <c r="N170" s="370">
        <f>'C Interno'!O6</f>
        <v>3.5310000000000001E-2</v>
      </c>
      <c r="O170" s="370">
        <f>'C Interno'!P6</f>
        <v>7.8365000000000004E-2</v>
      </c>
      <c r="P170" s="370">
        <f>'C Interno'!Q6</f>
        <v>0.21291500000000002</v>
      </c>
      <c r="Q170" s="370">
        <f>'C Interno'!R6</f>
        <v>2.0570000000000001E-2</v>
      </c>
      <c r="R170" s="370">
        <f>'C Interno'!S6</f>
        <v>5.263000000000001E-2</v>
      </c>
      <c r="S170" s="370">
        <f>'C Interno'!T6</f>
        <v>6.1045000000000009E-2</v>
      </c>
      <c r="T170" s="370">
        <f>'C Interno'!U6</f>
        <v>2.1750000000000002E-2</v>
      </c>
      <c r="U170" s="370">
        <f>'C Interno'!V6</f>
        <v>0.89127999999999996</v>
      </c>
      <c r="V170" s="1933"/>
      <c r="W170" s="488">
        <f>+U170/U169*V169</f>
        <v>0.86899799999999972</v>
      </c>
    </row>
    <row r="171" spans="1:23" ht="22.5" customHeight="1">
      <c r="A171" s="1653"/>
      <c r="B171" s="1616"/>
      <c r="C171" s="1616"/>
      <c r="D171" s="1619"/>
      <c r="E171" s="1619"/>
      <c r="F171" s="1619"/>
      <c r="G171" s="1619"/>
      <c r="H171" s="203" t="s">
        <v>79</v>
      </c>
      <c r="I171" s="204">
        <f t="shared" ref="I171:U171" si="82">IF(OR(I170=0,I169=0),0,I170/I169)</f>
        <v>1</v>
      </c>
      <c r="J171" s="204">
        <f t="shared" si="82"/>
        <v>0.54533584796170032</v>
      </c>
      <c r="K171" s="204">
        <f t="shared" si="82"/>
        <v>1.3910646939367566</v>
      </c>
      <c r="L171" s="204">
        <f t="shared" si="82"/>
        <v>1.0242274771507327</v>
      </c>
      <c r="M171" s="204">
        <f t="shared" si="82"/>
        <v>0.98751594066715864</v>
      </c>
      <c r="N171" s="204">
        <f t="shared" si="82"/>
        <v>0.60921325051759834</v>
      </c>
      <c r="O171" s="204">
        <f t="shared" si="82"/>
        <v>0.60371326220099386</v>
      </c>
      <c r="P171" s="204">
        <f t="shared" si="82"/>
        <v>0.9417475728155339</v>
      </c>
      <c r="Q171" s="204">
        <f t="shared" si="82"/>
        <v>0.21661752316764954</v>
      </c>
      <c r="R171" s="204">
        <f t="shared" si="82"/>
        <v>1.6196337898138176</v>
      </c>
      <c r="S171" s="204">
        <f t="shared" si="82"/>
        <v>1.878596707185721</v>
      </c>
      <c r="T171" s="204">
        <f t="shared" si="82"/>
        <v>1.7386091127098322</v>
      </c>
      <c r="U171" s="204">
        <f t="shared" si="82"/>
        <v>0.89127999999999974</v>
      </c>
      <c r="V171" s="224"/>
      <c r="W171" s="490">
        <f>IF(OR(W170=0,W169=0),0,W170/W169)</f>
        <v>0.89127999999999974</v>
      </c>
    </row>
    <row r="172" spans="1:23" ht="18" customHeight="1">
      <c r="A172" s="1653"/>
      <c r="B172" s="1616"/>
      <c r="C172" s="1616"/>
      <c r="D172" s="1910">
        <v>50</v>
      </c>
      <c r="E172" s="1914" t="str">
        <f>+'PAA 2018'!G502</f>
        <v xml:space="preserve"> Fomento de la cultura de autocontrol y  autoevaluación</v>
      </c>
      <c r="F172" s="1998">
        <f>+'PAA 2018'!K502</f>
        <v>1</v>
      </c>
      <c r="G172" s="1909" t="str">
        <f>+'PAA 2018'!L502</f>
        <v>Porcentaje</v>
      </c>
      <c r="H172" s="276" t="s">
        <v>47</v>
      </c>
      <c r="I172" s="315">
        <f>'C Interno'!J25</f>
        <v>0</v>
      </c>
      <c r="J172" s="315">
        <f>'C Interno'!K25</f>
        <v>0</v>
      </c>
      <c r="K172" s="315">
        <f>'C Interno'!L25</f>
        <v>0.25</v>
      </c>
      <c r="L172" s="315">
        <f>'C Interno'!M25</f>
        <v>0</v>
      </c>
      <c r="M172" s="315">
        <f>'C Interno'!N25</f>
        <v>0</v>
      </c>
      <c r="N172" s="315">
        <f>'C Interno'!O25</f>
        <v>0.25</v>
      </c>
      <c r="O172" s="315">
        <f>'C Interno'!P25</f>
        <v>0</v>
      </c>
      <c r="P172" s="315">
        <f>'C Interno'!Q25</f>
        <v>0</v>
      </c>
      <c r="Q172" s="315">
        <f>'C Interno'!R25</f>
        <v>0.25</v>
      </c>
      <c r="R172" s="315">
        <f>'C Interno'!S25</f>
        <v>0</v>
      </c>
      <c r="S172" s="315">
        <f>'C Interno'!T25</f>
        <v>0</v>
      </c>
      <c r="T172" s="315">
        <f>'C Interno'!U25</f>
        <v>0.25</v>
      </c>
      <c r="U172" s="315">
        <f>'C Interno'!V25</f>
        <v>1</v>
      </c>
      <c r="V172" s="1944">
        <f>'C Interno'!W25</f>
        <v>2.5000000000000001E-2</v>
      </c>
      <c r="W172" s="493">
        <f>+(U172/U172)*V172</f>
        <v>2.5000000000000001E-2</v>
      </c>
    </row>
    <row r="173" spans="1:23" ht="18" customHeight="1">
      <c r="A173" s="1653"/>
      <c r="B173" s="1616"/>
      <c r="C173" s="1616"/>
      <c r="D173" s="1616"/>
      <c r="E173" s="1616"/>
      <c r="F173" s="1616"/>
      <c r="G173" s="1616"/>
      <c r="H173" s="285" t="s">
        <v>78</v>
      </c>
      <c r="I173" s="320">
        <f>'C Interno'!J26</f>
        <v>0</v>
      </c>
      <c r="J173" s="320">
        <f>'C Interno'!K26</f>
        <v>0</v>
      </c>
      <c r="K173" s="320">
        <f>'C Interno'!L26</f>
        <v>0.25</v>
      </c>
      <c r="L173" s="320">
        <f>'C Interno'!M26</f>
        <v>0</v>
      </c>
      <c r="M173" s="320">
        <f>'C Interno'!N26</f>
        <v>0</v>
      </c>
      <c r="N173" s="320">
        <f>'C Interno'!O26</f>
        <v>0.25</v>
      </c>
      <c r="O173" s="320">
        <f>'C Interno'!P26</f>
        <v>0</v>
      </c>
      <c r="P173" s="320">
        <f>'C Interno'!Q26</f>
        <v>0</v>
      </c>
      <c r="Q173" s="320">
        <f>'C Interno'!R26</f>
        <v>0.25</v>
      </c>
      <c r="R173" s="320">
        <f>'C Interno'!S26</f>
        <v>0</v>
      </c>
      <c r="S173" s="320">
        <f>'C Interno'!T26</f>
        <v>0</v>
      </c>
      <c r="T173" s="320">
        <f>'C Interno'!U26</f>
        <v>0.25</v>
      </c>
      <c r="U173" s="320">
        <f>'C Interno'!V26</f>
        <v>1</v>
      </c>
      <c r="V173" s="1942"/>
      <c r="W173" s="485">
        <f>+U173/U172*V172</f>
        <v>2.5000000000000001E-2</v>
      </c>
    </row>
    <row r="174" spans="1:23" ht="18" customHeight="1">
      <c r="A174" s="1653"/>
      <c r="B174" s="1616"/>
      <c r="C174" s="1616"/>
      <c r="D174" s="1617"/>
      <c r="E174" s="1617"/>
      <c r="F174" s="1617"/>
      <c r="G174" s="1617"/>
      <c r="H174" s="203" t="s">
        <v>79</v>
      </c>
      <c r="I174" s="214">
        <f t="shared" ref="I174:U174" si="83">IF(OR(I173=0,I172=0),0,I173/I172)</f>
        <v>0</v>
      </c>
      <c r="J174" s="214">
        <f t="shared" si="83"/>
        <v>0</v>
      </c>
      <c r="K174" s="214">
        <f t="shared" si="83"/>
        <v>1</v>
      </c>
      <c r="L174" s="214">
        <f t="shared" si="83"/>
        <v>0</v>
      </c>
      <c r="M174" s="214">
        <f t="shared" si="83"/>
        <v>0</v>
      </c>
      <c r="N174" s="214">
        <f t="shared" si="83"/>
        <v>1</v>
      </c>
      <c r="O174" s="214">
        <f t="shared" si="83"/>
        <v>0</v>
      </c>
      <c r="P174" s="214">
        <f t="shared" si="83"/>
        <v>0</v>
      </c>
      <c r="Q174" s="214">
        <f t="shared" si="83"/>
        <v>1</v>
      </c>
      <c r="R174" s="214">
        <f t="shared" si="83"/>
        <v>0</v>
      </c>
      <c r="S174" s="214">
        <f t="shared" si="83"/>
        <v>0</v>
      </c>
      <c r="T174" s="214">
        <f t="shared" si="83"/>
        <v>1</v>
      </c>
      <c r="U174" s="214">
        <f t="shared" si="83"/>
        <v>1</v>
      </c>
      <c r="V174" s="224"/>
      <c r="W174" s="495">
        <f>IF(OR(W173=0,W172=0),0,W173/W172)</f>
        <v>1</v>
      </c>
    </row>
    <row r="175" spans="1:23" ht="18" customHeight="1">
      <c r="A175" s="1653"/>
      <c r="B175" s="1616"/>
      <c r="C175" s="1616"/>
      <c r="D175" s="1911" t="s">
        <v>103</v>
      </c>
      <c r="E175" s="1720"/>
      <c r="F175" s="1918" t="str">
        <f>A169</f>
        <v>EVALUACION Y CONTROL DE LA GESTIÓN INTERNA</v>
      </c>
      <c r="G175" s="1721"/>
      <c r="H175" s="187" t="s">
        <v>47</v>
      </c>
      <c r="I175" s="191">
        <f t="shared" ref="I175:T175" si="84">(I169/$U$169)*$V$169+(I172/$U$172)*$V$172</f>
        <v>2.8270124999999993E-2</v>
      </c>
      <c r="J175" s="191">
        <f t="shared" si="84"/>
        <v>0.10081012499999996</v>
      </c>
      <c r="K175" s="191">
        <f t="shared" si="84"/>
        <v>0.10707474999999998</v>
      </c>
      <c r="L175" s="191">
        <f t="shared" si="84"/>
        <v>0.10081012499999996</v>
      </c>
      <c r="M175" s="191">
        <f t="shared" si="84"/>
        <v>7.2632624999999992E-2</v>
      </c>
      <c r="N175" s="191">
        <f t="shared" si="84"/>
        <v>6.2760999999999983E-2</v>
      </c>
      <c r="O175" s="191">
        <f t="shared" si="84"/>
        <v>0.12655987499999996</v>
      </c>
      <c r="P175" s="191">
        <f t="shared" si="84"/>
        <v>0.22043287499999997</v>
      </c>
      <c r="Q175" s="191">
        <f t="shared" si="84"/>
        <v>9.8835999999999979E-2</v>
      </c>
      <c r="R175" s="191">
        <f t="shared" si="84"/>
        <v>3.1682624999999992E-2</v>
      </c>
      <c r="S175" s="191">
        <f t="shared" si="84"/>
        <v>3.1682624999999992E-2</v>
      </c>
      <c r="T175" s="191">
        <f t="shared" si="84"/>
        <v>1.8447249999999998E-2</v>
      </c>
      <c r="U175" s="193">
        <f t="shared" ref="U175:U176" si="85">SUM(I175:T175)</f>
        <v>0.99999999999999989</v>
      </c>
      <c r="V175" s="1955">
        <f>SUM(V169:V174)</f>
        <v>1</v>
      </c>
      <c r="W175" s="1958"/>
    </row>
    <row r="176" spans="1:23" ht="18" customHeight="1">
      <c r="A176" s="1653"/>
      <c r="B176" s="1616"/>
      <c r="C176" s="1616"/>
      <c r="D176" s="1678"/>
      <c r="E176" s="1715"/>
      <c r="F176" s="1715"/>
      <c r="G176" s="1713"/>
      <c r="H176" s="194" t="s">
        <v>78</v>
      </c>
      <c r="I176" s="191">
        <f t="shared" ref="I176:T176" si="86">(I170/$U$169)*$V$169+(I173/$U$172)*$V$172</f>
        <v>2.8270124999999993E-2</v>
      </c>
      <c r="J176" s="191">
        <f t="shared" si="86"/>
        <v>5.4975374999999986E-2</v>
      </c>
      <c r="K176" s="191">
        <f t="shared" si="86"/>
        <v>0.14650374999999999</v>
      </c>
      <c r="L176" s="191">
        <f t="shared" si="86"/>
        <v>0.10325249999999997</v>
      </c>
      <c r="M176" s="191">
        <f t="shared" si="86"/>
        <v>7.1725874999999981E-2</v>
      </c>
      <c r="N176" s="191">
        <f t="shared" si="86"/>
        <v>4.0677249999999991E-2</v>
      </c>
      <c r="O176" s="191">
        <f t="shared" si="86"/>
        <v>7.6405874999999984E-2</v>
      </c>
      <c r="P176" s="191">
        <f t="shared" si="86"/>
        <v>0.20759212499999996</v>
      </c>
      <c r="Q176" s="191">
        <f t="shared" si="86"/>
        <v>2.6305749999999996E-2</v>
      </c>
      <c r="R176" s="191">
        <f t="shared" si="86"/>
        <v>5.1314249999999992E-2</v>
      </c>
      <c r="S176" s="191">
        <f t="shared" si="86"/>
        <v>5.9518874999999992E-2</v>
      </c>
      <c r="T176" s="191">
        <f t="shared" si="86"/>
        <v>2.7456250000000001E-2</v>
      </c>
      <c r="U176" s="193">
        <f t="shared" si="85"/>
        <v>0.89399799999999985</v>
      </c>
      <c r="V176" s="1956"/>
      <c r="W176" s="1965"/>
    </row>
    <row r="177" spans="1:23" ht="18" customHeight="1">
      <c r="A177" s="1654"/>
      <c r="B177" s="1616"/>
      <c r="C177" s="1616"/>
      <c r="D177" s="1912"/>
      <c r="E177" s="1913"/>
      <c r="F177" s="1913"/>
      <c r="G177" s="1919"/>
      <c r="H177" s="246" t="s">
        <v>79</v>
      </c>
      <c r="I177" s="247">
        <f t="shared" ref="I177:U177" si="87">IF(OR(I176=0,I175=0),0,I176/I175)</f>
        <v>1</v>
      </c>
      <c r="J177" s="247">
        <f t="shared" si="87"/>
        <v>0.54533584796170032</v>
      </c>
      <c r="K177" s="247">
        <f t="shared" si="87"/>
        <v>1.3682380766707372</v>
      </c>
      <c r="L177" s="247">
        <f t="shared" si="87"/>
        <v>1.0242274771507327</v>
      </c>
      <c r="M177" s="247">
        <f t="shared" si="87"/>
        <v>0.98751594066715875</v>
      </c>
      <c r="N177" s="247">
        <f t="shared" si="87"/>
        <v>0.64812941157725346</v>
      </c>
      <c r="O177" s="247">
        <f t="shared" si="87"/>
        <v>0.60371326220099386</v>
      </c>
      <c r="P177" s="247">
        <f t="shared" si="87"/>
        <v>0.9417475728155339</v>
      </c>
      <c r="Q177" s="247">
        <f t="shared" si="87"/>
        <v>0.2661555506090898</v>
      </c>
      <c r="R177" s="247">
        <f t="shared" si="87"/>
        <v>1.6196337898138176</v>
      </c>
      <c r="S177" s="247">
        <f t="shared" si="87"/>
        <v>1.878596707185721</v>
      </c>
      <c r="T177" s="247">
        <f t="shared" si="87"/>
        <v>1.488365474528724</v>
      </c>
      <c r="U177" s="247">
        <f t="shared" si="87"/>
        <v>0.89399799999999996</v>
      </c>
      <c r="V177" s="1957"/>
      <c r="W177" s="1966"/>
    </row>
    <row r="178" spans="1:23" ht="15.75" customHeight="1">
      <c r="A178" s="1915" t="str">
        <f>+'PAA 2018'!A507</f>
        <v>GESTIÓN INFORMÁTICA</v>
      </c>
      <c r="B178" s="1907">
        <f>+'PAA 2018'!B507</f>
        <v>0.03</v>
      </c>
      <c r="C178" s="1907">
        <f>+'PAA 2018'!B577</f>
        <v>2.9850000000000002E-2</v>
      </c>
      <c r="D178" s="1927">
        <v>51</v>
      </c>
      <c r="E178" s="1990" t="str">
        <f>+'PAA 2018'!G507</f>
        <v>Estrategia y gobierno de TI adoptada</v>
      </c>
      <c r="F178" s="1922">
        <f>+'PAA 2018'!K507</f>
        <v>1</v>
      </c>
      <c r="G178" s="1922" t="str">
        <f>+'PAA 2018'!L507</f>
        <v>Porcentaje</v>
      </c>
      <c r="H178" s="364" t="s">
        <v>47</v>
      </c>
      <c r="I178" s="386">
        <f>Informatica!J5</f>
        <v>0</v>
      </c>
      <c r="J178" s="386">
        <f>Informatica!K5</f>
        <v>0</v>
      </c>
      <c r="K178" s="386">
        <f>Informatica!L5</f>
        <v>0</v>
      </c>
      <c r="L178" s="386">
        <f>Informatica!M5</f>
        <v>0</v>
      </c>
      <c r="M178" s="386">
        <f>Informatica!N5</f>
        <v>0</v>
      </c>
      <c r="N178" s="386">
        <f>Informatica!O5</f>
        <v>0.6</v>
      </c>
      <c r="O178" s="386">
        <f>Informatica!P5</f>
        <v>0</v>
      </c>
      <c r="P178" s="386">
        <f>Informatica!Q5</f>
        <v>0</v>
      </c>
      <c r="Q178" s="386">
        <f>Informatica!R5</f>
        <v>0.3</v>
      </c>
      <c r="R178" s="386">
        <f>Informatica!S5</f>
        <v>0</v>
      </c>
      <c r="S178" s="386">
        <f>Informatica!T5</f>
        <v>0</v>
      </c>
      <c r="T178" s="386">
        <f>Informatica!U5</f>
        <v>0.1</v>
      </c>
      <c r="U178" s="386">
        <f>Informatica!V5</f>
        <v>0.99999999999999989</v>
      </c>
      <c r="V178" s="1977">
        <f>Informatica!W5</f>
        <v>0.1</v>
      </c>
      <c r="W178" s="366">
        <f>+(U178/U178)*V178</f>
        <v>0.1</v>
      </c>
    </row>
    <row r="179" spans="1:23" ht="15.75" customHeight="1">
      <c r="A179" s="1916"/>
      <c r="B179" s="1616"/>
      <c r="C179" s="1616"/>
      <c r="D179" s="1616"/>
      <c r="E179" s="1616"/>
      <c r="F179" s="1616"/>
      <c r="G179" s="1616"/>
      <c r="H179" s="285" t="s">
        <v>78</v>
      </c>
      <c r="I179" s="291">
        <f>Informatica!J6</f>
        <v>0</v>
      </c>
      <c r="J179" s="320">
        <f>Informatica!K6</f>
        <v>0</v>
      </c>
      <c r="K179" s="320">
        <f>Informatica!L6</f>
        <v>0</v>
      </c>
      <c r="L179" s="320">
        <f>Informatica!M6</f>
        <v>0</v>
      </c>
      <c r="M179" s="320">
        <f>Informatica!N6</f>
        <v>0</v>
      </c>
      <c r="N179" s="320">
        <f>Informatica!O6</f>
        <v>0.6</v>
      </c>
      <c r="O179" s="320">
        <f>Informatica!P6</f>
        <v>0</v>
      </c>
      <c r="P179" s="320">
        <f>Informatica!Q6</f>
        <v>0</v>
      </c>
      <c r="Q179" s="320">
        <f>Informatica!R6</f>
        <v>0.2</v>
      </c>
      <c r="R179" s="320">
        <f>Informatica!S6</f>
        <v>0</v>
      </c>
      <c r="S179" s="320">
        <f>Informatica!T6</f>
        <v>0</v>
      </c>
      <c r="T179" s="320">
        <f>Informatica!U6</f>
        <v>0</v>
      </c>
      <c r="U179" s="320">
        <f>Informatica!V6</f>
        <v>0.8</v>
      </c>
      <c r="V179" s="1942"/>
      <c r="W179" s="292">
        <f>+U179/U178*V178</f>
        <v>8.0000000000000016E-2</v>
      </c>
    </row>
    <row r="180" spans="1:23" ht="15.75" customHeight="1">
      <c r="A180" s="1916"/>
      <c r="B180" s="1616"/>
      <c r="C180" s="1616"/>
      <c r="D180" s="1619"/>
      <c r="E180" s="1619"/>
      <c r="F180" s="1619"/>
      <c r="G180" s="1619"/>
      <c r="H180" s="203" t="s">
        <v>79</v>
      </c>
      <c r="I180" s="214">
        <f t="shared" ref="I180:U180" si="88">IF(OR(I179=0,I178=0),0,I179/I178)</f>
        <v>0</v>
      </c>
      <c r="J180" s="214">
        <f t="shared" si="88"/>
        <v>0</v>
      </c>
      <c r="K180" s="214">
        <f t="shared" si="88"/>
        <v>0</v>
      </c>
      <c r="L180" s="214">
        <f t="shared" si="88"/>
        <v>0</v>
      </c>
      <c r="M180" s="214">
        <f t="shared" si="88"/>
        <v>0</v>
      </c>
      <c r="N180" s="214">
        <f t="shared" si="88"/>
        <v>1</v>
      </c>
      <c r="O180" s="214">
        <f t="shared" si="88"/>
        <v>0</v>
      </c>
      <c r="P180" s="214">
        <f t="shared" si="88"/>
        <v>0</v>
      </c>
      <c r="Q180" s="214">
        <f t="shared" si="88"/>
        <v>0.66666666666666674</v>
      </c>
      <c r="R180" s="214">
        <f t="shared" si="88"/>
        <v>0</v>
      </c>
      <c r="S180" s="214">
        <f t="shared" si="88"/>
        <v>0</v>
      </c>
      <c r="T180" s="214">
        <f t="shared" si="88"/>
        <v>0</v>
      </c>
      <c r="U180" s="214">
        <f t="shared" si="88"/>
        <v>0.80000000000000016</v>
      </c>
      <c r="V180" s="224"/>
      <c r="W180" s="215">
        <f>IF(OR(W179=0,W178=0),0,W179/W178)</f>
        <v>0.80000000000000016</v>
      </c>
    </row>
    <row r="181" spans="1:23" ht="15.75" customHeight="1">
      <c r="A181" s="1916"/>
      <c r="B181" s="1616"/>
      <c r="C181" s="1616"/>
      <c r="D181" s="2012">
        <v>52</v>
      </c>
      <c r="E181" s="1948" t="str">
        <f>+'PAA 2018'!G521</f>
        <v>Plataformas de TI implementadas y soportadas</v>
      </c>
      <c r="F181" s="1953">
        <f>+'PAA 2018'!K521</f>
        <v>100</v>
      </c>
      <c r="G181" s="1953" t="str">
        <f>+'PAA 2018'!L521</f>
        <v>Porcentaje</v>
      </c>
      <c r="H181" s="298" t="s">
        <v>47</v>
      </c>
      <c r="I181" s="369">
        <f>Informatica!J25</f>
        <v>0</v>
      </c>
      <c r="J181" s="369">
        <f>Informatica!K25</f>
        <v>0</v>
      </c>
      <c r="K181" s="369">
        <f>Informatica!L25</f>
        <v>0</v>
      </c>
      <c r="L181" s="369">
        <f>Informatica!M25</f>
        <v>0</v>
      </c>
      <c r="M181" s="369">
        <f>Informatica!N25</f>
        <v>0</v>
      </c>
      <c r="N181" s="369">
        <f>Informatica!O25</f>
        <v>0.5</v>
      </c>
      <c r="O181" s="369">
        <f>Informatica!P25</f>
        <v>0</v>
      </c>
      <c r="P181" s="369">
        <f>Informatica!Q25</f>
        <v>0</v>
      </c>
      <c r="Q181" s="369">
        <f>Informatica!R25</f>
        <v>0.4</v>
      </c>
      <c r="R181" s="369">
        <f>Informatica!S25</f>
        <v>0</v>
      </c>
      <c r="S181" s="369">
        <f>Informatica!T25</f>
        <v>0</v>
      </c>
      <c r="T181" s="369">
        <f>Informatica!U25</f>
        <v>0.1</v>
      </c>
      <c r="U181" s="369">
        <f>Informatica!V25</f>
        <v>1</v>
      </c>
      <c r="V181" s="1934">
        <f>Informatica!W25</f>
        <v>0.2</v>
      </c>
      <c r="W181" s="302">
        <f>+(U181/U181)*V181</f>
        <v>0.2</v>
      </c>
    </row>
    <row r="182" spans="1:23" ht="15.75" customHeight="1">
      <c r="A182" s="1916"/>
      <c r="B182" s="1616"/>
      <c r="C182" s="1616"/>
      <c r="D182" s="1616"/>
      <c r="E182" s="1616"/>
      <c r="F182" s="1616"/>
      <c r="G182" s="1616"/>
      <c r="H182" s="303" t="s">
        <v>78</v>
      </c>
      <c r="I182" s="370">
        <f>Informatica!J26</f>
        <v>0</v>
      </c>
      <c r="J182" s="370">
        <f>Informatica!K26</f>
        <v>0</v>
      </c>
      <c r="K182" s="370">
        <f>Informatica!L26</f>
        <v>0</v>
      </c>
      <c r="L182" s="370">
        <f>Informatica!M26</f>
        <v>0</v>
      </c>
      <c r="M182" s="370">
        <f>Informatica!N26</f>
        <v>0</v>
      </c>
      <c r="N182" s="370">
        <f>Informatica!O26</f>
        <v>0.5</v>
      </c>
      <c r="O182" s="370">
        <f>Informatica!P26</f>
        <v>0</v>
      </c>
      <c r="P182" s="370">
        <f>Informatica!Q26</f>
        <v>0</v>
      </c>
      <c r="Q182" s="370">
        <f>Informatica!R26</f>
        <v>0.3</v>
      </c>
      <c r="R182" s="370">
        <f>Informatica!S26</f>
        <v>0</v>
      </c>
      <c r="S182" s="370">
        <f>Informatica!T26</f>
        <v>0</v>
      </c>
      <c r="T182" s="370">
        <f>Informatica!U26</f>
        <v>0</v>
      </c>
      <c r="U182" s="370">
        <f>Informatica!V26</f>
        <v>0.8</v>
      </c>
      <c r="V182" s="1933"/>
      <c r="W182" s="305">
        <f>+U182/U181*V181</f>
        <v>0.16000000000000003</v>
      </c>
    </row>
    <row r="183" spans="1:23" ht="15.75" customHeight="1">
      <c r="A183" s="1916"/>
      <c r="B183" s="1616"/>
      <c r="C183" s="1616"/>
      <c r="D183" s="1619"/>
      <c r="E183" s="1619"/>
      <c r="F183" s="1619"/>
      <c r="G183" s="1619"/>
      <c r="H183" s="203" t="s">
        <v>79</v>
      </c>
      <c r="I183" s="204">
        <f t="shared" ref="I183:U183" si="89">IF(OR(I182=0,I181=0),0,I182/I181)</f>
        <v>0</v>
      </c>
      <c r="J183" s="204">
        <f t="shared" si="89"/>
        <v>0</v>
      </c>
      <c r="K183" s="204">
        <f t="shared" si="89"/>
        <v>0</v>
      </c>
      <c r="L183" s="204">
        <f t="shared" si="89"/>
        <v>0</v>
      </c>
      <c r="M183" s="204">
        <f t="shared" si="89"/>
        <v>0</v>
      </c>
      <c r="N183" s="204">
        <f t="shared" si="89"/>
        <v>1</v>
      </c>
      <c r="O183" s="204">
        <f t="shared" si="89"/>
        <v>0</v>
      </c>
      <c r="P183" s="204">
        <f t="shared" si="89"/>
        <v>0</v>
      </c>
      <c r="Q183" s="204">
        <f t="shared" si="89"/>
        <v>0.74999999999999989</v>
      </c>
      <c r="R183" s="204">
        <f t="shared" si="89"/>
        <v>0</v>
      </c>
      <c r="S183" s="204">
        <f t="shared" si="89"/>
        <v>0</v>
      </c>
      <c r="T183" s="204">
        <f t="shared" si="89"/>
        <v>0</v>
      </c>
      <c r="U183" s="204">
        <f t="shared" si="89"/>
        <v>0.8</v>
      </c>
      <c r="V183" s="224"/>
      <c r="W183" s="206">
        <f>IF(OR(W182=0,W181=0),0,W182/W181)</f>
        <v>0.80000000000000016</v>
      </c>
    </row>
    <row r="184" spans="1:23" ht="15.75" customHeight="1">
      <c r="A184" s="1916"/>
      <c r="B184" s="1616"/>
      <c r="C184" s="1616"/>
      <c r="D184" s="2012">
        <v>53</v>
      </c>
      <c r="E184" s="1948" t="str">
        <f>+'PAA 2018'!G539</f>
        <v>Sistemas de información, portales y  aplicaciones  implementados y soportados</v>
      </c>
      <c r="F184" s="1953">
        <f>+'PAA 2018'!K539</f>
        <v>1</v>
      </c>
      <c r="G184" s="1953" t="str">
        <f>+'PAA 2018'!L539</f>
        <v>Porcentaje</v>
      </c>
      <c r="H184" s="276" t="s">
        <v>47</v>
      </c>
      <c r="I184" s="315">
        <f>Informatica!J49</f>
        <v>0</v>
      </c>
      <c r="J184" s="315">
        <f>Informatica!K49</f>
        <v>0</v>
      </c>
      <c r="K184" s="315">
        <f>Informatica!L49</f>
        <v>0</v>
      </c>
      <c r="L184" s="315">
        <f>Informatica!M49</f>
        <v>0</v>
      </c>
      <c r="M184" s="315">
        <f>Informatica!N49</f>
        <v>0</v>
      </c>
      <c r="N184" s="315">
        <f>Informatica!O49</f>
        <v>0.5</v>
      </c>
      <c r="O184" s="315">
        <f>Informatica!P49</f>
        <v>0</v>
      </c>
      <c r="P184" s="315">
        <f>Informatica!Q49</f>
        <v>0</v>
      </c>
      <c r="Q184" s="315">
        <f>Informatica!R49</f>
        <v>0.4</v>
      </c>
      <c r="R184" s="315">
        <f>Informatica!S49</f>
        <v>0</v>
      </c>
      <c r="S184" s="315">
        <f>Informatica!T49</f>
        <v>0</v>
      </c>
      <c r="T184" s="315">
        <f>Informatica!U49</f>
        <v>0.1</v>
      </c>
      <c r="U184" s="315">
        <f>Informatica!V49</f>
        <v>1</v>
      </c>
      <c r="V184" s="1944">
        <f>Informatica!W49</f>
        <v>0.2</v>
      </c>
      <c r="W184" s="284">
        <f>+(U184/U184)*V184</f>
        <v>0.2</v>
      </c>
    </row>
    <row r="185" spans="1:23" ht="15.75" customHeight="1">
      <c r="A185" s="1916"/>
      <c r="B185" s="1616"/>
      <c r="C185" s="1616"/>
      <c r="D185" s="1616"/>
      <c r="E185" s="1616"/>
      <c r="F185" s="1616"/>
      <c r="G185" s="1616"/>
      <c r="H185" s="285" t="s">
        <v>78</v>
      </c>
      <c r="I185" s="320">
        <f>Informatica!J50</f>
        <v>0</v>
      </c>
      <c r="J185" s="320">
        <f>Informatica!K50</f>
        <v>0</v>
      </c>
      <c r="K185" s="320">
        <f>Informatica!L50</f>
        <v>0</v>
      </c>
      <c r="L185" s="320">
        <f>Informatica!M50</f>
        <v>0</v>
      </c>
      <c r="M185" s="320">
        <f>Informatica!N50</f>
        <v>0</v>
      </c>
      <c r="N185" s="320">
        <f>Informatica!O50</f>
        <v>0.5</v>
      </c>
      <c r="O185" s="320">
        <f>Informatica!P50</f>
        <v>0</v>
      </c>
      <c r="P185" s="320">
        <f>Informatica!Q50</f>
        <v>0</v>
      </c>
      <c r="Q185" s="320">
        <f>Informatica!R50</f>
        <v>0.3</v>
      </c>
      <c r="R185" s="320">
        <f>Informatica!S50</f>
        <v>0</v>
      </c>
      <c r="S185" s="320">
        <f>Informatica!T50</f>
        <v>0</v>
      </c>
      <c r="T185" s="320">
        <f>Informatica!U50</f>
        <v>0</v>
      </c>
      <c r="U185" s="320">
        <f>Informatica!V50</f>
        <v>0.8</v>
      </c>
      <c r="V185" s="1942"/>
      <c r="W185" s="292">
        <f>+U185/U184*V184</f>
        <v>0.16000000000000003</v>
      </c>
    </row>
    <row r="186" spans="1:23" ht="15.75" customHeight="1">
      <c r="A186" s="1916"/>
      <c r="B186" s="1616"/>
      <c r="C186" s="1616"/>
      <c r="D186" s="1619"/>
      <c r="E186" s="1619"/>
      <c r="F186" s="1619"/>
      <c r="G186" s="1619"/>
      <c r="H186" s="203" t="s">
        <v>79</v>
      </c>
      <c r="I186" s="214">
        <f t="shared" ref="I186:U186" si="90">IF(OR(I185=0,I184=0),0,I185/I184)</f>
        <v>0</v>
      </c>
      <c r="J186" s="214">
        <f t="shared" si="90"/>
        <v>0</v>
      </c>
      <c r="K186" s="214">
        <f t="shared" si="90"/>
        <v>0</v>
      </c>
      <c r="L186" s="214">
        <f t="shared" si="90"/>
        <v>0</v>
      </c>
      <c r="M186" s="214">
        <f t="shared" si="90"/>
        <v>0</v>
      </c>
      <c r="N186" s="214">
        <f t="shared" si="90"/>
        <v>1</v>
      </c>
      <c r="O186" s="214">
        <f t="shared" si="90"/>
        <v>0</v>
      </c>
      <c r="P186" s="214">
        <f t="shared" si="90"/>
        <v>0</v>
      </c>
      <c r="Q186" s="214">
        <f t="shared" si="90"/>
        <v>0.74999999999999989</v>
      </c>
      <c r="R186" s="214">
        <f t="shared" si="90"/>
        <v>0</v>
      </c>
      <c r="S186" s="214">
        <f t="shared" si="90"/>
        <v>0</v>
      </c>
      <c r="T186" s="214">
        <f t="shared" si="90"/>
        <v>0</v>
      </c>
      <c r="U186" s="214">
        <f t="shared" si="90"/>
        <v>0.8</v>
      </c>
      <c r="V186" s="224"/>
      <c r="W186" s="215">
        <f>IF(OR(W185=0,W184=0),0,W185/W184)</f>
        <v>0.80000000000000016</v>
      </c>
    </row>
    <row r="187" spans="1:23" ht="15.75" customHeight="1">
      <c r="A187" s="1916"/>
      <c r="B187" s="1616"/>
      <c r="C187" s="1616"/>
      <c r="D187" s="2012">
        <v>54</v>
      </c>
      <c r="E187" s="1948" t="str">
        <f>+'PAA 2018'!G571</f>
        <v>Inventario de activos por proceso</v>
      </c>
      <c r="F187" s="1953">
        <f>+'PAA 2018'!K571</f>
        <v>15</v>
      </c>
      <c r="G187" s="1953" t="str">
        <f>+'PAA 2018'!L571</f>
        <v xml:space="preserve">Procesos </v>
      </c>
      <c r="H187" s="298" t="s">
        <v>47</v>
      </c>
      <c r="I187" s="377">
        <f>Informatica!J87</f>
        <v>0</v>
      </c>
      <c r="J187" s="377">
        <f>Informatica!K87</f>
        <v>0</v>
      </c>
      <c r="K187" s="377">
        <f>Informatica!L87</f>
        <v>0</v>
      </c>
      <c r="L187" s="377">
        <f>Informatica!M87</f>
        <v>5</v>
      </c>
      <c r="M187" s="377">
        <f>Informatica!N87</f>
        <v>0</v>
      </c>
      <c r="N187" s="377">
        <f>Informatica!O87</f>
        <v>0</v>
      </c>
      <c r="O187" s="377">
        <f>Informatica!P87</f>
        <v>0</v>
      </c>
      <c r="P187" s="377">
        <f>Informatica!Q87</f>
        <v>5</v>
      </c>
      <c r="Q187" s="377">
        <f>Informatica!R87</f>
        <v>0</v>
      </c>
      <c r="R187" s="377">
        <f>Informatica!S87</f>
        <v>0</v>
      </c>
      <c r="S187" s="377">
        <f>Informatica!T87</f>
        <v>0</v>
      </c>
      <c r="T187" s="377">
        <f>Informatica!U87</f>
        <v>5</v>
      </c>
      <c r="U187" s="377">
        <f>Informatica!V87</f>
        <v>15</v>
      </c>
      <c r="V187" s="1934">
        <f>Informatica!W87</f>
        <v>0.2</v>
      </c>
      <c r="W187" s="302">
        <f>+(U187/U187)*V187</f>
        <v>0.2</v>
      </c>
    </row>
    <row r="188" spans="1:23" ht="15.75" customHeight="1">
      <c r="A188" s="1916"/>
      <c r="B188" s="1616"/>
      <c r="C188" s="1616"/>
      <c r="D188" s="1616"/>
      <c r="E188" s="1616"/>
      <c r="F188" s="1616"/>
      <c r="G188" s="1616"/>
      <c r="H188" s="303" t="s">
        <v>78</v>
      </c>
      <c r="I188" s="380">
        <f>Informatica!J88</f>
        <v>0</v>
      </c>
      <c r="J188" s="380">
        <f>Informatica!K88</f>
        <v>0</v>
      </c>
      <c r="K188" s="380">
        <f>Informatica!L88</f>
        <v>0</v>
      </c>
      <c r="L188" s="380">
        <f>Informatica!M88</f>
        <v>0</v>
      </c>
      <c r="M188" s="380">
        <f>Informatica!N88</f>
        <v>0</v>
      </c>
      <c r="N188" s="380">
        <f>Informatica!O88</f>
        <v>10</v>
      </c>
      <c r="O188" s="380">
        <f>Informatica!P88</f>
        <v>0</v>
      </c>
      <c r="P188" s="380">
        <f>Informatica!Q88</f>
        <v>5</v>
      </c>
      <c r="Q188" s="380">
        <f>Informatica!R88</f>
        <v>0</v>
      </c>
      <c r="R188" s="380">
        <f>Informatica!S88</f>
        <v>0</v>
      </c>
      <c r="S188" s="380">
        <f>Informatica!T88</f>
        <v>0</v>
      </c>
      <c r="T188" s="380">
        <f>Informatica!U88</f>
        <v>0</v>
      </c>
      <c r="U188" s="380">
        <f>Informatica!V88</f>
        <v>15</v>
      </c>
      <c r="V188" s="1933"/>
      <c r="W188" s="305">
        <f>+U188/U187*V187</f>
        <v>0.2</v>
      </c>
    </row>
    <row r="189" spans="1:23" ht="15.75" customHeight="1">
      <c r="A189" s="1916"/>
      <c r="B189" s="1616"/>
      <c r="C189" s="1616"/>
      <c r="D189" s="1619"/>
      <c r="E189" s="1619"/>
      <c r="F189" s="1619"/>
      <c r="G189" s="1619"/>
      <c r="H189" s="203" t="s">
        <v>79</v>
      </c>
      <c r="I189" s="204">
        <f t="shared" ref="I189:U189" si="91">IF(OR(I188=0,I187=0),0,I188/I187)</f>
        <v>0</v>
      </c>
      <c r="J189" s="204">
        <f t="shared" si="91"/>
        <v>0</v>
      </c>
      <c r="K189" s="204">
        <f t="shared" si="91"/>
        <v>0</v>
      </c>
      <c r="L189" s="204">
        <f t="shared" si="91"/>
        <v>0</v>
      </c>
      <c r="M189" s="204">
        <f t="shared" si="91"/>
        <v>0</v>
      </c>
      <c r="N189" s="204">
        <f t="shared" si="91"/>
        <v>0</v>
      </c>
      <c r="O189" s="204">
        <f t="shared" si="91"/>
        <v>0</v>
      </c>
      <c r="P189" s="204">
        <f t="shared" si="91"/>
        <v>1</v>
      </c>
      <c r="Q189" s="204">
        <f t="shared" si="91"/>
        <v>0</v>
      </c>
      <c r="R189" s="204">
        <f t="shared" si="91"/>
        <v>0</v>
      </c>
      <c r="S189" s="204">
        <f t="shared" si="91"/>
        <v>0</v>
      </c>
      <c r="T189" s="204">
        <f t="shared" si="91"/>
        <v>0</v>
      </c>
      <c r="U189" s="204">
        <f t="shared" si="91"/>
        <v>1</v>
      </c>
      <c r="V189" s="224"/>
      <c r="W189" s="206">
        <f>IF(OR(W188=0,W187=0),0,W188/W187)</f>
        <v>1</v>
      </c>
    </row>
    <row r="190" spans="1:23" ht="15.75" customHeight="1">
      <c r="A190" s="1916"/>
      <c r="B190" s="1616"/>
      <c r="C190" s="1616"/>
      <c r="D190" s="1910">
        <v>55</v>
      </c>
      <c r="E190" s="1914" t="str">
        <f>+'PAA 2018'!G573</f>
        <v>Riesgos de seguridad de la información identificados, evaluados y tratados por procesos</v>
      </c>
      <c r="F190" s="1909">
        <f>+'PAA 2018'!K573</f>
        <v>15</v>
      </c>
      <c r="G190" s="1909" t="str">
        <f>+'PAA 2018'!L573</f>
        <v xml:space="preserve">Procesos </v>
      </c>
      <c r="H190" s="276" t="s">
        <v>47</v>
      </c>
      <c r="I190" s="283">
        <f>Informatica!J107</f>
        <v>0</v>
      </c>
      <c r="J190" s="283">
        <f>Informatica!K107</f>
        <v>0</v>
      </c>
      <c r="K190" s="283">
        <f>Informatica!L107</f>
        <v>0</v>
      </c>
      <c r="L190" s="283">
        <f>Informatica!M107</f>
        <v>5</v>
      </c>
      <c r="M190" s="283">
        <f>Informatica!N107</f>
        <v>0</v>
      </c>
      <c r="N190" s="283">
        <f>Informatica!O107</f>
        <v>0</v>
      </c>
      <c r="O190" s="283">
        <f>Informatica!P107</f>
        <v>0</v>
      </c>
      <c r="P190" s="283">
        <f>Informatica!Q107</f>
        <v>5</v>
      </c>
      <c r="Q190" s="283">
        <f>Informatica!R107</f>
        <v>0</v>
      </c>
      <c r="R190" s="283">
        <f>Informatica!S107</f>
        <v>0</v>
      </c>
      <c r="S190" s="283">
        <f>Informatica!T107</f>
        <v>0</v>
      </c>
      <c r="T190" s="283">
        <f>Informatica!U107</f>
        <v>5</v>
      </c>
      <c r="U190" s="283">
        <f>Informatica!V107</f>
        <v>15</v>
      </c>
      <c r="V190" s="1944">
        <f>Informatica!W107</f>
        <v>0.2</v>
      </c>
      <c r="W190" s="284">
        <f>+(U190/U190)*V190</f>
        <v>0.2</v>
      </c>
    </row>
    <row r="191" spans="1:23" ht="15.75" customHeight="1">
      <c r="A191" s="1916"/>
      <c r="B191" s="1616"/>
      <c r="C191" s="1616"/>
      <c r="D191" s="1616"/>
      <c r="E191" s="1616"/>
      <c r="F191" s="1616"/>
      <c r="G191" s="1616"/>
      <c r="H191" s="285" t="s">
        <v>78</v>
      </c>
      <c r="I191" s="291">
        <f>Informatica!J108</f>
        <v>0</v>
      </c>
      <c r="J191" s="291">
        <f>Informatica!K108</f>
        <v>0</v>
      </c>
      <c r="K191" s="291">
        <f>Informatica!L108</f>
        <v>0</v>
      </c>
      <c r="L191" s="291">
        <f>Informatica!M108</f>
        <v>0</v>
      </c>
      <c r="M191" s="291">
        <f>Informatica!N108</f>
        <v>0</v>
      </c>
      <c r="N191" s="291">
        <f>Informatica!O108</f>
        <v>10</v>
      </c>
      <c r="O191" s="291">
        <f>Informatica!P108</f>
        <v>0</v>
      </c>
      <c r="P191" s="291">
        <f>Informatica!Q108</f>
        <v>3</v>
      </c>
      <c r="Q191" s="291">
        <f>Informatica!R108</f>
        <v>0</v>
      </c>
      <c r="R191" s="291">
        <f>Informatica!S108</f>
        <v>0</v>
      </c>
      <c r="S191" s="291">
        <f>Informatica!T108</f>
        <v>0</v>
      </c>
      <c r="T191" s="291">
        <f>Informatica!U108</f>
        <v>2</v>
      </c>
      <c r="U191" s="291">
        <f>Informatica!V108</f>
        <v>15</v>
      </c>
      <c r="V191" s="1942"/>
      <c r="W191" s="292">
        <f>+U191/U190*V190</f>
        <v>0.2</v>
      </c>
    </row>
    <row r="192" spans="1:23" ht="15.75" customHeight="1">
      <c r="A192" s="1916"/>
      <c r="B192" s="1616"/>
      <c r="C192" s="1616"/>
      <c r="D192" s="1619"/>
      <c r="E192" s="1619"/>
      <c r="F192" s="1619"/>
      <c r="G192" s="1619"/>
      <c r="H192" s="203" t="s">
        <v>79</v>
      </c>
      <c r="I192" s="214">
        <f t="shared" ref="I192:U192" si="92">IF(OR(I191=0,I190=0),0,I191/I190)</f>
        <v>0</v>
      </c>
      <c r="J192" s="214">
        <f t="shared" si="92"/>
        <v>0</v>
      </c>
      <c r="K192" s="214">
        <f t="shared" si="92"/>
        <v>0</v>
      </c>
      <c r="L192" s="214">
        <f t="shared" si="92"/>
        <v>0</v>
      </c>
      <c r="M192" s="214">
        <f t="shared" si="92"/>
        <v>0</v>
      </c>
      <c r="N192" s="214">
        <f t="shared" si="92"/>
        <v>0</v>
      </c>
      <c r="O192" s="214">
        <f t="shared" si="92"/>
        <v>0</v>
      </c>
      <c r="P192" s="214">
        <f t="shared" si="92"/>
        <v>0.6</v>
      </c>
      <c r="Q192" s="214">
        <f t="shared" si="92"/>
        <v>0</v>
      </c>
      <c r="R192" s="214">
        <f t="shared" si="92"/>
        <v>0</v>
      </c>
      <c r="S192" s="214">
        <f t="shared" si="92"/>
        <v>0</v>
      </c>
      <c r="T192" s="214">
        <f t="shared" si="92"/>
        <v>0.4</v>
      </c>
      <c r="U192" s="214">
        <f t="shared" si="92"/>
        <v>1</v>
      </c>
      <c r="V192" s="224"/>
      <c r="W192" s="215">
        <f>IF(OR(W191=0,W190=0),0,W191/W190)</f>
        <v>1</v>
      </c>
    </row>
    <row r="193" spans="1:23" ht="15.75" customHeight="1">
      <c r="A193" s="1916"/>
      <c r="B193" s="1616"/>
      <c r="C193" s="1616"/>
      <c r="D193" s="1910">
        <v>56</v>
      </c>
      <c r="E193" s="1914" t="str">
        <f>+'PAA 2018'!G575</f>
        <v>Jornadas de socialización y divulgación en seguridad de la información</v>
      </c>
      <c r="F193" s="1909">
        <f>+'PAA 2018'!K575</f>
        <v>20</v>
      </c>
      <c r="G193" s="1909" t="str">
        <f>+'PAA 2018'!L575</f>
        <v>Jornadas</v>
      </c>
      <c r="H193" s="298" t="s">
        <v>47</v>
      </c>
      <c r="I193" s="377">
        <f>Informatica!J127</f>
        <v>0</v>
      </c>
      <c r="J193" s="377">
        <f>Informatica!K127</f>
        <v>0</v>
      </c>
      <c r="K193" s="377">
        <f>Informatica!L127</f>
        <v>0</v>
      </c>
      <c r="L193" s="377">
        <f>Informatica!M127</f>
        <v>0</v>
      </c>
      <c r="M193" s="377">
        <f>Informatica!N127</f>
        <v>0</v>
      </c>
      <c r="N193" s="377">
        <f>Informatica!O127</f>
        <v>10</v>
      </c>
      <c r="O193" s="377">
        <f>Informatica!P127</f>
        <v>0</v>
      </c>
      <c r="P193" s="377">
        <f>Informatica!Q127</f>
        <v>0</v>
      </c>
      <c r="Q193" s="377">
        <f>Informatica!R127</f>
        <v>0</v>
      </c>
      <c r="R193" s="377">
        <f>Informatica!S127</f>
        <v>0</v>
      </c>
      <c r="S193" s="377">
        <f>Informatica!T127</f>
        <v>0</v>
      </c>
      <c r="T193" s="377">
        <f>Informatica!U127</f>
        <v>10</v>
      </c>
      <c r="U193" s="377">
        <f>Informatica!V127</f>
        <v>20</v>
      </c>
      <c r="V193" s="1934">
        <f>Informatica!W127</f>
        <v>0.1</v>
      </c>
      <c r="W193" s="302">
        <f>+(U193/U193)*V193</f>
        <v>0.1</v>
      </c>
    </row>
    <row r="194" spans="1:23" ht="15.75" customHeight="1">
      <c r="A194" s="1916"/>
      <c r="B194" s="1616"/>
      <c r="C194" s="1616"/>
      <c r="D194" s="1616"/>
      <c r="E194" s="1616"/>
      <c r="F194" s="1616"/>
      <c r="G194" s="1616"/>
      <c r="H194" s="303" t="s">
        <v>78</v>
      </c>
      <c r="I194" s="380">
        <f>Informatica!J128</f>
        <v>0</v>
      </c>
      <c r="J194" s="380">
        <f>Informatica!K128</f>
        <v>0</v>
      </c>
      <c r="K194" s="380">
        <f>Informatica!L128</f>
        <v>0</v>
      </c>
      <c r="L194" s="380">
        <f>Informatica!M128</f>
        <v>0</v>
      </c>
      <c r="M194" s="380">
        <f>Informatica!N128</f>
        <v>0</v>
      </c>
      <c r="N194" s="380">
        <f>Informatica!O128</f>
        <v>34</v>
      </c>
      <c r="O194" s="380">
        <f>Informatica!P128</f>
        <v>0</v>
      </c>
      <c r="P194" s="380">
        <f>Informatica!Q128</f>
        <v>0</v>
      </c>
      <c r="Q194" s="380">
        <f>Informatica!R128</f>
        <v>2</v>
      </c>
      <c r="R194" s="380">
        <f>Informatica!S128</f>
        <v>0</v>
      </c>
      <c r="S194" s="380">
        <f>Informatica!T128</f>
        <v>0</v>
      </c>
      <c r="T194" s="380">
        <f>Informatica!U128</f>
        <v>0</v>
      </c>
      <c r="U194" s="380">
        <f>Informatica!V128</f>
        <v>39</v>
      </c>
      <c r="V194" s="1933"/>
      <c r="W194" s="305">
        <f>+U194/U193*V193</f>
        <v>0.19500000000000001</v>
      </c>
    </row>
    <row r="195" spans="1:23" ht="15.75" customHeight="1">
      <c r="A195" s="1916"/>
      <c r="B195" s="1616"/>
      <c r="C195" s="1616"/>
      <c r="D195" s="1617"/>
      <c r="E195" s="1617"/>
      <c r="F195" s="1617"/>
      <c r="G195" s="1617"/>
      <c r="H195" s="203" t="s">
        <v>79</v>
      </c>
      <c r="I195" s="204">
        <f t="shared" ref="I195:U195" si="93">IF(OR(I194=0,I193=0),0,I194/I193)</f>
        <v>0</v>
      </c>
      <c r="J195" s="204">
        <f t="shared" si="93"/>
        <v>0</v>
      </c>
      <c r="K195" s="204">
        <f t="shared" si="93"/>
        <v>0</v>
      </c>
      <c r="L195" s="204">
        <f t="shared" si="93"/>
        <v>0</v>
      </c>
      <c r="M195" s="204">
        <f t="shared" si="93"/>
        <v>0</v>
      </c>
      <c r="N195" s="204">
        <f t="shared" si="93"/>
        <v>3.4</v>
      </c>
      <c r="O195" s="204">
        <f t="shared" si="93"/>
        <v>0</v>
      </c>
      <c r="P195" s="204">
        <f t="shared" si="93"/>
        <v>0</v>
      </c>
      <c r="Q195" s="204">
        <f t="shared" si="93"/>
        <v>0</v>
      </c>
      <c r="R195" s="204">
        <f t="shared" si="93"/>
        <v>0</v>
      </c>
      <c r="S195" s="204">
        <f t="shared" si="93"/>
        <v>0</v>
      </c>
      <c r="T195" s="204">
        <f t="shared" si="93"/>
        <v>0</v>
      </c>
      <c r="U195" s="204">
        <f t="shared" si="93"/>
        <v>1.95</v>
      </c>
      <c r="V195" s="224"/>
      <c r="W195" s="206">
        <f>IF(OR(W194=0,W193=0),0,W194/W193)</f>
        <v>1.95</v>
      </c>
    </row>
    <row r="196" spans="1:23" ht="15.75" customHeight="1">
      <c r="A196" s="1916"/>
      <c r="B196" s="1616"/>
      <c r="C196" s="1616"/>
      <c r="D196" s="1911" t="s">
        <v>103</v>
      </c>
      <c r="E196" s="1720"/>
      <c r="F196" s="1918" t="str">
        <f>A178</f>
        <v>GESTIÓN INFORMÁTICA</v>
      </c>
      <c r="G196" s="1721"/>
      <c r="H196" s="187" t="s">
        <v>47</v>
      </c>
      <c r="I196" s="191">
        <f t="shared" ref="I196:T196" si="94">(I178/$U$178)*$V$178+(I181/$U$181)*$V$181+(I184/$U$184)*$V$184+(I187/$U$187)*$V$187+(I190/$U$190)*$V$190+(I193/$U$193)*$V$193</f>
        <v>0</v>
      </c>
      <c r="J196" s="191">
        <f t="shared" si="94"/>
        <v>0</v>
      </c>
      <c r="K196" s="191">
        <f t="shared" si="94"/>
        <v>0</v>
      </c>
      <c r="L196" s="191">
        <f t="shared" si="94"/>
        <v>0.13333333333333333</v>
      </c>
      <c r="M196" s="191">
        <f t="shared" si="94"/>
        <v>0</v>
      </c>
      <c r="N196" s="191">
        <f t="shared" si="94"/>
        <v>0.31</v>
      </c>
      <c r="O196" s="191">
        <f t="shared" si="94"/>
        <v>0</v>
      </c>
      <c r="P196" s="191">
        <f t="shared" si="94"/>
        <v>0.13333333333333333</v>
      </c>
      <c r="Q196" s="191">
        <f t="shared" si="94"/>
        <v>0.19000000000000003</v>
      </c>
      <c r="R196" s="191">
        <f t="shared" si="94"/>
        <v>0</v>
      </c>
      <c r="S196" s="191">
        <f t="shared" si="94"/>
        <v>0</v>
      </c>
      <c r="T196" s="191">
        <f t="shared" si="94"/>
        <v>0.23333333333333334</v>
      </c>
      <c r="U196" s="193">
        <f t="shared" ref="U196:U197" si="95">SUM(I196:T196)</f>
        <v>1</v>
      </c>
      <c r="V196" s="1987">
        <f>SUM(V178:V195)</f>
        <v>0.99999999999999989</v>
      </c>
      <c r="W196" s="1958"/>
    </row>
    <row r="197" spans="1:23" ht="15.75" customHeight="1">
      <c r="A197" s="1916"/>
      <c r="B197" s="1616"/>
      <c r="C197" s="1616"/>
      <c r="D197" s="1678"/>
      <c r="E197" s="1715"/>
      <c r="F197" s="1715"/>
      <c r="G197" s="1713"/>
      <c r="H197" s="194" t="s">
        <v>78</v>
      </c>
      <c r="I197" s="191">
        <f t="shared" ref="I197:T197" si="96">(I179/$U$178)*$V$178+(I182/$U$181)*$V$181+(I185/$U$184)*$V$184+(I188/$U$187)*$V$187+(I191/$U$190)*$V$190+(I194/$U$193)*$V$193</f>
        <v>0</v>
      </c>
      <c r="J197" s="191">
        <f t="shared" si="96"/>
        <v>0</v>
      </c>
      <c r="K197" s="191">
        <f t="shared" si="96"/>
        <v>0</v>
      </c>
      <c r="L197" s="191">
        <f t="shared" si="96"/>
        <v>0</v>
      </c>
      <c r="M197" s="191">
        <f t="shared" si="96"/>
        <v>0</v>
      </c>
      <c r="N197" s="191">
        <f t="shared" si="96"/>
        <v>0.69666666666666666</v>
      </c>
      <c r="O197" s="191">
        <f t="shared" si="96"/>
        <v>0</v>
      </c>
      <c r="P197" s="191">
        <f t="shared" si="96"/>
        <v>0.10666666666666667</v>
      </c>
      <c r="Q197" s="191">
        <f t="shared" si="96"/>
        <v>0.15000000000000002</v>
      </c>
      <c r="R197" s="191">
        <f t="shared" si="96"/>
        <v>0</v>
      </c>
      <c r="S197" s="191">
        <f t="shared" si="96"/>
        <v>0</v>
      </c>
      <c r="T197" s="191">
        <f t="shared" si="96"/>
        <v>2.6666666666666668E-2</v>
      </c>
      <c r="U197" s="193">
        <f t="shared" si="95"/>
        <v>0.98</v>
      </c>
      <c r="V197" s="1936"/>
      <c r="W197" s="1959"/>
    </row>
    <row r="198" spans="1:23" ht="15.75" customHeight="1">
      <c r="A198" s="1917"/>
      <c r="B198" s="1908"/>
      <c r="C198" s="1908"/>
      <c r="D198" s="1912"/>
      <c r="E198" s="1913"/>
      <c r="F198" s="1913"/>
      <c r="G198" s="1919"/>
      <c r="H198" s="196" t="s">
        <v>79</v>
      </c>
      <c r="I198" s="197">
        <f t="shared" ref="I198:U198" si="97">IF(OR(I197=0,I196=0),0,I197/I196)</f>
        <v>0</v>
      </c>
      <c r="J198" s="197">
        <f t="shared" si="97"/>
        <v>0</v>
      </c>
      <c r="K198" s="197">
        <f t="shared" si="97"/>
        <v>0</v>
      </c>
      <c r="L198" s="197">
        <f t="shared" si="97"/>
        <v>0</v>
      </c>
      <c r="M198" s="197">
        <f t="shared" si="97"/>
        <v>0</v>
      </c>
      <c r="N198" s="197">
        <f t="shared" si="97"/>
        <v>2.247311827956989</v>
      </c>
      <c r="O198" s="197">
        <f t="shared" si="97"/>
        <v>0</v>
      </c>
      <c r="P198" s="197">
        <f t="shared" si="97"/>
        <v>0.8</v>
      </c>
      <c r="Q198" s="197">
        <f t="shared" si="97"/>
        <v>0.78947368421052633</v>
      </c>
      <c r="R198" s="197">
        <f t="shared" si="97"/>
        <v>0</v>
      </c>
      <c r="S198" s="197">
        <f t="shared" si="97"/>
        <v>0</v>
      </c>
      <c r="T198" s="197">
        <f t="shared" si="97"/>
        <v>0.1142857142857143</v>
      </c>
      <c r="U198" s="197">
        <f t="shared" si="97"/>
        <v>0.98</v>
      </c>
      <c r="V198" s="1988"/>
      <c r="W198" s="1960"/>
    </row>
    <row r="199" spans="1:23" ht="15.75" customHeight="1">
      <c r="A199" s="2025" t="str">
        <f>Comunica!I2</f>
        <v>COMUNICACIONES</v>
      </c>
      <c r="B199" s="1907">
        <f>+'PAA 2018'!B580</f>
        <v>3.5000000000000003E-2</v>
      </c>
      <c r="C199" s="1907">
        <f>+'PAA 2018'!B586</f>
        <v>3.7679949999999997E-2</v>
      </c>
      <c r="D199" s="1927">
        <v>57</v>
      </c>
      <c r="E199" s="1990" t="str">
        <f>+'PAA 2018'!G580</f>
        <v xml:space="preserve">Plan de Comunicaciones del IGAC 2018 implementado </v>
      </c>
      <c r="F199" s="1922">
        <f>+'PAA 2018'!K580</f>
        <v>1</v>
      </c>
      <c r="G199" s="1922" t="str">
        <f>+'PAA 2018'!L580</f>
        <v>Porcentaje</v>
      </c>
      <c r="H199" s="434" t="s">
        <v>47</v>
      </c>
      <c r="I199" s="435">
        <f>Comunica!J5</f>
        <v>3.8870000000000002E-2</v>
      </c>
      <c r="J199" s="435">
        <f>Comunica!K5</f>
        <v>8.4150000000000003E-2</v>
      </c>
      <c r="K199" s="435">
        <f>Comunica!L5</f>
        <v>6.744E-2</v>
      </c>
      <c r="L199" s="435">
        <f>Comunica!M5</f>
        <v>9.3210000000000001E-2</v>
      </c>
      <c r="M199" s="435">
        <f>Comunica!N5</f>
        <v>7.9039999999999999E-2</v>
      </c>
      <c r="N199" s="435">
        <f>Comunica!O5</f>
        <v>8.3019999999999997E-2</v>
      </c>
      <c r="O199" s="435">
        <f>Comunica!P5</f>
        <v>8.1720000000000001E-2</v>
      </c>
      <c r="P199" s="435">
        <f>Comunica!Q5</f>
        <v>0.11306000000000001</v>
      </c>
      <c r="Q199" s="435">
        <f>Comunica!R5</f>
        <v>0.10223000000000002</v>
      </c>
      <c r="R199" s="435">
        <f>Comunica!S5</f>
        <v>0.10442000000000001</v>
      </c>
      <c r="S199" s="435">
        <f>Comunica!T5</f>
        <v>8.0700000000000008E-2</v>
      </c>
      <c r="T199" s="435">
        <f>Comunica!U5</f>
        <v>7.2139999999999996E-2</v>
      </c>
      <c r="U199" s="435">
        <f>Comunica!V5</f>
        <v>1.0000000000000002</v>
      </c>
      <c r="V199" s="2017">
        <f>Comunica!W5</f>
        <v>1</v>
      </c>
      <c r="W199" s="437">
        <f>+(U199/U199)*V199</f>
        <v>1</v>
      </c>
    </row>
    <row r="200" spans="1:23" ht="15.75" customHeight="1">
      <c r="A200" s="1916"/>
      <c r="B200" s="1616"/>
      <c r="C200" s="1616"/>
      <c r="D200" s="1616"/>
      <c r="E200" s="1616"/>
      <c r="F200" s="1616"/>
      <c r="G200" s="1616"/>
      <c r="H200" s="303" t="s">
        <v>78</v>
      </c>
      <c r="I200" s="370">
        <f>Comunica!J6</f>
        <v>4.3029999999999999E-2</v>
      </c>
      <c r="J200" s="370">
        <f>Comunica!K6</f>
        <v>0.1237</v>
      </c>
      <c r="K200" s="370">
        <f>Comunica!L6</f>
        <v>8.5050000000000001E-2</v>
      </c>
      <c r="L200" s="370">
        <f>Comunica!M6</f>
        <v>0.11044</v>
      </c>
      <c r="M200" s="370">
        <f>Comunica!N6</f>
        <v>9.2760000000000009E-2</v>
      </c>
      <c r="N200" s="370">
        <f>Comunica!O6</f>
        <v>7.9240000000000005E-2</v>
      </c>
      <c r="O200" s="370">
        <f>Comunica!P6</f>
        <v>0.14435999999999999</v>
      </c>
      <c r="P200" s="370">
        <f>Comunica!Q6</f>
        <v>0.10669000000000001</v>
      </c>
      <c r="Q200" s="370">
        <f>Comunica!R6</f>
        <v>8.6779999999999996E-2</v>
      </c>
      <c r="R200" s="370">
        <f>Comunica!S6</f>
        <v>9.7460000000000005E-2</v>
      </c>
      <c r="S200" s="370">
        <f>Comunica!T6</f>
        <v>7.8420000000000004E-2</v>
      </c>
      <c r="T200" s="370">
        <f>Comunica!U6</f>
        <v>2.8640000000000002E-2</v>
      </c>
      <c r="U200" s="370">
        <f>Comunica!V6</f>
        <v>1.0765699999999998</v>
      </c>
      <c r="V200" s="1933"/>
      <c r="W200" s="305">
        <f>+U200/U199*V199</f>
        <v>1.0765699999999996</v>
      </c>
    </row>
    <row r="201" spans="1:23" ht="15.75" customHeight="1">
      <c r="A201" s="1917"/>
      <c r="B201" s="1908"/>
      <c r="C201" s="1908"/>
      <c r="D201" s="1908"/>
      <c r="E201" s="1908"/>
      <c r="F201" s="1908"/>
      <c r="G201" s="1908"/>
      <c r="H201" s="531" t="s">
        <v>79</v>
      </c>
      <c r="I201" s="532">
        <f t="shared" ref="I201:U201" si="98">IF(OR(I200=0,I199=0),0,I200/I199)</f>
        <v>1.1070234113712374</v>
      </c>
      <c r="J201" s="532">
        <f t="shared" si="98"/>
        <v>1.4699940582293523</v>
      </c>
      <c r="K201" s="532">
        <f t="shared" si="98"/>
        <v>1.2611209964412811</v>
      </c>
      <c r="L201" s="532">
        <f t="shared" si="98"/>
        <v>1.1848514107928334</v>
      </c>
      <c r="M201" s="532">
        <f t="shared" si="98"/>
        <v>1.1735829959514172</v>
      </c>
      <c r="N201" s="532">
        <f t="shared" si="98"/>
        <v>0.95446880269814516</v>
      </c>
      <c r="O201" s="532">
        <f t="shared" si="98"/>
        <v>1.766519823788546</v>
      </c>
      <c r="P201" s="532">
        <f t="shared" si="98"/>
        <v>0.94365823456571729</v>
      </c>
      <c r="Q201" s="532">
        <f t="shared" si="98"/>
        <v>0.84887019465910185</v>
      </c>
      <c r="R201" s="532">
        <f t="shared" si="98"/>
        <v>0.93334610227925674</v>
      </c>
      <c r="S201" s="532">
        <f t="shared" si="98"/>
        <v>0.97174721189591073</v>
      </c>
      <c r="T201" s="532">
        <f t="shared" si="98"/>
        <v>0.39700582201275303</v>
      </c>
      <c r="U201" s="532">
        <f t="shared" si="98"/>
        <v>1.0765699999999996</v>
      </c>
      <c r="V201" s="533"/>
      <c r="W201" s="536">
        <f>IF(OR(W200=0,W199=0),0,W200/W199)</f>
        <v>1.0765699999999996</v>
      </c>
    </row>
    <row r="202" spans="1:23" ht="15.75" customHeight="1">
      <c r="A202" s="2018" t="str">
        <f>'PAA 2018'!A589</f>
        <v>GESTION JURIDICA</v>
      </c>
      <c r="B202" s="2010">
        <f>'PAA 2018'!B589</f>
        <v>2.5000000000000001E-2</v>
      </c>
      <c r="C202" s="2010">
        <f>'PAA 2018'!B601</f>
        <v>2.5000000000000001E-2</v>
      </c>
      <c r="D202" s="2000">
        <v>58</v>
      </c>
      <c r="E202" s="1974" t="str">
        <f>'PAA 2018'!G589</f>
        <v xml:space="preserve">Servicio de defensa jurídica del IGAC </v>
      </c>
      <c r="F202" s="1973">
        <f>'PAA 2018'!K589</f>
        <v>1</v>
      </c>
      <c r="G202" s="1972" t="str">
        <f>'PAA 2018'!L589</f>
        <v>Porcentaje</v>
      </c>
      <c r="H202" s="538" t="s">
        <v>47</v>
      </c>
      <c r="I202" s="539">
        <f>Juridica!J5</f>
        <v>0</v>
      </c>
      <c r="J202" s="539">
        <f>Juridica!K5</f>
        <v>0</v>
      </c>
      <c r="K202" s="539">
        <f>Juridica!L5</f>
        <v>0.25</v>
      </c>
      <c r="L202" s="539">
        <f>Juridica!M5</f>
        <v>0</v>
      </c>
      <c r="M202" s="539">
        <f>Juridica!N5</f>
        <v>0</v>
      </c>
      <c r="N202" s="539">
        <f>Juridica!O5</f>
        <v>0.25</v>
      </c>
      <c r="O202" s="539">
        <f>Juridica!P5</f>
        <v>0</v>
      </c>
      <c r="P202" s="539">
        <f>Juridica!Q5</f>
        <v>0</v>
      </c>
      <c r="Q202" s="539">
        <f>Juridica!R5</f>
        <v>0.25</v>
      </c>
      <c r="R202" s="539">
        <f>Juridica!S5</f>
        <v>0</v>
      </c>
      <c r="S202" s="539">
        <f>Juridica!T5</f>
        <v>0</v>
      </c>
      <c r="T202" s="539">
        <f>Juridica!U5</f>
        <v>0.25</v>
      </c>
      <c r="U202" s="539">
        <f>Juridica!V5</f>
        <v>1</v>
      </c>
      <c r="V202" s="1975">
        <f>Juridica!W5</f>
        <v>0.4</v>
      </c>
      <c r="W202" s="540">
        <f>+(U202/U202)*V202</f>
        <v>0.4</v>
      </c>
    </row>
    <row r="203" spans="1:23" ht="15.75" customHeight="1">
      <c r="A203" s="2019"/>
      <c r="B203" s="1616"/>
      <c r="C203" s="1616"/>
      <c r="D203" s="1616"/>
      <c r="E203" s="1616"/>
      <c r="F203" s="1616"/>
      <c r="G203" s="1616"/>
      <c r="H203" s="285" t="s">
        <v>78</v>
      </c>
      <c r="I203" s="320">
        <f>Juridica!J6</f>
        <v>0</v>
      </c>
      <c r="J203" s="320">
        <f>Juridica!K6</f>
        <v>0</v>
      </c>
      <c r="K203" s="320">
        <f>Juridica!L6</f>
        <v>0.25</v>
      </c>
      <c r="L203" s="320">
        <f>Juridica!M6</f>
        <v>0</v>
      </c>
      <c r="M203" s="320">
        <f>Juridica!N6</f>
        <v>0</v>
      </c>
      <c r="N203" s="320">
        <f>Juridica!O6</f>
        <v>0.25</v>
      </c>
      <c r="O203" s="320">
        <f>Juridica!P6</f>
        <v>0</v>
      </c>
      <c r="P203" s="320">
        <f>Juridica!Q6</f>
        <v>0</v>
      </c>
      <c r="Q203" s="320">
        <f>Juridica!R6</f>
        <v>0.25</v>
      </c>
      <c r="R203" s="320">
        <f>Juridica!S6</f>
        <v>0</v>
      </c>
      <c r="S203" s="320">
        <f>Juridica!T6</f>
        <v>0</v>
      </c>
      <c r="T203" s="320">
        <f>Juridica!U6</f>
        <v>0.25</v>
      </c>
      <c r="U203" s="320">
        <f>Juridica!V6</f>
        <v>1</v>
      </c>
      <c r="V203" s="1942"/>
      <c r="W203" s="541">
        <f>+U203/U202*V202</f>
        <v>0.4</v>
      </c>
    </row>
    <row r="204" spans="1:23" ht="15.75" customHeight="1">
      <c r="A204" s="2019"/>
      <c r="B204" s="1616"/>
      <c r="C204" s="1616"/>
      <c r="D204" s="1616"/>
      <c r="E204" s="1616"/>
      <c r="F204" s="1619"/>
      <c r="G204" s="1619"/>
      <c r="H204" s="203" t="s">
        <v>79</v>
      </c>
      <c r="I204" s="214">
        <f t="shared" ref="I204:U204" si="99">IF(OR(I203=0,I202=0),0,I203/I202)</f>
        <v>0</v>
      </c>
      <c r="J204" s="214">
        <f t="shared" si="99"/>
        <v>0</v>
      </c>
      <c r="K204" s="214">
        <f t="shared" si="99"/>
        <v>1</v>
      </c>
      <c r="L204" s="214">
        <f t="shared" si="99"/>
        <v>0</v>
      </c>
      <c r="M204" s="214">
        <f t="shared" si="99"/>
        <v>0</v>
      </c>
      <c r="N204" s="214">
        <f t="shared" si="99"/>
        <v>1</v>
      </c>
      <c r="O204" s="214">
        <f t="shared" si="99"/>
        <v>0</v>
      </c>
      <c r="P204" s="214">
        <f t="shared" si="99"/>
        <v>0</v>
      </c>
      <c r="Q204" s="214">
        <f t="shared" si="99"/>
        <v>1</v>
      </c>
      <c r="R204" s="214">
        <f t="shared" si="99"/>
        <v>0</v>
      </c>
      <c r="S204" s="214">
        <f t="shared" si="99"/>
        <v>0</v>
      </c>
      <c r="T204" s="214">
        <f t="shared" si="99"/>
        <v>1</v>
      </c>
      <c r="U204" s="214">
        <f t="shared" si="99"/>
        <v>1</v>
      </c>
      <c r="V204" s="224"/>
      <c r="W204" s="542">
        <f>IF(OR(W203=0,W202=0),0,W203/W202)</f>
        <v>1</v>
      </c>
    </row>
    <row r="205" spans="1:23" ht="15.75" customHeight="1">
      <c r="A205" s="2019"/>
      <c r="B205" s="1616"/>
      <c r="C205" s="1616"/>
      <c r="D205" s="1616"/>
      <c r="E205" s="1616"/>
      <c r="F205" s="1952">
        <f>'PAA 2018'!K593</f>
        <v>1</v>
      </c>
      <c r="G205" s="1909" t="str">
        <f>'PAA 2018'!L593</f>
        <v>Porcentaje</v>
      </c>
      <c r="H205" s="298" t="s">
        <v>47</v>
      </c>
      <c r="I205" s="369">
        <f>Juridica!J7</f>
        <v>0</v>
      </c>
      <c r="J205" s="369">
        <f>Juridica!K7</f>
        <v>0</v>
      </c>
      <c r="K205" s="369">
        <f>Juridica!L7</f>
        <v>0.25</v>
      </c>
      <c r="L205" s="369">
        <f>Juridica!M7</f>
        <v>0</v>
      </c>
      <c r="M205" s="369">
        <f>Juridica!N7</f>
        <v>0</v>
      </c>
      <c r="N205" s="369">
        <f>Juridica!O7</f>
        <v>0.25</v>
      </c>
      <c r="O205" s="369">
        <f>Juridica!P7</f>
        <v>0</v>
      </c>
      <c r="P205" s="369">
        <f>Juridica!Q7</f>
        <v>0</v>
      </c>
      <c r="Q205" s="369">
        <f>Juridica!R7</f>
        <v>0.25</v>
      </c>
      <c r="R205" s="369">
        <f>Juridica!S7</f>
        <v>0</v>
      </c>
      <c r="S205" s="369">
        <f>Juridica!T7</f>
        <v>0</v>
      </c>
      <c r="T205" s="369">
        <f>Juridica!U7</f>
        <v>0.25</v>
      </c>
      <c r="U205" s="369">
        <f>Juridica!V7</f>
        <v>1</v>
      </c>
      <c r="V205" s="1934">
        <f>Juridica!W7</f>
        <v>0.4</v>
      </c>
      <c r="W205" s="543">
        <f>+(U205/U205)*V205</f>
        <v>0.4</v>
      </c>
    </row>
    <row r="206" spans="1:23" ht="15.75" customHeight="1">
      <c r="A206" s="2019"/>
      <c r="B206" s="1616"/>
      <c r="C206" s="1616"/>
      <c r="D206" s="1616"/>
      <c r="E206" s="1616"/>
      <c r="F206" s="1616"/>
      <c r="G206" s="1616"/>
      <c r="H206" s="303" t="s">
        <v>78</v>
      </c>
      <c r="I206" s="370">
        <f>Juridica!J8</f>
        <v>0</v>
      </c>
      <c r="J206" s="370">
        <f>Juridica!K8</f>
        <v>0</v>
      </c>
      <c r="K206" s="370">
        <f>Juridica!L8</f>
        <v>0.25</v>
      </c>
      <c r="L206" s="370">
        <f>Juridica!M8</f>
        <v>0</v>
      </c>
      <c r="M206" s="370">
        <f>Juridica!N8</f>
        <v>0</v>
      </c>
      <c r="N206" s="370">
        <f>Juridica!O8</f>
        <v>0.25</v>
      </c>
      <c r="O206" s="370">
        <f>Juridica!P8</f>
        <v>0</v>
      </c>
      <c r="P206" s="370">
        <f>Juridica!Q8</f>
        <v>0</v>
      </c>
      <c r="Q206" s="370">
        <f>Juridica!R8</f>
        <v>0.25</v>
      </c>
      <c r="R206" s="370">
        <f>Juridica!S8</f>
        <v>0</v>
      </c>
      <c r="S206" s="370">
        <f>Juridica!T8</f>
        <v>0</v>
      </c>
      <c r="T206" s="370">
        <f>Juridica!U8</f>
        <v>0.25</v>
      </c>
      <c r="U206" s="370">
        <f>Juridica!V8</f>
        <v>1</v>
      </c>
      <c r="V206" s="1933"/>
      <c r="W206" s="544">
        <f>+U206/U205*V205</f>
        <v>0.4</v>
      </c>
    </row>
    <row r="207" spans="1:23" ht="15.75" customHeight="1">
      <c r="A207" s="2019"/>
      <c r="B207" s="1616"/>
      <c r="C207" s="1616"/>
      <c r="D207" s="1616"/>
      <c r="E207" s="1616"/>
      <c r="F207" s="1619"/>
      <c r="G207" s="1619"/>
      <c r="H207" s="531" t="s">
        <v>79</v>
      </c>
      <c r="I207" s="532">
        <f t="shared" ref="I207:U207" si="100">IF(OR(I206=0,I205=0),0,I206/I205)</f>
        <v>0</v>
      </c>
      <c r="J207" s="532">
        <f t="shared" si="100"/>
        <v>0</v>
      </c>
      <c r="K207" s="532">
        <f t="shared" si="100"/>
        <v>1</v>
      </c>
      <c r="L207" s="532">
        <f t="shared" si="100"/>
        <v>0</v>
      </c>
      <c r="M207" s="532">
        <f t="shared" si="100"/>
        <v>0</v>
      </c>
      <c r="N207" s="532">
        <f t="shared" si="100"/>
        <v>1</v>
      </c>
      <c r="O207" s="532">
        <f t="shared" si="100"/>
        <v>0</v>
      </c>
      <c r="P207" s="532">
        <f t="shared" si="100"/>
        <v>0</v>
      </c>
      <c r="Q207" s="532">
        <f t="shared" si="100"/>
        <v>1</v>
      </c>
      <c r="R207" s="532">
        <f t="shared" si="100"/>
        <v>0</v>
      </c>
      <c r="S207" s="532">
        <f t="shared" si="100"/>
        <v>0</v>
      </c>
      <c r="T207" s="532">
        <f t="shared" si="100"/>
        <v>1</v>
      </c>
      <c r="U207" s="532">
        <f t="shared" si="100"/>
        <v>1</v>
      </c>
      <c r="V207" s="533"/>
      <c r="W207" s="545">
        <f>IF(OR(W206=0,W205=0),0,W206/W205)</f>
        <v>1</v>
      </c>
    </row>
    <row r="208" spans="1:23" ht="15.75" customHeight="1">
      <c r="A208" s="2019"/>
      <c r="B208" s="1616"/>
      <c r="C208" s="1616"/>
      <c r="D208" s="1910">
        <v>59</v>
      </c>
      <c r="E208" s="1914" t="str">
        <f>'PAA 2018'!G595</f>
        <v>Servicio de apoyo jurídico a las áreas técnicas del Instituto</v>
      </c>
      <c r="F208" s="1952" t="str">
        <f>'PAA 2018'!K595</f>
        <v>100%</v>
      </c>
      <c r="G208" s="1909" t="str">
        <f>'PAA 2018'!L595</f>
        <v>Porcentaje</v>
      </c>
      <c r="H208" s="546" t="s">
        <v>47</v>
      </c>
      <c r="I208" s="547">
        <f>Juridica!J21</f>
        <v>4.9979999999999997E-2</v>
      </c>
      <c r="J208" s="547">
        <f>Juridica!K21</f>
        <v>4.9979999999999997E-2</v>
      </c>
      <c r="K208" s="547">
        <f>Juridica!L21</f>
        <v>4.9979999999999997E-2</v>
      </c>
      <c r="L208" s="547">
        <f>Juridica!M21</f>
        <v>4.9979999999999997E-2</v>
      </c>
      <c r="M208" s="547">
        <f>Juridica!N21</f>
        <v>4.9979999999999997E-2</v>
      </c>
      <c r="N208" s="547">
        <f>Juridica!O21</f>
        <v>0.24997999999999998</v>
      </c>
      <c r="O208" s="547">
        <f>Juridica!P21</f>
        <v>4.9979999999999997E-2</v>
      </c>
      <c r="P208" s="547">
        <f>Juridica!Q21</f>
        <v>4.9979999999999997E-2</v>
      </c>
      <c r="Q208" s="547">
        <f>Juridica!R21</f>
        <v>0.24997999999999998</v>
      </c>
      <c r="R208" s="547">
        <f>Juridica!S21</f>
        <v>4.9979999999999997E-2</v>
      </c>
      <c r="S208" s="547">
        <f>Juridica!T21</f>
        <v>5.0099999999999999E-2</v>
      </c>
      <c r="T208" s="547">
        <f>Juridica!U21</f>
        <v>5.0099999999999999E-2</v>
      </c>
      <c r="U208" s="547">
        <f>Juridica!V21</f>
        <v>1</v>
      </c>
      <c r="V208" s="1982">
        <f>Juridica!W21</f>
        <v>0.2</v>
      </c>
      <c r="W208" s="548">
        <f>+(U208/U208)*V208</f>
        <v>0.2</v>
      </c>
    </row>
    <row r="209" spans="1:23" ht="15.75" customHeight="1">
      <c r="A209" s="2019"/>
      <c r="B209" s="1616"/>
      <c r="C209" s="1616"/>
      <c r="D209" s="1616"/>
      <c r="E209" s="1616"/>
      <c r="F209" s="1616"/>
      <c r="G209" s="1616"/>
      <c r="H209" s="550" t="s">
        <v>78</v>
      </c>
      <c r="I209" s="552">
        <f>Juridica!J22</f>
        <v>0.05</v>
      </c>
      <c r="J209" s="552">
        <f>Juridica!K22</f>
        <v>0.05</v>
      </c>
      <c r="K209" s="552">
        <f>Juridica!L22</f>
        <v>0.05</v>
      </c>
      <c r="L209" s="552">
        <f>Juridica!M22</f>
        <v>0.05</v>
      </c>
      <c r="M209" s="552">
        <f>Juridica!N22</f>
        <v>0.05</v>
      </c>
      <c r="N209" s="552">
        <f>Juridica!O22</f>
        <v>0.25</v>
      </c>
      <c r="O209" s="552">
        <f>Juridica!P22</f>
        <v>0.05</v>
      </c>
      <c r="P209" s="552">
        <f>Juridica!Q22</f>
        <v>0.05</v>
      </c>
      <c r="Q209" s="552">
        <f>Juridica!R22</f>
        <v>0.25</v>
      </c>
      <c r="R209" s="552">
        <f>Juridica!S22</f>
        <v>0.05</v>
      </c>
      <c r="S209" s="552">
        <f>Juridica!T22</f>
        <v>0.05</v>
      </c>
      <c r="T209" s="552">
        <f>Juridica!U22</f>
        <v>0.05</v>
      </c>
      <c r="U209" s="552">
        <f>Juridica!V22</f>
        <v>1.0000000000000002</v>
      </c>
      <c r="V209" s="1983"/>
      <c r="W209" s="556">
        <f>+U209/U208*V208</f>
        <v>0.20000000000000007</v>
      </c>
    </row>
    <row r="210" spans="1:23" ht="15.75" customHeight="1">
      <c r="A210" s="2019"/>
      <c r="B210" s="1616"/>
      <c r="C210" s="1616"/>
      <c r="D210" s="1619"/>
      <c r="E210" s="1619"/>
      <c r="F210" s="1619"/>
      <c r="G210" s="1619"/>
      <c r="H210" s="557" t="s">
        <v>79</v>
      </c>
      <c r="I210" s="156">
        <f t="shared" ref="I210:U210" si="101">IF(OR(I209=0,I208=0),0,I209/I208)</f>
        <v>1.0004001600640258</v>
      </c>
      <c r="J210" s="156">
        <f t="shared" si="101"/>
        <v>1.0004001600640258</v>
      </c>
      <c r="K210" s="156">
        <f t="shared" si="101"/>
        <v>1.0004001600640258</v>
      </c>
      <c r="L210" s="156">
        <f t="shared" si="101"/>
        <v>1.0004001600640258</v>
      </c>
      <c r="M210" s="156">
        <f t="shared" si="101"/>
        <v>1.0004001600640258</v>
      </c>
      <c r="N210" s="156">
        <f t="shared" si="101"/>
        <v>1.0000800064005122</v>
      </c>
      <c r="O210" s="156">
        <f t="shared" si="101"/>
        <v>1.0004001600640258</v>
      </c>
      <c r="P210" s="156">
        <f t="shared" si="101"/>
        <v>1.0004001600640258</v>
      </c>
      <c r="Q210" s="156">
        <f t="shared" si="101"/>
        <v>1.0000800064005122</v>
      </c>
      <c r="R210" s="156">
        <f t="shared" si="101"/>
        <v>1.0004001600640258</v>
      </c>
      <c r="S210" s="156">
        <f t="shared" si="101"/>
        <v>0.99800399201596812</v>
      </c>
      <c r="T210" s="156">
        <f t="shared" si="101"/>
        <v>0.99800399201596812</v>
      </c>
      <c r="U210" s="156">
        <f t="shared" si="101"/>
        <v>1.0000000000000002</v>
      </c>
      <c r="V210" s="558"/>
      <c r="W210" s="559">
        <f>IF(OR(W209=0,W208=0),0,W209/W208)</f>
        <v>1.0000000000000002</v>
      </c>
    </row>
    <row r="211" spans="1:23" ht="15.75" customHeight="1">
      <c r="A211" s="2019"/>
      <c r="B211" s="1616"/>
      <c r="C211" s="1616"/>
      <c r="D211" s="1911" t="s">
        <v>103</v>
      </c>
      <c r="E211" s="1721"/>
      <c r="F211" s="1949" t="str">
        <f>A202</f>
        <v>GESTION JURIDICA</v>
      </c>
      <c r="G211" s="1721"/>
      <c r="H211" s="560" t="s">
        <v>47</v>
      </c>
      <c r="I211" s="561">
        <f t="shared" ref="I211:T211" si="102">(I202/$U$202)*$V$202+(I205/$U$205)*$V$205+(I208/$U$208)*$V$208</f>
        <v>9.9959999999999997E-3</v>
      </c>
      <c r="J211" s="561">
        <f t="shared" si="102"/>
        <v>9.9959999999999997E-3</v>
      </c>
      <c r="K211" s="561">
        <f t="shared" si="102"/>
        <v>0.20999600000000002</v>
      </c>
      <c r="L211" s="561">
        <f t="shared" si="102"/>
        <v>9.9959999999999997E-3</v>
      </c>
      <c r="M211" s="561">
        <f t="shared" si="102"/>
        <v>9.9959999999999997E-3</v>
      </c>
      <c r="N211" s="561">
        <f t="shared" si="102"/>
        <v>0.249996</v>
      </c>
      <c r="O211" s="561">
        <f t="shared" si="102"/>
        <v>9.9959999999999997E-3</v>
      </c>
      <c r="P211" s="561">
        <f t="shared" si="102"/>
        <v>9.9959999999999997E-3</v>
      </c>
      <c r="Q211" s="561">
        <f t="shared" si="102"/>
        <v>0.249996</v>
      </c>
      <c r="R211" s="561">
        <f t="shared" si="102"/>
        <v>9.9959999999999997E-3</v>
      </c>
      <c r="S211" s="561">
        <f t="shared" si="102"/>
        <v>1.0020000000000001E-2</v>
      </c>
      <c r="T211" s="561">
        <f t="shared" si="102"/>
        <v>0.21002000000000001</v>
      </c>
      <c r="U211" s="193">
        <f t="shared" ref="U211:U212" si="103">SUM(I211:T211)</f>
        <v>1</v>
      </c>
      <c r="V211" s="1980">
        <f>SUM(V202:V210)</f>
        <v>1</v>
      </c>
      <c r="W211" s="1938"/>
    </row>
    <row r="212" spans="1:23" ht="15.75" customHeight="1">
      <c r="A212" s="2019"/>
      <c r="B212" s="1616"/>
      <c r="C212" s="1616"/>
      <c r="D212" s="1678"/>
      <c r="E212" s="1713"/>
      <c r="F212" s="1678"/>
      <c r="G212" s="1713"/>
      <c r="H212" s="562" t="s">
        <v>78</v>
      </c>
      <c r="I212" s="561">
        <f t="shared" ref="I212:T212" si="104">(I203/$U$202)*$V$202+(I206/$U$205)*$V$205+(I209/$U$208)*$V$208</f>
        <v>1.0000000000000002E-2</v>
      </c>
      <c r="J212" s="561">
        <f t="shared" si="104"/>
        <v>1.0000000000000002E-2</v>
      </c>
      <c r="K212" s="561">
        <f t="shared" si="104"/>
        <v>0.21000000000000002</v>
      </c>
      <c r="L212" s="561">
        <f t="shared" si="104"/>
        <v>1.0000000000000002E-2</v>
      </c>
      <c r="M212" s="561">
        <f t="shared" si="104"/>
        <v>1.0000000000000002E-2</v>
      </c>
      <c r="N212" s="561">
        <f t="shared" si="104"/>
        <v>0.25</v>
      </c>
      <c r="O212" s="561">
        <f t="shared" si="104"/>
        <v>1.0000000000000002E-2</v>
      </c>
      <c r="P212" s="561">
        <f t="shared" si="104"/>
        <v>1.0000000000000002E-2</v>
      </c>
      <c r="Q212" s="561">
        <f t="shared" si="104"/>
        <v>0.25</v>
      </c>
      <c r="R212" s="561">
        <f t="shared" si="104"/>
        <v>1.0000000000000002E-2</v>
      </c>
      <c r="S212" s="561">
        <f t="shared" si="104"/>
        <v>1.0000000000000002E-2</v>
      </c>
      <c r="T212" s="561">
        <f t="shared" si="104"/>
        <v>0.21000000000000002</v>
      </c>
      <c r="U212" s="193">
        <f t="shared" si="103"/>
        <v>1</v>
      </c>
      <c r="V212" s="1956"/>
      <c r="W212" s="1996"/>
    </row>
    <row r="213" spans="1:23" ht="15.75" customHeight="1">
      <c r="A213" s="2020"/>
      <c r="B213" s="1985"/>
      <c r="C213" s="1985"/>
      <c r="D213" s="1950"/>
      <c r="E213" s="1951"/>
      <c r="F213" s="1950"/>
      <c r="G213" s="1951"/>
      <c r="H213" s="563" t="s">
        <v>79</v>
      </c>
      <c r="I213" s="564">
        <f t="shared" ref="I213:U213" si="105">IF(OR(I212=0,I211=0),0,I212/I211)</f>
        <v>1.0004001600640258</v>
      </c>
      <c r="J213" s="564">
        <f t="shared" si="105"/>
        <v>1.0004001600640258</v>
      </c>
      <c r="K213" s="564">
        <f t="shared" si="105"/>
        <v>1.0000190479818662</v>
      </c>
      <c r="L213" s="564">
        <f t="shared" si="105"/>
        <v>1.0004001600640258</v>
      </c>
      <c r="M213" s="564">
        <f t="shared" si="105"/>
        <v>1.0004001600640258</v>
      </c>
      <c r="N213" s="564">
        <f t="shared" si="105"/>
        <v>1.0000160002560041</v>
      </c>
      <c r="O213" s="564">
        <f t="shared" si="105"/>
        <v>1.0004001600640258</v>
      </c>
      <c r="P213" s="564">
        <f t="shared" si="105"/>
        <v>1.0004001600640258</v>
      </c>
      <c r="Q213" s="564">
        <f t="shared" si="105"/>
        <v>1.0000160002560041</v>
      </c>
      <c r="R213" s="564">
        <f t="shared" si="105"/>
        <v>1.0004001600640258</v>
      </c>
      <c r="S213" s="564">
        <f t="shared" si="105"/>
        <v>0.99800399201596812</v>
      </c>
      <c r="T213" s="564">
        <f t="shared" si="105"/>
        <v>0.99990477097419295</v>
      </c>
      <c r="U213" s="564">
        <f t="shared" si="105"/>
        <v>1</v>
      </c>
      <c r="V213" s="1981"/>
      <c r="W213" s="1997"/>
    </row>
    <row r="214" spans="1:23" ht="15.75" customHeight="1">
      <c r="A214" s="2021" t="str">
        <f>+'PAA 2018'!A604</f>
        <v>DIRECCIONAMIENTO ESTRATÉGICO</v>
      </c>
      <c r="B214" s="2011">
        <f>'PAA 2018'!B604</f>
        <v>3.5000000000000003E-2</v>
      </c>
      <c r="C214" s="2011">
        <f>'PAA 2018'!B632</f>
        <v>3.3437600000000005E-2</v>
      </c>
      <c r="D214" s="2012">
        <v>60</v>
      </c>
      <c r="E214" s="1948" t="str">
        <f>+'PAA 2018'!G604</f>
        <v>Seguimiento y evaluación a los procesos institucionales en el cumplimiento de la programación y la gestión de la planeación de la entidad.</v>
      </c>
      <c r="F214" s="2013" t="str">
        <f>+'PAA 2018'!K604</f>
        <v>100%</v>
      </c>
      <c r="G214" s="1953" t="str">
        <f>+'PAA 2018'!L604</f>
        <v>Porcentaje</v>
      </c>
      <c r="H214" s="565" t="s">
        <v>47</v>
      </c>
      <c r="I214" s="566">
        <f>OAP!J5</f>
        <v>2.0825E-2</v>
      </c>
      <c r="J214" s="566">
        <f>OAP!K5</f>
        <v>2.0825E-2</v>
      </c>
      <c r="K214" s="566">
        <f>OAP!L5</f>
        <v>5.0824999999999995E-2</v>
      </c>
      <c r="L214" s="566">
        <f>OAP!M5</f>
        <v>0.21834999999999999</v>
      </c>
      <c r="M214" s="566">
        <f>OAP!N5</f>
        <v>8.0825000000000008E-2</v>
      </c>
      <c r="N214" s="566">
        <f>OAP!O5</f>
        <v>7.0824999999999999E-2</v>
      </c>
      <c r="O214" s="566">
        <f>OAP!P5</f>
        <v>0.25835000000000002</v>
      </c>
      <c r="P214" s="566">
        <f>OAP!Q5</f>
        <v>3.3325E-2</v>
      </c>
      <c r="Q214" s="566">
        <f>OAP!R5</f>
        <v>3.3325E-2</v>
      </c>
      <c r="R214" s="566">
        <f>OAP!S5</f>
        <v>0.14584999999999998</v>
      </c>
      <c r="S214" s="566">
        <f>OAP!T5</f>
        <v>3.3325E-2</v>
      </c>
      <c r="T214" s="566">
        <f>OAP!U5</f>
        <v>3.3350000000000005E-2</v>
      </c>
      <c r="U214" s="566">
        <f>OAP!V5</f>
        <v>1.0000000000000002</v>
      </c>
      <c r="V214" s="1954">
        <f>OAP!W5</f>
        <v>0.8</v>
      </c>
      <c r="W214" s="488">
        <f>+(U214/U214)*V214</f>
        <v>0.8</v>
      </c>
    </row>
    <row r="215" spans="1:23" ht="15.75" customHeight="1">
      <c r="A215" s="1653"/>
      <c r="B215" s="1616"/>
      <c r="C215" s="1616"/>
      <c r="D215" s="1616"/>
      <c r="E215" s="1616"/>
      <c r="F215" s="1616"/>
      <c r="G215" s="1616"/>
      <c r="H215" s="285" t="s">
        <v>78</v>
      </c>
      <c r="I215" s="320">
        <f>OAP!J6</f>
        <v>2.0799999999999999E-2</v>
      </c>
      <c r="J215" s="320">
        <f>OAP!K6</f>
        <v>2.0799999999999999E-2</v>
      </c>
      <c r="K215" s="320">
        <f>OAP!L6</f>
        <v>5.0799999999999998E-2</v>
      </c>
      <c r="L215" s="320">
        <f>OAP!M6</f>
        <v>0.1996</v>
      </c>
      <c r="M215" s="320">
        <f>OAP!N6</f>
        <v>8.0799999999999997E-2</v>
      </c>
      <c r="N215" s="320">
        <f>OAP!O6</f>
        <v>7.0800000000000002E-2</v>
      </c>
      <c r="O215" s="320">
        <f>OAP!P6</f>
        <v>0.25840000000000002</v>
      </c>
      <c r="P215" s="320">
        <f>OAP!Q6</f>
        <v>3.3300000000000003E-2</v>
      </c>
      <c r="Q215" s="320">
        <f>OAP!R6</f>
        <v>3.3300000000000003E-2</v>
      </c>
      <c r="R215" s="320">
        <f>OAP!S6</f>
        <v>0.13619999999999999</v>
      </c>
      <c r="S215" s="320">
        <f>OAP!T6</f>
        <v>3.9399999999999998E-2</v>
      </c>
      <c r="T215" s="320">
        <f>OAP!U6</f>
        <v>0</v>
      </c>
      <c r="U215" s="320">
        <f>OAP!V6</f>
        <v>0.94419999999999993</v>
      </c>
      <c r="V215" s="1942"/>
      <c r="W215" s="485">
        <f>+U215/U214*V214</f>
        <v>0.75535999999999981</v>
      </c>
    </row>
    <row r="216" spans="1:23" ht="15.75" customHeight="1">
      <c r="A216" s="1653"/>
      <c r="B216" s="1616"/>
      <c r="C216" s="1616"/>
      <c r="D216" s="1619"/>
      <c r="E216" s="1619"/>
      <c r="F216" s="1619"/>
      <c r="G216" s="1619"/>
      <c r="H216" s="203" t="s">
        <v>79</v>
      </c>
      <c r="I216" s="214">
        <f t="shared" ref="I216:U216" si="106">IF(OR(I215=0,I214=0),0,I215/I214)</f>
        <v>0.99879951980792314</v>
      </c>
      <c r="J216" s="214">
        <f t="shared" si="106"/>
        <v>0.99879951980792314</v>
      </c>
      <c r="K216" s="214">
        <f t="shared" si="106"/>
        <v>0.9995081160846041</v>
      </c>
      <c r="L216" s="214">
        <f t="shared" si="106"/>
        <v>0.91412869246622397</v>
      </c>
      <c r="M216" s="214">
        <f t="shared" si="106"/>
        <v>0.99969068976183095</v>
      </c>
      <c r="N216" s="214">
        <f t="shared" si="106"/>
        <v>0.99964701729615257</v>
      </c>
      <c r="O216" s="214">
        <f t="shared" si="106"/>
        <v>1.0001935359009095</v>
      </c>
      <c r="P216" s="214">
        <f t="shared" si="106"/>
        <v>0.9992498124531134</v>
      </c>
      <c r="Q216" s="214">
        <f t="shared" si="106"/>
        <v>0.9992498124531134</v>
      </c>
      <c r="R216" s="214">
        <f t="shared" si="106"/>
        <v>0.93383613301336998</v>
      </c>
      <c r="S216" s="214">
        <f t="shared" si="106"/>
        <v>1.1822955738934733</v>
      </c>
      <c r="T216" s="214">
        <f t="shared" si="106"/>
        <v>0</v>
      </c>
      <c r="U216" s="214">
        <f t="shared" si="106"/>
        <v>0.94419999999999971</v>
      </c>
      <c r="V216" s="224"/>
      <c r="W216" s="495">
        <f>IF(OR(W215=0,W214=0),0,W215/W214)</f>
        <v>0.94419999999999971</v>
      </c>
    </row>
    <row r="217" spans="1:23" ht="15.75" customHeight="1">
      <c r="A217" s="1653"/>
      <c r="B217" s="1616"/>
      <c r="C217" s="1616"/>
      <c r="D217" s="1910">
        <v>61</v>
      </c>
      <c r="E217" s="1914" t="str">
        <f>+'PAA 2018'!G618</f>
        <v>Iniciativas identificadas por el IGAC que se enmarcan en los ODS de la Hoja de ruta de la Cooperación Internacional del IGAC</v>
      </c>
      <c r="F217" s="1952">
        <f>+'PAA 2018'!K618</f>
        <v>1</v>
      </c>
      <c r="G217" s="1909" t="str">
        <f>+'PAA 2018'!L618</f>
        <v>Porcentaje</v>
      </c>
      <c r="H217" s="298" t="s">
        <v>47</v>
      </c>
      <c r="I217" s="369">
        <f>OAP!J25</f>
        <v>0</v>
      </c>
      <c r="J217" s="369">
        <f>OAP!K25</f>
        <v>0.11</v>
      </c>
      <c r="K217" s="369">
        <f>OAP!L25</f>
        <v>0.11</v>
      </c>
      <c r="L217" s="369">
        <f>OAP!M25</f>
        <v>0</v>
      </c>
      <c r="M217" s="369">
        <f>OAP!N25</f>
        <v>0.11</v>
      </c>
      <c r="N217" s="369">
        <f>OAP!O25</f>
        <v>0.11</v>
      </c>
      <c r="O217" s="369">
        <f>OAP!P25</f>
        <v>0.11</v>
      </c>
      <c r="P217" s="369">
        <f>OAP!Q25</f>
        <v>0.11</v>
      </c>
      <c r="Q217" s="369">
        <f>OAP!R25</f>
        <v>0.11</v>
      </c>
      <c r="R217" s="369">
        <f>OAP!S25</f>
        <v>0.11</v>
      </c>
      <c r="S217" s="369">
        <f>OAP!T25</f>
        <v>0.12</v>
      </c>
      <c r="T217" s="369">
        <f>OAP!U25</f>
        <v>0</v>
      </c>
      <c r="U217" s="369">
        <f>OAP!V25</f>
        <v>1</v>
      </c>
      <c r="V217" s="1934">
        <f>OAP!W25</f>
        <v>0.2</v>
      </c>
      <c r="W217" s="579">
        <f>+(U217/U217)*V217</f>
        <v>0.2</v>
      </c>
    </row>
    <row r="218" spans="1:23" ht="15.75" customHeight="1">
      <c r="A218" s="1653"/>
      <c r="B218" s="1616"/>
      <c r="C218" s="1616"/>
      <c r="D218" s="1616"/>
      <c r="E218" s="1616"/>
      <c r="F218" s="1616"/>
      <c r="G218" s="1616"/>
      <c r="H218" s="303" t="s">
        <v>78</v>
      </c>
      <c r="I218" s="370">
        <f>OAP!J26</f>
        <v>0</v>
      </c>
      <c r="J218" s="370">
        <f>OAP!K26</f>
        <v>0.11</v>
      </c>
      <c r="K218" s="370">
        <f>OAP!L26</f>
        <v>0.11</v>
      </c>
      <c r="L218" s="370">
        <f>OAP!M26</f>
        <v>0</v>
      </c>
      <c r="M218" s="370">
        <f>OAP!N26</f>
        <v>0.11</v>
      </c>
      <c r="N218" s="370">
        <f>OAP!O26</f>
        <v>0.11</v>
      </c>
      <c r="O218" s="370">
        <f>OAP!P26</f>
        <v>0.11</v>
      </c>
      <c r="P218" s="370">
        <f>OAP!Q26</f>
        <v>0.11</v>
      </c>
      <c r="Q218" s="370">
        <f>OAP!R26</f>
        <v>0.11</v>
      </c>
      <c r="R218" s="370">
        <f>OAP!S26</f>
        <v>0.11</v>
      </c>
      <c r="S218" s="370">
        <f>OAP!T26</f>
        <v>0.12</v>
      </c>
      <c r="T218" s="370">
        <f>OAP!U26</f>
        <v>0</v>
      </c>
      <c r="U218" s="370">
        <f>OAP!V26</f>
        <v>1</v>
      </c>
      <c r="V218" s="1933"/>
      <c r="W218" s="488">
        <f>+U218/U217*V217</f>
        <v>0.2</v>
      </c>
    </row>
    <row r="219" spans="1:23" ht="15.75" customHeight="1">
      <c r="A219" s="1653"/>
      <c r="B219" s="1616"/>
      <c r="C219" s="1616"/>
      <c r="D219" s="1617"/>
      <c r="E219" s="1617"/>
      <c r="F219" s="1617"/>
      <c r="G219" s="1617"/>
      <c r="H219" s="203" t="s">
        <v>79</v>
      </c>
      <c r="I219" s="204">
        <f t="shared" ref="I219:U219" si="107">IF(OR(I218=0,I217=0),0,I218/I217)</f>
        <v>0</v>
      </c>
      <c r="J219" s="204">
        <f t="shared" si="107"/>
        <v>1</v>
      </c>
      <c r="K219" s="204">
        <f t="shared" si="107"/>
        <v>1</v>
      </c>
      <c r="L219" s="204">
        <f t="shared" si="107"/>
        <v>0</v>
      </c>
      <c r="M219" s="204">
        <f t="shared" si="107"/>
        <v>1</v>
      </c>
      <c r="N219" s="204">
        <f t="shared" si="107"/>
        <v>1</v>
      </c>
      <c r="O219" s="204">
        <f t="shared" si="107"/>
        <v>1</v>
      </c>
      <c r="P219" s="204">
        <f t="shared" si="107"/>
        <v>1</v>
      </c>
      <c r="Q219" s="204">
        <f t="shared" si="107"/>
        <v>1</v>
      </c>
      <c r="R219" s="204">
        <f t="shared" si="107"/>
        <v>1</v>
      </c>
      <c r="S219" s="204">
        <f t="shared" si="107"/>
        <v>1</v>
      </c>
      <c r="T219" s="204">
        <f t="shared" si="107"/>
        <v>0</v>
      </c>
      <c r="U219" s="204">
        <f t="shared" si="107"/>
        <v>1</v>
      </c>
      <c r="V219" s="224"/>
      <c r="W219" s="490">
        <f>IF(OR(W218=0,W217=0),0,W218/W217)</f>
        <v>1</v>
      </c>
    </row>
    <row r="220" spans="1:23" ht="15.75" customHeight="1">
      <c r="A220" s="1653"/>
      <c r="B220" s="1616"/>
      <c r="C220" s="1616"/>
      <c r="D220" s="1911" t="s">
        <v>103</v>
      </c>
      <c r="E220" s="1721"/>
      <c r="F220" s="1949">
        <f>A211</f>
        <v>0</v>
      </c>
      <c r="G220" s="1721"/>
      <c r="H220" s="560" t="s">
        <v>47</v>
      </c>
      <c r="I220" s="561">
        <f t="shared" ref="I220:T220" si="108">(I214/$U$214)*$V$214+(I217/$U$217)*$V$217</f>
        <v>1.6659999999999998E-2</v>
      </c>
      <c r="J220" s="561">
        <f t="shared" si="108"/>
        <v>3.866E-2</v>
      </c>
      <c r="K220" s="561">
        <f t="shared" si="108"/>
        <v>6.2659999999999993E-2</v>
      </c>
      <c r="L220" s="561">
        <f t="shared" si="108"/>
        <v>0.17467999999999995</v>
      </c>
      <c r="M220" s="561">
        <f t="shared" si="108"/>
        <v>8.6660000000000001E-2</v>
      </c>
      <c r="N220" s="561">
        <f t="shared" si="108"/>
        <v>7.8659999999999994E-2</v>
      </c>
      <c r="O220" s="561">
        <f t="shared" si="108"/>
        <v>0.22867999999999997</v>
      </c>
      <c r="P220" s="561">
        <f t="shared" si="108"/>
        <v>4.8659999999999995E-2</v>
      </c>
      <c r="Q220" s="561">
        <f t="shared" si="108"/>
        <v>4.8659999999999995E-2</v>
      </c>
      <c r="R220" s="561">
        <f t="shared" si="108"/>
        <v>0.13867999999999997</v>
      </c>
      <c r="S220" s="561">
        <f t="shared" si="108"/>
        <v>5.0659999999999997E-2</v>
      </c>
      <c r="T220" s="561">
        <f t="shared" si="108"/>
        <v>2.6679999999999999E-2</v>
      </c>
      <c r="U220" s="193">
        <f t="shared" ref="U220:U221" si="109">SUM(I220:T220)</f>
        <v>1</v>
      </c>
      <c r="V220" s="1935">
        <f>SUM(V214:V219)</f>
        <v>1</v>
      </c>
      <c r="W220" s="1938"/>
    </row>
    <row r="221" spans="1:23" ht="15.75" customHeight="1">
      <c r="A221" s="1653"/>
      <c r="B221" s="1616"/>
      <c r="C221" s="1616"/>
      <c r="D221" s="1678"/>
      <c r="E221" s="1713"/>
      <c r="F221" s="1678"/>
      <c r="G221" s="1713"/>
      <c r="H221" s="562" t="s">
        <v>78</v>
      </c>
      <c r="I221" s="561">
        <f t="shared" ref="I221:T221" si="110">(I215/$U$214)*$V$214+(I218/$U$217)*$V$217</f>
        <v>1.6639999999999999E-2</v>
      </c>
      <c r="J221" s="561">
        <f t="shared" si="110"/>
        <v>3.8640000000000001E-2</v>
      </c>
      <c r="K221" s="561">
        <f t="shared" si="110"/>
        <v>6.2639999999999987E-2</v>
      </c>
      <c r="L221" s="561">
        <f t="shared" si="110"/>
        <v>0.15967999999999996</v>
      </c>
      <c r="M221" s="561">
        <f t="shared" si="110"/>
        <v>8.6639999999999995E-2</v>
      </c>
      <c r="N221" s="561">
        <f t="shared" si="110"/>
        <v>7.8640000000000002E-2</v>
      </c>
      <c r="O221" s="561">
        <f t="shared" si="110"/>
        <v>0.22871999999999998</v>
      </c>
      <c r="P221" s="561">
        <f t="shared" si="110"/>
        <v>4.8640000000000003E-2</v>
      </c>
      <c r="Q221" s="561">
        <f t="shared" si="110"/>
        <v>4.8640000000000003E-2</v>
      </c>
      <c r="R221" s="561">
        <f t="shared" si="110"/>
        <v>0.13095999999999997</v>
      </c>
      <c r="S221" s="561">
        <f t="shared" si="110"/>
        <v>5.5519999999999993E-2</v>
      </c>
      <c r="T221" s="561">
        <f t="shared" si="110"/>
        <v>0</v>
      </c>
      <c r="U221" s="193">
        <f t="shared" si="109"/>
        <v>0.95535999999999999</v>
      </c>
      <c r="V221" s="1936"/>
      <c r="W221" s="1939"/>
    </row>
    <row r="222" spans="1:23" ht="15.75" customHeight="1">
      <c r="A222" s="1654"/>
      <c r="B222" s="1616"/>
      <c r="C222" s="1616"/>
      <c r="D222" s="1950"/>
      <c r="E222" s="1951"/>
      <c r="F222" s="1950"/>
      <c r="G222" s="1951"/>
      <c r="H222" s="587" t="s">
        <v>79</v>
      </c>
      <c r="I222" s="588">
        <f t="shared" ref="I222:U222" si="111">IF(OR(I221=0,I220=0),0,I221/I220)</f>
        <v>0.99879951980792325</v>
      </c>
      <c r="J222" s="588">
        <f t="shared" si="111"/>
        <v>0.99948266942576314</v>
      </c>
      <c r="K222" s="588">
        <f t="shared" si="111"/>
        <v>0.99968081710820289</v>
      </c>
      <c r="L222" s="588">
        <f t="shared" si="111"/>
        <v>0.91412869246622397</v>
      </c>
      <c r="M222" s="588">
        <f t="shared" si="111"/>
        <v>0.99976921301638577</v>
      </c>
      <c r="N222" s="588">
        <f t="shared" si="111"/>
        <v>0.99974574116450554</v>
      </c>
      <c r="O222" s="588">
        <f t="shared" si="111"/>
        <v>1.0001749169144656</v>
      </c>
      <c r="P222" s="588">
        <f t="shared" si="111"/>
        <v>0.99958898479243752</v>
      </c>
      <c r="Q222" s="588">
        <f t="shared" si="111"/>
        <v>0.99958898479243752</v>
      </c>
      <c r="R222" s="588">
        <f t="shared" si="111"/>
        <v>0.94433227574271705</v>
      </c>
      <c r="S222" s="588">
        <f t="shared" si="111"/>
        <v>1.0959336754836162</v>
      </c>
      <c r="T222" s="588">
        <f t="shared" si="111"/>
        <v>0</v>
      </c>
      <c r="U222" s="588">
        <f t="shared" si="111"/>
        <v>0.95535999999999999</v>
      </c>
      <c r="V222" s="1937"/>
      <c r="W222" s="1940"/>
    </row>
    <row r="223" spans="1:23" ht="15.75" customHeight="1">
      <c r="A223" s="2018" t="str">
        <f>+'PAA 2018'!A635</f>
        <v>MEJORA CONTINUA</v>
      </c>
      <c r="B223" s="2006">
        <f>+'PAA 2018'!B635</f>
        <v>2.5000000000000001E-2</v>
      </c>
      <c r="C223" s="2006">
        <f>+'PAA 2018'!B649</f>
        <v>2.5000000000000001E-2</v>
      </c>
      <c r="D223" s="2000">
        <v>62</v>
      </c>
      <c r="E223" s="1974" t="str">
        <f>+'PAA 2018'!G635</f>
        <v>Sistema de Gestión de Calidad  implementado y mejorado cumpliendo los requisitos de la norma ISO 9001:2015</v>
      </c>
      <c r="F223" s="1984" t="str">
        <f>+'PAA 2018'!K635</f>
        <v>100%</v>
      </c>
      <c r="G223" s="1972" t="str">
        <f>+'PAA 2018'!L635</f>
        <v>Porcentaje</v>
      </c>
      <c r="H223" s="589" t="s">
        <v>47</v>
      </c>
      <c r="I223" s="590">
        <f>'Mejora Cont'!J5</f>
        <v>0.08</v>
      </c>
      <c r="J223" s="590">
        <f>'Mejora Cont'!K5</f>
        <v>2.7E-2</v>
      </c>
      <c r="K223" s="590">
        <f>'Mejora Cont'!L5</f>
        <v>7.1999999999999995E-2</v>
      </c>
      <c r="L223" s="590">
        <f>'Mejora Cont'!M5</f>
        <v>8.1000000000000003E-2</v>
      </c>
      <c r="M223" s="590">
        <f>'Mejora Cont'!N5</f>
        <v>6.3E-2</v>
      </c>
      <c r="N223" s="590">
        <f>'Mejora Cont'!O5</f>
        <v>7.1999999999999995E-2</v>
      </c>
      <c r="O223" s="590">
        <f>'Mejora Cont'!P5</f>
        <v>8.1000000000000003E-2</v>
      </c>
      <c r="P223" s="590">
        <f>'Mejora Cont'!Q5</f>
        <v>7.1999999999999995E-2</v>
      </c>
      <c r="Q223" s="590">
        <f>'Mejora Cont'!R5</f>
        <v>0.11</v>
      </c>
      <c r="R223" s="590">
        <f>'Mejora Cont'!S5</f>
        <v>0.17899999999999999</v>
      </c>
      <c r="S223" s="590">
        <f>'Mejora Cont'!T5</f>
        <v>0.13400000000000001</v>
      </c>
      <c r="T223" s="590">
        <f>'Mejora Cont'!U5</f>
        <v>2.9000000000000001E-2</v>
      </c>
      <c r="U223" s="590">
        <f>'Mejora Cont'!V5</f>
        <v>1</v>
      </c>
      <c r="V223" s="1932">
        <f>'Mejora Cont'!W5</f>
        <v>1</v>
      </c>
      <c r="W223" s="591">
        <f>+(U223/U223)*V223</f>
        <v>1</v>
      </c>
    </row>
    <row r="224" spans="1:23" ht="15.75" customHeight="1">
      <c r="A224" s="2019"/>
      <c r="B224" s="1616"/>
      <c r="C224" s="1616"/>
      <c r="D224" s="1616"/>
      <c r="E224" s="1616"/>
      <c r="F224" s="1616"/>
      <c r="G224" s="1616"/>
      <c r="H224" s="303" t="s">
        <v>78</v>
      </c>
      <c r="I224" s="370">
        <f>'Mejora Cont'!J6</f>
        <v>0.08</v>
      </c>
      <c r="J224" s="370">
        <f>'Mejora Cont'!K6</f>
        <v>2.7E-2</v>
      </c>
      <c r="K224" s="370">
        <f>'Mejora Cont'!L6</f>
        <v>7.1999999999999995E-2</v>
      </c>
      <c r="L224" s="370">
        <f>'Mejora Cont'!M6</f>
        <v>8.1000000000000003E-2</v>
      </c>
      <c r="M224" s="370">
        <f>'Mejora Cont'!N6</f>
        <v>6.3E-2</v>
      </c>
      <c r="N224" s="370">
        <f>'Mejora Cont'!O6</f>
        <v>7.1999999999999995E-2</v>
      </c>
      <c r="O224" s="370">
        <f>'Mejora Cont'!P6</f>
        <v>8.1000000000000003E-2</v>
      </c>
      <c r="P224" s="370">
        <f>'Mejora Cont'!Q6</f>
        <v>7.1999999999999995E-2</v>
      </c>
      <c r="Q224" s="370">
        <f>'Mejora Cont'!R6</f>
        <v>0.11</v>
      </c>
      <c r="R224" s="370">
        <f>'Mejora Cont'!S6</f>
        <v>0.17899999999999999</v>
      </c>
      <c r="S224" s="370">
        <f>'Mejora Cont'!T6</f>
        <v>0.13400000000000001</v>
      </c>
      <c r="T224" s="370">
        <f>'Mejora Cont'!U6</f>
        <v>2.9000000000000005E-2</v>
      </c>
      <c r="U224" s="370">
        <f>'Mejora Cont'!V6</f>
        <v>1</v>
      </c>
      <c r="V224" s="1933"/>
      <c r="W224" s="544">
        <f>+U224/U223*V223</f>
        <v>1</v>
      </c>
    </row>
    <row r="225" spans="1:23" ht="15.75" customHeight="1">
      <c r="A225" s="2020"/>
      <c r="B225" s="1985"/>
      <c r="C225" s="1985"/>
      <c r="D225" s="1985"/>
      <c r="E225" s="1985"/>
      <c r="F225" s="1985"/>
      <c r="G225" s="1985"/>
      <c r="H225" s="592" t="s">
        <v>79</v>
      </c>
      <c r="I225" s="564">
        <f t="shared" ref="I225:U225" si="112">IF(OR(I224=0,I223=0),0,I224/I223)</f>
        <v>1</v>
      </c>
      <c r="J225" s="564">
        <f t="shared" si="112"/>
        <v>1</v>
      </c>
      <c r="K225" s="564">
        <f t="shared" si="112"/>
        <v>1</v>
      </c>
      <c r="L225" s="564">
        <f t="shared" si="112"/>
        <v>1</v>
      </c>
      <c r="M225" s="564">
        <f t="shared" si="112"/>
        <v>1</v>
      </c>
      <c r="N225" s="564">
        <f t="shared" si="112"/>
        <v>1</v>
      </c>
      <c r="O225" s="564">
        <f t="shared" si="112"/>
        <v>1</v>
      </c>
      <c r="P225" s="564">
        <f t="shared" si="112"/>
        <v>1</v>
      </c>
      <c r="Q225" s="564">
        <f t="shared" si="112"/>
        <v>1</v>
      </c>
      <c r="R225" s="564">
        <f t="shared" si="112"/>
        <v>1</v>
      </c>
      <c r="S225" s="564">
        <f t="shared" si="112"/>
        <v>1</v>
      </c>
      <c r="T225" s="564">
        <f t="shared" si="112"/>
        <v>1.0000000000000002</v>
      </c>
      <c r="U225" s="564">
        <f t="shared" si="112"/>
        <v>1</v>
      </c>
      <c r="V225" s="593"/>
      <c r="W225" s="594">
        <f>IF(OR(W224=0,W223=0),0,W224/W223)</f>
        <v>1</v>
      </c>
    </row>
    <row r="226" spans="1:23" ht="15.75" customHeight="1">
      <c r="A226" s="2018" t="str">
        <f>+'PAA 2018'!A652</f>
        <v>GESTIÓN HUMANA</v>
      </c>
      <c r="B226" s="2006">
        <f>+'PAA 2018'!B652</f>
        <v>0.05</v>
      </c>
      <c r="C226" s="2006">
        <f>+'PAA 2018'!B695</f>
        <v>4.6037999999999996E-2</v>
      </c>
      <c r="D226" s="2000">
        <v>63</v>
      </c>
      <c r="E226" s="1974" t="str">
        <f>+'PAA 2018'!G652</f>
        <v>Plan de Gestión Estratégica del Talento Humano Ejecutado.</v>
      </c>
      <c r="F226" s="1969">
        <f>+'PAA 2018'!K652</f>
        <v>1</v>
      </c>
      <c r="G226" s="1972" t="str">
        <f>+'PAA 2018'!L652</f>
        <v>Porcentaje</v>
      </c>
      <c r="H226" s="538" t="s">
        <v>47</v>
      </c>
      <c r="I226" s="539">
        <f>'T Humano'!J5</f>
        <v>1.9000000000000003E-2</v>
      </c>
      <c r="J226" s="539">
        <f>'T Humano'!K5</f>
        <v>4.0500000000000008E-2</v>
      </c>
      <c r="K226" s="539">
        <f>'T Humano'!L5</f>
        <v>7.9000000000000015E-2</v>
      </c>
      <c r="L226" s="539">
        <f>'T Humano'!M5</f>
        <v>0.14900000000000002</v>
      </c>
      <c r="M226" s="539">
        <f>'T Humano'!N5</f>
        <v>0.10850000000000003</v>
      </c>
      <c r="N226" s="539">
        <f>'T Humano'!O5</f>
        <v>9.650000000000003E-2</v>
      </c>
      <c r="O226" s="539">
        <f>'T Humano'!P5</f>
        <v>7.0000000000000007E-2</v>
      </c>
      <c r="P226" s="539">
        <f>'T Humano'!Q5</f>
        <v>8.1000000000000016E-2</v>
      </c>
      <c r="Q226" s="539">
        <f>'T Humano'!R5</f>
        <v>8.3500000000000019E-2</v>
      </c>
      <c r="R226" s="539">
        <f>'T Humano'!S5</f>
        <v>9.0000000000000011E-2</v>
      </c>
      <c r="S226" s="539">
        <f>'T Humano'!T5</f>
        <v>0.12500000000000003</v>
      </c>
      <c r="T226" s="539">
        <f>'T Humano'!U5</f>
        <v>5.8000000000000017E-2</v>
      </c>
      <c r="U226" s="539">
        <f>'T Humano'!V5</f>
        <v>1.0000000000000002</v>
      </c>
      <c r="V226" s="1975">
        <f>'T Humano'!W5</f>
        <v>0.7</v>
      </c>
      <c r="W226" s="540">
        <f>+(U226/U226)*V226</f>
        <v>0.7</v>
      </c>
    </row>
    <row r="227" spans="1:23" ht="15.75" customHeight="1">
      <c r="A227" s="2019"/>
      <c r="B227" s="1616"/>
      <c r="C227" s="1616"/>
      <c r="D227" s="1616"/>
      <c r="E227" s="1616"/>
      <c r="F227" s="1616"/>
      <c r="G227" s="1616"/>
      <c r="H227" s="285" t="s">
        <v>78</v>
      </c>
      <c r="I227" s="320">
        <f>'T Humano'!J6</f>
        <v>1.9000000000000003E-2</v>
      </c>
      <c r="J227" s="320">
        <f>'T Humano'!K6</f>
        <v>4.0500000000000008E-2</v>
      </c>
      <c r="K227" s="320">
        <f>'T Humano'!L6</f>
        <v>7.9000000000000015E-2</v>
      </c>
      <c r="L227" s="320">
        <f>'T Humano'!M6</f>
        <v>0.14900000000000002</v>
      </c>
      <c r="M227" s="320">
        <f>'T Humano'!N6</f>
        <v>0.10850000000000003</v>
      </c>
      <c r="N227" s="320">
        <f>'T Humano'!O6</f>
        <v>9.650000000000003E-2</v>
      </c>
      <c r="O227" s="320">
        <f>'T Humano'!P6</f>
        <v>7.0000000000000007E-2</v>
      </c>
      <c r="P227" s="320">
        <f>'T Humano'!Q6</f>
        <v>7.5500000000000012E-2</v>
      </c>
      <c r="Q227" s="320">
        <f>'T Humano'!R6</f>
        <v>6.5500000000000017E-2</v>
      </c>
      <c r="R227" s="320">
        <f>'T Humano'!S6</f>
        <v>9.0300000000000019E-2</v>
      </c>
      <c r="S227" s="320">
        <f>'T Humano'!T6</f>
        <v>6.4500000000000002E-2</v>
      </c>
      <c r="T227" s="320">
        <f>'T Humano'!U6</f>
        <v>2.8500000000000001E-2</v>
      </c>
      <c r="U227" s="320">
        <f>'T Humano'!V6</f>
        <v>0.88680000000000014</v>
      </c>
      <c r="V227" s="1942"/>
      <c r="W227" s="541">
        <f>+U227/U226*V226</f>
        <v>0.62075999999999987</v>
      </c>
    </row>
    <row r="228" spans="1:23" ht="15.75" customHeight="1">
      <c r="A228" s="2019"/>
      <c r="B228" s="1616"/>
      <c r="C228" s="1616"/>
      <c r="D228" s="1619"/>
      <c r="E228" s="1619"/>
      <c r="F228" s="1619"/>
      <c r="G228" s="1619"/>
      <c r="H228" s="203" t="s">
        <v>79</v>
      </c>
      <c r="I228" s="214">
        <f t="shared" ref="I228:U228" si="113">IF(OR(I227=0,I226=0),0,I227/I226)</f>
        <v>1</v>
      </c>
      <c r="J228" s="214">
        <f t="shared" si="113"/>
        <v>1</v>
      </c>
      <c r="K228" s="214">
        <f t="shared" si="113"/>
        <v>1</v>
      </c>
      <c r="L228" s="214">
        <f t="shared" si="113"/>
        <v>1</v>
      </c>
      <c r="M228" s="214">
        <f t="shared" si="113"/>
        <v>1</v>
      </c>
      <c r="N228" s="214">
        <f t="shared" si="113"/>
        <v>1</v>
      </c>
      <c r="O228" s="214">
        <f t="shared" si="113"/>
        <v>1</v>
      </c>
      <c r="P228" s="214">
        <f t="shared" si="113"/>
        <v>0.93209876543209869</v>
      </c>
      <c r="Q228" s="214">
        <f t="shared" si="113"/>
        <v>0.78443113772455098</v>
      </c>
      <c r="R228" s="214">
        <f t="shared" si="113"/>
        <v>1.0033333333333334</v>
      </c>
      <c r="S228" s="214">
        <f t="shared" si="113"/>
        <v>0.5159999999999999</v>
      </c>
      <c r="T228" s="214">
        <f t="shared" si="113"/>
        <v>0.49137931034482746</v>
      </c>
      <c r="U228" s="214">
        <f t="shared" si="113"/>
        <v>0.88679999999999992</v>
      </c>
      <c r="V228" s="224"/>
      <c r="W228" s="542">
        <f>IF(OR(W227=0,W226=0),0,W227/W226)</f>
        <v>0.88679999999999992</v>
      </c>
    </row>
    <row r="229" spans="1:23" ht="15.75" customHeight="1">
      <c r="A229" s="2019"/>
      <c r="B229" s="1616"/>
      <c r="C229" s="1616"/>
      <c r="D229" s="1910">
        <v>64</v>
      </c>
      <c r="E229" s="1914" t="str">
        <f>+'PAA 2018'!G689</f>
        <v>Documento de análisis para el fortalecimiento institucional elaborado</v>
      </c>
      <c r="F229" s="1971">
        <f>+'PAA 2018'!K689</f>
        <v>1</v>
      </c>
      <c r="G229" s="1909" t="str">
        <f>+'PAA 2018'!L689</f>
        <v>Porcentaje</v>
      </c>
      <c r="H229" s="298" t="s">
        <v>47</v>
      </c>
      <c r="I229" s="369">
        <f>'T Humano'!J48</f>
        <v>0.12</v>
      </c>
      <c r="J229" s="369">
        <f>'T Humano'!K48</f>
        <v>0.14799999999999999</v>
      </c>
      <c r="K229" s="369">
        <f>'T Humano'!L48</f>
        <v>0.20400000000000001</v>
      </c>
      <c r="L229" s="369">
        <f>'T Humano'!M48</f>
        <v>0.12</v>
      </c>
      <c r="M229" s="369">
        <f>'T Humano'!N48</f>
        <v>0.12</v>
      </c>
      <c r="N229" s="369">
        <f>'T Humano'!O48</f>
        <v>0.12</v>
      </c>
      <c r="O229" s="369">
        <f>'T Humano'!P48</f>
        <v>0.16800000000000001</v>
      </c>
      <c r="P229" s="369">
        <f>'T Humano'!Q48</f>
        <v>0</v>
      </c>
      <c r="Q229" s="369">
        <f>'T Humano'!R48</f>
        <v>0</v>
      </c>
      <c r="R229" s="369">
        <f>'T Humano'!S48</f>
        <v>0</v>
      </c>
      <c r="S229" s="369">
        <f>'T Humano'!T48</f>
        <v>0</v>
      </c>
      <c r="T229" s="369">
        <f>'T Humano'!U48</f>
        <v>0</v>
      </c>
      <c r="U229" s="369">
        <f>'T Humano'!V48</f>
        <v>1</v>
      </c>
      <c r="V229" s="1934">
        <f>'T Humano'!W48</f>
        <v>0.3</v>
      </c>
      <c r="W229" s="543">
        <f>+(U229/U229)*V229</f>
        <v>0.3</v>
      </c>
    </row>
    <row r="230" spans="1:23" ht="15.75" customHeight="1">
      <c r="A230" s="2019"/>
      <c r="B230" s="1616"/>
      <c r="C230" s="1616"/>
      <c r="D230" s="1616"/>
      <c r="E230" s="1616"/>
      <c r="F230" s="1616"/>
      <c r="G230" s="1616"/>
      <c r="H230" s="303" t="s">
        <v>78</v>
      </c>
      <c r="I230" s="370">
        <f>'T Humano'!J49</f>
        <v>0.12</v>
      </c>
      <c r="J230" s="370">
        <f>'T Humano'!K49</f>
        <v>0.14799999999999999</v>
      </c>
      <c r="K230" s="370">
        <f>'T Humano'!L49</f>
        <v>0.20400000000000001</v>
      </c>
      <c r="L230" s="370">
        <f>'T Humano'!M49</f>
        <v>0.12</v>
      </c>
      <c r="M230" s="370">
        <f>'T Humano'!N49</f>
        <v>0.12</v>
      </c>
      <c r="N230" s="370">
        <f>'T Humano'!O49</f>
        <v>0.14400000000000002</v>
      </c>
      <c r="O230" s="370">
        <f>'T Humano'!P49</f>
        <v>9.6000000000000002E-2</v>
      </c>
      <c r="P230" s="370">
        <f>'T Humano'!Q49</f>
        <v>1.2E-2</v>
      </c>
      <c r="Q230" s="370">
        <f>'T Humano'!R49</f>
        <v>1.2E-2</v>
      </c>
      <c r="R230" s="370">
        <f>'T Humano'!S49</f>
        <v>2.4E-2</v>
      </c>
      <c r="S230" s="370">
        <f>'T Humano'!T49</f>
        <v>0</v>
      </c>
      <c r="T230" s="370">
        <f>'T Humano'!U49</f>
        <v>0</v>
      </c>
      <c r="U230" s="370">
        <f>'T Humano'!V49</f>
        <v>1</v>
      </c>
      <c r="V230" s="1933"/>
      <c r="W230" s="544">
        <f>+U230/U229*V229</f>
        <v>0.3</v>
      </c>
    </row>
    <row r="231" spans="1:23" ht="15.75" customHeight="1">
      <c r="A231" s="2019"/>
      <c r="B231" s="1616"/>
      <c r="C231" s="1616"/>
      <c r="D231" s="1617"/>
      <c r="E231" s="1617"/>
      <c r="F231" s="1617"/>
      <c r="G231" s="1617"/>
      <c r="H231" s="203" t="s">
        <v>79</v>
      </c>
      <c r="I231" s="204">
        <f t="shared" ref="I231:U231" si="114">IF(OR(I230=0,I229=0),0,I230/I229)</f>
        <v>1</v>
      </c>
      <c r="J231" s="204">
        <f t="shared" si="114"/>
        <v>1</v>
      </c>
      <c r="K231" s="204">
        <f t="shared" si="114"/>
        <v>1</v>
      </c>
      <c r="L231" s="204">
        <f t="shared" si="114"/>
        <v>1</v>
      </c>
      <c r="M231" s="204">
        <f t="shared" si="114"/>
        <v>1</v>
      </c>
      <c r="N231" s="204">
        <f t="shared" si="114"/>
        <v>1.2000000000000002</v>
      </c>
      <c r="O231" s="204">
        <f t="shared" si="114"/>
        <v>0.5714285714285714</v>
      </c>
      <c r="P231" s="204">
        <f t="shared" si="114"/>
        <v>0</v>
      </c>
      <c r="Q231" s="204">
        <f t="shared" si="114"/>
        <v>0</v>
      </c>
      <c r="R231" s="204">
        <f t="shared" si="114"/>
        <v>0</v>
      </c>
      <c r="S231" s="204">
        <f t="shared" si="114"/>
        <v>0</v>
      </c>
      <c r="T231" s="204">
        <f t="shared" si="114"/>
        <v>0</v>
      </c>
      <c r="U231" s="204">
        <f t="shared" si="114"/>
        <v>1</v>
      </c>
      <c r="V231" s="224"/>
      <c r="W231" s="607">
        <f>IF(OR(W230=0,W229=0),0,W230/W229)</f>
        <v>1</v>
      </c>
    </row>
    <row r="232" spans="1:23" ht="15.75" customHeight="1">
      <c r="A232" s="2019"/>
      <c r="B232" s="1616"/>
      <c r="C232" s="1616"/>
      <c r="D232" s="1911" t="s">
        <v>103</v>
      </c>
      <c r="E232" s="1721"/>
      <c r="F232" s="1949" t="str">
        <f>A226</f>
        <v>GESTIÓN HUMANA</v>
      </c>
      <c r="G232" s="1721"/>
      <c r="H232" s="560" t="s">
        <v>47</v>
      </c>
      <c r="I232" s="561">
        <f t="shared" ref="I232:T232" si="115">(I226/$U$214)*$V$214+(I229/$U$217)*$V$217</f>
        <v>3.9199999999999999E-2</v>
      </c>
      <c r="J232" s="561">
        <f t="shared" si="115"/>
        <v>6.2000000000000006E-2</v>
      </c>
      <c r="K232" s="561">
        <f t="shared" si="115"/>
        <v>0.10400000000000001</v>
      </c>
      <c r="L232" s="561">
        <f t="shared" si="115"/>
        <v>0.14319999999999999</v>
      </c>
      <c r="M232" s="561">
        <f t="shared" si="115"/>
        <v>0.11080000000000001</v>
      </c>
      <c r="N232" s="561">
        <f t="shared" si="115"/>
        <v>0.10120000000000001</v>
      </c>
      <c r="O232" s="561">
        <f t="shared" si="115"/>
        <v>8.9599999999999999E-2</v>
      </c>
      <c r="P232" s="561">
        <f t="shared" si="115"/>
        <v>6.480000000000001E-2</v>
      </c>
      <c r="Q232" s="561">
        <f t="shared" si="115"/>
        <v>6.6800000000000012E-2</v>
      </c>
      <c r="R232" s="561">
        <f t="shared" si="115"/>
        <v>7.1999999999999995E-2</v>
      </c>
      <c r="S232" s="561">
        <f t="shared" si="115"/>
        <v>0.1</v>
      </c>
      <c r="T232" s="561">
        <f t="shared" si="115"/>
        <v>4.6400000000000004E-2</v>
      </c>
      <c r="U232" s="193">
        <f t="shared" ref="U232:U233" si="116">SUM(I232:T232)</f>
        <v>0.99999999999999989</v>
      </c>
      <c r="V232" s="1935">
        <f>SUM(V226:V231)</f>
        <v>1</v>
      </c>
      <c r="W232" s="1938"/>
    </row>
    <row r="233" spans="1:23" ht="15.75" customHeight="1">
      <c r="A233" s="2019"/>
      <c r="B233" s="1616"/>
      <c r="C233" s="1616"/>
      <c r="D233" s="1678"/>
      <c r="E233" s="1713"/>
      <c r="F233" s="1678"/>
      <c r="G233" s="1713"/>
      <c r="H233" s="562" t="s">
        <v>78</v>
      </c>
      <c r="I233" s="561">
        <f t="shared" ref="I233:T233" si="117">(I227/$U$214)*$V$214+(I230/$U$217)*$V$217</f>
        <v>3.9199999999999999E-2</v>
      </c>
      <c r="J233" s="561">
        <f t="shared" si="117"/>
        <v>6.2000000000000006E-2</v>
      </c>
      <c r="K233" s="561">
        <f t="shared" si="117"/>
        <v>0.10400000000000001</v>
      </c>
      <c r="L233" s="561">
        <f t="shared" si="117"/>
        <v>0.14319999999999999</v>
      </c>
      <c r="M233" s="561">
        <f t="shared" si="117"/>
        <v>0.11080000000000001</v>
      </c>
      <c r="N233" s="561">
        <f t="shared" si="117"/>
        <v>0.10600000000000001</v>
      </c>
      <c r="O233" s="561">
        <f t="shared" si="117"/>
        <v>7.5199999999999989E-2</v>
      </c>
      <c r="P233" s="561">
        <f t="shared" si="117"/>
        <v>6.2800000000000009E-2</v>
      </c>
      <c r="Q233" s="561">
        <f t="shared" si="117"/>
        <v>5.4800000000000001E-2</v>
      </c>
      <c r="R233" s="561">
        <f t="shared" si="117"/>
        <v>7.7040000000000011E-2</v>
      </c>
      <c r="S233" s="561">
        <f t="shared" si="117"/>
        <v>5.1599999999999993E-2</v>
      </c>
      <c r="T233" s="561">
        <f t="shared" si="117"/>
        <v>2.2799999999999997E-2</v>
      </c>
      <c r="U233" s="193">
        <f t="shared" si="116"/>
        <v>0.90944000000000003</v>
      </c>
      <c r="V233" s="1936"/>
      <c r="W233" s="1939"/>
    </row>
    <row r="234" spans="1:23" ht="15.75" customHeight="1">
      <c r="A234" s="2020"/>
      <c r="B234" s="1985"/>
      <c r="C234" s="1985"/>
      <c r="D234" s="1950"/>
      <c r="E234" s="1951"/>
      <c r="F234" s="1950"/>
      <c r="G234" s="1951"/>
      <c r="H234" s="587" t="s">
        <v>79</v>
      </c>
      <c r="I234" s="588">
        <f t="shared" ref="I234:U234" si="118">IF(OR(I233=0,I232=0),0,I233/I232)</f>
        <v>1</v>
      </c>
      <c r="J234" s="588">
        <f t="shared" si="118"/>
        <v>1</v>
      </c>
      <c r="K234" s="588">
        <f t="shared" si="118"/>
        <v>1</v>
      </c>
      <c r="L234" s="588">
        <f t="shared" si="118"/>
        <v>1</v>
      </c>
      <c r="M234" s="588">
        <f t="shared" si="118"/>
        <v>1</v>
      </c>
      <c r="N234" s="588">
        <f t="shared" si="118"/>
        <v>1.0474308300395256</v>
      </c>
      <c r="O234" s="588">
        <f t="shared" si="118"/>
        <v>0.83928571428571419</v>
      </c>
      <c r="P234" s="588">
        <f t="shared" si="118"/>
        <v>0.96913580246913578</v>
      </c>
      <c r="Q234" s="588">
        <f t="shared" si="118"/>
        <v>0.82035928143712566</v>
      </c>
      <c r="R234" s="588">
        <f t="shared" si="118"/>
        <v>1.0700000000000003</v>
      </c>
      <c r="S234" s="588">
        <f t="shared" si="118"/>
        <v>0.5159999999999999</v>
      </c>
      <c r="T234" s="588">
        <f t="shared" si="118"/>
        <v>0.49137931034482751</v>
      </c>
      <c r="U234" s="588">
        <f t="shared" si="118"/>
        <v>0.90944000000000014</v>
      </c>
      <c r="V234" s="1937"/>
      <c r="W234" s="1940"/>
    </row>
    <row r="235" spans="1:23" ht="15.75" customHeight="1">
      <c r="A235" s="2018" t="str">
        <f>+'PAA 2018'!A698</f>
        <v>SERVICIO AL CIUDADANO</v>
      </c>
      <c r="B235" s="2006">
        <f>+'PAA 2018'!B698</f>
        <v>0.04</v>
      </c>
      <c r="C235" s="2006">
        <f>+'PAA 2018'!B726</f>
        <v>3.6760000000000001E-2</v>
      </c>
      <c r="D235" s="2000">
        <v>65</v>
      </c>
      <c r="E235" s="1974" t="str">
        <f>+'PAA 2018'!G698</f>
        <v>Modelo de Gestión Eficiente de Servicio al Ciudadano implementado.</v>
      </c>
      <c r="F235" s="1969">
        <f>+'PAA 2018'!K698</f>
        <v>0.82</v>
      </c>
      <c r="G235" s="1972" t="str">
        <f>+'PAA 2018'!L698</f>
        <v>Porcentaje</v>
      </c>
      <c r="H235" s="589" t="s">
        <v>47</v>
      </c>
      <c r="I235" s="590">
        <f>'Serv Ciud'!J5</f>
        <v>0</v>
      </c>
      <c r="J235" s="590">
        <f>'Serv Ciud'!K5</f>
        <v>0</v>
      </c>
      <c r="K235" s="590">
        <f>'Serv Ciud'!L5</f>
        <v>0</v>
      </c>
      <c r="L235" s="590">
        <f>'Serv Ciud'!M5</f>
        <v>0</v>
      </c>
      <c r="M235" s="590">
        <f>'Serv Ciud'!N5</f>
        <v>0</v>
      </c>
      <c r="N235" s="590">
        <f>'Serv Ciud'!O5</f>
        <v>0</v>
      </c>
      <c r="O235" s="590">
        <f>'Serv Ciud'!P5</f>
        <v>0.82</v>
      </c>
      <c r="P235" s="590">
        <f>'Serv Ciud'!Q5</f>
        <v>0</v>
      </c>
      <c r="Q235" s="590">
        <f>'Serv Ciud'!R5</f>
        <v>0</v>
      </c>
      <c r="R235" s="590">
        <f>'Serv Ciud'!S5</f>
        <v>0</v>
      </c>
      <c r="S235" s="590">
        <f>'Serv Ciud'!T5</f>
        <v>0</v>
      </c>
      <c r="T235" s="590">
        <f>'Serv Ciud'!U5</f>
        <v>0.82</v>
      </c>
      <c r="U235" s="590">
        <f>'Serv Ciud'!V5</f>
        <v>1</v>
      </c>
      <c r="V235" s="1932">
        <f>'Serv Ciud'!W5</f>
        <v>0.3</v>
      </c>
      <c r="W235" s="591">
        <f>+(U235/U235)*V235</f>
        <v>0.3</v>
      </c>
    </row>
    <row r="236" spans="1:23" ht="15.75" customHeight="1">
      <c r="A236" s="2019"/>
      <c r="B236" s="1616"/>
      <c r="C236" s="1616"/>
      <c r="D236" s="1616"/>
      <c r="E236" s="1616"/>
      <c r="F236" s="1616"/>
      <c r="G236" s="1616"/>
      <c r="H236" s="303" t="s">
        <v>78</v>
      </c>
      <c r="I236" s="610">
        <f>'Serv Ciud'!J6</f>
        <v>0</v>
      </c>
      <c r="J236" s="610">
        <f>'Serv Ciud'!K6</f>
        <v>0</v>
      </c>
      <c r="K236" s="610">
        <f>'Serv Ciud'!L6</f>
        <v>0</v>
      </c>
      <c r="L236" s="610">
        <f>'Serv Ciud'!M6</f>
        <v>0</v>
      </c>
      <c r="M236" s="610">
        <f>'Serv Ciud'!N6</f>
        <v>0</v>
      </c>
      <c r="N236" s="610">
        <f>'Serv Ciud'!O6</f>
        <v>0</v>
      </c>
      <c r="O236" s="370">
        <f>'Serv Ciud'!P6</f>
        <v>0.75</v>
      </c>
      <c r="P236" s="610">
        <f>'Serv Ciud'!Q6</f>
        <v>0</v>
      </c>
      <c r="Q236" s="610">
        <f>'Serv Ciud'!R6</f>
        <v>0</v>
      </c>
      <c r="R236" s="610">
        <f>'Serv Ciud'!S6</f>
        <v>0</v>
      </c>
      <c r="S236" s="610">
        <f>'Serv Ciud'!T6</f>
        <v>0</v>
      </c>
      <c r="T236" s="370">
        <f>'Serv Ciud'!U6</f>
        <v>0.71</v>
      </c>
      <c r="U236" s="370">
        <f>'Serv Ciud'!V6</f>
        <v>0.73</v>
      </c>
      <c r="V236" s="1933"/>
      <c r="W236" s="544">
        <f>+U236/U235*V235</f>
        <v>0.219</v>
      </c>
    </row>
    <row r="237" spans="1:23" ht="15.75" customHeight="1">
      <c r="A237" s="2019"/>
      <c r="B237" s="1616"/>
      <c r="C237" s="1616"/>
      <c r="D237" s="1616"/>
      <c r="E237" s="1616"/>
      <c r="F237" s="1619"/>
      <c r="G237" s="1619"/>
      <c r="H237" s="203" t="s">
        <v>79</v>
      </c>
      <c r="I237" s="204">
        <f t="shared" ref="I237:U237" si="119">IF(OR(I236=0,I235=0),0,I236/I235)</f>
        <v>0</v>
      </c>
      <c r="J237" s="204">
        <f t="shared" si="119"/>
        <v>0</v>
      </c>
      <c r="K237" s="204">
        <f t="shared" si="119"/>
        <v>0</v>
      </c>
      <c r="L237" s="204">
        <f t="shared" si="119"/>
        <v>0</v>
      </c>
      <c r="M237" s="204">
        <f t="shared" si="119"/>
        <v>0</v>
      </c>
      <c r="N237" s="204">
        <f t="shared" si="119"/>
        <v>0</v>
      </c>
      <c r="O237" s="204">
        <f t="shared" si="119"/>
        <v>0.91463414634146345</v>
      </c>
      <c r="P237" s="204">
        <f t="shared" si="119"/>
        <v>0</v>
      </c>
      <c r="Q237" s="204">
        <f t="shared" si="119"/>
        <v>0</v>
      </c>
      <c r="R237" s="204">
        <f t="shared" si="119"/>
        <v>0</v>
      </c>
      <c r="S237" s="204">
        <f t="shared" si="119"/>
        <v>0</v>
      </c>
      <c r="T237" s="204">
        <f t="shared" si="119"/>
        <v>0.86585365853658536</v>
      </c>
      <c r="U237" s="204">
        <f t="shared" si="119"/>
        <v>0.73</v>
      </c>
      <c r="V237" s="224"/>
      <c r="W237" s="607">
        <f>IF(OR(W236=0,W235=0),0,W236/W235)</f>
        <v>0.73</v>
      </c>
    </row>
    <row r="238" spans="1:23" ht="15.75" customHeight="1">
      <c r="A238" s="2019"/>
      <c r="B238" s="1616"/>
      <c r="C238" s="1616"/>
      <c r="D238" s="1616"/>
      <c r="E238" s="1616"/>
      <c r="F238" s="1970">
        <f>+'PAA 2018'!K708</f>
        <v>1</v>
      </c>
      <c r="G238" s="1953" t="str">
        <f>+'PAA 2018'!L708</f>
        <v>Porcentaje</v>
      </c>
      <c r="H238" s="276" t="s">
        <v>47</v>
      </c>
      <c r="I238" s="315">
        <f>'Serv Ciud'!J7</f>
        <v>0</v>
      </c>
      <c r="J238" s="315">
        <f>'Serv Ciud'!K7</f>
        <v>1.15E-2</v>
      </c>
      <c r="K238" s="315">
        <f>'Serv Ciud'!L7</f>
        <v>9.7999999999999997E-3</v>
      </c>
      <c r="L238" s="315">
        <f>'Serv Ciud'!M7</f>
        <v>0.1308</v>
      </c>
      <c r="M238" s="315">
        <f>'Serv Ciud'!N7</f>
        <v>6.2199999999999998E-2</v>
      </c>
      <c r="N238" s="315">
        <f>'Serv Ciud'!O7</f>
        <v>3.4000000000000002E-2</v>
      </c>
      <c r="O238" s="315">
        <f>'Serv Ciud'!P7</f>
        <v>0.12470000000000001</v>
      </c>
      <c r="P238" s="315">
        <f>'Serv Ciud'!Q7</f>
        <v>0.2767</v>
      </c>
      <c r="Q238" s="315">
        <f>'Serv Ciud'!R7</f>
        <v>2.7300000000000001E-2</v>
      </c>
      <c r="R238" s="315">
        <f>'Serv Ciud'!S7</f>
        <v>0.15920000000000001</v>
      </c>
      <c r="S238" s="315">
        <f>'Serv Ciud'!T7</f>
        <v>3.5400000000000001E-2</v>
      </c>
      <c r="T238" s="315">
        <f>'Serv Ciud'!U7</f>
        <v>0.12839999999999999</v>
      </c>
      <c r="U238" s="315">
        <f>'Serv Ciud'!V7</f>
        <v>0.99999999999999989</v>
      </c>
      <c r="V238" s="1944">
        <f>'Serv Ciud'!W7</f>
        <v>0.3</v>
      </c>
      <c r="W238" s="612">
        <f>+(U238/U238)*V238</f>
        <v>0.3</v>
      </c>
    </row>
    <row r="239" spans="1:23" ht="15.75" customHeight="1">
      <c r="A239" s="2019"/>
      <c r="B239" s="1616"/>
      <c r="C239" s="1616"/>
      <c r="D239" s="1616"/>
      <c r="E239" s="1616"/>
      <c r="F239" s="1616"/>
      <c r="G239" s="1616"/>
      <c r="H239" s="285" t="s">
        <v>78</v>
      </c>
      <c r="I239" s="613">
        <f>'Serv Ciud'!J8</f>
        <v>0</v>
      </c>
      <c r="J239" s="320">
        <f>'Serv Ciud'!K8</f>
        <v>1.15E-2</v>
      </c>
      <c r="K239" s="320">
        <f>'Serv Ciud'!L8</f>
        <v>9.7999999999999997E-3</v>
      </c>
      <c r="L239" s="320">
        <f>'Serv Ciud'!M8</f>
        <v>0.1308</v>
      </c>
      <c r="M239" s="320">
        <f>'Serv Ciud'!N8</f>
        <v>6.2199999999999998E-2</v>
      </c>
      <c r="N239" s="320">
        <f>'Serv Ciud'!O8</f>
        <v>3.4000000000000002E-2</v>
      </c>
      <c r="O239" s="320">
        <f>'Serv Ciud'!P8</f>
        <v>0.12470000000000001</v>
      </c>
      <c r="P239" s="320">
        <f>'Serv Ciud'!Q8</f>
        <v>0.2767</v>
      </c>
      <c r="Q239" s="320">
        <f>'Serv Ciud'!R8</f>
        <v>2.7300000000000001E-2</v>
      </c>
      <c r="R239" s="320">
        <f>'Serv Ciud'!S8</f>
        <v>0.15920000000000001</v>
      </c>
      <c r="S239" s="320">
        <f>'Serv Ciud'!T8</f>
        <v>3.5400000000000001E-2</v>
      </c>
      <c r="T239" s="320">
        <f>'Serv Ciud'!U8</f>
        <v>0.12839999999999999</v>
      </c>
      <c r="U239" s="320">
        <f>'Serv Ciud'!V8</f>
        <v>0.99999999999999989</v>
      </c>
      <c r="V239" s="1942"/>
      <c r="W239" s="541">
        <f>+U239/U238*V238</f>
        <v>0.3</v>
      </c>
    </row>
    <row r="240" spans="1:23" ht="15.75" customHeight="1">
      <c r="A240" s="2019"/>
      <c r="B240" s="1616"/>
      <c r="C240" s="1616"/>
      <c r="D240" s="1616"/>
      <c r="E240" s="1616"/>
      <c r="F240" s="1616"/>
      <c r="G240" s="1616"/>
      <c r="H240" s="203" t="s">
        <v>79</v>
      </c>
      <c r="I240" s="214">
        <f t="shared" ref="I240:U240" si="120">IF(OR(I239=0,I238=0),0,I239/I238)</f>
        <v>0</v>
      </c>
      <c r="J240" s="214">
        <f t="shared" si="120"/>
        <v>1</v>
      </c>
      <c r="K240" s="214">
        <f t="shared" si="120"/>
        <v>1</v>
      </c>
      <c r="L240" s="214">
        <f t="shared" si="120"/>
        <v>1</v>
      </c>
      <c r="M240" s="214">
        <f t="shared" si="120"/>
        <v>1</v>
      </c>
      <c r="N240" s="214">
        <f t="shared" si="120"/>
        <v>1</v>
      </c>
      <c r="O240" s="214">
        <f t="shared" si="120"/>
        <v>1</v>
      </c>
      <c r="P240" s="214">
        <f t="shared" si="120"/>
        <v>1</v>
      </c>
      <c r="Q240" s="214">
        <f t="shared" si="120"/>
        <v>1</v>
      </c>
      <c r="R240" s="214">
        <f t="shared" si="120"/>
        <v>1</v>
      </c>
      <c r="S240" s="214">
        <f t="shared" si="120"/>
        <v>1</v>
      </c>
      <c r="T240" s="214">
        <f t="shared" si="120"/>
        <v>1</v>
      </c>
      <c r="U240" s="214">
        <f t="shared" si="120"/>
        <v>1</v>
      </c>
      <c r="V240" s="224"/>
      <c r="W240" s="542">
        <f>IF(OR(W239=0,W238=0),0,W239/W238)</f>
        <v>1</v>
      </c>
    </row>
    <row r="241" spans="1:23">
      <c r="A241" s="2019"/>
      <c r="B241" s="1616"/>
      <c r="C241" s="1616"/>
      <c r="D241" s="1910">
        <v>66</v>
      </c>
      <c r="E241" s="1914" t="str">
        <f>+'PAA 2018'!G716</f>
        <v>Documentos de análisis para el fortalecimiento institucional elaborados.</v>
      </c>
      <c r="F241" s="1971">
        <f>+'PAA 2018'!K716</f>
        <v>1</v>
      </c>
      <c r="G241" s="1909" t="str">
        <f>+'PAA 2018'!L716</f>
        <v>Porcentaje</v>
      </c>
      <c r="H241" s="298" t="s">
        <v>47</v>
      </c>
      <c r="I241" s="369">
        <f>'Serv Ciud'!J31</f>
        <v>2.2499999999999998E-3</v>
      </c>
      <c r="J241" s="369">
        <f>'Serv Ciud'!K31</f>
        <v>5.0899999999999994E-2</v>
      </c>
      <c r="K241" s="369">
        <f>'Serv Ciud'!L31</f>
        <v>5.8979999999999998E-2</v>
      </c>
      <c r="L241" s="369">
        <f>'Serv Ciud'!M31</f>
        <v>9.6329999999999999E-2</v>
      </c>
      <c r="M241" s="369">
        <f>'Serv Ciud'!N31</f>
        <v>8.1279999999999991E-2</v>
      </c>
      <c r="N241" s="369">
        <f>'Serv Ciud'!O31</f>
        <v>6.318E-2</v>
      </c>
      <c r="O241" s="369">
        <f>'Serv Ciud'!P31</f>
        <v>0.10278</v>
      </c>
      <c r="P241" s="369">
        <f>'Serv Ciud'!Q31</f>
        <v>0.12857999999999997</v>
      </c>
      <c r="Q241" s="369">
        <f>'Serv Ciud'!R31</f>
        <v>5.5679999999999993E-2</v>
      </c>
      <c r="R241" s="369">
        <f>'Serv Ciud'!S31</f>
        <v>0.10213</v>
      </c>
      <c r="S241" s="369">
        <f>'Serv Ciud'!T31</f>
        <v>6.3579999999999998E-2</v>
      </c>
      <c r="T241" s="369">
        <f>'Serv Ciud'!U31</f>
        <v>0.19433</v>
      </c>
      <c r="U241" s="369">
        <f>'Serv Ciud'!V31</f>
        <v>0.99999999999999989</v>
      </c>
      <c r="V241" s="1934">
        <f>'Serv Ciud'!W31</f>
        <v>0.4</v>
      </c>
      <c r="W241" s="543">
        <f>+(U241/U241)*V241</f>
        <v>0.4</v>
      </c>
    </row>
    <row r="242" spans="1:23" ht="15.75" customHeight="1">
      <c r="A242" s="2019"/>
      <c r="B242" s="1616"/>
      <c r="C242" s="1616"/>
      <c r="D242" s="1616"/>
      <c r="E242" s="1616"/>
      <c r="F242" s="1616"/>
      <c r="G242" s="1616"/>
      <c r="H242" s="303" t="s">
        <v>78</v>
      </c>
      <c r="I242" s="370">
        <f>'Serv Ciud'!J32</f>
        <v>2.2499999999999998E-3</v>
      </c>
      <c r="J242" s="370">
        <f>'Serv Ciud'!K32</f>
        <v>5.0899999999999994E-2</v>
      </c>
      <c r="K242" s="370">
        <f>'Serv Ciud'!L32</f>
        <v>5.8979999999999998E-2</v>
      </c>
      <c r="L242" s="370">
        <f>'Serv Ciud'!M32</f>
        <v>9.6329999999999999E-2</v>
      </c>
      <c r="M242" s="370">
        <f>'Serv Ciud'!N32</f>
        <v>8.1279999999999991E-2</v>
      </c>
      <c r="N242" s="370">
        <f>'Serv Ciud'!O32</f>
        <v>6.318E-2</v>
      </c>
      <c r="O242" s="370">
        <f>'Serv Ciud'!P32</f>
        <v>0.10278</v>
      </c>
      <c r="P242" s="370">
        <f>'Serv Ciud'!Q32</f>
        <v>0.12857999999999997</v>
      </c>
      <c r="Q242" s="370">
        <f>'Serv Ciud'!R32</f>
        <v>5.5679999999999993E-2</v>
      </c>
      <c r="R242" s="370">
        <f>'Serv Ciud'!S32</f>
        <v>0.10213</v>
      </c>
      <c r="S242" s="370">
        <f>'Serv Ciud'!T32</f>
        <v>6.3579999999999998E-2</v>
      </c>
      <c r="T242" s="370">
        <f>'Serv Ciud'!U32</f>
        <v>0.19433</v>
      </c>
      <c r="U242" s="370">
        <f>'Serv Ciud'!V32</f>
        <v>0.99999999999999989</v>
      </c>
      <c r="V242" s="1933"/>
      <c r="W242" s="544">
        <f>+U242/U241*V241</f>
        <v>0.4</v>
      </c>
    </row>
    <row r="243" spans="1:23" ht="15.75" customHeight="1">
      <c r="A243" s="2019"/>
      <c r="B243" s="1616"/>
      <c r="C243" s="1616"/>
      <c r="D243" s="1617"/>
      <c r="E243" s="1617"/>
      <c r="F243" s="1617"/>
      <c r="G243" s="1617"/>
      <c r="H243" s="203" t="s">
        <v>79</v>
      </c>
      <c r="I243" s="204">
        <f t="shared" ref="I243:U243" si="121">IF(OR(I242=0,I241=0),0,I242/I241)</f>
        <v>1</v>
      </c>
      <c r="J243" s="204">
        <f t="shared" si="121"/>
        <v>1</v>
      </c>
      <c r="K243" s="204">
        <f t="shared" si="121"/>
        <v>1</v>
      </c>
      <c r="L243" s="204">
        <f t="shared" si="121"/>
        <v>1</v>
      </c>
      <c r="M243" s="204">
        <f t="shared" si="121"/>
        <v>1</v>
      </c>
      <c r="N243" s="204">
        <f t="shared" si="121"/>
        <v>1</v>
      </c>
      <c r="O243" s="204">
        <f t="shared" si="121"/>
        <v>1</v>
      </c>
      <c r="P243" s="204">
        <f t="shared" si="121"/>
        <v>1</v>
      </c>
      <c r="Q243" s="204">
        <f t="shared" si="121"/>
        <v>1</v>
      </c>
      <c r="R243" s="204">
        <f t="shared" si="121"/>
        <v>1</v>
      </c>
      <c r="S243" s="204">
        <f t="shared" si="121"/>
        <v>1</v>
      </c>
      <c r="T243" s="204">
        <f t="shared" si="121"/>
        <v>1</v>
      </c>
      <c r="U243" s="204">
        <f t="shared" si="121"/>
        <v>1</v>
      </c>
      <c r="V243" s="224"/>
      <c r="W243" s="607">
        <f>IF(OR(W242=0,W241=0),0,W242/W241)</f>
        <v>1</v>
      </c>
    </row>
    <row r="244" spans="1:23" ht="15.75" customHeight="1">
      <c r="A244" s="2019"/>
      <c r="B244" s="1616"/>
      <c r="C244" s="1616"/>
      <c r="D244" s="1911" t="s">
        <v>103</v>
      </c>
      <c r="E244" s="1721"/>
      <c r="F244" s="1949" t="str">
        <f>A235</f>
        <v>SERVICIO AL CIUDADANO</v>
      </c>
      <c r="G244" s="1721"/>
      <c r="H244" s="560" t="s">
        <v>47</v>
      </c>
      <c r="I244" s="561">
        <f t="shared" ref="I244:T244" si="122">(I235/$U$235)*$V$235+(I238/$U$238)*$V$238+(I241/$U$241)*$V$241</f>
        <v>9.0000000000000019E-4</v>
      </c>
      <c r="J244" s="561">
        <f t="shared" si="122"/>
        <v>2.3810000000000005E-2</v>
      </c>
      <c r="K244" s="561">
        <f t="shared" si="122"/>
        <v>2.6532000000000003E-2</v>
      </c>
      <c r="L244" s="561">
        <f t="shared" si="122"/>
        <v>7.7772000000000008E-2</v>
      </c>
      <c r="M244" s="561">
        <f t="shared" si="122"/>
        <v>5.1172000000000009E-2</v>
      </c>
      <c r="N244" s="561">
        <f t="shared" si="122"/>
        <v>3.547200000000001E-2</v>
      </c>
      <c r="O244" s="561">
        <f t="shared" si="122"/>
        <v>0.32452199999999998</v>
      </c>
      <c r="P244" s="561">
        <f t="shared" si="122"/>
        <v>0.13444200000000001</v>
      </c>
      <c r="Q244" s="561">
        <f t="shared" si="122"/>
        <v>3.0462000000000003E-2</v>
      </c>
      <c r="R244" s="561">
        <f t="shared" si="122"/>
        <v>8.8612000000000024E-2</v>
      </c>
      <c r="S244" s="561">
        <f t="shared" si="122"/>
        <v>3.6052000000000008E-2</v>
      </c>
      <c r="T244" s="561">
        <f t="shared" si="122"/>
        <v>0.36225200000000002</v>
      </c>
      <c r="U244" s="193">
        <f t="shared" ref="U244:U245" si="123">SUM(I244:T244)</f>
        <v>1.1920000000000002</v>
      </c>
      <c r="V244" s="1935">
        <f>SUM(V235:V243)</f>
        <v>1</v>
      </c>
      <c r="W244" s="1938"/>
    </row>
    <row r="245" spans="1:23" ht="15.75" customHeight="1">
      <c r="A245" s="2019"/>
      <c r="B245" s="1616"/>
      <c r="C245" s="1616"/>
      <c r="D245" s="1678"/>
      <c r="E245" s="1713"/>
      <c r="F245" s="1678"/>
      <c r="G245" s="1713"/>
      <c r="H245" s="562" t="s">
        <v>78</v>
      </c>
      <c r="I245" s="561">
        <f t="shared" ref="I245:T245" si="124">(I236/$U$235)*$V$235+(I239/$U$238)*$V$238+(I242/$U$241)*$V$241</f>
        <v>9.0000000000000019E-4</v>
      </c>
      <c r="J245" s="561">
        <f t="shared" si="124"/>
        <v>2.3810000000000005E-2</v>
      </c>
      <c r="K245" s="561">
        <f t="shared" si="124"/>
        <v>2.6532000000000003E-2</v>
      </c>
      <c r="L245" s="561">
        <f t="shared" si="124"/>
        <v>7.7772000000000008E-2</v>
      </c>
      <c r="M245" s="561">
        <f t="shared" si="124"/>
        <v>5.1172000000000009E-2</v>
      </c>
      <c r="N245" s="561">
        <f t="shared" si="124"/>
        <v>3.547200000000001E-2</v>
      </c>
      <c r="O245" s="561">
        <f t="shared" si="124"/>
        <v>0.30352199999999996</v>
      </c>
      <c r="P245" s="561">
        <f t="shared" si="124"/>
        <v>0.13444200000000001</v>
      </c>
      <c r="Q245" s="561">
        <f t="shared" si="124"/>
        <v>3.0462000000000003E-2</v>
      </c>
      <c r="R245" s="561">
        <f t="shared" si="124"/>
        <v>8.8612000000000024E-2</v>
      </c>
      <c r="S245" s="561">
        <f t="shared" si="124"/>
        <v>3.6052000000000008E-2</v>
      </c>
      <c r="T245" s="561">
        <f t="shared" si="124"/>
        <v>0.32925200000000004</v>
      </c>
      <c r="U245" s="193">
        <f t="shared" si="123"/>
        <v>1.1379999999999999</v>
      </c>
      <c r="V245" s="1936"/>
      <c r="W245" s="1939"/>
    </row>
    <row r="246" spans="1:23" ht="15.75" customHeight="1">
      <c r="A246" s="2020"/>
      <c r="B246" s="1985"/>
      <c r="C246" s="1985"/>
      <c r="D246" s="1950"/>
      <c r="E246" s="1951"/>
      <c r="F246" s="1950"/>
      <c r="G246" s="1951"/>
      <c r="H246" s="587" t="s">
        <v>79</v>
      </c>
      <c r="I246" s="588">
        <f t="shared" ref="I246:U246" si="125">IF(OR(I245=0,I244=0),0,I245/I244)</f>
        <v>1</v>
      </c>
      <c r="J246" s="588">
        <f t="shared" si="125"/>
        <v>1</v>
      </c>
      <c r="K246" s="588">
        <f t="shared" si="125"/>
        <v>1</v>
      </c>
      <c r="L246" s="588">
        <f t="shared" si="125"/>
        <v>1</v>
      </c>
      <c r="M246" s="588">
        <f t="shared" si="125"/>
        <v>1</v>
      </c>
      <c r="N246" s="588">
        <f t="shared" si="125"/>
        <v>1</v>
      </c>
      <c r="O246" s="588">
        <f t="shared" si="125"/>
        <v>0.93528944108565826</v>
      </c>
      <c r="P246" s="588">
        <f t="shared" si="125"/>
        <v>1</v>
      </c>
      <c r="Q246" s="588">
        <f t="shared" si="125"/>
        <v>1</v>
      </c>
      <c r="R246" s="588">
        <f t="shared" si="125"/>
        <v>1</v>
      </c>
      <c r="S246" s="588">
        <f t="shared" si="125"/>
        <v>1</v>
      </c>
      <c r="T246" s="588">
        <f t="shared" si="125"/>
        <v>0.90890319446131429</v>
      </c>
      <c r="U246" s="588">
        <f t="shared" si="125"/>
        <v>0.95469798657718097</v>
      </c>
      <c r="V246" s="1937"/>
      <c r="W246" s="1940"/>
    </row>
    <row r="247" spans="1:23" ht="15.75" customHeight="1">
      <c r="A247" s="2018" t="str">
        <f>+'PAA 2018'!A729</f>
        <v>GESTIÓN FINANCIERA</v>
      </c>
      <c r="B247" s="2006">
        <f>+'PAA 2018'!B729</f>
        <v>0.1</v>
      </c>
      <c r="C247" s="2008">
        <f>+'PAA 2018'!B747</f>
        <v>8.8384036323722992E-2</v>
      </c>
      <c r="D247" s="2000">
        <v>67</v>
      </c>
      <c r="E247" s="1979" t="str">
        <f>+'PAA 2018'!G729</f>
        <v>Nuevo Marco Normativo NICSP implementado</v>
      </c>
      <c r="F247" s="1978">
        <f>+'PAA 2018'!K729</f>
        <v>1</v>
      </c>
      <c r="G247" s="1972" t="str">
        <f>+'PAA 2018'!L729</f>
        <v>Porcentaje</v>
      </c>
      <c r="H247" s="589" t="s">
        <v>47</v>
      </c>
      <c r="I247" s="590">
        <f>financ!J5</f>
        <v>1.4999999999999999E-2</v>
      </c>
      <c r="J247" s="590">
        <f>financ!K5</f>
        <v>1.4999999999999999E-2</v>
      </c>
      <c r="K247" s="590">
        <f>financ!L5</f>
        <v>0.18</v>
      </c>
      <c r="L247" s="590">
        <f>financ!M5</f>
        <v>0.26800000000000002</v>
      </c>
      <c r="M247" s="590">
        <f>financ!N5</f>
        <v>5.3999999999999999E-2</v>
      </c>
      <c r="N247" s="590">
        <f>financ!O5</f>
        <v>5.3999999999999999E-2</v>
      </c>
      <c r="O247" s="590">
        <f>financ!P5</f>
        <v>0.114</v>
      </c>
      <c r="P247" s="590">
        <f>financ!Q5</f>
        <v>5.3999999999999999E-2</v>
      </c>
      <c r="Q247" s="590">
        <f>financ!R5</f>
        <v>5.3999999999999999E-2</v>
      </c>
      <c r="R247" s="590">
        <f>financ!S5</f>
        <v>0.114</v>
      </c>
      <c r="S247" s="590">
        <f>financ!T5</f>
        <v>3.9E-2</v>
      </c>
      <c r="T247" s="590">
        <f>financ!U5</f>
        <v>3.9E-2</v>
      </c>
      <c r="U247" s="590">
        <f>financ!V5</f>
        <v>1.0000000000000002</v>
      </c>
      <c r="V247" s="1932">
        <f>financ!W5</f>
        <v>0.35</v>
      </c>
      <c r="W247" s="591">
        <f>+(U247/U247)*V247</f>
        <v>0.35</v>
      </c>
    </row>
    <row r="248" spans="1:23" ht="15.75" customHeight="1">
      <c r="A248" s="2019"/>
      <c r="B248" s="1616"/>
      <c r="C248" s="1678"/>
      <c r="D248" s="1616"/>
      <c r="E248" s="1616"/>
      <c r="F248" s="1713"/>
      <c r="G248" s="1616"/>
      <c r="H248" s="303" t="s">
        <v>78</v>
      </c>
      <c r="I248" s="370">
        <f>financ!J6</f>
        <v>1.4999999999999999E-2</v>
      </c>
      <c r="J248" s="370">
        <f>financ!K6</f>
        <v>1.4999999999999999E-2</v>
      </c>
      <c r="K248" s="370">
        <f>financ!L6</f>
        <v>0.18</v>
      </c>
      <c r="L248" s="370">
        <f>financ!M6</f>
        <v>0.193</v>
      </c>
      <c r="M248" s="370">
        <f>financ!N6</f>
        <v>0.11399999999999999</v>
      </c>
      <c r="N248" s="370">
        <f>financ!O6</f>
        <v>6.9000000000000006E-2</v>
      </c>
      <c r="O248" s="370">
        <f>financ!P6</f>
        <v>0.114</v>
      </c>
      <c r="P248" s="370">
        <f>financ!Q6</f>
        <v>5.3999999999999999E-2</v>
      </c>
      <c r="Q248" s="370">
        <f>financ!R6</f>
        <v>5.3999999999999999E-2</v>
      </c>
      <c r="R248" s="370">
        <f>financ!S6</f>
        <v>0.114</v>
      </c>
      <c r="S248" s="370">
        <f>financ!T6</f>
        <v>3.9E-2</v>
      </c>
      <c r="T248" s="352" t="str">
        <f>financ!U6</f>
        <v>3.9%</v>
      </c>
      <c r="U248" s="370">
        <f>financ!V6</f>
        <v>0.96100000000000019</v>
      </c>
      <c r="V248" s="1933"/>
      <c r="W248" s="544">
        <f>+U248/U247*V247</f>
        <v>0.33634999999999998</v>
      </c>
    </row>
    <row r="249" spans="1:23" ht="15.75" customHeight="1">
      <c r="A249" s="2019"/>
      <c r="B249" s="1616"/>
      <c r="C249" s="1678"/>
      <c r="D249" s="1619"/>
      <c r="E249" s="1619"/>
      <c r="F249" s="1713"/>
      <c r="G249" s="1616"/>
      <c r="H249" s="203" t="s">
        <v>79</v>
      </c>
      <c r="I249" s="204">
        <f t="shared" ref="I249:U249" si="126">IF(OR(I248=0,I247=0),0,I248/I247)</f>
        <v>1</v>
      </c>
      <c r="J249" s="204">
        <f t="shared" si="126"/>
        <v>1</v>
      </c>
      <c r="K249" s="204">
        <f t="shared" si="126"/>
        <v>1</v>
      </c>
      <c r="L249" s="204">
        <f t="shared" si="126"/>
        <v>0.72014925373134331</v>
      </c>
      <c r="M249" s="204">
        <f t="shared" si="126"/>
        <v>2.1111111111111112</v>
      </c>
      <c r="N249" s="204">
        <f t="shared" si="126"/>
        <v>1.2777777777777779</v>
      </c>
      <c r="O249" s="204">
        <f t="shared" si="126"/>
        <v>1</v>
      </c>
      <c r="P249" s="204">
        <f t="shared" si="126"/>
        <v>1</v>
      </c>
      <c r="Q249" s="204">
        <f t="shared" si="126"/>
        <v>1</v>
      </c>
      <c r="R249" s="204">
        <f t="shared" si="126"/>
        <v>1</v>
      </c>
      <c r="S249" s="204">
        <f t="shared" si="126"/>
        <v>1</v>
      </c>
      <c r="T249" s="204" t="e">
        <f t="shared" si="126"/>
        <v>#VALUE!</v>
      </c>
      <c r="U249" s="204">
        <f t="shared" si="126"/>
        <v>0.96099999999999997</v>
      </c>
      <c r="V249" s="224"/>
      <c r="W249" s="607">
        <f>IF(OR(W248=0,W247=0),0,W248/W247)</f>
        <v>0.96099999999999997</v>
      </c>
    </row>
    <row r="250" spans="1:23" ht="15.75" customHeight="1">
      <c r="A250" s="2019"/>
      <c r="B250" s="1616"/>
      <c r="C250" s="1678"/>
      <c r="D250" s="1910">
        <v>68</v>
      </c>
      <c r="E250" s="1914" t="str">
        <f>+'PAA 2018'!G735</f>
        <v>Seguimiento al Presupuesto de Gastos en compromisos y obligaciones.</v>
      </c>
      <c r="F250" s="1952">
        <f>+'PAA 2018'!K735</f>
        <v>0.97640000000000005</v>
      </c>
      <c r="G250" s="1909" t="str">
        <f>+'PAA 2018'!L735</f>
        <v>Porcentaje</v>
      </c>
      <c r="H250" s="276" t="s">
        <v>47</v>
      </c>
      <c r="I250" s="315">
        <f>financ!J17</f>
        <v>0.398781</v>
      </c>
      <c r="J250" s="315">
        <f>financ!K17</f>
        <v>0.42238100000000001</v>
      </c>
      <c r="K250" s="315">
        <f>financ!L17</f>
        <v>0.45598100000000003</v>
      </c>
      <c r="L250" s="315">
        <f>financ!M17</f>
        <v>0.49878100000000003</v>
      </c>
      <c r="M250" s="315">
        <f>financ!N17</f>
        <v>0.56328100000000003</v>
      </c>
      <c r="N250" s="315">
        <f>financ!O17</f>
        <v>0.614981</v>
      </c>
      <c r="O250" s="315">
        <f>financ!P17</f>
        <v>0.65668099999999996</v>
      </c>
      <c r="P250" s="315">
        <f>financ!Q17</f>
        <v>0.70118099999999994</v>
      </c>
      <c r="Q250" s="315">
        <f>financ!R17</f>
        <v>0.76288099999999992</v>
      </c>
      <c r="R250" s="315">
        <f>financ!S17</f>
        <v>0.81098099999999995</v>
      </c>
      <c r="S250" s="315">
        <f>financ!T17</f>
        <v>0.89288099999999992</v>
      </c>
      <c r="T250" s="315">
        <f>financ!U17</f>
        <v>0.97638099999999994</v>
      </c>
      <c r="U250" s="315">
        <f>financ!V17</f>
        <v>0.97638099999999994</v>
      </c>
      <c r="V250" s="1944">
        <f>financ!W17</f>
        <v>0.22500000000000001</v>
      </c>
      <c r="W250" s="612">
        <f>+(U250/U250)*V250</f>
        <v>0.22500000000000001</v>
      </c>
    </row>
    <row r="251" spans="1:23" ht="15.75" customHeight="1">
      <c r="A251" s="2019"/>
      <c r="B251" s="1616"/>
      <c r="C251" s="1678"/>
      <c r="D251" s="1616"/>
      <c r="E251" s="1616"/>
      <c r="F251" s="1616"/>
      <c r="G251" s="1616"/>
      <c r="H251" s="285" t="s">
        <v>78</v>
      </c>
      <c r="I251" s="320">
        <f>financ!J18</f>
        <v>0.43219999999999997</v>
      </c>
      <c r="J251" s="320">
        <f>financ!K18</f>
        <v>0.45649999999999996</v>
      </c>
      <c r="K251" s="320">
        <f>financ!L18</f>
        <v>0.48649999999999993</v>
      </c>
      <c r="L251" s="320">
        <f>financ!M18</f>
        <v>0.52259999999999995</v>
      </c>
      <c r="M251" s="320">
        <f>financ!N18</f>
        <v>0.58309999999999995</v>
      </c>
      <c r="N251" s="320">
        <f>financ!O18</f>
        <v>0.68120000000000003</v>
      </c>
      <c r="O251" s="320">
        <f>financ!P18</f>
        <v>0.73570000000000002</v>
      </c>
      <c r="P251" s="320">
        <f>financ!Q18</f>
        <v>0.79210000000000003</v>
      </c>
      <c r="Q251" s="320">
        <f>financ!R18</f>
        <v>0.8306</v>
      </c>
      <c r="R251" s="320">
        <f>financ!S18</f>
        <v>0.86119999999999997</v>
      </c>
      <c r="S251" s="320" t="str">
        <f>financ!T18</f>
        <v>89.18%</v>
      </c>
      <c r="T251" s="320" t="str">
        <f>financ!U18</f>
        <v>93.94%</v>
      </c>
      <c r="U251" s="320">
        <f>financ!V18</f>
        <v>0.86119999999999997</v>
      </c>
      <c r="V251" s="1942"/>
      <c r="W251" s="541">
        <f>+U251/U250*V250</f>
        <v>0.19845736449193502</v>
      </c>
    </row>
    <row r="252" spans="1:23" ht="15.75" customHeight="1">
      <c r="A252" s="2019"/>
      <c r="B252" s="1616"/>
      <c r="C252" s="1678"/>
      <c r="D252" s="1616"/>
      <c r="E252" s="1616"/>
      <c r="F252" s="1619"/>
      <c r="G252" s="1619"/>
      <c r="H252" s="203" t="s">
        <v>79</v>
      </c>
      <c r="I252" s="214">
        <f t="shared" ref="I252:U252" si="127">IF(OR(I251=0,I250=0),0,I251/I250)</f>
        <v>1.0838028893051574</v>
      </c>
      <c r="J252" s="214">
        <f t="shared" si="127"/>
        <v>1.0807777811975443</v>
      </c>
      <c r="K252" s="214">
        <f t="shared" si="127"/>
        <v>1.0669304203464616</v>
      </c>
      <c r="L252" s="214">
        <f t="shared" si="127"/>
        <v>1.047754425288854</v>
      </c>
      <c r="M252" s="214">
        <f t="shared" si="127"/>
        <v>1.0351849254634897</v>
      </c>
      <c r="N252" s="214">
        <f t="shared" si="127"/>
        <v>1.1076764973226816</v>
      </c>
      <c r="O252" s="214">
        <f t="shared" si="127"/>
        <v>1.120330876026564</v>
      </c>
      <c r="P252" s="214">
        <f t="shared" si="127"/>
        <v>1.1296655214559437</v>
      </c>
      <c r="Q252" s="214">
        <f t="shared" si="127"/>
        <v>1.0887674486584409</v>
      </c>
      <c r="R252" s="214">
        <f t="shared" si="127"/>
        <v>1.0619237688675813</v>
      </c>
      <c r="S252" s="214" t="e">
        <f t="shared" si="127"/>
        <v>#VALUE!</v>
      </c>
      <c r="T252" s="214" t="e">
        <f t="shared" si="127"/>
        <v>#VALUE!</v>
      </c>
      <c r="U252" s="214">
        <f t="shared" si="127"/>
        <v>0.8820327310752667</v>
      </c>
      <c r="V252" s="224"/>
      <c r="W252" s="542">
        <f>IF(OR(W251=0,W250=0),0,W251/W250)</f>
        <v>0.8820327310752667</v>
      </c>
    </row>
    <row r="253" spans="1:23" ht="15.75" customHeight="1">
      <c r="A253" s="2019"/>
      <c r="B253" s="1616"/>
      <c r="C253" s="1678"/>
      <c r="D253" s="1616"/>
      <c r="E253" s="1616"/>
      <c r="F253" s="1952">
        <f>+'PAA 2018'!K738</f>
        <v>0.95640000000000003</v>
      </c>
      <c r="G253" s="1909" t="str">
        <f>+'PAA 2018'!L738</f>
        <v>Porcentaje</v>
      </c>
      <c r="H253" s="298" t="s">
        <v>47</v>
      </c>
      <c r="I253" s="369">
        <f>financ!J19</f>
        <v>1.4500000000000001E-2</v>
      </c>
      <c r="J253" s="369">
        <f>financ!K19</f>
        <v>3.8100000000000002E-2</v>
      </c>
      <c r="K253" s="369">
        <f>financ!L19</f>
        <v>7.2599999999999998E-2</v>
      </c>
      <c r="L253" s="369">
        <f>financ!M19</f>
        <v>0.15620000000000001</v>
      </c>
      <c r="M253" s="369">
        <f>financ!N19</f>
        <v>0.25540000000000002</v>
      </c>
      <c r="N253" s="369">
        <f>financ!O19</f>
        <v>0.33430000000000004</v>
      </c>
      <c r="O253" s="369">
        <f>financ!P19</f>
        <v>0.40960000000000008</v>
      </c>
      <c r="P253" s="369">
        <f>financ!Q19</f>
        <v>0.4668000000000001</v>
      </c>
      <c r="Q253" s="369">
        <f>financ!R19</f>
        <v>0.54760000000000009</v>
      </c>
      <c r="R253" s="369">
        <f>financ!S19</f>
        <v>0.67230000000000012</v>
      </c>
      <c r="S253" s="369">
        <f>financ!T19</f>
        <v>0.81170000000000009</v>
      </c>
      <c r="T253" s="369">
        <f>financ!U19</f>
        <v>0.95640000000000014</v>
      </c>
      <c r="U253" s="369">
        <f>financ!V19</f>
        <v>0.95640000000000014</v>
      </c>
      <c r="V253" s="1934">
        <f>financ!W19</f>
        <v>0.22500000000000001</v>
      </c>
      <c r="W253" s="543">
        <f>+(U253/U253)*V253</f>
        <v>0.22500000000000001</v>
      </c>
    </row>
    <row r="254" spans="1:23" ht="15.75" customHeight="1">
      <c r="A254" s="2019"/>
      <c r="B254" s="1616"/>
      <c r="C254" s="1678"/>
      <c r="D254" s="1616"/>
      <c r="E254" s="1616"/>
      <c r="F254" s="1616"/>
      <c r="G254" s="1616"/>
      <c r="H254" s="303" t="s">
        <v>78</v>
      </c>
      <c r="I254" s="370">
        <f>financ!J20</f>
        <v>2.0299999999999999E-2</v>
      </c>
      <c r="J254" s="370">
        <f>financ!K20</f>
        <v>8.2699999999999996E-2</v>
      </c>
      <c r="K254" s="370">
        <f>financ!L20</f>
        <v>0.15739999999999998</v>
      </c>
      <c r="L254" s="370">
        <f>financ!M20</f>
        <v>0.2389</v>
      </c>
      <c r="M254" s="370">
        <f>financ!N20</f>
        <v>0.3105</v>
      </c>
      <c r="N254" s="370">
        <f>financ!O20</f>
        <v>0.40720000000000001</v>
      </c>
      <c r="O254" s="370">
        <f>financ!P20</f>
        <v>0.48359999999999997</v>
      </c>
      <c r="P254" s="370">
        <f>financ!Q20</f>
        <v>0.55230000000000001</v>
      </c>
      <c r="Q254" s="370">
        <f>financ!R20</f>
        <v>0.62339999999999995</v>
      </c>
      <c r="R254" s="370">
        <f>financ!S20</f>
        <v>0.69979999999999998</v>
      </c>
      <c r="S254" s="370" t="str">
        <f>financ!T20</f>
        <v>76.25%</v>
      </c>
      <c r="T254" s="370" t="str">
        <f>financ!U20</f>
        <v>86.95%</v>
      </c>
      <c r="U254" s="370">
        <f>financ!V20</f>
        <v>0.69979999999999998</v>
      </c>
      <c r="V254" s="1933"/>
      <c r="W254" s="544">
        <f>+U254/U253*V253</f>
        <v>0.16463299874529483</v>
      </c>
    </row>
    <row r="255" spans="1:23" ht="15.75" customHeight="1">
      <c r="A255" s="2019"/>
      <c r="B255" s="1616"/>
      <c r="C255" s="1678"/>
      <c r="D255" s="1616"/>
      <c r="E255" s="1616"/>
      <c r="F255" s="1619"/>
      <c r="G255" s="1619"/>
      <c r="H255" s="203" t="s">
        <v>79</v>
      </c>
      <c r="I255" s="204">
        <f t="shared" ref="I255:U255" si="128">IF(OR(I254=0,I253=0),0,I254/I253)</f>
        <v>1.4</v>
      </c>
      <c r="J255" s="204">
        <f t="shared" si="128"/>
        <v>2.1706036745406823</v>
      </c>
      <c r="K255" s="204">
        <f t="shared" si="128"/>
        <v>2.168044077134986</v>
      </c>
      <c r="L255" s="204">
        <f t="shared" si="128"/>
        <v>1.5294494238156209</v>
      </c>
      <c r="M255" s="204">
        <f t="shared" si="128"/>
        <v>1.2157400156617071</v>
      </c>
      <c r="N255" s="204">
        <f t="shared" si="128"/>
        <v>1.2180676039485492</v>
      </c>
      <c r="O255" s="204">
        <f t="shared" si="128"/>
        <v>1.1806640624999998</v>
      </c>
      <c r="P255" s="204">
        <f t="shared" si="128"/>
        <v>1.1831619537275062</v>
      </c>
      <c r="Q255" s="204">
        <f t="shared" si="128"/>
        <v>1.1384222059897733</v>
      </c>
      <c r="R255" s="204">
        <f t="shared" si="128"/>
        <v>1.0409043581734343</v>
      </c>
      <c r="S255" s="204" t="e">
        <f t="shared" si="128"/>
        <v>#VALUE!</v>
      </c>
      <c r="T255" s="204" t="e">
        <f t="shared" si="128"/>
        <v>#VALUE!</v>
      </c>
      <c r="U255" s="204">
        <f t="shared" si="128"/>
        <v>0.73170221664575474</v>
      </c>
      <c r="V255" s="224"/>
      <c r="W255" s="607">
        <f>IF(OR(W254=0,W253=0),0,W254/W253)</f>
        <v>0.73170221664575474</v>
      </c>
    </row>
    <row r="256" spans="1:23" ht="15.75" customHeight="1">
      <c r="A256" s="2019"/>
      <c r="B256" s="1616"/>
      <c r="C256" s="1678"/>
      <c r="D256" s="1910">
        <v>69</v>
      </c>
      <c r="E256" s="1914" t="str">
        <f>+'PAA 2018'!G741</f>
        <v>PAC con Seguimiento.</v>
      </c>
      <c r="F256" s="1995">
        <f>+'PAA 2018'!K741</f>
        <v>1</v>
      </c>
      <c r="G256" s="1953" t="str">
        <f>+'PAA 2018'!L741</f>
        <v>Porcentaje</v>
      </c>
      <c r="H256" s="276" t="s">
        <v>47</v>
      </c>
      <c r="I256" s="315">
        <f>financ!J31</f>
        <v>1.4999999999999999E-2</v>
      </c>
      <c r="J256" s="315">
        <f>financ!K31</f>
        <v>1.4999999999999999E-2</v>
      </c>
      <c r="K256" s="315">
        <f>financ!L31</f>
        <v>0.18</v>
      </c>
      <c r="L256" s="315">
        <f>financ!M31</f>
        <v>0.26800000000000002</v>
      </c>
      <c r="M256" s="315">
        <f>financ!N31</f>
        <v>5.3999999999999999E-2</v>
      </c>
      <c r="N256" s="315">
        <f>financ!O31</f>
        <v>5.3999999999999999E-2</v>
      </c>
      <c r="O256" s="315">
        <f>financ!P31</f>
        <v>0.114</v>
      </c>
      <c r="P256" s="315">
        <f>financ!Q31</f>
        <v>5.3999999999999999E-2</v>
      </c>
      <c r="Q256" s="315">
        <f>financ!R31</f>
        <v>5.3999999999999999E-2</v>
      </c>
      <c r="R256" s="315">
        <f>financ!S31</f>
        <v>0.114</v>
      </c>
      <c r="S256" s="315">
        <f>financ!T31</f>
        <v>3.9E-2</v>
      </c>
      <c r="T256" s="315">
        <f>financ!U31</f>
        <v>3.9E-2</v>
      </c>
      <c r="U256" s="315">
        <f>financ!V31</f>
        <v>1.0000000000000002</v>
      </c>
      <c r="V256" s="1944">
        <f>financ!W31</f>
        <v>0.2</v>
      </c>
      <c r="W256" s="612">
        <f>+(U256/U256)*V256</f>
        <v>0.2</v>
      </c>
    </row>
    <row r="257" spans="1:23" ht="15.75" customHeight="1">
      <c r="A257" s="2019"/>
      <c r="B257" s="1616"/>
      <c r="C257" s="1678"/>
      <c r="D257" s="1616"/>
      <c r="E257" s="1616"/>
      <c r="F257" s="1713"/>
      <c r="G257" s="1616"/>
      <c r="H257" s="285" t="s">
        <v>78</v>
      </c>
      <c r="I257" s="320">
        <f>financ!J32</f>
        <v>1.4999999999999999E-2</v>
      </c>
      <c r="J257" s="320">
        <f>financ!K32</f>
        <v>1.4999999999999999E-2</v>
      </c>
      <c r="K257" s="320">
        <f>financ!L32</f>
        <v>0.18</v>
      </c>
      <c r="L257" s="320">
        <f>financ!M32</f>
        <v>0.26800000000000002</v>
      </c>
      <c r="M257" s="320">
        <f>financ!N32</f>
        <v>5.3999999999999999E-2</v>
      </c>
      <c r="N257" s="320">
        <f>financ!O32</f>
        <v>5.3999999999999999E-2</v>
      </c>
      <c r="O257" s="320">
        <f>financ!P32</f>
        <v>0.114</v>
      </c>
      <c r="P257" s="320">
        <f>financ!Q32</f>
        <v>5.3999999999999999E-2</v>
      </c>
      <c r="Q257" s="320">
        <f>financ!R32</f>
        <v>5.3999999999999999E-2</v>
      </c>
      <c r="R257" s="320">
        <f>financ!S32</f>
        <v>0.114</v>
      </c>
      <c r="S257" s="287" t="str">
        <f>financ!T32</f>
        <v>3.9%</v>
      </c>
      <c r="T257" s="287" t="str">
        <f>financ!U32</f>
        <v>3.9%</v>
      </c>
      <c r="U257" s="320">
        <f>financ!V32</f>
        <v>0.92200000000000015</v>
      </c>
      <c r="V257" s="1942"/>
      <c r="W257" s="541">
        <f>+U257/U256*V256</f>
        <v>0.18440000000000001</v>
      </c>
    </row>
    <row r="258" spans="1:23" ht="15.75" customHeight="1">
      <c r="A258" s="2019"/>
      <c r="B258" s="1616"/>
      <c r="C258" s="1678"/>
      <c r="D258" s="1617"/>
      <c r="E258" s="1617"/>
      <c r="F258" s="1651"/>
      <c r="G258" s="1617"/>
      <c r="H258" s="203" t="s">
        <v>79</v>
      </c>
      <c r="I258" s="214">
        <f t="shared" ref="I258:U258" si="129">IF(OR(I257=0,I256=0),0,I257/I256)</f>
        <v>1</v>
      </c>
      <c r="J258" s="214">
        <f t="shared" si="129"/>
        <v>1</v>
      </c>
      <c r="K258" s="214">
        <f t="shared" si="129"/>
        <v>1</v>
      </c>
      <c r="L258" s="214">
        <f t="shared" si="129"/>
        <v>1</v>
      </c>
      <c r="M258" s="214">
        <f t="shared" si="129"/>
        <v>1</v>
      </c>
      <c r="N258" s="214">
        <f t="shared" si="129"/>
        <v>1</v>
      </c>
      <c r="O258" s="214">
        <f t="shared" si="129"/>
        <v>1</v>
      </c>
      <c r="P258" s="214">
        <f t="shared" si="129"/>
        <v>1</v>
      </c>
      <c r="Q258" s="214">
        <f t="shared" si="129"/>
        <v>1</v>
      </c>
      <c r="R258" s="214">
        <f t="shared" si="129"/>
        <v>1</v>
      </c>
      <c r="S258" s="214" t="e">
        <f t="shared" si="129"/>
        <v>#VALUE!</v>
      </c>
      <c r="T258" s="214" t="e">
        <f t="shared" si="129"/>
        <v>#VALUE!</v>
      </c>
      <c r="U258" s="214">
        <f t="shared" si="129"/>
        <v>0.92199999999999993</v>
      </c>
      <c r="V258" s="224"/>
      <c r="W258" s="542">
        <f>IF(OR(W257=0,W256=0),0,W257/W256)</f>
        <v>0.92200000000000004</v>
      </c>
    </row>
    <row r="259" spans="1:23" ht="15.75" customHeight="1">
      <c r="A259" s="2019"/>
      <c r="B259" s="1616"/>
      <c r="C259" s="1678"/>
      <c r="D259" s="1911" t="s">
        <v>103</v>
      </c>
      <c r="E259" s="1721"/>
      <c r="F259" s="1949" t="str">
        <f>A247</f>
        <v>GESTIÓN FINANCIERA</v>
      </c>
      <c r="G259" s="1721"/>
      <c r="H259" s="560" t="s">
        <v>47</v>
      </c>
      <c r="I259" s="561">
        <f t="shared" ref="I259:T259" si="130">(I247/$U$247)*$V$247+(I250/$U$250)*$V$250+(I253/$U$253)*$V$253+(I256/$U$256)*$V$256</f>
        <v>0.10355745147525221</v>
      </c>
      <c r="J259" s="561">
        <f t="shared" si="130"/>
        <v>0.11454797250744636</v>
      </c>
      <c r="K259" s="561">
        <f t="shared" si="130"/>
        <v>0.22115722547010999</v>
      </c>
      <c r="L259" s="561">
        <f t="shared" si="130"/>
        <v>0.29908768169588218</v>
      </c>
      <c r="M259" s="561">
        <f t="shared" si="130"/>
        <v>0.21958875986196522</v>
      </c>
      <c r="N259" s="561">
        <f t="shared" si="130"/>
        <v>0.25006444835905473</v>
      </c>
      <c r="O259" s="561">
        <f t="shared" si="130"/>
        <v>0.31038878259192321</v>
      </c>
      <c r="P259" s="561">
        <f t="shared" si="130"/>
        <v>0.30110020116306463</v>
      </c>
      <c r="Q259" s="561">
        <f t="shared" si="130"/>
        <v>0.33432730665963245</v>
      </c>
      <c r="R259" s="561">
        <f t="shared" si="130"/>
        <v>0.40774818139826491</v>
      </c>
      <c r="S259" s="561">
        <f t="shared" si="130"/>
        <v>0.41816630481721684</v>
      </c>
      <c r="T259" s="561">
        <f t="shared" si="130"/>
        <v>0.47144999999999998</v>
      </c>
      <c r="U259" s="193">
        <f t="shared" ref="U259:U260" si="131">SUM(I259:T259)</f>
        <v>3.4511843159998126</v>
      </c>
      <c r="V259" s="1980">
        <f>SUM(V250:V258)</f>
        <v>0.65</v>
      </c>
      <c r="W259" s="1938"/>
    </row>
    <row r="260" spans="1:23" ht="15.75" customHeight="1">
      <c r="A260" s="2019"/>
      <c r="B260" s="1616"/>
      <c r="C260" s="1678"/>
      <c r="D260" s="1678"/>
      <c r="E260" s="1713"/>
      <c r="F260" s="1678"/>
      <c r="G260" s="1713"/>
      <c r="H260" s="562" t="s">
        <v>78</v>
      </c>
      <c r="I260" s="561">
        <f t="shared" ref="I260:T260" si="132">(I248/$U$247)*$V$247+(I251/$U$250)*$V$250+(I254/$U$253)*$V$253+(I257/$U$256)*$V$256</f>
        <v>0.11262311222811741</v>
      </c>
      <c r="J260" s="561">
        <f t="shared" si="132"/>
        <v>0.13290292316545699</v>
      </c>
      <c r="K260" s="561">
        <f t="shared" si="132"/>
        <v>0.24813992196815787</v>
      </c>
      <c r="L260" s="561">
        <f t="shared" si="132"/>
        <v>0.29778237108784289</v>
      </c>
      <c r="M260" s="561">
        <f t="shared" si="132"/>
        <v>0.25811857881548972</v>
      </c>
      <c r="N260" s="561">
        <f t="shared" si="132"/>
        <v>0.28772439300571695</v>
      </c>
      <c r="O260" s="561">
        <f t="shared" si="132"/>
        <v>0.34600717838813094</v>
      </c>
      <c r="P260" s="561">
        <f t="shared" si="132"/>
        <v>0.34216632459392132</v>
      </c>
      <c r="Q260" s="561">
        <f t="shared" si="132"/>
        <v>0.36776516147227661</v>
      </c>
      <c r="R260" s="561">
        <f t="shared" si="132"/>
        <v>0.4257903632372298</v>
      </c>
      <c r="S260" s="561" t="e">
        <f t="shared" si="132"/>
        <v>#VALUE!</v>
      </c>
      <c r="T260" s="561" t="e">
        <f t="shared" si="132"/>
        <v>#VALUE!</v>
      </c>
      <c r="U260" s="193" t="e">
        <f t="shared" si="131"/>
        <v>#VALUE!</v>
      </c>
      <c r="V260" s="1956"/>
      <c r="W260" s="1996"/>
    </row>
    <row r="261" spans="1:23" ht="15.75" customHeight="1">
      <c r="A261" s="2020"/>
      <c r="B261" s="1985"/>
      <c r="C261" s="1950"/>
      <c r="D261" s="1950"/>
      <c r="E261" s="1951"/>
      <c r="F261" s="1950"/>
      <c r="G261" s="1951"/>
      <c r="H261" s="563" t="s">
        <v>79</v>
      </c>
      <c r="I261" s="564">
        <f t="shared" ref="I261:U261" si="133">IF(OR(I260=0,I259=0),0,I260/I259)</f>
        <v>1.0875423315629942</v>
      </c>
      <c r="J261" s="564">
        <f t="shared" si="133"/>
        <v>1.1602381103412147</v>
      </c>
      <c r="K261" s="564">
        <f t="shared" si="133"/>
        <v>1.1220068502880303</v>
      </c>
      <c r="L261" s="564">
        <f t="shared" si="133"/>
        <v>0.995635692514523</v>
      </c>
      <c r="M261" s="564">
        <f t="shared" si="133"/>
        <v>1.1754635299991885</v>
      </c>
      <c r="N261" s="564">
        <f t="shared" si="133"/>
        <v>1.1506009546490521</v>
      </c>
      <c r="O261" s="564">
        <f t="shared" si="133"/>
        <v>1.1147541335056437</v>
      </c>
      <c r="P261" s="564">
        <f t="shared" si="133"/>
        <v>1.1363869013445687</v>
      </c>
      <c r="Q261" s="564">
        <f t="shared" si="133"/>
        <v>1.1000153267369397</v>
      </c>
      <c r="R261" s="564">
        <f t="shared" si="133"/>
        <v>1.0442483441056536</v>
      </c>
      <c r="S261" s="564" t="e">
        <f t="shared" si="133"/>
        <v>#VALUE!</v>
      </c>
      <c r="T261" s="564" t="e">
        <f t="shared" si="133"/>
        <v>#VALUE!</v>
      </c>
      <c r="U261" s="564" t="e">
        <f t="shared" si="133"/>
        <v>#VALUE!</v>
      </c>
      <c r="V261" s="1981"/>
      <c r="W261" s="1997"/>
    </row>
    <row r="262" spans="1:23" ht="15.75" customHeight="1">
      <c r="A262" s="2018" t="str">
        <f>+'PAA 2018'!A750</f>
        <v>ADQUISICIONES</v>
      </c>
      <c r="B262" s="2006">
        <f>+'PAA 2018'!B750</f>
        <v>2.5000000000000001E-2</v>
      </c>
      <c r="C262" s="2008">
        <f>+'PAA 2018'!B770</f>
        <v>2.3470000000000005E-2</v>
      </c>
      <c r="D262" s="2000">
        <v>70</v>
      </c>
      <c r="E262" s="1979" t="str">
        <f>+'PAA 2018'!G750</f>
        <v>Procesos adelantados en Secop II</v>
      </c>
      <c r="F262" s="1999" t="str">
        <f>+'PAA 2018'!K750</f>
        <v>100%</v>
      </c>
      <c r="G262" s="1972" t="str">
        <f>+'PAA 2018'!L750</f>
        <v>Porcentaje</v>
      </c>
      <c r="H262" s="538" t="s">
        <v>47</v>
      </c>
      <c r="I262" s="539">
        <f>Adquis!J5</f>
        <v>0.64</v>
      </c>
      <c r="J262" s="539">
        <f>Adquis!K5</f>
        <v>0</v>
      </c>
      <c r="K262" s="539">
        <f>Adquis!L5</f>
        <v>1.6E-2</v>
      </c>
      <c r="L262" s="539">
        <f>Adquis!M5</f>
        <v>8.5999999999999993E-2</v>
      </c>
      <c r="M262" s="539">
        <f>Adquis!N5</f>
        <v>9.6000000000000002E-2</v>
      </c>
      <c r="N262" s="539">
        <f>Adquis!O5</f>
        <v>3.6000000000000004E-2</v>
      </c>
      <c r="O262" s="539">
        <f>Adquis!P5</f>
        <v>3.6000000000000004E-2</v>
      </c>
      <c r="P262" s="539">
        <f>Adquis!Q5</f>
        <v>2.6000000000000002E-2</v>
      </c>
      <c r="Q262" s="539">
        <f>Adquis!R5</f>
        <v>1.6E-2</v>
      </c>
      <c r="R262" s="539">
        <f>Adquis!S5</f>
        <v>1.6E-2</v>
      </c>
      <c r="S262" s="539">
        <f>Adquis!T5</f>
        <v>1.6E-2</v>
      </c>
      <c r="T262" s="539">
        <f>Adquis!U5</f>
        <v>1.6E-2</v>
      </c>
      <c r="U262" s="539">
        <f>Adquis!V5</f>
        <v>1</v>
      </c>
      <c r="V262" s="1975">
        <f>Adquis!W5</f>
        <v>0.6</v>
      </c>
      <c r="W262" s="540">
        <f>+(U262/U262)*V262</f>
        <v>0.6</v>
      </c>
    </row>
    <row r="263" spans="1:23" ht="15.75" customHeight="1">
      <c r="A263" s="2019"/>
      <c r="B263" s="1616"/>
      <c r="C263" s="1678"/>
      <c r="D263" s="1616"/>
      <c r="E263" s="1616"/>
      <c r="F263" s="1713"/>
      <c r="G263" s="1616"/>
      <c r="H263" s="285" t="s">
        <v>78</v>
      </c>
      <c r="I263" s="320">
        <f>Adquis!J6</f>
        <v>0.64</v>
      </c>
      <c r="J263" s="320">
        <f>Adquis!K6</f>
        <v>0</v>
      </c>
      <c r="K263" s="320">
        <f>Adquis!L6</f>
        <v>1.6E-2</v>
      </c>
      <c r="L263" s="320">
        <f>Adquis!M6</f>
        <v>6.6000000000000003E-2</v>
      </c>
      <c r="M263" s="320">
        <f>Adquis!N6</f>
        <v>4.6000000000000006E-2</v>
      </c>
      <c r="N263" s="320">
        <f>Adquis!O6</f>
        <v>3.6000000000000004E-2</v>
      </c>
      <c r="O263" s="320">
        <f>Adquis!P6</f>
        <v>4.6000000000000006E-2</v>
      </c>
      <c r="P263" s="320">
        <f>Adquis!Q6</f>
        <v>5.6000000000000008E-2</v>
      </c>
      <c r="Q263" s="320">
        <f>Adquis!R6</f>
        <v>1.6E-2</v>
      </c>
      <c r="R263" s="320">
        <f>Adquis!S6</f>
        <v>2.4E-2</v>
      </c>
      <c r="S263" s="320">
        <f>Adquis!T6</f>
        <v>3.7999999999999999E-2</v>
      </c>
      <c r="T263" s="320">
        <f>Adquis!U6</f>
        <v>1.6E-2</v>
      </c>
      <c r="U263" s="320">
        <f>Adquis!V6</f>
        <v>1.0000000000000002</v>
      </c>
      <c r="V263" s="1942"/>
      <c r="W263" s="541">
        <f>+U263/U262*V262</f>
        <v>0.60000000000000009</v>
      </c>
    </row>
    <row r="264" spans="1:23" ht="15.75" customHeight="1">
      <c r="A264" s="2019"/>
      <c r="B264" s="1616"/>
      <c r="C264" s="1678"/>
      <c r="D264" s="1619"/>
      <c r="E264" s="1619"/>
      <c r="F264" s="1713"/>
      <c r="G264" s="1616"/>
      <c r="H264" s="203" t="s">
        <v>79</v>
      </c>
      <c r="I264" s="214">
        <f t="shared" ref="I264:U264" si="134">IF(OR(I263=0,I262=0),0,I263/I262)</f>
        <v>1</v>
      </c>
      <c r="J264" s="214">
        <f t="shared" si="134"/>
        <v>0</v>
      </c>
      <c r="K264" s="214">
        <f t="shared" si="134"/>
        <v>1</v>
      </c>
      <c r="L264" s="214">
        <f t="shared" si="134"/>
        <v>0.76744186046511642</v>
      </c>
      <c r="M264" s="214">
        <f t="shared" si="134"/>
        <v>0.47916666666666674</v>
      </c>
      <c r="N264" s="214">
        <f t="shared" si="134"/>
        <v>1</v>
      </c>
      <c r="O264" s="214">
        <f t="shared" si="134"/>
        <v>1.2777777777777779</v>
      </c>
      <c r="P264" s="214">
        <f t="shared" si="134"/>
        <v>2.1538461538461542</v>
      </c>
      <c r="Q264" s="214">
        <f t="shared" si="134"/>
        <v>1</v>
      </c>
      <c r="R264" s="214">
        <f t="shared" si="134"/>
        <v>1.5</v>
      </c>
      <c r="S264" s="214">
        <f t="shared" si="134"/>
        <v>2.375</v>
      </c>
      <c r="T264" s="214">
        <f t="shared" si="134"/>
        <v>1</v>
      </c>
      <c r="U264" s="214">
        <f t="shared" si="134"/>
        <v>1.0000000000000002</v>
      </c>
      <c r="V264" s="224"/>
      <c r="W264" s="542">
        <f>IF(OR(W263=0,W262=0),0,W263/W262)</f>
        <v>1.0000000000000002</v>
      </c>
    </row>
    <row r="265" spans="1:23" ht="15.75" customHeight="1">
      <c r="A265" s="2019"/>
      <c r="B265" s="1616"/>
      <c r="C265" s="1678"/>
      <c r="D265" s="1910">
        <v>71</v>
      </c>
      <c r="E265" s="2009" t="str">
        <f>+'PAA 2018'!G758</f>
        <v xml:space="preserve">Automatizar el manejo de bienes de consumo y devolutivos. </v>
      </c>
      <c r="F265" s="2003" t="str">
        <f>+'PAA 2018'!K758</f>
        <v>100%</v>
      </c>
      <c r="G265" s="1909" t="str">
        <f>+'PAA 2018'!L758</f>
        <v>Porcentaje</v>
      </c>
      <c r="H265" s="298" t="s">
        <v>47</v>
      </c>
      <c r="I265" s="369">
        <f>Adquis!J25</f>
        <v>1.6E-2</v>
      </c>
      <c r="J265" s="369">
        <f>Adquis!K25</f>
        <v>1.6E-2</v>
      </c>
      <c r="K265" s="369">
        <f>Adquis!L25</f>
        <v>6.6000000000000003E-2</v>
      </c>
      <c r="L265" s="369">
        <f>Adquis!M25</f>
        <v>0.246</v>
      </c>
      <c r="M265" s="369">
        <f>Adquis!N25</f>
        <v>0.36599999999999999</v>
      </c>
      <c r="N265" s="369">
        <f>Adquis!O25</f>
        <v>0.186</v>
      </c>
      <c r="O265" s="369">
        <f>Adquis!P25</f>
        <v>1.6E-2</v>
      </c>
      <c r="P265" s="369">
        <f>Adquis!Q25</f>
        <v>1.6E-2</v>
      </c>
      <c r="Q265" s="369">
        <f>Adquis!R25</f>
        <v>1.6E-2</v>
      </c>
      <c r="R265" s="369">
        <f>Adquis!S25</f>
        <v>1.6E-2</v>
      </c>
      <c r="S265" s="369">
        <f>Adquis!T25</f>
        <v>2.0000000000000004E-2</v>
      </c>
      <c r="T265" s="369">
        <f>Adquis!U25</f>
        <v>2.0000000000000004E-2</v>
      </c>
      <c r="U265" s="369">
        <f>Adquis!V25</f>
        <v>1</v>
      </c>
      <c r="V265" s="1934">
        <f>Adquis!W25</f>
        <v>0.3</v>
      </c>
      <c r="W265" s="543">
        <f>+(U265/U265)*V265</f>
        <v>0.3</v>
      </c>
    </row>
    <row r="266" spans="1:23" ht="15.75" customHeight="1">
      <c r="A266" s="2019"/>
      <c r="B266" s="1616"/>
      <c r="C266" s="1678"/>
      <c r="D266" s="1616"/>
      <c r="E266" s="1616"/>
      <c r="F266" s="1616"/>
      <c r="G266" s="1616"/>
      <c r="H266" s="303" t="s">
        <v>78</v>
      </c>
      <c r="I266" s="370">
        <f>Adquis!J26</f>
        <v>1.6E-2</v>
      </c>
      <c r="J266" s="370">
        <f>Adquis!K26</f>
        <v>1.6E-2</v>
      </c>
      <c r="K266" s="370">
        <f>Adquis!L26</f>
        <v>6.6000000000000003E-2</v>
      </c>
      <c r="L266" s="370">
        <f>Adquis!M26</f>
        <v>0.14600000000000002</v>
      </c>
      <c r="M266" s="370">
        <f>Adquis!N26</f>
        <v>6.5000000000000002E-2</v>
      </c>
      <c r="N266" s="370">
        <f>Adquis!O26</f>
        <v>5.5E-2</v>
      </c>
      <c r="O266" s="370">
        <f>Adquis!P26</f>
        <v>0.20600000000000002</v>
      </c>
      <c r="P266" s="370">
        <f>Adquis!Q26</f>
        <v>3.8000000000000006E-2</v>
      </c>
      <c r="Q266" s="370">
        <f>Adquis!R26</f>
        <v>0.12200000000000001</v>
      </c>
      <c r="R266" s="370">
        <f>Adquis!S26</f>
        <v>0.02</v>
      </c>
      <c r="S266" s="370">
        <f>Adquis!T26</f>
        <v>2.2000000000000006E-2</v>
      </c>
      <c r="T266" s="370">
        <f>Adquis!U26</f>
        <v>2.4000000000000004E-2</v>
      </c>
      <c r="U266" s="370">
        <f>Adquis!V26</f>
        <v>0.79600000000000015</v>
      </c>
      <c r="V266" s="1933"/>
      <c r="W266" s="544">
        <f>+U266/U265*V265</f>
        <v>0.23880000000000004</v>
      </c>
    </row>
    <row r="267" spans="1:23" ht="15.75" customHeight="1">
      <c r="A267" s="2019"/>
      <c r="B267" s="1616"/>
      <c r="C267" s="1678"/>
      <c r="D267" s="1616"/>
      <c r="E267" s="1616"/>
      <c r="F267" s="1619"/>
      <c r="G267" s="1619"/>
      <c r="H267" s="203" t="s">
        <v>79</v>
      </c>
      <c r="I267" s="204">
        <f t="shared" ref="I267:U267" si="135">IF(OR(I266=0,I265=0),0,I266/I265)</f>
        <v>1</v>
      </c>
      <c r="J267" s="204">
        <f t="shared" si="135"/>
        <v>1</v>
      </c>
      <c r="K267" s="204">
        <f t="shared" si="135"/>
        <v>1</v>
      </c>
      <c r="L267" s="204">
        <f t="shared" si="135"/>
        <v>0.59349593495934971</v>
      </c>
      <c r="M267" s="204">
        <f t="shared" si="135"/>
        <v>0.17759562841530055</v>
      </c>
      <c r="N267" s="204">
        <f t="shared" si="135"/>
        <v>0.29569892473118281</v>
      </c>
      <c r="O267" s="204">
        <f t="shared" si="135"/>
        <v>12.875</v>
      </c>
      <c r="P267" s="204">
        <f t="shared" si="135"/>
        <v>2.3750000000000004</v>
      </c>
      <c r="Q267" s="204">
        <f t="shared" si="135"/>
        <v>7.6250000000000009</v>
      </c>
      <c r="R267" s="204">
        <f t="shared" si="135"/>
        <v>1.25</v>
      </c>
      <c r="S267" s="204">
        <f t="shared" si="135"/>
        <v>1.1000000000000001</v>
      </c>
      <c r="T267" s="204">
        <f t="shared" si="135"/>
        <v>1.2</v>
      </c>
      <c r="U267" s="204">
        <f t="shared" si="135"/>
        <v>0.79600000000000015</v>
      </c>
      <c r="V267" s="224"/>
      <c r="W267" s="607">
        <f>IF(OR(W266=0,W265=0),0,W266/W265)</f>
        <v>0.79600000000000015</v>
      </c>
    </row>
    <row r="268" spans="1:23" ht="15.75" customHeight="1">
      <c r="A268" s="2019"/>
      <c r="B268" s="1616"/>
      <c r="C268" s="1678"/>
      <c r="D268" s="1910">
        <v>72</v>
      </c>
      <c r="E268" s="1914" t="str">
        <f>+'PAA 2018'!G764</f>
        <v>Actualizar los manuales de Contratacion y supervisión.</v>
      </c>
      <c r="F268" s="2004" t="str">
        <f>+'PAA 2018'!K764</f>
        <v>100%</v>
      </c>
      <c r="G268" s="1953" t="str">
        <f>+'PAA 2018'!L764</f>
        <v>Porcentaje</v>
      </c>
      <c r="H268" s="276" t="s">
        <v>47</v>
      </c>
      <c r="I268" s="315">
        <f>Adquis!J45</f>
        <v>0</v>
      </c>
      <c r="J268" s="315">
        <f>Adquis!K45</f>
        <v>0.16000000000000003</v>
      </c>
      <c r="K268" s="315">
        <f>Adquis!L45</f>
        <v>0.2</v>
      </c>
      <c r="L268" s="315">
        <f>Adquis!M45</f>
        <v>0.44</v>
      </c>
      <c r="M268" s="315">
        <f>Adquis!N45</f>
        <v>0.12</v>
      </c>
      <c r="N268" s="315">
        <f>Adquis!O45</f>
        <v>4.0000000000000008E-2</v>
      </c>
      <c r="O268" s="315">
        <f>Adquis!P45</f>
        <v>4.0000000000000008E-2</v>
      </c>
      <c r="P268" s="315">
        <f>Adquis!Q45</f>
        <v>0</v>
      </c>
      <c r="Q268" s="315">
        <f>Adquis!R45</f>
        <v>0</v>
      </c>
      <c r="R268" s="315">
        <f>Adquis!S45</f>
        <v>0</v>
      </c>
      <c r="S268" s="315">
        <f>Adquis!T45</f>
        <v>0</v>
      </c>
      <c r="T268" s="315">
        <f>Adquis!U45</f>
        <v>0</v>
      </c>
      <c r="U268" s="315">
        <f>Adquis!V45</f>
        <v>1</v>
      </c>
      <c r="V268" s="1944">
        <f>Adquis!W45</f>
        <v>0.1</v>
      </c>
      <c r="W268" s="612">
        <f>+(U268/U268)*V268</f>
        <v>0.1</v>
      </c>
    </row>
    <row r="269" spans="1:23" ht="15.75" customHeight="1">
      <c r="A269" s="2019"/>
      <c r="B269" s="1616"/>
      <c r="C269" s="1678"/>
      <c r="D269" s="1616"/>
      <c r="E269" s="1616"/>
      <c r="F269" s="1713"/>
      <c r="G269" s="1616"/>
      <c r="H269" s="285" t="s">
        <v>78</v>
      </c>
      <c r="I269" s="320">
        <f>Adquis!J46</f>
        <v>0</v>
      </c>
      <c r="J269" s="320">
        <f>Adquis!K46</f>
        <v>0.16000000000000003</v>
      </c>
      <c r="K269" s="320">
        <f>Adquis!L46</f>
        <v>0.2</v>
      </c>
      <c r="L269" s="320">
        <f>Adquis!M46</f>
        <v>8.0000000000000016E-2</v>
      </c>
      <c r="M269" s="320">
        <f>Adquis!N46</f>
        <v>0.14000000000000001</v>
      </c>
      <c r="N269" s="320">
        <f>Adquis!O46</f>
        <v>0.10000000000000002</v>
      </c>
      <c r="O269" s="320">
        <f>Adquis!P46</f>
        <v>0.12000000000000002</v>
      </c>
      <c r="P269" s="320">
        <f>Adquis!Q46</f>
        <v>0.11</v>
      </c>
      <c r="Q269" s="320">
        <f>Adquis!R46</f>
        <v>5.8000000000000003E-2</v>
      </c>
      <c r="R269" s="320">
        <f>Adquis!S46</f>
        <v>1.0000000000000002E-2</v>
      </c>
      <c r="S269" s="320">
        <f>Adquis!T46</f>
        <v>2.2000000000000002E-2</v>
      </c>
      <c r="T269" s="320">
        <f>Adquis!U46</f>
        <v>0</v>
      </c>
      <c r="U269" s="320">
        <f>Adquis!V46</f>
        <v>1</v>
      </c>
      <c r="V269" s="1942"/>
      <c r="W269" s="541">
        <f>+U269/U268*V268</f>
        <v>0.1</v>
      </c>
    </row>
    <row r="270" spans="1:23" ht="15.75" customHeight="1">
      <c r="A270" s="2019"/>
      <c r="B270" s="1616"/>
      <c r="C270" s="1678"/>
      <c r="D270" s="1617"/>
      <c r="E270" s="1617"/>
      <c r="F270" s="1651"/>
      <c r="G270" s="1617"/>
      <c r="H270" s="203" t="s">
        <v>79</v>
      </c>
      <c r="I270" s="214">
        <f t="shared" ref="I270:U270" si="136">IF(OR(I269=0,I268=0),0,I269/I268)</f>
        <v>0</v>
      </c>
      <c r="J270" s="214">
        <f t="shared" si="136"/>
        <v>1</v>
      </c>
      <c r="K270" s="214">
        <f t="shared" si="136"/>
        <v>1</v>
      </c>
      <c r="L270" s="214">
        <f t="shared" si="136"/>
        <v>0.18181818181818185</v>
      </c>
      <c r="M270" s="214">
        <f t="shared" si="136"/>
        <v>1.1666666666666667</v>
      </c>
      <c r="N270" s="214">
        <f t="shared" si="136"/>
        <v>2.5</v>
      </c>
      <c r="O270" s="214">
        <f t="shared" si="136"/>
        <v>3</v>
      </c>
      <c r="P270" s="214">
        <f t="shared" si="136"/>
        <v>0</v>
      </c>
      <c r="Q270" s="214">
        <f t="shared" si="136"/>
        <v>0</v>
      </c>
      <c r="R270" s="214">
        <f t="shared" si="136"/>
        <v>0</v>
      </c>
      <c r="S270" s="214">
        <f t="shared" si="136"/>
        <v>0</v>
      </c>
      <c r="T270" s="214">
        <f t="shared" si="136"/>
        <v>0</v>
      </c>
      <c r="U270" s="214">
        <f t="shared" si="136"/>
        <v>1</v>
      </c>
      <c r="V270" s="224"/>
      <c r="W270" s="542">
        <f>IF(OR(W269=0,W268=0),0,W269/W268)</f>
        <v>1</v>
      </c>
    </row>
    <row r="271" spans="1:23" ht="15.75" customHeight="1">
      <c r="A271" s="2019"/>
      <c r="B271" s="1616"/>
      <c r="C271" s="1678"/>
      <c r="D271" s="1911" t="s">
        <v>103</v>
      </c>
      <c r="E271" s="1721"/>
      <c r="F271" s="1949" t="str">
        <f>A262</f>
        <v>ADQUISICIONES</v>
      </c>
      <c r="G271" s="1721"/>
      <c r="H271" s="560" t="s">
        <v>47</v>
      </c>
      <c r="I271" s="561">
        <f t="shared" ref="I271:T271" si="137">(I262/$U$262)*$V$262+(I265/$U$265)*$V$265+(I268/$U$268)*$V$268</f>
        <v>0.38880000000000003</v>
      </c>
      <c r="J271" s="561">
        <f t="shared" si="137"/>
        <v>2.0800000000000003E-2</v>
      </c>
      <c r="K271" s="561">
        <f t="shared" si="137"/>
        <v>4.9400000000000006E-2</v>
      </c>
      <c r="L271" s="561">
        <f t="shared" si="137"/>
        <v>0.1694</v>
      </c>
      <c r="M271" s="561">
        <f t="shared" si="137"/>
        <v>0.1794</v>
      </c>
      <c r="N271" s="561">
        <f t="shared" si="137"/>
        <v>8.14E-2</v>
      </c>
      <c r="O271" s="561">
        <f t="shared" si="137"/>
        <v>3.04E-2</v>
      </c>
      <c r="P271" s="561">
        <f t="shared" si="137"/>
        <v>2.0400000000000001E-2</v>
      </c>
      <c r="Q271" s="561">
        <f t="shared" si="137"/>
        <v>1.44E-2</v>
      </c>
      <c r="R271" s="561">
        <f t="shared" si="137"/>
        <v>1.44E-2</v>
      </c>
      <c r="S271" s="561">
        <f t="shared" si="137"/>
        <v>1.5599999999999999E-2</v>
      </c>
      <c r="T271" s="561">
        <f t="shared" si="137"/>
        <v>1.5599999999999999E-2</v>
      </c>
      <c r="U271" s="193">
        <f t="shared" ref="U271:U272" si="138">SUM(I271:T271)</f>
        <v>0.99999999999999989</v>
      </c>
      <c r="V271" s="1980">
        <f>SUM(V262:V270)</f>
        <v>0.99999999999999989</v>
      </c>
      <c r="W271" s="1938"/>
    </row>
    <row r="272" spans="1:23" ht="15.75" customHeight="1">
      <c r="A272" s="2019"/>
      <c r="B272" s="1616"/>
      <c r="C272" s="1678"/>
      <c r="D272" s="1678"/>
      <c r="E272" s="1713"/>
      <c r="F272" s="1678"/>
      <c r="G272" s="1713"/>
      <c r="H272" s="562" t="s">
        <v>78</v>
      </c>
      <c r="I272" s="561">
        <f t="shared" ref="I272:T272" si="139">(I263/$U$262)*$V$262+(I266/$U$265)*$V$265+(I269/$U$268)*$V$268</f>
        <v>0.38880000000000003</v>
      </c>
      <c r="J272" s="561">
        <f t="shared" si="139"/>
        <v>2.0800000000000003E-2</v>
      </c>
      <c r="K272" s="561">
        <f t="shared" si="139"/>
        <v>4.9400000000000006E-2</v>
      </c>
      <c r="L272" s="561">
        <f t="shared" si="139"/>
        <v>9.1400000000000009E-2</v>
      </c>
      <c r="M272" s="561">
        <f t="shared" si="139"/>
        <v>6.1100000000000002E-2</v>
      </c>
      <c r="N272" s="561">
        <f t="shared" si="139"/>
        <v>4.8100000000000004E-2</v>
      </c>
      <c r="O272" s="561">
        <f t="shared" si="139"/>
        <v>0.10140000000000002</v>
      </c>
      <c r="P272" s="561">
        <f t="shared" si="139"/>
        <v>5.6000000000000008E-2</v>
      </c>
      <c r="Q272" s="561">
        <f t="shared" si="139"/>
        <v>5.1999999999999998E-2</v>
      </c>
      <c r="R272" s="561">
        <f t="shared" si="139"/>
        <v>2.1400000000000002E-2</v>
      </c>
      <c r="S272" s="561">
        <f t="shared" si="139"/>
        <v>3.1599999999999996E-2</v>
      </c>
      <c r="T272" s="561">
        <f t="shared" si="139"/>
        <v>1.6799999999999999E-2</v>
      </c>
      <c r="U272" s="193">
        <f t="shared" si="138"/>
        <v>0.93880000000000019</v>
      </c>
      <c r="V272" s="1956"/>
      <c r="W272" s="1996"/>
    </row>
    <row r="273" spans="1:23" ht="15.75" customHeight="1">
      <c r="A273" s="2020"/>
      <c r="B273" s="1985"/>
      <c r="C273" s="1950"/>
      <c r="D273" s="1950"/>
      <c r="E273" s="1951"/>
      <c r="F273" s="1950"/>
      <c r="G273" s="1951"/>
      <c r="H273" s="563" t="s">
        <v>79</v>
      </c>
      <c r="I273" s="564">
        <f t="shared" ref="I273:U273" si="140">IF(OR(I272=0,I271=0),0,I272/I271)</f>
        <v>1</v>
      </c>
      <c r="J273" s="564">
        <f t="shared" si="140"/>
        <v>1</v>
      </c>
      <c r="K273" s="564">
        <f t="shared" si="140"/>
        <v>1</v>
      </c>
      <c r="L273" s="564">
        <f t="shared" si="140"/>
        <v>0.53955135773317597</v>
      </c>
      <c r="M273" s="564">
        <f t="shared" si="140"/>
        <v>0.34057971014492755</v>
      </c>
      <c r="N273" s="564">
        <f t="shared" si="140"/>
        <v>0.59090909090909094</v>
      </c>
      <c r="O273" s="564">
        <f t="shared" si="140"/>
        <v>3.3355263157894743</v>
      </c>
      <c r="P273" s="564">
        <f t="shared" si="140"/>
        <v>2.7450980392156863</v>
      </c>
      <c r="Q273" s="564">
        <f t="shared" si="140"/>
        <v>3.6111111111111112</v>
      </c>
      <c r="R273" s="564">
        <f t="shared" si="140"/>
        <v>1.4861111111111114</v>
      </c>
      <c r="S273" s="564">
        <f t="shared" si="140"/>
        <v>2.0256410256410255</v>
      </c>
      <c r="T273" s="564">
        <f t="shared" si="140"/>
        <v>1.0769230769230769</v>
      </c>
      <c r="U273" s="564">
        <f t="shared" si="140"/>
        <v>0.9388000000000003</v>
      </c>
      <c r="V273" s="1981"/>
      <c r="W273" s="1997"/>
    </row>
    <row r="274" spans="1:23" ht="15.75" customHeight="1">
      <c r="A274" s="2018" t="str">
        <f>+'PAA 2018'!A773</f>
        <v>SERVICIOS ADMINISTRATIVOS</v>
      </c>
      <c r="B274" s="2006">
        <f>+'PAA 2018'!B773</f>
        <v>2.5000000000000001E-2</v>
      </c>
      <c r="C274" s="2008">
        <f>'PAA 2018'!J800</f>
        <v>0.87592186201611111</v>
      </c>
      <c r="D274" s="2000">
        <v>73</v>
      </c>
      <c r="E274" s="1974" t="str">
        <f>+'PAA 2018'!G773</f>
        <v>Sistema de Gestión Ambiental mantenido bajo la NTC ISO 14001, versión 2015.</v>
      </c>
      <c r="F274" s="2001">
        <f>+'PAA 2018'!K773</f>
        <v>1</v>
      </c>
      <c r="G274" s="2001" t="str">
        <f>+'PAA 2018'!L773</f>
        <v>Porcentaje</v>
      </c>
      <c r="H274" s="538" t="s">
        <v>47</v>
      </c>
      <c r="I274" s="539">
        <f>'S Admi'!J5</f>
        <v>7.6999999999999999E-2</v>
      </c>
      <c r="J274" s="539">
        <f>'S Admi'!K5</f>
        <v>1.6400000000000001E-2</v>
      </c>
      <c r="K274" s="539">
        <f>'S Admi'!L5</f>
        <v>6.83E-2</v>
      </c>
      <c r="L274" s="539">
        <f>'S Admi'!M5</f>
        <v>0.14390000000000003</v>
      </c>
      <c r="M274" s="539">
        <f>'S Admi'!N5</f>
        <v>6.1100000000000002E-2</v>
      </c>
      <c r="N274" s="539">
        <f>'S Admi'!O5</f>
        <v>8.7099999999999997E-2</v>
      </c>
      <c r="O274" s="539">
        <f>'S Admi'!P5</f>
        <v>0.18229999999999999</v>
      </c>
      <c r="P274" s="539">
        <f>'S Admi'!Q5</f>
        <v>5.9499999999999997E-2</v>
      </c>
      <c r="Q274" s="539">
        <f>'S Admi'!R5</f>
        <v>3.5099999999999999E-2</v>
      </c>
      <c r="R274" s="539">
        <f>'S Admi'!S5</f>
        <v>0.16170000000000001</v>
      </c>
      <c r="S274" s="539">
        <f>'S Admi'!T5</f>
        <v>6.8199999999999997E-2</v>
      </c>
      <c r="T274" s="539">
        <f>'S Admi'!U5</f>
        <v>3.9400000000000004E-2</v>
      </c>
      <c r="U274" s="539">
        <f>'S Admi'!V5</f>
        <v>1.0000000000000002</v>
      </c>
      <c r="V274" s="1975">
        <f>'S Admi'!W5</f>
        <v>0.37</v>
      </c>
      <c r="W274" s="540">
        <f>+(U274/U274)*V274</f>
        <v>0.37</v>
      </c>
    </row>
    <row r="275" spans="1:23" ht="15.75" customHeight="1">
      <c r="A275" s="2019"/>
      <c r="B275" s="1616"/>
      <c r="C275" s="1678"/>
      <c r="D275" s="1616"/>
      <c r="E275" s="1616"/>
      <c r="F275" s="1713"/>
      <c r="G275" s="1713"/>
      <c r="H275" s="285" t="s">
        <v>78</v>
      </c>
      <c r="I275" s="648">
        <f>'S Admi'!J6</f>
        <v>7.6999999999999999E-2</v>
      </c>
      <c r="J275" s="648">
        <f>'S Admi'!K6</f>
        <v>1.6400000000000001E-2</v>
      </c>
      <c r="K275" s="648">
        <f>'S Admi'!L6</f>
        <v>6.83E-2</v>
      </c>
      <c r="L275" s="648">
        <f>'S Admi'!M6</f>
        <v>0.14390000000000003</v>
      </c>
      <c r="M275" s="648">
        <f>'S Admi'!N6</f>
        <v>6.1100000000000002E-2</v>
      </c>
      <c r="N275" s="648">
        <f>'S Admi'!O6</f>
        <v>8.7099999999999997E-2</v>
      </c>
      <c r="O275" s="648">
        <f>'S Admi'!P6</f>
        <v>0.18229999999999999</v>
      </c>
      <c r="P275" s="648">
        <f>'S Admi'!Q6</f>
        <v>5.9499999999999997E-2</v>
      </c>
      <c r="Q275" s="648">
        <f>'S Admi'!R6</f>
        <v>3.5099999999999999E-2</v>
      </c>
      <c r="R275" s="648">
        <f>'S Admi'!S6</f>
        <v>0.16170000000000001</v>
      </c>
      <c r="S275" s="649" t="str">
        <f>'S Admi'!T6</f>
        <v>6.82%</v>
      </c>
      <c r="T275" s="649" t="str">
        <f>'S Admi'!U6</f>
        <v>3.94%</v>
      </c>
      <c r="U275" s="648">
        <f>'S Admi'!V6</f>
        <v>0.89240000000000008</v>
      </c>
      <c r="V275" s="1942"/>
      <c r="W275" s="541">
        <f>+U275/U274*V274</f>
        <v>0.33018799999999993</v>
      </c>
    </row>
    <row r="276" spans="1:23" ht="15.75" customHeight="1">
      <c r="A276" s="2019"/>
      <c r="B276" s="1616"/>
      <c r="C276" s="1678"/>
      <c r="D276" s="1616"/>
      <c r="E276" s="1616"/>
      <c r="F276" s="1713"/>
      <c r="G276" s="1713"/>
      <c r="H276" s="203" t="s">
        <v>79</v>
      </c>
      <c r="I276" s="214">
        <f t="shared" ref="I276:U276" si="141">IF(OR(I275=0,I274=0),0,I275/I274)</f>
        <v>1</v>
      </c>
      <c r="J276" s="214">
        <f t="shared" si="141"/>
        <v>1</v>
      </c>
      <c r="K276" s="214">
        <f t="shared" si="141"/>
        <v>1</v>
      </c>
      <c r="L276" s="214">
        <f t="shared" si="141"/>
        <v>1</v>
      </c>
      <c r="M276" s="214">
        <f t="shared" si="141"/>
        <v>1</v>
      </c>
      <c r="N276" s="214">
        <f t="shared" si="141"/>
        <v>1</v>
      </c>
      <c r="O276" s="214">
        <f t="shared" si="141"/>
        <v>1</v>
      </c>
      <c r="P276" s="214">
        <f t="shared" si="141"/>
        <v>1</v>
      </c>
      <c r="Q276" s="214">
        <f t="shared" si="141"/>
        <v>1</v>
      </c>
      <c r="R276" s="214">
        <f t="shared" si="141"/>
        <v>1</v>
      </c>
      <c r="S276" s="214" t="e">
        <f t="shared" si="141"/>
        <v>#VALUE!</v>
      </c>
      <c r="T276" s="214" t="e">
        <f t="shared" si="141"/>
        <v>#VALUE!</v>
      </c>
      <c r="U276" s="214">
        <f t="shared" si="141"/>
        <v>0.89239999999999986</v>
      </c>
      <c r="V276" s="224"/>
      <c r="W276" s="542">
        <f>IF(OR(W275=0,W274=0),0,W275/W274)</f>
        <v>0.89239999999999986</v>
      </c>
    </row>
    <row r="277" spans="1:23" ht="15.75" customHeight="1">
      <c r="A277" s="2019"/>
      <c r="B277" s="1616"/>
      <c r="C277" s="1678"/>
      <c r="D277" s="1616"/>
      <c r="E277" s="1616"/>
      <c r="F277" s="2005">
        <f>+'PAA 2018'!K775</f>
        <v>155.96600000000001</v>
      </c>
      <c r="G277" s="1952" t="str">
        <f>+'PAA 2018'!L775</f>
        <v>Kw</v>
      </c>
      <c r="H277" s="298" t="s">
        <v>47</v>
      </c>
      <c r="I277" s="369">
        <f>'S Admi'!J7</f>
        <v>0</v>
      </c>
      <c r="J277" s="369">
        <f>'S Admi'!K7</f>
        <v>0</v>
      </c>
      <c r="K277" s="369">
        <f>'S Admi'!L7</f>
        <v>0</v>
      </c>
      <c r="L277" s="653">
        <f>'S Admi'!M7</f>
        <v>155.97</v>
      </c>
      <c r="M277" s="369">
        <f>'S Admi'!N7</f>
        <v>0</v>
      </c>
      <c r="N277" s="369">
        <f>'S Admi'!O7</f>
        <v>0</v>
      </c>
      <c r="O277" s="653">
        <f>'S Admi'!P7</f>
        <v>155.97</v>
      </c>
      <c r="P277" s="369">
        <f>'S Admi'!Q7</f>
        <v>0</v>
      </c>
      <c r="Q277" s="369">
        <f>'S Admi'!R7</f>
        <v>0</v>
      </c>
      <c r="R277" s="653">
        <f>'S Admi'!S7</f>
        <v>155.97</v>
      </c>
      <c r="S277" s="369">
        <f>'S Admi'!T7</f>
        <v>0</v>
      </c>
      <c r="T277" s="653">
        <f>'S Admi'!U7</f>
        <v>155.97</v>
      </c>
      <c r="U277" s="301">
        <f>'S Admi'!V7</f>
        <v>155.97</v>
      </c>
      <c r="V277" s="1934">
        <f>'S Admi'!W7</f>
        <v>5.0000000000000001E-3</v>
      </c>
      <c r="W277" s="543">
        <f>+(U277/U277)*V277</f>
        <v>5.0000000000000001E-3</v>
      </c>
    </row>
    <row r="278" spans="1:23" ht="15.75" customHeight="1">
      <c r="A278" s="2019"/>
      <c r="B278" s="1616"/>
      <c r="C278" s="1678"/>
      <c r="D278" s="1616"/>
      <c r="E278" s="1616"/>
      <c r="F278" s="1616"/>
      <c r="G278" s="1616"/>
      <c r="H278" s="303" t="s">
        <v>78</v>
      </c>
      <c r="I278" s="656">
        <f>'S Admi'!J8</f>
        <v>0</v>
      </c>
      <c r="J278" s="656">
        <f>'S Admi'!K8</f>
        <v>0</v>
      </c>
      <c r="K278" s="656">
        <f>'S Admi'!L8</f>
        <v>0</v>
      </c>
      <c r="L278" s="657">
        <f>'S Admi'!M8</f>
        <v>147.31</v>
      </c>
      <c r="M278" s="656">
        <f>'S Admi'!N8</f>
        <v>0</v>
      </c>
      <c r="N278" s="656">
        <f>'S Admi'!O8</f>
        <v>0</v>
      </c>
      <c r="O278" s="657">
        <f>'S Admi'!P8</f>
        <v>148.80000000000001</v>
      </c>
      <c r="P278" s="656">
        <f>'S Admi'!Q8</f>
        <v>0</v>
      </c>
      <c r="Q278" s="656">
        <f>'S Admi'!R8</f>
        <v>0</v>
      </c>
      <c r="R278" s="660">
        <f>'S Admi'!S8</f>
        <v>153.6</v>
      </c>
      <c r="S278" s="656">
        <f>'S Admi'!T8</f>
        <v>0</v>
      </c>
      <c r="T278" s="656" t="str">
        <f>'S Admi'!U8</f>
        <v>155.97</v>
      </c>
      <c r="U278" s="657">
        <f>'S Admi'!V8</f>
        <v>449.71000000000004</v>
      </c>
      <c r="V278" s="1933"/>
      <c r="W278" s="544">
        <f>+U278/U277*V277</f>
        <v>1.441655446560236E-2</v>
      </c>
    </row>
    <row r="279" spans="1:23" ht="15.75" customHeight="1">
      <c r="A279" s="2019"/>
      <c r="B279" s="1616"/>
      <c r="C279" s="1678"/>
      <c r="D279" s="1616"/>
      <c r="E279" s="1616"/>
      <c r="F279" s="1619"/>
      <c r="G279" s="1619"/>
      <c r="H279" s="203" t="s">
        <v>79</v>
      </c>
      <c r="I279" s="204">
        <f t="shared" ref="I279:U279" si="142">IF(OR(I278=0,I277=0),0,I278/I277)</f>
        <v>0</v>
      </c>
      <c r="J279" s="204">
        <f t="shared" si="142"/>
        <v>0</v>
      </c>
      <c r="K279" s="204">
        <f t="shared" si="142"/>
        <v>0</v>
      </c>
      <c r="L279" s="204">
        <f t="shared" si="142"/>
        <v>0.94447650189138943</v>
      </c>
      <c r="M279" s="204">
        <f t="shared" si="142"/>
        <v>0</v>
      </c>
      <c r="N279" s="204">
        <f t="shared" si="142"/>
        <v>0</v>
      </c>
      <c r="O279" s="204">
        <f t="shared" si="142"/>
        <v>0.95402962108097722</v>
      </c>
      <c r="P279" s="204">
        <f t="shared" si="142"/>
        <v>0</v>
      </c>
      <c r="Q279" s="204">
        <f t="shared" si="142"/>
        <v>0</v>
      </c>
      <c r="R279" s="204">
        <f t="shared" si="142"/>
        <v>0.98480477014810541</v>
      </c>
      <c r="S279" s="204">
        <f t="shared" si="142"/>
        <v>0</v>
      </c>
      <c r="T279" s="204" t="e">
        <f t="shared" si="142"/>
        <v>#VALUE!</v>
      </c>
      <c r="U279" s="204">
        <f t="shared" si="142"/>
        <v>2.8833108931204721</v>
      </c>
      <c r="V279" s="224"/>
      <c r="W279" s="607">
        <f>IF(OR(W278=0,W277=0),0,W278/W277)</f>
        <v>2.8833108931204721</v>
      </c>
    </row>
    <row r="280" spans="1:23" ht="15.75" customHeight="1">
      <c r="A280" s="2019"/>
      <c r="B280" s="1616"/>
      <c r="C280" s="1678"/>
      <c r="D280" s="1616"/>
      <c r="E280" s="1616"/>
      <c r="F280" s="1952">
        <f>+'PAA 2018'!K777</f>
        <v>1</v>
      </c>
      <c r="G280" s="1952" t="str">
        <f>+'PAA 2018'!L777</f>
        <v>Porcentaje</v>
      </c>
      <c r="H280" s="276" t="s">
        <v>47</v>
      </c>
      <c r="I280" s="315">
        <f>'S Admi'!J9</f>
        <v>0</v>
      </c>
      <c r="J280" s="315">
        <f>'S Admi'!K9</f>
        <v>0</v>
      </c>
      <c r="K280" s="315">
        <f>'S Admi'!L9</f>
        <v>0</v>
      </c>
      <c r="L280" s="315">
        <f>'S Admi'!M9</f>
        <v>0</v>
      </c>
      <c r="M280" s="315">
        <f>'S Admi'!N9</f>
        <v>0.5</v>
      </c>
      <c r="N280" s="315">
        <f>'S Admi'!O9</f>
        <v>0</v>
      </c>
      <c r="O280" s="315">
        <f>'S Admi'!P9</f>
        <v>0</v>
      </c>
      <c r="P280" s="315">
        <f>'S Admi'!Q9</f>
        <v>0</v>
      </c>
      <c r="Q280" s="315">
        <f>'S Admi'!R9</f>
        <v>0</v>
      </c>
      <c r="R280" s="315">
        <f>'S Admi'!S9</f>
        <v>0</v>
      </c>
      <c r="S280" s="315">
        <f>'S Admi'!T9</f>
        <v>0.5</v>
      </c>
      <c r="T280" s="315">
        <f>'S Admi'!U9</f>
        <v>0</v>
      </c>
      <c r="U280" s="315">
        <f>'S Admi'!V9</f>
        <v>1</v>
      </c>
      <c r="V280" s="1944">
        <f>'S Admi'!W9</f>
        <v>5.0000000000000001E-3</v>
      </c>
      <c r="W280" s="612">
        <f>+(U280/U280)*V280</f>
        <v>5.0000000000000001E-3</v>
      </c>
    </row>
    <row r="281" spans="1:23" ht="15.75" customHeight="1">
      <c r="A281" s="2019"/>
      <c r="B281" s="1616"/>
      <c r="C281" s="1678"/>
      <c r="D281" s="1616"/>
      <c r="E281" s="1616"/>
      <c r="F281" s="1616"/>
      <c r="G281" s="1616"/>
      <c r="H281" s="285" t="s">
        <v>78</v>
      </c>
      <c r="I281" s="674">
        <f>'S Admi'!J10</f>
        <v>0</v>
      </c>
      <c r="J281" s="674">
        <f>'S Admi'!K10</f>
        <v>0</v>
      </c>
      <c r="K281" s="674">
        <f>'S Admi'!L10</f>
        <v>0</v>
      </c>
      <c r="L281" s="674">
        <f>'S Admi'!M10</f>
        <v>0</v>
      </c>
      <c r="M281" s="369">
        <f>'S Admi'!N10</f>
        <v>0.5</v>
      </c>
      <c r="N281" s="674">
        <f>'S Admi'!O10</f>
        <v>0</v>
      </c>
      <c r="O281" s="674">
        <f>'S Admi'!P10</f>
        <v>0</v>
      </c>
      <c r="P281" s="674">
        <f>'S Admi'!Q10</f>
        <v>0</v>
      </c>
      <c r="Q281" s="674">
        <f>'S Admi'!R10</f>
        <v>0</v>
      </c>
      <c r="R281" s="674">
        <f>'S Admi'!S10</f>
        <v>0</v>
      </c>
      <c r="S281" s="333">
        <f>'S Admi'!T10</f>
        <v>0.5</v>
      </c>
      <c r="T281" s="674">
        <f>'S Admi'!U10</f>
        <v>0</v>
      </c>
      <c r="U281" s="369">
        <f>'S Admi'!V10</f>
        <v>1</v>
      </c>
      <c r="V281" s="1942"/>
      <c r="W281" s="541">
        <f>+U281/U280*V280</f>
        <v>5.0000000000000001E-3</v>
      </c>
    </row>
    <row r="282" spans="1:23" ht="15.75" customHeight="1">
      <c r="A282" s="2019"/>
      <c r="B282" s="1616"/>
      <c r="C282" s="1678"/>
      <c r="D282" s="1616"/>
      <c r="E282" s="1616"/>
      <c r="F282" s="1619"/>
      <c r="G282" s="1619"/>
      <c r="H282" s="203" t="s">
        <v>79</v>
      </c>
      <c r="I282" s="214">
        <f t="shared" ref="I282:U282" si="143">IF(OR(I281=0,I280=0),0,I281/I280)</f>
        <v>0</v>
      </c>
      <c r="J282" s="214">
        <f t="shared" si="143"/>
        <v>0</v>
      </c>
      <c r="K282" s="214">
        <f t="shared" si="143"/>
        <v>0</v>
      </c>
      <c r="L282" s="214">
        <f t="shared" si="143"/>
        <v>0</v>
      </c>
      <c r="M282" s="214">
        <f t="shared" si="143"/>
        <v>1</v>
      </c>
      <c r="N282" s="214">
        <f t="shared" si="143"/>
        <v>0</v>
      </c>
      <c r="O282" s="214">
        <f t="shared" si="143"/>
        <v>0</v>
      </c>
      <c r="P282" s="214">
        <f t="shared" si="143"/>
        <v>0</v>
      </c>
      <c r="Q282" s="214">
        <f t="shared" si="143"/>
        <v>0</v>
      </c>
      <c r="R282" s="214">
        <f t="shared" si="143"/>
        <v>0</v>
      </c>
      <c r="S282" s="214">
        <f t="shared" si="143"/>
        <v>1</v>
      </c>
      <c r="T282" s="214">
        <f t="shared" si="143"/>
        <v>0</v>
      </c>
      <c r="U282" s="214">
        <f t="shared" si="143"/>
        <v>1</v>
      </c>
      <c r="V282" s="224"/>
      <c r="W282" s="542">
        <f>IF(OR(W281=0,W280=0),0,W281/W280)</f>
        <v>1</v>
      </c>
    </row>
    <row r="283" spans="1:23" ht="15.75" customHeight="1">
      <c r="A283" s="2019"/>
      <c r="B283" s="1616"/>
      <c r="C283" s="1678"/>
      <c r="D283" s="1616"/>
      <c r="E283" s="1616"/>
      <c r="F283" s="1952">
        <f>+'PAA 2018'!K779</f>
        <v>1</v>
      </c>
      <c r="G283" s="1952" t="str">
        <f>+'PAA 2018'!L779</f>
        <v>Porcentaje</v>
      </c>
      <c r="H283" s="298" t="s">
        <v>47</v>
      </c>
      <c r="I283" s="369">
        <f>'S Admi'!J11</f>
        <v>0</v>
      </c>
      <c r="J283" s="369">
        <f>'S Admi'!K11</f>
        <v>0</v>
      </c>
      <c r="K283" s="369">
        <f>'S Admi'!L11</f>
        <v>0</v>
      </c>
      <c r="L283" s="369">
        <f>'S Admi'!M11</f>
        <v>0</v>
      </c>
      <c r="M283" s="369">
        <f>'S Admi'!N11</f>
        <v>0.5</v>
      </c>
      <c r="N283" s="369">
        <f>'S Admi'!O11</f>
        <v>0</v>
      </c>
      <c r="O283" s="369">
        <f>'S Admi'!P11</f>
        <v>0</v>
      </c>
      <c r="P283" s="369">
        <f>'S Admi'!Q11</f>
        <v>0</v>
      </c>
      <c r="Q283" s="369">
        <f>'S Admi'!R11</f>
        <v>0</v>
      </c>
      <c r="R283" s="369">
        <f>'S Admi'!S11</f>
        <v>0</v>
      </c>
      <c r="S283" s="369">
        <f>'S Admi'!T11</f>
        <v>0.5</v>
      </c>
      <c r="T283" s="369">
        <f>'S Admi'!U11</f>
        <v>0</v>
      </c>
      <c r="U283" s="369">
        <f>'S Admi'!V11</f>
        <v>1</v>
      </c>
      <c r="V283" s="1934">
        <f>'S Admi'!W11</f>
        <v>5.0000000000000001E-3</v>
      </c>
      <c r="W283" s="543">
        <f>+(U283/U283)*V283</f>
        <v>5.0000000000000001E-3</v>
      </c>
    </row>
    <row r="284" spans="1:23" ht="15.75" customHeight="1">
      <c r="A284" s="2019"/>
      <c r="B284" s="1616"/>
      <c r="C284" s="1678"/>
      <c r="D284" s="1616"/>
      <c r="E284" s="1616"/>
      <c r="F284" s="1616"/>
      <c r="G284" s="1616"/>
      <c r="H284" s="303" t="s">
        <v>78</v>
      </c>
      <c r="I284" s="656">
        <f>'S Admi'!J12</f>
        <v>0</v>
      </c>
      <c r="J284" s="656">
        <f>'S Admi'!K12</f>
        <v>0</v>
      </c>
      <c r="K284" s="656">
        <f>'S Admi'!L12</f>
        <v>0</v>
      </c>
      <c r="L284" s="656">
        <f>'S Admi'!M12</f>
        <v>0</v>
      </c>
      <c r="M284" s="315">
        <f>'S Admi'!N12</f>
        <v>0.5</v>
      </c>
      <c r="N284" s="656">
        <f>'S Admi'!O12</f>
        <v>0</v>
      </c>
      <c r="O284" s="656">
        <f>'S Admi'!P12</f>
        <v>0</v>
      </c>
      <c r="P284" s="656">
        <f>'S Admi'!Q12</f>
        <v>0</v>
      </c>
      <c r="Q284" s="656">
        <f>'S Admi'!R12</f>
        <v>0</v>
      </c>
      <c r="R284" s="656">
        <f>'S Admi'!S12</f>
        <v>0</v>
      </c>
      <c r="S284" s="682">
        <f>'S Admi'!T12</f>
        <v>0.5</v>
      </c>
      <c r="T284" s="656">
        <f>'S Admi'!U12</f>
        <v>0</v>
      </c>
      <c r="U284" s="315">
        <f>'S Admi'!V12</f>
        <v>1</v>
      </c>
      <c r="V284" s="1933"/>
      <c r="W284" s="544">
        <f>+U284/U283*V283</f>
        <v>5.0000000000000001E-3</v>
      </c>
    </row>
    <row r="285" spans="1:23" ht="15.75" customHeight="1">
      <c r="A285" s="2019"/>
      <c r="B285" s="1616"/>
      <c r="C285" s="1678"/>
      <c r="D285" s="1616"/>
      <c r="E285" s="1616"/>
      <c r="F285" s="1619"/>
      <c r="G285" s="1619"/>
      <c r="H285" s="203" t="s">
        <v>79</v>
      </c>
      <c r="I285" s="204">
        <f t="shared" ref="I285:U285" si="144">IF(OR(I284=0,I283=0),0,I284/I283)</f>
        <v>0</v>
      </c>
      <c r="J285" s="204">
        <f t="shared" si="144"/>
        <v>0</v>
      </c>
      <c r="K285" s="204">
        <f t="shared" si="144"/>
        <v>0</v>
      </c>
      <c r="L285" s="204">
        <f t="shared" si="144"/>
        <v>0</v>
      </c>
      <c r="M285" s="204">
        <f t="shared" si="144"/>
        <v>1</v>
      </c>
      <c r="N285" s="204">
        <f t="shared" si="144"/>
        <v>0</v>
      </c>
      <c r="O285" s="204">
        <f t="shared" si="144"/>
        <v>0</v>
      </c>
      <c r="P285" s="204">
        <f t="shared" si="144"/>
        <v>0</v>
      </c>
      <c r="Q285" s="204">
        <f t="shared" si="144"/>
        <v>0</v>
      </c>
      <c r="R285" s="204">
        <f t="shared" si="144"/>
        <v>0</v>
      </c>
      <c r="S285" s="204">
        <f t="shared" si="144"/>
        <v>1</v>
      </c>
      <c r="T285" s="204">
        <f t="shared" si="144"/>
        <v>0</v>
      </c>
      <c r="U285" s="204">
        <f t="shared" si="144"/>
        <v>1</v>
      </c>
      <c r="V285" s="224"/>
      <c r="W285" s="607">
        <f>IF(OR(W284=0,W283=0),0,W284/W283)</f>
        <v>1</v>
      </c>
    </row>
    <row r="286" spans="1:23" ht="15.75" customHeight="1">
      <c r="A286" s="2019"/>
      <c r="B286" s="1616"/>
      <c r="C286" s="1678"/>
      <c r="D286" s="1616"/>
      <c r="E286" s="1616"/>
      <c r="F286" s="2005">
        <f>+'PAA 2018'!K781</f>
        <v>1356.2</v>
      </c>
      <c r="G286" s="1952" t="str">
        <f>+'PAA 2018'!L781</f>
        <v>m3</v>
      </c>
      <c r="H286" s="276" t="s">
        <v>47</v>
      </c>
      <c r="I286" s="315">
        <f>'S Admi'!J13</f>
        <v>0</v>
      </c>
      <c r="J286" s="315">
        <f>'S Admi'!K13</f>
        <v>0</v>
      </c>
      <c r="K286" s="315">
        <f>'S Admi'!L13</f>
        <v>0</v>
      </c>
      <c r="L286" s="315">
        <f>'S Admi'!M13</f>
        <v>0</v>
      </c>
      <c r="M286" s="315">
        <f>'S Admi'!N13</f>
        <v>0</v>
      </c>
      <c r="N286" s="278">
        <f>'S Admi'!O13</f>
        <v>1356.2</v>
      </c>
      <c r="O286" s="315">
        <f>'S Admi'!P13</f>
        <v>0</v>
      </c>
      <c r="P286" s="315">
        <f>'S Admi'!Q13</f>
        <v>0</v>
      </c>
      <c r="Q286" s="315">
        <f>'S Admi'!R13</f>
        <v>0</v>
      </c>
      <c r="R286" s="315">
        <f>'S Admi'!S13</f>
        <v>0</v>
      </c>
      <c r="S286" s="315">
        <f>'S Admi'!T13</f>
        <v>0</v>
      </c>
      <c r="T286" s="278">
        <f>'S Admi'!U13</f>
        <v>1356.2</v>
      </c>
      <c r="U286" s="686">
        <f>'S Admi'!V13</f>
        <v>1356.2</v>
      </c>
      <c r="V286" s="1944">
        <f>'S Admi'!W13</f>
        <v>5.0000000000000001E-3</v>
      </c>
      <c r="W286" s="612">
        <f>+(U286/U286)*V286</f>
        <v>5.0000000000000001E-3</v>
      </c>
    </row>
    <row r="287" spans="1:23" ht="15.75" customHeight="1">
      <c r="A287" s="2019"/>
      <c r="B287" s="1616"/>
      <c r="C287" s="1678"/>
      <c r="D287" s="1616"/>
      <c r="E287" s="1616"/>
      <c r="F287" s="1616"/>
      <c r="G287" s="1616"/>
      <c r="H287" s="285" t="s">
        <v>78</v>
      </c>
      <c r="I287" s="674">
        <f>'S Admi'!J14</f>
        <v>0</v>
      </c>
      <c r="J287" s="674">
        <f>'S Admi'!K14</f>
        <v>0</v>
      </c>
      <c r="K287" s="674">
        <f>'S Admi'!L14</f>
        <v>0</v>
      </c>
      <c r="L287" s="674">
        <f>'S Admi'!M14</f>
        <v>0</v>
      </c>
      <c r="M287" s="674">
        <f>'S Admi'!N14</f>
        <v>0</v>
      </c>
      <c r="N287" s="687">
        <f>'S Admi'!O14</f>
        <v>1466</v>
      </c>
      <c r="O287" s="674">
        <f>'S Admi'!P14</f>
        <v>0</v>
      </c>
      <c r="P287" s="674">
        <f>'S Admi'!Q14</f>
        <v>0</v>
      </c>
      <c r="Q287" s="674">
        <f>'S Admi'!R14</f>
        <v>0</v>
      </c>
      <c r="R287" s="674">
        <f>'S Admi'!S14</f>
        <v>0</v>
      </c>
      <c r="S287" s="674">
        <f>'S Admi'!T14</f>
        <v>0</v>
      </c>
      <c r="T287" s="653">
        <f>'S Admi'!U14</f>
        <v>1356.2</v>
      </c>
      <c r="U287" s="687">
        <f>'S Admi'!V14</f>
        <v>2822.2</v>
      </c>
      <c r="V287" s="1942"/>
      <c r="W287" s="541">
        <f>+U287/U286*V286</f>
        <v>1.0404807550508774E-2</v>
      </c>
    </row>
    <row r="288" spans="1:23" ht="15.75" customHeight="1">
      <c r="A288" s="2019"/>
      <c r="B288" s="1616"/>
      <c r="C288" s="1678"/>
      <c r="D288" s="1616"/>
      <c r="E288" s="1616"/>
      <c r="F288" s="1619"/>
      <c r="G288" s="1619"/>
      <c r="H288" s="203" t="s">
        <v>79</v>
      </c>
      <c r="I288" s="214">
        <f t="shared" ref="I288:U288" si="145">IF(OR(I287=0,I286=0),0,I287/I286)</f>
        <v>0</v>
      </c>
      <c r="J288" s="214">
        <f t="shared" si="145"/>
        <v>0</v>
      </c>
      <c r="K288" s="214">
        <f t="shared" si="145"/>
        <v>0</v>
      </c>
      <c r="L288" s="214">
        <f t="shared" si="145"/>
        <v>0</v>
      </c>
      <c r="M288" s="214">
        <f t="shared" si="145"/>
        <v>0</v>
      </c>
      <c r="N288" s="214">
        <f t="shared" si="145"/>
        <v>1.0809615101017549</v>
      </c>
      <c r="O288" s="214">
        <f t="shared" si="145"/>
        <v>0</v>
      </c>
      <c r="P288" s="214">
        <f t="shared" si="145"/>
        <v>0</v>
      </c>
      <c r="Q288" s="214">
        <f t="shared" si="145"/>
        <v>0</v>
      </c>
      <c r="R288" s="214">
        <f t="shared" si="145"/>
        <v>0</v>
      </c>
      <c r="S288" s="214">
        <f t="shared" si="145"/>
        <v>0</v>
      </c>
      <c r="T288" s="214">
        <f t="shared" si="145"/>
        <v>1</v>
      </c>
      <c r="U288" s="214">
        <f t="shared" si="145"/>
        <v>2.0809615101017549</v>
      </c>
      <c r="V288" s="224"/>
      <c r="W288" s="542">
        <f>IF(OR(W287=0,W286=0),0,W287/W286)</f>
        <v>2.0809615101017549</v>
      </c>
    </row>
    <row r="289" spans="1:23" ht="15.75" customHeight="1">
      <c r="A289" s="2019"/>
      <c r="B289" s="1616"/>
      <c r="C289" s="1678"/>
      <c r="D289" s="1616"/>
      <c r="E289" s="1616"/>
      <c r="F289" s="2005">
        <f>+'PAA 2018'!K783</f>
        <v>50</v>
      </c>
      <c r="G289" s="1952" t="str">
        <f>+'PAA 2018'!L783</f>
        <v>Árboles</v>
      </c>
      <c r="H289" s="298" t="s">
        <v>47</v>
      </c>
      <c r="I289" s="369">
        <f>'S Admi'!J15</f>
        <v>0</v>
      </c>
      <c r="J289" s="369">
        <f>'S Admi'!K15</f>
        <v>0</v>
      </c>
      <c r="K289" s="653">
        <f>'S Admi'!L15</f>
        <v>10</v>
      </c>
      <c r="L289" s="369">
        <f>'S Admi'!M15</f>
        <v>0</v>
      </c>
      <c r="M289" s="369">
        <f>'S Admi'!N15</f>
        <v>0</v>
      </c>
      <c r="N289" s="653">
        <f>'S Admi'!O15</f>
        <v>10</v>
      </c>
      <c r="O289" s="369">
        <f>'S Admi'!P15</f>
        <v>0</v>
      </c>
      <c r="P289" s="369">
        <f>'S Admi'!Q15</f>
        <v>0</v>
      </c>
      <c r="Q289" s="653">
        <f>'S Admi'!R15</f>
        <v>12</v>
      </c>
      <c r="R289" s="369">
        <f>'S Admi'!S15</f>
        <v>0</v>
      </c>
      <c r="S289" s="369">
        <f>'S Admi'!T15</f>
        <v>0</v>
      </c>
      <c r="T289" s="653">
        <f>'S Admi'!U15</f>
        <v>18</v>
      </c>
      <c r="U289" s="377">
        <f>'S Admi'!V15</f>
        <v>50</v>
      </c>
      <c r="V289" s="1934">
        <f>'S Admi'!W15</f>
        <v>5.0000000000000001E-3</v>
      </c>
      <c r="W289" s="543">
        <f>+(U289/U289)*V289</f>
        <v>5.0000000000000001E-3</v>
      </c>
    </row>
    <row r="290" spans="1:23" ht="15.75" customHeight="1">
      <c r="A290" s="2019"/>
      <c r="B290" s="1616"/>
      <c r="C290" s="1678"/>
      <c r="D290" s="1616"/>
      <c r="E290" s="1616"/>
      <c r="F290" s="1616"/>
      <c r="G290" s="1616"/>
      <c r="H290" s="303" t="s">
        <v>78</v>
      </c>
      <c r="I290" s="656">
        <f>'S Admi'!J16</f>
        <v>0</v>
      </c>
      <c r="J290" s="656">
        <f>'S Admi'!K16</f>
        <v>0</v>
      </c>
      <c r="K290" s="688">
        <f>'S Admi'!L16</f>
        <v>10</v>
      </c>
      <c r="L290" s="656">
        <f>'S Admi'!M16</f>
        <v>0</v>
      </c>
      <c r="M290" s="656">
        <f>'S Admi'!N16</f>
        <v>0</v>
      </c>
      <c r="N290" s="656">
        <f>'S Admi'!O16</f>
        <v>3</v>
      </c>
      <c r="O290" s="656">
        <f>'S Admi'!P16</f>
        <v>0</v>
      </c>
      <c r="P290" s="656">
        <f>'S Admi'!Q16</f>
        <v>0</v>
      </c>
      <c r="Q290" s="656">
        <f>'S Admi'!R16</f>
        <v>9</v>
      </c>
      <c r="R290" s="656">
        <f>'S Admi'!S16</f>
        <v>0</v>
      </c>
      <c r="S290" s="656">
        <f>'S Admi'!T16</f>
        <v>0</v>
      </c>
      <c r="T290" s="656">
        <f>'S Admi'!U16</f>
        <v>18</v>
      </c>
      <c r="U290" s="283">
        <f>'S Admi'!V16</f>
        <v>40</v>
      </c>
      <c r="V290" s="1933"/>
      <c r="W290" s="544">
        <f>+U290/U289*V289</f>
        <v>4.0000000000000001E-3</v>
      </c>
    </row>
    <row r="291" spans="1:23" ht="15.75" customHeight="1">
      <c r="A291" s="2019"/>
      <c r="B291" s="1616"/>
      <c r="C291" s="1678"/>
      <c r="D291" s="1616"/>
      <c r="E291" s="1616"/>
      <c r="F291" s="1619"/>
      <c r="G291" s="1619"/>
      <c r="H291" s="203" t="s">
        <v>79</v>
      </c>
      <c r="I291" s="204">
        <f t="shared" ref="I291:U291" si="146">IF(OR(I290=0,I289=0),0,I290/I289)</f>
        <v>0</v>
      </c>
      <c r="J291" s="204">
        <f t="shared" si="146"/>
        <v>0</v>
      </c>
      <c r="K291" s="204">
        <f t="shared" si="146"/>
        <v>1</v>
      </c>
      <c r="L291" s="204">
        <f t="shared" si="146"/>
        <v>0</v>
      </c>
      <c r="M291" s="204">
        <f t="shared" si="146"/>
        <v>0</v>
      </c>
      <c r="N291" s="204">
        <f t="shared" si="146"/>
        <v>0.3</v>
      </c>
      <c r="O291" s="204">
        <f t="shared" si="146"/>
        <v>0</v>
      </c>
      <c r="P291" s="204">
        <f t="shared" si="146"/>
        <v>0</v>
      </c>
      <c r="Q291" s="204">
        <f t="shared" si="146"/>
        <v>0.75</v>
      </c>
      <c r="R291" s="204">
        <f t="shared" si="146"/>
        <v>0</v>
      </c>
      <c r="S291" s="204">
        <f t="shared" si="146"/>
        <v>0</v>
      </c>
      <c r="T291" s="204">
        <f t="shared" si="146"/>
        <v>1</v>
      </c>
      <c r="U291" s="204">
        <f t="shared" si="146"/>
        <v>0.8</v>
      </c>
      <c r="V291" s="224"/>
      <c r="W291" s="607">
        <f>IF(OR(W290=0,W289=0),0,W290/W289)</f>
        <v>0.8</v>
      </c>
    </row>
    <row r="292" spans="1:23" ht="15.75" customHeight="1">
      <c r="A292" s="2019"/>
      <c r="B292" s="1616"/>
      <c r="C292" s="1678"/>
      <c r="D292" s="1616"/>
      <c r="E292" s="1616"/>
      <c r="F292" s="1952">
        <f>+'PAA 2018'!K785</f>
        <v>1</v>
      </c>
      <c r="G292" s="1952" t="str">
        <f>+'PAA 2018'!L785</f>
        <v>Porcentaje</v>
      </c>
      <c r="H292" s="276" t="s">
        <v>47</v>
      </c>
      <c r="I292" s="315">
        <f>'S Admi'!J17</f>
        <v>0</v>
      </c>
      <c r="J292" s="315">
        <f>'S Admi'!K17</f>
        <v>0</v>
      </c>
      <c r="K292" s="315">
        <f>'S Admi'!L17</f>
        <v>0</v>
      </c>
      <c r="L292" s="315">
        <f>'S Admi'!M17</f>
        <v>0</v>
      </c>
      <c r="M292" s="315">
        <f>'S Admi'!N17</f>
        <v>0</v>
      </c>
      <c r="N292" s="315">
        <f>'S Admi'!O17</f>
        <v>1</v>
      </c>
      <c r="O292" s="315">
        <f>'S Admi'!P17</f>
        <v>0</v>
      </c>
      <c r="P292" s="315">
        <f>'S Admi'!Q17</f>
        <v>0</v>
      </c>
      <c r="Q292" s="315">
        <f>'S Admi'!R17</f>
        <v>0</v>
      </c>
      <c r="R292" s="315">
        <f>'S Admi'!S17</f>
        <v>0</v>
      </c>
      <c r="S292" s="315">
        <f>'S Admi'!T17</f>
        <v>0</v>
      </c>
      <c r="T292" s="315">
        <f>'S Admi'!U17</f>
        <v>1</v>
      </c>
      <c r="U292" s="315">
        <f>'S Admi'!V17</f>
        <v>1</v>
      </c>
      <c r="V292" s="1944">
        <f>'S Admi'!W17</f>
        <v>5.0000000000000001E-3</v>
      </c>
      <c r="W292" s="612">
        <f>+(U292/U292)*V292</f>
        <v>5.0000000000000001E-3</v>
      </c>
    </row>
    <row r="293" spans="1:23" ht="15.75" customHeight="1">
      <c r="A293" s="2019"/>
      <c r="B293" s="1616"/>
      <c r="C293" s="1678"/>
      <c r="D293" s="1616"/>
      <c r="E293" s="1616"/>
      <c r="F293" s="1616"/>
      <c r="G293" s="1616"/>
      <c r="H293" s="285" t="s">
        <v>78</v>
      </c>
      <c r="I293" s="369">
        <f>'S Admi'!J18</f>
        <v>0</v>
      </c>
      <c r="J293" s="369">
        <f>'S Admi'!K18</f>
        <v>0</v>
      </c>
      <c r="K293" s="369">
        <f>'S Admi'!L18</f>
        <v>0</v>
      </c>
      <c r="L293" s="369">
        <f>'S Admi'!M18</f>
        <v>0</v>
      </c>
      <c r="M293" s="369">
        <f>'S Admi'!N18</f>
        <v>0</v>
      </c>
      <c r="N293" s="369">
        <f>'S Admi'!O18</f>
        <v>1</v>
      </c>
      <c r="O293" s="369">
        <f>'S Admi'!P18</f>
        <v>0</v>
      </c>
      <c r="P293" s="369">
        <f>'S Admi'!Q18</f>
        <v>0</v>
      </c>
      <c r="Q293" s="369">
        <f>'S Admi'!R18</f>
        <v>0</v>
      </c>
      <c r="R293" s="369">
        <f>'S Admi'!S18</f>
        <v>0</v>
      </c>
      <c r="S293" s="369">
        <f>'S Admi'!T18</f>
        <v>0</v>
      </c>
      <c r="T293" s="369">
        <f>'S Admi'!U18</f>
        <v>1</v>
      </c>
      <c r="U293" s="369">
        <f>'S Admi'!V18</f>
        <v>2</v>
      </c>
      <c r="V293" s="1942"/>
      <c r="W293" s="541">
        <f>+U293/U292*V292</f>
        <v>0.01</v>
      </c>
    </row>
    <row r="294" spans="1:23" ht="15.75" customHeight="1">
      <c r="A294" s="2019"/>
      <c r="B294" s="1616"/>
      <c r="C294" s="1678"/>
      <c r="D294" s="1616"/>
      <c r="E294" s="1616"/>
      <c r="F294" s="1619"/>
      <c r="G294" s="1619"/>
      <c r="H294" s="203" t="s">
        <v>79</v>
      </c>
      <c r="I294" s="214">
        <f t="shared" ref="I294:U294" si="147">IF(OR(I293=0,I292=0),0,I293/I292)</f>
        <v>0</v>
      </c>
      <c r="J294" s="214">
        <f t="shared" si="147"/>
        <v>0</v>
      </c>
      <c r="K294" s="214">
        <f t="shared" si="147"/>
        <v>0</v>
      </c>
      <c r="L294" s="214">
        <f t="shared" si="147"/>
        <v>0</v>
      </c>
      <c r="M294" s="214">
        <f t="shared" si="147"/>
        <v>0</v>
      </c>
      <c r="N294" s="214">
        <f t="shared" si="147"/>
        <v>1</v>
      </c>
      <c r="O294" s="214">
        <f t="shared" si="147"/>
        <v>0</v>
      </c>
      <c r="P294" s="214">
        <f t="shared" si="147"/>
        <v>0</v>
      </c>
      <c r="Q294" s="214">
        <f t="shared" si="147"/>
        <v>0</v>
      </c>
      <c r="R294" s="214">
        <f t="shared" si="147"/>
        <v>0</v>
      </c>
      <c r="S294" s="214">
        <f t="shared" si="147"/>
        <v>0</v>
      </c>
      <c r="T294" s="214">
        <f t="shared" si="147"/>
        <v>1</v>
      </c>
      <c r="U294" s="214">
        <f t="shared" si="147"/>
        <v>2</v>
      </c>
      <c r="V294" s="224"/>
      <c r="W294" s="542">
        <f>IF(OR(W293=0,W292=0),0,W293/W292)</f>
        <v>2</v>
      </c>
    </row>
    <row r="295" spans="1:23" ht="15.75" customHeight="1">
      <c r="A295" s="2019"/>
      <c r="B295" s="1616"/>
      <c r="C295" s="1678"/>
      <c r="D295" s="1910">
        <v>74</v>
      </c>
      <c r="E295" s="1914" t="str">
        <f>+'PAA 2018'!G789</f>
        <v xml:space="preserve">Infraestructura  física mantenida y adecuada </v>
      </c>
      <c r="F295" s="1910">
        <f>+'PAA 2018'!K789</f>
        <v>100</v>
      </c>
      <c r="G295" s="2003" t="str">
        <f>+'PAA 2018'!L789</f>
        <v>%</v>
      </c>
      <c r="H295" s="298" t="s">
        <v>47</v>
      </c>
      <c r="I295" s="369">
        <f>'S Admi'!J33</f>
        <v>0</v>
      </c>
      <c r="J295" s="369">
        <f>'S Admi'!K33</f>
        <v>2.0000000000000004E-2</v>
      </c>
      <c r="K295" s="369">
        <f>'S Admi'!L33</f>
        <v>5.2000000000000005E-2</v>
      </c>
      <c r="L295" s="369">
        <f>'S Admi'!M33</f>
        <v>4.0000000000000008E-2</v>
      </c>
      <c r="M295" s="369">
        <f>'S Admi'!N33</f>
        <v>8.3999999999999991E-2</v>
      </c>
      <c r="N295" s="369">
        <f>'S Admi'!O33</f>
        <v>0.13800000000000001</v>
      </c>
      <c r="O295" s="369">
        <f>'S Admi'!P33</f>
        <v>0.13600000000000001</v>
      </c>
      <c r="P295" s="369">
        <f>'S Admi'!Q33</f>
        <v>0.128</v>
      </c>
      <c r="Q295" s="369">
        <f>'S Admi'!R33</f>
        <v>0.188</v>
      </c>
      <c r="R295" s="369">
        <f>'S Admi'!S33</f>
        <v>4.8000000000000008E-2</v>
      </c>
      <c r="S295" s="369">
        <f>'S Admi'!T33</f>
        <v>4.8000000000000008E-2</v>
      </c>
      <c r="T295" s="369">
        <f>'S Admi'!U33</f>
        <v>0.11799999999999999</v>
      </c>
      <c r="U295" s="369">
        <f>'S Admi'!V33</f>
        <v>1</v>
      </c>
      <c r="V295" s="1934">
        <f>'S Admi'!W33</f>
        <v>0.45</v>
      </c>
      <c r="W295" s="543">
        <f>+(U295/U295)*V295</f>
        <v>0.45</v>
      </c>
    </row>
    <row r="296" spans="1:23" ht="15.75" customHeight="1">
      <c r="A296" s="2019"/>
      <c r="B296" s="1616"/>
      <c r="C296" s="1678"/>
      <c r="D296" s="1616"/>
      <c r="E296" s="1616"/>
      <c r="F296" s="1616"/>
      <c r="G296" s="1616"/>
      <c r="H296" s="303" t="s">
        <v>78</v>
      </c>
      <c r="I296" s="566">
        <f>'S Admi'!J34</f>
        <v>0</v>
      </c>
      <c r="J296" s="566">
        <f>'S Admi'!K34</f>
        <v>2.0000000000000004E-2</v>
      </c>
      <c r="K296" s="566">
        <f>'S Admi'!L34</f>
        <v>5.2000000000000005E-2</v>
      </c>
      <c r="L296" s="566">
        <f>'S Admi'!M34</f>
        <v>4.0000000000000008E-2</v>
      </c>
      <c r="M296" s="566">
        <f>'S Admi'!N34</f>
        <v>8.3999999999999991E-2</v>
      </c>
      <c r="N296" s="566">
        <f>'S Admi'!O34</f>
        <v>0.13800000000000001</v>
      </c>
      <c r="O296" s="566">
        <f>'S Admi'!P34</f>
        <v>0.13600000000000001</v>
      </c>
      <c r="P296" s="566">
        <f>'S Admi'!Q34</f>
        <v>0.128</v>
      </c>
      <c r="Q296" s="566">
        <f>'S Admi'!R34</f>
        <v>0.188</v>
      </c>
      <c r="R296" s="566">
        <f>'S Admi'!S34</f>
        <v>4.8000000000000008E-2</v>
      </c>
      <c r="S296" s="691" t="str">
        <f>'S Admi'!T34</f>
        <v>4.8%</v>
      </c>
      <c r="T296" s="691" t="str">
        <f>'S Admi'!U34</f>
        <v>11.8%</v>
      </c>
      <c r="U296" s="566">
        <f>'S Admi'!V34</f>
        <v>0.83400000000000007</v>
      </c>
      <c r="V296" s="1933"/>
      <c r="W296" s="544">
        <f>+U296/U295*V295</f>
        <v>0.37530000000000002</v>
      </c>
    </row>
    <row r="297" spans="1:23" ht="15.75" customHeight="1">
      <c r="A297" s="2019"/>
      <c r="B297" s="1616"/>
      <c r="C297" s="1678"/>
      <c r="D297" s="1616"/>
      <c r="E297" s="1616"/>
      <c r="F297" s="1619"/>
      <c r="G297" s="1619"/>
      <c r="H297" s="203" t="s">
        <v>79</v>
      </c>
      <c r="I297" s="204">
        <f t="shared" ref="I297:U297" si="148">IF(OR(I296=0,I295=0),0,I296/I295)</f>
        <v>0</v>
      </c>
      <c r="J297" s="204">
        <f t="shared" si="148"/>
        <v>1</v>
      </c>
      <c r="K297" s="204">
        <f t="shared" si="148"/>
        <v>1</v>
      </c>
      <c r="L297" s="204">
        <f t="shared" si="148"/>
        <v>1</v>
      </c>
      <c r="M297" s="204">
        <f t="shared" si="148"/>
        <v>1</v>
      </c>
      <c r="N297" s="204">
        <f t="shared" si="148"/>
        <v>1</v>
      </c>
      <c r="O297" s="204">
        <f t="shared" si="148"/>
        <v>1</v>
      </c>
      <c r="P297" s="204">
        <f t="shared" si="148"/>
        <v>1</v>
      </c>
      <c r="Q297" s="204">
        <f t="shared" si="148"/>
        <v>1</v>
      </c>
      <c r="R297" s="204">
        <f t="shared" si="148"/>
        <v>1</v>
      </c>
      <c r="S297" s="204" t="e">
        <f t="shared" si="148"/>
        <v>#VALUE!</v>
      </c>
      <c r="T297" s="204" t="e">
        <f t="shared" si="148"/>
        <v>#VALUE!</v>
      </c>
      <c r="U297" s="204">
        <f t="shared" si="148"/>
        <v>0.83400000000000007</v>
      </c>
      <c r="V297" s="224"/>
      <c r="W297" s="607">
        <f>IF(OR(W296=0,W295=0),0,W296/W295)</f>
        <v>0.83400000000000007</v>
      </c>
    </row>
    <row r="298" spans="1:23" ht="15.75" customHeight="1">
      <c r="A298" s="2019"/>
      <c r="B298" s="1616"/>
      <c r="C298" s="1678"/>
      <c r="D298" s="1910">
        <v>75</v>
      </c>
      <c r="E298" s="1914" t="str">
        <f>+'PAA 2018'!G795</f>
        <v>Plan de recursos físicos con seguimiento</v>
      </c>
      <c r="F298" s="1910">
        <f>+'PAA 2018'!K795</f>
        <v>100</v>
      </c>
      <c r="G298" s="2003" t="str">
        <f>+'PAA 2018'!L795</f>
        <v>%</v>
      </c>
      <c r="H298" s="276" t="s">
        <v>47</v>
      </c>
      <c r="I298" s="315">
        <f>'S Admi'!J45</f>
        <v>1.04E-2</v>
      </c>
      <c r="J298" s="315">
        <f>'S Admi'!K45</f>
        <v>1.04E-2</v>
      </c>
      <c r="K298" s="315">
        <f>'S Admi'!L45</f>
        <v>3.5400000000000001E-2</v>
      </c>
      <c r="L298" s="315">
        <f>'S Admi'!M45</f>
        <v>0.25040000000000001</v>
      </c>
      <c r="M298" s="315">
        <f>'S Admi'!N45</f>
        <v>7.2900000000000006E-2</v>
      </c>
      <c r="N298" s="315">
        <f>'S Admi'!O45</f>
        <v>2.7900000000000001E-2</v>
      </c>
      <c r="O298" s="315">
        <f>'S Admi'!P45</f>
        <v>5.2900000000000003E-2</v>
      </c>
      <c r="P298" s="315">
        <f>'S Admi'!Q45</f>
        <v>0.22040000000000001</v>
      </c>
      <c r="Q298" s="315">
        <f>'S Admi'!R45</f>
        <v>7.5399999999999995E-2</v>
      </c>
      <c r="R298" s="315">
        <f>'S Admi'!S45</f>
        <v>1.7950000000000001E-2</v>
      </c>
      <c r="S298" s="315">
        <f>'S Admi'!T45</f>
        <v>3.6700000000000003E-2</v>
      </c>
      <c r="T298" s="315">
        <f>'S Admi'!U45</f>
        <v>0.18925</v>
      </c>
      <c r="U298" s="315">
        <f>'S Admi'!V45</f>
        <v>1</v>
      </c>
      <c r="V298" s="2016">
        <f>'S Admi'!W45</f>
        <v>0.15</v>
      </c>
      <c r="W298" s="612">
        <f>+(U298/U298)*V298</f>
        <v>0.15</v>
      </c>
    </row>
    <row r="299" spans="1:23" ht="15.75" customHeight="1">
      <c r="A299" s="2019"/>
      <c r="B299" s="1616"/>
      <c r="C299" s="1678"/>
      <c r="D299" s="1616"/>
      <c r="E299" s="1616"/>
      <c r="F299" s="1616"/>
      <c r="G299" s="1616"/>
      <c r="H299" s="285" t="s">
        <v>78</v>
      </c>
      <c r="I299" s="483">
        <f>'S Admi'!J46</f>
        <v>1.04E-2</v>
      </c>
      <c r="J299" s="483">
        <f>'S Admi'!K46</f>
        <v>1.04E-2</v>
      </c>
      <c r="K299" s="483">
        <f>'S Admi'!L46</f>
        <v>3.5400000000000001E-2</v>
      </c>
      <c r="L299" s="483">
        <f>'S Admi'!M46</f>
        <v>0.25040000000000001</v>
      </c>
      <c r="M299" s="483">
        <f>'S Admi'!N46</f>
        <v>7.2900000000000006E-2</v>
      </c>
      <c r="N299" s="483">
        <f>'S Admi'!O46</f>
        <v>2.7900000000000001E-2</v>
      </c>
      <c r="O299" s="483">
        <f>'S Admi'!P46</f>
        <v>5.2900000000000003E-2</v>
      </c>
      <c r="P299" s="483">
        <f>'S Admi'!Q46</f>
        <v>0.22040000000000001</v>
      </c>
      <c r="Q299" s="483">
        <f>'S Admi'!R46</f>
        <v>7.5399999999999995E-2</v>
      </c>
      <c r="R299" s="483">
        <f>'S Admi'!S46</f>
        <v>1.7950000000000001E-2</v>
      </c>
      <c r="S299" s="483">
        <f>'S Admi'!T46</f>
        <v>3.6700000000000003E-2</v>
      </c>
      <c r="T299" s="693" t="str">
        <f>'S Admi'!U46</f>
        <v>18.93%</v>
      </c>
      <c r="U299" s="483">
        <f>'S Admi'!V46</f>
        <v>0.81074999999999997</v>
      </c>
      <c r="V299" s="1942"/>
      <c r="W299" s="541">
        <f>+U299/U298*V298</f>
        <v>0.12161249999999998</v>
      </c>
    </row>
    <row r="300" spans="1:23" ht="15.75" customHeight="1">
      <c r="A300" s="2019"/>
      <c r="B300" s="1616"/>
      <c r="C300" s="1678"/>
      <c r="D300" s="1616"/>
      <c r="E300" s="1616"/>
      <c r="F300" s="1619"/>
      <c r="G300" s="1619"/>
      <c r="H300" s="203" t="s">
        <v>79</v>
      </c>
      <c r="I300" s="214">
        <f t="shared" ref="I300:U300" si="149">IF(OR(I299=0,I298=0),0,I299/I298)</f>
        <v>1</v>
      </c>
      <c r="J300" s="214">
        <f t="shared" si="149"/>
        <v>1</v>
      </c>
      <c r="K300" s="214">
        <f t="shared" si="149"/>
        <v>1</v>
      </c>
      <c r="L300" s="214">
        <f t="shared" si="149"/>
        <v>1</v>
      </c>
      <c r="M300" s="214">
        <f t="shared" si="149"/>
        <v>1</v>
      </c>
      <c r="N300" s="214">
        <f t="shared" si="149"/>
        <v>1</v>
      </c>
      <c r="O300" s="214">
        <f t="shared" si="149"/>
        <v>1</v>
      </c>
      <c r="P300" s="214">
        <f t="shared" si="149"/>
        <v>1</v>
      </c>
      <c r="Q300" s="214">
        <f t="shared" si="149"/>
        <v>1</v>
      </c>
      <c r="R300" s="214">
        <f t="shared" si="149"/>
        <v>1</v>
      </c>
      <c r="S300" s="214">
        <f t="shared" si="149"/>
        <v>1</v>
      </c>
      <c r="T300" s="214" t="e">
        <f t="shared" si="149"/>
        <v>#VALUE!</v>
      </c>
      <c r="U300" s="214">
        <f t="shared" si="149"/>
        <v>0.81074999999999997</v>
      </c>
      <c r="V300" s="224"/>
      <c r="W300" s="542">
        <f>IF(OR(W299=0,W298=0),0,W299/W298)</f>
        <v>0.81074999999999997</v>
      </c>
    </row>
    <row r="301" spans="1:23" ht="15.75" customHeight="1">
      <c r="A301" s="2019"/>
      <c r="B301" s="1616"/>
      <c r="C301" s="1678"/>
      <c r="D301" s="1911" t="s">
        <v>103</v>
      </c>
      <c r="E301" s="1721"/>
      <c r="F301" s="1949" t="str">
        <f>A274</f>
        <v>SERVICIOS ADMINISTRATIVOS</v>
      </c>
      <c r="G301" s="1721"/>
      <c r="H301" s="560" t="s">
        <v>47</v>
      </c>
      <c r="I301" s="561">
        <f t="shared" ref="I301:T301" si="150">(I274/$U$274)*$V$274+(I277/$U$277)*$V$277+(I280/$U$280)*$V$280+(I283/$U$283)*$V$283+(I286/$U$286)*$V$286+(I289/$U$289)*$V$289+(I292/$U$292)*$V$292+(I295/$U$295)*$V$295+(I298/$U$298)*$V$298</f>
        <v>3.0049999999999993E-2</v>
      </c>
      <c r="J301" s="561">
        <f t="shared" si="150"/>
        <v>1.6628E-2</v>
      </c>
      <c r="K301" s="561">
        <f t="shared" si="150"/>
        <v>5.4981000000000002E-2</v>
      </c>
      <c r="L301" s="561">
        <f t="shared" si="150"/>
        <v>0.11380300000000002</v>
      </c>
      <c r="M301" s="561">
        <f t="shared" si="150"/>
        <v>7.6341999999999993E-2</v>
      </c>
      <c r="N301" s="561">
        <f t="shared" si="150"/>
        <v>0.109512</v>
      </c>
      <c r="O301" s="561">
        <f t="shared" si="150"/>
        <v>0.14158599999999999</v>
      </c>
      <c r="P301" s="561">
        <f t="shared" si="150"/>
        <v>0.112675</v>
      </c>
      <c r="Q301" s="561">
        <f t="shared" si="150"/>
        <v>0.110097</v>
      </c>
      <c r="R301" s="561">
        <f t="shared" si="150"/>
        <v>8.9121500000000006E-2</v>
      </c>
      <c r="S301" s="561">
        <f t="shared" si="150"/>
        <v>5.7338999999999994E-2</v>
      </c>
      <c r="T301" s="561">
        <f t="shared" si="150"/>
        <v>0.11286549999999999</v>
      </c>
      <c r="U301" s="193">
        <f t="shared" ref="U301:U302" si="151">SUM(I301:T301)</f>
        <v>1.0249999999999999</v>
      </c>
      <c r="V301" s="1980">
        <f>SUM(V274:V300)</f>
        <v>1</v>
      </c>
      <c r="W301" s="1938"/>
    </row>
    <row r="302" spans="1:23" ht="15.75" customHeight="1">
      <c r="A302" s="2019"/>
      <c r="B302" s="1616"/>
      <c r="C302" s="1678"/>
      <c r="D302" s="1678"/>
      <c r="E302" s="1713"/>
      <c r="F302" s="1678"/>
      <c r="G302" s="1713"/>
      <c r="H302" s="562" t="s">
        <v>78</v>
      </c>
      <c r="I302" s="561">
        <f t="shared" ref="I302:T302" si="152">(I275/$U$274)*$V$274+(I278/$U$277)*$V$277+(I281/$U$280)*$V$280+(I284/$U$283)*$V$283+(I287/$U$286)*$V$286+(I290/$U$289)*$V$289+(I293/$U$292)*$V$292+(I296/$U$295)*$V$295+(I299/$U$298)*$V$298</f>
        <v>3.0049999999999993E-2</v>
      </c>
      <c r="J302" s="561">
        <f t="shared" si="152"/>
        <v>1.6628E-2</v>
      </c>
      <c r="K302" s="561">
        <f t="shared" si="152"/>
        <v>5.4981000000000002E-2</v>
      </c>
      <c r="L302" s="561">
        <f t="shared" si="152"/>
        <v>0.11352538250945696</v>
      </c>
      <c r="M302" s="561">
        <f t="shared" si="152"/>
        <v>7.6341999999999993E-2</v>
      </c>
      <c r="N302" s="561">
        <f t="shared" si="152"/>
        <v>0.10921680755050878</v>
      </c>
      <c r="O302" s="561">
        <f t="shared" si="152"/>
        <v>0.14135614810540487</v>
      </c>
      <c r="P302" s="561">
        <f t="shared" si="152"/>
        <v>0.112675</v>
      </c>
      <c r="Q302" s="561">
        <f t="shared" si="152"/>
        <v>0.10979700000000001</v>
      </c>
      <c r="R302" s="561">
        <f t="shared" si="152"/>
        <v>8.9045523850740535E-2</v>
      </c>
      <c r="S302" s="561" t="e">
        <f t="shared" si="152"/>
        <v>#VALUE!</v>
      </c>
      <c r="T302" s="561" t="e">
        <f t="shared" si="152"/>
        <v>#VALUE!</v>
      </c>
      <c r="U302" s="193" t="e">
        <f t="shared" si="151"/>
        <v>#VALUE!</v>
      </c>
      <c r="V302" s="1956"/>
      <c r="W302" s="1996"/>
    </row>
    <row r="303" spans="1:23" ht="15.75" customHeight="1">
      <c r="A303" s="2020"/>
      <c r="B303" s="1985"/>
      <c r="C303" s="1950"/>
      <c r="D303" s="1950"/>
      <c r="E303" s="1951"/>
      <c r="F303" s="1950"/>
      <c r="G303" s="1951"/>
      <c r="H303" s="563" t="s">
        <v>79</v>
      </c>
      <c r="I303" s="564">
        <f t="shared" ref="I303:U303" si="153">IF(OR(I302=0,I301=0),0,I302/I301)</f>
        <v>1</v>
      </c>
      <c r="J303" s="564">
        <f t="shared" si="153"/>
        <v>1</v>
      </c>
      <c r="K303" s="564">
        <f t="shared" si="153"/>
        <v>1</v>
      </c>
      <c r="L303" s="564">
        <f t="shared" si="153"/>
        <v>0.99756054330252231</v>
      </c>
      <c r="M303" s="564">
        <f t="shared" si="153"/>
        <v>1</v>
      </c>
      <c r="N303" s="564">
        <f t="shared" si="153"/>
        <v>0.99730447394357491</v>
      </c>
      <c r="O303" s="564">
        <f t="shared" si="153"/>
        <v>0.99837659165033887</v>
      </c>
      <c r="P303" s="564">
        <f t="shared" si="153"/>
        <v>1</v>
      </c>
      <c r="Q303" s="564">
        <f t="shared" si="153"/>
        <v>0.99727513011253721</v>
      </c>
      <c r="R303" s="564">
        <f t="shared" si="153"/>
        <v>0.99914749920883883</v>
      </c>
      <c r="S303" s="564" t="e">
        <f t="shared" si="153"/>
        <v>#VALUE!</v>
      </c>
      <c r="T303" s="564" t="e">
        <f t="shared" si="153"/>
        <v>#VALUE!</v>
      </c>
      <c r="U303" s="564" t="e">
        <f t="shared" si="153"/>
        <v>#VALUE!</v>
      </c>
      <c r="V303" s="1981"/>
      <c r="W303" s="1997"/>
    </row>
    <row r="304" spans="1:23" ht="15.75" customHeight="1">
      <c r="A304" s="2018" t="str">
        <f>+'PAA 2018'!A802</f>
        <v>GESTION DOCUMENTAL</v>
      </c>
      <c r="B304" s="2006">
        <f>+'PAA 2018'!B802</f>
        <v>2.5000000000000001E-2</v>
      </c>
      <c r="C304" s="2008">
        <f>+'PAA 2018'!B836</f>
        <v>2.0040000000000002E-2</v>
      </c>
      <c r="D304" s="2000">
        <v>76</v>
      </c>
      <c r="E304" s="1979" t="str">
        <f>+'PAA 2018'!G802</f>
        <v>Automatización de los Procedimientos de correspondencia.</v>
      </c>
      <c r="F304" s="2002">
        <f>+'PAA 2018'!K802</f>
        <v>1</v>
      </c>
      <c r="G304" s="2002" t="str">
        <f>+'PAA 2018'!L802</f>
        <v>Porcentaje</v>
      </c>
      <c r="H304" s="538" t="s">
        <v>47</v>
      </c>
      <c r="I304" s="539">
        <f>'G Docu'!J5</f>
        <v>0.10250000000000001</v>
      </c>
      <c r="J304" s="539">
        <f>'G Docu'!K5</f>
        <v>0.10250000000000001</v>
      </c>
      <c r="K304" s="539">
        <f>'G Docu'!L5</f>
        <v>0.1</v>
      </c>
      <c r="L304" s="539">
        <f>'G Docu'!M5</f>
        <v>0.18000000000000005</v>
      </c>
      <c r="M304" s="539">
        <f>'G Docu'!N5</f>
        <v>0.10500000000000001</v>
      </c>
      <c r="N304" s="539">
        <f>'G Docu'!O5</f>
        <v>0.18500000000000005</v>
      </c>
      <c r="O304" s="539">
        <f>'G Docu'!P5</f>
        <v>1.7000000000000001E-2</v>
      </c>
      <c r="P304" s="539">
        <f>'G Docu'!Q5</f>
        <v>2.7000000000000007E-2</v>
      </c>
      <c r="Q304" s="539">
        <f>'G Docu'!R5</f>
        <v>6.0000000000000012E-2</v>
      </c>
      <c r="R304" s="539">
        <f>'G Docu'!S5</f>
        <v>5.5000000000000007E-2</v>
      </c>
      <c r="S304" s="539">
        <f>'G Docu'!T5</f>
        <v>3.85E-2</v>
      </c>
      <c r="T304" s="539">
        <f>'G Docu'!U5</f>
        <v>2.7500000000000004E-2</v>
      </c>
      <c r="U304" s="539">
        <f>'G Docu'!V5</f>
        <v>1.0000000000000002</v>
      </c>
      <c r="V304" s="1975">
        <f>'G Docu'!W5</f>
        <v>0.4</v>
      </c>
      <c r="W304" s="540">
        <f>+(U304/U304)*V304</f>
        <v>0.4</v>
      </c>
    </row>
    <row r="305" spans="1:24" ht="15.75" customHeight="1">
      <c r="A305" s="2019"/>
      <c r="B305" s="1616"/>
      <c r="C305" s="1678"/>
      <c r="D305" s="1616"/>
      <c r="E305" s="1616"/>
      <c r="F305" s="1713"/>
      <c r="G305" s="1713"/>
      <c r="H305" s="285" t="s">
        <v>78</v>
      </c>
      <c r="I305" s="320">
        <f>'G Docu'!J6</f>
        <v>0.10250000000000001</v>
      </c>
      <c r="J305" s="320">
        <f>'G Docu'!K6</f>
        <v>0.10250000000000001</v>
      </c>
      <c r="K305" s="320">
        <f>'G Docu'!L6</f>
        <v>0.1</v>
      </c>
      <c r="L305" s="320">
        <f>'G Docu'!M6</f>
        <v>9.0000000000000024E-2</v>
      </c>
      <c r="M305" s="320">
        <f>'G Docu'!N6</f>
        <v>4.0000000000000008E-2</v>
      </c>
      <c r="N305" s="320">
        <f>'G Docu'!O6</f>
        <v>4.0000000000000008E-2</v>
      </c>
      <c r="O305" s="320">
        <f>'G Docu'!P6</f>
        <v>5.000000000000001E-3</v>
      </c>
      <c r="P305" s="320">
        <f>'G Docu'!Q6</f>
        <v>2.5000000000000005E-2</v>
      </c>
      <c r="Q305" s="320">
        <f>'G Docu'!R6</f>
        <v>6.4000000000000015E-2</v>
      </c>
      <c r="R305" s="320">
        <f>'G Docu'!S6</f>
        <v>5.000000000000001E-3</v>
      </c>
      <c r="S305" s="320">
        <f>'G Docu'!T6</f>
        <v>2.5000000000000005E-3</v>
      </c>
      <c r="T305" s="320">
        <f>'G Docu'!U6</f>
        <v>2.5000000000000005E-3</v>
      </c>
      <c r="U305" s="320">
        <f>'G Docu'!V6</f>
        <v>0.57900000000000007</v>
      </c>
      <c r="V305" s="1942"/>
      <c r="W305" s="541">
        <f>+U305/U304*V304</f>
        <v>0.2316</v>
      </c>
    </row>
    <row r="306" spans="1:24" ht="15.75" customHeight="1">
      <c r="A306" s="2019"/>
      <c r="B306" s="1616"/>
      <c r="C306" s="1678"/>
      <c r="D306" s="1619"/>
      <c r="E306" s="1619"/>
      <c r="F306" s="1713"/>
      <c r="G306" s="1713"/>
      <c r="H306" s="203" t="s">
        <v>79</v>
      </c>
      <c r="I306" s="214">
        <f t="shared" ref="I306:U306" si="154">IF(OR(I305=0,I304=0),0,I305/I304)</f>
        <v>1</v>
      </c>
      <c r="J306" s="214">
        <f t="shared" si="154"/>
        <v>1</v>
      </c>
      <c r="K306" s="214">
        <f t="shared" si="154"/>
        <v>1</v>
      </c>
      <c r="L306" s="214">
        <f t="shared" si="154"/>
        <v>0.5</v>
      </c>
      <c r="M306" s="214">
        <f t="shared" si="154"/>
        <v>0.38095238095238099</v>
      </c>
      <c r="N306" s="214">
        <f t="shared" si="154"/>
        <v>0.2162162162162162</v>
      </c>
      <c r="O306" s="214">
        <f t="shared" si="154"/>
        <v>0.29411764705882354</v>
      </c>
      <c r="P306" s="214">
        <f t="shared" si="154"/>
        <v>0.92592592592592593</v>
      </c>
      <c r="Q306" s="214">
        <f t="shared" si="154"/>
        <v>1.0666666666666667</v>
      </c>
      <c r="R306" s="214">
        <f t="shared" si="154"/>
        <v>9.0909090909090912E-2</v>
      </c>
      <c r="S306" s="214">
        <f t="shared" si="154"/>
        <v>6.4935064935064943E-2</v>
      </c>
      <c r="T306" s="214">
        <f t="shared" si="154"/>
        <v>9.0909090909090912E-2</v>
      </c>
      <c r="U306" s="214">
        <f t="shared" si="154"/>
        <v>0.57899999999999996</v>
      </c>
      <c r="V306" s="224"/>
      <c r="W306" s="542">
        <f>IF(OR(W305=0,W304=0),0,W305/W304)</f>
        <v>0.57899999999999996</v>
      </c>
    </row>
    <row r="307" spans="1:24" ht="15.75" customHeight="1">
      <c r="A307" s="2019"/>
      <c r="B307" s="1616"/>
      <c r="C307" s="1678"/>
      <c r="D307" s="1910">
        <v>77</v>
      </c>
      <c r="E307" s="2009" t="str">
        <f>+'PAA 2018'!G816</f>
        <v>Instrumentos Archivísticos y de Gestión de la Información actualizados.</v>
      </c>
      <c r="F307" s="1923">
        <f>+'PAA 2018'!K816</f>
        <v>1</v>
      </c>
      <c r="G307" s="1923" t="str">
        <f>+'PAA 2018'!L816</f>
        <v>Porcentaje</v>
      </c>
      <c r="H307" s="298" t="s">
        <v>47</v>
      </c>
      <c r="I307" s="369">
        <f>'G Docu'!J26</f>
        <v>0</v>
      </c>
      <c r="J307" s="369">
        <f>'G Docu'!K26</f>
        <v>5.000000000000001E-2</v>
      </c>
      <c r="K307" s="369">
        <f>'G Docu'!L26</f>
        <v>8.0000000000000016E-2</v>
      </c>
      <c r="L307" s="369">
        <f>'G Docu'!M26</f>
        <v>8.0000000000000016E-2</v>
      </c>
      <c r="M307" s="369">
        <f>'G Docu'!N26</f>
        <v>8.0000000000000016E-2</v>
      </c>
      <c r="N307" s="369">
        <f>'G Docu'!O26</f>
        <v>8.0000000000000016E-2</v>
      </c>
      <c r="O307" s="369">
        <f>'G Docu'!P26</f>
        <v>7.0000000000000007E-2</v>
      </c>
      <c r="P307" s="369">
        <f>'G Docu'!Q26</f>
        <v>8.0000000000000016E-2</v>
      </c>
      <c r="Q307" s="369">
        <f>'G Docu'!R26</f>
        <v>8.0000000000000016E-2</v>
      </c>
      <c r="R307" s="369">
        <f>'G Docu'!S26</f>
        <v>8.0000000000000016E-2</v>
      </c>
      <c r="S307" s="369">
        <f>'G Docu'!T26</f>
        <v>0.19</v>
      </c>
      <c r="T307" s="369">
        <f>'G Docu'!U26</f>
        <v>0.13</v>
      </c>
      <c r="U307" s="369">
        <f>'G Docu'!V26</f>
        <v>1</v>
      </c>
      <c r="V307" s="1934">
        <f>'G Docu'!W26</f>
        <v>0.3</v>
      </c>
      <c r="W307" s="543">
        <f>+(U307/U307)*V307</f>
        <v>0.3</v>
      </c>
    </row>
    <row r="308" spans="1:24" ht="15.75" customHeight="1">
      <c r="A308" s="2019"/>
      <c r="B308" s="1616"/>
      <c r="C308" s="1678"/>
      <c r="D308" s="1616"/>
      <c r="E308" s="1616"/>
      <c r="F308" s="1616"/>
      <c r="G308" s="1616"/>
      <c r="H308" s="303" t="s">
        <v>78</v>
      </c>
      <c r="I308" s="370">
        <f>'G Docu'!J27</f>
        <v>0</v>
      </c>
      <c r="J308" s="370">
        <f>'G Docu'!K27</f>
        <v>5.000000000000001E-2</v>
      </c>
      <c r="K308" s="370">
        <f>'G Docu'!L27</f>
        <v>8.0000000000000016E-2</v>
      </c>
      <c r="L308" s="370">
        <f>'G Docu'!M27</f>
        <v>8.0000000000000016E-2</v>
      </c>
      <c r="M308" s="370">
        <f>'G Docu'!N27</f>
        <v>8.0000000000000016E-2</v>
      </c>
      <c r="N308" s="370">
        <f>'G Docu'!O27</f>
        <v>8.0000000000000016E-2</v>
      </c>
      <c r="O308" s="370">
        <f>'G Docu'!P27</f>
        <v>7.0000000000000007E-2</v>
      </c>
      <c r="P308" s="370">
        <f>'G Docu'!Q27</f>
        <v>8.0000000000000016E-2</v>
      </c>
      <c r="Q308" s="370">
        <f>'G Docu'!R27</f>
        <v>8.0000000000000016E-2</v>
      </c>
      <c r="R308" s="370">
        <f>'G Docu'!S27</f>
        <v>8.0000000000000016E-2</v>
      </c>
      <c r="S308" s="370">
        <f>'G Docu'!T27</f>
        <v>0.19</v>
      </c>
      <c r="T308" s="370">
        <f>'G Docu'!U27</f>
        <v>3.0000000000000006E-2</v>
      </c>
      <c r="U308" s="370">
        <f>'G Docu'!V27</f>
        <v>0.90000000000000013</v>
      </c>
      <c r="V308" s="1933"/>
      <c r="W308" s="544">
        <f>+U308/U307*V307</f>
        <v>0.27</v>
      </c>
    </row>
    <row r="309" spans="1:24" ht="15.75" customHeight="1">
      <c r="A309" s="2019"/>
      <c r="B309" s="1616"/>
      <c r="C309" s="1678"/>
      <c r="D309" s="1616"/>
      <c r="E309" s="1616"/>
      <c r="F309" s="1619"/>
      <c r="G309" s="1619"/>
      <c r="H309" s="203" t="s">
        <v>79</v>
      </c>
      <c r="I309" s="204">
        <f t="shared" ref="I309:U309" si="155">IF(OR(I308=0,I307=0),0,I308/I307)</f>
        <v>0</v>
      </c>
      <c r="J309" s="204">
        <f t="shared" si="155"/>
        <v>1</v>
      </c>
      <c r="K309" s="204">
        <f t="shared" si="155"/>
        <v>1</v>
      </c>
      <c r="L309" s="204">
        <f t="shared" si="155"/>
        <v>1</v>
      </c>
      <c r="M309" s="204">
        <f t="shared" si="155"/>
        <v>1</v>
      </c>
      <c r="N309" s="204">
        <f t="shared" si="155"/>
        <v>1</v>
      </c>
      <c r="O309" s="204">
        <f t="shared" si="155"/>
        <v>1</v>
      </c>
      <c r="P309" s="204">
        <f t="shared" si="155"/>
        <v>1</v>
      </c>
      <c r="Q309" s="204">
        <f t="shared" si="155"/>
        <v>1</v>
      </c>
      <c r="R309" s="204">
        <f t="shared" si="155"/>
        <v>1</v>
      </c>
      <c r="S309" s="204">
        <f t="shared" si="155"/>
        <v>1</v>
      </c>
      <c r="T309" s="204">
        <f t="shared" si="155"/>
        <v>0.23076923076923081</v>
      </c>
      <c r="U309" s="204">
        <f t="shared" si="155"/>
        <v>0.90000000000000013</v>
      </c>
      <c r="V309" s="224"/>
      <c r="W309" s="607">
        <f>IF(OR(W308=0,W307=0),0,W308/W307)</f>
        <v>0.90000000000000013</v>
      </c>
    </row>
    <row r="310" spans="1:24" ht="15.75" customHeight="1">
      <c r="A310" s="2019"/>
      <c r="B310" s="1616"/>
      <c r="C310" s="1678"/>
      <c r="D310" s="1910">
        <v>78</v>
      </c>
      <c r="E310" s="1914" t="str">
        <f>+'PAA 2018'!G828</f>
        <v xml:space="preserve">Implementación del Programa de Gestión Documental.
</v>
      </c>
      <c r="F310" s="2022">
        <f>+'PAA 2018'!K828</f>
        <v>1</v>
      </c>
      <c r="G310" s="2022" t="str">
        <f>+'PAA 2018'!L828</f>
        <v>Porcentaje</v>
      </c>
      <c r="H310" s="276" t="s">
        <v>47</v>
      </c>
      <c r="I310" s="315">
        <f>'G Docu'!J46</f>
        <v>6.5000000000000002E-2</v>
      </c>
      <c r="J310" s="315">
        <f>'G Docu'!K46</f>
        <v>9.5000000000000001E-2</v>
      </c>
      <c r="K310" s="315">
        <f>'G Docu'!L46</f>
        <v>0.1</v>
      </c>
      <c r="L310" s="315">
        <f>'G Docu'!M46</f>
        <v>0.18000000000000002</v>
      </c>
      <c r="M310" s="315">
        <f>'G Docu'!N46</f>
        <v>0.16000000000000003</v>
      </c>
      <c r="N310" s="315">
        <f>'G Docu'!O46</f>
        <v>6.0000000000000012E-2</v>
      </c>
      <c r="O310" s="315">
        <f>'G Docu'!P46</f>
        <v>4.0000000000000008E-2</v>
      </c>
      <c r="P310" s="315">
        <f>'G Docu'!Q46</f>
        <v>6.0000000000000012E-2</v>
      </c>
      <c r="Q310" s="315">
        <f>'G Docu'!R46</f>
        <v>8.0000000000000016E-2</v>
      </c>
      <c r="R310" s="315">
        <f>'G Docu'!S46</f>
        <v>7.5000000000000011E-2</v>
      </c>
      <c r="S310" s="315">
        <f>'G Docu'!T46</f>
        <v>5.5000000000000014E-2</v>
      </c>
      <c r="T310" s="315">
        <f>'G Docu'!U46</f>
        <v>3.0000000000000006E-2</v>
      </c>
      <c r="U310" s="315">
        <f>'G Docu'!V46</f>
        <v>1.0000000000000002</v>
      </c>
      <c r="V310" s="1944">
        <f>'G Docu'!W46</f>
        <v>0.3</v>
      </c>
      <c r="W310" s="612">
        <f>+(U310/U310)*V310</f>
        <v>0.3</v>
      </c>
    </row>
    <row r="311" spans="1:24" ht="15.75" customHeight="1">
      <c r="A311" s="2019"/>
      <c r="B311" s="1616"/>
      <c r="C311" s="1678"/>
      <c r="D311" s="1616"/>
      <c r="E311" s="1616"/>
      <c r="F311" s="1713"/>
      <c r="G311" s="1713"/>
      <c r="H311" s="285" t="s">
        <v>78</v>
      </c>
      <c r="I311" s="320">
        <f>'G Docu'!J47</f>
        <v>6.5000000000000002E-2</v>
      </c>
      <c r="J311" s="320">
        <f>'G Docu'!K47</f>
        <v>9.5000000000000001E-2</v>
      </c>
      <c r="K311" s="320">
        <f>'G Docu'!L47</f>
        <v>0.1</v>
      </c>
      <c r="L311" s="320">
        <f>'G Docu'!M47</f>
        <v>0.18000000000000002</v>
      </c>
      <c r="M311" s="320">
        <f>'G Docu'!N47</f>
        <v>0.16000000000000003</v>
      </c>
      <c r="N311" s="320">
        <f>'G Docu'!O47</f>
        <v>6.0000000000000012E-2</v>
      </c>
      <c r="O311" s="320">
        <f>'G Docu'!P47</f>
        <v>4.0000000000000008E-2</v>
      </c>
      <c r="P311" s="320">
        <f>'G Docu'!Q47</f>
        <v>6.0000000000000012E-2</v>
      </c>
      <c r="Q311" s="320">
        <f>'G Docu'!R47</f>
        <v>8.0000000000000016E-2</v>
      </c>
      <c r="R311" s="320">
        <f>'G Docu'!S47</f>
        <v>7.5000000000000011E-2</v>
      </c>
      <c r="S311" s="320">
        <f>'G Docu'!T47</f>
        <v>5.5000000000000014E-2</v>
      </c>
      <c r="T311" s="320">
        <f>'G Docu'!U47</f>
        <v>3.0000000000000006E-2</v>
      </c>
      <c r="U311" s="320">
        <f>'G Docu'!V47</f>
        <v>1.0000000000000002</v>
      </c>
      <c r="V311" s="1942"/>
      <c r="W311" s="541">
        <f>+U311/U310*V310</f>
        <v>0.3</v>
      </c>
    </row>
    <row r="312" spans="1:24" ht="15.75" customHeight="1">
      <c r="A312" s="2019"/>
      <c r="B312" s="1616"/>
      <c r="C312" s="1678"/>
      <c r="D312" s="1617"/>
      <c r="E312" s="1617"/>
      <c r="F312" s="1651"/>
      <c r="G312" s="1651"/>
      <c r="H312" s="203" t="s">
        <v>79</v>
      </c>
      <c r="I312" s="214">
        <f t="shared" ref="I312:U312" si="156">IF(OR(I311=0,I310=0),0,I311/I310)</f>
        <v>1</v>
      </c>
      <c r="J312" s="214">
        <f t="shared" si="156"/>
        <v>1</v>
      </c>
      <c r="K312" s="214">
        <f t="shared" si="156"/>
        <v>1</v>
      </c>
      <c r="L312" s="214">
        <f t="shared" si="156"/>
        <v>1</v>
      </c>
      <c r="M312" s="214">
        <f t="shared" si="156"/>
        <v>1</v>
      </c>
      <c r="N312" s="214">
        <f t="shared" si="156"/>
        <v>1</v>
      </c>
      <c r="O312" s="214">
        <f t="shared" si="156"/>
        <v>1</v>
      </c>
      <c r="P312" s="214">
        <f t="shared" si="156"/>
        <v>1</v>
      </c>
      <c r="Q312" s="214">
        <f t="shared" si="156"/>
        <v>1</v>
      </c>
      <c r="R312" s="214">
        <f t="shared" si="156"/>
        <v>1</v>
      </c>
      <c r="S312" s="214">
        <f t="shared" si="156"/>
        <v>1</v>
      </c>
      <c r="T312" s="214">
        <f t="shared" si="156"/>
        <v>1</v>
      </c>
      <c r="U312" s="214">
        <f t="shared" si="156"/>
        <v>1</v>
      </c>
      <c r="V312" s="224"/>
      <c r="W312" s="542">
        <f>IF(OR(W311=0,W310=0),0,W311/W310)</f>
        <v>1</v>
      </c>
    </row>
    <row r="313" spans="1:24" ht="15.75" customHeight="1">
      <c r="A313" s="2019"/>
      <c r="B313" s="1616"/>
      <c r="C313" s="1678"/>
      <c r="D313" s="1911" t="s">
        <v>103</v>
      </c>
      <c r="E313" s="1721"/>
      <c r="F313" s="1949" t="str">
        <f>A304</f>
        <v>GESTION DOCUMENTAL</v>
      </c>
      <c r="G313" s="1721"/>
      <c r="H313" s="560" t="s">
        <v>47</v>
      </c>
      <c r="I313" s="561">
        <f t="shared" ref="I313:T313" si="157">(I304/$U$304)*$V$304+(I307/$U$307)*$V$307+(I310/$U$310)*$V$310</f>
        <v>6.0499999999999991E-2</v>
      </c>
      <c r="J313" s="561">
        <f t="shared" si="157"/>
        <v>8.4499999999999992E-2</v>
      </c>
      <c r="K313" s="561">
        <f t="shared" si="157"/>
        <v>9.4E-2</v>
      </c>
      <c r="L313" s="561">
        <f t="shared" si="157"/>
        <v>0.15000000000000002</v>
      </c>
      <c r="M313" s="561">
        <f t="shared" si="157"/>
        <v>0.114</v>
      </c>
      <c r="N313" s="561">
        <f t="shared" si="157"/>
        <v>0.11600000000000002</v>
      </c>
      <c r="O313" s="561">
        <f t="shared" si="157"/>
        <v>3.9800000000000002E-2</v>
      </c>
      <c r="P313" s="561">
        <f t="shared" si="157"/>
        <v>5.28E-2</v>
      </c>
      <c r="Q313" s="561">
        <f t="shared" si="157"/>
        <v>7.2000000000000008E-2</v>
      </c>
      <c r="R313" s="561">
        <f t="shared" si="157"/>
        <v>6.8500000000000005E-2</v>
      </c>
      <c r="S313" s="561">
        <f t="shared" si="157"/>
        <v>8.8899999999999993E-2</v>
      </c>
      <c r="T313" s="561">
        <f t="shared" si="157"/>
        <v>5.9000000000000004E-2</v>
      </c>
      <c r="U313" s="193">
        <f t="shared" ref="U313:U314" si="158">SUM(I313:T313)</f>
        <v>1</v>
      </c>
      <c r="V313" s="1980">
        <f>SUM(V304:V312)</f>
        <v>1</v>
      </c>
      <c r="W313" s="1938"/>
    </row>
    <row r="314" spans="1:24" ht="15.75" customHeight="1">
      <c r="A314" s="2019"/>
      <c r="B314" s="1616"/>
      <c r="C314" s="1678"/>
      <c r="D314" s="1678"/>
      <c r="E314" s="1713"/>
      <c r="F314" s="1678"/>
      <c r="G314" s="1713"/>
      <c r="H314" s="562" t="s">
        <v>78</v>
      </c>
      <c r="I314" s="561">
        <f t="shared" ref="I314:T314" si="159">(I305/$U$304)*$V$304+(I308/$U$307)*$V$307+(I311/$U$310)*$V$310</f>
        <v>6.0499999999999991E-2</v>
      </c>
      <c r="J314" s="561">
        <f t="shared" si="159"/>
        <v>8.4499999999999992E-2</v>
      </c>
      <c r="K314" s="561">
        <f t="shared" si="159"/>
        <v>9.4E-2</v>
      </c>
      <c r="L314" s="561">
        <f t="shared" si="159"/>
        <v>0.11400000000000002</v>
      </c>
      <c r="M314" s="561">
        <f t="shared" si="159"/>
        <v>8.8000000000000009E-2</v>
      </c>
      <c r="N314" s="561">
        <f t="shared" si="159"/>
        <v>5.800000000000001E-2</v>
      </c>
      <c r="O314" s="561">
        <f t="shared" si="159"/>
        <v>3.5000000000000003E-2</v>
      </c>
      <c r="P314" s="561">
        <f t="shared" si="159"/>
        <v>5.2000000000000005E-2</v>
      </c>
      <c r="Q314" s="561">
        <f t="shared" si="159"/>
        <v>7.3599999999999999E-2</v>
      </c>
      <c r="R314" s="561">
        <f t="shared" si="159"/>
        <v>4.8500000000000001E-2</v>
      </c>
      <c r="S314" s="561">
        <f t="shared" si="159"/>
        <v>7.4499999999999997E-2</v>
      </c>
      <c r="T314" s="561">
        <f t="shared" si="159"/>
        <v>1.9000000000000003E-2</v>
      </c>
      <c r="U314" s="193">
        <f t="shared" si="158"/>
        <v>0.80160000000000009</v>
      </c>
      <c r="V314" s="1956"/>
      <c r="W314" s="1996"/>
    </row>
    <row r="315" spans="1:24" ht="15.75" customHeight="1">
      <c r="A315" s="2020"/>
      <c r="B315" s="1985"/>
      <c r="C315" s="1950"/>
      <c r="D315" s="1950"/>
      <c r="E315" s="1951"/>
      <c r="F315" s="1950"/>
      <c r="G315" s="1951"/>
      <c r="H315" s="563" t="s">
        <v>79</v>
      </c>
      <c r="I315" s="564">
        <f t="shared" ref="I315:U315" si="160">IF(OR(I314=0,I313=0),0,I314/I313)</f>
        <v>1</v>
      </c>
      <c r="J315" s="564">
        <f t="shared" si="160"/>
        <v>1</v>
      </c>
      <c r="K315" s="564">
        <f t="shared" si="160"/>
        <v>1</v>
      </c>
      <c r="L315" s="564">
        <f t="shared" si="160"/>
        <v>0.76</v>
      </c>
      <c r="M315" s="564">
        <f t="shared" si="160"/>
        <v>0.77192982456140358</v>
      </c>
      <c r="N315" s="564">
        <f t="shared" si="160"/>
        <v>0.5</v>
      </c>
      <c r="O315" s="564">
        <f t="shared" si="160"/>
        <v>0.87939698492462315</v>
      </c>
      <c r="P315" s="564">
        <f t="shared" si="160"/>
        <v>0.98484848484848497</v>
      </c>
      <c r="Q315" s="564">
        <f t="shared" si="160"/>
        <v>1.0222222222222221</v>
      </c>
      <c r="R315" s="564">
        <f t="shared" si="160"/>
        <v>0.70802919708029188</v>
      </c>
      <c r="S315" s="564">
        <f t="shared" si="160"/>
        <v>0.83802024746906645</v>
      </c>
      <c r="T315" s="564">
        <f t="shared" si="160"/>
        <v>0.32203389830508478</v>
      </c>
      <c r="U315" s="564">
        <f t="shared" si="160"/>
        <v>0.80160000000000009</v>
      </c>
      <c r="V315" s="1981"/>
      <c r="W315" s="1997"/>
    </row>
    <row r="316" spans="1:24" ht="15.75" customHeight="1">
      <c r="A316" s="2023" t="str">
        <f>'C Discip'!I2</f>
        <v>CONTROL DISCIPLINARIO</v>
      </c>
      <c r="B316" s="2006">
        <f>+'PAA 2018'!B839</f>
        <v>0.02</v>
      </c>
      <c r="C316" s="2006">
        <f>+'PAA 2018'!B845</f>
        <v>1.686E-2</v>
      </c>
      <c r="D316" s="2000">
        <v>79</v>
      </c>
      <c r="E316" s="1974" t="str">
        <f>+'PAA 2018'!G839</f>
        <v>Procesos disciplinarios sustanciados.</v>
      </c>
      <c r="F316" s="1972">
        <f>+'PAA 2018'!K839</f>
        <v>1</v>
      </c>
      <c r="G316" s="1972" t="str">
        <f>+'PAA 2018'!L839</f>
        <v>porcentaje</v>
      </c>
      <c r="H316" s="538" t="s">
        <v>47</v>
      </c>
      <c r="I316" s="539">
        <f>'C Discip'!J5</f>
        <v>3.6000000000000004E-2</v>
      </c>
      <c r="J316" s="539">
        <f>'C Discip'!K5</f>
        <v>7.2000000000000008E-2</v>
      </c>
      <c r="K316" s="539">
        <f>'C Discip'!L5</f>
        <v>8.0000000000000016E-2</v>
      </c>
      <c r="L316" s="539">
        <f>'C Discip'!M5</f>
        <v>8.0000000000000016E-2</v>
      </c>
      <c r="M316" s="539">
        <f>'C Discip'!N5</f>
        <v>0.10200000000000002</v>
      </c>
      <c r="N316" s="539">
        <f>'C Discip'!O5</f>
        <v>0.10200000000000002</v>
      </c>
      <c r="O316" s="539">
        <f>'C Discip'!P5</f>
        <v>0.10200000000000002</v>
      </c>
      <c r="P316" s="539">
        <f>'C Discip'!Q5</f>
        <v>0.10200000000000002</v>
      </c>
      <c r="Q316" s="539">
        <f>'C Discip'!R5</f>
        <v>8.4000000000000005E-2</v>
      </c>
      <c r="R316" s="539">
        <f>'C Discip'!S5</f>
        <v>8.4000000000000005E-2</v>
      </c>
      <c r="S316" s="539">
        <f>'C Discip'!T5</f>
        <v>8.4000000000000005E-2</v>
      </c>
      <c r="T316" s="539">
        <f>'C Discip'!U5</f>
        <v>7.2000000000000008E-2</v>
      </c>
      <c r="U316" s="539">
        <f>'C Discip'!V5</f>
        <v>1</v>
      </c>
      <c r="V316" s="1975">
        <f>'C Discip'!W5</f>
        <v>1</v>
      </c>
      <c r="W316" s="540">
        <f>+(U316/U316)*V316</f>
        <v>1</v>
      </c>
    </row>
    <row r="317" spans="1:24" ht="15.75" customHeight="1">
      <c r="A317" s="2019"/>
      <c r="B317" s="1616"/>
      <c r="C317" s="1616"/>
      <c r="D317" s="1616"/>
      <c r="E317" s="1616"/>
      <c r="F317" s="1616"/>
      <c r="G317" s="1616"/>
      <c r="H317" s="285" t="s">
        <v>78</v>
      </c>
      <c r="I317" s="320">
        <f>'C Discip'!J6</f>
        <v>3.6000000000000004E-2</v>
      </c>
      <c r="J317" s="320">
        <f>'C Discip'!K6</f>
        <v>7.2000000000000008E-2</v>
      </c>
      <c r="K317" s="320">
        <f>'C Discip'!L6</f>
        <v>8.0000000000000016E-2</v>
      </c>
      <c r="L317" s="320">
        <f>'C Discip'!M6</f>
        <v>8.0000000000000016E-2</v>
      </c>
      <c r="M317" s="320">
        <f>'C Discip'!N6</f>
        <v>0.10200000000000002</v>
      </c>
      <c r="N317" s="320">
        <f>'C Discip'!O6</f>
        <v>0.10200000000000002</v>
      </c>
      <c r="O317" s="320">
        <f>'C Discip'!P6</f>
        <v>0.10100000000000001</v>
      </c>
      <c r="P317" s="320">
        <f>'C Discip'!Q6</f>
        <v>0.10200000000000002</v>
      </c>
      <c r="Q317" s="320">
        <f>'C Discip'!R6</f>
        <v>8.4000000000000005E-2</v>
      </c>
      <c r="R317" s="320">
        <f>'C Discip'!S6</f>
        <v>8.4000000000000005E-2</v>
      </c>
      <c r="S317" s="320">
        <f>'C Discip'!T6</f>
        <v>0</v>
      </c>
      <c r="T317" s="320">
        <f>'C Discip'!U6</f>
        <v>0</v>
      </c>
      <c r="U317" s="320">
        <f>'C Discip'!V6</f>
        <v>0.84299999999999997</v>
      </c>
      <c r="V317" s="1942"/>
      <c r="W317" s="541">
        <f>+U317/U316*V316</f>
        <v>0.84299999999999997</v>
      </c>
      <c r="X317" s="83"/>
    </row>
    <row r="318" spans="1:24" ht="15.75" customHeight="1">
      <c r="A318" s="2020"/>
      <c r="B318" s="1985"/>
      <c r="C318" s="1985"/>
      <c r="D318" s="1985"/>
      <c r="E318" s="1985"/>
      <c r="F318" s="1985"/>
      <c r="G318" s="1985"/>
      <c r="H318" s="592" t="s">
        <v>79</v>
      </c>
      <c r="I318" s="588">
        <f t="shared" ref="I318:U318" si="161">IF(OR(I317=0,I316=0),0,I317/I316)</f>
        <v>1</v>
      </c>
      <c r="J318" s="588">
        <f t="shared" si="161"/>
        <v>1</v>
      </c>
      <c r="K318" s="588">
        <f t="shared" si="161"/>
        <v>1</v>
      </c>
      <c r="L318" s="588">
        <f t="shared" si="161"/>
        <v>1</v>
      </c>
      <c r="M318" s="588">
        <f t="shared" si="161"/>
        <v>1</v>
      </c>
      <c r="N318" s="588">
        <f t="shared" si="161"/>
        <v>1</v>
      </c>
      <c r="O318" s="588">
        <f t="shared" si="161"/>
        <v>0.99019607843137236</v>
      </c>
      <c r="P318" s="588">
        <f t="shared" si="161"/>
        <v>1</v>
      </c>
      <c r="Q318" s="588">
        <f t="shared" si="161"/>
        <v>1</v>
      </c>
      <c r="R318" s="588">
        <f t="shared" si="161"/>
        <v>1</v>
      </c>
      <c r="S318" s="588">
        <f t="shared" si="161"/>
        <v>0</v>
      </c>
      <c r="T318" s="588">
        <f t="shared" si="161"/>
        <v>0</v>
      </c>
      <c r="U318" s="588">
        <f t="shared" si="161"/>
        <v>0.84299999999999997</v>
      </c>
      <c r="V318" s="593"/>
      <c r="W318" s="705">
        <f>IF(OR(W317=0,W316=0),0,W317/W316)</f>
        <v>0.84299999999999997</v>
      </c>
      <c r="X318" s="83"/>
    </row>
    <row r="319" spans="1:24" ht="6" customHeight="1">
      <c r="A319" s="549"/>
      <c r="E319" s="706"/>
      <c r="I319" s="81"/>
      <c r="J319" s="81"/>
      <c r="K319" s="81"/>
      <c r="L319" s="81"/>
      <c r="M319" s="81"/>
      <c r="N319" s="81"/>
      <c r="O319" s="81"/>
      <c r="P319" s="81"/>
      <c r="Q319" s="81"/>
      <c r="R319" s="81"/>
      <c r="S319" s="81"/>
      <c r="T319" s="81"/>
      <c r="U319" s="81"/>
      <c r="V319" s="82"/>
      <c r="W319" s="81"/>
      <c r="X319" s="83"/>
    </row>
    <row r="320" spans="1:24" ht="15.75" customHeight="1">
      <c r="A320" s="707" t="s">
        <v>1549</v>
      </c>
      <c r="B320" s="2024">
        <f t="shared" ref="B320:C320" si="162">+B4+B25+B46+B76+B94+B121+B154+B169+B178+B199+B214+B223+B226+B235+B247+B262+B274+B304+B316+B202</f>
        <v>1.0000000000000002</v>
      </c>
      <c r="C320" s="2007">
        <f t="shared" si="162"/>
        <v>1.8233510291936006</v>
      </c>
      <c r="E320" s="708"/>
      <c r="I320" s="81"/>
      <c r="J320" s="81"/>
      <c r="K320" s="81"/>
      <c r="L320" s="81"/>
      <c r="M320" s="81"/>
      <c r="N320" s="81"/>
      <c r="O320" s="81"/>
      <c r="P320" s="81"/>
      <c r="Q320" s="81"/>
      <c r="R320" s="81"/>
      <c r="S320" s="81"/>
      <c r="T320" s="81"/>
      <c r="U320" s="81"/>
      <c r="V320" s="82"/>
      <c r="W320" s="81"/>
      <c r="X320" s="83"/>
    </row>
    <row r="321" spans="1:25" ht="15.75" customHeight="1">
      <c r="A321" s="709">
        <f>+F2</f>
        <v>43465</v>
      </c>
      <c r="B321" s="1619"/>
      <c r="C321" s="1619"/>
      <c r="E321" s="708"/>
      <c r="I321" s="81"/>
      <c r="J321" s="81"/>
      <c r="K321" s="81"/>
      <c r="L321" s="81"/>
      <c r="M321" s="81"/>
      <c r="N321" s="81"/>
      <c r="O321" s="81"/>
      <c r="P321" s="81"/>
      <c r="Q321" s="81"/>
      <c r="R321" s="81"/>
      <c r="S321" s="81"/>
      <c r="T321" s="81"/>
      <c r="U321" s="81"/>
      <c r="V321" s="82"/>
      <c r="W321" s="81"/>
      <c r="X321" s="83"/>
    </row>
    <row r="322" spans="1:25" ht="15.75" customHeight="1">
      <c r="A322" s="549"/>
      <c r="E322" s="706"/>
      <c r="G322" s="213"/>
      <c r="I322" s="81"/>
      <c r="J322" s="81"/>
      <c r="K322" s="81"/>
      <c r="L322" s="81"/>
      <c r="M322" s="81"/>
      <c r="N322" s="81"/>
      <c r="O322" s="81"/>
      <c r="P322" s="81"/>
      <c r="Q322" s="81"/>
      <c r="R322" s="81"/>
      <c r="S322" s="81"/>
      <c r="T322" s="81"/>
      <c r="U322" s="81"/>
      <c r="V322" s="82"/>
      <c r="W322" s="81"/>
      <c r="X322" s="83"/>
    </row>
    <row r="323" spans="1:25" ht="15.75" customHeight="1">
      <c r="A323" s="549"/>
      <c r="E323" s="706"/>
      <c r="I323" s="81"/>
      <c r="J323" s="81"/>
      <c r="K323" s="81"/>
      <c r="L323" s="81"/>
      <c r="M323" s="81"/>
      <c r="N323" s="81"/>
      <c r="O323" s="81"/>
      <c r="P323" s="81"/>
      <c r="Q323" s="81"/>
      <c r="R323" s="81"/>
      <c r="S323" s="81"/>
      <c r="T323" s="81"/>
      <c r="U323" s="81"/>
      <c r="V323" s="82"/>
      <c r="W323" s="81"/>
      <c r="X323" s="83"/>
    </row>
    <row r="324" spans="1:25" ht="15.75" customHeight="1">
      <c r="A324" s="710" t="s">
        <v>1550</v>
      </c>
      <c r="B324" s="711" t="s">
        <v>9</v>
      </c>
      <c r="C324" s="712" t="s">
        <v>1551</v>
      </c>
      <c r="D324" s="712" t="s">
        <v>1552</v>
      </c>
      <c r="F324" s="706"/>
      <c r="J324" s="81"/>
      <c r="K324" s="81"/>
      <c r="L324" s="81"/>
      <c r="M324" s="81"/>
      <c r="N324" s="81"/>
      <c r="O324" s="81"/>
      <c r="P324" s="81"/>
      <c r="Q324" s="81"/>
      <c r="R324" s="81"/>
      <c r="S324" s="81"/>
      <c r="T324" s="81"/>
      <c r="U324" s="81"/>
      <c r="V324" s="81"/>
      <c r="W324" s="82"/>
      <c r="X324" s="81"/>
      <c r="Y324" s="83"/>
    </row>
    <row r="325" spans="1:25" ht="15.75" customHeight="1">
      <c r="A325" s="713" t="str">
        <f>$A$4</f>
        <v>GESTIÓN CARTOGRÁFICA</v>
      </c>
      <c r="B325" s="714">
        <f>$B$4</f>
        <v>0.04</v>
      </c>
      <c r="C325" s="715">
        <f>SUM($I$22:$K$22)</f>
        <v>0.10858860405025869</v>
      </c>
      <c r="D325" s="715">
        <f>SUM($I$23:$K$23)</f>
        <v>0.17268802755358459</v>
      </c>
      <c r="E325" s="716"/>
      <c r="F325" s="706"/>
      <c r="J325" s="81"/>
      <c r="K325" s="81"/>
      <c r="L325" s="81"/>
      <c r="M325" s="81"/>
      <c r="N325" s="81"/>
      <c r="O325" s="81"/>
      <c r="P325" s="81"/>
      <c r="Q325" s="81"/>
      <c r="R325" s="81"/>
      <c r="S325" s="81"/>
      <c r="T325" s="81"/>
      <c r="U325" s="81"/>
      <c r="V325" s="81"/>
      <c r="W325" s="82"/>
      <c r="X325" s="81"/>
      <c r="Y325" s="83"/>
    </row>
    <row r="326" spans="1:25" ht="15.75" customHeight="1">
      <c r="A326" s="713" t="str">
        <f>$A$25</f>
        <v>GESTIÓN GEODÉSICA</v>
      </c>
      <c r="B326" s="714">
        <f>$B$25</f>
        <v>2.5000000000000001E-2</v>
      </c>
      <c r="C326" s="717">
        <f>SUM($I$43:$K$43)</f>
        <v>0.14253256145847534</v>
      </c>
      <c r="D326" s="717">
        <f>SUM($I$44:$K$44)</f>
        <v>0.14086886572756802</v>
      </c>
      <c r="E326" s="718"/>
      <c r="F326" s="706"/>
      <c r="J326" s="81"/>
      <c r="K326" s="81"/>
      <c r="L326" s="81"/>
      <c r="M326" s="81"/>
      <c r="N326" s="81"/>
      <c r="O326" s="81"/>
      <c r="P326" s="81"/>
      <c r="Q326" s="81"/>
      <c r="R326" s="81"/>
      <c r="S326" s="81"/>
      <c r="T326" s="81"/>
      <c r="U326" s="81"/>
      <c r="V326" s="81"/>
      <c r="W326" s="82"/>
      <c r="X326" s="81"/>
      <c r="Y326" s="83"/>
    </row>
    <row r="327" spans="1:25" ht="15.75" customHeight="1">
      <c r="A327" s="713" t="str">
        <f>$A$46</f>
        <v>GESTION GEOGRAFICA</v>
      </c>
      <c r="B327" s="714">
        <f>$B$46</f>
        <v>0.03</v>
      </c>
      <c r="C327" s="717">
        <f>SUM($I$73:$K$73)</f>
        <v>0.31779999999999997</v>
      </c>
      <c r="D327" s="717">
        <f>SUM($I$74:$K$74)</f>
        <v>0.31539999999999996</v>
      </c>
      <c r="E327" s="716"/>
      <c r="F327" s="706"/>
      <c r="J327" s="81"/>
      <c r="K327" s="81"/>
      <c r="L327" s="81"/>
      <c r="M327" s="81"/>
      <c r="N327" s="81"/>
      <c r="O327" s="81"/>
      <c r="P327" s="81"/>
      <c r="Q327" s="81"/>
      <c r="R327" s="81"/>
      <c r="S327" s="81"/>
      <c r="T327" s="81"/>
      <c r="U327" s="81"/>
      <c r="V327" s="81"/>
      <c r="W327" s="82"/>
      <c r="X327" s="81"/>
      <c r="Y327" s="83"/>
    </row>
    <row r="328" spans="1:25" ht="15.75" customHeight="1">
      <c r="A328" s="713" t="str">
        <f>$A$76</f>
        <v>GESTION AGROLOGICA</v>
      </c>
      <c r="B328" s="714">
        <f>$B$76</f>
        <v>4.4999999999999998E-2</v>
      </c>
      <c r="C328" s="717">
        <f>SUM($I$91:$K$91)</f>
        <v>0.20764939999999998</v>
      </c>
      <c r="D328" s="717">
        <f>SUM($I$92:$K$92)</f>
        <v>0.20487066666666667</v>
      </c>
      <c r="E328" s="716"/>
      <c r="F328" s="706"/>
      <c r="J328" s="81"/>
      <c r="K328" s="81"/>
      <c r="L328" s="81"/>
      <c r="M328" s="81"/>
      <c r="N328" s="81"/>
      <c r="O328" s="81"/>
      <c r="P328" s="81"/>
      <c r="Q328" s="81"/>
      <c r="R328" s="81"/>
      <c r="S328" s="81"/>
      <c r="T328" s="81"/>
      <c r="U328" s="81"/>
      <c r="V328" s="81"/>
      <c r="W328" s="82"/>
      <c r="X328" s="81"/>
      <c r="Y328" s="83"/>
    </row>
    <row r="329" spans="1:25" ht="15.75" customHeight="1">
      <c r="A329" s="713" t="str">
        <f>$A$94</f>
        <v>GESTION CATASTRAL</v>
      </c>
      <c r="B329" s="714">
        <f>$B$94</f>
        <v>0.28999999999999998</v>
      </c>
      <c r="C329" s="717">
        <f>SUM($I$118:$K$118)</f>
        <v>7.76675E-2</v>
      </c>
      <c r="D329" s="717">
        <f>SUM($I$119:$K$119)</f>
        <v>8.0811932114458807E-2</v>
      </c>
      <c r="E329" s="716"/>
      <c r="F329" s="706"/>
      <c r="J329" s="81"/>
      <c r="K329" s="81"/>
      <c r="L329" s="81"/>
      <c r="M329" s="81"/>
      <c r="N329" s="81"/>
      <c r="O329" s="81"/>
      <c r="P329" s="81"/>
      <c r="Q329" s="81"/>
      <c r="R329" s="81"/>
      <c r="S329" s="81"/>
      <c r="T329" s="81"/>
      <c r="U329" s="81"/>
      <c r="V329" s="81"/>
      <c r="W329" s="82"/>
      <c r="X329" s="81"/>
      <c r="Y329" s="83"/>
    </row>
    <row r="330" spans="1:25" ht="15.75" customHeight="1">
      <c r="A330" s="719" t="str">
        <f>$A$121</f>
        <v xml:space="preserve">GESTIÓN DEL CONOCIMIENTO </v>
      </c>
      <c r="B330" s="714">
        <f>$B$121</f>
        <v>3.5000000000000003E-2</v>
      </c>
      <c r="C330" s="717">
        <f>SUM($I$151:$K$151)</f>
        <v>3.3000000000000002E-2</v>
      </c>
      <c r="D330" s="717">
        <f>SUM($I$152:$K$152)</f>
        <v>3.3000000000000002E-2</v>
      </c>
      <c r="E330" s="716"/>
      <c r="F330" s="706"/>
      <c r="J330" s="81"/>
      <c r="K330" s="81"/>
      <c r="L330" s="81"/>
      <c r="M330" s="81"/>
      <c r="N330" s="81"/>
      <c r="O330" s="81"/>
      <c r="P330" s="81"/>
      <c r="Q330" s="81"/>
      <c r="R330" s="81"/>
      <c r="S330" s="81"/>
      <c r="T330" s="81"/>
      <c r="U330" s="81"/>
      <c r="V330" s="81"/>
      <c r="W330" s="82"/>
      <c r="X330" s="81"/>
      <c r="Y330" s="83"/>
    </row>
    <row r="331" spans="1:25" ht="15.75" customHeight="1">
      <c r="A331" s="719" t="str">
        <f>$A$154</f>
        <v xml:space="preserve">DIFUSION Y COMERCIALIZACION </v>
      </c>
      <c r="B331" s="714">
        <f>$B$154</f>
        <v>0.05</v>
      </c>
      <c r="C331" s="717">
        <f>SUM($I$166:$K$166)</f>
        <v>0.2087</v>
      </c>
      <c r="D331" s="717">
        <f>SUM($I$167:$K$167)</f>
        <v>0.21839758982553201</v>
      </c>
      <c r="E331" s="716"/>
      <c r="F331" s="706"/>
      <c r="J331" s="81"/>
      <c r="K331" s="81"/>
      <c r="L331" s="81"/>
      <c r="M331" s="81"/>
      <c r="N331" s="81"/>
      <c r="O331" s="81"/>
      <c r="P331" s="81"/>
      <c r="Q331" s="81"/>
      <c r="R331" s="81"/>
      <c r="S331" s="81"/>
      <c r="T331" s="81"/>
      <c r="U331" s="81"/>
      <c r="V331" s="81"/>
      <c r="W331" s="82"/>
      <c r="X331" s="81"/>
      <c r="Y331" s="83"/>
    </row>
    <row r="332" spans="1:25" ht="15.75" customHeight="1">
      <c r="A332" s="719" t="str">
        <f>$A$169</f>
        <v>EVALUACION Y CONTROL DE LA GESTIÓN INTERNA</v>
      </c>
      <c r="B332" s="714">
        <f>$B$169</f>
        <v>0.05</v>
      </c>
      <c r="C332" s="717">
        <f>SUM($I$175:$K$175)</f>
        <v>0.23615499999999995</v>
      </c>
      <c r="D332" s="717">
        <f>SUM($I$176:$K$176)</f>
        <v>0.22974924999999996</v>
      </c>
      <c r="E332" s="716"/>
      <c r="F332" s="706"/>
      <c r="J332" s="81"/>
      <c r="K332" s="81"/>
      <c r="L332" s="81"/>
      <c r="M332" s="81"/>
      <c r="N332" s="81"/>
      <c r="O332" s="81"/>
      <c r="P332" s="81"/>
      <c r="Q332" s="81"/>
      <c r="R332" s="81"/>
      <c r="S332" s="81"/>
      <c r="T332" s="81"/>
      <c r="U332" s="81"/>
      <c r="V332" s="81"/>
      <c r="W332" s="82"/>
      <c r="X332" s="81"/>
      <c r="Y332" s="83"/>
    </row>
    <row r="333" spans="1:25" ht="15.75" customHeight="1">
      <c r="A333" s="713" t="str">
        <f>$A$178</f>
        <v>GESTIÓN INFORMÁTICA</v>
      </c>
      <c r="B333" s="714">
        <f>$B$178</f>
        <v>0.03</v>
      </c>
      <c r="C333" s="717">
        <f>SUM($I$196:$K$196)</f>
        <v>0</v>
      </c>
      <c r="D333" s="717">
        <f>SUM($I$197:$K$197)</f>
        <v>0</v>
      </c>
      <c r="E333" s="718"/>
      <c r="F333" s="706"/>
      <c r="J333" s="81"/>
      <c r="K333" s="81"/>
      <c r="L333" s="81"/>
      <c r="M333" s="81"/>
      <c r="N333" s="81"/>
      <c r="O333" s="81"/>
      <c r="P333" s="81"/>
      <c r="Q333" s="81"/>
      <c r="R333" s="81"/>
      <c r="S333" s="81"/>
      <c r="T333" s="81"/>
      <c r="U333" s="81"/>
      <c r="V333" s="81"/>
      <c r="W333" s="82"/>
      <c r="X333" s="81"/>
      <c r="Y333" s="83"/>
    </row>
    <row r="334" spans="1:25" ht="15.75" customHeight="1">
      <c r="A334" s="713" t="str">
        <f>$A$199</f>
        <v>COMUNICACIONES</v>
      </c>
      <c r="B334" s="714">
        <f>$B$199</f>
        <v>3.5000000000000003E-2</v>
      </c>
      <c r="C334" s="717">
        <f>SUM($I$199:$K$199)</f>
        <v>0.19046000000000002</v>
      </c>
      <c r="D334" s="717">
        <f>SUM($I$200:$K$200)</f>
        <v>0.25178</v>
      </c>
      <c r="E334" s="716"/>
      <c r="F334" s="706"/>
      <c r="J334" s="81"/>
      <c r="K334" s="81"/>
      <c r="L334" s="81"/>
      <c r="M334" s="81"/>
      <c r="N334" s="81"/>
      <c r="O334" s="81"/>
      <c r="P334" s="81"/>
      <c r="Q334" s="81"/>
      <c r="R334" s="81"/>
      <c r="S334" s="81"/>
      <c r="T334" s="81"/>
      <c r="U334" s="81"/>
      <c r="V334" s="81"/>
      <c r="W334" s="82"/>
      <c r="X334" s="81"/>
      <c r="Y334" s="83"/>
    </row>
    <row r="335" spans="1:25" ht="15.75" customHeight="1">
      <c r="A335" s="713" t="str">
        <f>$A$202</f>
        <v>GESTION JURIDICA</v>
      </c>
      <c r="B335" s="714">
        <f>$B$202</f>
        <v>2.5000000000000001E-2</v>
      </c>
      <c r="C335" s="717">
        <f>SUM($I$211:$K$211)</f>
        <v>0.22998800000000003</v>
      </c>
      <c r="D335" s="717">
        <f>SUM($I$212:$K$212)</f>
        <v>0.23000000000000004</v>
      </c>
      <c r="E335" s="716"/>
      <c r="F335" s="706"/>
      <c r="J335" s="81"/>
      <c r="K335" s="81"/>
      <c r="L335" s="81"/>
      <c r="M335" s="81"/>
      <c r="N335" s="81"/>
      <c r="O335" s="81"/>
      <c r="P335" s="81"/>
      <c r="Q335" s="81"/>
      <c r="R335" s="81"/>
      <c r="S335" s="81"/>
      <c r="T335" s="81"/>
      <c r="U335" s="81"/>
      <c r="V335" s="81"/>
      <c r="W335" s="82"/>
      <c r="X335" s="81"/>
      <c r="Y335" s="83"/>
    </row>
    <row r="336" spans="1:25" ht="15.75" customHeight="1">
      <c r="A336" s="719" t="str">
        <f>$A$214</f>
        <v>DIRECCIONAMIENTO ESTRATÉGICO</v>
      </c>
      <c r="B336" s="714">
        <f>$B$214</f>
        <v>3.5000000000000003E-2</v>
      </c>
      <c r="C336" s="717">
        <f>SUM($I$220:$K$220)</f>
        <v>0.11797999999999999</v>
      </c>
      <c r="D336" s="717">
        <f>SUM($I$221:$K$221)</f>
        <v>0.11791999999999998</v>
      </c>
      <c r="E336" s="716"/>
      <c r="F336" s="706"/>
      <c r="J336" s="81"/>
      <c r="K336" s="81"/>
      <c r="L336" s="81"/>
      <c r="M336" s="81"/>
      <c r="N336" s="81"/>
      <c r="O336" s="81"/>
      <c r="P336" s="81"/>
      <c r="Q336" s="81"/>
      <c r="R336" s="81"/>
      <c r="S336" s="81"/>
      <c r="T336" s="81"/>
      <c r="U336" s="81"/>
      <c r="V336" s="81"/>
      <c r="W336" s="82"/>
      <c r="X336" s="81"/>
      <c r="Y336" s="83"/>
    </row>
    <row r="337" spans="1:25" ht="15.75" customHeight="1">
      <c r="A337" s="713" t="str">
        <f>$A$223</f>
        <v>MEJORA CONTINUA</v>
      </c>
      <c r="B337" s="714">
        <f>$B$223</f>
        <v>2.5000000000000001E-2</v>
      </c>
      <c r="C337" s="717">
        <f>SUM($I$223:$K$223)</f>
        <v>0.17899999999999999</v>
      </c>
      <c r="D337" s="717">
        <f>SUM($I$224:$K$224)</f>
        <v>0.17899999999999999</v>
      </c>
      <c r="E337" s="716"/>
      <c r="F337" s="706"/>
      <c r="J337" s="81"/>
      <c r="K337" s="81"/>
      <c r="L337" s="81"/>
      <c r="M337" s="81"/>
      <c r="N337" s="81"/>
      <c r="O337" s="81"/>
      <c r="P337" s="81"/>
      <c r="Q337" s="81"/>
      <c r="R337" s="81"/>
      <c r="S337" s="81"/>
      <c r="T337" s="81"/>
      <c r="U337" s="81"/>
      <c r="V337" s="81"/>
      <c r="W337" s="82"/>
      <c r="X337" s="81"/>
      <c r="Y337" s="83"/>
    </row>
    <row r="338" spans="1:25" ht="15.75" customHeight="1">
      <c r="A338" s="713" t="str">
        <f>$A$226</f>
        <v>GESTIÓN HUMANA</v>
      </c>
      <c r="B338" s="714">
        <f>$B$226</f>
        <v>0.05</v>
      </c>
      <c r="C338" s="717">
        <f>SUM($I$232:$K$232)</f>
        <v>0.20520000000000002</v>
      </c>
      <c r="D338" s="717">
        <f>SUM($I$233:$K$233)</f>
        <v>0.20520000000000002</v>
      </c>
      <c r="E338" s="716"/>
      <c r="F338" s="706"/>
      <c r="J338" s="81"/>
      <c r="K338" s="81"/>
      <c r="L338" s="81"/>
      <c r="M338" s="81"/>
      <c r="N338" s="81"/>
      <c r="O338" s="81"/>
      <c r="P338" s="81"/>
      <c r="Q338" s="81"/>
      <c r="R338" s="81"/>
      <c r="S338" s="81"/>
      <c r="T338" s="81"/>
      <c r="U338" s="81"/>
      <c r="V338" s="81"/>
      <c r="W338" s="82"/>
      <c r="X338" s="81"/>
      <c r="Y338" s="83"/>
    </row>
    <row r="339" spans="1:25" ht="15.75" customHeight="1">
      <c r="A339" s="713" t="str">
        <f>$A$235</f>
        <v>SERVICIO AL CIUDADANO</v>
      </c>
      <c r="B339" s="714">
        <f>$B$235</f>
        <v>0.04</v>
      </c>
      <c r="C339" s="717">
        <f>SUM($I$244:$K$244)</f>
        <v>5.124200000000001E-2</v>
      </c>
      <c r="D339" s="717">
        <f>SUM($I$245:$K$245)</f>
        <v>5.124200000000001E-2</v>
      </c>
      <c r="E339" s="716"/>
      <c r="F339" s="706"/>
      <c r="J339" s="81"/>
      <c r="K339" s="81"/>
      <c r="L339" s="81"/>
      <c r="M339" s="81"/>
      <c r="N339" s="81"/>
      <c r="O339" s="81"/>
      <c r="P339" s="81"/>
      <c r="Q339" s="81"/>
      <c r="R339" s="81"/>
      <c r="S339" s="81"/>
      <c r="T339" s="81"/>
      <c r="U339" s="81"/>
      <c r="V339" s="81"/>
      <c r="W339" s="82"/>
      <c r="X339" s="81"/>
      <c r="Y339" s="83"/>
    </row>
    <row r="340" spans="1:25" ht="17.25" customHeight="1">
      <c r="A340" s="713" t="str">
        <f>$A$247</f>
        <v>GESTIÓN FINANCIERA</v>
      </c>
      <c r="B340" s="714">
        <f>$B$247</f>
        <v>0.1</v>
      </c>
      <c r="C340" s="717">
        <f>SUM($I$259:$K$259)</f>
        <v>0.43926264945280857</v>
      </c>
      <c r="D340" s="717">
        <f>SUM($I$260:$K$260)</f>
        <v>0.49366595736173224</v>
      </c>
      <c r="E340" s="716"/>
      <c r="F340" s="706"/>
      <c r="J340" s="81"/>
      <c r="K340" s="81"/>
      <c r="L340" s="81"/>
      <c r="M340" s="81"/>
      <c r="N340" s="81"/>
      <c r="O340" s="81"/>
      <c r="P340" s="81"/>
      <c r="Q340" s="81"/>
      <c r="R340" s="81"/>
      <c r="S340" s="81"/>
      <c r="T340" s="81"/>
      <c r="U340" s="81"/>
      <c r="V340" s="81"/>
      <c r="W340" s="82"/>
      <c r="X340" s="81"/>
      <c r="Y340" s="83"/>
    </row>
    <row r="341" spans="1:25" ht="15.75" customHeight="1">
      <c r="A341" s="713" t="str">
        <f>$A$262</f>
        <v>ADQUISICIONES</v>
      </c>
      <c r="B341" s="714">
        <f>$B$262</f>
        <v>2.5000000000000001E-2</v>
      </c>
      <c r="C341" s="717">
        <f>SUM($I$271:$K$271)</f>
        <v>0.45900000000000002</v>
      </c>
      <c r="D341" s="717">
        <f>SUM($I$272:$K$272)</f>
        <v>0.45900000000000002</v>
      </c>
      <c r="E341" s="716"/>
      <c r="F341" s="706"/>
      <c r="J341" s="81"/>
      <c r="K341" s="81"/>
      <c r="L341" s="81"/>
      <c r="M341" s="81"/>
      <c r="N341" s="81"/>
      <c r="O341" s="81"/>
      <c r="P341" s="81"/>
      <c r="Q341" s="81"/>
      <c r="R341" s="81"/>
      <c r="S341" s="81"/>
      <c r="T341" s="81"/>
      <c r="U341" s="81"/>
      <c r="V341" s="81"/>
      <c r="W341" s="82"/>
      <c r="X341" s="81"/>
      <c r="Y341" s="83"/>
    </row>
    <row r="342" spans="1:25" ht="15.75" customHeight="1">
      <c r="A342" s="719" t="str">
        <f>$A$274</f>
        <v>SERVICIOS ADMINISTRATIVOS</v>
      </c>
      <c r="B342" s="714">
        <f>$B$274</f>
        <v>2.5000000000000001E-2</v>
      </c>
      <c r="C342" s="717">
        <f>SUM($I$301:$K$301)</f>
        <v>0.101659</v>
      </c>
      <c r="D342" s="717">
        <f>SUM($I$302:$K$302)</f>
        <v>0.101659</v>
      </c>
      <c r="E342" s="716"/>
      <c r="F342" s="706"/>
      <c r="J342" s="81"/>
      <c r="K342" s="81"/>
      <c r="L342" s="81"/>
      <c r="M342" s="81"/>
      <c r="N342" s="81"/>
      <c r="O342" s="81"/>
      <c r="P342" s="81"/>
      <c r="Q342" s="81"/>
      <c r="R342" s="81"/>
      <c r="S342" s="81"/>
      <c r="T342" s="81"/>
      <c r="U342" s="81"/>
      <c r="V342" s="81"/>
      <c r="W342" s="82"/>
      <c r="X342" s="81"/>
      <c r="Y342" s="83"/>
    </row>
    <row r="343" spans="1:25" ht="15.75" customHeight="1">
      <c r="A343" s="713" t="str">
        <f>$A$304</f>
        <v>GESTION DOCUMENTAL</v>
      </c>
      <c r="B343" s="714">
        <f>$B$304</f>
        <v>2.5000000000000001E-2</v>
      </c>
      <c r="C343" s="717">
        <f>SUM($I$313:$K$313)</f>
        <v>0.23899999999999999</v>
      </c>
      <c r="D343" s="717">
        <f>SUM($I$314:$K$314)</f>
        <v>0.23899999999999999</v>
      </c>
      <c r="E343" s="716"/>
      <c r="F343" s="706"/>
      <c r="J343" s="81"/>
      <c r="K343" s="81"/>
      <c r="L343" s="81"/>
      <c r="M343" s="81"/>
      <c r="N343" s="81"/>
      <c r="O343" s="81"/>
      <c r="P343" s="81"/>
      <c r="Q343" s="81"/>
      <c r="R343" s="81"/>
      <c r="S343" s="81"/>
      <c r="T343" s="81"/>
      <c r="U343" s="81"/>
      <c r="V343" s="81"/>
      <c r="W343" s="82"/>
      <c r="X343" s="81"/>
      <c r="Y343" s="83"/>
    </row>
    <row r="344" spans="1:25" ht="15.75" customHeight="1">
      <c r="A344" s="713" t="str">
        <f>$A$316</f>
        <v>CONTROL DISCIPLINARIO</v>
      </c>
      <c r="B344" s="714">
        <f>$B$316</f>
        <v>0.02</v>
      </c>
      <c r="C344" s="717">
        <f>SUM($I$316:$K$316)</f>
        <v>0.18800000000000003</v>
      </c>
      <c r="D344" s="717">
        <f>SUM($I$317:$K$317)</f>
        <v>0.18800000000000003</v>
      </c>
      <c r="E344" s="716"/>
      <c r="F344" s="706"/>
      <c r="J344" s="81"/>
      <c r="K344" s="81"/>
      <c r="L344" s="81"/>
      <c r="M344" s="81"/>
      <c r="N344" s="81"/>
      <c r="O344" s="81"/>
      <c r="P344" s="81"/>
      <c r="Q344" s="81"/>
      <c r="R344" s="81"/>
      <c r="S344" s="81"/>
      <c r="T344" s="81"/>
      <c r="U344" s="81"/>
      <c r="V344" s="81"/>
      <c r="W344" s="82"/>
      <c r="X344" s="81"/>
      <c r="Y344" s="83"/>
    </row>
    <row r="345" spans="1:25" ht="15.75" customHeight="1">
      <c r="A345" s="713"/>
      <c r="B345" s="713"/>
      <c r="C345" s="713"/>
      <c r="D345" s="713"/>
      <c r="F345" s="706"/>
      <c r="J345" s="81"/>
      <c r="K345" s="81"/>
      <c r="L345" s="81"/>
      <c r="M345" s="81"/>
      <c r="N345" s="81"/>
      <c r="O345" s="81"/>
      <c r="P345" s="81"/>
      <c r="Q345" s="81"/>
      <c r="R345" s="81"/>
      <c r="S345" s="81"/>
      <c r="T345" s="81"/>
      <c r="U345" s="81"/>
      <c r="V345" s="81"/>
      <c r="W345" s="82"/>
      <c r="X345" s="81"/>
      <c r="Y345" s="83"/>
    </row>
    <row r="346" spans="1:25" ht="15.75" customHeight="1">
      <c r="A346" s="720" t="s">
        <v>1553</v>
      </c>
      <c r="B346" s="721">
        <f>SUM(B325:B344)</f>
        <v>1.0000000000000002</v>
      </c>
      <c r="C346" s="721"/>
      <c r="D346" s="721"/>
      <c r="F346" s="706"/>
      <c r="J346" s="81"/>
      <c r="K346" s="81"/>
      <c r="L346" s="81"/>
      <c r="M346" s="81"/>
      <c r="N346" s="81"/>
      <c r="O346" s="81"/>
      <c r="P346" s="81"/>
      <c r="Q346" s="81"/>
      <c r="R346" s="81"/>
      <c r="S346" s="81"/>
      <c r="T346" s="81"/>
      <c r="U346" s="81"/>
      <c r="V346" s="81"/>
      <c r="W346" s="82"/>
      <c r="X346" s="81"/>
      <c r="Y346" s="83"/>
    </row>
    <row r="347" spans="1:25" ht="15.75" customHeight="1">
      <c r="A347" s="549"/>
      <c r="E347" s="706"/>
      <c r="I347" s="81"/>
      <c r="J347" s="81"/>
      <c r="K347" s="81"/>
      <c r="L347" s="81"/>
      <c r="M347" s="81"/>
      <c r="N347" s="81"/>
      <c r="O347" s="81"/>
      <c r="P347" s="81"/>
      <c r="Q347" s="81"/>
      <c r="R347" s="81"/>
      <c r="S347" s="81"/>
      <c r="T347" s="81"/>
      <c r="U347" s="81"/>
      <c r="V347" s="82"/>
      <c r="W347" s="81"/>
      <c r="X347" s="83"/>
    </row>
    <row r="348" spans="1:25" ht="15.75" customHeight="1">
      <c r="E348" s="706"/>
      <c r="I348" s="81"/>
      <c r="J348" s="81"/>
      <c r="K348" s="81"/>
      <c r="L348" s="81"/>
      <c r="M348" s="81"/>
      <c r="N348" s="81"/>
      <c r="O348" s="81"/>
      <c r="P348" s="81"/>
      <c r="Q348" s="81"/>
      <c r="R348" s="81"/>
      <c r="S348" s="81"/>
      <c r="T348" s="81"/>
      <c r="U348" s="81"/>
      <c r="V348" s="82"/>
      <c r="W348" s="81"/>
      <c r="X348" s="83"/>
    </row>
    <row r="349" spans="1:25" ht="15.75" customHeight="1">
      <c r="A349" s="710" t="s">
        <v>1550</v>
      </c>
      <c r="B349" s="711" t="s">
        <v>9</v>
      </c>
      <c r="C349" s="712" t="s">
        <v>1555</v>
      </c>
      <c r="D349" s="712" t="s">
        <v>1556</v>
      </c>
      <c r="E349" s="706"/>
      <c r="I349" s="81"/>
      <c r="J349" s="81"/>
      <c r="K349" s="81"/>
      <c r="L349" s="81"/>
      <c r="M349" s="81"/>
      <c r="N349" s="81"/>
      <c r="O349" s="81"/>
      <c r="P349" s="81"/>
      <c r="Q349" s="81"/>
      <c r="R349" s="81"/>
      <c r="S349" s="81"/>
      <c r="T349" s="81"/>
      <c r="U349" s="81"/>
      <c r="V349" s="82"/>
      <c r="W349" s="81"/>
      <c r="X349" s="83"/>
    </row>
    <row r="350" spans="1:25" ht="15.75" customHeight="1">
      <c r="A350" s="722" t="str">
        <f>$A$4</f>
        <v>GESTIÓN CARTOGRÁFICA</v>
      </c>
      <c r="B350" s="723">
        <f>$B$4</f>
        <v>0.04</v>
      </c>
      <c r="C350" s="724">
        <f>SUM($I$22:$N$22)</f>
        <v>0.46598328254249821</v>
      </c>
      <c r="D350" s="724">
        <f>SUM($I$23:$N$23)</f>
        <v>0.62269387252032526</v>
      </c>
      <c r="E350" s="725">
        <f t="shared" ref="E350:E369" si="163">D350-D325</f>
        <v>0.45000584496674068</v>
      </c>
      <c r="I350" s="81"/>
      <c r="J350" s="81"/>
      <c r="K350" s="81"/>
      <c r="L350" s="81"/>
      <c r="M350" s="81"/>
      <c r="N350" s="81"/>
      <c r="O350" s="81"/>
      <c r="P350" s="81"/>
      <c r="Q350" s="81"/>
      <c r="R350" s="81"/>
      <c r="S350" s="81"/>
      <c r="T350" s="81"/>
      <c r="U350" s="81"/>
      <c r="V350" s="82"/>
      <c r="W350" s="81"/>
      <c r="X350" s="83"/>
    </row>
    <row r="351" spans="1:25" ht="15.75" customHeight="1">
      <c r="A351" s="722" t="str">
        <f>$A$25</f>
        <v>GESTIÓN GEODÉSICA</v>
      </c>
      <c r="B351" s="723">
        <f>$B$25</f>
        <v>2.5000000000000001E-2</v>
      </c>
      <c r="C351" s="726">
        <f>SUM($I$43:$N$43)</f>
        <v>0.42558950133033874</v>
      </c>
      <c r="D351" s="726">
        <f>SUM($I$44:$N$44)</f>
        <v>0.44092181683825121</v>
      </c>
      <c r="E351" s="725">
        <f t="shared" si="163"/>
        <v>0.3000529511106832</v>
      </c>
      <c r="I351" s="81"/>
      <c r="J351" s="81"/>
      <c r="K351" s="81"/>
      <c r="L351" s="81"/>
      <c r="M351" s="81"/>
      <c r="N351" s="81"/>
      <c r="O351" s="81"/>
      <c r="P351" s="81"/>
      <c r="Q351" s="81"/>
      <c r="R351" s="81"/>
      <c r="S351" s="81"/>
      <c r="T351" s="81"/>
      <c r="U351" s="81"/>
      <c r="V351" s="82"/>
      <c r="W351" s="81"/>
      <c r="X351" s="83"/>
    </row>
    <row r="352" spans="1:25" ht="15.75" customHeight="1">
      <c r="A352" s="722" t="str">
        <f>$A$46</f>
        <v>GESTION GEOGRAFICA</v>
      </c>
      <c r="B352" s="723">
        <f>$B$46</f>
        <v>0.03</v>
      </c>
      <c r="C352" s="726">
        <f>SUM($I$73:$N$73)</f>
        <v>0.67369999999999997</v>
      </c>
      <c r="D352" s="726">
        <f>SUM($I$74:$N$74)</f>
        <v>0.67665999999999993</v>
      </c>
      <c r="E352" s="725">
        <f t="shared" si="163"/>
        <v>0.36125999999999997</v>
      </c>
      <c r="I352" s="81"/>
      <c r="J352" s="81"/>
      <c r="K352" s="81"/>
      <c r="L352" s="81"/>
      <c r="M352" s="81"/>
      <c r="N352" s="81"/>
      <c r="O352" s="81"/>
      <c r="P352" s="81"/>
      <c r="Q352" s="81"/>
      <c r="R352" s="81"/>
      <c r="S352" s="81"/>
      <c r="T352" s="81"/>
      <c r="U352" s="81"/>
      <c r="V352" s="82"/>
      <c r="W352" s="81"/>
      <c r="X352" s="83"/>
    </row>
    <row r="353" spans="1:24" ht="15.75" customHeight="1">
      <c r="A353" s="722" t="str">
        <f>$A$76</f>
        <v>GESTION AGROLOGICA</v>
      </c>
      <c r="B353" s="723">
        <f>$B$76</f>
        <v>4.4999999999999998E-2</v>
      </c>
      <c r="C353" s="726">
        <f>SUM($I$91:$N$91)</f>
        <v>0.50320239999999994</v>
      </c>
      <c r="D353" s="726">
        <f>SUM($I$92:$N$92)</f>
        <v>0.50259457142857145</v>
      </c>
      <c r="E353" s="725">
        <f t="shared" si="163"/>
        <v>0.2977239047619048</v>
      </c>
      <c r="I353" s="81"/>
      <c r="J353" s="81"/>
      <c r="K353" s="81"/>
      <c r="L353" s="81"/>
      <c r="M353" s="81"/>
      <c r="N353" s="81"/>
      <c r="O353" s="81"/>
      <c r="P353" s="81"/>
      <c r="Q353" s="81"/>
      <c r="R353" s="81"/>
      <c r="S353" s="81"/>
      <c r="T353" s="81"/>
      <c r="U353" s="81"/>
      <c r="V353" s="82"/>
      <c r="W353" s="81"/>
      <c r="X353" s="83"/>
    </row>
    <row r="354" spans="1:24" ht="15.75" customHeight="1">
      <c r="A354" s="722" t="str">
        <f>$A$94</f>
        <v>GESTION CATASTRAL</v>
      </c>
      <c r="B354" s="723">
        <f>$B$94</f>
        <v>0.28999999999999998</v>
      </c>
      <c r="C354" s="726">
        <f>SUM($I$118:$N$118)</f>
        <v>0.3349125</v>
      </c>
      <c r="D354" s="726">
        <f>SUM($I$119:$N$119)</f>
        <v>0.34182555133496034</v>
      </c>
      <c r="E354" s="725">
        <f t="shared" si="163"/>
        <v>0.26101361922050154</v>
      </c>
      <c r="I354" s="81"/>
      <c r="J354" s="81"/>
      <c r="K354" s="81"/>
      <c r="L354" s="81"/>
      <c r="M354" s="81"/>
      <c r="N354" s="81"/>
      <c r="O354" s="81"/>
      <c r="P354" s="81"/>
      <c r="Q354" s="81"/>
      <c r="R354" s="81"/>
      <c r="S354" s="81"/>
      <c r="T354" s="81"/>
      <c r="U354" s="81"/>
      <c r="V354" s="82"/>
      <c r="W354" s="81"/>
      <c r="X354" s="83"/>
    </row>
    <row r="355" spans="1:24" ht="15.75" customHeight="1">
      <c r="A355" s="727" t="str">
        <f>$A$121</f>
        <v xml:space="preserve">GESTIÓN DEL CONOCIMIENTO </v>
      </c>
      <c r="B355" s="723">
        <f>$B$121</f>
        <v>3.5000000000000003E-2</v>
      </c>
      <c r="C355" s="726">
        <f>SUM($I$151:$N$151)</f>
        <v>0.26333333333333336</v>
      </c>
      <c r="D355" s="726">
        <f>SUM($I$152:$N$152)</f>
        <v>0.30833333333333335</v>
      </c>
      <c r="E355" s="725">
        <f t="shared" si="163"/>
        <v>0.27533333333333332</v>
      </c>
      <c r="I355" s="81"/>
      <c r="J355" s="81"/>
      <c r="K355" s="81"/>
      <c r="L355" s="81"/>
      <c r="M355" s="81"/>
      <c r="N355" s="81"/>
      <c r="O355" s="81"/>
      <c r="P355" s="81"/>
      <c r="Q355" s="81"/>
      <c r="R355" s="81"/>
      <c r="S355" s="81"/>
      <c r="T355" s="81"/>
      <c r="U355" s="81"/>
      <c r="V355" s="82"/>
      <c r="W355" s="81"/>
      <c r="X355" s="83"/>
    </row>
    <row r="356" spans="1:24" ht="15.75" customHeight="1">
      <c r="A356" s="727" t="str">
        <f>$A$154</f>
        <v xml:space="preserve">DIFUSION Y COMERCIALIZACION </v>
      </c>
      <c r="B356" s="723">
        <f>$B$154</f>
        <v>0.05</v>
      </c>
      <c r="C356" s="726">
        <f>SUM($I$166:$N$166)</f>
        <v>0.44401999999999997</v>
      </c>
      <c r="D356" s="726">
        <f>SUM($I$167:$N$167)</f>
        <v>0.44075235890087339</v>
      </c>
      <c r="E356" s="725">
        <f t="shared" si="163"/>
        <v>0.22235476907534138</v>
      </c>
      <c r="I356" s="81"/>
      <c r="J356" s="81"/>
      <c r="K356" s="81"/>
      <c r="L356" s="81"/>
      <c r="M356" s="81"/>
      <c r="N356" s="81"/>
      <c r="O356" s="81"/>
      <c r="P356" s="81"/>
      <c r="Q356" s="81"/>
      <c r="R356" s="81"/>
      <c r="S356" s="81"/>
      <c r="T356" s="81"/>
      <c r="U356" s="81"/>
      <c r="V356" s="82"/>
      <c r="W356" s="81"/>
      <c r="X356" s="83"/>
    </row>
    <row r="357" spans="1:24" ht="15.75" customHeight="1">
      <c r="A357" s="727" t="str">
        <f>$A$169</f>
        <v>EVALUACION Y CONTROL DE LA GESTIÓN INTERNA</v>
      </c>
      <c r="B357" s="723">
        <f>$B$169</f>
        <v>0.05</v>
      </c>
      <c r="C357" s="726">
        <f>SUM($I$175:$N$175)</f>
        <v>0.47235874999999994</v>
      </c>
      <c r="D357" s="726">
        <f>SUM($I$176:$N$176)</f>
        <v>0.44540487499999992</v>
      </c>
      <c r="E357" s="725">
        <f t="shared" si="163"/>
        <v>0.21565562499999996</v>
      </c>
      <c r="I357" s="81"/>
      <c r="J357" s="81"/>
      <c r="K357" s="81"/>
      <c r="L357" s="81"/>
      <c r="M357" s="81"/>
      <c r="N357" s="81"/>
      <c r="O357" s="81"/>
      <c r="P357" s="81"/>
      <c r="Q357" s="81"/>
      <c r="R357" s="81"/>
      <c r="S357" s="81"/>
      <c r="T357" s="81"/>
      <c r="U357" s="81"/>
      <c r="V357" s="82"/>
      <c r="W357" s="81"/>
      <c r="X357" s="83"/>
    </row>
    <row r="358" spans="1:24" ht="20.25" customHeight="1">
      <c r="A358" s="722" t="str">
        <f>$A$178</f>
        <v>GESTIÓN INFORMÁTICA</v>
      </c>
      <c r="B358" s="723">
        <f>$B$178</f>
        <v>0.03</v>
      </c>
      <c r="C358" s="726">
        <f>SUM($I$196:$N$196)</f>
        <v>0.44333333333333336</v>
      </c>
      <c r="D358" s="726">
        <f>SUM($I$197:$N$197)</f>
        <v>0.69666666666666666</v>
      </c>
      <c r="E358" s="725">
        <f t="shared" si="163"/>
        <v>0.69666666666666666</v>
      </c>
      <c r="I358" s="81"/>
      <c r="J358" s="81"/>
      <c r="K358" s="81"/>
      <c r="L358" s="81"/>
      <c r="M358" s="81"/>
      <c r="N358" s="81"/>
      <c r="O358" s="81"/>
      <c r="P358" s="81"/>
      <c r="Q358" s="81"/>
      <c r="R358" s="81"/>
      <c r="S358" s="81"/>
      <c r="T358" s="81"/>
      <c r="U358" s="81"/>
      <c r="V358" s="82"/>
      <c r="W358" s="81"/>
      <c r="X358" s="83"/>
    </row>
    <row r="359" spans="1:24" ht="15.75" customHeight="1">
      <c r="A359" s="722" t="str">
        <f>$A$199</f>
        <v>COMUNICACIONES</v>
      </c>
      <c r="B359" s="723">
        <f>$B$199</f>
        <v>3.5000000000000003E-2</v>
      </c>
      <c r="C359" s="726">
        <f>SUM($I$199:$N$199)</f>
        <v>0.44573000000000002</v>
      </c>
      <c r="D359" s="726">
        <f>SUM($I$200:$N$200)</f>
        <v>0.53422000000000003</v>
      </c>
      <c r="E359" s="725">
        <f t="shared" si="163"/>
        <v>0.28244000000000002</v>
      </c>
      <c r="I359" s="81"/>
      <c r="J359" s="81"/>
      <c r="K359" s="81"/>
      <c r="L359" s="81"/>
      <c r="M359" s="81"/>
      <c r="N359" s="81"/>
      <c r="O359" s="81"/>
      <c r="P359" s="81"/>
      <c r="Q359" s="81"/>
      <c r="R359" s="81"/>
      <c r="S359" s="81"/>
      <c r="T359" s="81"/>
      <c r="U359" s="81"/>
      <c r="V359" s="82"/>
      <c r="W359" s="81"/>
      <c r="X359" s="83"/>
    </row>
    <row r="360" spans="1:24" ht="15.75" customHeight="1">
      <c r="A360" s="722" t="str">
        <f>$A$202</f>
        <v>GESTION JURIDICA</v>
      </c>
      <c r="B360" s="723">
        <f>$B$202</f>
        <v>2.5000000000000001E-2</v>
      </c>
      <c r="C360" s="726">
        <f>SUM($I$211:$N$211)</f>
        <v>0.49997600000000003</v>
      </c>
      <c r="D360" s="726">
        <f>SUM($I$212:$N$212)</f>
        <v>0.5</v>
      </c>
      <c r="E360" s="725">
        <f t="shared" si="163"/>
        <v>0.26999999999999996</v>
      </c>
      <c r="I360" s="81"/>
      <c r="J360" s="81"/>
      <c r="K360" s="81"/>
      <c r="L360" s="81"/>
      <c r="M360" s="81"/>
      <c r="N360" s="81"/>
      <c r="O360" s="81"/>
      <c r="P360" s="81"/>
      <c r="Q360" s="81"/>
      <c r="R360" s="81"/>
      <c r="S360" s="81"/>
      <c r="T360" s="81"/>
      <c r="U360" s="81"/>
      <c r="V360" s="82"/>
      <c r="W360" s="81"/>
      <c r="X360" s="83"/>
    </row>
    <row r="361" spans="1:24" ht="15.75" customHeight="1">
      <c r="A361" s="727" t="str">
        <f>$A$214</f>
        <v>DIRECCIONAMIENTO ESTRATÉGICO</v>
      </c>
      <c r="B361" s="723">
        <f>$B$214</f>
        <v>3.5000000000000003E-2</v>
      </c>
      <c r="C361" s="726">
        <f>SUM($I$220:$N$220)</f>
        <v>0.45797999999999994</v>
      </c>
      <c r="D361" s="726">
        <f>SUM($I$221:$N$221)</f>
        <v>0.44287999999999994</v>
      </c>
      <c r="E361" s="725">
        <f t="shared" si="163"/>
        <v>0.32495999999999997</v>
      </c>
      <c r="I361" s="81"/>
      <c r="J361" s="81"/>
      <c r="K361" s="81"/>
      <c r="L361" s="81"/>
      <c r="M361" s="81"/>
      <c r="N361" s="81"/>
      <c r="O361" s="81"/>
      <c r="P361" s="81"/>
      <c r="Q361" s="81"/>
      <c r="R361" s="81"/>
      <c r="S361" s="81"/>
      <c r="T361" s="81"/>
      <c r="U361" s="81"/>
      <c r="V361" s="82"/>
      <c r="W361" s="81"/>
      <c r="X361" s="83"/>
    </row>
    <row r="362" spans="1:24" ht="15.75" customHeight="1">
      <c r="A362" s="722" t="str">
        <f>$A$223</f>
        <v>MEJORA CONTINUA</v>
      </c>
      <c r="B362" s="723">
        <f>$B$223</f>
        <v>2.5000000000000001E-2</v>
      </c>
      <c r="C362" s="726">
        <f>SUM($I$223:$N$223)</f>
        <v>0.39500000000000002</v>
      </c>
      <c r="D362" s="726">
        <f>SUM($I$224:$N$224)</f>
        <v>0.39500000000000002</v>
      </c>
      <c r="E362" s="725">
        <f t="shared" si="163"/>
        <v>0.21600000000000003</v>
      </c>
      <c r="I362" s="81"/>
      <c r="J362" s="81"/>
      <c r="K362" s="81"/>
      <c r="L362" s="81"/>
      <c r="M362" s="81"/>
      <c r="N362" s="81"/>
      <c r="O362" s="81"/>
      <c r="P362" s="81"/>
      <c r="Q362" s="81"/>
      <c r="R362" s="81"/>
      <c r="S362" s="81"/>
      <c r="T362" s="81"/>
      <c r="U362" s="81"/>
      <c r="V362" s="82"/>
      <c r="W362" s="81"/>
      <c r="X362" s="83"/>
    </row>
    <row r="363" spans="1:24" ht="15.75" customHeight="1">
      <c r="A363" s="722" t="str">
        <f>$A$226</f>
        <v>GESTIÓN HUMANA</v>
      </c>
      <c r="B363" s="723">
        <f>$B$226</f>
        <v>0.05</v>
      </c>
      <c r="C363" s="726">
        <f>SUM($I$232:$N$232)</f>
        <v>0.56040000000000001</v>
      </c>
      <c r="D363" s="726">
        <f>SUM($I$233:$N$233)</f>
        <v>0.56520000000000004</v>
      </c>
      <c r="E363" s="725">
        <f t="shared" si="163"/>
        <v>0.36</v>
      </c>
      <c r="I363" s="81"/>
      <c r="J363" s="81"/>
      <c r="K363" s="81"/>
      <c r="L363" s="81"/>
      <c r="M363" s="81"/>
      <c r="N363" s="81"/>
      <c r="O363" s="81"/>
      <c r="P363" s="81"/>
      <c r="Q363" s="81"/>
      <c r="R363" s="81"/>
      <c r="S363" s="81"/>
      <c r="T363" s="81"/>
      <c r="U363" s="81"/>
      <c r="V363" s="82"/>
      <c r="W363" s="81"/>
      <c r="X363" s="83"/>
    </row>
    <row r="364" spans="1:24" ht="15.75" customHeight="1">
      <c r="A364" s="722" t="str">
        <f>$A$235</f>
        <v>SERVICIO AL CIUDADANO</v>
      </c>
      <c r="B364" s="723">
        <f>$B$235</f>
        <v>0.04</v>
      </c>
      <c r="C364" s="726">
        <f>SUM($I$244:$N$244)</f>
        <v>0.21565800000000002</v>
      </c>
      <c r="D364" s="726">
        <f>SUM($I$245:$N$245)</f>
        <v>0.21565800000000002</v>
      </c>
      <c r="E364" s="725">
        <f t="shared" si="163"/>
        <v>0.16441600000000001</v>
      </c>
      <c r="I364" s="81"/>
      <c r="J364" s="81"/>
      <c r="K364" s="81"/>
      <c r="L364" s="81"/>
      <c r="M364" s="81"/>
      <c r="N364" s="81"/>
      <c r="O364" s="81"/>
      <c r="P364" s="81"/>
      <c r="Q364" s="81"/>
      <c r="R364" s="81"/>
      <c r="S364" s="81"/>
      <c r="T364" s="81"/>
      <c r="U364" s="81"/>
      <c r="V364" s="82"/>
      <c r="W364" s="81"/>
      <c r="X364" s="83"/>
    </row>
    <row r="365" spans="1:24" ht="15.75" customHeight="1">
      <c r="A365" s="722" t="str">
        <f>$A$247</f>
        <v>GESTIÓN FINANCIERA</v>
      </c>
      <c r="B365" s="723">
        <f>$B$247</f>
        <v>0.1</v>
      </c>
      <c r="C365" s="726">
        <f>SUM($I$259:$N$259)</f>
        <v>1.2080035393697108</v>
      </c>
      <c r="D365" s="726">
        <f>SUM($I$260:$N$260)</f>
        <v>1.3372913002707818</v>
      </c>
      <c r="E365" s="725">
        <f t="shared" si="163"/>
        <v>0.84362534290904956</v>
      </c>
      <c r="I365" s="81"/>
      <c r="J365" s="81"/>
      <c r="K365" s="81"/>
      <c r="L365" s="81"/>
      <c r="M365" s="81"/>
      <c r="N365" s="81"/>
      <c r="O365" s="81"/>
      <c r="P365" s="81"/>
      <c r="Q365" s="81"/>
      <c r="R365" s="81"/>
      <c r="S365" s="81"/>
      <c r="T365" s="81"/>
      <c r="U365" s="81"/>
      <c r="V365" s="82"/>
      <c r="W365" s="81"/>
      <c r="X365" s="83"/>
    </row>
    <row r="366" spans="1:24" ht="15.75" customHeight="1">
      <c r="A366" s="722" t="str">
        <f>$A$262</f>
        <v>ADQUISICIONES</v>
      </c>
      <c r="B366" s="723">
        <f>$B$262</f>
        <v>2.5000000000000001E-2</v>
      </c>
      <c r="C366" s="726">
        <f>SUM($I$271:$N$271)</f>
        <v>0.8892000000000001</v>
      </c>
      <c r="D366" s="726">
        <f>SUM($I$272:$N$272)</f>
        <v>0.65960000000000008</v>
      </c>
      <c r="E366" s="725">
        <f t="shared" si="163"/>
        <v>0.20060000000000006</v>
      </c>
      <c r="I366" s="81"/>
      <c r="J366" s="81"/>
      <c r="K366" s="81"/>
      <c r="L366" s="81"/>
      <c r="M366" s="81"/>
      <c r="N366" s="81"/>
      <c r="O366" s="81"/>
      <c r="P366" s="81"/>
      <c r="Q366" s="81"/>
      <c r="R366" s="81"/>
      <c r="S366" s="81"/>
      <c r="T366" s="81"/>
      <c r="U366" s="81"/>
      <c r="V366" s="82"/>
      <c r="W366" s="81"/>
      <c r="X366" s="83"/>
    </row>
    <row r="367" spans="1:24" ht="15.75" customHeight="1">
      <c r="A367" s="727" t="str">
        <f>$A$274</f>
        <v>SERVICIOS ADMINISTRATIVOS</v>
      </c>
      <c r="B367" s="723">
        <f>$B$274</f>
        <v>2.5000000000000001E-2</v>
      </c>
      <c r="C367" s="726">
        <f>SUM($I$301:$N$301)</f>
        <v>0.40131600000000001</v>
      </c>
      <c r="D367" s="726">
        <f>SUM($I$302:$N$302)</f>
        <v>0.40074319005996573</v>
      </c>
      <c r="E367" s="725">
        <f t="shared" si="163"/>
        <v>0.29908419005996573</v>
      </c>
      <c r="I367" s="81"/>
      <c r="J367" s="81"/>
      <c r="K367" s="81"/>
      <c r="L367" s="81"/>
      <c r="M367" s="81"/>
      <c r="N367" s="81"/>
      <c r="O367" s="81"/>
      <c r="P367" s="81"/>
      <c r="Q367" s="81"/>
      <c r="R367" s="81"/>
      <c r="S367" s="81"/>
      <c r="T367" s="81"/>
      <c r="U367" s="81"/>
      <c r="V367" s="82"/>
      <c r="W367" s="81"/>
      <c r="X367" s="83"/>
    </row>
    <row r="368" spans="1:24" ht="15.75" customHeight="1">
      <c r="A368" s="722" t="str">
        <f>$A$304</f>
        <v>GESTION DOCUMENTAL</v>
      </c>
      <c r="B368" s="723">
        <f>$B$304</f>
        <v>2.5000000000000001E-2</v>
      </c>
      <c r="C368" s="726">
        <f>SUM($I$313:$N$313)</f>
        <v>0.61899999999999999</v>
      </c>
      <c r="D368" s="726">
        <f>SUM($I$314:$N$314)</f>
        <v>0.499</v>
      </c>
      <c r="E368" s="725">
        <f t="shared" si="163"/>
        <v>0.26</v>
      </c>
      <c r="I368" s="81"/>
      <c r="J368" s="81"/>
      <c r="K368" s="81"/>
      <c r="L368" s="81"/>
      <c r="M368" s="81"/>
      <c r="N368" s="81"/>
      <c r="O368" s="81"/>
      <c r="P368" s="81"/>
      <c r="Q368" s="81"/>
      <c r="R368" s="81"/>
      <c r="S368" s="81"/>
      <c r="T368" s="81"/>
      <c r="U368" s="81"/>
      <c r="V368" s="82"/>
      <c r="W368" s="81"/>
      <c r="X368" s="83"/>
    </row>
    <row r="369" spans="1:24" ht="15.75" customHeight="1">
      <c r="A369" s="722" t="str">
        <f>$A$316</f>
        <v>CONTROL DISCIPLINARIO</v>
      </c>
      <c r="B369" s="723">
        <f>$B$316</f>
        <v>0.02</v>
      </c>
      <c r="C369" s="726">
        <f>SUM($I$316:$N$316)</f>
        <v>0.47200000000000009</v>
      </c>
      <c r="D369" s="726">
        <f>SUM($I$317:$N$317)</f>
        <v>0.47200000000000009</v>
      </c>
      <c r="E369" s="725">
        <f t="shared" si="163"/>
        <v>0.28400000000000003</v>
      </c>
      <c r="I369" s="81"/>
      <c r="J369" s="81"/>
      <c r="K369" s="81"/>
      <c r="L369" s="81"/>
      <c r="M369" s="81"/>
      <c r="N369" s="81"/>
      <c r="O369" s="81"/>
      <c r="P369" s="81"/>
      <c r="Q369" s="81"/>
      <c r="R369" s="81"/>
      <c r="S369" s="81"/>
      <c r="T369" s="81"/>
      <c r="U369" s="81"/>
      <c r="V369" s="82"/>
      <c r="W369" s="81"/>
      <c r="X369" s="83"/>
    </row>
    <row r="370" spans="1:24" ht="15.75" customHeight="1">
      <c r="A370" s="713"/>
      <c r="B370" s="713"/>
      <c r="C370" s="713"/>
      <c r="D370" s="713"/>
      <c r="E370" s="706"/>
      <c r="I370" s="81"/>
      <c r="J370" s="81"/>
      <c r="K370" s="81"/>
      <c r="L370" s="81"/>
      <c r="M370" s="81"/>
      <c r="N370" s="81"/>
      <c r="O370" s="81"/>
      <c r="P370" s="81"/>
      <c r="Q370" s="81"/>
      <c r="R370" s="81"/>
      <c r="S370" s="81"/>
      <c r="T370" s="81"/>
      <c r="U370" s="81"/>
      <c r="V370" s="82"/>
      <c r="W370" s="81"/>
      <c r="X370" s="83"/>
    </row>
    <row r="371" spans="1:24" ht="15.75" customHeight="1">
      <c r="A371" s="720" t="s">
        <v>1570</v>
      </c>
      <c r="B371" s="721">
        <f>SUM(B350:B369)</f>
        <v>1.0000000000000002</v>
      </c>
      <c r="C371" s="721"/>
      <c r="D371" s="721"/>
      <c r="E371" s="706"/>
      <c r="I371" s="81"/>
      <c r="J371" s="81"/>
      <c r="K371" s="81"/>
      <c r="L371" s="81"/>
      <c r="M371" s="81"/>
      <c r="N371" s="81"/>
      <c r="O371" s="81"/>
      <c r="P371" s="81"/>
      <c r="Q371" s="81"/>
      <c r="R371" s="81"/>
      <c r="S371" s="81"/>
      <c r="T371" s="81"/>
      <c r="U371" s="81"/>
      <c r="V371" s="82"/>
      <c r="W371" s="81"/>
      <c r="X371" s="83"/>
    </row>
    <row r="372" spans="1:24" ht="15.75" customHeight="1">
      <c r="E372" s="706"/>
      <c r="I372" s="81"/>
      <c r="J372" s="81"/>
      <c r="K372" s="81"/>
      <c r="L372" s="81"/>
      <c r="M372" s="81"/>
      <c r="N372" s="81"/>
      <c r="O372" s="81"/>
      <c r="P372" s="81"/>
      <c r="Q372" s="81"/>
      <c r="R372" s="81"/>
      <c r="S372" s="81"/>
      <c r="T372" s="81"/>
      <c r="U372" s="81"/>
      <c r="V372" s="82"/>
      <c r="W372" s="81"/>
      <c r="X372" s="83"/>
    </row>
    <row r="373" spans="1:24" ht="15.75" customHeight="1">
      <c r="E373" s="706"/>
      <c r="I373" s="81"/>
      <c r="J373" s="81"/>
      <c r="K373" s="81"/>
      <c r="L373" s="81"/>
      <c r="M373" s="81"/>
      <c r="N373" s="81"/>
      <c r="O373" s="81"/>
      <c r="P373" s="81"/>
      <c r="Q373" s="81"/>
      <c r="R373" s="81"/>
      <c r="S373" s="81"/>
      <c r="T373" s="81"/>
      <c r="U373" s="81"/>
      <c r="V373" s="82"/>
      <c r="W373" s="81"/>
      <c r="X373" s="83"/>
    </row>
    <row r="374" spans="1:24" ht="15.75" customHeight="1">
      <c r="A374" s="710" t="s">
        <v>1550</v>
      </c>
      <c r="B374" s="711" t="s">
        <v>9</v>
      </c>
      <c r="C374" s="712" t="s">
        <v>1571</v>
      </c>
      <c r="D374" s="712" t="s">
        <v>1572</v>
      </c>
      <c r="E374" s="706"/>
      <c r="I374" s="81"/>
      <c r="J374" s="81"/>
      <c r="K374" s="81"/>
      <c r="L374" s="81"/>
      <c r="M374" s="81"/>
      <c r="N374" s="81"/>
      <c r="O374" s="81"/>
      <c r="P374" s="81"/>
      <c r="Q374" s="81"/>
      <c r="R374" s="81"/>
      <c r="S374" s="81"/>
      <c r="T374" s="81"/>
      <c r="U374" s="81"/>
      <c r="V374" s="82"/>
      <c r="W374" s="81"/>
      <c r="X374" s="83"/>
    </row>
    <row r="375" spans="1:24" ht="15.75" customHeight="1">
      <c r="A375" s="713" t="str">
        <f>$A$4</f>
        <v>GESTIÓN CARTOGRÁFICA</v>
      </c>
      <c r="B375" s="714">
        <f>$B$4</f>
        <v>0.04</v>
      </c>
      <c r="C375" s="715">
        <f>SUM($I$22:$Q$22)</f>
        <v>0.76666842666666679</v>
      </c>
      <c r="D375" s="715">
        <f>SUM($I$23:$Q$23)</f>
        <v>0.89378171535846274</v>
      </c>
      <c r="E375" s="735">
        <f t="shared" ref="E375:E394" si="164">D375/C375</f>
        <v>1.1657995611537848</v>
      </c>
      <c r="I375" s="81"/>
      <c r="J375" s="81"/>
      <c r="K375" s="81"/>
      <c r="L375" s="81"/>
      <c r="M375" s="81"/>
      <c r="N375" s="81"/>
      <c r="O375" s="81"/>
      <c r="P375" s="81"/>
      <c r="Q375" s="81"/>
      <c r="R375" s="81"/>
      <c r="S375" s="81"/>
      <c r="T375" s="81"/>
      <c r="U375" s="81"/>
      <c r="V375" s="82"/>
      <c r="W375" s="81"/>
      <c r="X375" s="83"/>
    </row>
    <row r="376" spans="1:24" ht="15.75" customHeight="1">
      <c r="A376" s="713" t="str">
        <f>$A$25</f>
        <v>GESTIÓN GEODÉSICA</v>
      </c>
      <c r="B376" s="714">
        <f>$B$25</f>
        <v>2.5000000000000001E-2</v>
      </c>
      <c r="C376" s="717">
        <f>SUM($I$43:$Q$43)</f>
        <v>0.75505855003177103</v>
      </c>
      <c r="D376" s="717">
        <f>SUM($I$44:$Q$44)</f>
        <v>0.7635767032635502</v>
      </c>
      <c r="E376" s="735">
        <f t="shared" si="164"/>
        <v>1.0112814472883205</v>
      </c>
      <c r="I376" s="81"/>
      <c r="J376" s="81"/>
      <c r="K376" s="81"/>
      <c r="L376" s="81"/>
      <c r="M376" s="81"/>
      <c r="N376" s="81"/>
      <c r="O376" s="81"/>
      <c r="P376" s="81"/>
      <c r="Q376" s="81"/>
      <c r="R376" s="81"/>
      <c r="S376" s="81"/>
      <c r="T376" s="81"/>
      <c r="U376" s="81"/>
      <c r="V376" s="82"/>
      <c r="W376" s="81"/>
      <c r="X376" s="83"/>
    </row>
    <row r="377" spans="1:24" ht="15.75" customHeight="1">
      <c r="A377" s="713" t="str">
        <f>$A$46</f>
        <v>GESTION GEOGRAFICA</v>
      </c>
      <c r="B377" s="714">
        <f>$B$46</f>
        <v>0.03</v>
      </c>
      <c r="C377" s="717">
        <f>SUM($I$73:$Q$73)</f>
        <v>0.87714999999999999</v>
      </c>
      <c r="D377" s="717">
        <f>SUM($I$74:$Q$74)</f>
        <v>0.88270499999999996</v>
      </c>
      <c r="E377" s="735">
        <f t="shared" si="164"/>
        <v>1.0063330103175054</v>
      </c>
      <c r="I377" s="81"/>
      <c r="J377" s="81"/>
      <c r="K377" s="81"/>
      <c r="L377" s="81"/>
      <c r="M377" s="81"/>
      <c r="N377" s="81"/>
      <c r="O377" s="81"/>
      <c r="P377" s="81"/>
      <c r="Q377" s="81"/>
      <c r="R377" s="81"/>
      <c r="S377" s="81"/>
      <c r="T377" s="81"/>
      <c r="U377" s="81"/>
      <c r="V377" s="82"/>
      <c r="W377" s="81"/>
      <c r="X377" s="83"/>
    </row>
    <row r="378" spans="1:24" ht="15.75" customHeight="1">
      <c r="A378" s="713" t="str">
        <f>$A$76</f>
        <v>GESTION AGROLOGICA</v>
      </c>
      <c r="B378" s="714">
        <f>$B$76</f>
        <v>4.4999999999999998E-2</v>
      </c>
      <c r="C378" s="717">
        <f>SUM($I$91:$Q$91)</f>
        <v>0.78365935999999992</v>
      </c>
      <c r="D378" s="717">
        <f>SUM($I$92:$Q$92)</f>
        <v>0.78976114285714294</v>
      </c>
      <c r="E378" s="735">
        <f t="shared" si="164"/>
        <v>1.0077862693519579</v>
      </c>
      <c r="I378" s="81"/>
      <c r="J378" s="81"/>
      <c r="K378" s="81"/>
      <c r="L378" s="81"/>
      <c r="M378" s="81"/>
      <c r="N378" s="81"/>
      <c r="O378" s="81"/>
      <c r="P378" s="81"/>
      <c r="Q378" s="81"/>
      <c r="R378" s="81"/>
      <c r="S378" s="81"/>
      <c r="T378" s="81"/>
      <c r="U378" s="81"/>
      <c r="V378" s="82"/>
      <c r="W378" s="81"/>
      <c r="X378" s="83"/>
    </row>
    <row r="379" spans="1:24" ht="15.75" customHeight="1">
      <c r="A379" s="713" t="str">
        <f>$A$94</f>
        <v>GESTION CATASTRAL</v>
      </c>
      <c r="B379" s="714">
        <f>$B$94</f>
        <v>0.28999999999999998</v>
      </c>
      <c r="C379" s="717">
        <f>SUM($I$118:$Q$118)</f>
        <v>0.60139750000000003</v>
      </c>
      <c r="D379" s="717">
        <f>SUM($I$119:$Q$119)</f>
        <v>0.52473545338104044</v>
      </c>
      <c r="E379" s="735">
        <f t="shared" si="164"/>
        <v>0.87252682856353814</v>
      </c>
      <c r="I379" s="81"/>
      <c r="J379" s="81"/>
      <c r="K379" s="81"/>
      <c r="L379" s="81"/>
      <c r="M379" s="81"/>
      <c r="N379" s="81"/>
      <c r="O379" s="81"/>
      <c r="P379" s="81"/>
      <c r="Q379" s="81"/>
      <c r="R379" s="81"/>
      <c r="S379" s="81"/>
      <c r="T379" s="81"/>
      <c r="U379" s="81"/>
      <c r="V379" s="82"/>
      <c r="W379" s="81"/>
      <c r="X379" s="83"/>
    </row>
    <row r="380" spans="1:24" ht="15.75" customHeight="1">
      <c r="A380" s="719" t="str">
        <f>$A$121</f>
        <v xml:space="preserve">GESTIÓN DEL CONOCIMIENTO </v>
      </c>
      <c r="B380" s="714">
        <f>$B$121</f>
        <v>3.5000000000000003E-2</v>
      </c>
      <c r="C380" s="717">
        <f>SUM($I$151:$Q$151)</f>
        <v>0.63566666666666671</v>
      </c>
      <c r="D380" s="717">
        <f>SUM($I$152:$Q$152)</f>
        <v>0.68733333333333335</v>
      </c>
      <c r="E380" s="735">
        <f t="shared" si="164"/>
        <v>1.0812794965915049</v>
      </c>
      <c r="I380" s="81"/>
      <c r="J380" s="81"/>
      <c r="K380" s="81"/>
      <c r="L380" s="81"/>
      <c r="M380" s="81"/>
      <c r="N380" s="81"/>
      <c r="O380" s="81"/>
      <c r="P380" s="81"/>
      <c r="Q380" s="81"/>
      <c r="R380" s="81"/>
      <c r="S380" s="81"/>
      <c r="T380" s="81"/>
      <c r="U380" s="81"/>
      <c r="V380" s="82"/>
      <c r="W380" s="81"/>
      <c r="X380" s="83"/>
    </row>
    <row r="381" spans="1:24" ht="15.75" customHeight="1">
      <c r="A381" s="719" t="str">
        <f>$A$154</f>
        <v xml:space="preserve">DIFUSION Y COMERCIALIZACION </v>
      </c>
      <c r="B381" s="714">
        <f>$B$154</f>
        <v>0.05</v>
      </c>
      <c r="C381" s="717">
        <f>SUM($I$166:$Q$166)</f>
        <v>0.72328000000000003</v>
      </c>
      <c r="D381" s="717">
        <f>SUM($I$167:$Q$167)</f>
        <v>0.73398847608409379</v>
      </c>
      <c r="E381" s="735">
        <f t="shared" si="164"/>
        <v>1.0148054364618042</v>
      </c>
      <c r="I381" s="81"/>
      <c r="J381" s="81"/>
      <c r="K381" s="81"/>
      <c r="L381" s="81"/>
      <c r="M381" s="81"/>
      <c r="N381" s="81"/>
      <c r="O381" s="81"/>
      <c r="P381" s="81"/>
      <c r="Q381" s="81"/>
      <c r="R381" s="81"/>
      <c r="S381" s="81"/>
      <c r="T381" s="81"/>
      <c r="U381" s="81"/>
      <c r="V381" s="82"/>
      <c r="W381" s="81"/>
      <c r="X381" s="83"/>
    </row>
    <row r="382" spans="1:24" ht="15.75" customHeight="1">
      <c r="A382" s="719" t="str">
        <f>$A$169</f>
        <v>EVALUACION Y CONTROL DE LA GESTIÓN INTERNA</v>
      </c>
      <c r="B382" s="714">
        <f>$B$169</f>
        <v>0.05</v>
      </c>
      <c r="C382" s="717">
        <f>SUM($I$175:$Q$175)</f>
        <v>0.91818749999999993</v>
      </c>
      <c r="D382" s="717">
        <f>SUM($I$176:$Q$176)</f>
        <v>0.75570862499999991</v>
      </c>
      <c r="E382" s="735">
        <f t="shared" si="164"/>
        <v>0.82304390443128439</v>
      </c>
      <c r="I382" s="81"/>
      <c r="J382" s="81"/>
      <c r="K382" s="81"/>
      <c r="L382" s="81"/>
      <c r="M382" s="81"/>
      <c r="N382" s="81"/>
      <c r="O382" s="81"/>
      <c r="P382" s="81"/>
      <c r="Q382" s="81"/>
      <c r="R382" s="81"/>
      <c r="S382" s="81"/>
      <c r="T382" s="81"/>
      <c r="U382" s="81"/>
      <c r="V382" s="82"/>
      <c r="W382" s="81"/>
      <c r="X382" s="83"/>
    </row>
    <row r="383" spans="1:24" ht="15.75" customHeight="1">
      <c r="A383" s="713" t="str">
        <f>$A$178</f>
        <v>GESTIÓN INFORMÁTICA</v>
      </c>
      <c r="B383" s="714">
        <f>$B$178</f>
        <v>0.03</v>
      </c>
      <c r="C383" s="717">
        <f>SUM($I$196:$Q$196)</f>
        <v>0.76666666666666672</v>
      </c>
      <c r="D383" s="717">
        <f>SUM($I$197:$Q$197)</f>
        <v>0.95333333333333337</v>
      </c>
      <c r="E383" s="735">
        <f t="shared" si="164"/>
        <v>1.2434782608695651</v>
      </c>
      <c r="I383" s="81"/>
      <c r="J383" s="81"/>
      <c r="K383" s="81"/>
      <c r="L383" s="81"/>
      <c r="M383" s="81"/>
      <c r="N383" s="81"/>
      <c r="O383" s="81"/>
      <c r="P383" s="81"/>
      <c r="Q383" s="81"/>
      <c r="R383" s="81"/>
      <c r="S383" s="81"/>
      <c r="T383" s="81"/>
      <c r="U383" s="81"/>
      <c r="V383" s="82"/>
      <c r="W383" s="81"/>
      <c r="X383" s="83"/>
    </row>
    <row r="384" spans="1:24" ht="15.75" customHeight="1">
      <c r="A384" s="713" t="str">
        <f>$A$199</f>
        <v>COMUNICACIONES</v>
      </c>
      <c r="B384" s="714">
        <f>$B$199</f>
        <v>3.5000000000000003E-2</v>
      </c>
      <c r="C384" s="717">
        <f>SUM($I$199:$Q$199)</f>
        <v>0.74274000000000007</v>
      </c>
      <c r="D384" s="717">
        <f>SUM($I$200:$Q$200)</f>
        <v>0.87204999999999988</v>
      </c>
      <c r="E384" s="735">
        <f t="shared" si="164"/>
        <v>1.1740986078573927</v>
      </c>
      <c r="I384" s="81"/>
      <c r="J384" s="81"/>
      <c r="K384" s="81"/>
      <c r="L384" s="81"/>
      <c r="M384" s="81"/>
      <c r="N384" s="81"/>
      <c r="O384" s="81"/>
      <c r="P384" s="81"/>
      <c r="Q384" s="81"/>
      <c r="R384" s="81"/>
      <c r="S384" s="81"/>
      <c r="T384" s="81"/>
      <c r="U384" s="81"/>
      <c r="V384" s="82"/>
      <c r="W384" s="81"/>
      <c r="X384" s="83"/>
    </row>
    <row r="385" spans="1:24" ht="15.75" customHeight="1">
      <c r="A385" s="713" t="str">
        <f>$A$202</f>
        <v>GESTION JURIDICA</v>
      </c>
      <c r="B385" s="714">
        <f>$B$202</f>
        <v>2.5000000000000001E-2</v>
      </c>
      <c r="C385" s="717">
        <f>SUM($I$211:$Q$211)</f>
        <v>0.76996399999999998</v>
      </c>
      <c r="D385" s="717">
        <f>SUM($I$212:$Q$212)</f>
        <v>0.77</v>
      </c>
      <c r="E385" s="735">
        <f t="shared" si="164"/>
        <v>1.0000467554327215</v>
      </c>
      <c r="I385" s="81"/>
      <c r="J385" s="81"/>
      <c r="K385" s="81"/>
      <c r="L385" s="81"/>
      <c r="M385" s="81"/>
      <c r="N385" s="81"/>
      <c r="O385" s="81"/>
      <c r="P385" s="81"/>
      <c r="Q385" s="81"/>
      <c r="R385" s="81"/>
      <c r="S385" s="81"/>
      <c r="T385" s="81"/>
      <c r="U385" s="81"/>
      <c r="V385" s="82"/>
      <c r="W385" s="81"/>
      <c r="X385" s="83"/>
    </row>
    <row r="386" spans="1:24" ht="15.75" customHeight="1">
      <c r="A386" s="719" t="str">
        <f>$A$214</f>
        <v>DIRECCIONAMIENTO ESTRATÉGICO</v>
      </c>
      <c r="B386" s="714">
        <f>$B$214</f>
        <v>3.5000000000000003E-2</v>
      </c>
      <c r="C386" s="717">
        <f>SUM($I$220:$Q$220)</f>
        <v>0.78398000000000001</v>
      </c>
      <c r="D386" s="717">
        <f>SUM($I$221:$Q$221)</f>
        <v>0.76888000000000001</v>
      </c>
      <c r="E386" s="735">
        <f t="shared" si="164"/>
        <v>0.9807393045740963</v>
      </c>
      <c r="I386" s="81"/>
      <c r="J386" s="81"/>
      <c r="K386" s="81"/>
      <c r="L386" s="81"/>
      <c r="M386" s="81"/>
      <c r="N386" s="81"/>
      <c r="O386" s="81"/>
      <c r="P386" s="81"/>
      <c r="Q386" s="81"/>
      <c r="R386" s="81"/>
      <c r="S386" s="81"/>
      <c r="T386" s="81"/>
      <c r="U386" s="81"/>
      <c r="V386" s="82"/>
      <c r="W386" s="81"/>
      <c r="X386" s="83"/>
    </row>
    <row r="387" spans="1:24" ht="15.75" customHeight="1">
      <c r="A387" s="713" t="str">
        <f>$A$223</f>
        <v>MEJORA CONTINUA</v>
      </c>
      <c r="B387" s="714">
        <f>$B$223</f>
        <v>2.5000000000000001E-2</v>
      </c>
      <c r="C387" s="717">
        <f>SUM($I$223:$Q$223)</f>
        <v>0.65800000000000003</v>
      </c>
      <c r="D387" s="717">
        <f>SUM($I$224:$Q$224)</f>
        <v>0.65800000000000003</v>
      </c>
      <c r="E387" s="735">
        <f t="shared" si="164"/>
        <v>1</v>
      </c>
      <c r="I387" s="81"/>
      <c r="J387" s="81"/>
      <c r="K387" s="81"/>
      <c r="L387" s="81"/>
      <c r="M387" s="81"/>
      <c r="N387" s="81"/>
      <c r="O387" s="81"/>
      <c r="P387" s="81"/>
      <c r="Q387" s="81"/>
      <c r="R387" s="81"/>
      <c r="S387" s="81"/>
      <c r="T387" s="81"/>
      <c r="U387" s="81"/>
      <c r="V387" s="82"/>
      <c r="W387" s="81"/>
      <c r="X387" s="83"/>
    </row>
    <row r="388" spans="1:24" ht="15.75" customHeight="1">
      <c r="A388" s="713" t="str">
        <f>$A$226</f>
        <v>GESTIÓN HUMANA</v>
      </c>
      <c r="B388" s="714">
        <f>$B$226</f>
        <v>0.05</v>
      </c>
      <c r="C388" s="717">
        <f>SUM($I$232:$Q$232)</f>
        <v>0.78159999999999996</v>
      </c>
      <c r="D388" s="717">
        <f>SUM($I$233:$Q$233)</f>
        <v>0.75800000000000001</v>
      </c>
      <c r="E388" s="735">
        <f t="shared" si="164"/>
        <v>0.9698055271238486</v>
      </c>
      <c r="I388" s="81"/>
      <c r="J388" s="81"/>
      <c r="K388" s="81"/>
      <c r="L388" s="81"/>
      <c r="M388" s="81"/>
      <c r="N388" s="81"/>
      <c r="O388" s="81"/>
      <c r="P388" s="81"/>
      <c r="Q388" s="81"/>
      <c r="R388" s="81"/>
      <c r="S388" s="81"/>
      <c r="T388" s="81"/>
      <c r="U388" s="81"/>
      <c r="V388" s="82"/>
      <c r="W388" s="81"/>
      <c r="X388" s="83"/>
    </row>
    <row r="389" spans="1:24" ht="15.75" customHeight="1">
      <c r="A389" s="713" t="str">
        <f>$A$235</f>
        <v>SERVICIO AL CIUDADANO</v>
      </c>
      <c r="B389" s="714">
        <f>$B$235</f>
        <v>0.04</v>
      </c>
      <c r="C389" s="717">
        <f>SUM($I$244:$Q$244)</f>
        <v>0.70508400000000004</v>
      </c>
      <c r="D389" s="717">
        <f>SUM($I$245:$Q$245)</f>
        <v>0.68408399999999991</v>
      </c>
      <c r="E389" s="735">
        <f t="shared" si="164"/>
        <v>0.97021631465187108</v>
      </c>
      <c r="I389" s="81"/>
      <c r="J389" s="81"/>
      <c r="K389" s="81"/>
      <c r="L389" s="81"/>
      <c r="M389" s="81"/>
      <c r="N389" s="81"/>
      <c r="O389" s="81"/>
      <c r="P389" s="81"/>
      <c r="Q389" s="81"/>
      <c r="R389" s="81"/>
      <c r="S389" s="81"/>
      <c r="T389" s="81"/>
      <c r="U389" s="81"/>
      <c r="V389" s="82"/>
      <c r="W389" s="81"/>
      <c r="X389" s="83"/>
    </row>
    <row r="390" spans="1:24" ht="15.75" customHeight="1">
      <c r="A390" s="713" t="str">
        <f>$A$247</f>
        <v>GESTIÓN FINANCIERA</v>
      </c>
      <c r="B390" s="714">
        <f>$B$247</f>
        <v>0.1</v>
      </c>
      <c r="C390" s="717">
        <f>SUM($I$259:$Q$259)</f>
        <v>2.153819829784331</v>
      </c>
      <c r="D390" s="717">
        <f>SUM($I$260:$Q$260)</f>
        <v>2.3932299647251107</v>
      </c>
      <c r="E390" s="735">
        <f t="shared" si="164"/>
        <v>1.1111560640449452</v>
      </c>
      <c r="I390" s="81"/>
      <c r="J390" s="81"/>
      <c r="K390" s="81"/>
      <c r="L390" s="81"/>
      <c r="M390" s="81"/>
      <c r="N390" s="81"/>
      <c r="O390" s="81"/>
      <c r="P390" s="81"/>
      <c r="Q390" s="81"/>
      <c r="R390" s="81"/>
      <c r="S390" s="81"/>
      <c r="T390" s="81"/>
      <c r="U390" s="81"/>
      <c r="V390" s="82"/>
      <c r="W390" s="81"/>
      <c r="X390" s="83"/>
    </row>
    <row r="391" spans="1:24" ht="15.75" customHeight="1">
      <c r="A391" s="713" t="str">
        <f>$A$262</f>
        <v>ADQUISICIONES</v>
      </c>
      <c r="B391" s="714">
        <f>$B$262</f>
        <v>2.5000000000000001E-2</v>
      </c>
      <c r="C391" s="717">
        <f>SUM($I$271:$Q$271)</f>
        <v>0.95440000000000003</v>
      </c>
      <c r="D391" s="717">
        <f>SUM($I$272:$Q$272)</f>
        <v>0.86900000000000022</v>
      </c>
      <c r="E391" s="735">
        <f t="shared" si="164"/>
        <v>0.910519698239732</v>
      </c>
      <c r="I391" s="81"/>
      <c r="J391" s="81"/>
      <c r="K391" s="81"/>
      <c r="L391" s="81"/>
      <c r="M391" s="81"/>
      <c r="N391" s="81"/>
      <c r="O391" s="81"/>
      <c r="P391" s="81"/>
      <c r="Q391" s="81"/>
      <c r="R391" s="81"/>
      <c r="S391" s="81"/>
      <c r="T391" s="81"/>
      <c r="U391" s="81"/>
      <c r="V391" s="82"/>
      <c r="W391" s="81"/>
      <c r="X391" s="83"/>
    </row>
    <row r="392" spans="1:24" ht="15.75" customHeight="1">
      <c r="A392" s="719" t="str">
        <f>$A$274</f>
        <v>SERVICIOS ADMINISTRATIVOS</v>
      </c>
      <c r="B392" s="714">
        <f>$B$274</f>
        <v>2.5000000000000001E-2</v>
      </c>
      <c r="C392" s="717">
        <f>SUM($I$301:$Q$301)</f>
        <v>0.76567399999999997</v>
      </c>
      <c r="D392" s="717">
        <f>SUM($I$302:$Q$302)</f>
        <v>0.7645713381653706</v>
      </c>
      <c r="E392" s="735">
        <f t="shared" si="164"/>
        <v>0.99855988079178692</v>
      </c>
      <c r="I392" s="81"/>
      <c r="J392" s="81"/>
      <c r="K392" s="81"/>
      <c r="L392" s="81"/>
      <c r="M392" s="81"/>
      <c r="N392" s="81"/>
      <c r="O392" s="81"/>
      <c r="P392" s="81"/>
      <c r="Q392" s="81"/>
      <c r="R392" s="81"/>
      <c r="S392" s="81"/>
      <c r="T392" s="81"/>
      <c r="U392" s="81"/>
      <c r="V392" s="82"/>
      <c r="W392" s="81"/>
      <c r="X392" s="83"/>
    </row>
    <row r="393" spans="1:24" ht="15.75" customHeight="1">
      <c r="A393" s="713" t="str">
        <f>$A$304</f>
        <v>GESTION DOCUMENTAL</v>
      </c>
      <c r="B393" s="714">
        <f>$B$304</f>
        <v>2.5000000000000001E-2</v>
      </c>
      <c r="C393" s="717">
        <f>SUM($I$313:$Q$313)</f>
        <v>0.78360000000000007</v>
      </c>
      <c r="D393" s="717">
        <f>SUM($I$314:$Q$314)</f>
        <v>0.65960000000000008</v>
      </c>
      <c r="E393" s="735">
        <f t="shared" si="164"/>
        <v>0.84175599795814193</v>
      </c>
      <c r="I393" s="81"/>
      <c r="J393" s="81"/>
      <c r="K393" s="81"/>
      <c r="L393" s="81"/>
      <c r="M393" s="81"/>
      <c r="N393" s="81"/>
      <c r="O393" s="81"/>
      <c r="P393" s="81"/>
      <c r="Q393" s="81"/>
      <c r="R393" s="81"/>
      <c r="S393" s="81"/>
      <c r="T393" s="81"/>
      <c r="U393" s="81"/>
      <c r="V393" s="82"/>
      <c r="W393" s="81"/>
      <c r="X393" s="83"/>
    </row>
    <row r="394" spans="1:24" ht="15.75" customHeight="1">
      <c r="A394" s="713" t="str">
        <f>$A$316</f>
        <v>CONTROL DISCIPLINARIO</v>
      </c>
      <c r="B394" s="714">
        <f>$B$316</f>
        <v>0.02</v>
      </c>
      <c r="C394" s="717">
        <f>SUM($I$316:$Q$316)</f>
        <v>0.76</v>
      </c>
      <c r="D394" s="717">
        <f>SUM($I$317:$Q$317)</f>
        <v>0.75900000000000001</v>
      </c>
      <c r="E394" s="735">
        <f t="shared" si="164"/>
        <v>0.99868421052631584</v>
      </c>
      <c r="I394" s="81"/>
      <c r="J394" s="81"/>
      <c r="K394" s="81"/>
      <c r="L394" s="81"/>
      <c r="M394" s="81"/>
      <c r="N394" s="81"/>
      <c r="O394" s="81"/>
      <c r="P394" s="81"/>
      <c r="Q394" s="81"/>
      <c r="R394" s="81"/>
      <c r="S394" s="81"/>
      <c r="T394" s="81"/>
      <c r="U394" s="81"/>
      <c r="V394" s="82"/>
      <c r="W394" s="81"/>
      <c r="X394" s="83"/>
    </row>
    <row r="395" spans="1:24" ht="15.75" customHeight="1">
      <c r="A395" s="713"/>
      <c r="B395" s="713"/>
      <c r="C395" s="713"/>
      <c r="D395" s="713"/>
      <c r="E395" s="706"/>
      <c r="I395" s="81"/>
      <c r="J395" s="81"/>
      <c r="K395" s="81"/>
      <c r="L395" s="81"/>
      <c r="M395" s="81"/>
      <c r="N395" s="81"/>
      <c r="O395" s="81"/>
      <c r="P395" s="81"/>
      <c r="Q395" s="81"/>
      <c r="R395" s="81"/>
      <c r="S395" s="81"/>
      <c r="T395" s="81"/>
      <c r="U395" s="81"/>
      <c r="V395" s="82"/>
      <c r="W395" s="81"/>
      <c r="X395" s="83"/>
    </row>
    <row r="396" spans="1:24" ht="15.75" customHeight="1">
      <c r="A396" s="720" t="s">
        <v>1581</v>
      </c>
      <c r="B396" s="721">
        <f>SUM(B375:B394)</f>
        <v>1.0000000000000002</v>
      </c>
      <c r="C396" s="721"/>
      <c r="D396" s="721"/>
      <c r="E396" s="706"/>
      <c r="I396" s="81"/>
      <c r="J396" s="81"/>
      <c r="K396" s="81"/>
      <c r="L396" s="81"/>
      <c r="M396" s="81"/>
      <c r="N396" s="81"/>
      <c r="O396" s="81"/>
      <c r="P396" s="81"/>
      <c r="Q396" s="81"/>
      <c r="R396" s="81"/>
      <c r="S396" s="81"/>
      <c r="T396" s="81"/>
      <c r="U396" s="81"/>
      <c r="V396" s="82"/>
      <c r="W396" s="81"/>
      <c r="X396" s="83"/>
    </row>
    <row r="397" spans="1:24" ht="15.75" customHeight="1">
      <c r="E397" s="706"/>
      <c r="I397" s="81"/>
      <c r="J397" s="81"/>
      <c r="K397" s="81"/>
      <c r="L397" s="81"/>
      <c r="M397" s="81"/>
      <c r="N397" s="81"/>
      <c r="O397" s="81"/>
      <c r="P397" s="81"/>
      <c r="Q397" s="81"/>
      <c r="R397" s="81"/>
      <c r="S397" s="81"/>
      <c r="T397" s="81"/>
      <c r="U397" s="81"/>
      <c r="V397" s="82"/>
      <c r="W397" s="81"/>
      <c r="X397" s="83"/>
    </row>
    <row r="398" spans="1:24" ht="15.75" customHeight="1">
      <c r="E398" s="706"/>
      <c r="I398" s="81"/>
      <c r="J398" s="81"/>
      <c r="K398" s="81"/>
      <c r="L398" s="81"/>
      <c r="M398" s="81"/>
      <c r="N398" s="81"/>
      <c r="O398" s="81"/>
      <c r="P398" s="81"/>
      <c r="Q398" s="81"/>
      <c r="R398" s="81"/>
      <c r="S398" s="81"/>
      <c r="T398" s="81"/>
      <c r="U398" s="81"/>
      <c r="V398" s="82"/>
      <c r="W398" s="81"/>
      <c r="X398" s="83"/>
    </row>
    <row r="399" spans="1:24" ht="15.75" customHeight="1">
      <c r="A399" s="710" t="s">
        <v>1550</v>
      </c>
      <c r="B399" s="711" t="s">
        <v>9</v>
      </c>
      <c r="C399" s="712" t="s">
        <v>1582</v>
      </c>
      <c r="D399" s="712" t="s">
        <v>1583</v>
      </c>
      <c r="E399" s="706"/>
      <c r="I399" s="81"/>
      <c r="J399" s="81"/>
      <c r="K399" s="81"/>
      <c r="L399" s="81"/>
      <c r="M399" s="81"/>
      <c r="N399" s="81"/>
      <c r="O399" s="81"/>
      <c r="P399" s="81"/>
      <c r="Q399" s="81"/>
      <c r="R399" s="81"/>
      <c r="S399" s="81"/>
      <c r="T399" s="81"/>
      <c r="U399" s="81"/>
      <c r="V399" s="82"/>
      <c r="W399" s="81"/>
      <c r="X399" s="83"/>
    </row>
    <row r="400" spans="1:24" ht="15.75" customHeight="1">
      <c r="A400" s="713" t="str">
        <f>$A$4</f>
        <v>GESTIÓN CARTOGRÁFICA</v>
      </c>
      <c r="B400" s="714">
        <f>$B$4</f>
        <v>0.04</v>
      </c>
      <c r="C400" s="715">
        <f>SUM($I$22:$T$22)</f>
        <v>1.0000000000000002</v>
      </c>
      <c r="D400" s="715">
        <f>SUM($I$23:$T$23)</f>
        <v>1.0899600886917962</v>
      </c>
      <c r="E400" s="743">
        <f t="shared" ref="E400:E419" si="165">D400-D375</f>
        <v>0.19617837333333343</v>
      </c>
      <c r="I400" s="81"/>
      <c r="J400" s="81"/>
      <c r="K400" s="81"/>
      <c r="L400" s="81"/>
      <c r="M400" s="81"/>
      <c r="N400" s="81"/>
      <c r="O400" s="81"/>
      <c r="P400" s="81"/>
      <c r="Q400" s="81"/>
      <c r="R400" s="81"/>
      <c r="S400" s="81"/>
      <c r="T400" s="81"/>
      <c r="U400" s="81"/>
      <c r="V400" s="82"/>
      <c r="W400" s="81"/>
      <c r="X400" s="83"/>
    </row>
    <row r="401" spans="1:24" ht="15.75" customHeight="1">
      <c r="A401" s="713" t="str">
        <f>$A$25</f>
        <v>GESTIÓN GEODÉSICA</v>
      </c>
      <c r="B401" s="714">
        <f>$B$25</f>
        <v>2.5000000000000001E-2</v>
      </c>
      <c r="C401" s="717">
        <f>SUM($I$43:$T$43)</f>
        <v>1</v>
      </c>
      <c r="D401" s="717">
        <f>SUM($I$44:$T$44)</f>
        <v>0.99999195582781408</v>
      </c>
      <c r="E401" s="743">
        <f t="shared" si="165"/>
        <v>0.23641525256426388</v>
      </c>
      <c r="I401" s="81"/>
      <c r="J401" s="81"/>
      <c r="K401" s="81"/>
      <c r="L401" s="81"/>
      <c r="M401" s="81"/>
      <c r="N401" s="81"/>
      <c r="O401" s="81"/>
      <c r="P401" s="81"/>
      <c r="Q401" s="81"/>
      <c r="R401" s="81"/>
      <c r="S401" s="81"/>
      <c r="T401" s="81"/>
      <c r="U401" s="81"/>
      <c r="V401" s="82"/>
      <c r="W401" s="81"/>
      <c r="X401" s="83"/>
    </row>
    <row r="402" spans="1:24" ht="15.75" customHeight="1">
      <c r="A402" s="713" t="str">
        <f>$A$46</f>
        <v>GESTION GEOGRAFICA</v>
      </c>
      <c r="B402" s="714">
        <f>$B$46</f>
        <v>0.03</v>
      </c>
      <c r="C402" s="717">
        <f>SUM($I$73:$T$73)</f>
        <v>1</v>
      </c>
      <c r="D402" s="717">
        <f>SUM($I$74:$T$74)</f>
        <v>0.99999999999999989</v>
      </c>
      <c r="E402" s="743">
        <f t="shared" si="165"/>
        <v>0.11729499999999993</v>
      </c>
      <c r="I402" s="81"/>
      <c r="J402" s="81"/>
      <c r="K402" s="81"/>
      <c r="L402" s="81"/>
      <c r="M402" s="81"/>
      <c r="N402" s="81"/>
      <c r="O402" s="81"/>
      <c r="P402" s="81"/>
      <c r="Q402" s="81"/>
      <c r="R402" s="81"/>
      <c r="S402" s="81"/>
      <c r="T402" s="81"/>
      <c r="U402" s="81"/>
      <c r="V402" s="82"/>
      <c r="W402" s="81"/>
      <c r="X402" s="83"/>
    </row>
    <row r="403" spans="1:24" ht="15.75" customHeight="1">
      <c r="A403" s="713" t="str">
        <f>$A$76</f>
        <v>GESTION AGROLOGICA</v>
      </c>
      <c r="B403" s="714">
        <f>$B$76</f>
        <v>4.4999999999999998E-2</v>
      </c>
      <c r="C403" s="717">
        <f>SUM($I$91:$T$91)</f>
        <v>0.99999999999999989</v>
      </c>
      <c r="D403" s="717">
        <f>SUM($I$92:$T$92)</f>
        <v>1.3060667619047619</v>
      </c>
      <c r="E403" s="743">
        <f t="shared" si="165"/>
        <v>0.51630561904761896</v>
      </c>
      <c r="I403" s="81"/>
      <c r="J403" s="81"/>
      <c r="K403" s="81"/>
      <c r="L403" s="81"/>
      <c r="M403" s="81"/>
      <c r="N403" s="81"/>
      <c r="O403" s="81"/>
      <c r="P403" s="81"/>
      <c r="Q403" s="81"/>
      <c r="R403" s="81"/>
      <c r="S403" s="81"/>
      <c r="T403" s="81"/>
      <c r="U403" s="81"/>
      <c r="V403" s="82"/>
      <c r="W403" s="81"/>
      <c r="X403" s="83"/>
    </row>
    <row r="404" spans="1:24" ht="15.75" customHeight="1">
      <c r="A404" s="713" t="str">
        <f>$A$94</f>
        <v>GESTION CATASTRAL</v>
      </c>
      <c r="B404" s="714">
        <f>$B$94</f>
        <v>0.28999999999999998</v>
      </c>
      <c r="C404" s="717">
        <f>SUM($I$118:$T$118)</f>
        <v>1</v>
      </c>
      <c r="D404" s="717">
        <f>SUM($I$119:$T$119)</f>
        <v>0.96372483485104721</v>
      </c>
      <c r="E404" s="743">
        <f t="shared" si="165"/>
        <v>0.43898938147000677</v>
      </c>
      <c r="I404" s="81"/>
      <c r="J404" s="81"/>
      <c r="K404" s="81"/>
      <c r="L404" s="81"/>
      <c r="M404" s="81"/>
      <c r="N404" s="81"/>
      <c r="O404" s="81"/>
      <c r="P404" s="81"/>
      <c r="Q404" s="81"/>
      <c r="R404" s="81"/>
      <c r="S404" s="81"/>
      <c r="T404" s="81"/>
      <c r="U404" s="81"/>
      <c r="V404" s="82"/>
      <c r="W404" s="81"/>
      <c r="X404" s="83"/>
    </row>
    <row r="405" spans="1:24" ht="15.75" customHeight="1">
      <c r="A405" s="719" t="str">
        <f>$A$121</f>
        <v xml:space="preserve">GESTIÓN DEL CONOCIMIENTO </v>
      </c>
      <c r="B405" s="714">
        <f>$B$121</f>
        <v>3.5000000000000003E-2</v>
      </c>
      <c r="C405" s="717">
        <f>SUM($I$151:$T$151)</f>
        <v>1.0000000000000002</v>
      </c>
      <c r="D405" s="717">
        <f>SUM($I$152:$T$152)</f>
        <v>1.0000000000000002</v>
      </c>
      <c r="E405" s="743">
        <f t="shared" si="165"/>
        <v>0.31266666666666687</v>
      </c>
      <c r="I405" s="81"/>
      <c r="J405" s="81"/>
      <c r="K405" s="81"/>
      <c r="L405" s="81"/>
      <c r="M405" s="81"/>
      <c r="N405" s="81"/>
      <c r="O405" s="81"/>
      <c r="P405" s="81"/>
      <c r="Q405" s="81"/>
      <c r="R405" s="81"/>
      <c r="S405" s="81"/>
      <c r="T405" s="81"/>
      <c r="U405" s="81"/>
      <c r="V405" s="82"/>
      <c r="W405" s="81"/>
      <c r="X405" s="83"/>
    </row>
    <row r="406" spans="1:24" ht="15.75" customHeight="1">
      <c r="A406" s="719" t="str">
        <f>$A$154</f>
        <v xml:space="preserve">DIFUSION Y COMERCIALIZACION </v>
      </c>
      <c r="B406" s="714">
        <f>$B$154</f>
        <v>0.05</v>
      </c>
      <c r="C406" s="717">
        <f>SUM($I$166:$T$166)</f>
        <v>1</v>
      </c>
      <c r="D406" s="717">
        <f>SUM($I$167:$T$167)</f>
        <v>0.9671654403576263</v>
      </c>
      <c r="E406" s="743">
        <f t="shared" si="165"/>
        <v>0.23317696427353252</v>
      </c>
      <c r="I406" s="81"/>
      <c r="J406" s="81"/>
      <c r="K406" s="81"/>
      <c r="L406" s="81"/>
      <c r="M406" s="81"/>
      <c r="N406" s="81"/>
      <c r="O406" s="81"/>
      <c r="P406" s="81"/>
      <c r="Q406" s="81"/>
      <c r="R406" s="81"/>
      <c r="S406" s="81"/>
      <c r="T406" s="81"/>
      <c r="U406" s="81"/>
      <c r="V406" s="82"/>
      <c r="W406" s="81"/>
      <c r="X406" s="83"/>
    </row>
    <row r="407" spans="1:24" ht="15.75" customHeight="1">
      <c r="A407" s="719" t="str">
        <f>$A$169</f>
        <v>EVALUACION Y CONTROL DE LA GESTIÓN INTERNA</v>
      </c>
      <c r="B407" s="714">
        <f>$B$169</f>
        <v>0.05</v>
      </c>
      <c r="C407" s="717">
        <f>SUM($I$175:$T$175)</f>
        <v>0.99999999999999989</v>
      </c>
      <c r="D407" s="717">
        <f>SUM($I$176:$T$176)</f>
        <v>0.89399799999999985</v>
      </c>
      <c r="E407" s="743">
        <f t="shared" si="165"/>
        <v>0.13828937499999994</v>
      </c>
      <c r="I407" s="81"/>
      <c r="J407" s="81"/>
      <c r="K407" s="81"/>
      <c r="L407" s="81"/>
      <c r="M407" s="81"/>
      <c r="N407" s="81"/>
      <c r="O407" s="81"/>
      <c r="P407" s="81"/>
      <c r="Q407" s="81"/>
      <c r="R407" s="81"/>
      <c r="S407" s="81"/>
      <c r="T407" s="81"/>
      <c r="U407" s="81"/>
      <c r="V407" s="82"/>
      <c r="W407" s="81"/>
      <c r="X407" s="83"/>
    </row>
    <row r="408" spans="1:24" ht="15.75" customHeight="1">
      <c r="A408" s="713" t="str">
        <f>$A$178</f>
        <v>GESTIÓN INFORMÁTICA</v>
      </c>
      <c r="B408" s="714">
        <f>$B$178</f>
        <v>0.03</v>
      </c>
      <c r="C408" s="717">
        <f>SUM($I$196:$T$196)</f>
        <v>1</v>
      </c>
      <c r="D408" s="717">
        <f>SUM($I$197:$T$197)</f>
        <v>0.98</v>
      </c>
      <c r="E408" s="743">
        <f t="shared" si="165"/>
        <v>2.6666666666666616E-2</v>
      </c>
      <c r="I408" s="81"/>
      <c r="J408" s="81"/>
      <c r="K408" s="81"/>
      <c r="L408" s="81"/>
      <c r="M408" s="81"/>
      <c r="N408" s="81"/>
      <c r="O408" s="81"/>
      <c r="P408" s="81"/>
      <c r="Q408" s="81"/>
      <c r="R408" s="81"/>
      <c r="S408" s="81"/>
      <c r="T408" s="81"/>
      <c r="U408" s="81"/>
      <c r="V408" s="82"/>
      <c r="W408" s="81"/>
      <c r="X408" s="83"/>
    </row>
    <row r="409" spans="1:24" ht="15.75" customHeight="1">
      <c r="A409" s="713" t="str">
        <f>$A$199</f>
        <v>COMUNICACIONES</v>
      </c>
      <c r="B409" s="714">
        <f>$B$199</f>
        <v>3.5000000000000003E-2</v>
      </c>
      <c r="C409" s="717">
        <f>SUM($I$199:$T$199)</f>
        <v>1.0000000000000002</v>
      </c>
      <c r="D409" s="717">
        <f>SUM($I$200:$T$200)</f>
        <v>1.0765699999999998</v>
      </c>
      <c r="E409" s="743">
        <f t="shared" si="165"/>
        <v>0.20451999999999992</v>
      </c>
      <c r="I409" s="81"/>
      <c r="J409" s="81"/>
      <c r="K409" s="81"/>
      <c r="L409" s="81"/>
      <c r="M409" s="81"/>
      <c r="N409" s="81"/>
      <c r="O409" s="81"/>
      <c r="P409" s="81"/>
      <c r="Q409" s="81"/>
      <c r="R409" s="81"/>
      <c r="S409" s="81"/>
      <c r="T409" s="81"/>
      <c r="U409" s="81"/>
      <c r="V409" s="82"/>
      <c r="W409" s="81"/>
      <c r="X409" s="83"/>
    </row>
    <row r="410" spans="1:24" ht="15.75" customHeight="1">
      <c r="A410" s="713" t="str">
        <f>$A$202</f>
        <v>GESTION JURIDICA</v>
      </c>
      <c r="B410" s="714">
        <f>$B$202</f>
        <v>2.5000000000000001E-2</v>
      </c>
      <c r="C410" s="717">
        <f>SUM($I$211:$T$211)</f>
        <v>1</v>
      </c>
      <c r="D410" s="717">
        <f>SUM($I$212:$T$212)</f>
        <v>1</v>
      </c>
      <c r="E410" s="743">
        <f t="shared" si="165"/>
        <v>0.22999999999999998</v>
      </c>
      <c r="I410" s="81"/>
      <c r="J410" s="81"/>
      <c r="K410" s="81"/>
      <c r="L410" s="81"/>
      <c r="M410" s="81"/>
      <c r="N410" s="81"/>
      <c r="O410" s="81"/>
      <c r="P410" s="81"/>
      <c r="Q410" s="81"/>
      <c r="R410" s="81"/>
      <c r="S410" s="81"/>
      <c r="T410" s="81"/>
      <c r="U410" s="81"/>
      <c r="V410" s="82"/>
      <c r="W410" s="81"/>
      <c r="X410" s="83"/>
    </row>
    <row r="411" spans="1:24" ht="15.75" customHeight="1">
      <c r="A411" s="719" t="str">
        <f>$A$214</f>
        <v>DIRECCIONAMIENTO ESTRATÉGICO</v>
      </c>
      <c r="B411" s="714">
        <f>$B$214</f>
        <v>3.5000000000000003E-2</v>
      </c>
      <c r="C411" s="717">
        <f>SUM($I$220:$T$220)</f>
        <v>1</v>
      </c>
      <c r="D411" s="717">
        <f>SUM($I$221:$T$221)</f>
        <v>0.95535999999999999</v>
      </c>
      <c r="E411" s="743">
        <f t="shared" si="165"/>
        <v>0.18647999999999998</v>
      </c>
      <c r="I411" s="81"/>
      <c r="J411" s="81"/>
      <c r="K411" s="81"/>
      <c r="L411" s="81"/>
      <c r="M411" s="81"/>
      <c r="N411" s="81"/>
      <c r="O411" s="81"/>
      <c r="P411" s="81"/>
      <c r="Q411" s="81"/>
      <c r="R411" s="81"/>
      <c r="S411" s="81"/>
      <c r="T411" s="81"/>
      <c r="U411" s="81"/>
      <c r="V411" s="82"/>
      <c r="W411" s="81"/>
      <c r="X411" s="83"/>
    </row>
    <row r="412" spans="1:24" ht="15.75" customHeight="1">
      <c r="A412" s="713" t="str">
        <f>$A$223</f>
        <v>MEJORA CONTINUA</v>
      </c>
      <c r="B412" s="714">
        <f>$B$223</f>
        <v>2.5000000000000001E-2</v>
      </c>
      <c r="C412" s="717">
        <f>SUM($I$223:$T$223)</f>
        <v>1</v>
      </c>
      <c r="D412" s="717">
        <f>SUM($I$224:$T$224)</f>
        <v>1</v>
      </c>
      <c r="E412" s="743">
        <f t="shared" si="165"/>
        <v>0.34199999999999997</v>
      </c>
      <c r="I412" s="81"/>
      <c r="J412" s="81"/>
      <c r="K412" s="81"/>
      <c r="L412" s="81"/>
      <c r="M412" s="81"/>
      <c r="N412" s="81"/>
      <c r="O412" s="81"/>
      <c r="P412" s="81"/>
      <c r="Q412" s="81"/>
      <c r="R412" s="81"/>
      <c r="S412" s="81"/>
      <c r="T412" s="81"/>
      <c r="U412" s="81"/>
      <c r="V412" s="82"/>
      <c r="W412" s="81"/>
      <c r="X412" s="83"/>
    </row>
    <row r="413" spans="1:24" ht="15.75" customHeight="1">
      <c r="A413" s="713" t="str">
        <f>$A$226</f>
        <v>GESTIÓN HUMANA</v>
      </c>
      <c r="B413" s="714">
        <f>$B$226</f>
        <v>0.05</v>
      </c>
      <c r="C413" s="717">
        <f>SUM($I$232:$T$232)</f>
        <v>0.99999999999999989</v>
      </c>
      <c r="D413" s="717">
        <f>SUM($I$233:$T$233)</f>
        <v>0.90944000000000003</v>
      </c>
      <c r="E413" s="743">
        <f t="shared" si="165"/>
        <v>0.15144000000000002</v>
      </c>
      <c r="I413" s="81"/>
      <c r="J413" s="81"/>
      <c r="K413" s="81"/>
      <c r="L413" s="81"/>
      <c r="M413" s="81"/>
      <c r="N413" s="81"/>
      <c r="O413" s="81"/>
      <c r="P413" s="81"/>
      <c r="Q413" s="81"/>
      <c r="R413" s="81"/>
      <c r="S413" s="81"/>
      <c r="T413" s="81"/>
      <c r="U413" s="81"/>
      <c r="V413" s="82"/>
      <c r="W413" s="81"/>
      <c r="X413" s="83"/>
    </row>
    <row r="414" spans="1:24" ht="15.75" customHeight="1">
      <c r="A414" s="713" t="str">
        <f>$A$235</f>
        <v>SERVICIO AL CIUDADANO</v>
      </c>
      <c r="B414" s="714">
        <f>$B$235</f>
        <v>0.04</v>
      </c>
      <c r="C414" s="717">
        <f>SUM($I$244:$T$244)</f>
        <v>1.1920000000000002</v>
      </c>
      <c r="D414" s="717">
        <f>SUM($I$245:$T$245)</f>
        <v>1.1379999999999999</v>
      </c>
      <c r="E414" s="743">
        <f t="shared" si="165"/>
        <v>0.45391599999999999</v>
      </c>
      <c r="I414" s="81"/>
      <c r="J414" s="81"/>
      <c r="K414" s="81"/>
      <c r="L414" s="81"/>
      <c r="M414" s="81"/>
      <c r="N414" s="81"/>
      <c r="O414" s="81"/>
      <c r="P414" s="81"/>
      <c r="Q414" s="81"/>
      <c r="R414" s="81"/>
      <c r="S414" s="81"/>
      <c r="T414" s="81"/>
      <c r="U414" s="81"/>
      <c r="V414" s="82"/>
      <c r="W414" s="81"/>
      <c r="X414" s="83"/>
    </row>
    <row r="415" spans="1:24" ht="15.75" customHeight="1">
      <c r="A415" s="713" t="str">
        <f>$A$247</f>
        <v>GESTIÓN FINANCIERA</v>
      </c>
      <c r="B415" s="714">
        <f>$B$247</f>
        <v>0.1</v>
      </c>
      <c r="C415" s="717">
        <f>SUM($I$259:$T$259)</f>
        <v>3.4511843159998126</v>
      </c>
      <c r="D415" s="717" t="e">
        <f>SUM($I$260:$T$260)</f>
        <v>#VALUE!</v>
      </c>
      <c r="E415" s="748" t="e">
        <f t="shared" si="165"/>
        <v>#VALUE!</v>
      </c>
      <c r="I415" s="81"/>
      <c r="J415" s="81"/>
      <c r="K415" s="81"/>
      <c r="L415" s="81"/>
      <c r="M415" s="81"/>
      <c r="N415" s="81"/>
      <c r="O415" s="81"/>
      <c r="P415" s="81"/>
      <c r="Q415" s="81"/>
      <c r="R415" s="81"/>
      <c r="S415" s="81"/>
      <c r="T415" s="81"/>
      <c r="U415" s="81"/>
      <c r="V415" s="82"/>
      <c r="W415" s="81"/>
      <c r="X415" s="83"/>
    </row>
    <row r="416" spans="1:24" ht="15.75" customHeight="1">
      <c r="A416" s="713" t="str">
        <f>$A$262</f>
        <v>ADQUISICIONES</v>
      </c>
      <c r="B416" s="714">
        <f>$B$262</f>
        <v>2.5000000000000001E-2</v>
      </c>
      <c r="C416" s="717">
        <f>SUM($I$271:$T$271)</f>
        <v>0.99999999999999989</v>
      </c>
      <c r="D416" s="717">
        <f>SUM($I$272:$T$272)</f>
        <v>0.93880000000000019</v>
      </c>
      <c r="E416" s="743">
        <f t="shared" si="165"/>
        <v>6.9799999999999973E-2</v>
      </c>
      <c r="I416" s="81"/>
      <c r="J416" s="81"/>
      <c r="K416" s="81"/>
      <c r="L416" s="81"/>
      <c r="M416" s="81"/>
      <c r="N416" s="81"/>
      <c r="O416" s="81"/>
      <c r="P416" s="81"/>
      <c r="Q416" s="81"/>
      <c r="R416" s="81"/>
      <c r="S416" s="81"/>
      <c r="T416" s="81"/>
      <c r="U416" s="81"/>
      <c r="V416" s="82"/>
      <c r="W416" s="81"/>
      <c r="X416" s="83"/>
    </row>
    <row r="417" spans="1:24" ht="15.75" customHeight="1">
      <c r="A417" s="719" t="str">
        <f>$A$274</f>
        <v>SERVICIOS ADMINISTRATIVOS</v>
      </c>
      <c r="B417" s="714">
        <f>$B$274</f>
        <v>2.5000000000000001E-2</v>
      </c>
      <c r="C417" s="717">
        <f>SUM($I$301:$T$301)</f>
        <v>1.0249999999999999</v>
      </c>
      <c r="D417" s="717" t="e">
        <f>SUM($I$302:$T$302)</f>
        <v>#VALUE!</v>
      </c>
      <c r="E417" s="748" t="e">
        <f t="shared" si="165"/>
        <v>#VALUE!</v>
      </c>
      <c r="I417" s="81"/>
      <c r="J417" s="81"/>
      <c r="K417" s="81"/>
      <c r="L417" s="81"/>
      <c r="M417" s="81"/>
      <c r="N417" s="81"/>
      <c r="O417" s="81"/>
      <c r="P417" s="81"/>
      <c r="Q417" s="81"/>
      <c r="R417" s="81"/>
      <c r="S417" s="81"/>
      <c r="T417" s="81"/>
      <c r="U417" s="81"/>
      <c r="V417" s="82"/>
      <c r="W417" s="81"/>
      <c r="X417" s="83"/>
    </row>
    <row r="418" spans="1:24" ht="15.75" customHeight="1">
      <c r="A418" s="713" t="str">
        <f>$A$304</f>
        <v>GESTION DOCUMENTAL</v>
      </c>
      <c r="B418" s="714">
        <f>$B$304</f>
        <v>2.5000000000000001E-2</v>
      </c>
      <c r="C418" s="717">
        <f>SUM($I$313:$T$313)</f>
        <v>1</v>
      </c>
      <c r="D418" s="717">
        <f>SUM($I$314:$T$314)</f>
        <v>0.80160000000000009</v>
      </c>
      <c r="E418" s="743">
        <f t="shared" si="165"/>
        <v>0.14200000000000002</v>
      </c>
      <c r="I418" s="81"/>
      <c r="J418" s="81"/>
      <c r="K418" s="81"/>
      <c r="L418" s="81"/>
      <c r="M418" s="81"/>
      <c r="N418" s="81"/>
      <c r="O418" s="81"/>
      <c r="P418" s="81"/>
      <c r="Q418" s="81"/>
      <c r="R418" s="81"/>
      <c r="S418" s="81"/>
      <c r="T418" s="81"/>
      <c r="U418" s="81"/>
      <c r="V418" s="82"/>
      <c r="W418" s="81"/>
      <c r="X418" s="83"/>
    </row>
    <row r="419" spans="1:24" ht="15.75" customHeight="1">
      <c r="A419" s="713" t="str">
        <f>$A$316</f>
        <v>CONTROL DISCIPLINARIO</v>
      </c>
      <c r="B419" s="714">
        <f>$B$316</f>
        <v>0.02</v>
      </c>
      <c r="C419" s="717">
        <f>SUM($I$316:$T$316)</f>
        <v>1</v>
      </c>
      <c r="D419" s="717">
        <f>SUM($I$317:$T$317)</f>
        <v>0.84299999999999997</v>
      </c>
      <c r="E419" s="743">
        <f t="shared" si="165"/>
        <v>8.3999999999999964E-2</v>
      </c>
      <c r="I419" s="81"/>
      <c r="J419" s="81"/>
      <c r="K419" s="81"/>
      <c r="L419" s="81"/>
      <c r="M419" s="81"/>
      <c r="N419" s="81"/>
      <c r="O419" s="81"/>
      <c r="P419" s="81"/>
      <c r="Q419" s="81"/>
      <c r="R419" s="81"/>
      <c r="S419" s="81"/>
      <c r="T419" s="81"/>
      <c r="U419" s="81"/>
      <c r="V419" s="82"/>
      <c r="W419" s="81"/>
      <c r="X419" s="83"/>
    </row>
    <row r="420" spans="1:24" ht="15.75" customHeight="1">
      <c r="A420" s="713"/>
      <c r="B420" s="713"/>
      <c r="C420" s="713"/>
      <c r="D420" s="713"/>
      <c r="E420" s="706"/>
      <c r="I420" s="81"/>
      <c r="J420" s="81"/>
      <c r="K420" s="81"/>
      <c r="L420" s="81"/>
      <c r="M420" s="81"/>
      <c r="N420" s="81"/>
      <c r="O420" s="81"/>
      <c r="P420" s="81"/>
      <c r="Q420" s="81"/>
      <c r="R420" s="81"/>
      <c r="S420" s="81"/>
      <c r="T420" s="81"/>
      <c r="U420" s="81"/>
      <c r="V420" s="82"/>
      <c r="W420" s="81"/>
      <c r="X420" s="83"/>
    </row>
    <row r="421" spans="1:24" ht="15.75" customHeight="1">
      <c r="A421" s="720" t="s">
        <v>1594</v>
      </c>
      <c r="B421" s="721">
        <f>SUM(B400:B419)</f>
        <v>1.0000000000000002</v>
      </c>
      <c r="C421" s="721"/>
      <c r="D421" s="721"/>
      <c r="E421" s="706"/>
      <c r="I421" s="81"/>
      <c r="J421" s="81"/>
      <c r="K421" s="81"/>
      <c r="L421" s="81"/>
      <c r="M421" s="81"/>
      <c r="N421" s="81"/>
      <c r="O421" s="81"/>
      <c r="P421" s="81"/>
      <c r="Q421" s="81"/>
      <c r="R421" s="81"/>
      <c r="S421" s="81"/>
      <c r="T421" s="81"/>
      <c r="U421" s="81"/>
      <c r="V421" s="82"/>
      <c r="W421" s="81"/>
      <c r="X421" s="83"/>
    </row>
    <row r="422" spans="1:24" ht="15.75" customHeight="1">
      <c r="E422" s="706"/>
      <c r="I422" s="81"/>
      <c r="J422" s="81"/>
      <c r="K422" s="81"/>
      <c r="L422" s="81"/>
      <c r="M422" s="81"/>
      <c r="N422" s="81"/>
      <c r="O422" s="81"/>
      <c r="P422" s="81"/>
      <c r="Q422" s="81"/>
      <c r="R422" s="81"/>
      <c r="S422" s="81"/>
      <c r="T422" s="81"/>
      <c r="U422" s="81"/>
      <c r="V422" s="82"/>
      <c r="W422" s="81"/>
      <c r="X422" s="83"/>
    </row>
    <row r="423" spans="1:24" ht="15.75" customHeight="1">
      <c r="E423" s="706"/>
      <c r="I423" s="81"/>
      <c r="J423" s="81"/>
      <c r="K423" s="81"/>
      <c r="L423" s="81"/>
      <c r="M423" s="81"/>
      <c r="N423" s="81"/>
      <c r="O423" s="81"/>
      <c r="P423" s="81"/>
      <c r="Q423" s="81"/>
      <c r="R423" s="81"/>
      <c r="S423" s="81"/>
      <c r="T423" s="81"/>
      <c r="U423" s="81"/>
      <c r="V423" s="82"/>
      <c r="W423" s="81"/>
      <c r="X423" s="83"/>
    </row>
    <row r="424" spans="1:24" ht="15.75" customHeight="1">
      <c r="E424" s="706"/>
      <c r="I424" s="81"/>
      <c r="J424" s="81"/>
      <c r="K424" s="81"/>
      <c r="L424" s="81"/>
      <c r="M424" s="81"/>
      <c r="N424" s="81"/>
      <c r="O424" s="81"/>
      <c r="P424" s="81"/>
      <c r="Q424" s="81"/>
      <c r="R424" s="81"/>
      <c r="S424" s="81"/>
      <c r="T424" s="81"/>
      <c r="U424" s="81"/>
      <c r="V424" s="82"/>
      <c r="W424" s="81"/>
      <c r="X424" s="83"/>
    </row>
    <row r="425" spans="1:24" ht="15.75" customHeight="1">
      <c r="E425" s="706"/>
      <c r="I425" s="81"/>
      <c r="J425" s="81"/>
      <c r="K425" s="81"/>
      <c r="L425" s="81"/>
      <c r="M425" s="81"/>
      <c r="N425" s="81"/>
      <c r="O425" s="81"/>
      <c r="P425" s="81"/>
      <c r="Q425" s="81"/>
      <c r="R425" s="81"/>
      <c r="S425" s="81"/>
      <c r="T425" s="81"/>
      <c r="U425" s="81"/>
      <c r="V425" s="82"/>
      <c r="W425" s="81"/>
      <c r="X425" s="83"/>
    </row>
    <row r="426" spans="1:24" ht="15.75" customHeight="1">
      <c r="E426" s="706"/>
      <c r="I426" s="81"/>
      <c r="J426" s="81"/>
      <c r="K426" s="81"/>
      <c r="L426" s="81"/>
      <c r="M426" s="81"/>
      <c r="N426" s="81"/>
      <c r="O426" s="81"/>
      <c r="P426" s="81"/>
      <c r="Q426" s="81"/>
      <c r="R426" s="81"/>
      <c r="S426" s="81"/>
      <c r="T426" s="81"/>
      <c r="U426" s="81"/>
      <c r="V426" s="82"/>
      <c r="W426" s="81"/>
      <c r="X426" s="83"/>
    </row>
    <row r="427" spans="1:24" ht="15.75" customHeight="1">
      <c r="E427" s="706"/>
      <c r="I427" s="81"/>
      <c r="J427" s="81"/>
      <c r="K427" s="81"/>
      <c r="L427" s="81"/>
      <c r="M427" s="81"/>
      <c r="N427" s="81"/>
      <c r="O427" s="81"/>
      <c r="P427" s="81"/>
      <c r="Q427" s="81"/>
      <c r="R427" s="81"/>
      <c r="S427" s="81"/>
      <c r="T427" s="81"/>
      <c r="U427" s="81"/>
      <c r="V427" s="82"/>
      <c r="W427" s="81"/>
      <c r="X427" s="83"/>
    </row>
    <row r="428" spans="1:24" ht="15.75" customHeight="1">
      <c r="E428" s="706"/>
      <c r="I428" s="81"/>
      <c r="J428" s="81"/>
      <c r="K428" s="81"/>
      <c r="L428" s="81"/>
      <c r="M428" s="81"/>
      <c r="N428" s="81"/>
      <c r="O428" s="81"/>
      <c r="P428" s="81"/>
      <c r="Q428" s="81"/>
      <c r="R428" s="81"/>
      <c r="S428" s="81"/>
      <c r="T428" s="81"/>
      <c r="U428" s="81"/>
      <c r="V428" s="82"/>
      <c r="W428" s="81"/>
      <c r="X428" s="83"/>
    </row>
    <row r="429" spans="1:24" ht="15.75" customHeight="1">
      <c r="E429" s="706"/>
      <c r="I429" s="81"/>
      <c r="J429" s="81"/>
      <c r="K429" s="81"/>
      <c r="L429" s="81"/>
      <c r="M429" s="81"/>
      <c r="N429" s="81"/>
      <c r="O429" s="81"/>
      <c r="P429" s="81"/>
      <c r="Q429" s="81"/>
      <c r="R429" s="81"/>
      <c r="S429" s="81"/>
      <c r="T429" s="81"/>
      <c r="U429" s="81"/>
      <c r="V429" s="82"/>
      <c r="W429" s="81"/>
      <c r="X429" s="83"/>
    </row>
    <row r="430" spans="1:24" ht="15.75" customHeight="1">
      <c r="A430" s="750" t="s">
        <v>1550</v>
      </c>
      <c r="B430" s="751" t="s">
        <v>9</v>
      </c>
      <c r="C430" s="752" t="s">
        <v>1597</v>
      </c>
      <c r="I430" s="81"/>
      <c r="J430" s="81"/>
      <c r="K430" s="81"/>
      <c r="L430" s="81"/>
      <c r="M430" s="81"/>
      <c r="N430" s="81"/>
      <c r="O430" s="81"/>
      <c r="P430" s="81"/>
      <c r="Q430" s="81"/>
      <c r="R430" s="81"/>
      <c r="S430" s="81"/>
      <c r="T430" s="81"/>
      <c r="U430" s="81"/>
      <c r="V430" s="82"/>
      <c r="W430" s="81"/>
      <c r="X430" s="83"/>
    </row>
    <row r="431" spans="1:24" ht="15.75" customHeight="1">
      <c r="A431" s="753" t="s">
        <v>106</v>
      </c>
      <c r="B431" s="754">
        <v>0.04</v>
      </c>
      <c r="C431" s="755">
        <v>0.76670000000000005</v>
      </c>
      <c r="I431" s="81"/>
      <c r="J431" s="81"/>
      <c r="K431" s="81"/>
      <c r="L431" s="81"/>
      <c r="M431" s="81"/>
      <c r="N431" s="81"/>
      <c r="O431" s="81"/>
      <c r="P431" s="81"/>
      <c r="Q431" s="81"/>
      <c r="R431" s="81"/>
      <c r="S431" s="81"/>
      <c r="T431" s="81"/>
      <c r="U431" s="81"/>
      <c r="V431" s="82"/>
      <c r="W431" s="81"/>
      <c r="X431" s="83"/>
    </row>
    <row r="432" spans="1:24" ht="15.75" customHeight="1">
      <c r="A432" s="753" t="s">
        <v>426</v>
      </c>
      <c r="B432" s="754">
        <v>2.5000000000000001E-2</v>
      </c>
      <c r="C432" s="756">
        <v>0.75509999999999999</v>
      </c>
      <c r="I432" s="81"/>
      <c r="J432" s="81"/>
      <c r="K432" s="81"/>
      <c r="L432" s="81"/>
      <c r="M432" s="81"/>
      <c r="N432" s="81"/>
      <c r="O432" s="81"/>
      <c r="P432" s="81"/>
      <c r="Q432" s="81"/>
      <c r="R432" s="81"/>
      <c r="S432" s="81"/>
      <c r="T432" s="81"/>
      <c r="U432" s="81"/>
      <c r="V432" s="82"/>
      <c r="W432" s="81"/>
      <c r="X432" s="83"/>
    </row>
    <row r="433" spans="1:24" ht="15.75" customHeight="1">
      <c r="A433" s="753" t="s">
        <v>858</v>
      </c>
      <c r="B433" s="754">
        <v>0.03</v>
      </c>
      <c r="C433" s="756">
        <v>0.87719999999999998</v>
      </c>
      <c r="I433" s="81"/>
      <c r="J433" s="81"/>
      <c r="K433" s="81"/>
      <c r="L433" s="81"/>
      <c r="M433" s="81"/>
      <c r="N433" s="81"/>
      <c r="O433" s="81"/>
      <c r="P433" s="81"/>
      <c r="Q433" s="81"/>
      <c r="R433" s="81"/>
      <c r="S433" s="81"/>
      <c r="T433" s="81"/>
      <c r="U433" s="81"/>
      <c r="V433" s="82"/>
      <c r="W433" s="81"/>
      <c r="X433" s="83"/>
    </row>
    <row r="434" spans="1:24" ht="15.75" customHeight="1">
      <c r="A434" s="753" t="s">
        <v>1400</v>
      </c>
      <c r="B434" s="754">
        <v>4.4999999999999998E-2</v>
      </c>
      <c r="C434" s="756">
        <v>0.78369999999999995</v>
      </c>
      <c r="I434" s="81"/>
      <c r="J434" s="81"/>
      <c r="K434" s="81"/>
      <c r="L434" s="81"/>
      <c r="M434" s="81"/>
      <c r="N434" s="81"/>
      <c r="O434" s="81"/>
      <c r="P434" s="81"/>
      <c r="Q434" s="81"/>
      <c r="R434" s="81"/>
      <c r="S434" s="81"/>
      <c r="T434" s="81"/>
      <c r="U434" s="81"/>
      <c r="V434" s="82"/>
      <c r="W434" s="81"/>
      <c r="X434" s="83"/>
    </row>
    <row r="435" spans="1:24" ht="15.75" customHeight="1">
      <c r="A435" s="753" t="s">
        <v>1554</v>
      </c>
      <c r="B435" s="754">
        <v>0.28999999999999998</v>
      </c>
      <c r="C435" s="756">
        <v>0.60140000000000005</v>
      </c>
      <c r="I435" s="81"/>
      <c r="J435" s="81"/>
      <c r="K435" s="81"/>
      <c r="L435" s="81"/>
      <c r="M435" s="81"/>
      <c r="N435" s="81"/>
      <c r="O435" s="81"/>
      <c r="P435" s="81"/>
      <c r="Q435" s="81"/>
      <c r="R435" s="81"/>
      <c r="S435" s="81"/>
      <c r="T435" s="81"/>
      <c r="U435" s="81"/>
      <c r="V435" s="82"/>
      <c r="W435" s="81"/>
      <c r="X435" s="83"/>
    </row>
    <row r="436" spans="1:24" ht="15.75" customHeight="1">
      <c r="A436" s="757" t="s">
        <v>1599</v>
      </c>
      <c r="B436" s="754">
        <v>3.5000000000000003E-2</v>
      </c>
      <c r="C436" s="756">
        <v>0.63570000000000004</v>
      </c>
      <c r="I436" s="81"/>
      <c r="J436" s="81"/>
      <c r="K436" s="81"/>
      <c r="L436" s="81"/>
      <c r="M436" s="81"/>
      <c r="N436" s="81"/>
      <c r="O436" s="81"/>
      <c r="P436" s="81"/>
      <c r="Q436" s="81"/>
      <c r="R436" s="81"/>
      <c r="S436" s="81"/>
      <c r="T436" s="81"/>
      <c r="U436" s="81"/>
      <c r="V436" s="82"/>
      <c r="W436" s="81"/>
      <c r="X436" s="83"/>
    </row>
    <row r="437" spans="1:24" ht="15.75" customHeight="1">
      <c r="A437" s="757" t="s">
        <v>1600</v>
      </c>
      <c r="B437" s="754">
        <v>0.05</v>
      </c>
      <c r="C437" s="756">
        <v>0.72330000000000005</v>
      </c>
      <c r="I437" s="81"/>
      <c r="J437" s="81"/>
      <c r="K437" s="81"/>
      <c r="L437" s="81"/>
      <c r="M437" s="81"/>
      <c r="N437" s="81"/>
      <c r="O437" s="81"/>
      <c r="P437" s="81"/>
      <c r="Q437" s="81"/>
      <c r="R437" s="81"/>
      <c r="S437" s="81"/>
      <c r="T437" s="81"/>
      <c r="U437" s="81"/>
      <c r="V437" s="82"/>
      <c r="W437" s="81"/>
      <c r="X437" s="83"/>
    </row>
    <row r="438" spans="1:24" ht="15.75" customHeight="1">
      <c r="A438" s="757" t="s">
        <v>1601</v>
      </c>
      <c r="B438" s="754">
        <v>0.05</v>
      </c>
      <c r="C438" s="756">
        <v>0.91820000000000002</v>
      </c>
      <c r="I438" s="81"/>
      <c r="J438" s="81"/>
      <c r="K438" s="81"/>
      <c r="L438" s="81"/>
      <c r="M438" s="81"/>
      <c r="N438" s="81"/>
      <c r="O438" s="81"/>
      <c r="P438" s="81"/>
      <c r="Q438" s="81"/>
      <c r="R438" s="81"/>
      <c r="S438" s="81"/>
      <c r="T438" s="81"/>
      <c r="U438" s="81"/>
      <c r="V438" s="82"/>
      <c r="W438" s="81"/>
      <c r="X438" s="83"/>
    </row>
    <row r="439" spans="1:24" ht="15.75" customHeight="1">
      <c r="A439" s="753" t="s">
        <v>1602</v>
      </c>
      <c r="B439" s="754">
        <v>0.03</v>
      </c>
      <c r="C439" s="756">
        <v>0.76670000000000005</v>
      </c>
      <c r="I439" s="81"/>
      <c r="J439" s="81"/>
      <c r="K439" s="81"/>
      <c r="L439" s="81"/>
      <c r="M439" s="81"/>
      <c r="N439" s="81"/>
      <c r="O439" s="81"/>
      <c r="P439" s="81"/>
      <c r="Q439" s="81"/>
      <c r="R439" s="81"/>
      <c r="S439" s="81"/>
      <c r="T439" s="81"/>
      <c r="U439" s="81"/>
      <c r="V439" s="82"/>
      <c r="W439" s="81"/>
      <c r="X439" s="83"/>
    </row>
    <row r="440" spans="1:24" ht="15.75" customHeight="1">
      <c r="A440" s="753" t="s">
        <v>1603</v>
      </c>
      <c r="B440" s="754">
        <v>3.5000000000000003E-2</v>
      </c>
      <c r="C440" s="756">
        <v>0.74270000000000003</v>
      </c>
      <c r="I440" s="81"/>
      <c r="J440" s="81"/>
      <c r="K440" s="81"/>
      <c r="L440" s="81"/>
      <c r="M440" s="81"/>
      <c r="N440" s="81"/>
      <c r="O440" s="81"/>
      <c r="P440" s="81"/>
      <c r="Q440" s="81"/>
      <c r="R440" s="81"/>
      <c r="S440" s="81"/>
      <c r="T440" s="81"/>
      <c r="U440" s="81"/>
      <c r="V440" s="82"/>
      <c r="W440" s="81"/>
      <c r="X440" s="83"/>
    </row>
    <row r="441" spans="1:24" ht="15.75" customHeight="1">
      <c r="A441" s="753" t="s">
        <v>1604</v>
      </c>
      <c r="B441" s="754">
        <v>2.5000000000000001E-2</v>
      </c>
      <c r="C441" s="756">
        <v>0.77</v>
      </c>
      <c r="I441" s="81"/>
      <c r="J441" s="81"/>
      <c r="K441" s="81"/>
      <c r="L441" s="81"/>
      <c r="M441" s="81"/>
      <c r="N441" s="81"/>
      <c r="O441" s="81"/>
      <c r="P441" s="81"/>
      <c r="Q441" s="81"/>
      <c r="R441" s="81"/>
      <c r="S441" s="81"/>
      <c r="T441" s="81"/>
      <c r="U441" s="81"/>
      <c r="V441" s="82"/>
      <c r="W441" s="81"/>
      <c r="X441" s="83"/>
    </row>
    <row r="442" spans="1:24" ht="15.75" customHeight="1">
      <c r="A442" s="757" t="s">
        <v>1605</v>
      </c>
      <c r="B442" s="754">
        <v>3.5000000000000003E-2</v>
      </c>
      <c r="C442" s="756">
        <v>0.78400000000000003</v>
      </c>
      <c r="I442" s="81"/>
      <c r="J442" s="81"/>
      <c r="K442" s="81"/>
      <c r="L442" s="81"/>
      <c r="M442" s="81"/>
      <c r="N442" s="81"/>
      <c r="O442" s="81"/>
      <c r="P442" s="81"/>
      <c r="Q442" s="81"/>
      <c r="R442" s="81"/>
      <c r="S442" s="81"/>
      <c r="T442" s="81"/>
      <c r="U442" s="81"/>
      <c r="V442" s="82"/>
      <c r="W442" s="81"/>
      <c r="X442" s="83"/>
    </row>
    <row r="443" spans="1:24" ht="15.75" customHeight="1">
      <c r="A443" s="753" t="s">
        <v>1607</v>
      </c>
      <c r="B443" s="754">
        <v>2.5000000000000001E-2</v>
      </c>
      <c r="C443" s="756">
        <v>0.65800000000000003</v>
      </c>
      <c r="I443" s="81"/>
      <c r="J443" s="81"/>
      <c r="K443" s="81"/>
      <c r="L443" s="81"/>
      <c r="M443" s="81"/>
      <c r="N443" s="81"/>
      <c r="O443" s="81"/>
      <c r="P443" s="81"/>
      <c r="Q443" s="81"/>
      <c r="R443" s="81"/>
      <c r="S443" s="81"/>
      <c r="T443" s="81"/>
      <c r="U443" s="81"/>
      <c r="V443" s="82"/>
      <c r="W443" s="81"/>
      <c r="X443" s="83"/>
    </row>
    <row r="444" spans="1:24" ht="15.75" customHeight="1">
      <c r="A444" s="753" t="s">
        <v>1608</v>
      </c>
      <c r="B444" s="754">
        <v>0.05</v>
      </c>
      <c r="C444" s="756">
        <v>0.78159999999999996</v>
      </c>
      <c r="I444" s="81"/>
      <c r="J444" s="81"/>
      <c r="K444" s="81"/>
      <c r="L444" s="81"/>
      <c r="M444" s="81"/>
      <c r="N444" s="81"/>
      <c r="O444" s="81"/>
      <c r="P444" s="81"/>
      <c r="Q444" s="81"/>
      <c r="R444" s="81"/>
      <c r="S444" s="81"/>
      <c r="T444" s="81"/>
      <c r="U444" s="81"/>
      <c r="V444" s="82"/>
      <c r="W444" s="81"/>
      <c r="X444" s="83"/>
    </row>
    <row r="445" spans="1:24" ht="15.75" customHeight="1">
      <c r="A445" s="753" t="s">
        <v>1609</v>
      </c>
      <c r="B445" s="754">
        <v>0.04</v>
      </c>
      <c r="C445" s="756">
        <v>0.70509999999999995</v>
      </c>
      <c r="I445" s="81"/>
      <c r="J445" s="81"/>
      <c r="K445" s="81"/>
      <c r="L445" s="81"/>
      <c r="M445" s="81"/>
      <c r="N445" s="81"/>
      <c r="O445" s="81"/>
      <c r="P445" s="81"/>
      <c r="Q445" s="81"/>
      <c r="R445" s="81"/>
      <c r="S445" s="81"/>
      <c r="T445" s="81"/>
      <c r="U445" s="81"/>
      <c r="V445" s="82"/>
      <c r="W445" s="81"/>
      <c r="X445" s="83"/>
    </row>
    <row r="446" spans="1:24" ht="15.75" customHeight="1">
      <c r="A446" s="753" t="s">
        <v>1610</v>
      </c>
      <c r="B446" s="754">
        <v>0.1</v>
      </c>
      <c r="C446" s="756">
        <v>2.1537999999999999</v>
      </c>
      <c r="I446" s="81"/>
      <c r="J446" s="81"/>
      <c r="K446" s="81"/>
      <c r="L446" s="81"/>
      <c r="M446" s="81"/>
      <c r="N446" s="81"/>
      <c r="O446" s="81"/>
      <c r="P446" s="81"/>
      <c r="Q446" s="81"/>
      <c r="R446" s="81"/>
      <c r="S446" s="81"/>
      <c r="T446" s="81"/>
      <c r="U446" s="81"/>
      <c r="V446" s="82"/>
      <c r="W446" s="81"/>
      <c r="X446" s="83"/>
    </row>
    <row r="447" spans="1:24" ht="15.75" customHeight="1">
      <c r="A447" s="753" t="s">
        <v>1611</v>
      </c>
      <c r="B447" s="754">
        <v>2.5000000000000001E-2</v>
      </c>
      <c r="C447" s="756">
        <v>0.95440000000000003</v>
      </c>
      <c r="I447" s="81"/>
      <c r="J447" s="81"/>
      <c r="K447" s="81"/>
      <c r="L447" s="81"/>
      <c r="M447" s="81"/>
      <c r="N447" s="81"/>
      <c r="O447" s="81"/>
      <c r="P447" s="81"/>
      <c r="Q447" s="81"/>
      <c r="R447" s="81"/>
      <c r="S447" s="81"/>
      <c r="T447" s="81"/>
      <c r="U447" s="81"/>
      <c r="V447" s="82"/>
      <c r="W447" s="81"/>
      <c r="X447" s="83"/>
    </row>
    <row r="448" spans="1:24" ht="15.75" customHeight="1">
      <c r="A448" s="757" t="s">
        <v>1613</v>
      </c>
      <c r="B448" s="754">
        <v>2.5000000000000001E-2</v>
      </c>
      <c r="C448" s="756">
        <v>0.76570000000000005</v>
      </c>
      <c r="I448" s="81"/>
      <c r="J448" s="81"/>
      <c r="K448" s="81"/>
      <c r="L448" s="81"/>
      <c r="M448" s="81"/>
      <c r="N448" s="81"/>
      <c r="O448" s="81"/>
      <c r="P448" s="81"/>
      <c r="Q448" s="81"/>
      <c r="R448" s="81"/>
      <c r="S448" s="81"/>
      <c r="T448" s="81"/>
      <c r="U448" s="81"/>
      <c r="V448" s="82"/>
      <c r="W448" s="81"/>
      <c r="X448" s="83"/>
    </row>
    <row r="449" spans="1:24" ht="15.75" customHeight="1">
      <c r="A449" s="753" t="s">
        <v>1615</v>
      </c>
      <c r="B449" s="754">
        <v>2.5000000000000001E-2</v>
      </c>
      <c r="C449" s="756">
        <v>0.78359999999999996</v>
      </c>
      <c r="I449" s="81"/>
      <c r="J449" s="81"/>
      <c r="K449" s="81"/>
      <c r="L449" s="81"/>
      <c r="M449" s="81"/>
      <c r="N449" s="81"/>
      <c r="O449" s="81"/>
      <c r="P449" s="81"/>
      <c r="Q449" s="81"/>
      <c r="R449" s="81"/>
      <c r="S449" s="81"/>
      <c r="T449" s="81"/>
      <c r="U449" s="81"/>
      <c r="V449" s="82"/>
      <c r="W449" s="81"/>
      <c r="X449" s="83"/>
    </row>
    <row r="450" spans="1:24" ht="15.75" customHeight="1">
      <c r="A450" s="753" t="s">
        <v>1616</v>
      </c>
      <c r="B450" s="754">
        <v>0.02</v>
      </c>
      <c r="C450" s="756">
        <v>0.76</v>
      </c>
      <c r="I450" s="81"/>
      <c r="J450" s="81"/>
      <c r="K450" s="81"/>
      <c r="L450" s="81"/>
      <c r="M450" s="81"/>
      <c r="N450" s="81"/>
      <c r="O450" s="81"/>
      <c r="P450" s="81"/>
      <c r="Q450" s="81"/>
      <c r="R450" s="81"/>
      <c r="S450" s="81"/>
      <c r="T450" s="81"/>
      <c r="U450" s="81"/>
      <c r="V450" s="82"/>
      <c r="W450" s="81"/>
      <c r="X450" s="83"/>
    </row>
    <row r="451" spans="1:24" ht="15.75" customHeight="1">
      <c r="A451" s="758" t="s">
        <v>103</v>
      </c>
      <c r="B451" s="759">
        <v>1</v>
      </c>
      <c r="C451" s="760"/>
      <c r="I451" s="81"/>
      <c r="J451" s="81"/>
      <c r="K451" s="81"/>
      <c r="L451" s="81"/>
      <c r="M451" s="81"/>
      <c r="N451" s="81"/>
      <c r="O451" s="81"/>
      <c r="P451" s="81"/>
      <c r="Q451" s="81"/>
      <c r="R451" s="81"/>
      <c r="S451" s="81"/>
      <c r="T451" s="81"/>
      <c r="U451" s="81"/>
      <c r="V451" s="82"/>
      <c r="W451" s="81"/>
      <c r="X451" s="83"/>
    </row>
    <row r="452" spans="1:24" ht="15.75" customHeight="1">
      <c r="I452" s="81"/>
      <c r="J452" s="81"/>
      <c r="K452" s="81"/>
      <c r="L452" s="81"/>
      <c r="M452" s="81"/>
      <c r="N452" s="81"/>
      <c r="O452" s="81"/>
      <c r="P452" s="81"/>
      <c r="Q452" s="81"/>
      <c r="R452" s="81"/>
      <c r="S452" s="81"/>
      <c r="T452" s="81"/>
      <c r="U452" s="81"/>
      <c r="V452" s="82"/>
      <c r="W452" s="81"/>
      <c r="X452" s="83"/>
    </row>
    <row r="453" spans="1:24" ht="15.75" customHeight="1">
      <c r="E453" s="706"/>
      <c r="I453" s="81"/>
      <c r="J453" s="81"/>
      <c r="K453" s="81"/>
      <c r="L453" s="81"/>
      <c r="M453" s="81"/>
      <c r="N453" s="81"/>
      <c r="O453" s="81"/>
      <c r="P453" s="81"/>
      <c r="Q453" s="81"/>
      <c r="R453" s="81"/>
      <c r="S453" s="81"/>
      <c r="T453" s="81"/>
      <c r="U453" s="81"/>
      <c r="V453" s="82"/>
      <c r="W453" s="81"/>
      <c r="X453" s="83"/>
    </row>
    <row r="454" spans="1:24" ht="15.75" customHeight="1">
      <c r="E454" s="706"/>
      <c r="I454" s="81"/>
      <c r="J454" s="81"/>
      <c r="K454" s="81"/>
      <c r="L454" s="81"/>
      <c r="M454" s="81"/>
      <c r="N454" s="81"/>
      <c r="O454" s="81"/>
      <c r="P454" s="81"/>
      <c r="Q454" s="81"/>
      <c r="R454" s="81"/>
      <c r="S454" s="81"/>
      <c r="T454" s="81"/>
      <c r="U454" s="81"/>
      <c r="V454" s="82"/>
      <c r="W454" s="81"/>
      <c r="X454" s="83"/>
    </row>
    <row r="455" spans="1:24" ht="15.75" customHeight="1">
      <c r="E455" s="706"/>
      <c r="I455" s="81"/>
      <c r="J455" s="81"/>
      <c r="K455" s="81"/>
      <c r="L455" s="81"/>
      <c r="M455" s="81"/>
      <c r="N455" s="81"/>
      <c r="O455" s="81"/>
      <c r="P455" s="81"/>
      <c r="Q455" s="81"/>
      <c r="R455" s="81"/>
      <c r="S455" s="81"/>
      <c r="T455" s="81"/>
      <c r="U455" s="81"/>
      <c r="V455" s="82"/>
      <c r="W455" s="81"/>
      <c r="X455" s="83"/>
    </row>
    <row r="456" spans="1:24" ht="15.75" customHeight="1">
      <c r="E456" s="706"/>
      <c r="I456" s="81"/>
      <c r="J456" s="81"/>
      <c r="K456" s="81"/>
      <c r="L456" s="81"/>
      <c r="M456" s="81"/>
      <c r="N456" s="81"/>
      <c r="O456" s="81"/>
      <c r="P456" s="81"/>
      <c r="Q456" s="81"/>
      <c r="R456" s="81"/>
      <c r="S456" s="81"/>
      <c r="T456" s="81"/>
      <c r="U456" s="81"/>
      <c r="V456" s="82"/>
      <c r="W456" s="81"/>
      <c r="X456" s="83"/>
    </row>
    <row r="457" spans="1:24" ht="15.75" customHeight="1">
      <c r="E457" s="706"/>
      <c r="I457" s="81"/>
      <c r="J457" s="81"/>
      <c r="K457" s="81"/>
      <c r="L457" s="81"/>
      <c r="M457" s="81"/>
      <c r="N457" s="81"/>
      <c r="O457" s="81"/>
      <c r="P457" s="81"/>
      <c r="Q457" s="81"/>
      <c r="R457" s="81"/>
      <c r="S457" s="81"/>
      <c r="T457" s="81"/>
      <c r="U457" s="81"/>
      <c r="V457" s="82"/>
      <c r="W457" s="81"/>
      <c r="X457" s="83"/>
    </row>
    <row r="458" spans="1:24" ht="15.75" customHeight="1">
      <c r="E458" s="706"/>
      <c r="I458" s="81"/>
      <c r="J458" s="81"/>
      <c r="K458" s="81"/>
      <c r="L458" s="81"/>
      <c r="M458" s="81"/>
      <c r="N458" s="81"/>
      <c r="O458" s="81"/>
      <c r="P458" s="81"/>
      <c r="Q458" s="81"/>
      <c r="R458" s="81"/>
      <c r="S458" s="81"/>
      <c r="T458" s="81"/>
      <c r="U458" s="81"/>
      <c r="V458" s="82"/>
      <c r="W458" s="81"/>
      <c r="X458" s="83"/>
    </row>
    <row r="459" spans="1:24" ht="15.75" customHeight="1">
      <c r="E459" s="706"/>
      <c r="I459" s="81"/>
      <c r="J459" s="81"/>
      <c r="K459" s="81"/>
      <c r="L459" s="81"/>
      <c r="M459" s="81"/>
      <c r="N459" s="81"/>
      <c r="O459" s="81"/>
      <c r="P459" s="81"/>
      <c r="Q459" s="81"/>
      <c r="R459" s="81"/>
      <c r="S459" s="81"/>
      <c r="T459" s="81"/>
      <c r="U459" s="81"/>
      <c r="V459" s="82"/>
      <c r="W459" s="81"/>
      <c r="X459" s="83"/>
    </row>
    <row r="460" spans="1:24" ht="15.75" customHeight="1">
      <c r="E460" s="706"/>
      <c r="I460" s="81"/>
      <c r="J460" s="81"/>
      <c r="K460" s="81"/>
      <c r="L460" s="81"/>
      <c r="M460" s="81"/>
      <c r="N460" s="81"/>
      <c r="O460" s="81"/>
      <c r="P460" s="81"/>
      <c r="Q460" s="81"/>
      <c r="R460" s="81"/>
      <c r="S460" s="81"/>
      <c r="T460" s="81"/>
      <c r="U460" s="81"/>
      <c r="V460" s="82"/>
      <c r="W460" s="81"/>
      <c r="X460" s="83"/>
    </row>
    <row r="461" spans="1:24" ht="15.75" customHeight="1">
      <c r="E461" s="706"/>
      <c r="I461" s="81"/>
      <c r="J461" s="81"/>
      <c r="K461" s="81"/>
      <c r="L461" s="81"/>
      <c r="M461" s="81"/>
      <c r="N461" s="81"/>
      <c r="O461" s="81"/>
      <c r="P461" s="81"/>
      <c r="Q461" s="81"/>
      <c r="R461" s="81"/>
      <c r="S461" s="81"/>
      <c r="T461" s="81"/>
      <c r="U461" s="81"/>
      <c r="V461" s="82"/>
      <c r="W461" s="81"/>
      <c r="X461" s="83"/>
    </row>
    <row r="462" spans="1:24" ht="15.75" customHeight="1">
      <c r="E462" s="706"/>
      <c r="I462" s="81"/>
      <c r="J462" s="81"/>
      <c r="K462" s="81"/>
      <c r="L462" s="81"/>
      <c r="M462" s="81"/>
      <c r="N462" s="81"/>
      <c r="O462" s="81"/>
      <c r="P462" s="81"/>
      <c r="Q462" s="81"/>
      <c r="R462" s="81"/>
      <c r="S462" s="81"/>
      <c r="T462" s="81"/>
      <c r="U462" s="81"/>
      <c r="V462" s="82"/>
      <c r="W462" s="81"/>
      <c r="X462" s="83"/>
    </row>
    <row r="463" spans="1:24" ht="15.75" customHeight="1">
      <c r="E463" s="706"/>
      <c r="I463" s="81"/>
      <c r="J463" s="81"/>
      <c r="K463" s="81"/>
      <c r="L463" s="81"/>
      <c r="M463" s="81"/>
      <c r="N463" s="81"/>
      <c r="O463" s="81"/>
      <c r="P463" s="81"/>
      <c r="Q463" s="81"/>
      <c r="R463" s="81"/>
      <c r="S463" s="81"/>
      <c r="T463" s="81"/>
      <c r="U463" s="81"/>
      <c r="V463" s="82"/>
      <c r="W463" s="81"/>
      <c r="X463" s="83"/>
    </row>
    <row r="464" spans="1:24" ht="15.75" customHeight="1">
      <c r="E464" s="706"/>
      <c r="I464" s="81"/>
      <c r="J464" s="81"/>
      <c r="K464" s="81"/>
      <c r="L464" s="81"/>
      <c r="M464" s="81"/>
      <c r="N464" s="81"/>
      <c r="O464" s="81"/>
      <c r="P464" s="81"/>
      <c r="Q464" s="81"/>
      <c r="R464" s="81"/>
      <c r="S464" s="81"/>
      <c r="T464" s="81"/>
      <c r="U464" s="81"/>
      <c r="V464" s="82"/>
      <c r="W464" s="81"/>
      <c r="X464" s="83"/>
    </row>
    <row r="465" spans="5:24" ht="15.75" customHeight="1">
      <c r="E465" s="706"/>
      <c r="I465" s="81"/>
      <c r="J465" s="81"/>
      <c r="K465" s="81"/>
      <c r="L465" s="81"/>
      <c r="M465" s="81"/>
      <c r="N465" s="81"/>
      <c r="O465" s="81"/>
      <c r="P465" s="81"/>
      <c r="Q465" s="81"/>
      <c r="R465" s="81"/>
      <c r="S465" s="81"/>
      <c r="T465" s="81"/>
      <c r="U465" s="81"/>
      <c r="V465" s="82"/>
      <c r="W465" s="81"/>
      <c r="X465" s="83"/>
    </row>
    <row r="466" spans="5:24" ht="15.75" customHeight="1">
      <c r="E466" s="706"/>
      <c r="I466" s="81"/>
      <c r="J466" s="81"/>
      <c r="K466" s="81"/>
      <c r="L466" s="81"/>
      <c r="M466" s="81"/>
      <c r="N466" s="81"/>
      <c r="O466" s="81"/>
      <c r="P466" s="81"/>
      <c r="Q466" s="81"/>
      <c r="R466" s="81"/>
      <c r="S466" s="81"/>
      <c r="T466" s="81"/>
      <c r="U466" s="81"/>
      <c r="V466" s="82"/>
      <c r="W466" s="81"/>
      <c r="X466" s="83"/>
    </row>
    <row r="467" spans="5:24" ht="15.75" customHeight="1">
      <c r="E467" s="706"/>
      <c r="I467" s="81"/>
      <c r="J467" s="81"/>
      <c r="K467" s="81"/>
      <c r="L467" s="81"/>
      <c r="M467" s="81"/>
      <c r="N467" s="81"/>
      <c r="O467" s="81"/>
      <c r="P467" s="81"/>
      <c r="Q467" s="81"/>
      <c r="R467" s="81"/>
      <c r="S467" s="81"/>
      <c r="T467" s="81"/>
      <c r="U467" s="81"/>
      <c r="V467" s="82"/>
      <c r="W467" s="81"/>
      <c r="X467" s="83"/>
    </row>
    <row r="468" spans="5:24" ht="15.75" customHeight="1">
      <c r="E468" s="706"/>
      <c r="I468" s="81"/>
      <c r="J468" s="81"/>
      <c r="K468" s="81"/>
      <c r="L468" s="81"/>
      <c r="M468" s="81"/>
      <c r="N468" s="81"/>
      <c r="O468" s="81"/>
      <c r="P468" s="81"/>
      <c r="Q468" s="81"/>
      <c r="R468" s="81"/>
      <c r="S468" s="81"/>
      <c r="T468" s="81"/>
      <c r="U468" s="81"/>
      <c r="V468" s="82"/>
      <c r="W468" s="81"/>
      <c r="X468" s="83"/>
    </row>
    <row r="469" spans="5:24" ht="15.75" customHeight="1">
      <c r="E469" s="706"/>
      <c r="I469" s="81"/>
      <c r="J469" s="81"/>
      <c r="K469" s="81"/>
      <c r="L469" s="81"/>
      <c r="M469" s="81"/>
      <c r="N469" s="81"/>
      <c r="O469" s="81"/>
      <c r="P469" s="81"/>
      <c r="Q469" s="81"/>
      <c r="R469" s="81"/>
      <c r="S469" s="81"/>
      <c r="T469" s="81"/>
      <c r="U469" s="81"/>
      <c r="V469" s="82"/>
      <c r="W469" s="81"/>
      <c r="X469" s="83"/>
    </row>
    <row r="470" spans="5:24" ht="15.75" customHeight="1">
      <c r="E470" s="706"/>
      <c r="I470" s="81"/>
      <c r="J470" s="81"/>
      <c r="K470" s="81"/>
      <c r="L470" s="81"/>
      <c r="M470" s="81"/>
      <c r="N470" s="81"/>
      <c r="O470" s="81"/>
      <c r="P470" s="81"/>
      <c r="Q470" s="81"/>
      <c r="R470" s="81"/>
      <c r="S470" s="81"/>
      <c r="T470" s="81"/>
      <c r="U470" s="81"/>
      <c r="V470" s="82"/>
      <c r="W470" s="81"/>
      <c r="X470" s="83"/>
    </row>
    <row r="471" spans="5:24" ht="15.75" customHeight="1">
      <c r="E471" s="706"/>
      <c r="I471" s="81"/>
      <c r="J471" s="81"/>
      <c r="K471" s="81"/>
      <c r="L471" s="81"/>
      <c r="M471" s="81"/>
      <c r="N471" s="81"/>
      <c r="O471" s="81"/>
      <c r="P471" s="81"/>
      <c r="Q471" s="81"/>
      <c r="R471" s="81"/>
      <c r="S471" s="81"/>
      <c r="T471" s="81"/>
      <c r="U471" s="81"/>
      <c r="V471" s="82"/>
      <c r="W471" s="81"/>
      <c r="X471" s="83"/>
    </row>
    <row r="472" spans="5:24" ht="15.75" customHeight="1">
      <c r="E472" s="706"/>
      <c r="I472" s="81"/>
      <c r="J472" s="81"/>
      <c r="K472" s="81"/>
      <c r="L472" s="81"/>
      <c r="M472" s="81"/>
      <c r="N472" s="81"/>
      <c r="O472" s="81"/>
      <c r="P472" s="81"/>
      <c r="Q472" s="81"/>
      <c r="R472" s="81"/>
      <c r="S472" s="81"/>
      <c r="T472" s="81"/>
      <c r="U472" s="81"/>
      <c r="V472" s="82"/>
      <c r="W472" s="81"/>
      <c r="X472" s="83"/>
    </row>
    <row r="473" spans="5:24" ht="15.75" customHeight="1">
      <c r="E473" s="706"/>
      <c r="I473" s="81"/>
      <c r="J473" s="81"/>
      <c r="K473" s="81"/>
      <c r="L473" s="81"/>
      <c r="M473" s="81"/>
      <c r="N473" s="81"/>
      <c r="O473" s="81"/>
      <c r="P473" s="81"/>
      <c r="Q473" s="81"/>
      <c r="R473" s="81"/>
      <c r="S473" s="81"/>
      <c r="T473" s="81"/>
      <c r="U473" s="81"/>
      <c r="V473" s="82"/>
      <c r="W473" s="81"/>
      <c r="X473" s="83"/>
    </row>
    <row r="474" spans="5:24" ht="15.75" customHeight="1">
      <c r="E474" s="706"/>
      <c r="I474" s="81"/>
      <c r="J474" s="81"/>
      <c r="K474" s="81"/>
      <c r="L474" s="81"/>
      <c r="M474" s="81"/>
      <c r="N474" s="81"/>
      <c r="O474" s="81"/>
      <c r="P474" s="81"/>
      <c r="Q474" s="81"/>
      <c r="R474" s="81"/>
      <c r="S474" s="81"/>
      <c r="T474" s="81"/>
      <c r="U474" s="81"/>
      <c r="V474" s="82"/>
      <c r="W474" s="81"/>
      <c r="X474" s="83"/>
    </row>
    <row r="475" spans="5:24" ht="15.75" customHeight="1">
      <c r="E475" s="706"/>
      <c r="I475" s="81"/>
      <c r="J475" s="81"/>
      <c r="K475" s="81"/>
      <c r="L475" s="81"/>
      <c r="M475" s="81"/>
      <c r="N475" s="81"/>
      <c r="O475" s="81"/>
      <c r="P475" s="81"/>
      <c r="Q475" s="81"/>
      <c r="R475" s="81"/>
      <c r="S475" s="81"/>
      <c r="T475" s="81"/>
      <c r="U475" s="81"/>
      <c r="V475" s="82"/>
      <c r="W475" s="81"/>
      <c r="X475" s="83"/>
    </row>
    <row r="476" spans="5:24" ht="15.75" customHeight="1">
      <c r="E476" s="706"/>
      <c r="I476" s="81"/>
      <c r="J476" s="81"/>
      <c r="K476" s="81"/>
      <c r="L476" s="81"/>
      <c r="M476" s="81"/>
      <c r="N476" s="81"/>
      <c r="O476" s="81"/>
      <c r="P476" s="81"/>
      <c r="Q476" s="81"/>
      <c r="R476" s="81"/>
      <c r="S476" s="81"/>
      <c r="T476" s="81"/>
      <c r="U476" s="81"/>
      <c r="V476" s="82"/>
      <c r="W476" s="81"/>
      <c r="X476" s="83"/>
    </row>
    <row r="477" spans="5:24" ht="15.75" customHeight="1">
      <c r="E477" s="706"/>
      <c r="I477" s="81"/>
      <c r="J477" s="81"/>
      <c r="K477" s="81"/>
      <c r="L477" s="81"/>
      <c r="M477" s="81"/>
      <c r="N477" s="81"/>
      <c r="O477" s="81"/>
      <c r="P477" s="81"/>
      <c r="Q477" s="81"/>
      <c r="R477" s="81"/>
      <c r="S477" s="81"/>
      <c r="T477" s="81"/>
      <c r="U477" s="81"/>
      <c r="V477" s="82"/>
      <c r="W477" s="81"/>
      <c r="X477" s="83"/>
    </row>
    <row r="478" spans="5:24" ht="15.75" customHeight="1">
      <c r="E478" s="706"/>
      <c r="I478" s="81"/>
      <c r="J478" s="81"/>
      <c r="K478" s="81"/>
      <c r="L478" s="81"/>
      <c r="M478" s="81"/>
      <c r="N478" s="81"/>
      <c r="O478" s="81"/>
      <c r="P478" s="81"/>
      <c r="Q478" s="81"/>
      <c r="R478" s="81"/>
      <c r="S478" s="81"/>
      <c r="T478" s="81"/>
      <c r="U478" s="81"/>
      <c r="V478" s="82"/>
      <c r="W478" s="81"/>
      <c r="X478" s="83"/>
    </row>
    <row r="479" spans="5:24" ht="15.75" customHeight="1">
      <c r="E479" s="706"/>
      <c r="I479" s="81"/>
      <c r="J479" s="81"/>
      <c r="K479" s="81"/>
      <c r="L479" s="81"/>
      <c r="M479" s="81"/>
      <c r="N479" s="81"/>
      <c r="O479" s="81"/>
      <c r="P479" s="81"/>
      <c r="Q479" s="81"/>
      <c r="R479" s="81"/>
      <c r="S479" s="81"/>
      <c r="T479" s="81"/>
      <c r="U479" s="81"/>
      <c r="V479" s="82"/>
      <c r="W479" s="81"/>
      <c r="X479" s="83"/>
    </row>
    <row r="480" spans="5:24" ht="15.75" customHeight="1">
      <c r="E480" s="706"/>
      <c r="I480" s="81"/>
      <c r="J480" s="81"/>
      <c r="K480" s="81"/>
      <c r="L480" s="81"/>
      <c r="M480" s="81"/>
      <c r="N480" s="81"/>
      <c r="O480" s="81"/>
      <c r="P480" s="81"/>
      <c r="Q480" s="81"/>
      <c r="R480" s="81"/>
      <c r="S480" s="81"/>
      <c r="T480" s="81"/>
      <c r="U480" s="81"/>
      <c r="V480" s="82"/>
      <c r="W480" s="81"/>
      <c r="X480" s="83"/>
    </row>
    <row r="481" spans="5:24" ht="15.75" customHeight="1">
      <c r="E481" s="706"/>
      <c r="I481" s="81"/>
      <c r="J481" s="81"/>
      <c r="K481" s="81"/>
      <c r="L481" s="81"/>
      <c r="M481" s="81"/>
      <c r="N481" s="81"/>
      <c r="O481" s="81"/>
      <c r="P481" s="81"/>
      <c r="Q481" s="81"/>
      <c r="R481" s="81"/>
      <c r="S481" s="81"/>
      <c r="T481" s="81"/>
      <c r="U481" s="81"/>
      <c r="V481" s="82"/>
      <c r="W481" s="81"/>
      <c r="X481" s="83"/>
    </row>
    <row r="482" spans="5:24" ht="15.75" customHeight="1">
      <c r="E482" s="706"/>
      <c r="I482" s="81"/>
      <c r="J482" s="81"/>
      <c r="K482" s="81"/>
      <c r="L482" s="81"/>
      <c r="M482" s="81"/>
      <c r="N482" s="81"/>
      <c r="O482" s="81"/>
      <c r="P482" s="81"/>
      <c r="Q482" s="81"/>
      <c r="R482" s="81"/>
      <c r="S482" s="81"/>
      <c r="T482" s="81"/>
      <c r="U482" s="81"/>
      <c r="V482" s="82"/>
      <c r="W482" s="81"/>
      <c r="X482" s="83"/>
    </row>
    <row r="483" spans="5:24" ht="15.75" customHeight="1">
      <c r="E483" s="706"/>
      <c r="I483" s="81"/>
      <c r="J483" s="81"/>
      <c r="K483" s="81"/>
      <c r="L483" s="81"/>
      <c r="M483" s="81"/>
      <c r="N483" s="81"/>
      <c r="O483" s="81"/>
      <c r="P483" s="81"/>
      <c r="Q483" s="81"/>
      <c r="R483" s="81"/>
      <c r="S483" s="81"/>
      <c r="T483" s="81"/>
      <c r="U483" s="81"/>
      <c r="V483" s="82"/>
      <c r="W483" s="81"/>
      <c r="X483" s="83"/>
    </row>
    <row r="484" spans="5:24" ht="15.75" customHeight="1">
      <c r="E484" s="706"/>
      <c r="I484" s="81"/>
      <c r="J484" s="81"/>
      <c r="K484" s="81"/>
      <c r="L484" s="81"/>
      <c r="M484" s="81"/>
      <c r="N484" s="81"/>
      <c r="O484" s="81"/>
      <c r="P484" s="81"/>
      <c r="Q484" s="81"/>
      <c r="R484" s="81"/>
      <c r="S484" s="81"/>
      <c r="T484" s="81"/>
      <c r="U484" s="81"/>
      <c r="V484" s="82"/>
      <c r="W484" s="81"/>
      <c r="X484" s="83"/>
    </row>
    <row r="485" spans="5:24" ht="15.75" customHeight="1">
      <c r="E485" s="706"/>
      <c r="I485" s="81"/>
      <c r="J485" s="81"/>
      <c r="K485" s="81"/>
      <c r="L485" s="81"/>
      <c r="M485" s="81"/>
      <c r="N485" s="81"/>
      <c r="O485" s="81"/>
      <c r="P485" s="81"/>
      <c r="Q485" s="81"/>
      <c r="R485" s="81"/>
      <c r="S485" s="81"/>
      <c r="T485" s="81"/>
      <c r="U485" s="81"/>
      <c r="V485" s="82"/>
      <c r="W485" s="81"/>
      <c r="X485" s="83"/>
    </row>
    <row r="486" spans="5:24" ht="15.75" customHeight="1">
      <c r="E486" s="706"/>
      <c r="I486" s="81"/>
      <c r="J486" s="81"/>
      <c r="K486" s="81"/>
      <c r="L486" s="81"/>
      <c r="M486" s="81"/>
      <c r="N486" s="81"/>
      <c r="O486" s="81"/>
      <c r="P486" s="81"/>
      <c r="Q486" s="81"/>
      <c r="R486" s="81"/>
      <c r="S486" s="81"/>
      <c r="T486" s="81"/>
      <c r="U486" s="81"/>
      <c r="V486" s="82"/>
      <c r="W486" s="81"/>
      <c r="X486" s="83"/>
    </row>
    <row r="487" spans="5:24" ht="15.75" customHeight="1">
      <c r="E487" s="706"/>
      <c r="I487" s="81"/>
      <c r="J487" s="81"/>
      <c r="K487" s="81"/>
      <c r="L487" s="81"/>
      <c r="M487" s="81"/>
      <c r="N487" s="81"/>
      <c r="O487" s="81"/>
      <c r="P487" s="81"/>
      <c r="Q487" s="81"/>
      <c r="R487" s="81"/>
      <c r="S487" s="81"/>
      <c r="T487" s="81"/>
      <c r="U487" s="81"/>
      <c r="V487" s="82"/>
      <c r="W487" s="81"/>
      <c r="X487" s="83"/>
    </row>
    <row r="488" spans="5:24" ht="15.75" customHeight="1">
      <c r="E488" s="706"/>
      <c r="I488" s="81"/>
      <c r="J488" s="81"/>
      <c r="K488" s="81"/>
      <c r="L488" s="81"/>
      <c r="M488" s="81"/>
      <c r="N488" s="81"/>
      <c r="O488" s="81"/>
      <c r="P488" s="81"/>
      <c r="Q488" s="81"/>
      <c r="R488" s="81"/>
      <c r="S488" s="81"/>
      <c r="T488" s="81"/>
      <c r="U488" s="81"/>
      <c r="V488" s="82"/>
      <c r="W488" s="81"/>
      <c r="X488" s="83"/>
    </row>
    <row r="489" spans="5:24" ht="15.75" customHeight="1">
      <c r="E489" s="706"/>
      <c r="I489" s="81"/>
      <c r="J489" s="81"/>
      <c r="K489" s="81"/>
      <c r="L489" s="81"/>
      <c r="M489" s="81"/>
      <c r="N489" s="81"/>
      <c r="O489" s="81"/>
      <c r="P489" s="81"/>
      <c r="Q489" s="81"/>
      <c r="R489" s="81"/>
      <c r="S489" s="81"/>
      <c r="T489" s="81"/>
      <c r="U489" s="81"/>
      <c r="V489" s="82"/>
      <c r="W489" s="81"/>
      <c r="X489" s="83"/>
    </row>
    <row r="490" spans="5:24" ht="15.75" customHeight="1">
      <c r="E490" s="706"/>
      <c r="I490" s="81"/>
      <c r="J490" s="81"/>
      <c r="K490" s="81"/>
      <c r="L490" s="81"/>
      <c r="M490" s="81"/>
      <c r="N490" s="81"/>
      <c r="O490" s="81"/>
      <c r="P490" s="81"/>
      <c r="Q490" s="81"/>
      <c r="R490" s="81"/>
      <c r="S490" s="81"/>
      <c r="T490" s="81"/>
      <c r="U490" s="81"/>
      <c r="V490" s="82"/>
      <c r="W490" s="81"/>
      <c r="X490" s="83"/>
    </row>
    <row r="491" spans="5:24" ht="15.75" customHeight="1">
      <c r="E491" s="706"/>
      <c r="I491" s="81"/>
      <c r="J491" s="81"/>
      <c r="K491" s="81"/>
      <c r="L491" s="81"/>
      <c r="M491" s="81"/>
      <c r="N491" s="81"/>
      <c r="O491" s="81"/>
      <c r="P491" s="81"/>
      <c r="Q491" s="81"/>
      <c r="R491" s="81"/>
      <c r="S491" s="81"/>
      <c r="T491" s="81"/>
      <c r="U491" s="81"/>
      <c r="V491" s="82"/>
      <c r="W491" s="81"/>
      <c r="X491" s="83"/>
    </row>
    <row r="492" spans="5:24" ht="15.75" customHeight="1">
      <c r="E492" s="706"/>
      <c r="I492" s="81"/>
      <c r="J492" s="81"/>
      <c r="K492" s="81"/>
      <c r="L492" s="81"/>
      <c r="M492" s="81"/>
      <c r="N492" s="81"/>
      <c r="O492" s="81"/>
      <c r="P492" s="81"/>
      <c r="Q492" s="81"/>
      <c r="R492" s="81"/>
      <c r="S492" s="81"/>
      <c r="T492" s="81"/>
      <c r="U492" s="81"/>
      <c r="V492" s="82"/>
      <c r="W492" s="81"/>
      <c r="X492" s="83"/>
    </row>
    <row r="493" spans="5:24" ht="15.75" customHeight="1">
      <c r="E493" s="706"/>
      <c r="I493" s="81"/>
      <c r="J493" s="81"/>
      <c r="K493" s="81"/>
      <c r="L493" s="81"/>
      <c r="M493" s="81"/>
      <c r="N493" s="81"/>
      <c r="O493" s="81"/>
      <c r="P493" s="81"/>
      <c r="Q493" s="81"/>
      <c r="R493" s="81"/>
      <c r="S493" s="81"/>
      <c r="T493" s="81"/>
      <c r="U493" s="81"/>
      <c r="V493" s="82"/>
      <c r="W493" s="81"/>
      <c r="X493" s="83"/>
    </row>
    <row r="494" spans="5:24" ht="15.75" customHeight="1">
      <c r="E494" s="706"/>
      <c r="I494" s="81"/>
      <c r="J494" s="81"/>
      <c r="K494" s="81"/>
      <c r="L494" s="81"/>
      <c r="M494" s="81"/>
      <c r="N494" s="81"/>
      <c r="O494" s="81"/>
      <c r="P494" s="81"/>
      <c r="Q494" s="81"/>
      <c r="R494" s="81"/>
      <c r="S494" s="81"/>
      <c r="T494" s="81"/>
      <c r="U494" s="81"/>
      <c r="V494" s="82"/>
      <c r="W494" s="81"/>
      <c r="X494" s="83"/>
    </row>
    <row r="495" spans="5:24" ht="15.75" customHeight="1">
      <c r="E495" s="706"/>
      <c r="I495" s="81"/>
      <c r="J495" s="81"/>
      <c r="K495" s="81"/>
      <c r="L495" s="81"/>
      <c r="M495" s="81"/>
      <c r="N495" s="81"/>
      <c r="O495" s="81"/>
      <c r="P495" s="81"/>
      <c r="Q495" s="81"/>
      <c r="R495" s="81"/>
      <c r="S495" s="81"/>
      <c r="T495" s="81"/>
      <c r="U495" s="81"/>
      <c r="V495" s="82"/>
      <c r="W495" s="81"/>
      <c r="X495" s="83"/>
    </row>
    <row r="496" spans="5:24" ht="15.75" customHeight="1">
      <c r="E496" s="706"/>
      <c r="I496" s="81"/>
      <c r="J496" s="81"/>
      <c r="K496" s="81"/>
      <c r="L496" s="81"/>
      <c r="M496" s="81"/>
      <c r="N496" s="81"/>
      <c r="O496" s="81"/>
      <c r="P496" s="81"/>
      <c r="Q496" s="81"/>
      <c r="R496" s="81"/>
      <c r="S496" s="81"/>
      <c r="T496" s="81"/>
      <c r="U496" s="81"/>
      <c r="V496" s="82"/>
      <c r="W496" s="81"/>
      <c r="X496" s="83"/>
    </row>
    <row r="497" spans="5:24" ht="15.75" customHeight="1">
      <c r="E497" s="706"/>
      <c r="I497" s="81"/>
      <c r="J497" s="81"/>
      <c r="K497" s="81"/>
      <c r="L497" s="81"/>
      <c r="M497" s="81"/>
      <c r="N497" s="81"/>
      <c r="O497" s="81"/>
      <c r="P497" s="81"/>
      <c r="Q497" s="81"/>
      <c r="R497" s="81"/>
      <c r="S497" s="81"/>
      <c r="T497" s="81"/>
      <c r="U497" s="81"/>
      <c r="V497" s="82"/>
      <c r="W497" s="81"/>
      <c r="X497" s="83"/>
    </row>
    <row r="498" spans="5:24" ht="15.75" customHeight="1">
      <c r="E498" s="706"/>
      <c r="I498" s="81"/>
      <c r="J498" s="81"/>
      <c r="K498" s="81"/>
      <c r="L498" s="81"/>
      <c r="M498" s="81"/>
      <c r="N498" s="81"/>
      <c r="O498" s="81"/>
      <c r="P498" s="81"/>
      <c r="Q498" s="81"/>
      <c r="R498" s="81"/>
      <c r="S498" s="81"/>
      <c r="T498" s="81"/>
      <c r="U498" s="81"/>
      <c r="V498" s="82"/>
      <c r="W498" s="81"/>
      <c r="X498" s="83"/>
    </row>
    <row r="499" spans="5:24" ht="15.75" customHeight="1">
      <c r="E499" s="706"/>
      <c r="I499" s="81"/>
      <c r="J499" s="81"/>
      <c r="K499" s="81"/>
      <c r="L499" s="81"/>
      <c r="M499" s="81"/>
      <c r="N499" s="81"/>
      <c r="O499" s="81"/>
      <c r="P499" s="81"/>
      <c r="Q499" s="81"/>
      <c r="R499" s="81"/>
      <c r="S499" s="81"/>
      <c r="T499" s="81"/>
      <c r="U499" s="81"/>
      <c r="V499" s="82"/>
      <c r="W499" s="81"/>
      <c r="X499" s="83"/>
    </row>
    <row r="500" spans="5:24" ht="15.75" customHeight="1">
      <c r="E500" s="706"/>
      <c r="I500" s="81"/>
      <c r="J500" s="81"/>
      <c r="K500" s="81"/>
      <c r="L500" s="81"/>
      <c r="M500" s="81"/>
      <c r="N500" s="81"/>
      <c r="O500" s="81"/>
      <c r="P500" s="81"/>
      <c r="Q500" s="81"/>
      <c r="R500" s="81"/>
      <c r="S500" s="81"/>
      <c r="T500" s="81"/>
      <c r="U500" s="81"/>
      <c r="V500" s="82"/>
      <c r="W500" s="81"/>
      <c r="X500" s="83"/>
    </row>
    <row r="501" spans="5:24" ht="15.75" customHeight="1">
      <c r="E501" s="706"/>
      <c r="I501" s="81"/>
      <c r="J501" s="81"/>
      <c r="K501" s="81"/>
      <c r="L501" s="81"/>
      <c r="M501" s="81"/>
      <c r="N501" s="81"/>
      <c r="O501" s="81"/>
      <c r="P501" s="81"/>
      <c r="Q501" s="81"/>
      <c r="R501" s="81"/>
      <c r="S501" s="81"/>
      <c r="T501" s="81"/>
      <c r="U501" s="81"/>
      <c r="V501" s="82"/>
      <c r="W501" s="81"/>
      <c r="X501" s="83"/>
    </row>
    <row r="502" spans="5:24" ht="15.75" customHeight="1">
      <c r="E502" s="706"/>
      <c r="I502" s="81"/>
      <c r="J502" s="81"/>
      <c r="K502" s="81"/>
      <c r="L502" s="81"/>
      <c r="M502" s="81"/>
      <c r="N502" s="81"/>
      <c r="O502" s="81"/>
      <c r="P502" s="81"/>
      <c r="Q502" s="81"/>
      <c r="R502" s="81"/>
      <c r="S502" s="81"/>
      <c r="T502" s="81"/>
      <c r="U502" s="81"/>
      <c r="V502" s="82"/>
      <c r="W502" s="81"/>
      <c r="X502" s="83"/>
    </row>
    <row r="503" spans="5:24" ht="15.75" customHeight="1">
      <c r="E503" s="706"/>
      <c r="I503" s="81"/>
      <c r="J503" s="81"/>
      <c r="K503" s="81"/>
      <c r="L503" s="81"/>
      <c r="M503" s="81"/>
      <c r="N503" s="81"/>
      <c r="O503" s="81"/>
      <c r="P503" s="81"/>
      <c r="Q503" s="81"/>
      <c r="R503" s="81"/>
      <c r="S503" s="81"/>
      <c r="T503" s="81"/>
      <c r="U503" s="81"/>
      <c r="V503" s="82"/>
      <c r="W503" s="81"/>
      <c r="X503" s="83"/>
    </row>
    <row r="504" spans="5:24" ht="15.75" customHeight="1">
      <c r="E504" s="706"/>
      <c r="I504" s="81"/>
      <c r="J504" s="81"/>
      <c r="K504" s="81"/>
      <c r="L504" s="81"/>
      <c r="M504" s="81"/>
      <c r="N504" s="81"/>
      <c r="O504" s="81"/>
      <c r="P504" s="81"/>
      <c r="Q504" s="81"/>
      <c r="R504" s="81"/>
      <c r="S504" s="81"/>
      <c r="T504" s="81"/>
      <c r="U504" s="81"/>
      <c r="V504" s="82"/>
      <c r="W504" s="81"/>
      <c r="X504" s="83"/>
    </row>
    <row r="505" spans="5:24" ht="15.75" customHeight="1">
      <c r="E505" s="706"/>
      <c r="I505" s="81"/>
      <c r="J505" s="81"/>
      <c r="K505" s="81"/>
      <c r="L505" s="81"/>
      <c r="M505" s="81"/>
      <c r="N505" s="81"/>
      <c r="O505" s="81"/>
      <c r="P505" s="81"/>
      <c r="Q505" s="81"/>
      <c r="R505" s="81"/>
      <c r="S505" s="81"/>
      <c r="T505" s="81"/>
      <c r="U505" s="81"/>
      <c r="V505" s="82"/>
      <c r="W505" s="81"/>
      <c r="X505" s="83"/>
    </row>
    <row r="506" spans="5:24" ht="15.75" customHeight="1">
      <c r="E506" s="706"/>
      <c r="I506" s="81"/>
      <c r="J506" s="81"/>
      <c r="K506" s="81"/>
      <c r="L506" s="81"/>
      <c r="M506" s="81"/>
      <c r="N506" s="81"/>
      <c r="O506" s="81"/>
      <c r="P506" s="81"/>
      <c r="Q506" s="81"/>
      <c r="R506" s="81"/>
      <c r="S506" s="81"/>
      <c r="T506" s="81"/>
      <c r="U506" s="81"/>
      <c r="V506" s="82"/>
      <c r="W506" s="81"/>
      <c r="X506" s="83"/>
    </row>
    <row r="507" spans="5:24" ht="15.75" customHeight="1">
      <c r="E507" s="706"/>
      <c r="I507" s="81"/>
      <c r="J507" s="81"/>
      <c r="K507" s="81"/>
      <c r="L507" s="81"/>
      <c r="M507" s="81"/>
      <c r="N507" s="81"/>
      <c r="O507" s="81"/>
      <c r="P507" s="81"/>
      <c r="Q507" s="81"/>
      <c r="R507" s="81"/>
      <c r="S507" s="81"/>
      <c r="T507" s="81"/>
      <c r="U507" s="81"/>
      <c r="V507" s="82"/>
      <c r="W507" s="81"/>
      <c r="X507" s="83"/>
    </row>
    <row r="508" spans="5:24" ht="15.75" customHeight="1">
      <c r="E508" s="706"/>
      <c r="I508" s="81"/>
      <c r="J508" s="81"/>
      <c r="K508" s="81"/>
      <c r="L508" s="81"/>
      <c r="M508" s="81"/>
      <c r="N508" s="81"/>
      <c r="O508" s="81"/>
      <c r="P508" s="81"/>
      <c r="Q508" s="81"/>
      <c r="R508" s="81"/>
      <c r="S508" s="81"/>
      <c r="T508" s="81"/>
      <c r="U508" s="81"/>
      <c r="V508" s="82"/>
      <c r="W508" s="81"/>
      <c r="X508" s="83"/>
    </row>
    <row r="509" spans="5:24" ht="15.75" customHeight="1">
      <c r="E509" s="706"/>
      <c r="I509" s="81"/>
      <c r="J509" s="81"/>
      <c r="K509" s="81"/>
      <c r="L509" s="81"/>
      <c r="M509" s="81"/>
      <c r="N509" s="81"/>
      <c r="O509" s="81"/>
      <c r="P509" s="81"/>
      <c r="Q509" s="81"/>
      <c r="R509" s="81"/>
      <c r="S509" s="81"/>
      <c r="T509" s="81"/>
      <c r="U509" s="81"/>
      <c r="V509" s="82"/>
      <c r="W509" s="81"/>
      <c r="X509" s="83"/>
    </row>
    <row r="510" spans="5:24" ht="15.75" customHeight="1">
      <c r="E510" s="706"/>
      <c r="I510" s="81"/>
      <c r="J510" s="81"/>
      <c r="K510" s="81"/>
      <c r="L510" s="81"/>
      <c r="M510" s="81"/>
      <c r="N510" s="81"/>
      <c r="O510" s="81"/>
      <c r="P510" s="81"/>
      <c r="Q510" s="81"/>
      <c r="R510" s="81"/>
      <c r="S510" s="81"/>
      <c r="T510" s="81"/>
      <c r="U510" s="81"/>
      <c r="V510" s="82"/>
      <c r="W510" s="81"/>
      <c r="X510" s="83"/>
    </row>
    <row r="511" spans="5:24" ht="15.75" customHeight="1">
      <c r="E511" s="706"/>
      <c r="I511" s="81"/>
      <c r="J511" s="81"/>
      <c r="K511" s="81"/>
      <c r="L511" s="81"/>
      <c r="M511" s="81"/>
      <c r="N511" s="81"/>
      <c r="O511" s="81"/>
      <c r="P511" s="81"/>
      <c r="Q511" s="81"/>
      <c r="R511" s="81"/>
      <c r="S511" s="81"/>
      <c r="T511" s="81"/>
      <c r="U511" s="81"/>
      <c r="V511" s="82"/>
      <c r="W511" s="81"/>
      <c r="X511" s="83"/>
    </row>
    <row r="512" spans="5:24" ht="15.75" customHeight="1">
      <c r="E512" s="706"/>
      <c r="I512" s="81"/>
      <c r="J512" s="81"/>
      <c r="K512" s="81"/>
      <c r="L512" s="81"/>
      <c r="M512" s="81"/>
      <c r="N512" s="81"/>
      <c r="O512" s="81"/>
      <c r="P512" s="81"/>
      <c r="Q512" s="81"/>
      <c r="R512" s="81"/>
      <c r="S512" s="81"/>
      <c r="T512" s="81"/>
      <c r="U512" s="81"/>
      <c r="V512" s="82"/>
      <c r="W512" s="81"/>
      <c r="X512" s="83"/>
    </row>
    <row r="513" spans="5:24" ht="15.75" customHeight="1">
      <c r="E513" s="706"/>
      <c r="I513" s="81"/>
      <c r="J513" s="81"/>
      <c r="K513" s="81"/>
      <c r="L513" s="81"/>
      <c r="M513" s="81"/>
      <c r="N513" s="81"/>
      <c r="O513" s="81"/>
      <c r="P513" s="81"/>
      <c r="Q513" s="81"/>
      <c r="R513" s="81"/>
      <c r="S513" s="81"/>
      <c r="T513" s="81"/>
      <c r="U513" s="81"/>
      <c r="V513" s="82"/>
      <c r="W513" s="81"/>
      <c r="X513" s="83"/>
    </row>
    <row r="514" spans="5:24" ht="15.75" customHeight="1">
      <c r="E514" s="706"/>
      <c r="I514" s="81"/>
      <c r="J514" s="81"/>
      <c r="K514" s="81"/>
      <c r="L514" s="81"/>
      <c r="M514" s="81"/>
      <c r="N514" s="81"/>
      <c r="O514" s="81"/>
      <c r="P514" s="81"/>
      <c r="Q514" s="81"/>
      <c r="R514" s="81"/>
      <c r="S514" s="81"/>
      <c r="T514" s="81"/>
      <c r="U514" s="81"/>
      <c r="V514" s="82"/>
      <c r="W514" s="81"/>
      <c r="X514" s="83"/>
    </row>
    <row r="515" spans="5:24" ht="15.75" customHeight="1">
      <c r="E515" s="706"/>
      <c r="I515" s="81"/>
      <c r="J515" s="81"/>
      <c r="K515" s="81"/>
      <c r="L515" s="81"/>
      <c r="M515" s="81"/>
      <c r="N515" s="81"/>
      <c r="O515" s="81"/>
      <c r="P515" s="81"/>
      <c r="Q515" s="81"/>
      <c r="R515" s="81"/>
      <c r="S515" s="81"/>
      <c r="T515" s="81"/>
      <c r="U515" s="81"/>
      <c r="V515" s="82"/>
      <c r="W515" s="81"/>
      <c r="X515" s="83"/>
    </row>
    <row r="516" spans="5:24" ht="15.75" customHeight="1">
      <c r="E516" s="706"/>
      <c r="I516" s="81"/>
      <c r="J516" s="81"/>
      <c r="K516" s="81"/>
      <c r="L516" s="81"/>
      <c r="M516" s="81"/>
      <c r="N516" s="81"/>
      <c r="O516" s="81"/>
      <c r="P516" s="81"/>
      <c r="Q516" s="81"/>
      <c r="R516" s="81"/>
      <c r="S516" s="81"/>
      <c r="T516" s="81"/>
      <c r="U516" s="81"/>
      <c r="V516" s="82"/>
      <c r="W516" s="81"/>
      <c r="X516" s="83"/>
    </row>
    <row r="517" spans="5:24" ht="15.75" customHeight="1">
      <c r="E517" s="706"/>
      <c r="I517" s="81"/>
      <c r="J517" s="81"/>
      <c r="K517" s="81"/>
      <c r="L517" s="81"/>
      <c r="M517" s="81"/>
      <c r="N517" s="81"/>
      <c r="O517" s="81"/>
      <c r="P517" s="81"/>
      <c r="Q517" s="81"/>
      <c r="R517" s="81"/>
      <c r="S517" s="81"/>
      <c r="T517" s="81"/>
      <c r="U517" s="81"/>
      <c r="V517" s="82"/>
      <c r="W517" s="81"/>
      <c r="X517" s="83"/>
    </row>
    <row r="518" spans="5:24" ht="15.75" customHeight="1">
      <c r="E518" s="706"/>
      <c r="I518" s="81"/>
      <c r="J518" s="81"/>
      <c r="K518" s="81"/>
      <c r="L518" s="81"/>
      <c r="M518" s="81"/>
      <c r="N518" s="81"/>
      <c r="O518" s="81"/>
      <c r="P518" s="81"/>
      <c r="Q518" s="81"/>
      <c r="R518" s="81"/>
      <c r="S518" s="81"/>
      <c r="T518" s="81"/>
      <c r="U518" s="81"/>
      <c r="V518" s="82"/>
      <c r="W518" s="81"/>
      <c r="X518" s="83"/>
    </row>
    <row r="519" spans="5:24" ht="15.75" customHeight="1">
      <c r="E519" s="706"/>
      <c r="I519" s="81"/>
      <c r="J519" s="81"/>
      <c r="K519" s="81"/>
      <c r="L519" s="81"/>
      <c r="M519" s="81"/>
      <c r="N519" s="81"/>
      <c r="O519" s="81"/>
      <c r="P519" s="81"/>
      <c r="Q519" s="81"/>
      <c r="R519" s="81"/>
      <c r="S519" s="81"/>
      <c r="T519" s="81"/>
      <c r="U519" s="81"/>
      <c r="V519" s="82"/>
      <c r="W519" s="81"/>
      <c r="X519" s="83"/>
    </row>
    <row r="520" spans="5:24" ht="15.75" customHeight="1">
      <c r="E520" s="706"/>
      <c r="I520" s="81"/>
      <c r="J520" s="81"/>
      <c r="K520" s="81"/>
      <c r="L520" s="81"/>
      <c r="M520" s="81"/>
      <c r="N520" s="81"/>
      <c r="O520" s="81"/>
      <c r="P520" s="81"/>
      <c r="Q520" s="81"/>
      <c r="R520" s="81"/>
      <c r="S520" s="81"/>
      <c r="T520" s="81"/>
      <c r="U520" s="81"/>
      <c r="V520" s="82"/>
      <c r="W520" s="81"/>
      <c r="X520" s="83"/>
    </row>
    <row r="521" spans="5:24" ht="15.75" customHeight="1">
      <c r="E521" s="706"/>
      <c r="I521" s="81"/>
      <c r="J521" s="81"/>
      <c r="K521" s="81"/>
      <c r="L521" s="81"/>
      <c r="M521" s="81"/>
      <c r="N521" s="81"/>
      <c r="O521" s="81"/>
      <c r="P521" s="81"/>
      <c r="Q521" s="81"/>
      <c r="R521" s="81"/>
      <c r="S521" s="81"/>
      <c r="T521" s="81"/>
      <c r="U521" s="81"/>
      <c r="V521" s="82"/>
      <c r="W521" s="81"/>
      <c r="X521" s="83"/>
    </row>
    <row r="522" spans="5:24" ht="15.75" customHeight="1">
      <c r="E522" s="706"/>
      <c r="I522" s="81"/>
      <c r="J522" s="81"/>
      <c r="K522" s="81"/>
      <c r="L522" s="81"/>
      <c r="M522" s="81"/>
      <c r="N522" s="81"/>
      <c r="O522" s="81"/>
      <c r="P522" s="81"/>
      <c r="Q522" s="81"/>
      <c r="R522" s="81"/>
      <c r="S522" s="81"/>
      <c r="T522" s="81"/>
      <c r="U522" s="81"/>
      <c r="V522" s="82"/>
      <c r="W522" s="81"/>
      <c r="X522" s="83"/>
    </row>
    <row r="523" spans="5:24" ht="15.75" customHeight="1">
      <c r="E523" s="706"/>
      <c r="I523" s="81"/>
      <c r="J523" s="81"/>
      <c r="K523" s="81"/>
      <c r="L523" s="81"/>
      <c r="M523" s="81"/>
      <c r="N523" s="81"/>
      <c r="O523" s="81"/>
      <c r="P523" s="81"/>
      <c r="Q523" s="81"/>
      <c r="R523" s="81"/>
      <c r="S523" s="81"/>
      <c r="T523" s="81"/>
      <c r="U523" s="81"/>
      <c r="V523" s="82"/>
      <c r="W523" s="81"/>
      <c r="X523" s="83"/>
    </row>
    <row r="524" spans="5:24" ht="15.75" customHeight="1">
      <c r="E524" s="706"/>
      <c r="I524" s="81"/>
      <c r="J524" s="81"/>
      <c r="K524" s="81"/>
      <c r="L524" s="81"/>
      <c r="M524" s="81"/>
      <c r="N524" s="81"/>
      <c r="O524" s="81"/>
      <c r="P524" s="81"/>
      <c r="Q524" s="81"/>
      <c r="R524" s="81"/>
      <c r="S524" s="81"/>
      <c r="T524" s="81"/>
      <c r="U524" s="81"/>
      <c r="V524" s="82"/>
      <c r="W524" s="81"/>
      <c r="X524" s="83"/>
    </row>
    <row r="525" spans="5:24" ht="15.75" customHeight="1">
      <c r="E525" s="706"/>
      <c r="I525" s="81"/>
      <c r="J525" s="81"/>
      <c r="K525" s="81"/>
      <c r="L525" s="81"/>
      <c r="M525" s="81"/>
      <c r="N525" s="81"/>
      <c r="O525" s="81"/>
      <c r="P525" s="81"/>
      <c r="Q525" s="81"/>
      <c r="R525" s="81"/>
      <c r="S525" s="81"/>
      <c r="T525" s="81"/>
      <c r="U525" s="81"/>
      <c r="V525" s="82"/>
      <c r="W525" s="81"/>
      <c r="X525" s="83"/>
    </row>
    <row r="526" spans="5:24" ht="15.75" customHeight="1">
      <c r="E526" s="706"/>
      <c r="I526" s="81"/>
      <c r="J526" s="81"/>
      <c r="K526" s="81"/>
      <c r="L526" s="81"/>
      <c r="M526" s="81"/>
      <c r="N526" s="81"/>
      <c r="O526" s="81"/>
      <c r="P526" s="81"/>
      <c r="Q526" s="81"/>
      <c r="R526" s="81"/>
      <c r="S526" s="81"/>
      <c r="T526" s="81"/>
      <c r="U526" s="81"/>
      <c r="V526" s="82"/>
      <c r="W526" s="81"/>
      <c r="X526" s="83"/>
    </row>
    <row r="527" spans="5:24" ht="15.75" customHeight="1">
      <c r="E527" s="706"/>
      <c r="I527" s="81"/>
      <c r="J527" s="81"/>
      <c r="K527" s="81"/>
      <c r="L527" s="81"/>
      <c r="M527" s="81"/>
      <c r="N527" s="81"/>
      <c r="O527" s="81"/>
      <c r="P527" s="81"/>
      <c r="Q527" s="81"/>
      <c r="R527" s="81"/>
      <c r="S527" s="81"/>
      <c r="T527" s="81"/>
      <c r="U527" s="81"/>
      <c r="V527" s="82"/>
      <c r="W527" s="81"/>
      <c r="X527" s="83"/>
    </row>
    <row r="528" spans="5:24" ht="15.75" customHeight="1">
      <c r="E528" s="706"/>
      <c r="I528" s="81"/>
      <c r="J528" s="81"/>
      <c r="K528" s="81"/>
      <c r="L528" s="81"/>
      <c r="M528" s="81"/>
      <c r="N528" s="81"/>
      <c r="O528" s="81"/>
      <c r="P528" s="81"/>
      <c r="Q528" s="81"/>
      <c r="R528" s="81"/>
      <c r="S528" s="81"/>
      <c r="T528" s="81"/>
      <c r="U528" s="81"/>
      <c r="V528" s="82"/>
      <c r="W528" s="81"/>
      <c r="X528" s="83"/>
    </row>
    <row r="529" spans="5:24" ht="15.75" customHeight="1">
      <c r="E529" s="706"/>
      <c r="I529" s="81"/>
      <c r="J529" s="81"/>
      <c r="K529" s="81"/>
      <c r="L529" s="81"/>
      <c r="M529" s="81"/>
      <c r="N529" s="81"/>
      <c r="O529" s="81"/>
      <c r="P529" s="81"/>
      <c r="Q529" s="81"/>
      <c r="R529" s="81"/>
      <c r="S529" s="81"/>
      <c r="T529" s="81"/>
      <c r="U529" s="81"/>
      <c r="V529" s="82"/>
      <c r="W529" s="81"/>
      <c r="X529" s="83"/>
    </row>
    <row r="530" spans="5:24" ht="15.75" customHeight="1">
      <c r="E530" s="706"/>
      <c r="I530" s="81"/>
      <c r="J530" s="81"/>
      <c r="K530" s="81"/>
      <c r="L530" s="81"/>
      <c r="M530" s="81"/>
      <c r="N530" s="81"/>
      <c r="O530" s="81"/>
      <c r="P530" s="81"/>
      <c r="Q530" s="81"/>
      <c r="R530" s="81"/>
      <c r="S530" s="81"/>
      <c r="T530" s="81"/>
      <c r="U530" s="81"/>
      <c r="V530" s="82"/>
      <c r="W530" s="81"/>
      <c r="X530" s="83"/>
    </row>
    <row r="531" spans="5:24" ht="15.75" customHeight="1">
      <c r="E531" s="706"/>
      <c r="I531" s="81"/>
      <c r="J531" s="81"/>
      <c r="K531" s="81"/>
      <c r="L531" s="81"/>
      <c r="M531" s="81"/>
      <c r="N531" s="81"/>
      <c r="O531" s="81"/>
      <c r="P531" s="81"/>
      <c r="Q531" s="81"/>
      <c r="R531" s="81"/>
      <c r="S531" s="81"/>
      <c r="T531" s="81"/>
      <c r="U531" s="81"/>
      <c r="V531" s="82"/>
      <c r="W531" s="81"/>
      <c r="X531" s="83"/>
    </row>
    <row r="532" spans="5:24" ht="15.75" customHeight="1">
      <c r="E532" s="706"/>
      <c r="I532" s="81"/>
      <c r="J532" s="81"/>
      <c r="K532" s="81"/>
      <c r="L532" s="81"/>
      <c r="M532" s="81"/>
      <c r="N532" s="81"/>
      <c r="O532" s="81"/>
      <c r="P532" s="81"/>
      <c r="Q532" s="81"/>
      <c r="R532" s="81"/>
      <c r="S532" s="81"/>
      <c r="T532" s="81"/>
      <c r="U532" s="81"/>
      <c r="V532" s="82"/>
      <c r="W532" s="81"/>
      <c r="X532" s="83"/>
    </row>
    <row r="533" spans="5:24" ht="15.75" customHeight="1">
      <c r="E533" s="706"/>
      <c r="I533" s="81"/>
      <c r="J533" s="81"/>
      <c r="K533" s="81"/>
      <c r="L533" s="81"/>
      <c r="M533" s="81"/>
      <c r="N533" s="81"/>
      <c r="O533" s="81"/>
      <c r="P533" s="81"/>
      <c r="Q533" s="81"/>
      <c r="R533" s="81"/>
      <c r="S533" s="81"/>
      <c r="T533" s="81"/>
      <c r="U533" s="81"/>
      <c r="V533" s="82"/>
      <c r="W533" s="81"/>
      <c r="X533" s="83"/>
    </row>
    <row r="534" spans="5:24" ht="15.75" customHeight="1">
      <c r="E534" s="706"/>
      <c r="I534" s="81"/>
      <c r="J534" s="81"/>
      <c r="K534" s="81"/>
      <c r="L534" s="81"/>
      <c r="M534" s="81"/>
      <c r="N534" s="81"/>
      <c r="O534" s="81"/>
      <c r="P534" s="81"/>
      <c r="Q534" s="81"/>
      <c r="R534" s="81"/>
      <c r="S534" s="81"/>
      <c r="T534" s="81"/>
      <c r="U534" s="81"/>
      <c r="V534" s="82"/>
      <c r="W534" s="81"/>
      <c r="X534" s="83"/>
    </row>
    <row r="535" spans="5:24" ht="15.75" customHeight="1">
      <c r="E535" s="706"/>
      <c r="I535" s="81"/>
      <c r="J535" s="81"/>
      <c r="K535" s="81"/>
      <c r="L535" s="81"/>
      <c r="M535" s="81"/>
      <c r="N535" s="81"/>
      <c r="O535" s="81"/>
      <c r="P535" s="81"/>
      <c r="Q535" s="81"/>
      <c r="R535" s="81"/>
      <c r="S535" s="81"/>
      <c r="T535" s="81"/>
      <c r="U535" s="81"/>
      <c r="V535" s="82"/>
      <c r="W535" s="81"/>
      <c r="X535" s="83"/>
    </row>
    <row r="536" spans="5:24" ht="15.75" customHeight="1">
      <c r="E536" s="706"/>
      <c r="I536" s="81"/>
      <c r="J536" s="81"/>
      <c r="K536" s="81"/>
      <c r="L536" s="81"/>
      <c r="M536" s="81"/>
      <c r="N536" s="81"/>
      <c r="O536" s="81"/>
      <c r="P536" s="81"/>
      <c r="Q536" s="81"/>
      <c r="R536" s="81"/>
      <c r="S536" s="81"/>
      <c r="T536" s="81"/>
      <c r="U536" s="81"/>
      <c r="V536" s="82"/>
      <c r="W536" s="81"/>
      <c r="X536" s="83"/>
    </row>
    <row r="537" spans="5:24" ht="15.75" customHeight="1">
      <c r="E537" s="706"/>
      <c r="I537" s="81"/>
      <c r="J537" s="81"/>
      <c r="K537" s="81"/>
      <c r="L537" s="81"/>
      <c r="M537" s="81"/>
      <c r="N537" s="81"/>
      <c r="O537" s="81"/>
      <c r="P537" s="81"/>
      <c r="Q537" s="81"/>
      <c r="R537" s="81"/>
      <c r="S537" s="81"/>
      <c r="T537" s="81"/>
      <c r="U537" s="81"/>
      <c r="V537" s="82"/>
      <c r="W537" s="81"/>
      <c r="X537" s="83"/>
    </row>
    <row r="538" spans="5:24" ht="15.75" customHeight="1">
      <c r="E538" s="706"/>
      <c r="I538" s="81"/>
      <c r="J538" s="81"/>
      <c r="K538" s="81"/>
      <c r="L538" s="81"/>
      <c r="M538" s="81"/>
      <c r="N538" s="81"/>
      <c r="O538" s="81"/>
      <c r="P538" s="81"/>
      <c r="Q538" s="81"/>
      <c r="R538" s="81"/>
      <c r="S538" s="81"/>
      <c r="T538" s="81"/>
      <c r="U538" s="81"/>
      <c r="V538" s="82"/>
      <c r="W538" s="81"/>
      <c r="X538" s="83"/>
    </row>
    <row r="539" spans="5:24" ht="15.75" customHeight="1">
      <c r="E539" s="706"/>
      <c r="I539" s="81"/>
      <c r="J539" s="81"/>
      <c r="K539" s="81"/>
      <c r="L539" s="81"/>
      <c r="M539" s="81"/>
      <c r="N539" s="81"/>
      <c r="O539" s="81"/>
      <c r="P539" s="81"/>
      <c r="Q539" s="81"/>
      <c r="R539" s="81"/>
      <c r="S539" s="81"/>
      <c r="T539" s="81"/>
      <c r="U539" s="81"/>
      <c r="V539" s="82"/>
      <c r="W539" s="81"/>
      <c r="X539" s="83"/>
    </row>
    <row r="540" spans="5:24" ht="15.75" customHeight="1">
      <c r="E540" s="706"/>
      <c r="I540" s="81"/>
      <c r="J540" s="81"/>
      <c r="K540" s="81"/>
      <c r="L540" s="81"/>
      <c r="M540" s="81"/>
      <c r="N540" s="81"/>
      <c r="O540" s="81"/>
      <c r="P540" s="81"/>
      <c r="Q540" s="81"/>
      <c r="R540" s="81"/>
      <c r="S540" s="81"/>
      <c r="T540" s="81"/>
      <c r="U540" s="81"/>
      <c r="V540" s="82"/>
      <c r="W540" s="81"/>
      <c r="X540" s="83"/>
    </row>
    <row r="541" spans="5:24" ht="15.75" customHeight="1">
      <c r="E541" s="706"/>
      <c r="I541" s="81"/>
      <c r="J541" s="81"/>
      <c r="K541" s="81"/>
      <c r="L541" s="81"/>
      <c r="M541" s="81"/>
      <c r="N541" s="81"/>
      <c r="O541" s="81"/>
      <c r="P541" s="81"/>
      <c r="Q541" s="81"/>
      <c r="R541" s="81"/>
      <c r="S541" s="81"/>
      <c r="T541" s="81"/>
      <c r="U541" s="81"/>
      <c r="V541" s="82"/>
      <c r="W541" s="81"/>
      <c r="X541" s="83"/>
    </row>
    <row r="542" spans="5:24" ht="15.75" customHeight="1">
      <c r="E542" s="706"/>
      <c r="I542" s="81"/>
      <c r="J542" s="81"/>
      <c r="K542" s="81"/>
      <c r="L542" s="81"/>
      <c r="M542" s="81"/>
      <c r="N542" s="81"/>
      <c r="O542" s="81"/>
      <c r="P542" s="81"/>
      <c r="Q542" s="81"/>
      <c r="R542" s="81"/>
      <c r="S542" s="81"/>
      <c r="T542" s="81"/>
      <c r="U542" s="81"/>
      <c r="V542" s="82"/>
      <c r="W542" s="81"/>
      <c r="X542" s="83"/>
    </row>
    <row r="543" spans="5:24" ht="15.75" customHeight="1">
      <c r="E543" s="706"/>
      <c r="I543" s="81"/>
      <c r="J543" s="81"/>
      <c r="K543" s="81"/>
      <c r="L543" s="81"/>
      <c r="M543" s="81"/>
      <c r="N543" s="81"/>
      <c r="O543" s="81"/>
      <c r="P543" s="81"/>
      <c r="Q543" s="81"/>
      <c r="R543" s="81"/>
      <c r="S543" s="81"/>
      <c r="T543" s="81"/>
      <c r="U543" s="81"/>
      <c r="V543" s="82"/>
      <c r="W543" s="81"/>
      <c r="X543" s="83"/>
    </row>
    <row r="544" spans="5:24" ht="15.75" customHeight="1">
      <c r="E544" s="706"/>
      <c r="I544" s="81"/>
      <c r="J544" s="81"/>
      <c r="K544" s="81"/>
      <c r="L544" s="81"/>
      <c r="M544" s="81"/>
      <c r="N544" s="81"/>
      <c r="O544" s="81"/>
      <c r="P544" s="81"/>
      <c r="Q544" s="81"/>
      <c r="R544" s="81"/>
      <c r="S544" s="81"/>
      <c r="T544" s="81"/>
      <c r="U544" s="81"/>
      <c r="V544" s="82"/>
      <c r="W544" s="81"/>
      <c r="X544" s="83"/>
    </row>
    <row r="545" spans="5:24" ht="15.75" customHeight="1">
      <c r="E545" s="706"/>
      <c r="I545" s="81"/>
      <c r="J545" s="81"/>
      <c r="K545" s="81"/>
      <c r="L545" s="81"/>
      <c r="M545" s="81"/>
      <c r="N545" s="81"/>
      <c r="O545" s="81"/>
      <c r="P545" s="81"/>
      <c r="Q545" s="81"/>
      <c r="R545" s="81"/>
      <c r="S545" s="81"/>
      <c r="T545" s="81"/>
      <c r="U545" s="81"/>
      <c r="V545" s="82"/>
      <c r="W545" s="81"/>
      <c r="X545" s="83"/>
    </row>
    <row r="546" spans="5:24" ht="15.75" customHeight="1">
      <c r="E546" s="706"/>
      <c r="I546" s="81"/>
      <c r="J546" s="81"/>
      <c r="K546" s="81"/>
      <c r="L546" s="81"/>
      <c r="M546" s="81"/>
      <c r="N546" s="81"/>
      <c r="O546" s="81"/>
      <c r="P546" s="81"/>
      <c r="Q546" s="81"/>
      <c r="R546" s="81"/>
      <c r="S546" s="81"/>
      <c r="T546" s="81"/>
      <c r="U546" s="81"/>
      <c r="V546" s="82"/>
      <c r="W546" s="81"/>
      <c r="X546" s="83"/>
    </row>
    <row r="547" spans="5:24" ht="15.75" customHeight="1">
      <c r="E547" s="706"/>
      <c r="I547" s="81"/>
      <c r="J547" s="81"/>
      <c r="K547" s="81"/>
      <c r="L547" s="81"/>
      <c r="M547" s="81"/>
      <c r="N547" s="81"/>
      <c r="O547" s="81"/>
      <c r="P547" s="81"/>
      <c r="Q547" s="81"/>
      <c r="R547" s="81"/>
      <c r="S547" s="81"/>
      <c r="T547" s="81"/>
      <c r="U547" s="81"/>
      <c r="V547" s="82"/>
      <c r="W547" s="81"/>
      <c r="X547" s="83"/>
    </row>
    <row r="548" spans="5:24" ht="15.75" customHeight="1">
      <c r="E548" s="706"/>
      <c r="I548" s="81"/>
      <c r="J548" s="81"/>
      <c r="K548" s="81"/>
      <c r="L548" s="81"/>
      <c r="M548" s="81"/>
      <c r="N548" s="81"/>
      <c r="O548" s="81"/>
      <c r="P548" s="81"/>
      <c r="Q548" s="81"/>
      <c r="R548" s="81"/>
      <c r="S548" s="81"/>
      <c r="T548" s="81"/>
      <c r="U548" s="81"/>
      <c r="V548" s="82"/>
      <c r="W548" s="81"/>
      <c r="X548" s="83"/>
    </row>
    <row r="549" spans="5:24" ht="15.75" customHeight="1">
      <c r="E549" s="706"/>
      <c r="I549" s="81"/>
      <c r="J549" s="81"/>
      <c r="K549" s="81"/>
      <c r="L549" s="81"/>
      <c r="M549" s="81"/>
      <c r="N549" s="81"/>
      <c r="O549" s="81"/>
      <c r="P549" s="81"/>
      <c r="Q549" s="81"/>
      <c r="R549" s="81"/>
      <c r="S549" s="81"/>
      <c r="T549" s="81"/>
      <c r="U549" s="81"/>
      <c r="V549" s="82"/>
      <c r="W549" s="81"/>
      <c r="X549" s="83"/>
    </row>
    <row r="550" spans="5:24" ht="15.75" customHeight="1">
      <c r="E550" s="706"/>
      <c r="I550" s="81"/>
      <c r="J550" s="81"/>
      <c r="K550" s="81"/>
      <c r="L550" s="81"/>
      <c r="M550" s="81"/>
      <c r="N550" s="81"/>
      <c r="O550" s="81"/>
      <c r="P550" s="81"/>
      <c r="Q550" s="81"/>
      <c r="R550" s="81"/>
      <c r="S550" s="81"/>
      <c r="T550" s="81"/>
      <c r="U550" s="81"/>
      <c r="V550" s="82"/>
      <c r="W550" s="81"/>
      <c r="X550" s="83"/>
    </row>
    <row r="551" spans="5:24" ht="15.75" customHeight="1">
      <c r="E551" s="706"/>
      <c r="I551" s="81"/>
      <c r="J551" s="81"/>
      <c r="K551" s="81"/>
      <c r="L551" s="81"/>
      <c r="M551" s="81"/>
      <c r="N551" s="81"/>
      <c r="O551" s="81"/>
      <c r="P551" s="81"/>
      <c r="Q551" s="81"/>
      <c r="R551" s="81"/>
      <c r="S551" s="81"/>
      <c r="T551" s="81"/>
      <c r="U551" s="81"/>
      <c r="V551" s="82"/>
      <c r="W551" s="81"/>
      <c r="X551" s="83"/>
    </row>
    <row r="552" spans="5:24" ht="15.75" customHeight="1">
      <c r="E552" s="706"/>
      <c r="I552" s="81"/>
      <c r="J552" s="81"/>
      <c r="K552" s="81"/>
      <c r="L552" s="81"/>
      <c r="M552" s="81"/>
      <c r="N552" s="81"/>
      <c r="O552" s="81"/>
      <c r="P552" s="81"/>
      <c r="Q552" s="81"/>
      <c r="R552" s="81"/>
      <c r="S552" s="81"/>
      <c r="T552" s="81"/>
      <c r="U552" s="81"/>
      <c r="V552" s="82"/>
      <c r="W552" s="81"/>
      <c r="X552" s="83"/>
    </row>
    <row r="553" spans="5:24" ht="15.75" customHeight="1">
      <c r="E553" s="706"/>
      <c r="I553" s="81"/>
      <c r="J553" s="81"/>
      <c r="K553" s="81"/>
      <c r="L553" s="81"/>
      <c r="M553" s="81"/>
      <c r="N553" s="81"/>
      <c r="O553" s="81"/>
      <c r="P553" s="81"/>
      <c r="Q553" s="81"/>
      <c r="R553" s="81"/>
      <c r="S553" s="81"/>
      <c r="T553" s="81"/>
      <c r="U553" s="81"/>
      <c r="V553" s="82"/>
      <c r="W553" s="81"/>
      <c r="X553" s="83"/>
    </row>
    <row r="554" spans="5:24" ht="15.75" customHeight="1">
      <c r="E554" s="706"/>
      <c r="I554" s="81"/>
      <c r="J554" s="81"/>
      <c r="K554" s="81"/>
      <c r="L554" s="81"/>
      <c r="M554" s="81"/>
      <c r="N554" s="81"/>
      <c r="O554" s="81"/>
      <c r="P554" s="81"/>
      <c r="Q554" s="81"/>
      <c r="R554" s="81"/>
      <c r="S554" s="81"/>
      <c r="T554" s="81"/>
      <c r="U554" s="81"/>
      <c r="V554" s="82"/>
      <c r="W554" s="81"/>
      <c r="X554" s="83"/>
    </row>
    <row r="555" spans="5:24" ht="15.75" customHeight="1">
      <c r="E555" s="706"/>
      <c r="I555" s="81"/>
      <c r="J555" s="81"/>
      <c r="K555" s="81"/>
      <c r="L555" s="81"/>
      <c r="M555" s="81"/>
      <c r="N555" s="81"/>
      <c r="O555" s="81"/>
      <c r="P555" s="81"/>
      <c r="Q555" s="81"/>
      <c r="R555" s="81"/>
      <c r="S555" s="81"/>
      <c r="T555" s="81"/>
      <c r="U555" s="81"/>
      <c r="V555" s="82"/>
      <c r="W555" s="81"/>
      <c r="X555" s="83"/>
    </row>
    <row r="556" spans="5:24" ht="15.75" customHeight="1">
      <c r="E556" s="706"/>
      <c r="I556" s="81"/>
      <c r="J556" s="81"/>
      <c r="K556" s="81"/>
      <c r="L556" s="81"/>
      <c r="M556" s="81"/>
      <c r="N556" s="81"/>
      <c r="O556" s="81"/>
      <c r="P556" s="81"/>
      <c r="Q556" s="81"/>
      <c r="R556" s="81"/>
      <c r="S556" s="81"/>
      <c r="T556" s="81"/>
      <c r="U556" s="81"/>
      <c r="V556" s="82"/>
      <c r="W556" s="81"/>
      <c r="X556" s="83"/>
    </row>
    <row r="557" spans="5:24" ht="15.75" customHeight="1">
      <c r="E557" s="706"/>
      <c r="I557" s="81"/>
      <c r="J557" s="81"/>
      <c r="K557" s="81"/>
      <c r="L557" s="81"/>
      <c r="M557" s="81"/>
      <c r="N557" s="81"/>
      <c r="O557" s="81"/>
      <c r="P557" s="81"/>
      <c r="Q557" s="81"/>
      <c r="R557" s="81"/>
      <c r="S557" s="81"/>
      <c r="T557" s="81"/>
      <c r="U557" s="81"/>
      <c r="V557" s="82"/>
      <c r="W557" s="81"/>
      <c r="X557" s="83"/>
    </row>
    <row r="558" spans="5:24" ht="15.75" customHeight="1">
      <c r="E558" s="706"/>
      <c r="I558" s="81"/>
      <c r="J558" s="81"/>
      <c r="K558" s="81"/>
      <c r="L558" s="81"/>
      <c r="M558" s="81"/>
      <c r="N558" s="81"/>
      <c r="O558" s="81"/>
      <c r="P558" s="81"/>
      <c r="Q558" s="81"/>
      <c r="R558" s="81"/>
      <c r="S558" s="81"/>
      <c r="T558" s="81"/>
      <c r="U558" s="81"/>
      <c r="V558" s="82"/>
      <c r="W558" s="81"/>
      <c r="X558" s="83"/>
    </row>
    <row r="559" spans="5:24" ht="15.75" customHeight="1">
      <c r="E559" s="706"/>
      <c r="I559" s="81"/>
      <c r="J559" s="81"/>
      <c r="K559" s="81"/>
      <c r="L559" s="81"/>
      <c r="M559" s="81"/>
      <c r="N559" s="81"/>
      <c r="O559" s="81"/>
      <c r="P559" s="81"/>
      <c r="Q559" s="81"/>
      <c r="R559" s="81"/>
      <c r="S559" s="81"/>
      <c r="T559" s="81"/>
      <c r="U559" s="81"/>
      <c r="V559" s="82"/>
      <c r="W559" s="81"/>
      <c r="X559" s="83"/>
    </row>
    <row r="560" spans="5:24" ht="15.75" customHeight="1">
      <c r="E560" s="706"/>
      <c r="I560" s="81"/>
      <c r="J560" s="81"/>
      <c r="K560" s="81"/>
      <c r="L560" s="81"/>
      <c r="M560" s="81"/>
      <c r="N560" s="81"/>
      <c r="O560" s="81"/>
      <c r="P560" s="81"/>
      <c r="Q560" s="81"/>
      <c r="R560" s="81"/>
      <c r="S560" s="81"/>
      <c r="T560" s="81"/>
      <c r="U560" s="81"/>
      <c r="V560" s="82"/>
      <c r="W560" s="81"/>
      <c r="X560" s="83"/>
    </row>
    <row r="561" spans="5:24" ht="15.75" customHeight="1">
      <c r="E561" s="706"/>
      <c r="I561" s="81"/>
      <c r="J561" s="81"/>
      <c r="K561" s="81"/>
      <c r="L561" s="81"/>
      <c r="M561" s="81"/>
      <c r="N561" s="81"/>
      <c r="O561" s="81"/>
      <c r="P561" s="81"/>
      <c r="Q561" s="81"/>
      <c r="R561" s="81"/>
      <c r="S561" s="81"/>
      <c r="T561" s="81"/>
      <c r="U561" s="81"/>
      <c r="V561" s="82"/>
      <c r="W561" s="81"/>
      <c r="X561" s="83"/>
    </row>
    <row r="562" spans="5:24" ht="15.75" customHeight="1">
      <c r="E562" s="706"/>
      <c r="I562" s="81"/>
      <c r="J562" s="81"/>
      <c r="K562" s="81"/>
      <c r="L562" s="81"/>
      <c r="M562" s="81"/>
      <c r="N562" s="81"/>
      <c r="O562" s="81"/>
      <c r="P562" s="81"/>
      <c r="Q562" s="81"/>
      <c r="R562" s="81"/>
      <c r="S562" s="81"/>
      <c r="T562" s="81"/>
      <c r="U562" s="81"/>
      <c r="V562" s="82"/>
      <c r="W562" s="81"/>
      <c r="X562" s="83"/>
    </row>
    <row r="563" spans="5:24" ht="15.75" customHeight="1">
      <c r="E563" s="706"/>
      <c r="I563" s="81"/>
      <c r="J563" s="81"/>
      <c r="K563" s="81"/>
      <c r="L563" s="81"/>
      <c r="M563" s="81"/>
      <c r="N563" s="81"/>
      <c r="O563" s="81"/>
      <c r="P563" s="81"/>
      <c r="Q563" s="81"/>
      <c r="R563" s="81"/>
      <c r="S563" s="81"/>
      <c r="T563" s="81"/>
      <c r="U563" s="81"/>
      <c r="V563" s="82"/>
      <c r="W563" s="81"/>
      <c r="X563" s="83"/>
    </row>
    <row r="564" spans="5:24" ht="15.75" customHeight="1">
      <c r="E564" s="706"/>
      <c r="I564" s="81"/>
      <c r="J564" s="81"/>
      <c r="K564" s="81"/>
      <c r="L564" s="81"/>
      <c r="M564" s="81"/>
      <c r="N564" s="81"/>
      <c r="O564" s="81"/>
      <c r="P564" s="81"/>
      <c r="Q564" s="81"/>
      <c r="R564" s="81"/>
      <c r="S564" s="81"/>
      <c r="T564" s="81"/>
      <c r="U564" s="81"/>
      <c r="V564" s="82"/>
      <c r="W564" s="81"/>
      <c r="X564" s="83"/>
    </row>
    <row r="565" spans="5:24" ht="15.75" customHeight="1">
      <c r="E565" s="706"/>
      <c r="I565" s="81"/>
      <c r="J565" s="81"/>
      <c r="K565" s="81"/>
      <c r="L565" s="81"/>
      <c r="M565" s="81"/>
      <c r="N565" s="81"/>
      <c r="O565" s="81"/>
      <c r="P565" s="81"/>
      <c r="Q565" s="81"/>
      <c r="R565" s="81"/>
      <c r="S565" s="81"/>
      <c r="T565" s="81"/>
      <c r="U565" s="81"/>
      <c r="V565" s="82"/>
      <c r="W565" s="81"/>
      <c r="X565" s="83"/>
    </row>
    <row r="566" spans="5:24" ht="15.75" customHeight="1">
      <c r="E566" s="706"/>
      <c r="I566" s="81"/>
      <c r="J566" s="81"/>
      <c r="K566" s="81"/>
      <c r="L566" s="81"/>
      <c r="M566" s="81"/>
      <c r="N566" s="81"/>
      <c r="O566" s="81"/>
      <c r="P566" s="81"/>
      <c r="Q566" s="81"/>
      <c r="R566" s="81"/>
      <c r="S566" s="81"/>
      <c r="T566" s="81"/>
      <c r="U566" s="81"/>
      <c r="V566" s="82"/>
      <c r="W566" s="81"/>
      <c r="X566" s="83"/>
    </row>
    <row r="567" spans="5:24" ht="15.75" customHeight="1">
      <c r="E567" s="706"/>
      <c r="I567" s="81"/>
      <c r="J567" s="81"/>
      <c r="K567" s="81"/>
      <c r="L567" s="81"/>
      <c r="M567" s="81"/>
      <c r="N567" s="81"/>
      <c r="O567" s="81"/>
      <c r="P567" s="81"/>
      <c r="Q567" s="81"/>
      <c r="R567" s="81"/>
      <c r="S567" s="81"/>
      <c r="T567" s="81"/>
      <c r="U567" s="81"/>
      <c r="V567" s="82"/>
      <c r="W567" s="81"/>
      <c r="X567" s="83"/>
    </row>
    <row r="568" spans="5:24" ht="15.75" customHeight="1">
      <c r="E568" s="706"/>
      <c r="I568" s="81"/>
      <c r="J568" s="81"/>
      <c r="K568" s="81"/>
      <c r="L568" s="81"/>
      <c r="M568" s="81"/>
      <c r="N568" s="81"/>
      <c r="O568" s="81"/>
      <c r="P568" s="81"/>
      <c r="Q568" s="81"/>
      <c r="R568" s="81"/>
      <c r="S568" s="81"/>
      <c r="T568" s="81"/>
      <c r="U568" s="81"/>
      <c r="V568" s="82"/>
      <c r="W568" s="81"/>
      <c r="X568" s="83"/>
    </row>
    <row r="569" spans="5:24" ht="15.75" customHeight="1">
      <c r="E569" s="706"/>
      <c r="I569" s="81"/>
      <c r="J569" s="81"/>
      <c r="K569" s="81"/>
      <c r="L569" s="81"/>
      <c r="M569" s="81"/>
      <c r="N569" s="81"/>
      <c r="O569" s="81"/>
      <c r="P569" s="81"/>
      <c r="Q569" s="81"/>
      <c r="R569" s="81"/>
      <c r="S569" s="81"/>
      <c r="T569" s="81"/>
      <c r="U569" s="81"/>
      <c r="V569" s="82"/>
      <c r="W569" s="81"/>
      <c r="X569" s="83"/>
    </row>
    <row r="570" spans="5:24" ht="15.75" customHeight="1">
      <c r="E570" s="706"/>
      <c r="I570" s="81"/>
      <c r="J570" s="81"/>
      <c r="K570" s="81"/>
      <c r="L570" s="81"/>
      <c r="M570" s="81"/>
      <c r="N570" s="81"/>
      <c r="O570" s="81"/>
      <c r="P570" s="81"/>
      <c r="Q570" s="81"/>
      <c r="R570" s="81"/>
      <c r="S570" s="81"/>
      <c r="T570" s="81"/>
      <c r="U570" s="81"/>
      <c r="V570" s="82"/>
      <c r="W570" s="81"/>
      <c r="X570" s="83"/>
    </row>
    <row r="571" spans="5:24" ht="15.75" customHeight="1">
      <c r="E571" s="706"/>
      <c r="I571" s="81"/>
      <c r="J571" s="81"/>
      <c r="K571" s="81"/>
      <c r="L571" s="81"/>
      <c r="M571" s="81"/>
      <c r="N571" s="81"/>
      <c r="O571" s="81"/>
      <c r="P571" s="81"/>
      <c r="Q571" s="81"/>
      <c r="R571" s="81"/>
      <c r="S571" s="81"/>
      <c r="T571" s="81"/>
      <c r="U571" s="81"/>
      <c r="V571" s="82"/>
      <c r="W571" s="81"/>
      <c r="X571" s="83"/>
    </row>
    <row r="572" spans="5:24" ht="15.75" customHeight="1">
      <c r="E572" s="706"/>
      <c r="I572" s="81"/>
      <c r="J572" s="81"/>
      <c r="K572" s="81"/>
      <c r="L572" s="81"/>
      <c r="M572" s="81"/>
      <c r="N572" s="81"/>
      <c r="O572" s="81"/>
      <c r="P572" s="81"/>
      <c r="Q572" s="81"/>
      <c r="R572" s="81"/>
      <c r="S572" s="81"/>
      <c r="T572" s="81"/>
      <c r="U572" s="81"/>
      <c r="V572" s="82"/>
      <c r="W572" s="81"/>
      <c r="X572" s="83"/>
    </row>
    <row r="573" spans="5:24" ht="15.75" customHeight="1">
      <c r="E573" s="706"/>
      <c r="I573" s="81"/>
      <c r="J573" s="81"/>
      <c r="K573" s="81"/>
      <c r="L573" s="81"/>
      <c r="M573" s="81"/>
      <c r="N573" s="81"/>
      <c r="O573" s="81"/>
      <c r="P573" s="81"/>
      <c r="Q573" s="81"/>
      <c r="R573" s="81"/>
      <c r="S573" s="81"/>
      <c r="T573" s="81"/>
      <c r="U573" s="81"/>
      <c r="V573" s="82"/>
      <c r="W573" s="81"/>
      <c r="X573" s="83"/>
    </row>
    <row r="574" spans="5:24" ht="15.75" customHeight="1">
      <c r="E574" s="706"/>
      <c r="I574" s="81"/>
      <c r="J574" s="81"/>
      <c r="K574" s="81"/>
      <c r="L574" s="81"/>
      <c r="M574" s="81"/>
      <c r="N574" s="81"/>
      <c r="O574" s="81"/>
      <c r="P574" s="81"/>
      <c r="Q574" s="81"/>
      <c r="R574" s="81"/>
      <c r="S574" s="81"/>
      <c r="T574" s="81"/>
      <c r="U574" s="81"/>
      <c r="V574" s="82"/>
      <c r="W574" s="81"/>
      <c r="X574" s="83"/>
    </row>
    <row r="575" spans="5:24" ht="15.75" customHeight="1">
      <c r="E575" s="706"/>
      <c r="I575" s="81"/>
      <c r="J575" s="81"/>
      <c r="K575" s="81"/>
      <c r="L575" s="81"/>
      <c r="M575" s="81"/>
      <c r="N575" s="81"/>
      <c r="O575" s="81"/>
      <c r="P575" s="81"/>
      <c r="Q575" s="81"/>
      <c r="R575" s="81"/>
      <c r="S575" s="81"/>
      <c r="T575" s="81"/>
      <c r="U575" s="81"/>
      <c r="V575" s="82"/>
      <c r="W575" s="81"/>
      <c r="X575" s="83"/>
    </row>
    <row r="576" spans="5:24" ht="15.75" customHeight="1">
      <c r="E576" s="706"/>
      <c r="I576" s="81"/>
      <c r="J576" s="81"/>
      <c r="K576" s="81"/>
      <c r="L576" s="81"/>
      <c r="M576" s="81"/>
      <c r="N576" s="81"/>
      <c r="O576" s="81"/>
      <c r="P576" s="81"/>
      <c r="Q576" s="81"/>
      <c r="R576" s="81"/>
      <c r="S576" s="81"/>
      <c r="T576" s="81"/>
      <c r="U576" s="81"/>
      <c r="V576" s="82"/>
      <c r="W576" s="81"/>
      <c r="X576" s="83"/>
    </row>
    <row r="577" spans="5:24" ht="15.75" customHeight="1">
      <c r="E577" s="706"/>
      <c r="I577" s="81"/>
      <c r="J577" s="81"/>
      <c r="K577" s="81"/>
      <c r="L577" s="81"/>
      <c r="M577" s="81"/>
      <c r="N577" s="81"/>
      <c r="O577" s="81"/>
      <c r="P577" s="81"/>
      <c r="Q577" s="81"/>
      <c r="R577" s="81"/>
      <c r="S577" s="81"/>
      <c r="T577" s="81"/>
      <c r="U577" s="81"/>
      <c r="V577" s="82"/>
      <c r="W577" s="81"/>
      <c r="X577" s="83"/>
    </row>
    <row r="578" spans="5:24" ht="15.75" customHeight="1">
      <c r="E578" s="706"/>
      <c r="I578" s="81"/>
      <c r="J578" s="81"/>
      <c r="K578" s="81"/>
      <c r="L578" s="81"/>
      <c r="M578" s="81"/>
      <c r="N578" s="81"/>
      <c r="O578" s="81"/>
      <c r="P578" s="81"/>
      <c r="Q578" s="81"/>
      <c r="R578" s="81"/>
      <c r="S578" s="81"/>
      <c r="T578" s="81"/>
      <c r="U578" s="81"/>
      <c r="V578" s="82"/>
      <c r="W578" s="81"/>
      <c r="X578" s="83"/>
    </row>
    <row r="579" spans="5:24" ht="15.75" customHeight="1">
      <c r="E579" s="706"/>
      <c r="I579" s="81"/>
      <c r="J579" s="81"/>
      <c r="K579" s="81"/>
      <c r="L579" s="81"/>
      <c r="M579" s="81"/>
      <c r="N579" s="81"/>
      <c r="O579" s="81"/>
      <c r="P579" s="81"/>
      <c r="Q579" s="81"/>
      <c r="R579" s="81"/>
      <c r="S579" s="81"/>
      <c r="T579" s="81"/>
      <c r="U579" s="81"/>
      <c r="V579" s="82"/>
      <c r="W579" s="81"/>
      <c r="X579" s="83"/>
    </row>
    <row r="580" spans="5:24" ht="15.75" customHeight="1">
      <c r="E580" s="706"/>
      <c r="I580" s="81"/>
      <c r="J580" s="81"/>
      <c r="K580" s="81"/>
      <c r="L580" s="81"/>
      <c r="M580" s="81"/>
      <c r="N580" s="81"/>
      <c r="O580" s="81"/>
      <c r="P580" s="81"/>
      <c r="Q580" s="81"/>
      <c r="R580" s="81"/>
      <c r="S580" s="81"/>
      <c r="T580" s="81"/>
      <c r="U580" s="81"/>
      <c r="V580" s="82"/>
      <c r="W580" s="81"/>
      <c r="X580" s="83"/>
    </row>
    <row r="581" spans="5:24" ht="15.75" customHeight="1">
      <c r="E581" s="706"/>
      <c r="I581" s="81"/>
      <c r="J581" s="81"/>
      <c r="K581" s="81"/>
      <c r="L581" s="81"/>
      <c r="M581" s="81"/>
      <c r="N581" s="81"/>
      <c r="O581" s="81"/>
      <c r="P581" s="81"/>
      <c r="Q581" s="81"/>
      <c r="R581" s="81"/>
      <c r="S581" s="81"/>
      <c r="T581" s="81"/>
      <c r="U581" s="81"/>
      <c r="V581" s="82"/>
      <c r="W581" s="81"/>
      <c r="X581" s="83"/>
    </row>
    <row r="582" spans="5:24" ht="15.75" customHeight="1">
      <c r="E582" s="706"/>
      <c r="I582" s="81"/>
      <c r="J582" s="81"/>
      <c r="K582" s="81"/>
      <c r="L582" s="81"/>
      <c r="M582" s="81"/>
      <c r="N582" s="81"/>
      <c r="O582" s="81"/>
      <c r="P582" s="81"/>
      <c r="Q582" s="81"/>
      <c r="R582" s="81"/>
      <c r="S582" s="81"/>
      <c r="T582" s="81"/>
      <c r="U582" s="81"/>
      <c r="V582" s="82"/>
      <c r="W582" s="81"/>
      <c r="X582" s="83"/>
    </row>
    <row r="583" spans="5:24" ht="15.75" customHeight="1">
      <c r="E583" s="706"/>
      <c r="I583" s="81"/>
      <c r="J583" s="81"/>
      <c r="K583" s="81"/>
      <c r="L583" s="81"/>
      <c r="M583" s="81"/>
      <c r="N583" s="81"/>
      <c r="O583" s="81"/>
      <c r="P583" s="81"/>
      <c r="Q583" s="81"/>
      <c r="R583" s="81"/>
      <c r="S583" s="81"/>
      <c r="T583" s="81"/>
      <c r="U583" s="81"/>
      <c r="V583" s="82"/>
      <c r="W583" s="81"/>
      <c r="X583" s="83"/>
    </row>
    <row r="584" spans="5:24" ht="15.75" customHeight="1">
      <c r="E584" s="706"/>
      <c r="I584" s="81"/>
      <c r="J584" s="81"/>
      <c r="K584" s="81"/>
      <c r="L584" s="81"/>
      <c r="M584" s="81"/>
      <c r="N584" s="81"/>
      <c r="O584" s="81"/>
      <c r="P584" s="81"/>
      <c r="Q584" s="81"/>
      <c r="R584" s="81"/>
      <c r="S584" s="81"/>
      <c r="T584" s="81"/>
      <c r="U584" s="81"/>
      <c r="V584" s="82"/>
      <c r="W584" s="81"/>
      <c r="X584" s="83"/>
    </row>
    <row r="585" spans="5:24" ht="15.75" customHeight="1">
      <c r="E585" s="706"/>
      <c r="I585" s="81"/>
      <c r="J585" s="81"/>
      <c r="K585" s="81"/>
      <c r="L585" s="81"/>
      <c r="M585" s="81"/>
      <c r="N585" s="81"/>
      <c r="O585" s="81"/>
      <c r="P585" s="81"/>
      <c r="Q585" s="81"/>
      <c r="R585" s="81"/>
      <c r="S585" s="81"/>
      <c r="T585" s="81"/>
      <c r="U585" s="81"/>
      <c r="V585" s="82"/>
      <c r="W585" s="81"/>
      <c r="X585" s="83"/>
    </row>
    <row r="586" spans="5:24" ht="15.75" customHeight="1">
      <c r="E586" s="706"/>
      <c r="I586" s="81"/>
      <c r="J586" s="81"/>
      <c r="K586" s="81"/>
      <c r="L586" s="81"/>
      <c r="M586" s="81"/>
      <c r="N586" s="81"/>
      <c r="O586" s="81"/>
      <c r="P586" s="81"/>
      <c r="Q586" s="81"/>
      <c r="R586" s="81"/>
      <c r="S586" s="81"/>
      <c r="T586" s="81"/>
      <c r="U586" s="81"/>
      <c r="V586" s="82"/>
      <c r="W586" s="81"/>
      <c r="X586" s="83"/>
    </row>
    <row r="587" spans="5:24" ht="15.75" customHeight="1">
      <c r="E587" s="706"/>
      <c r="I587" s="81"/>
      <c r="J587" s="81"/>
      <c r="K587" s="81"/>
      <c r="L587" s="81"/>
      <c r="M587" s="81"/>
      <c r="N587" s="81"/>
      <c r="O587" s="81"/>
      <c r="P587" s="81"/>
      <c r="Q587" s="81"/>
      <c r="R587" s="81"/>
      <c r="S587" s="81"/>
      <c r="T587" s="81"/>
      <c r="U587" s="81"/>
      <c r="V587" s="82"/>
      <c r="W587" s="81"/>
      <c r="X587" s="83"/>
    </row>
    <row r="588" spans="5:24" ht="15.75" customHeight="1">
      <c r="E588" s="706"/>
      <c r="I588" s="81"/>
      <c r="J588" s="81"/>
      <c r="K588" s="81"/>
      <c r="L588" s="81"/>
      <c r="M588" s="81"/>
      <c r="N588" s="81"/>
      <c r="O588" s="81"/>
      <c r="P588" s="81"/>
      <c r="Q588" s="81"/>
      <c r="R588" s="81"/>
      <c r="S588" s="81"/>
      <c r="T588" s="81"/>
      <c r="U588" s="81"/>
      <c r="V588" s="82"/>
      <c r="W588" s="81"/>
      <c r="X588" s="83"/>
    </row>
    <row r="589" spans="5:24" ht="15.75" customHeight="1">
      <c r="E589" s="706"/>
      <c r="I589" s="81"/>
      <c r="J589" s="81"/>
      <c r="K589" s="81"/>
      <c r="L589" s="81"/>
      <c r="M589" s="81"/>
      <c r="N589" s="81"/>
      <c r="O589" s="81"/>
      <c r="P589" s="81"/>
      <c r="Q589" s="81"/>
      <c r="R589" s="81"/>
      <c r="S589" s="81"/>
      <c r="T589" s="81"/>
      <c r="U589" s="81"/>
      <c r="V589" s="82"/>
      <c r="W589" s="81"/>
      <c r="X589" s="83"/>
    </row>
    <row r="590" spans="5:24" ht="15.75" customHeight="1">
      <c r="E590" s="706"/>
      <c r="I590" s="81"/>
      <c r="J590" s="81"/>
      <c r="K590" s="81"/>
      <c r="L590" s="81"/>
      <c r="M590" s="81"/>
      <c r="N590" s="81"/>
      <c r="O590" s="81"/>
      <c r="P590" s="81"/>
      <c r="Q590" s="81"/>
      <c r="R590" s="81"/>
      <c r="S590" s="81"/>
      <c r="T590" s="81"/>
      <c r="U590" s="81"/>
      <c r="V590" s="82"/>
      <c r="W590" s="81"/>
      <c r="X590" s="83"/>
    </row>
    <row r="591" spans="5:24" ht="15.75" customHeight="1">
      <c r="E591" s="706"/>
      <c r="I591" s="81"/>
      <c r="J591" s="81"/>
      <c r="K591" s="81"/>
      <c r="L591" s="81"/>
      <c r="M591" s="81"/>
      <c r="N591" s="81"/>
      <c r="O591" s="81"/>
      <c r="P591" s="81"/>
      <c r="Q591" s="81"/>
      <c r="R591" s="81"/>
      <c r="S591" s="81"/>
      <c r="T591" s="81"/>
      <c r="U591" s="81"/>
      <c r="V591" s="82"/>
      <c r="W591" s="81"/>
      <c r="X591" s="83"/>
    </row>
    <row r="592" spans="5:24" ht="15.75" customHeight="1">
      <c r="E592" s="706"/>
      <c r="I592" s="81"/>
      <c r="J592" s="81"/>
      <c r="K592" s="81"/>
      <c r="L592" s="81"/>
      <c r="M592" s="81"/>
      <c r="N592" s="81"/>
      <c r="O592" s="81"/>
      <c r="P592" s="81"/>
      <c r="Q592" s="81"/>
      <c r="R592" s="81"/>
      <c r="S592" s="81"/>
      <c r="T592" s="81"/>
      <c r="U592" s="81"/>
      <c r="V592" s="82"/>
      <c r="W592" s="81"/>
      <c r="X592" s="83"/>
    </row>
    <row r="593" spans="5:24" ht="15.75" customHeight="1">
      <c r="E593" s="706"/>
      <c r="I593" s="81"/>
      <c r="J593" s="81"/>
      <c r="K593" s="81"/>
      <c r="L593" s="81"/>
      <c r="M593" s="81"/>
      <c r="N593" s="81"/>
      <c r="O593" s="81"/>
      <c r="P593" s="81"/>
      <c r="Q593" s="81"/>
      <c r="R593" s="81"/>
      <c r="S593" s="81"/>
      <c r="T593" s="81"/>
      <c r="U593" s="81"/>
      <c r="V593" s="82"/>
      <c r="W593" s="81"/>
      <c r="X593" s="83"/>
    </row>
    <row r="594" spans="5:24" ht="15.75" customHeight="1">
      <c r="E594" s="706"/>
      <c r="I594" s="81"/>
      <c r="J594" s="81"/>
      <c r="K594" s="81"/>
      <c r="L594" s="81"/>
      <c r="M594" s="81"/>
      <c r="N594" s="81"/>
      <c r="O594" s="81"/>
      <c r="P594" s="81"/>
      <c r="Q594" s="81"/>
      <c r="R594" s="81"/>
      <c r="S594" s="81"/>
      <c r="T594" s="81"/>
      <c r="U594" s="81"/>
      <c r="V594" s="82"/>
      <c r="W594" s="81"/>
      <c r="X594" s="83"/>
    </row>
    <row r="595" spans="5:24" ht="15.75" customHeight="1">
      <c r="E595" s="706"/>
      <c r="I595" s="81"/>
      <c r="J595" s="81"/>
      <c r="K595" s="81"/>
      <c r="L595" s="81"/>
      <c r="M595" s="81"/>
      <c r="N595" s="81"/>
      <c r="O595" s="81"/>
      <c r="P595" s="81"/>
      <c r="Q595" s="81"/>
      <c r="R595" s="81"/>
      <c r="S595" s="81"/>
      <c r="T595" s="81"/>
      <c r="U595" s="81"/>
      <c r="V595" s="82"/>
      <c r="W595" s="81"/>
      <c r="X595" s="83"/>
    </row>
    <row r="596" spans="5:24" ht="15.75" customHeight="1">
      <c r="E596" s="706"/>
      <c r="I596" s="81"/>
      <c r="J596" s="81"/>
      <c r="K596" s="81"/>
      <c r="L596" s="81"/>
      <c r="M596" s="81"/>
      <c r="N596" s="81"/>
      <c r="O596" s="81"/>
      <c r="P596" s="81"/>
      <c r="Q596" s="81"/>
      <c r="R596" s="81"/>
      <c r="S596" s="81"/>
      <c r="T596" s="81"/>
      <c r="U596" s="81"/>
      <c r="V596" s="82"/>
      <c r="W596" s="81"/>
      <c r="X596" s="83"/>
    </row>
    <row r="597" spans="5:24" ht="15.75" customHeight="1">
      <c r="E597" s="706"/>
      <c r="I597" s="81"/>
      <c r="J597" s="81"/>
      <c r="K597" s="81"/>
      <c r="L597" s="81"/>
      <c r="M597" s="81"/>
      <c r="N597" s="81"/>
      <c r="O597" s="81"/>
      <c r="P597" s="81"/>
      <c r="Q597" s="81"/>
      <c r="R597" s="81"/>
      <c r="S597" s="81"/>
      <c r="T597" s="81"/>
      <c r="U597" s="81"/>
      <c r="V597" s="82"/>
      <c r="W597" s="81"/>
      <c r="X597" s="83"/>
    </row>
    <row r="598" spans="5:24" ht="15.75" customHeight="1">
      <c r="E598" s="706"/>
      <c r="I598" s="81"/>
      <c r="J598" s="81"/>
      <c r="K598" s="81"/>
      <c r="L598" s="81"/>
      <c r="M598" s="81"/>
      <c r="N598" s="81"/>
      <c r="O598" s="81"/>
      <c r="P598" s="81"/>
      <c r="Q598" s="81"/>
      <c r="R598" s="81"/>
      <c r="S598" s="81"/>
      <c r="T598" s="81"/>
      <c r="U598" s="81"/>
      <c r="V598" s="82"/>
      <c r="W598" s="81"/>
      <c r="X598" s="83"/>
    </row>
    <row r="599" spans="5:24" ht="15.75" customHeight="1">
      <c r="E599" s="706"/>
      <c r="I599" s="81"/>
      <c r="J599" s="81"/>
      <c r="K599" s="81"/>
      <c r="L599" s="81"/>
      <c r="M599" s="81"/>
      <c r="N599" s="81"/>
      <c r="O599" s="81"/>
      <c r="P599" s="81"/>
      <c r="Q599" s="81"/>
      <c r="R599" s="81"/>
      <c r="S599" s="81"/>
      <c r="T599" s="81"/>
      <c r="U599" s="81"/>
      <c r="V599" s="82"/>
      <c r="W599" s="81"/>
      <c r="X599" s="83"/>
    </row>
    <row r="600" spans="5:24" ht="15.75" customHeight="1">
      <c r="E600" s="706"/>
      <c r="I600" s="81"/>
      <c r="J600" s="81"/>
      <c r="K600" s="81"/>
      <c r="L600" s="81"/>
      <c r="M600" s="81"/>
      <c r="N600" s="81"/>
      <c r="O600" s="81"/>
      <c r="P600" s="81"/>
      <c r="Q600" s="81"/>
      <c r="R600" s="81"/>
      <c r="S600" s="81"/>
      <c r="T600" s="81"/>
      <c r="U600" s="81"/>
      <c r="V600" s="82"/>
      <c r="W600" s="81"/>
      <c r="X600" s="83"/>
    </row>
    <row r="601" spans="5:24" ht="15.75" customHeight="1">
      <c r="E601" s="706"/>
      <c r="I601" s="81"/>
      <c r="J601" s="81"/>
      <c r="K601" s="81"/>
      <c r="L601" s="81"/>
      <c r="M601" s="81"/>
      <c r="N601" s="81"/>
      <c r="O601" s="81"/>
      <c r="P601" s="81"/>
      <c r="Q601" s="81"/>
      <c r="R601" s="81"/>
      <c r="S601" s="81"/>
      <c r="T601" s="81"/>
      <c r="U601" s="81"/>
      <c r="V601" s="82"/>
      <c r="W601" s="81"/>
      <c r="X601" s="83"/>
    </row>
    <row r="602" spans="5:24" ht="15.75" customHeight="1">
      <c r="E602" s="706"/>
      <c r="I602" s="81"/>
      <c r="J602" s="81"/>
      <c r="K602" s="81"/>
      <c r="L602" s="81"/>
      <c r="M602" s="81"/>
      <c r="N602" s="81"/>
      <c r="O602" s="81"/>
      <c r="P602" s="81"/>
      <c r="Q602" s="81"/>
      <c r="R602" s="81"/>
      <c r="S602" s="81"/>
      <c r="T602" s="81"/>
      <c r="U602" s="81"/>
      <c r="V602" s="82"/>
      <c r="W602" s="81"/>
      <c r="X602" s="83"/>
    </row>
    <row r="603" spans="5:24" ht="15.75" customHeight="1">
      <c r="E603" s="706"/>
      <c r="I603" s="81"/>
      <c r="J603" s="81"/>
      <c r="K603" s="81"/>
      <c r="L603" s="81"/>
      <c r="M603" s="81"/>
      <c r="N603" s="81"/>
      <c r="O603" s="81"/>
      <c r="P603" s="81"/>
      <c r="Q603" s="81"/>
      <c r="R603" s="81"/>
      <c r="S603" s="81"/>
      <c r="T603" s="81"/>
      <c r="U603" s="81"/>
      <c r="V603" s="82"/>
      <c r="W603" s="81"/>
      <c r="X603" s="83"/>
    </row>
    <row r="604" spans="5:24" ht="15.75" customHeight="1">
      <c r="E604" s="706"/>
      <c r="I604" s="81"/>
      <c r="J604" s="81"/>
      <c r="K604" s="81"/>
      <c r="L604" s="81"/>
      <c r="M604" s="81"/>
      <c r="N604" s="81"/>
      <c r="O604" s="81"/>
      <c r="P604" s="81"/>
      <c r="Q604" s="81"/>
      <c r="R604" s="81"/>
      <c r="S604" s="81"/>
      <c r="T604" s="81"/>
      <c r="U604" s="81"/>
      <c r="V604" s="82"/>
      <c r="W604" s="81"/>
      <c r="X604" s="83"/>
    </row>
    <row r="605" spans="5:24" ht="15.75" customHeight="1">
      <c r="E605" s="706"/>
      <c r="I605" s="81"/>
      <c r="J605" s="81"/>
      <c r="K605" s="81"/>
      <c r="L605" s="81"/>
      <c r="M605" s="81"/>
      <c r="N605" s="81"/>
      <c r="O605" s="81"/>
      <c r="P605" s="81"/>
      <c r="Q605" s="81"/>
      <c r="R605" s="81"/>
      <c r="S605" s="81"/>
      <c r="T605" s="81"/>
      <c r="U605" s="81"/>
      <c r="V605" s="82"/>
      <c r="W605" s="81"/>
      <c r="X605" s="83"/>
    </row>
    <row r="606" spans="5:24" ht="15.75" customHeight="1">
      <c r="E606" s="706"/>
      <c r="I606" s="81"/>
      <c r="J606" s="81"/>
      <c r="K606" s="81"/>
      <c r="L606" s="81"/>
      <c r="M606" s="81"/>
      <c r="N606" s="81"/>
      <c r="O606" s="81"/>
      <c r="P606" s="81"/>
      <c r="Q606" s="81"/>
      <c r="R606" s="81"/>
      <c r="S606" s="81"/>
      <c r="T606" s="81"/>
      <c r="U606" s="81"/>
      <c r="V606" s="82"/>
      <c r="W606" s="81"/>
      <c r="X606" s="83"/>
    </row>
    <row r="607" spans="5:24" ht="15.75" customHeight="1">
      <c r="E607" s="706"/>
      <c r="I607" s="81"/>
      <c r="J607" s="81"/>
      <c r="K607" s="81"/>
      <c r="L607" s="81"/>
      <c r="M607" s="81"/>
      <c r="N607" s="81"/>
      <c r="O607" s="81"/>
      <c r="P607" s="81"/>
      <c r="Q607" s="81"/>
      <c r="R607" s="81"/>
      <c r="S607" s="81"/>
      <c r="T607" s="81"/>
      <c r="U607" s="81"/>
      <c r="V607" s="82"/>
      <c r="W607" s="81"/>
      <c r="X607" s="83"/>
    </row>
    <row r="608" spans="5:24" ht="15.75" customHeight="1">
      <c r="E608" s="706"/>
      <c r="I608" s="81"/>
      <c r="J608" s="81"/>
      <c r="K608" s="81"/>
      <c r="L608" s="81"/>
      <c r="M608" s="81"/>
      <c r="N608" s="81"/>
      <c r="O608" s="81"/>
      <c r="P608" s="81"/>
      <c r="Q608" s="81"/>
      <c r="R608" s="81"/>
      <c r="S608" s="81"/>
      <c r="T608" s="81"/>
      <c r="U608" s="81"/>
      <c r="V608" s="82"/>
      <c r="W608" s="81"/>
      <c r="X608" s="83"/>
    </row>
    <row r="609" spans="5:24" ht="15.75" customHeight="1">
      <c r="E609" s="706"/>
      <c r="I609" s="81"/>
      <c r="J609" s="81"/>
      <c r="K609" s="81"/>
      <c r="L609" s="81"/>
      <c r="M609" s="81"/>
      <c r="N609" s="81"/>
      <c r="O609" s="81"/>
      <c r="P609" s="81"/>
      <c r="Q609" s="81"/>
      <c r="R609" s="81"/>
      <c r="S609" s="81"/>
      <c r="T609" s="81"/>
      <c r="U609" s="81"/>
      <c r="V609" s="82"/>
      <c r="W609" s="81"/>
      <c r="X609" s="83"/>
    </row>
    <row r="610" spans="5:24" ht="15.75" customHeight="1">
      <c r="E610" s="706"/>
      <c r="I610" s="81"/>
      <c r="J610" s="81"/>
      <c r="K610" s="81"/>
      <c r="L610" s="81"/>
      <c r="M610" s="81"/>
      <c r="N610" s="81"/>
      <c r="O610" s="81"/>
      <c r="P610" s="81"/>
      <c r="Q610" s="81"/>
      <c r="R610" s="81"/>
      <c r="S610" s="81"/>
      <c r="T610" s="81"/>
      <c r="U610" s="81"/>
      <c r="V610" s="82"/>
      <c r="W610" s="81"/>
      <c r="X610" s="83"/>
    </row>
    <row r="611" spans="5:24" ht="15.75" customHeight="1">
      <c r="E611" s="706"/>
      <c r="I611" s="81"/>
      <c r="J611" s="81"/>
      <c r="K611" s="81"/>
      <c r="L611" s="81"/>
      <c r="M611" s="81"/>
      <c r="N611" s="81"/>
      <c r="O611" s="81"/>
      <c r="P611" s="81"/>
      <c r="Q611" s="81"/>
      <c r="R611" s="81"/>
      <c r="S611" s="81"/>
      <c r="T611" s="81"/>
      <c r="U611" s="81"/>
      <c r="V611" s="82"/>
      <c r="W611" s="81"/>
      <c r="X611" s="83"/>
    </row>
    <row r="612" spans="5:24" ht="15.75" customHeight="1">
      <c r="E612" s="706"/>
      <c r="I612" s="81"/>
      <c r="J612" s="81"/>
      <c r="K612" s="81"/>
      <c r="L612" s="81"/>
      <c r="M612" s="81"/>
      <c r="N612" s="81"/>
      <c r="O612" s="81"/>
      <c r="P612" s="81"/>
      <c r="Q612" s="81"/>
      <c r="R612" s="81"/>
      <c r="S612" s="81"/>
      <c r="T612" s="81"/>
      <c r="U612" s="81"/>
      <c r="V612" s="82"/>
      <c r="W612" s="81"/>
      <c r="X612" s="83"/>
    </row>
    <row r="613" spans="5:24" ht="15.75" customHeight="1">
      <c r="E613" s="706"/>
      <c r="I613" s="81"/>
      <c r="J613" s="81"/>
      <c r="K613" s="81"/>
      <c r="L613" s="81"/>
      <c r="M613" s="81"/>
      <c r="N613" s="81"/>
      <c r="O613" s="81"/>
      <c r="P613" s="81"/>
      <c r="Q613" s="81"/>
      <c r="R613" s="81"/>
      <c r="S613" s="81"/>
      <c r="T613" s="81"/>
      <c r="U613" s="81"/>
      <c r="V613" s="82"/>
      <c r="W613" s="81"/>
      <c r="X613" s="83"/>
    </row>
    <row r="614" spans="5:24" ht="15.75" customHeight="1">
      <c r="E614" s="706"/>
      <c r="I614" s="81"/>
      <c r="J614" s="81"/>
      <c r="K614" s="81"/>
      <c r="L614" s="81"/>
      <c r="M614" s="81"/>
      <c r="N614" s="81"/>
      <c r="O614" s="81"/>
      <c r="P614" s="81"/>
      <c r="Q614" s="81"/>
      <c r="R614" s="81"/>
      <c r="S614" s="81"/>
      <c r="T614" s="81"/>
      <c r="U614" s="81"/>
      <c r="V614" s="82"/>
      <c r="W614" s="81"/>
      <c r="X614" s="83"/>
    </row>
    <row r="615" spans="5:24" ht="15.75" customHeight="1">
      <c r="E615" s="706"/>
      <c r="I615" s="81"/>
      <c r="J615" s="81"/>
      <c r="K615" s="81"/>
      <c r="L615" s="81"/>
      <c r="M615" s="81"/>
      <c r="N615" s="81"/>
      <c r="O615" s="81"/>
      <c r="P615" s="81"/>
      <c r="Q615" s="81"/>
      <c r="R615" s="81"/>
      <c r="S615" s="81"/>
      <c r="T615" s="81"/>
      <c r="U615" s="81"/>
      <c r="V615" s="82"/>
      <c r="W615" s="81"/>
      <c r="X615" s="83"/>
    </row>
    <row r="616" spans="5:24" ht="15.75" customHeight="1">
      <c r="E616" s="706"/>
      <c r="I616" s="81"/>
      <c r="J616" s="81"/>
      <c r="K616" s="81"/>
      <c r="L616" s="81"/>
      <c r="M616" s="81"/>
      <c r="N616" s="81"/>
      <c r="O616" s="81"/>
      <c r="P616" s="81"/>
      <c r="Q616" s="81"/>
      <c r="R616" s="81"/>
      <c r="S616" s="81"/>
      <c r="T616" s="81"/>
      <c r="U616" s="81"/>
      <c r="V616" s="82"/>
      <c r="W616" s="81"/>
      <c r="X616" s="83"/>
    </row>
    <row r="617" spans="5:24" ht="15.75" customHeight="1">
      <c r="E617" s="706"/>
      <c r="I617" s="81"/>
      <c r="J617" s="81"/>
      <c r="K617" s="81"/>
      <c r="L617" s="81"/>
      <c r="M617" s="81"/>
      <c r="N617" s="81"/>
      <c r="O617" s="81"/>
      <c r="P617" s="81"/>
      <c r="Q617" s="81"/>
      <c r="R617" s="81"/>
      <c r="S617" s="81"/>
      <c r="T617" s="81"/>
      <c r="U617" s="81"/>
      <c r="V617" s="82"/>
      <c r="W617" s="81"/>
      <c r="X617" s="83"/>
    </row>
    <row r="618" spans="5:24" ht="15.75" customHeight="1">
      <c r="E618" s="706"/>
      <c r="I618" s="81"/>
      <c r="J618" s="81"/>
      <c r="K618" s="81"/>
      <c r="L618" s="81"/>
      <c r="M618" s="81"/>
      <c r="N618" s="81"/>
      <c r="O618" s="81"/>
      <c r="P618" s="81"/>
      <c r="Q618" s="81"/>
      <c r="R618" s="81"/>
      <c r="S618" s="81"/>
      <c r="T618" s="81"/>
      <c r="U618" s="81"/>
      <c r="V618" s="82"/>
      <c r="W618" s="81"/>
      <c r="X618" s="83"/>
    </row>
    <row r="619" spans="5:24" ht="15.75" customHeight="1">
      <c r="E619" s="706"/>
      <c r="I619" s="81"/>
      <c r="J619" s="81"/>
      <c r="K619" s="81"/>
      <c r="L619" s="81"/>
      <c r="M619" s="81"/>
      <c r="N619" s="81"/>
      <c r="O619" s="81"/>
      <c r="P619" s="81"/>
      <c r="Q619" s="81"/>
      <c r="R619" s="81"/>
      <c r="S619" s="81"/>
      <c r="T619" s="81"/>
      <c r="U619" s="81"/>
      <c r="V619" s="82"/>
      <c r="W619" s="81"/>
      <c r="X619" s="83"/>
    </row>
    <row r="620" spans="5:24" ht="15.75" customHeight="1">
      <c r="E620" s="706"/>
      <c r="I620" s="81"/>
      <c r="J620" s="81"/>
      <c r="K620" s="81"/>
      <c r="L620" s="81"/>
      <c r="M620" s="81"/>
      <c r="N620" s="81"/>
      <c r="O620" s="81"/>
      <c r="P620" s="81"/>
      <c r="Q620" s="81"/>
      <c r="R620" s="81"/>
      <c r="S620" s="81"/>
      <c r="T620" s="81"/>
      <c r="U620" s="81"/>
      <c r="V620" s="82"/>
      <c r="W620" s="81"/>
      <c r="X620" s="83"/>
    </row>
    <row r="621" spans="5:24" ht="15.75" customHeight="1">
      <c r="E621" s="706"/>
      <c r="I621" s="81"/>
      <c r="J621" s="81"/>
      <c r="K621" s="81"/>
      <c r="L621" s="81"/>
      <c r="M621" s="81"/>
      <c r="N621" s="81"/>
      <c r="O621" s="81"/>
      <c r="P621" s="81"/>
      <c r="Q621" s="81"/>
      <c r="R621" s="81"/>
      <c r="S621" s="81"/>
      <c r="T621" s="81"/>
      <c r="U621" s="81"/>
      <c r="V621" s="82"/>
      <c r="W621" s="81"/>
      <c r="X621" s="83"/>
    </row>
    <row r="622" spans="5:24" ht="15.75" customHeight="1">
      <c r="E622" s="706"/>
      <c r="I622" s="81"/>
      <c r="J622" s="81"/>
      <c r="K622" s="81"/>
      <c r="L622" s="81"/>
      <c r="M622" s="81"/>
      <c r="N622" s="81"/>
      <c r="O622" s="81"/>
      <c r="P622" s="81"/>
      <c r="Q622" s="81"/>
      <c r="R622" s="81"/>
      <c r="S622" s="81"/>
      <c r="T622" s="81"/>
      <c r="U622" s="81"/>
      <c r="V622" s="82"/>
      <c r="W622" s="81"/>
      <c r="X622" s="83"/>
    </row>
    <row r="623" spans="5:24" ht="15.75" customHeight="1">
      <c r="E623" s="706"/>
      <c r="I623" s="81"/>
      <c r="J623" s="81"/>
      <c r="K623" s="81"/>
      <c r="L623" s="81"/>
      <c r="M623" s="81"/>
      <c r="N623" s="81"/>
      <c r="O623" s="81"/>
      <c r="P623" s="81"/>
      <c r="Q623" s="81"/>
      <c r="R623" s="81"/>
      <c r="S623" s="81"/>
      <c r="T623" s="81"/>
      <c r="U623" s="81"/>
      <c r="V623" s="82"/>
      <c r="W623" s="81"/>
      <c r="X623" s="83"/>
    </row>
    <row r="624" spans="5:24" ht="15.75" customHeight="1">
      <c r="E624" s="706"/>
      <c r="I624" s="81"/>
      <c r="J624" s="81"/>
      <c r="K624" s="81"/>
      <c r="L624" s="81"/>
      <c r="M624" s="81"/>
      <c r="N624" s="81"/>
      <c r="O624" s="81"/>
      <c r="P624" s="81"/>
      <c r="Q624" s="81"/>
      <c r="R624" s="81"/>
      <c r="S624" s="81"/>
      <c r="T624" s="81"/>
      <c r="U624" s="81"/>
      <c r="V624" s="82"/>
      <c r="W624" s="81"/>
      <c r="X624" s="83"/>
    </row>
    <row r="625" spans="5:24" ht="15.75" customHeight="1">
      <c r="E625" s="706"/>
      <c r="I625" s="81"/>
      <c r="J625" s="81"/>
      <c r="K625" s="81"/>
      <c r="L625" s="81"/>
      <c r="M625" s="81"/>
      <c r="N625" s="81"/>
      <c r="O625" s="81"/>
      <c r="P625" s="81"/>
      <c r="Q625" s="81"/>
      <c r="R625" s="81"/>
      <c r="S625" s="81"/>
      <c r="T625" s="81"/>
      <c r="U625" s="81"/>
      <c r="V625" s="82"/>
      <c r="W625" s="81"/>
      <c r="X625" s="83"/>
    </row>
    <row r="626" spans="5:24" ht="15.75" customHeight="1">
      <c r="E626" s="706"/>
      <c r="I626" s="81"/>
      <c r="J626" s="81"/>
      <c r="K626" s="81"/>
      <c r="L626" s="81"/>
      <c r="M626" s="81"/>
      <c r="N626" s="81"/>
      <c r="O626" s="81"/>
      <c r="P626" s="81"/>
      <c r="Q626" s="81"/>
      <c r="R626" s="81"/>
      <c r="S626" s="81"/>
      <c r="T626" s="81"/>
      <c r="U626" s="81"/>
      <c r="V626" s="82"/>
      <c r="W626" s="81"/>
      <c r="X626" s="83"/>
    </row>
    <row r="627" spans="5:24" ht="15.75" customHeight="1">
      <c r="E627" s="706"/>
      <c r="I627" s="81"/>
      <c r="J627" s="81"/>
      <c r="K627" s="81"/>
      <c r="L627" s="81"/>
      <c r="M627" s="81"/>
      <c r="N627" s="81"/>
      <c r="O627" s="81"/>
      <c r="P627" s="81"/>
      <c r="Q627" s="81"/>
      <c r="R627" s="81"/>
      <c r="S627" s="81"/>
      <c r="T627" s="81"/>
      <c r="U627" s="81"/>
      <c r="V627" s="82"/>
      <c r="W627" s="81"/>
      <c r="X627" s="83"/>
    </row>
    <row r="628" spans="5:24" ht="15.75" customHeight="1">
      <c r="E628" s="706"/>
      <c r="I628" s="81"/>
      <c r="J628" s="81"/>
      <c r="K628" s="81"/>
      <c r="L628" s="81"/>
      <c r="M628" s="81"/>
      <c r="N628" s="81"/>
      <c r="O628" s="81"/>
      <c r="P628" s="81"/>
      <c r="Q628" s="81"/>
      <c r="R628" s="81"/>
      <c r="S628" s="81"/>
      <c r="T628" s="81"/>
      <c r="U628" s="81"/>
      <c r="V628" s="82"/>
      <c r="W628" s="81"/>
      <c r="X628" s="83"/>
    </row>
    <row r="629" spans="5:24" ht="15.75" customHeight="1">
      <c r="E629" s="706"/>
      <c r="I629" s="81"/>
      <c r="J629" s="81"/>
      <c r="K629" s="81"/>
      <c r="L629" s="81"/>
      <c r="M629" s="81"/>
      <c r="N629" s="81"/>
      <c r="O629" s="81"/>
      <c r="P629" s="81"/>
      <c r="Q629" s="81"/>
      <c r="R629" s="81"/>
      <c r="S629" s="81"/>
      <c r="T629" s="81"/>
      <c r="U629" s="81"/>
      <c r="V629" s="82"/>
      <c r="W629" s="81"/>
      <c r="X629" s="83"/>
    </row>
    <row r="630" spans="5:24" ht="15.75" customHeight="1">
      <c r="E630" s="706"/>
      <c r="I630" s="81"/>
      <c r="J630" s="81"/>
      <c r="K630" s="81"/>
      <c r="L630" s="81"/>
      <c r="M630" s="81"/>
      <c r="N630" s="81"/>
      <c r="O630" s="81"/>
      <c r="P630" s="81"/>
      <c r="Q630" s="81"/>
      <c r="R630" s="81"/>
      <c r="S630" s="81"/>
      <c r="T630" s="81"/>
      <c r="U630" s="81"/>
      <c r="V630" s="82"/>
      <c r="W630" s="81"/>
      <c r="X630" s="83"/>
    </row>
    <row r="631" spans="5:24" ht="15.75" customHeight="1">
      <c r="E631" s="706"/>
      <c r="I631" s="81"/>
      <c r="J631" s="81"/>
      <c r="K631" s="81"/>
      <c r="L631" s="81"/>
      <c r="M631" s="81"/>
      <c r="N631" s="81"/>
      <c r="O631" s="81"/>
      <c r="P631" s="81"/>
      <c r="Q631" s="81"/>
      <c r="R631" s="81"/>
      <c r="S631" s="81"/>
      <c r="T631" s="81"/>
      <c r="U631" s="81"/>
      <c r="V631" s="82"/>
      <c r="W631" s="81"/>
      <c r="X631" s="83"/>
    </row>
    <row r="632" spans="5:24" ht="15.75" customHeight="1">
      <c r="E632" s="706"/>
      <c r="I632" s="81"/>
      <c r="J632" s="81"/>
      <c r="K632" s="81"/>
      <c r="L632" s="81"/>
      <c r="M632" s="81"/>
      <c r="N632" s="81"/>
      <c r="O632" s="81"/>
      <c r="P632" s="81"/>
      <c r="Q632" s="81"/>
      <c r="R632" s="81"/>
      <c r="S632" s="81"/>
      <c r="T632" s="81"/>
      <c r="U632" s="81"/>
      <c r="V632" s="82"/>
      <c r="W632" s="81"/>
      <c r="X632" s="83"/>
    </row>
    <row r="633" spans="5:24" ht="15.75" customHeight="1">
      <c r="E633" s="706"/>
      <c r="I633" s="81"/>
      <c r="J633" s="81"/>
      <c r="K633" s="81"/>
      <c r="L633" s="81"/>
      <c r="M633" s="81"/>
      <c r="N633" s="81"/>
      <c r="O633" s="81"/>
      <c r="P633" s="81"/>
      <c r="Q633" s="81"/>
      <c r="R633" s="81"/>
      <c r="S633" s="81"/>
      <c r="T633" s="81"/>
      <c r="U633" s="81"/>
      <c r="V633" s="82"/>
      <c r="W633" s="81"/>
      <c r="X633" s="83"/>
    </row>
    <row r="634" spans="5:24" ht="15.75" customHeight="1">
      <c r="E634" s="706"/>
      <c r="I634" s="81"/>
      <c r="J634" s="81"/>
      <c r="K634" s="81"/>
      <c r="L634" s="81"/>
      <c r="M634" s="81"/>
      <c r="N634" s="81"/>
      <c r="O634" s="81"/>
      <c r="P634" s="81"/>
      <c r="Q634" s="81"/>
      <c r="R634" s="81"/>
      <c r="S634" s="81"/>
      <c r="T634" s="81"/>
      <c r="U634" s="81"/>
      <c r="V634" s="82"/>
      <c r="W634" s="81"/>
      <c r="X634" s="83"/>
    </row>
    <row r="635" spans="5:24" ht="15.75" customHeight="1">
      <c r="E635" s="706"/>
      <c r="I635" s="81"/>
      <c r="J635" s="81"/>
      <c r="K635" s="81"/>
      <c r="L635" s="81"/>
      <c r="M635" s="81"/>
      <c r="N635" s="81"/>
      <c r="O635" s="81"/>
      <c r="P635" s="81"/>
      <c r="Q635" s="81"/>
      <c r="R635" s="81"/>
      <c r="S635" s="81"/>
      <c r="T635" s="81"/>
      <c r="U635" s="81"/>
      <c r="V635" s="82"/>
      <c r="W635" s="81"/>
      <c r="X635" s="83"/>
    </row>
    <row r="636" spans="5:24" ht="15.75" customHeight="1">
      <c r="E636" s="706"/>
      <c r="I636" s="81"/>
      <c r="J636" s="81"/>
      <c r="K636" s="81"/>
      <c r="L636" s="81"/>
      <c r="M636" s="81"/>
      <c r="N636" s="81"/>
      <c r="O636" s="81"/>
      <c r="P636" s="81"/>
      <c r="Q636" s="81"/>
      <c r="R636" s="81"/>
      <c r="S636" s="81"/>
      <c r="T636" s="81"/>
      <c r="U636" s="81"/>
      <c r="V636" s="82"/>
      <c r="W636" s="81"/>
      <c r="X636" s="83"/>
    </row>
    <row r="637" spans="5:24" ht="15.75" customHeight="1">
      <c r="E637" s="706"/>
      <c r="I637" s="81"/>
      <c r="J637" s="81"/>
      <c r="K637" s="81"/>
      <c r="L637" s="81"/>
      <c r="M637" s="81"/>
      <c r="N637" s="81"/>
      <c r="O637" s="81"/>
      <c r="P637" s="81"/>
      <c r="Q637" s="81"/>
      <c r="R637" s="81"/>
      <c r="S637" s="81"/>
      <c r="T637" s="81"/>
      <c r="U637" s="81"/>
      <c r="V637" s="82"/>
      <c r="W637" s="81"/>
      <c r="X637" s="83"/>
    </row>
    <row r="638" spans="5:24" ht="15.75" customHeight="1">
      <c r="E638" s="706"/>
      <c r="I638" s="81"/>
      <c r="J638" s="81"/>
      <c r="K638" s="81"/>
      <c r="L638" s="81"/>
      <c r="M638" s="81"/>
      <c r="N638" s="81"/>
      <c r="O638" s="81"/>
      <c r="P638" s="81"/>
      <c r="Q638" s="81"/>
      <c r="R638" s="81"/>
      <c r="S638" s="81"/>
      <c r="T638" s="81"/>
      <c r="U638" s="81"/>
      <c r="V638" s="82"/>
      <c r="W638" s="81"/>
      <c r="X638" s="83"/>
    </row>
    <row r="639" spans="5:24" ht="15.75" customHeight="1">
      <c r="E639" s="706"/>
      <c r="I639" s="81"/>
      <c r="J639" s="81"/>
      <c r="K639" s="81"/>
      <c r="L639" s="81"/>
      <c r="M639" s="81"/>
      <c r="N639" s="81"/>
      <c r="O639" s="81"/>
      <c r="P639" s="81"/>
      <c r="Q639" s="81"/>
      <c r="R639" s="81"/>
      <c r="S639" s="81"/>
      <c r="T639" s="81"/>
      <c r="U639" s="81"/>
      <c r="V639" s="82"/>
      <c r="W639" s="81"/>
      <c r="X639" s="83"/>
    </row>
    <row r="640" spans="5:24" ht="15.75" customHeight="1">
      <c r="E640" s="706"/>
      <c r="I640" s="81"/>
      <c r="J640" s="81"/>
      <c r="K640" s="81"/>
      <c r="L640" s="81"/>
      <c r="M640" s="81"/>
      <c r="N640" s="81"/>
      <c r="O640" s="81"/>
      <c r="P640" s="81"/>
      <c r="Q640" s="81"/>
      <c r="R640" s="81"/>
      <c r="S640" s="81"/>
      <c r="T640" s="81"/>
      <c r="U640" s="81"/>
      <c r="V640" s="82"/>
      <c r="W640" s="81"/>
      <c r="X640" s="83"/>
    </row>
    <row r="641" spans="5:24" ht="15.75" customHeight="1">
      <c r="E641" s="706"/>
      <c r="I641" s="81"/>
      <c r="J641" s="81"/>
      <c r="K641" s="81"/>
      <c r="L641" s="81"/>
      <c r="M641" s="81"/>
      <c r="N641" s="81"/>
      <c r="O641" s="81"/>
      <c r="P641" s="81"/>
      <c r="Q641" s="81"/>
      <c r="R641" s="81"/>
      <c r="S641" s="81"/>
      <c r="T641" s="81"/>
      <c r="U641" s="81"/>
      <c r="V641" s="82"/>
      <c r="W641" s="81"/>
      <c r="X641" s="83"/>
    </row>
    <row r="642" spans="5:24" ht="15.75" customHeight="1">
      <c r="E642" s="706"/>
      <c r="I642" s="81"/>
      <c r="J642" s="81"/>
      <c r="K642" s="81"/>
      <c r="L642" s="81"/>
      <c r="M642" s="81"/>
      <c r="N642" s="81"/>
      <c r="O642" s="81"/>
      <c r="P642" s="81"/>
      <c r="Q642" s="81"/>
      <c r="R642" s="81"/>
      <c r="S642" s="81"/>
      <c r="T642" s="81"/>
      <c r="U642" s="81"/>
      <c r="V642" s="82"/>
      <c r="W642" s="81"/>
      <c r="X642" s="83"/>
    </row>
    <row r="643" spans="5:24" ht="15.75" customHeight="1">
      <c r="E643" s="706"/>
      <c r="I643" s="81"/>
      <c r="J643" s="81"/>
      <c r="K643" s="81"/>
      <c r="L643" s="81"/>
      <c r="M643" s="81"/>
      <c r="N643" s="81"/>
      <c r="O643" s="81"/>
      <c r="P643" s="81"/>
      <c r="Q643" s="81"/>
      <c r="R643" s="81"/>
      <c r="S643" s="81"/>
      <c r="T643" s="81"/>
      <c r="U643" s="81"/>
      <c r="V643" s="82"/>
      <c r="W643" s="81"/>
      <c r="X643" s="83"/>
    </row>
    <row r="644" spans="5:24" ht="15.75" customHeight="1">
      <c r="E644" s="706"/>
      <c r="I644" s="81"/>
      <c r="J644" s="81"/>
      <c r="K644" s="81"/>
      <c r="L644" s="81"/>
      <c r="M644" s="81"/>
      <c r="N644" s="81"/>
      <c r="O644" s="81"/>
      <c r="P644" s="81"/>
      <c r="Q644" s="81"/>
      <c r="R644" s="81"/>
      <c r="S644" s="81"/>
      <c r="T644" s="81"/>
      <c r="U644" s="81"/>
      <c r="V644" s="82"/>
      <c r="W644" s="81"/>
      <c r="X644" s="83"/>
    </row>
    <row r="645" spans="5:24" ht="15.75" customHeight="1">
      <c r="E645" s="706"/>
      <c r="I645" s="81"/>
      <c r="J645" s="81"/>
      <c r="K645" s="81"/>
      <c r="L645" s="81"/>
      <c r="M645" s="81"/>
      <c r="N645" s="81"/>
      <c r="O645" s="81"/>
      <c r="P645" s="81"/>
      <c r="Q645" s="81"/>
      <c r="R645" s="81"/>
      <c r="S645" s="81"/>
      <c r="T645" s="81"/>
      <c r="U645" s="81"/>
      <c r="V645" s="82"/>
      <c r="W645" s="81"/>
      <c r="X645" s="83"/>
    </row>
    <row r="646" spans="5:24" ht="15.75" customHeight="1">
      <c r="E646" s="706"/>
      <c r="I646" s="81"/>
      <c r="J646" s="81"/>
      <c r="K646" s="81"/>
      <c r="L646" s="81"/>
      <c r="M646" s="81"/>
      <c r="N646" s="81"/>
      <c r="O646" s="81"/>
      <c r="P646" s="81"/>
      <c r="Q646" s="81"/>
      <c r="R646" s="81"/>
      <c r="S646" s="81"/>
      <c r="T646" s="81"/>
      <c r="U646" s="81"/>
      <c r="V646" s="82"/>
      <c r="W646" s="81"/>
      <c r="X646" s="83"/>
    </row>
    <row r="647" spans="5:24" ht="15.75" customHeight="1">
      <c r="E647" s="706"/>
      <c r="I647" s="81"/>
      <c r="J647" s="81"/>
      <c r="K647" s="81"/>
      <c r="L647" s="81"/>
      <c r="M647" s="81"/>
      <c r="N647" s="81"/>
      <c r="O647" s="81"/>
      <c r="P647" s="81"/>
      <c r="Q647" s="81"/>
      <c r="R647" s="81"/>
      <c r="S647" s="81"/>
      <c r="T647" s="81"/>
      <c r="U647" s="81"/>
      <c r="V647" s="82"/>
      <c r="W647" s="81"/>
      <c r="X647" s="83"/>
    </row>
    <row r="648" spans="5:24" ht="15.75" customHeight="1">
      <c r="E648" s="706"/>
      <c r="I648" s="81"/>
      <c r="J648" s="81"/>
      <c r="K648" s="81"/>
      <c r="L648" s="81"/>
      <c r="M648" s="81"/>
      <c r="N648" s="81"/>
      <c r="O648" s="81"/>
      <c r="P648" s="81"/>
      <c r="Q648" s="81"/>
      <c r="R648" s="81"/>
      <c r="S648" s="81"/>
      <c r="T648" s="81"/>
      <c r="U648" s="81"/>
      <c r="V648" s="82"/>
      <c r="W648" s="81"/>
      <c r="X648" s="83"/>
    </row>
    <row r="649" spans="5:24" ht="15.75" customHeight="1">
      <c r="E649" s="706"/>
      <c r="I649" s="81"/>
      <c r="J649" s="81"/>
      <c r="K649" s="81"/>
      <c r="L649" s="81"/>
      <c r="M649" s="81"/>
      <c r="N649" s="81"/>
      <c r="O649" s="81"/>
      <c r="P649" s="81"/>
      <c r="Q649" s="81"/>
      <c r="R649" s="81"/>
      <c r="S649" s="81"/>
      <c r="T649" s="81"/>
      <c r="U649" s="81"/>
      <c r="V649" s="82"/>
      <c r="W649" s="81"/>
      <c r="X649" s="83"/>
    </row>
    <row r="650" spans="5:24" ht="15.75" customHeight="1">
      <c r="E650" s="706"/>
      <c r="I650" s="81"/>
      <c r="J650" s="81"/>
      <c r="K650" s="81"/>
      <c r="L650" s="81"/>
      <c r="M650" s="81"/>
      <c r="N650" s="81"/>
      <c r="O650" s="81"/>
      <c r="P650" s="81"/>
      <c r="Q650" s="81"/>
      <c r="R650" s="81"/>
      <c r="S650" s="81"/>
      <c r="T650" s="81"/>
      <c r="U650" s="81"/>
      <c r="V650" s="82"/>
      <c r="W650" s="81"/>
      <c r="X650" s="83"/>
    </row>
    <row r="651" spans="5:24" ht="15.75" customHeight="1">
      <c r="E651" s="706"/>
      <c r="I651" s="81"/>
      <c r="J651" s="81"/>
      <c r="K651" s="81"/>
      <c r="L651" s="81"/>
      <c r="M651" s="81"/>
      <c r="N651" s="81"/>
      <c r="O651" s="81"/>
      <c r="P651" s="81"/>
      <c r="Q651" s="81"/>
      <c r="R651" s="81"/>
      <c r="S651" s="81"/>
      <c r="T651" s="81"/>
      <c r="U651" s="81"/>
      <c r="V651" s="82"/>
      <c r="W651" s="81"/>
      <c r="X651" s="83"/>
    </row>
    <row r="652" spans="5:24" ht="15.75" customHeight="1">
      <c r="E652" s="706"/>
      <c r="I652" s="81"/>
      <c r="J652" s="81"/>
      <c r="K652" s="81"/>
      <c r="L652" s="81"/>
      <c r="M652" s="81"/>
      <c r="N652" s="81"/>
      <c r="O652" s="81"/>
      <c r="P652" s="81"/>
      <c r="Q652" s="81"/>
      <c r="R652" s="81"/>
      <c r="S652" s="81"/>
      <c r="T652" s="81"/>
      <c r="U652" s="81"/>
      <c r="V652" s="82"/>
      <c r="W652" s="81"/>
      <c r="X652" s="83"/>
    </row>
    <row r="653" spans="5:24" ht="15.75" customHeight="1">
      <c r="E653" s="706"/>
      <c r="I653" s="81"/>
      <c r="J653" s="81"/>
      <c r="K653" s="81"/>
      <c r="L653" s="81"/>
      <c r="M653" s="81"/>
      <c r="N653" s="81"/>
      <c r="O653" s="81"/>
      <c r="P653" s="81"/>
      <c r="Q653" s="81"/>
      <c r="R653" s="81"/>
      <c r="S653" s="81"/>
      <c r="T653" s="81"/>
      <c r="U653" s="81"/>
      <c r="V653" s="82"/>
      <c r="W653" s="81"/>
      <c r="X653" s="83"/>
    </row>
    <row r="654" spans="5:24" ht="15.75" customHeight="1">
      <c r="E654" s="706"/>
      <c r="I654" s="81"/>
      <c r="J654" s="81"/>
      <c r="K654" s="81"/>
      <c r="L654" s="81"/>
      <c r="M654" s="81"/>
      <c r="N654" s="81"/>
      <c r="O654" s="81"/>
      <c r="P654" s="81"/>
      <c r="Q654" s="81"/>
      <c r="R654" s="81"/>
      <c r="S654" s="81"/>
      <c r="T654" s="81"/>
      <c r="U654" s="81"/>
      <c r="V654" s="82"/>
      <c r="W654" s="81"/>
      <c r="X654" s="83"/>
    </row>
    <row r="655" spans="5:24" ht="15.75" customHeight="1">
      <c r="E655" s="706"/>
      <c r="I655" s="81"/>
      <c r="J655" s="81"/>
      <c r="K655" s="81"/>
      <c r="L655" s="81"/>
      <c r="M655" s="81"/>
      <c r="N655" s="81"/>
      <c r="O655" s="81"/>
      <c r="P655" s="81"/>
      <c r="Q655" s="81"/>
      <c r="R655" s="81"/>
      <c r="S655" s="81"/>
      <c r="T655" s="81"/>
      <c r="U655" s="81"/>
      <c r="V655" s="82"/>
      <c r="W655" s="81"/>
      <c r="X655" s="83"/>
    </row>
    <row r="656" spans="5:24" ht="15.75" customHeight="1">
      <c r="E656" s="706"/>
      <c r="I656" s="81"/>
      <c r="J656" s="81"/>
      <c r="K656" s="81"/>
      <c r="L656" s="81"/>
      <c r="M656" s="81"/>
      <c r="N656" s="81"/>
      <c r="O656" s="81"/>
      <c r="P656" s="81"/>
      <c r="Q656" s="81"/>
      <c r="R656" s="81"/>
      <c r="S656" s="81"/>
      <c r="T656" s="81"/>
      <c r="U656" s="81"/>
      <c r="V656" s="82"/>
      <c r="W656" s="81"/>
      <c r="X656" s="83"/>
    </row>
    <row r="657" spans="5:24" ht="15.75" customHeight="1">
      <c r="E657" s="706"/>
      <c r="I657" s="81"/>
      <c r="J657" s="81"/>
      <c r="K657" s="81"/>
      <c r="L657" s="81"/>
      <c r="M657" s="81"/>
      <c r="N657" s="81"/>
      <c r="O657" s="81"/>
      <c r="P657" s="81"/>
      <c r="Q657" s="81"/>
      <c r="R657" s="81"/>
      <c r="S657" s="81"/>
      <c r="T657" s="81"/>
      <c r="U657" s="81"/>
      <c r="V657" s="82"/>
      <c r="W657" s="81"/>
      <c r="X657" s="83"/>
    </row>
    <row r="658" spans="5:24" ht="15.75" customHeight="1">
      <c r="E658" s="706"/>
      <c r="I658" s="81"/>
      <c r="J658" s="81"/>
      <c r="K658" s="81"/>
      <c r="L658" s="81"/>
      <c r="M658" s="81"/>
      <c r="N658" s="81"/>
      <c r="O658" s="81"/>
      <c r="P658" s="81"/>
      <c r="Q658" s="81"/>
      <c r="R658" s="81"/>
      <c r="S658" s="81"/>
      <c r="T658" s="81"/>
      <c r="U658" s="81"/>
      <c r="V658" s="82"/>
      <c r="W658" s="81"/>
      <c r="X658" s="83"/>
    </row>
    <row r="659" spans="5:24" ht="15.75" customHeight="1">
      <c r="E659" s="706"/>
      <c r="I659" s="81"/>
      <c r="J659" s="81"/>
      <c r="K659" s="81"/>
      <c r="L659" s="81"/>
      <c r="M659" s="81"/>
      <c r="N659" s="81"/>
      <c r="O659" s="81"/>
      <c r="P659" s="81"/>
      <c r="Q659" s="81"/>
      <c r="R659" s="81"/>
      <c r="S659" s="81"/>
      <c r="T659" s="81"/>
      <c r="U659" s="81"/>
      <c r="V659" s="82"/>
      <c r="W659" s="81"/>
      <c r="X659" s="83"/>
    </row>
    <row r="660" spans="5:24" ht="15.75" customHeight="1">
      <c r="E660" s="706"/>
      <c r="I660" s="81"/>
      <c r="J660" s="81"/>
      <c r="K660" s="81"/>
      <c r="L660" s="81"/>
      <c r="M660" s="81"/>
      <c r="N660" s="81"/>
      <c r="O660" s="81"/>
      <c r="P660" s="81"/>
      <c r="Q660" s="81"/>
      <c r="R660" s="81"/>
      <c r="S660" s="81"/>
      <c r="T660" s="81"/>
      <c r="U660" s="81"/>
      <c r="V660" s="82"/>
      <c r="W660" s="81"/>
      <c r="X660" s="83"/>
    </row>
    <row r="661" spans="5:24" ht="15.75" customHeight="1">
      <c r="E661" s="706"/>
      <c r="I661" s="81"/>
      <c r="J661" s="81"/>
      <c r="K661" s="81"/>
      <c r="L661" s="81"/>
      <c r="M661" s="81"/>
      <c r="N661" s="81"/>
      <c r="O661" s="81"/>
      <c r="P661" s="81"/>
      <c r="Q661" s="81"/>
      <c r="R661" s="81"/>
      <c r="S661" s="81"/>
      <c r="T661" s="81"/>
      <c r="U661" s="81"/>
      <c r="V661" s="82"/>
      <c r="W661" s="81"/>
      <c r="X661" s="83"/>
    </row>
    <row r="662" spans="5:24" ht="15.75" customHeight="1">
      <c r="E662" s="706"/>
      <c r="I662" s="81"/>
      <c r="J662" s="81"/>
      <c r="K662" s="81"/>
      <c r="L662" s="81"/>
      <c r="M662" s="81"/>
      <c r="N662" s="81"/>
      <c r="O662" s="81"/>
      <c r="P662" s="81"/>
      <c r="Q662" s="81"/>
      <c r="R662" s="81"/>
      <c r="S662" s="81"/>
      <c r="T662" s="81"/>
      <c r="U662" s="81"/>
      <c r="V662" s="82"/>
      <c r="W662" s="81"/>
      <c r="X662" s="83"/>
    </row>
    <row r="663" spans="5:24" ht="15.75" customHeight="1">
      <c r="E663" s="706"/>
      <c r="I663" s="81"/>
      <c r="J663" s="81"/>
      <c r="K663" s="81"/>
      <c r="L663" s="81"/>
      <c r="M663" s="81"/>
      <c r="N663" s="81"/>
      <c r="O663" s="81"/>
      <c r="P663" s="81"/>
      <c r="Q663" s="81"/>
      <c r="R663" s="81"/>
      <c r="S663" s="81"/>
      <c r="T663" s="81"/>
      <c r="U663" s="81"/>
      <c r="V663" s="82"/>
      <c r="W663" s="81"/>
      <c r="X663" s="83"/>
    </row>
    <row r="664" spans="5:24" ht="15.75" customHeight="1">
      <c r="E664" s="706"/>
      <c r="I664" s="81"/>
      <c r="J664" s="81"/>
      <c r="K664" s="81"/>
      <c r="L664" s="81"/>
      <c r="M664" s="81"/>
      <c r="N664" s="81"/>
      <c r="O664" s="81"/>
      <c r="P664" s="81"/>
      <c r="Q664" s="81"/>
      <c r="R664" s="81"/>
      <c r="S664" s="81"/>
      <c r="T664" s="81"/>
      <c r="U664" s="81"/>
      <c r="V664" s="82"/>
      <c r="W664" s="81"/>
      <c r="X664" s="83"/>
    </row>
    <row r="665" spans="5:24" ht="15.75" customHeight="1">
      <c r="E665" s="706"/>
      <c r="I665" s="81"/>
      <c r="J665" s="81"/>
      <c r="K665" s="81"/>
      <c r="L665" s="81"/>
      <c r="M665" s="81"/>
      <c r="N665" s="81"/>
      <c r="O665" s="81"/>
      <c r="P665" s="81"/>
      <c r="Q665" s="81"/>
      <c r="R665" s="81"/>
      <c r="S665" s="81"/>
      <c r="T665" s="81"/>
      <c r="U665" s="81"/>
      <c r="V665" s="82"/>
      <c r="W665" s="81"/>
      <c r="X665" s="83"/>
    </row>
    <row r="666" spans="5:24" ht="15.75" customHeight="1">
      <c r="E666" s="706"/>
      <c r="I666" s="81"/>
      <c r="J666" s="81"/>
      <c r="K666" s="81"/>
      <c r="L666" s="81"/>
      <c r="M666" s="81"/>
      <c r="N666" s="81"/>
      <c r="O666" s="81"/>
      <c r="P666" s="81"/>
      <c r="Q666" s="81"/>
      <c r="R666" s="81"/>
      <c r="S666" s="81"/>
      <c r="T666" s="81"/>
      <c r="U666" s="81"/>
      <c r="V666" s="82"/>
      <c r="W666" s="81"/>
      <c r="X666" s="83"/>
    </row>
    <row r="667" spans="5:24" ht="15.75" customHeight="1">
      <c r="E667" s="706"/>
      <c r="I667" s="81"/>
      <c r="J667" s="81"/>
      <c r="K667" s="81"/>
      <c r="L667" s="81"/>
      <c r="M667" s="81"/>
      <c r="N667" s="81"/>
      <c r="O667" s="81"/>
      <c r="P667" s="81"/>
      <c r="Q667" s="81"/>
      <c r="R667" s="81"/>
      <c r="S667" s="81"/>
      <c r="T667" s="81"/>
      <c r="U667" s="81"/>
      <c r="V667" s="82"/>
      <c r="W667" s="81"/>
      <c r="X667" s="83"/>
    </row>
    <row r="668" spans="5:24" ht="15.75" customHeight="1">
      <c r="E668" s="706"/>
      <c r="I668" s="81"/>
      <c r="J668" s="81"/>
      <c r="K668" s="81"/>
      <c r="L668" s="81"/>
      <c r="M668" s="81"/>
      <c r="N668" s="81"/>
      <c r="O668" s="81"/>
      <c r="P668" s="81"/>
      <c r="Q668" s="81"/>
      <c r="R668" s="81"/>
      <c r="S668" s="81"/>
      <c r="T668" s="81"/>
      <c r="U668" s="81"/>
      <c r="V668" s="82"/>
      <c r="W668" s="81"/>
      <c r="X668" s="83"/>
    </row>
    <row r="669" spans="5:24" ht="15.75" customHeight="1">
      <c r="E669" s="706"/>
      <c r="I669" s="81"/>
      <c r="J669" s="81"/>
      <c r="K669" s="81"/>
      <c r="L669" s="81"/>
      <c r="M669" s="81"/>
      <c r="N669" s="81"/>
      <c r="O669" s="81"/>
      <c r="P669" s="81"/>
      <c r="Q669" s="81"/>
      <c r="R669" s="81"/>
      <c r="S669" s="81"/>
      <c r="T669" s="81"/>
      <c r="U669" s="81"/>
      <c r="V669" s="82"/>
      <c r="W669" s="81"/>
      <c r="X669" s="83"/>
    </row>
    <row r="670" spans="5:24" ht="15.75" customHeight="1">
      <c r="E670" s="706"/>
      <c r="I670" s="81"/>
      <c r="J670" s="81"/>
      <c r="K670" s="81"/>
      <c r="L670" s="81"/>
      <c r="M670" s="81"/>
      <c r="N670" s="81"/>
      <c r="O670" s="81"/>
      <c r="P670" s="81"/>
      <c r="Q670" s="81"/>
      <c r="R670" s="81"/>
      <c r="S670" s="81"/>
      <c r="T670" s="81"/>
      <c r="U670" s="81"/>
      <c r="V670" s="82"/>
      <c r="W670" s="81"/>
      <c r="X670" s="83"/>
    </row>
    <row r="671" spans="5:24" ht="15.75" customHeight="1">
      <c r="E671" s="706"/>
      <c r="I671" s="81"/>
      <c r="J671" s="81"/>
      <c r="K671" s="81"/>
      <c r="L671" s="81"/>
      <c r="M671" s="81"/>
      <c r="N671" s="81"/>
      <c r="O671" s="81"/>
      <c r="P671" s="81"/>
      <c r="Q671" s="81"/>
      <c r="R671" s="81"/>
      <c r="S671" s="81"/>
      <c r="T671" s="81"/>
      <c r="U671" s="81"/>
      <c r="V671" s="82"/>
      <c r="W671" s="81"/>
      <c r="X671" s="83"/>
    </row>
    <row r="672" spans="5:24" ht="15.75" customHeight="1">
      <c r="E672" s="706"/>
      <c r="I672" s="81"/>
      <c r="J672" s="81"/>
      <c r="K672" s="81"/>
      <c r="L672" s="81"/>
      <c r="M672" s="81"/>
      <c r="N672" s="81"/>
      <c r="O672" s="81"/>
      <c r="P672" s="81"/>
      <c r="Q672" s="81"/>
      <c r="R672" s="81"/>
      <c r="S672" s="81"/>
      <c r="T672" s="81"/>
      <c r="U672" s="81"/>
      <c r="V672" s="82"/>
      <c r="W672" s="81"/>
      <c r="X672" s="83"/>
    </row>
    <row r="673" spans="5:24" ht="15.75" customHeight="1">
      <c r="E673" s="706"/>
      <c r="I673" s="81"/>
      <c r="J673" s="81"/>
      <c r="K673" s="81"/>
      <c r="L673" s="81"/>
      <c r="M673" s="81"/>
      <c r="N673" s="81"/>
      <c r="O673" s="81"/>
      <c r="P673" s="81"/>
      <c r="Q673" s="81"/>
      <c r="R673" s="81"/>
      <c r="S673" s="81"/>
      <c r="T673" s="81"/>
      <c r="U673" s="81"/>
      <c r="V673" s="82"/>
      <c r="W673" s="81"/>
      <c r="X673" s="83"/>
    </row>
    <row r="674" spans="5:24" ht="15.75" customHeight="1">
      <c r="E674" s="706"/>
      <c r="I674" s="81"/>
      <c r="J674" s="81"/>
      <c r="K674" s="81"/>
      <c r="L674" s="81"/>
      <c r="M674" s="81"/>
      <c r="N674" s="81"/>
      <c r="O674" s="81"/>
      <c r="P674" s="81"/>
      <c r="Q674" s="81"/>
      <c r="R674" s="81"/>
      <c r="S674" s="81"/>
      <c r="T674" s="81"/>
      <c r="U674" s="81"/>
      <c r="V674" s="82"/>
      <c r="W674" s="81"/>
      <c r="X674" s="83"/>
    </row>
    <row r="675" spans="5:24" ht="15.75" customHeight="1">
      <c r="E675" s="706"/>
      <c r="I675" s="81"/>
      <c r="J675" s="81"/>
      <c r="K675" s="81"/>
      <c r="L675" s="81"/>
      <c r="M675" s="81"/>
      <c r="N675" s="81"/>
      <c r="O675" s="81"/>
      <c r="P675" s="81"/>
      <c r="Q675" s="81"/>
      <c r="R675" s="81"/>
      <c r="S675" s="81"/>
      <c r="T675" s="81"/>
      <c r="U675" s="81"/>
      <c r="V675" s="82"/>
      <c r="W675" s="81"/>
      <c r="X675" s="83"/>
    </row>
    <row r="676" spans="5:24" ht="15.75" customHeight="1">
      <c r="E676" s="706"/>
      <c r="I676" s="81"/>
      <c r="J676" s="81"/>
      <c r="K676" s="81"/>
      <c r="L676" s="81"/>
      <c r="M676" s="81"/>
      <c r="N676" s="81"/>
      <c r="O676" s="81"/>
      <c r="P676" s="81"/>
      <c r="Q676" s="81"/>
      <c r="R676" s="81"/>
      <c r="S676" s="81"/>
      <c r="T676" s="81"/>
      <c r="U676" s="81"/>
      <c r="V676" s="82"/>
      <c r="W676" s="81"/>
      <c r="X676" s="83"/>
    </row>
    <row r="677" spans="5:24" ht="15.75" customHeight="1">
      <c r="E677" s="706"/>
      <c r="I677" s="81"/>
      <c r="J677" s="81"/>
      <c r="K677" s="81"/>
      <c r="L677" s="81"/>
      <c r="M677" s="81"/>
      <c r="N677" s="81"/>
      <c r="O677" s="81"/>
      <c r="P677" s="81"/>
      <c r="Q677" s="81"/>
      <c r="R677" s="81"/>
      <c r="S677" s="81"/>
      <c r="T677" s="81"/>
      <c r="U677" s="81"/>
      <c r="V677" s="82"/>
      <c r="W677" s="81"/>
      <c r="X677" s="83"/>
    </row>
    <row r="678" spans="5:24" ht="15.75" customHeight="1">
      <c r="E678" s="706"/>
      <c r="I678" s="81"/>
      <c r="J678" s="81"/>
      <c r="K678" s="81"/>
      <c r="L678" s="81"/>
      <c r="M678" s="81"/>
      <c r="N678" s="81"/>
      <c r="O678" s="81"/>
      <c r="P678" s="81"/>
      <c r="Q678" s="81"/>
      <c r="R678" s="81"/>
      <c r="S678" s="81"/>
      <c r="T678" s="81"/>
      <c r="U678" s="81"/>
      <c r="V678" s="82"/>
      <c r="W678" s="81"/>
      <c r="X678" s="83"/>
    </row>
    <row r="679" spans="5:24" ht="15.75" customHeight="1">
      <c r="E679" s="706"/>
      <c r="I679" s="81"/>
      <c r="J679" s="81"/>
      <c r="K679" s="81"/>
      <c r="L679" s="81"/>
      <c r="M679" s="81"/>
      <c r="N679" s="81"/>
      <c r="O679" s="81"/>
      <c r="P679" s="81"/>
      <c r="Q679" s="81"/>
      <c r="R679" s="81"/>
      <c r="S679" s="81"/>
      <c r="T679" s="81"/>
      <c r="U679" s="81"/>
      <c r="V679" s="82"/>
      <c r="W679" s="81"/>
      <c r="X679" s="83"/>
    </row>
    <row r="680" spans="5:24" ht="15.75" customHeight="1">
      <c r="E680" s="706"/>
      <c r="I680" s="81"/>
      <c r="J680" s="81"/>
      <c r="K680" s="81"/>
      <c r="L680" s="81"/>
      <c r="M680" s="81"/>
      <c r="N680" s="81"/>
      <c r="O680" s="81"/>
      <c r="P680" s="81"/>
      <c r="Q680" s="81"/>
      <c r="R680" s="81"/>
      <c r="S680" s="81"/>
      <c r="T680" s="81"/>
      <c r="U680" s="81"/>
      <c r="V680" s="82"/>
      <c r="W680" s="81"/>
      <c r="X680" s="83"/>
    </row>
    <row r="681" spans="5:24" ht="15.75" customHeight="1">
      <c r="E681" s="706"/>
      <c r="I681" s="81"/>
      <c r="J681" s="81"/>
      <c r="K681" s="81"/>
      <c r="L681" s="81"/>
      <c r="M681" s="81"/>
      <c r="N681" s="81"/>
      <c r="O681" s="81"/>
      <c r="P681" s="81"/>
      <c r="Q681" s="81"/>
      <c r="R681" s="81"/>
      <c r="S681" s="81"/>
      <c r="T681" s="81"/>
      <c r="U681" s="81"/>
      <c r="V681" s="82"/>
      <c r="W681" s="81"/>
      <c r="X681" s="83"/>
    </row>
    <row r="682" spans="5:24" ht="15.75" customHeight="1">
      <c r="E682" s="706"/>
      <c r="I682" s="81"/>
      <c r="J682" s="81"/>
      <c r="K682" s="81"/>
      <c r="L682" s="81"/>
      <c r="M682" s="81"/>
      <c r="N682" s="81"/>
      <c r="O682" s="81"/>
      <c r="P682" s="81"/>
      <c r="Q682" s="81"/>
      <c r="R682" s="81"/>
      <c r="S682" s="81"/>
      <c r="T682" s="81"/>
      <c r="U682" s="81"/>
      <c r="V682" s="82"/>
      <c r="W682" s="81"/>
      <c r="X682" s="83"/>
    </row>
    <row r="683" spans="5:24" ht="15.75" customHeight="1">
      <c r="E683" s="706"/>
      <c r="I683" s="81"/>
      <c r="J683" s="81"/>
      <c r="K683" s="81"/>
      <c r="L683" s="81"/>
      <c r="M683" s="81"/>
      <c r="N683" s="81"/>
      <c r="O683" s="81"/>
      <c r="P683" s="81"/>
      <c r="Q683" s="81"/>
      <c r="R683" s="81"/>
      <c r="S683" s="81"/>
      <c r="T683" s="81"/>
      <c r="U683" s="81"/>
      <c r="V683" s="82"/>
      <c r="W683" s="81"/>
      <c r="X683" s="83"/>
    </row>
    <row r="684" spans="5:24" ht="15.75" customHeight="1">
      <c r="E684" s="706"/>
      <c r="I684" s="81"/>
      <c r="J684" s="81"/>
      <c r="K684" s="81"/>
      <c r="L684" s="81"/>
      <c r="M684" s="81"/>
      <c r="N684" s="81"/>
      <c r="O684" s="81"/>
      <c r="P684" s="81"/>
      <c r="Q684" s="81"/>
      <c r="R684" s="81"/>
      <c r="S684" s="81"/>
      <c r="T684" s="81"/>
      <c r="U684" s="81"/>
      <c r="V684" s="82"/>
      <c r="W684" s="81"/>
      <c r="X684" s="83"/>
    </row>
    <row r="685" spans="5:24" ht="15.75" customHeight="1">
      <c r="E685" s="706"/>
      <c r="I685" s="81"/>
      <c r="J685" s="81"/>
      <c r="K685" s="81"/>
      <c r="L685" s="81"/>
      <c r="M685" s="81"/>
      <c r="N685" s="81"/>
      <c r="O685" s="81"/>
      <c r="P685" s="81"/>
      <c r="Q685" s="81"/>
      <c r="R685" s="81"/>
      <c r="S685" s="81"/>
      <c r="T685" s="81"/>
      <c r="U685" s="81"/>
      <c r="V685" s="82"/>
      <c r="W685" s="81"/>
      <c r="X685" s="83"/>
    </row>
    <row r="686" spans="5:24" ht="15.75" customHeight="1">
      <c r="E686" s="706"/>
      <c r="I686" s="81"/>
      <c r="J686" s="81"/>
      <c r="K686" s="81"/>
      <c r="L686" s="81"/>
      <c r="M686" s="81"/>
      <c r="N686" s="81"/>
      <c r="O686" s="81"/>
      <c r="P686" s="81"/>
      <c r="Q686" s="81"/>
      <c r="R686" s="81"/>
      <c r="S686" s="81"/>
      <c r="T686" s="81"/>
      <c r="U686" s="81"/>
      <c r="V686" s="82"/>
      <c r="W686" s="81"/>
      <c r="X686" s="83"/>
    </row>
    <row r="687" spans="5:24" ht="15.75" customHeight="1">
      <c r="E687" s="706"/>
      <c r="I687" s="81"/>
      <c r="J687" s="81"/>
      <c r="K687" s="81"/>
      <c r="L687" s="81"/>
      <c r="M687" s="81"/>
      <c r="N687" s="81"/>
      <c r="O687" s="81"/>
      <c r="P687" s="81"/>
      <c r="Q687" s="81"/>
      <c r="R687" s="81"/>
      <c r="S687" s="81"/>
      <c r="T687" s="81"/>
      <c r="U687" s="81"/>
      <c r="V687" s="82"/>
      <c r="W687" s="81"/>
      <c r="X687" s="83"/>
    </row>
    <row r="688" spans="5:24" ht="15.75" customHeight="1">
      <c r="E688" s="706"/>
      <c r="I688" s="81"/>
      <c r="J688" s="81"/>
      <c r="K688" s="81"/>
      <c r="L688" s="81"/>
      <c r="M688" s="81"/>
      <c r="N688" s="81"/>
      <c r="O688" s="81"/>
      <c r="P688" s="81"/>
      <c r="Q688" s="81"/>
      <c r="R688" s="81"/>
      <c r="S688" s="81"/>
      <c r="T688" s="81"/>
      <c r="U688" s="81"/>
      <c r="V688" s="82"/>
      <c r="W688" s="81"/>
      <c r="X688" s="83"/>
    </row>
    <row r="689" spans="5:24" ht="15.75" customHeight="1">
      <c r="E689" s="706"/>
      <c r="I689" s="81"/>
      <c r="J689" s="81"/>
      <c r="K689" s="81"/>
      <c r="L689" s="81"/>
      <c r="M689" s="81"/>
      <c r="N689" s="81"/>
      <c r="O689" s="81"/>
      <c r="P689" s="81"/>
      <c r="Q689" s="81"/>
      <c r="R689" s="81"/>
      <c r="S689" s="81"/>
      <c r="T689" s="81"/>
      <c r="U689" s="81"/>
      <c r="V689" s="82"/>
      <c r="W689" s="81"/>
      <c r="X689" s="83"/>
    </row>
    <row r="690" spans="5:24" ht="15.75" customHeight="1">
      <c r="E690" s="706"/>
      <c r="I690" s="81"/>
      <c r="J690" s="81"/>
      <c r="K690" s="81"/>
      <c r="L690" s="81"/>
      <c r="M690" s="81"/>
      <c r="N690" s="81"/>
      <c r="O690" s="81"/>
      <c r="P690" s="81"/>
      <c r="Q690" s="81"/>
      <c r="R690" s="81"/>
      <c r="S690" s="81"/>
      <c r="T690" s="81"/>
      <c r="U690" s="81"/>
      <c r="V690" s="82"/>
      <c r="W690" s="81"/>
      <c r="X690" s="83"/>
    </row>
    <row r="691" spans="5:24" ht="15.75" customHeight="1">
      <c r="E691" s="706"/>
      <c r="I691" s="81"/>
      <c r="J691" s="81"/>
      <c r="K691" s="81"/>
      <c r="L691" s="81"/>
      <c r="M691" s="81"/>
      <c r="N691" s="81"/>
      <c r="O691" s="81"/>
      <c r="P691" s="81"/>
      <c r="Q691" s="81"/>
      <c r="R691" s="81"/>
      <c r="S691" s="81"/>
      <c r="T691" s="81"/>
      <c r="U691" s="81"/>
      <c r="V691" s="82"/>
      <c r="W691" s="81"/>
      <c r="X691" s="83"/>
    </row>
    <row r="692" spans="5:24" ht="15.75" customHeight="1">
      <c r="E692" s="706"/>
      <c r="I692" s="81"/>
      <c r="J692" s="81"/>
      <c r="K692" s="81"/>
      <c r="L692" s="81"/>
      <c r="M692" s="81"/>
      <c r="N692" s="81"/>
      <c r="O692" s="81"/>
      <c r="P692" s="81"/>
      <c r="Q692" s="81"/>
      <c r="R692" s="81"/>
      <c r="S692" s="81"/>
      <c r="T692" s="81"/>
      <c r="U692" s="81"/>
      <c r="V692" s="82"/>
      <c r="W692" s="81"/>
      <c r="X692" s="83"/>
    </row>
    <row r="693" spans="5:24" ht="15.75" customHeight="1">
      <c r="E693" s="706"/>
      <c r="I693" s="81"/>
      <c r="J693" s="81"/>
      <c r="K693" s="81"/>
      <c r="L693" s="81"/>
      <c r="M693" s="81"/>
      <c r="N693" s="81"/>
      <c r="O693" s="81"/>
      <c r="P693" s="81"/>
      <c r="Q693" s="81"/>
      <c r="R693" s="81"/>
      <c r="S693" s="81"/>
      <c r="T693" s="81"/>
      <c r="U693" s="81"/>
      <c r="V693" s="82"/>
      <c r="W693" s="81"/>
      <c r="X693" s="83"/>
    </row>
    <row r="694" spans="5:24" ht="15.75" customHeight="1">
      <c r="E694" s="706"/>
      <c r="I694" s="81"/>
      <c r="J694" s="81"/>
      <c r="K694" s="81"/>
      <c r="L694" s="81"/>
      <c r="M694" s="81"/>
      <c r="N694" s="81"/>
      <c r="O694" s="81"/>
      <c r="P694" s="81"/>
      <c r="Q694" s="81"/>
      <c r="R694" s="81"/>
      <c r="S694" s="81"/>
      <c r="T694" s="81"/>
      <c r="U694" s="81"/>
      <c r="V694" s="82"/>
      <c r="W694" s="81"/>
      <c r="X694" s="83"/>
    </row>
    <row r="695" spans="5:24" ht="15.75" customHeight="1">
      <c r="E695" s="706"/>
      <c r="I695" s="81"/>
      <c r="J695" s="81"/>
      <c r="K695" s="81"/>
      <c r="L695" s="81"/>
      <c r="M695" s="81"/>
      <c r="N695" s="81"/>
      <c r="O695" s="81"/>
      <c r="P695" s="81"/>
      <c r="Q695" s="81"/>
      <c r="R695" s="81"/>
      <c r="S695" s="81"/>
      <c r="T695" s="81"/>
      <c r="U695" s="81"/>
      <c r="V695" s="82"/>
      <c r="W695" s="81"/>
      <c r="X695" s="83"/>
    </row>
    <row r="696" spans="5:24" ht="15.75" customHeight="1">
      <c r="E696" s="706"/>
      <c r="I696" s="81"/>
      <c r="J696" s="81"/>
      <c r="K696" s="81"/>
      <c r="L696" s="81"/>
      <c r="M696" s="81"/>
      <c r="N696" s="81"/>
      <c r="O696" s="81"/>
      <c r="P696" s="81"/>
      <c r="Q696" s="81"/>
      <c r="R696" s="81"/>
      <c r="S696" s="81"/>
      <c r="T696" s="81"/>
      <c r="U696" s="81"/>
      <c r="V696" s="82"/>
      <c r="W696" s="81"/>
      <c r="X696" s="83"/>
    </row>
    <row r="697" spans="5:24" ht="15.75" customHeight="1">
      <c r="E697" s="706"/>
      <c r="I697" s="81"/>
      <c r="J697" s="81"/>
      <c r="K697" s="81"/>
      <c r="L697" s="81"/>
      <c r="M697" s="81"/>
      <c r="N697" s="81"/>
      <c r="O697" s="81"/>
      <c r="P697" s="81"/>
      <c r="Q697" s="81"/>
      <c r="R697" s="81"/>
      <c r="S697" s="81"/>
      <c r="T697" s="81"/>
      <c r="U697" s="81"/>
      <c r="V697" s="82"/>
      <c r="W697" s="81"/>
      <c r="X697" s="83"/>
    </row>
    <row r="698" spans="5:24" ht="15.75" customHeight="1">
      <c r="E698" s="706"/>
      <c r="I698" s="81"/>
      <c r="J698" s="81"/>
      <c r="K698" s="81"/>
      <c r="L698" s="81"/>
      <c r="M698" s="81"/>
      <c r="N698" s="81"/>
      <c r="O698" s="81"/>
      <c r="P698" s="81"/>
      <c r="Q698" s="81"/>
      <c r="R698" s="81"/>
      <c r="S698" s="81"/>
      <c r="T698" s="81"/>
      <c r="U698" s="81"/>
      <c r="V698" s="82"/>
      <c r="W698" s="81"/>
      <c r="X698" s="83"/>
    </row>
    <row r="699" spans="5:24" ht="15.75" customHeight="1">
      <c r="E699" s="706"/>
      <c r="I699" s="81"/>
      <c r="J699" s="81"/>
      <c r="K699" s="81"/>
      <c r="L699" s="81"/>
      <c r="M699" s="81"/>
      <c r="N699" s="81"/>
      <c r="O699" s="81"/>
      <c r="P699" s="81"/>
      <c r="Q699" s="81"/>
      <c r="R699" s="81"/>
      <c r="S699" s="81"/>
      <c r="T699" s="81"/>
      <c r="U699" s="81"/>
      <c r="V699" s="82"/>
      <c r="W699" s="81"/>
      <c r="X699" s="83"/>
    </row>
    <row r="700" spans="5:24" ht="15.75" customHeight="1">
      <c r="E700" s="706"/>
      <c r="I700" s="81"/>
      <c r="J700" s="81"/>
      <c r="K700" s="81"/>
      <c r="L700" s="81"/>
      <c r="M700" s="81"/>
      <c r="N700" s="81"/>
      <c r="O700" s="81"/>
      <c r="P700" s="81"/>
      <c r="Q700" s="81"/>
      <c r="R700" s="81"/>
      <c r="S700" s="81"/>
      <c r="T700" s="81"/>
      <c r="U700" s="81"/>
      <c r="V700" s="82"/>
      <c r="W700" s="81"/>
      <c r="X700" s="83"/>
    </row>
    <row r="701" spans="5:24" ht="15.75" customHeight="1">
      <c r="E701" s="706"/>
      <c r="I701" s="81"/>
      <c r="J701" s="81"/>
      <c r="K701" s="81"/>
      <c r="L701" s="81"/>
      <c r="M701" s="81"/>
      <c r="N701" s="81"/>
      <c r="O701" s="81"/>
      <c r="P701" s="81"/>
      <c r="Q701" s="81"/>
      <c r="R701" s="81"/>
      <c r="S701" s="81"/>
      <c r="T701" s="81"/>
      <c r="U701" s="81"/>
      <c r="V701" s="82"/>
      <c r="W701" s="81"/>
      <c r="X701" s="83"/>
    </row>
    <row r="702" spans="5:24" ht="15.75" customHeight="1">
      <c r="E702" s="706"/>
      <c r="I702" s="81"/>
      <c r="J702" s="81"/>
      <c r="K702" s="81"/>
      <c r="L702" s="81"/>
      <c r="M702" s="81"/>
      <c r="N702" s="81"/>
      <c r="O702" s="81"/>
      <c r="P702" s="81"/>
      <c r="Q702" s="81"/>
      <c r="R702" s="81"/>
      <c r="S702" s="81"/>
      <c r="T702" s="81"/>
      <c r="U702" s="81"/>
      <c r="V702" s="82"/>
      <c r="W702" s="81"/>
      <c r="X702" s="83"/>
    </row>
    <row r="703" spans="5:24" ht="15.75" customHeight="1">
      <c r="E703" s="706"/>
      <c r="I703" s="81"/>
      <c r="J703" s="81"/>
      <c r="K703" s="81"/>
      <c r="L703" s="81"/>
      <c r="M703" s="81"/>
      <c r="N703" s="81"/>
      <c r="O703" s="81"/>
      <c r="P703" s="81"/>
      <c r="Q703" s="81"/>
      <c r="R703" s="81"/>
      <c r="S703" s="81"/>
      <c r="T703" s="81"/>
      <c r="U703" s="81"/>
      <c r="V703" s="82"/>
      <c r="W703" s="81"/>
      <c r="X703" s="83"/>
    </row>
    <row r="704" spans="5:24" ht="15.75" customHeight="1">
      <c r="E704" s="706"/>
      <c r="I704" s="81"/>
      <c r="J704" s="81"/>
      <c r="K704" s="81"/>
      <c r="L704" s="81"/>
      <c r="M704" s="81"/>
      <c r="N704" s="81"/>
      <c r="O704" s="81"/>
      <c r="P704" s="81"/>
      <c r="Q704" s="81"/>
      <c r="R704" s="81"/>
      <c r="S704" s="81"/>
      <c r="T704" s="81"/>
      <c r="U704" s="81"/>
      <c r="V704" s="82"/>
      <c r="W704" s="81"/>
      <c r="X704" s="83"/>
    </row>
    <row r="705" spans="5:24" ht="15.75" customHeight="1">
      <c r="E705" s="706"/>
      <c r="I705" s="81"/>
      <c r="J705" s="81"/>
      <c r="K705" s="81"/>
      <c r="L705" s="81"/>
      <c r="M705" s="81"/>
      <c r="N705" s="81"/>
      <c r="O705" s="81"/>
      <c r="P705" s="81"/>
      <c r="Q705" s="81"/>
      <c r="R705" s="81"/>
      <c r="S705" s="81"/>
      <c r="T705" s="81"/>
      <c r="U705" s="81"/>
      <c r="V705" s="82"/>
      <c r="W705" s="81"/>
      <c r="X705" s="83"/>
    </row>
    <row r="706" spans="5:24" ht="15.75" customHeight="1">
      <c r="E706" s="706"/>
      <c r="I706" s="81"/>
      <c r="J706" s="81"/>
      <c r="K706" s="81"/>
      <c r="L706" s="81"/>
      <c r="M706" s="81"/>
      <c r="N706" s="81"/>
      <c r="O706" s="81"/>
      <c r="P706" s="81"/>
      <c r="Q706" s="81"/>
      <c r="R706" s="81"/>
      <c r="S706" s="81"/>
      <c r="T706" s="81"/>
      <c r="U706" s="81"/>
      <c r="V706" s="82"/>
      <c r="W706" s="81"/>
      <c r="X706" s="83"/>
    </row>
    <row r="707" spans="5:24" ht="15.75" customHeight="1">
      <c r="E707" s="706"/>
      <c r="I707" s="81"/>
      <c r="J707" s="81"/>
      <c r="K707" s="81"/>
      <c r="L707" s="81"/>
      <c r="M707" s="81"/>
      <c r="N707" s="81"/>
      <c r="O707" s="81"/>
      <c r="P707" s="81"/>
      <c r="Q707" s="81"/>
      <c r="R707" s="81"/>
      <c r="S707" s="81"/>
      <c r="T707" s="81"/>
      <c r="U707" s="81"/>
      <c r="V707" s="82"/>
      <c r="W707" s="81"/>
      <c r="X707" s="83"/>
    </row>
    <row r="708" spans="5:24" ht="15.75" customHeight="1">
      <c r="E708" s="706"/>
      <c r="I708" s="81"/>
      <c r="J708" s="81"/>
      <c r="K708" s="81"/>
      <c r="L708" s="81"/>
      <c r="M708" s="81"/>
      <c r="N708" s="81"/>
      <c r="O708" s="81"/>
      <c r="P708" s="81"/>
      <c r="Q708" s="81"/>
      <c r="R708" s="81"/>
      <c r="S708" s="81"/>
      <c r="T708" s="81"/>
      <c r="U708" s="81"/>
      <c r="V708" s="82"/>
      <c r="W708" s="81"/>
      <c r="X708" s="83"/>
    </row>
    <row r="709" spans="5:24" ht="15.75" customHeight="1">
      <c r="E709" s="706"/>
      <c r="I709" s="81"/>
      <c r="J709" s="81"/>
      <c r="K709" s="81"/>
      <c r="L709" s="81"/>
      <c r="M709" s="81"/>
      <c r="N709" s="81"/>
      <c r="O709" s="81"/>
      <c r="P709" s="81"/>
      <c r="Q709" s="81"/>
      <c r="R709" s="81"/>
      <c r="S709" s="81"/>
      <c r="T709" s="81"/>
      <c r="U709" s="81"/>
      <c r="V709" s="82"/>
      <c r="W709" s="81"/>
      <c r="X709" s="83"/>
    </row>
    <row r="710" spans="5:24" ht="15.75" customHeight="1">
      <c r="E710" s="706"/>
      <c r="I710" s="81"/>
      <c r="J710" s="81"/>
      <c r="K710" s="81"/>
      <c r="L710" s="81"/>
      <c r="M710" s="81"/>
      <c r="N710" s="81"/>
      <c r="O710" s="81"/>
      <c r="P710" s="81"/>
      <c r="Q710" s="81"/>
      <c r="R710" s="81"/>
      <c r="S710" s="81"/>
      <c r="T710" s="81"/>
      <c r="U710" s="81"/>
      <c r="V710" s="82"/>
      <c r="W710" s="81"/>
      <c r="X710" s="83"/>
    </row>
    <row r="711" spans="5:24" ht="15.75" customHeight="1">
      <c r="E711" s="706"/>
      <c r="I711" s="81"/>
      <c r="J711" s="81"/>
      <c r="K711" s="81"/>
      <c r="L711" s="81"/>
      <c r="M711" s="81"/>
      <c r="N711" s="81"/>
      <c r="O711" s="81"/>
      <c r="P711" s="81"/>
      <c r="Q711" s="81"/>
      <c r="R711" s="81"/>
      <c r="S711" s="81"/>
      <c r="T711" s="81"/>
      <c r="U711" s="81"/>
      <c r="V711" s="82"/>
      <c r="W711" s="81"/>
      <c r="X711" s="83"/>
    </row>
    <row r="712" spans="5:24" ht="15.75" customHeight="1">
      <c r="E712" s="706"/>
      <c r="I712" s="81"/>
      <c r="J712" s="81"/>
      <c r="K712" s="81"/>
      <c r="L712" s="81"/>
      <c r="M712" s="81"/>
      <c r="N712" s="81"/>
      <c r="O712" s="81"/>
      <c r="P712" s="81"/>
      <c r="Q712" s="81"/>
      <c r="R712" s="81"/>
      <c r="S712" s="81"/>
      <c r="T712" s="81"/>
      <c r="U712" s="81"/>
      <c r="V712" s="82"/>
      <c r="W712" s="81"/>
      <c r="X712" s="83"/>
    </row>
    <row r="713" spans="5:24" ht="15.75" customHeight="1">
      <c r="E713" s="706"/>
      <c r="I713" s="81"/>
      <c r="J713" s="81"/>
      <c r="K713" s="81"/>
      <c r="L713" s="81"/>
      <c r="M713" s="81"/>
      <c r="N713" s="81"/>
      <c r="O713" s="81"/>
      <c r="P713" s="81"/>
      <c r="Q713" s="81"/>
      <c r="R713" s="81"/>
      <c r="S713" s="81"/>
      <c r="T713" s="81"/>
      <c r="U713" s="81"/>
      <c r="V713" s="82"/>
      <c r="W713" s="81"/>
      <c r="X713" s="83"/>
    </row>
    <row r="714" spans="5:24" ht="15.75" customHeight="1">
      <c r="E714" s="706"/>
      <c r="I714" s="81"/>
      <c r="J714" s="81"/>
      <c r="K714" s="81"/>
      <c r="L714" s="81"/>
      <c r="M714" s="81"/>
      <c r="N714" s="81"/>
      <c r="O714" s="81"/>
      <c r="P714" s="81"/>
      <c r="Q714" s="81"/>
      <c r="R714" s="81"/>
      <c r="S714" s="81"/>
      <c r="T714" s="81"/>
      <c r="U714" s="81"/>
      <c r="V714" s="82"/>
      <c r="W714" s="81"/>
      <c r="X714" s="83"/>
    </row>
    <row r="715" spans="5:24" ht="15.75" customHeight="1">
      <c r="E715" s="706"/>
      <c r="I715" s="81"/>
      <c r="J715" s="81"/>
      <c r="K715" s="81"/>
      <c r="L715" s="81"/>
      <c r="M715" s="81"/>
      <c r="N715" s="81"/>
      <c r="O715" s="81"/>
      <c r="P715" s="81"/>
      <c r="Q715" s="81"/>
      <c r="R715" s="81"/>
      <c r="S715" s="81"/>
      <c r="T715" s="81"/>
      <c r="U715" s="81"/>
      <c r="V715" s="82"/>
      <c r="W715" s="81"/>
      <c r="X715" s="83"/>
    </row>
    <row r="716" spans="5:24" ht="15.75" customHeight="1">
      <c r="E716" s="706"/>
      <c r="I716" s="81"/>
      <c r="J716" s="81"/>
      <c r="K716" s="81"/>
      <c r="L716" s="81"/>
      <c r="M716" s="81"/>
      <c r="N716" s="81"/>
      <c r="O716" s="81"/>
      <c r="P716" s="81"/>
      <c r="Q716" s="81"/>
      <c r="R716" s="81"/>
      <c r="S716" s="81"/>
      <c r="T716" s="81"/>
      <c r="U716" s="81"/>
      <c r="V716" s="82"/>
      <c r="W716" s="81"/>
      <c r="X716" s="83"/>
    </row>
    <row r="717" spans="5:24" ht="15.75" customHeight="1">
      <c r="E717" s="706"/>
      <c r="I717" s="81"/>
      <c r="J717" s="81"/>
      <c r="K717" s="81"/>
      <c r="L717" s="81"/>
      <c r="M717" s="81"/>
      <c r="N717" s="81"/>
      <c r="O717" s="81"/>
      <c r="P717" s="81"/>
      <c r="Q717" s="81"/>
      <c r="R717" s="81"/>
      <c r="S717" s="81"/>
      <c r="T717" s="81"/>
      <c r="U717" s="81"/>
      <c r="V717" s="82"/>
      <c r="W717" s="81"/>
      <c r="X717" s="83"/>
    </row>
    <row r="718" spans="5:24" ht="15.75" customHeight="1">
      <c r="E718" s="706"/>
      <c r="I718" s="81"/>
      <c r="J718" s="81"/>
      <c r="K718" s="81"/>
      <c r="L718" s="81"/>
      <c r="M718" s="81"/>
      <c r="N718" s="81"/>
      <c r="O718" s="81"/>
      <c r="P718" s="81"/>
      <c r="Q718" s="81"/>
      <c r="R718" s="81"/>
      <c r="S718" s="81"/>
      <c r="T718" s="81"/>
      <c r="U718" s="81"/>
      <c r="V718" s="82"/>
      <c r="W718" s="81"/>
      <c r="X718" s="83"/>
    </row>
    <row r="719" spans="5:24" ht="15.75" customHeight="1">
      <c r="E719" s="706"/>
      <c r="I719" s="81"/>
      <c r="J719" s="81"/>
      <c r="K719" s="81"/>
      <c r="L719" s="81"/>
      <c r="M719" s="81"/>
      <c r="N719" s="81"/>
      <c r="O719" s="81"/>
      <c r="P719" s="81"/>
      <c r="Q719" s="81"/>
      <c r="R719" s="81"/>
      <c r="S719" s="81"/>
      <c r="T719" s="81"/>
      <c r="U719" s="81"/>
      <c r="V719" s="82"/>
      <c r="W719" s="81"/>
      <c r="X719" s="83"/>
    </row>
    <row r="720" spans="5:24" ht="15.75" customHeight="1">
      <c r="E720" s="706"/>
      <c r="I720" s="81"/>
      <c r="J720" s="81"/>
      <c r="K720" s="81"/>
      <c r="L720" s="81"/>
      <c r="M720" s="81"/>
      <c r="N720" s="81"/>
      <c r="O720" s="81"/>
      <c r="P720" s="81"/>
      <c r="Q720" s="81"/>
      <c r="R720" s="81"/>
      <c r="S720" s="81"/>
      <c r="T720" s="81"/>
      <c r="U720" s="81"/>
      <c r="V720" s="82"/>
      <c r="W720" s="81"/>
      <c r="X720" s="83"/>
    </row>
    <row r="721" spans="5:24" ht="15.75" customHeight="1">
      <c r="E721" s="706"/>
      <c r="I721" s="81"/>
      <c r="J721" s="81"/>
      <c r="K721" s="81"/>
      <c r="L721" s="81"/>
      <c r="M721" s="81"/>
      <c r="N721" s="81"/>
      <c r="O721" s="81"/>
      <c r="P721" s="81"/>
      <c r="Q721" s="81"/>
      <c r="R721" s="81"/>
      <c r="S721" s="81"/>
      <c r="T721" s="81"/>
      <c r="U721" s="81"/>
      <c r="V721" s="82"/>
      <c r="W721" s="81"/>
      <c r="X721" s="83"/>
    </row>
    <row r="722" spans="5:24" ht="15.75" customHeight="1">
      <c r="E722" s="706"/>
      <c r="I722" s="81"/>
      <c r="J722" s="81"/>
      <c r="K722" s="81"/>
      <c r="L722" s="81"/>
      <c r="M722" s="81"/>
      <c r="N722" s="81"/>
      <c r="O722" s="81"/>
      <c r="P722" s="81"/>
      <c r="Q722" s="81"/>
      <c r="R722" s="81"/>
      <c r="S722" s="81"/>
      <c r="T722" s="81"/>
      <c r="U722" s="81"/>
      <c r="V722" s="82"/>
      <c r="W722" s="81"/>
      <c r="X722" s="83"/>
    </row>
    <row r="723" spans="5:24" ht="15.75" customHeight="1">
      <c r="E723" s="706"/>
      <c r="I723" s="81"/>
      <c r="J723" s="81"/>
      <c r="K723" s="81"/>
      <c r="L723" s="81"/>
      <c r="M723" s="81"/>
      <c r="N723" s="81"/>
      <c r="O723" s="81"/>
      <c r="P723" s="81"/>
      <c r="Q723" s="81"/>
      <c r="R723" s="81"/>
      <c r="S723" s="81"/>
      <c r="T723" s="81"/>
      <c r="U723" s="81"/>
      <c r="V723" s="82"/>
      <c r="W723" s="81"/>
      <c r="X723" s="83"/>
    </row>
    <row r="724" spans="5:24" ht="15.75" customHeight="1">
      <c r="E724" s="706"/>
      <c r="I724" s="81"/>
      <c r="J724" s="81"/>
      <c r="K724" s="81"/>
      <c r="L724" s="81"/>
      <c r="M724" s="81"/>
      <c r="N724" s="81"/>
      <c r="O724" s="81"/>
      <c r="P724" s="81"/>
      <c r="Q724" s="81"/>
      <c r="R724" s="81"/>
      <c r="S724" s="81"/>
      <c r="T724" s="81"/>
      <c r="U724" s="81"/>
      <c r="V724" s="82"/>
      <c r="W724" s="81"/>
      <c r="X724" s="83"/>
    </row>
    <row r="725" spans="5:24" ht="15.75" customHeight="1">
      <c r="E725" s="706"/>
      <c r="I725" s="81"/>
      <c r="J725" s="81"/>
      <c r="K725" s="81"/>
      <c r="L725" s="81"/>
      <c r="M725" s="81"/>
      <c r="N725" s="81"/>
      <c r="O725" s="81"/>
      <c r="P725" s="81"/>
      <c r="Q725" s="81"/>
      <c r="R725" s="81"/>
      <c r="S725" s="81"/>
      <c r="T725" s="81"/>
      <c r="U725" s="81"/>
      <c r="V725" s="82"/>
      <c r="W725" s="81"/>
      <c r="X725" s="83"/>
    </row>
    <row r="726" spans="5:24" ht="15.75" customHeight="1">
      <c r="E726" s="706"/>
      <c r="I726" s="81"/>
      <c r="J726" s="81"/>
      <c r="K726" s="81"/>
      <c r="L726" s="81"/>
      <c r="M726" s="81"/>
      <c r="N726" s="81"/>
      <c r="O726" s="81"/>
      <c r="P726" s="81"/>
      <c r="Q726" s="81"/>
      <c r="R726" s="81"/>
      <c r="S726" s="81"/>
      <c r="T726" s="81"/>
      <c r="U726" s="81"/>
      <c r="V726" s="82"/>
      <c r="W726" s="81"/>
      <c r="X726" s="83"/>
    </row>
    <row r="727" spans="5:24" ht="15.75" customHeight="1">
      <c r="E727" s="706"/>
      <c r="I727" s="81"/>
      <c r="J727" s="81"/>
      <c r="K727" s="81"/>
      <c r="L727" s="81"/>
      <c r="M727" s="81"/>
      <c r="N727" s="81"/>
      <c r="O727" s="81"/>
      <c r="P727" s="81"/>
      <c r="Q727" s="81"/>
      <c r="R727" s="81"/>
      <c r="S727" s="81"/>
      <c r="T727" s="81"/>
      <c r="U727" s="81"/>
      <c r="V727" s="82"/>
      <c r="W727" s="81"/>
      <c r="X727" s="83"/>
    </row>
    <row r="728" spans="5:24" ht="15.75" customHeight="1">
      <c r="E728" s="706"/>
      <c r="I728" s="81"/>
      <c r="J728" s="81"/>
      <c r="K728" s="81"/>
      <c r="L728" s="81"/>
      <c r="M728" s="81"/>
      <c r="N728" s="81"/>
      <c r="O728" s="81"/>
      <c r="P728" s="81"/>
      <c r="Q728" s="81"/>
      <c r="R728" s="81"/>
      <c r="S728" s="81"/>
      <c r="T728" s="81"/>
      <c r="U728" s="81"/>
      <c r="V728" s="82"/>
      <c r="W728" s="81"/>
      <c r="X728" s="83"/>
    </row>
    <row r="729" spans="5:24" ht="15.75" customHeight="1">
      <c r="E729" s="706"/>
      <c r="I729" s="81"/>
      <c r="J729" s="81"/>
      <c r="K729" s="81"/>
      <c r="L729" s="81"/>
      <c r="M729" s="81"/>
      <c r="N729" s="81"/>
      <c r="O729" s="81"/>
      <c r="P729" s="81"/>
      <c r="Q729" s="81"/>
      <c r="R729" s="81"/>
      <c r="S729" s="81"/>
      <c r="T729" s="81"/>
      <c r="U729" s="81"/>
      <c r="V729" s="82"/>
      <c r="W729" s="81"/>
      <c r="X729" s="83"/>
    </row>
    <row r="730" spans="5:24" ht="15.75" customHeight="1">
      <c r="E730" s="706"/>
      <c r="I730" s="81"/>
      <c r="J730" s="81"/>
      <c r="K730" s="81"/>
      <c r="L730" s="81"/>
      <c r="M730" s="81"/>
      <c r="N730" s="81"/>
      <c r="O730" s="81"/>
      <c r="P730" s="81"/>
      <c r="Q730" s="81"/>
      <c r="R730" s="81"/>
      <c r="S730" s="81"/>
      <c r="T730" s="81"/>
      <c r="U730" s="81"/>
      <c r="V730" s="82"/>
      <c r="W730" s="81"/>
      <c r="X730" s="83"/>
    </row>
    <row r="731" spans="5:24" ht="15.75" customHeight="1">
      <c r="E731" s="706"/>
      <c r="I731" s="81"/>
      <c r="J731" s="81"/>
      <c r="K731" s="81"/>
      <c r="L731" s="81"/>
      <c r="M731" s="81"/>
      <c r="N731" s="81"/>
      <c r="O731" s="81"/>
      <c r="P731" s="81"/>
      <c r="Q731" s="81"/>
      <c r="R731" s="81"/>
      <c r="S731" s="81"/>
      <c r="T731" s="81"/>
      <c r="U731" s="81"/>
      <c r="V731" s="82"/>
      <c r="W731" s="81"/>
      <c r="X731" s="83"/>
    </row>
    <row r="732" spans="5:24" ht="15.75" customHeight="1">
      <c r="E732" s="706"/>
      <c r="I732" s="81"/>
      <c r="J732" s="81"/>
      <c r="K732" s="81"/>
      <c r="L732" s="81"/>
      <c r="M732" s="81"/>
      <c r="N732" s="81"/>
      <c r="O732" s="81"/>
      <c r="P732" s="81"/>
      <c r="Q732" s="81"/>
      <c r="R732" s="81"/>
      <c r="S732" s="81"/>
      <c r="T732" s="81"/>
      <c r="U732" s="81"/>
      <c r="V732" s="82"/>
      <c r="W732" s="81"/>
      <c r="X732" s="83"/>
    </row>
    <row r="733" spans="5:24" ht="15.75" customHeight="1">
      <c r="E733" s="706"/>
      <c r="I733" s="81"/>
      <c r="J733" s="81"/>
      <c r="K733" s="81"/>
      <c r="L733" s="81"/>
      <c r="M733" s="81"/>
      <c r="N733" s="81"/>
      <c r="O733" s="81"/>
      <c r="P733" s="81"/>
      <c r="Q733" s="81"/>
      <c r="R733" s="81"/>
      <c r="S733" s="81"/>
      <c r="T733" s="81"/>
      <c r="U733" s="81"/>
      <c r="V733" s="82"/>
      <c r="W733" s="81"/>
      <c r="X733" s="83"/>
    </row>
    <row r="734" spans="5:24" ht="15.75" customHeight="1">
      <c r="E734" s="706"/>
      <c r="I734" s="81"/>
      <c r="J734" s="81"/>
      <c r="K734" s="81"/>
      <c r="L734" s="81"/>
      <c r="M734" s="81"/>
      <c r="N734" s="81"/>
      <c r="O734" s="81"/>
      <c r="P734" s="81"/>
      <c r="Q734" s="81"/>
      <c r="R734" s="81"/>
      <c r="S734" s="81"/>
      <c r="T734" s="81"/>
      <c r="U734" s="81"/>
      <c r="V734" s="82"/>
      <c r="W734" s="81"/>
      <c r="X734" s="83"/>
    </row>
    <row r="735" spans="5:24" ht="15.75" customHeight="1">
      <c r="E735" s="706"/>
      <c r="I735" s="81"/>
      <c r="J735" s="81"/>
      <c r="K735" s="81"/>
      <c r="L735" s="81"/>
      <c r="M735" s="81"/>
      <c r="N735" s="81"/>
      <c r="O735" s="81"/>
      <c r="P735" s="81"/>
      <c r="Q735" s="81"/>
      <c r="R735" s="81"/>
      <c r="S735" s="81"/>
      <c r="T735" s="81"/>
      <c r="U735" s="81"/>
      <c r="V735" s="82"/>
      <c r="W735" s="81"/>
      <c r="X735" s="83"/>
    </row>
    <row r="736" spans="5:24" ht="15.75" customHeight="1">
      <c r="E736" s="706"/>
      <c r="I736" s="81"/>
      <c r="J736" s="81"/>
      <c r="K736" s="81"/>
      <c r="L736" s="81"/>
      <c r="M736" s="81"/>
      <c r="N736" s="81"/>
      <c r="O736" s="81"/>
      <c r="P736" s="81"/>
      <c r="Q736" s="81"/>
      <c r="R736" s="81"/>
      <c r="S736" s="81"/>
      <c r="T736" s="81"/>
      <c r="U736" s="81"/>
      <c r="V736" s="82"/>
      <c r="W736" s="81"/>
      <c r="X736" s="83"/>
    </row>
    <row r="737" spans="5:24" ht="15.75" customHeight="1">
      <c r="E737" s="706"/>
      <c r="I737" s="81"/>
      <c r="J737" s="81"/>
      <c r="K737" s="81"/>
      <c r="L737" s="81"/>
      <c r="M737" s="81"/>
      <c r="N737" s="81"/>
      <c r="O737" s="81"/>
      <c r="P737" s="81"/>
      <c r="Q737" s="81"/>
      <c r="R737" s="81"/>
      <c r="S737" s="81"/>
      <c r="T737" s="81"/>
      <c r="U737" s="81"/>
      <c r="V737" s="82"/>
      <c r="W737" s="81"/>
      <c r="X737" s="83"/>
    </row>
    <row r="738" spans="5:24" ht="15.75" customHeight="1">
      <c r="E738" s="706"/>
      <c r="I738" s="81"/>
      <c r="J738" s="81"/>
      <c r="K738" s="81"/>
      <c r="L738" s="81"/>
      <c r="M738" s="81"/>
      <c r="N738" s="81"/>
      <c r="O738" s="81"/>
      <c r="P738" s="81"/>
      <c r="Q738" s="81"/>
      <c r="R738" s="81"/>
      <c r="S738" s="81"/>
      <c r="T738" s="81"/>
      <c r="U738" s="81"/>
      <c r="V738" s="82"/>
      <c r="W738" s="81"/>
      <c r="X738" s="83"/>
    </row>
    <row r="739" spans="5:24" ht="15.75" customHeight="1">
      <c r="E739" s="706"/>
      <c r="I739" s="81"/>
      <c r="J739" s="81"/>
      <c r="K739" s="81"/>
      <c r="L739" s="81"/>
      <c r="M739" s="81"/>
      <c r="N739" s="81"/>
      <c r="O739" s="81"/>
      <c r="P739" s="81"/>
      <c r="Q739" s="81"/>
      <c r="R739" s="81"/>
      <c r="S739" s="81"/>
      <c r="T739" s="81"/>
      <c r="U739" s="81"/>
      <c r="V739" s="82"/>
      <c r="W739" s="81"/>
      <c r="X739" s="83"/>
    </row>
    <row r="740" spans="5:24" ht="15.75" customHeight="1">
      <c r="E740" s="706"/>
      <c r="I740" s="81"/>
      <c r="J740" s="81"/>
      <c r="K740" s="81"/>
      <c r="L740" s="81"/>
      <c r="M740" s="81"/>
      <c r="N740" s="81"/>
      <c r="O740" s="81"/>
      <c r="P740" s="81"/>
      <c r="Q740" s="81"/>
      <c r="R740" s="81"/>
      <c r="S740" s="81"/>
      <c r="T740" s="81"/>
      <c r="U740" s="81"/>
      <c r="V740" s="82"/>
      <c r="W740" s="81"/>
      <c r="X740" s="83"/>
    </row>
    <row r="741" spans="5:24" ht="15.75" customHeight="1">
      <c r="E741" s="706"/>
      <c r="I741" s="81"/>
      <c r="J741" s="81"/>
      <c r="K741" s="81"/>
      <c r="L741" s="81"/>
      <c r="M741" s="81"/>
      <c r="N741" s="81"/>
      <c r="O741" s="81"/>
      <c r="P741" s="81"/>
      <c r="Q741" s="81"/>
      <c r="R741" s="81"/>
      <c r="S741" s="81"/>
      <c r="T741" s="81"/>
      <c r="U741" s="81"/>
      <c r="V741" s="82"/>
      <c r="W741" s="81"/>
      <c r="X741" s="83"/>
    </row>
    <row r="742" spans="5:24" ht="15.75" customHeight="1">
      <c r="E742" s="706"/>
      <c r="I742" s="81"/>
      <c r="J742" s="81"/>
      <c r="K742" s="81"/>
      <c r="L742" s="81"/>
      <c r="M742" s="81"/>
      <c r="N742" s="81"/>
      <c r="O742" s="81"/>
      <c r="P742" s="81"/>
      <c r="Q742" s="81"/>
      <c r="R742" s="81"/>
      <c r="S742" s="81"/>
      <c r="T742" s="81"/>
      <c r="U742" s="81"/>
      <c r="V742" s="82"/>
      <c r="W742" s="81"/>
      <c r="X742" s="83"/>
    </row>
    <row r="743" spans="5:24" ht="15.75" customHeight="1">
      <c r="E743" s="706"/>
      <c r="I743" s="81"/>
      <c r="J743" s="81"/>
      <c r="K743" s="81"/>
      <c r="L743" s="81"/>
      <c r="M743" s="81"/>
      <c r="N743" s="81"/>
      <c r="O743" s="81"/>
      <c r="P743" s="81"/>
      <c r="Q743" s="81"/>
      <c r="R743" s="81"/>
      <c r="S743" s="81"/>
      <c r="T743" s="81"/>
      <c r="U743" s="81"/>
      <c r="V743" s="82"/>
      <c r="W743" s="81"/>
      <c r="X743" s="83"/>
    </row>
    <row r="744" spans="5:24" ht="15.75" customHeight="1">
      <c r="E744" s="706"/>
      <c r="I744" s="81"/>
      <c r="J744" s="81"/>
      <c r="K744" s="81"/>
      <c r="L744" s="81"/>
      <c r="M744" s="81"/>
      <c r="N744" s="81"/>
      <c r="O744" s="81"/>
      <c r="P744" s="81"/>
      <c r="Q744" s="81"/>
      <c r="R744" s="81"/>
      <c r="S744" s="81"/>
      <c r="T744" s="81"/>
      <c r="U744" s="81"/>
      <c r="V744" s="82"/>
      <c r="W744" s="81"/>
      <c r="X744" s="83"/>
    </row>
    <row r="745" spans="5:24" ht="15.75" customHeight="1">
      <c r="E745" s="706"/>
      <c r="I745" s="81"/>
      <c r="J745" s="81"/>
      <c r="K745" s="81"/>
      <c r="L745" s="81"/>
      <c r="M745" s="81"/>
      <c r="N745" s="81"/>
      <c r="O745" s="81"/>
      <c r="P745" s="81"/>
      <c r="Q745" s="81"/>
      <c r="R745" s="81"/>
      <c r="S745" s="81"/>
      <c r="T745" s="81"/>
      <c r="U745" s="81"/>
      <c r="V745" s="82"/>
      <c r="W745" s="81"/>
      <c r="X745" s="83"/>
    </row>
    <row r="746" spans="5:24" ht="15.75" customHeight="1">
      <c r="E746" s="706"/>
      <c r="I746" s="81"/>
      <c r="J746" s="81"/>
      <c r="K746" s="81"/>
      <c r="L746" s="81"/>
      <c r="M746" s="81"/>
      <c r="N746" s="81"/>
      <c r="O746" s="81"/>
      <c r="P746" s="81"/>
      <c r="Q746" s="81"/>
      <c r="R746" s="81"/>
      <c r="S746" s="81"/>
      <c r="T746" s="81"/>
      <c r="U746" s="81"/>
      <c r="V746" s="82"/>
      <c r="W746" s="81"/>
      <c r="X746" s="83"/>
    </row>
    <row r="747" spans="5:24" ht="15.75" customHeight="1">
      <c r="E747" s="706"/>
      <c r="I747" s="81"/>
      <c r="J747" s="81"/>
      <c r="K747" s="81"/>
      <c r="L747" s="81"/>
      <c r="M747" s="81"/>
      <c r="N747" s="81"/>
      <c r="O747" s="81"/>
      <c r="P747" s="81"/>
      <c r="Q747" s="81"/>
      <c r="R747" s="81"/>
      <c r="S747" s="81"/>
      <c r="T747" s="81"/>
      <c r="U747" s="81"/>
      <c r="V747" s="82"/>
      <c r="W747" s="81"/>
      <c r="X747" s="83"/>
    </row>
    <row r="748" spans="5:24" ht="15.75" customHeight="1">
      <c r="E748" s="706"/>
      <c r="I748" s="81"/>
      <c r="J748" s="81"/>
      <c r="K748" s="81"/>
      <c r="L748" s="81"/>
      <c r="M748" s="81"/>
      <c r="N748" s="81"/>
      <c r="O748" s="81"/>
      <c r="P748" s="81"/>
      <c r="Q748" s="81"/>
      <c r="R748" s="81"/>
      <c r="S748" s="81"/>
      <c r="T748" s="81"/>
      <c r="U748" s="81"/>
      <c r="V748" s="82"/>
      <c r="W748" s="81"/>
      <c r="X748" s="83"/>
    </row>
    <row r="749" spans="5:24" ht="15.75" customHeight="1">
      <c r="E749" s="706"/>
      <c r="I749" s="81"/>
      <c r="J749" s="81"/>
      <c r="K749" s="81"/>
      <c r="L749" s="81"/>
      <c r="M749" s="81"/>
      <c r="N749" s="81"/>
      <c r="O749" s="81"/>
      <c r="P749" s="81"/>
      <c r="Q749" s="81"/>
      <c r="R749" s="81"/>
      <c r="S749" s="81"/>
      <c r="T749" s="81"/>
      <c r="U749" s="81"/>
      <c r="V749" s="82"/>
      <c r="W749" s="81"/>
      <c r="X749" s="83"/>
    </row>
    <row r="750" spans="5:24" ht="15.75" customHeight="1">
      <c r="E750" s="706"/>
      <c r="I750" s="81"/>
      <c r="J750" s="81"/>
      <c r="K750" s="81"/>
      <c r="L750" s="81"/>
      <c r="M750" s="81"/>
      <c r="N750" s="81"/>
      <c r="O750" s="81"/>
      <c r="P750" s="81"/>
      <c r="Q750" s="81"/>
      <c r="R750" s="81"/>
      <c r="S750" s="81"/>
      <c r="T750" s="81"/>
      <c r="U750" s="81"/>
      <c r="V750" s="82"/>
      <c r="W750" s="81"/>
      <c r="X750" s="83"/>
    </row>
    <row r="751" spans="5:24" ht="15.75" customHeight="1">
      <c r="E751" s="706"/>
      <c r="I751" s="81"/>
      <c r="J751" s="81"/>
      <c r="K751" s="81"/>
      <c r="L751" s="81"/>
      <c r="M751" s="81"/>
      <c r="N751" s="81"/>
      <c r="O751" s="81"/>
      <c r="P751" s="81"/>
      <c r="Q751" s="81"/>
      <c r="R751" s="81"/>
      <c r="S751" s="81"/>
      <c r="T751" s="81"/>
      <c r="U751" s="81"/>
      <c r="V751" s="82"/>
      <c r="W751" s="81"/>
      <c r="X751" s="83"/>
    </row>
    <row r="752" spans="5:24" ht="15.75" customHeight="1">
      <c r="E752" s="706"/>
      <c r="I752" s="81"/>
      <c r="J752" s="81"/>
      <c r="K752" s="81"/>
      <c r="L752" s="81"/>
      <c r="M752" s="81"/>
      <c r="N752" s="81"/>
      <c r="O752" s="81"/>
      <c r="P752" s="81"/>
      <c r="Q752" s="81"/>
      <c r="R752" s="81"/>
      <c r="S752" s="81"/>
      <c r="T752" s="81"/>
      <c r="U752" s="81"/>
      <c r="V752" s="82"/>
      <c r="W752" s="81"/>
      <c r="X752" s="83"/>
    </row>
    <row r="753" spans="5:24" ht="15.75" customHeight="1">
      <c r="E753" s="706"/>
      <c r="I753" s="81"/>
      <c r="J753" s="81"/>
      <c r="K753" s="81"/>
      <c r="L753" s="81"/>
      <c r="M753" s="81"/>
      <c r="N753" s="81"/>
      <c r="O753" s="81"/>
      <c r="P753" s="81"/>
      <c r="Q753" s="81"/>
      <c r="R753" s="81"/>
      <c r="S753" s="81"/>
      <c r="T753" s="81"/>
      <c r="U753" s="81"/>
      <c r="V753" s="82"/>
      <c r="W753" s="81"/>
      <c r="X753" s="83"/>
    </row>
    <row r="754" spans="5:24" ht="15.75" customHeight="1">
      <c r="E754" s="706"/>
      <c r="I754" s="81"/>
      <c r="J754" s="81"/>
      <c r="K754" s="81"/>
      <c r="L754" s="81"/>
      <c r="M754" s="81"/>
      <c r="N754" s="81"/>
      <c r="O754" s="81"/>
      <c r="P754" s="81"/>
      <c r="Q754" s="81"/>
      <c r="R754" s="81"/>
      <c r="S754" s="81"/>
      <c r="T754" s="81"/>
      <c r="U754" s="81"/>
      <c r="V754" s="82"/>
      <c r="W754" s="81"/>
      <c r="X754" s="83"/>
    </row>
    <row r="755" spans="5:24" ht="15.75" customHeight="1">
      <c r="E755" s="706"/>
      <c r="I755" s="81"/>
      <c r="J755" s="81"/>
      <c r="K755" s="81"/>
      <c r="L755" s="81"/>
      <c r="M755" s="81"/>
      <c r="N755" s="81"/>
      <c r="O755" s="81"/>
      <c r="P755" s="81"/>
      <c r="Q755" s="81"/>
      <c r="R755" s="81"/>
      <c r="S755" s="81"/>
      <c r="T755" s="81"/>
      <c r="U755" s="81"/>
      <c r="V755" s="82"/>
      <c r="W755" s="81"/>
      <c r="X755" s="83"/>
    </row>
    <row r="756" spans="5:24" ht="15.75" customHeight="1">
      <c r="E756" s="706"/>
      <c r="I756" s="81"/>
      <c r="J756" s="81"/>
      <c r="K756" s="81"/>
      <c r="L756" s="81"/>
      <c r="M756" s="81"/>
      <c r="N756" s="81"/>
      <c r="O756" s="81"/>
      <c r="P756" s="81"/>
      <c r="Q756" s="81"/>
      <c r="R756" s="81"/>
      <c r="S756" s="81"/>
      <c r="T756" s="81"/>
      <c r="U756" s="81"/>
      <c r="V756" s="82"/>
      <c r="W756" s="81"/>
      <c r="X756" s="83"/>
    </row>
    <row r="757" spans="5:24" ht="15.75" customHeight="1">
      <c r="E757" s="706"/>
      <c r="I757" s="81"/>
      <c r="J757" s="81"/>
      <c r="K757" s="81"/>
      <c r="L757" s="81"/>
      <c r="M757" s="81"/>
      <c r="N757" s="81"/>
      <c r="O757" s="81"/>
      <c r="P757" s="81"/>
      <c r="Q757" s="81"/>
      <c r="R757" s="81"/>
      <c r="S757" s="81"/>
      <c r="T757" s="81"/>
      <c r="U757" s="81"/>
      <c r="V757" s="82"/>
      <c r="W757" s="81"/>
      <c r="X757" s="83"/>
    </row>
    <row r="758" spans="5:24" ht="15.75" customHeight="1">
      <c r="E758" s="706"/>
      <c r="I758" s="81"/>
      <c r="J758" s="81"/>
      <c r="K758" s="81"/>
      <c r="L758" s="81"/>
      <c r="M758" s="81"/>
      <c r="N758" s="81"/>
      <c r="O758" s="81"/>
      <c r="P758" s="81"/>
      <c r="Q758" s="81"/>
      <c r="R758" s="81"/>
      <c r="S758" s="81"/>
      <c r="T758" s="81"/>
      <c r="U758" s="81"/>
      <c r="V758" s="82"/>
      <c r="W758" s="81"/>
      <c r="X758" s="83"/>
    </row>
    <row r="759" spans="5:24" ht="15.75" customHeight="1">
      <c r="E759" s="706"/>
      <c r="I759" s="81"/>
      <c r="J759" s="81"/>
      <c r="K759" s="81"/>
      <c r="L759" s="81"/>
      <c r="M759" s="81"/>
      <c r="N759" s="81"/>
      <c r="O759" s="81"/>
      <c r="P759" s="81"/>
      <c r="Q759" s="81"/>
      <c r="R759" s="81"/>
      <c r="S759" s="81"/>
      <c r="T759" s="81"/>
      <c r="U759" s="81"/>
      <c r="V759" s="82"/>
      <c r="W759" s="81"/>
      <c r="X759" s="83"/>
    </row>
    <row r="760" spans="5:24" ht="15.75" customHeight="1">
      <c r="E760" s="706"/>
      <c r="I760" s="81"/>
      <c r="J760" s="81"/>
      <c r="K760" s="81"/>
      <c r="L760" s="81"/>
      <c r="M760" s="81"/>
      <c r="N760" s="81"/>
      <c r="O760" s="81"/>
      <c r="P760" s="81"/>
      <c r="Q760" s="81"/>
      <c r="R760" s="81"/>
      <c r="S760" s="81"/>
      <c r="T760" s="81"/>
      <c r="U760" s="81"/>
      <c r="V760" s="82"/>
      <c r="W760" s="81"/>
      <c r="X760" s="83"/>
    </row>
    <row r="761" spans="5:24" ht="15.75" customHeight="1">
      <c r="E761" s="706"/>
      <c r="I761" s="81"/>
      <c r="J761" s="81"/>
      <c r="K761" s="81"/>
      <c r="L761" s="81"/>
      <c r="M761" s="81"/>
      <c r="N761" s="81"/>
      <c r="O761" s="81"/>
      <c r="P761" s="81"/>
      <c r="Q761" s="81"/>
      <c r="R761" s="81"/>
      <c r="S761" s="81"/>
      <c r="T761" s="81"/>
      <c r="U761" s="81"/>
      <c r="V761" s="82"/>
      <c r="W761" s="81"/>
      <c r="X761" s="83"/>
    </row>
    <row r="762" spans="5:24" ht="15.75" customHeight="1">
      <c r="E762" s="706"/>
      <c r="I762" s="81"/>
      <c r="J762" s="81"/>
      <c r="K762" s="81"/>
      <c r="L762" s="81"/>
      <c r="M762" s="81"/>
      <c r="N762" s="81"/>
      <c r="O762" s="81"/>
      <c r="P762" s="81"/>
      <c r="Q762" s="81"/>
      <c r="R762" s="81"/>
      <c r="S762" s="81"/>
      <c r="T762" s="81"/>
      <c r="U762" s="81"/>
      <c r="V762" s="82"/>
      <c r="W762" s="81"/>
      <c r="X762" s="83"/>
    </row>
    <row r="763" spans="5:24" ht="15.75" customHeight="1">
      <c r="E763" s="706"/>
      <c r="I763" s="81"/>
      <c r="J763" s="81"/>
      <c r="K763" s="81"/>
      <c r="L763" s="81"/>
      <c r="M763" s="81"/>
      <c r="N763" s="81"/>
      <c r="O763" s="81"/>
      <c r="P763" s="81"/>
      <c r="Q763" s="81"/>
      <c r="R763" s="81"/>
      <c r="S763" s="81"/>
      <c r="T763" s="81"/>
      <c r="U763" s="81"/>
      <c r="V763" s="82"/>
      <c r="W763" s="81"/>
      <c r="X763" s="83"/>
    </row>
    <row r="764" spans="5:24" ht="15.75" customHeight="1">
      <c r="E764" s="706"/>
      <c r="I764" s="81"/>
      <c r="J764" s="81"/>
      <c r="K764" s="81"/>
      <c r="L764" s="81"/>
      <c r="M764" s="81"/>
      <c r="N764" s="81"/>
      <c r="O764" s="81"/>
      <c r="P764" s="81"/>
      <c r="Q764" s="81"/>
      <c r="R764" s="81"/>
      <c r="S764" s="81"/>
      <c r="T764" s="81"/>
      <c r="U764" s="81"/>
      <c r="V764" s="82"/>
      <c r="W764" s="81"/>
      <c r="X764" s="83"/>
    </row>
    <row r="765" spans="5:24" ht="15.75" customHeight="1">
      <c r="E765" s="706"/>
      <c r="I765" s="81"/>
      <c r="J765" s="81"/>
      <c r="K765" s="81"/>
      <c r="L765" s="81"/>
      <c r="M765" s="81"/>
      <c r="N765" s="81"/>
      <c r="O765" s="81"/>
      <c r="P765" s="81"/>
      <c r="Q765" s="81"/>
      <c r="R765" s="81"/>
      <c r="S765" s="81"/>
      <c r="T765" s="81"/>
      <c r="U765" s="81"/>
      <c r="V765" s="82"/>
      <c r="W765" s="81"/>
      <c r="X765" s="83"/>
    </row>
    <row r="766" spans="5:24" ht="15.75" customHeight="1">
      <c r="E766" s="706"/>
      <c r="I766" s="81"/>
      <c r="J766" s="81"/>
      <c r="K766" s="81"/>
      <c r="L766" s="81"/>
      <c r="M766" s="81"/>
      <c r="N766" s="81"/>
      <c r="O766" s="81"/>
      <c r="P766" s="81"/>
      <c r="Q766" s="81"/>
      <c r="R766" s="81"/>
      <c r="S766" s="81"/>
      <c r="T766" s="81"/>
      <c r="U766" s="81"/>
      <c r="V766" s="82"/>
      <c r="W766" s="81"/>
      <c r="X766" s="83"/>
    </row>
    <row r="767" spans="5:24" ht="15.75" customHeight="1">
      <c r="E767" s="706"/>
      <c r="I767" s="81"/>
      <c r="J767" s="81"/>
      <c r="K767" s="81"/>
      <c r="L767" s="81"/>
      <c r="M767" s="81"/>
      <c r="N767" s="81"/>
      <c r="O767" s="81"/>
      <c r="P767" s="81"/>
      <c r="Q767" s="81"/>
      <c r="R767" s="81"/>
      <c r="S767" s="81"/>
      <c r="T767" s="81"/>
      <c r="U767" s="81"/>
      <c r="V767" s="82"/>
      <c r="W767" s="81"/>
      <c r="X767" s="83"/>
    </row>
    <row r="768" spans="5:24" ht="15.75" customHeight="1">
      <c r="E768" s="706"/>
      <c r="I768" s="81"/>
      <c r="J768" s="81"/>
      <c r="K768" s="81"/>
      <c r="L768" s="81"/>
      <c r="M768" s="81"/>
      <c r="N768" s="81"/>
      <c r="O768" s="81"/>
      <c r="P768" s="81"/>
      <c r="Q768" s="81"/>
      <c r="R768" s="81"/>
      <c r="S768" s="81"/>
      <c r="T768" s="81"/>
      <c r="U768" s="81"/>
      <c r="V768" s="82"/>
      <c r="W768" s="81"/>
      <c r="X768" s="83"/>
    </row>
    <row r="769" spans="5:24" ht="15.75" customHeight="1">
      <c r="E769" s="706"/>
      <c r="I769" s="81"/>
      <c r="J769" s="81"/>
      <c r="K769" s="81"/>
      <c r="L769" s="81"/>
      <c r="M769" s="81"/>
      <c r="N769" s="81"/>
      <c r="O769" s="81"/>
      <c r="P769" s="81"/>
      <c r="Q769" s="81"/>
      <c r="R769" s="81"/>
      <c r="S769" s="81"/>
      <c r="T769" s="81"/>
      <c r="U769" s="81"/>
      <c r="V769" s="82"/>
      <c r="W769" s="81"/>
      <c r="X769" s="83"/>
    </row>
    <row r="770" spans="5:24" ht="15.75" customHeight="1">
      <c r="E770" s="706"/>
      <c r="I770" s="81"/>
      <c r="J770" s="81"/>
      <c r="K770" s="81"/>
      <c r="L770" s="81"/>
      <c r="M770" s="81"/>
      <c r="N770" s="81"/>
      <c r="O770" s="81"/>
      <c r="P770" s="81"/>
      <c r="Q770" s="81"/>
      <c r="R770" s="81"/>
      <c r="S770" s="81"/>
      <c r="T770" s="81"/>
      <c r="U770" s="81"/>
      <c r="V770" s="82"/>
      <c r="W770" s="81"/>
      <c r="X770" s="83"/>
    </row>
    <row r="771" spans="5:24" ht="15.75" customHeight="1">
      <c r="E771" s="706"/>
      <c r="I771" s="81"/>
      <c r="J771" s="81"/>
      <c r="K771" s="81"/>
      <c r="L771" s="81"/>
      <c r="M771" s="81"/>
      <c r="N771" s="81"/>
      <c r="O771" s="81"/>
      <c r="P771" s="81"/>
      <c r="Q771" s="81"/>
      <c r="R771" s="81"/>
      <c r="S771" s="81"/>
      <c r="T771" s="81"/>
      <c r="U771" s="81"/>
      <c r="V771" s="82"/>
      <c r="W771" s="81"/>
      <c r="X771" s="83"/>
    </row>
    <row r="772" spans="5:24" ht="15.75" customHeight="1">
      <c r="E772" s="706"/>
      <c r="I772" s="81"/>
      <c r="J772" s="81"/>
      <c r="K772" s="81"/>
      <c r="L772" s="81"/>
      <c r="M772" s="81"/>
      <c r="N772" s="81"/>
      <c r="O772" s="81"/>
      <c r="P772" s="81"/>
      <c r="Q772" s="81"/>
      <c r="R772" s="81"/>
      <c r="S772" s="81"/>
      <c r="T772" s="81"/>
      <c r="U772" s="81"/>
      <c r="V772" s="82"/>
      <c r="W772" s="81"/>
      <c r="X772" s="83"/>
    </row>
    <row r="773" spans="5:24" ht="15.75" customHeight="1">
      <c r="E773" s="706"/>
      <c r="I773" s="81"/>
      <c r="J773" s="81"/>
      <c r="K773" s="81"/>
      <c r="L773" s="81"/>
      <c r="M773" s="81"/>
      <c r="N773" s="81"/>
      <c r="O773" s="81"/>
      <c r="P773" s="81"/>
      <c r="Q773" s="81"/>
      <c r="R773" s="81"/>
      <c r="S773" s="81"/>
      <c r="T773" s="81"/>
      <c r="U773" s="81"/>
      <c r="V773" s="82"/>
      <c r="W773" s="81"/>
      <c r="X773" s="83"/>
    </row>
    <row r="774" spans="5:24" ht="15.75" customHeight="1">
      <c r="E774" s="706"/>
      <c r="I774" s="81"/>
      <c r="J774" s="81"/>
      <c r="K774" s="81"/>
      <c r="L774" s="81"/>
      <c r="M774" s="81"/>
      <c r="N774" s="81"/>
      <c r="O774" s="81"/>
      <c r="P774" s="81"/>
      <c r="Q774" s="81"/>
      <c r="R774" s="81"/>
      <c r="S774" s="81"/>
      <c r="T774" s="81"/>
      <c r="U774" s="81"/>
      <c r="V774" s="82"/>
      <c r="W774" s="81"/>
      <c r="X774" s="83"/>
    </row>
    <row r="775" spans="5:24" ht="15.75" customHeight="1">
      <c r="E775" s="706"/>
      <c r="I775" s="81"/>
      <c r="J775" s="81"/>
      <c r="K775" s="81"/>
      <c r="L775" s="81"/>
      <c r="M775" s="81"/>
      <c r="N775" s="81"/>
      <c r="O775" s="81"/>
      <c r="P775" s="81"/>
      <c r="Q775" s="81"/>
      <c r="R775" s="81"/>
      <c r="S775" s="81"/>
      <c r="T775" s="81"/>
      <c r="U775" s="81"/>
      <c r="V775" s="82"/>
      <c r="W775" s="81"/>
      <c r="X775" s="83"/>
    </row>
    <row r="776" spans="5:24" ht="15.75" customHeight="1">
      <c r="E776" s="706"/>
      <c r="I776" s="81"/>
      <c r="J776" s="81"/>
      <c r="K776" s="81"/>
      <c r="L776" s="81"/>
      <c r="M776" s="81"/>
      <c r="N776" s="81"/>
      <c r="O776" s="81"/>
      <c r="P776" s="81"/>
      <c r="Q776" s="81"/>
      <c r="R776" s="81"/>
      <c r="S776" s="81"/>
      <c r="T776" s="81"/>
      <c r="U776" s="81"/>
      <c r="V776" s="82"/>
      <c r="W776" s="81"/>
      <c r="X776" s="83"/>
    </row>
    <row r="777" spans="5:24" ht="15.75" customHeight="1">
      <c r="E777" s="706"/>
      <c r="I777" s="81"/>
      <c r="J777" s="81"/>
      <c r="K777" s="81"/>
      <c r="L777" s="81"/>
      <c r="M777" s="81"/>
      <c r="N777" s="81"/>
      <c r="O777" s="81"/>
      <c r="P777" s="81"/>
      <c r="Q777" s="81"/>
      <c r="R777" s="81"/>
      <c r="S777" s="81"/>
      <c r="T777" s="81"/>
      <c r="U777" s="81"/>
      <c r="V777" s="82"/>
      <c r="W777" s="81"/>
      <c r="X777" s="83"/>
    </row>
    <row r="778" spans="5:24" ht="15.75" customHeight="1">
      <c r="E778" s="706"/>
      <c r="I778" s="81"/>
      <c r="J778" s="81"/>
      <c r="K778" s="81"/>
      <c r="L778" s="81"/>
      <c r="M778" s="81"/>
      <c r="N778" s="81"/>
      <c r="O778" s="81"/>
      <c r="P778" s="81"/>
      <c r="Q778" s="81"/>
      <c r="R778" s="81"/>
      <c r="S778" s="81"/>
      <c r="T778" s="81"/>
      <c r="U778" s="81"/>
      <c r="V778" s="82"/>
      <c r="W778" s="81"/>
      <c r="X778" s="83"/>
    </row>
    <row r="779" spans="5:24" ht="15.75" customHeight="1">
      <c r="E779" s="706"/>
      <c r="I779" s="81"/>
      <c r="J779" s="81"/>
      <c r="K779" s="81"/>
      <c r="L779" s="81"/>
      <c r="M779" s="81"/>
      <c r="N779" s="81"/>
      <c r="O779" s="81"/>
      <c r="P779" s="81"/>
      <c r="Q779" s="81"/>
      <c r="R779" s="81"/>
      <c r="S779" s="81"/>
      <c r="T779" s="81"/>
      <c r="U779" s="81"/>
      <c r="V779" s="82"/>
      <c r="W779" s="81"/>
      <c r="X779" s="83"/>
    </row>
    <row r="780" spans="5:24" ht="15.75" customHeight="1">
      <c r="E780" s="706"/>
      <c r="I780" s="81"/>
      <c r="J780" s="81"/>
      <c r="K780" s="81"/>
      <c r="L780" s="81"/>
      <c r="M780" s="81"/>
      <c r="N780" s="81"/>
      <c r="O780" s="81"/>
      <c r="P780" s="81"/>
      <c r="Q780" s="81"/>
      <c r="R780" s="81"/>
      <c r="S780" s="81"/>
      <c r="T780" s="81"/>
      <c r="U780" s="81"/>
      <c r="V780" s="82"/>
      <c r="W780" s="81"/>
      <c r="X780" s="83"/>
    </row>
    <row r="781" spans="5:24" ht="15.75" customHeight="1">
      <c r="E781" s="706"/>
      <c r="I781" s="81"/>
      <c r="J781" s="81"/>
      <c r="K781" s="81"/>
      <c r="L781" s="81"/>
      <c r="M781" s="81"/>
      <c r="N781" s="81"/>
      <c r="O781" s="81"/>
      <c r="P781" s="81"/>
      <c r="Q781" s="81"/>
      <c r="R781" s="81"/>
      <c r="S781" s="81"/>
      <c r="T781" s="81"/>
      <c r="U781" s="81"/>
      <c r="V781" s="82"/>
      <c r="W781" s="81"/>
      <c r="X781" s="83"/>
    </row>
    <row r="782" spans="5:24" ht="15.75" customHeight="1">
      <c r="E782" s="706"/>
      <c r="I782" s="81"/>
      <c r="J782" s="81"/>
      <c r="K782" s="81"/>
      <c r="L782" s="81"/>
      <c r="M782" s="81"/>
      <c r="N782" s="81"/>
      <c r="O782" s="81"/>
      <c r="P782" s="81"/>
      <c r="Q782" s="81"/>
      <c r="R782" s="81"/>
      <c r="S782" s="81"/>
      <c r="T782" s="81"/>
      <c r="U782" s="81"/>
      <c r="V782" s="82"/>
      <c r="W782" s="81"/>
      <c r="X782" s="83"/>
    </row>
    <row r="783" spans="5:24" ht="15.75" customHeight="1">
      <c r="E783" s="706"/>
      <c r="I783" s="81"/>
      <c r="J783" s="81"/>
      <c r="K783" s="81"/>
      <c r="L783" s="81"/>
      <c r="M783" s="81"/>
      <c r="N783" s="81"/>
      <c r="O783" s="81"/>
      <c r="P783" s="81"/>
      <c r="Q783" s="81"/>
      <c r="R783" s="81"/>
      <c r="S783" s="81"/>
      <c r="T783" s="81"/>
      <c r="U783" s="81"/>
      <c r="V783" s="82"/>
      <c r="W783" s="81"/>
      <c r="X783" s="83"/>
    </row>
    <row r="784" spans="5:24" ht="15.75" customHeight="1">
      <c r="E784" s="706"/>
      <c r="I784" s="81"/>
      <c r="J784" s="81"/>
      <c r="K784" s="81"/>
      <c r="L784" s="81"/>
      <c r="M784" s="81"/>
      <c r="N784" s="81"/>
      <c r="O784" s="81"/>
      <c r="P784" s="81"/>
      <c r="Q784" s="81"/>
      <c r="R784" s="81"/>
      <c r="S784" s="81"/>
      <c r="T784" s="81"/>
      <c r="U784" s="81"/>
      <c r="V784" s="82"/>
      <c r="W784" s="81"/>
      <c r="X784" s="83"/>
    </row>
    <row r="785" spans="5:24" ht="15.75" customHeight="1">
      <c r="E785" s="706"/>
      <c r="I785" s="81"/>
      <c r="J785" s="81"/>
      <c r="K785" s="81"/>
      <c r="L785" s="81"/>
      <c r="M785" s="81"/>
      <c r="N785" s="81"/>
      <c r="O785" s="81"/>
      <c r="P785" s="81"/>
      <c r="Q785" s="81"/>
      <c r="R785" s="81"/>
      <c r="S785" s="81"/>
      <c r="T785" s="81"/>
      <c r="U785" s="81"/>
      <c r="V785" s="82"/>
      <c r="W785" s="81"/>
      <c r="X785" s="83"/>
    </row>
    <row r="786" spans="5:24" ht="15.75" customHeight="1">
      <c r="E786" s="706"/>
      <c r="I786" s="81"/>
      <c r="J786" s="81"/>
      <c r="K786" s="81"/>
      <c r="L786" s="81"/>
      <c r="M786" s="81"/>
      <c r="N786" s="81"/>
      <c r="O786" s="81"/>
      <c r="P786" s="81"/>
      <c r="Q786" s="81"/>
      <c r="R786" s="81"/>
      <c r="S786" s="81"/>
      <c r="T786" s="81"/>
      <c r="U786" s="81"/>
      <c r="V786" s="82"/>
      <c r="W786" s="81"/>
      <c r="X786" s="83"/>
    </row>
    <row r="787" spans="5:24" ht="15.75" customHeight="1">
      <c r="E787" s="706"/>
      <c r="I787" s="81"/>
      <c r="J787" s="81"/>
      <c r="K787" s="81"/>
      <c r="L787" s="81"/>
      <c r="M787" s="81"/>
      <c r="N787" s="81"/>
      <c r="O787" s="81"/>
      <c r="P787" s="81"/>
      <c r="Q787" s="81"/>
      <c r="R787" s="81"/>
      <c r="S787" s="81"/>
      <c r="T787" s="81"/>
      <c r="U787" s="81"/>
      <c r="V787" s="82"/>
      <c r="W787" s="81"/>
      <c r="X787" s="83"/>
    </row>
    <row r="788" spans="5:24" ht="15.75" customHeight="1">
      <c r="E788" s="706"/>
      <c r="I788" s="81"/>
      <c r="J788" s="81"/>
      <c r="K788" s="81"/>
      <c r="L788" s="81"/>
      <c r="M788" s="81"/>
      <c r="N788" s="81"/>
      <c r="O788" s="81"/>
      <c r="P788" s="81"/>
      <c r="Q788" s="81"/>
      <c r="R788" s="81"/>
      <c r="S788" s="81"/>
      <c r="T788" s="81"/>
      <c r="U788" s="81"/>
      <c r="V788" s="82"/>
      <c r="W788" s="81"/>
      <c r="X788" s="83"/>
    </row>
    <row r="789" spans="5:24" ht="15.75" customHeight="1">
      <c r="E789" s="706"/>
      <c r="I789" s="81"/>
      <c r="J789" s="81"/>
      <c r="K789" s="81"/>
      <c r="L789" s="81"/>
      <c r="M789" s="81"/>
      <c r="N789" s="81"/>
      <c r="O789" s="81"/>
      <c r="P789" s="81"/>
      <c r="Q789" s="81"/>
      <c r="R789" s="81"/>
      <c r="S789" s="81"/>
      <c r="T789" s="81"/>
      <c r="U789" s="81"/>
      <c r="V789" s="82"/>
      <c r="W789" s="81"/>
      <c r="X789" s="83"/>
    </row>
    <row r="790" spans="5:24" ht="15.75" customHeight="1">
      <c r="E790" s="706"/>
      <c r="I790" s="81"/>
      <c r="J790" s="81"/>
      <c r="K790" s="81"/>
      <c r="L790" s="81"/>
      <c r="M790" s="81"/>
      <c r="N790" s="81"/>
      <c r="O790" s="81"/>
      <c r="P790" s="81"/>
      <c r="Q790" s="81"/>
      <c r="R790" s="81"/>
      <c r="S790" s="81"/>
      <c r="T790" s="81"/>
      <c r="U790" s="81"/>
      <c r="V790" s="82"/>
      <c r="W790" s="81"/>
      <c r="X790" s="83"/>
    </row>
    <row r="791" spans="5:24" ht="15.75" customHeight="1">
      <c r="E791" s="706"/>
      <c r="I791" s="81"/>
      <c r="J791" s="81"/>
      <c r="K791" s="81"/>
      <c r="L791" s="81"/>
      <c r="M791" s="81"/>
      <c r="N791" s="81"/>
      <c r="O791" s="81"/>
      <c r="P791" s="81"/>
      <c r="Q791" s="81"/>
      <c r="R791" s="81"/>
      <c r="S791" s="81"/>
      <c r="T791" s="81"/>
      <c r="U791" s="81"/>
      <c r="V791" s="82"/>
      <c r="W791" s="81"/>
      <c r="X791" s="83"/>
    </row>
    <row r="792" spans="5:24" ht="15.75" customHeight="1">
      <c r="E792" s="706"/>
      <c r="I792" s="81"/>
      <c r="J792" s="81"/>
      <c r="K792" s="81"/>
      <c r="L792" s="81"/>
      <c r="M792" s="81"/>
      <c r="N792" s="81"/>
      <c r="O792" s="81"/>
      <c r="P792" s="81"/>
      <c r="Q792" s="81"/>
      <c r="R792" s="81"/>
      <c r="S792" s="81"/>
      <c r="T792" s="81"/>
      <c r="U792" s="81"/>
      <c r="V792" s="82"/>
      <c r="W792" s="81"/>
      <c r="X792" s="83"/>
    </row>
    <row r="793" spans="5:24" ht="15.75" customHeight="1">
      <c r="E793" s="706"/>
      <c r="I793" s="81"/>
      <c r="J793" s="81"/>
      <c r="K793" s="81"/>
      <c r="L793" s="81"/>
      <c r="M793" s="81"/>
      <c r="N793" s="81"/>
      <c r="O793" s="81"/>
      <c r="P793" s="81"/>
      <c r="Q793" s="81"/>
      <c r="R793" s="81"/>
      <c r="S793" s="81"/>
      <c r="T793" s="81"/>
      <c r="U793" s="81"/>
      <c r="V793" s="82"/>
      <c r="W793" s="81"/>
      <c r="X793" s="83"/>
    </row>
    <row r="794" spans="5:24" ht="15.75" customHeight="1">
      <c r="E794" s="706"/>
      <c r="I794" s="81"/>
      <c r="J794" s="81"/>
      <c r="K794" s="81"/>
      <c r="L794" s="81"/>
      <c r="M794" s="81"/>
      <c r="N794" s="81"/>
      <c r="O794" s="81"/>
      <c r="P794" s="81"/>
      <c r="Q794" s="81"/>
      <c r="R794" s="81"/>
      <c r="S794" s="81"/>
      <c r="T794" s="81"/>
      <c r="U794" s="81"/>
      <c r="V794" s="82"/>
      <c r="W794" s="81"/>
      <c r="X794" s="83"/>
    </row>
    <row r="795" spans="5:24" ht="15.75" customHeight="1">
      <c r="E795" s="706"/>
      <c r="I795" s="81"/>
      <c r="J795" s="81"/>
      <c r="K795" s="81"/>
      <c r="L795" s="81"/>
      <c r="M795" s="81"/>
      <c r="N795" s="81"/>
      <c r="O795" s="81"/>
      <c r="P795" s="81"/>
      <c r="Q795" s="81"/>
      <c r="R795" s="81"/>
      <c r="S795" s="81"/>
      <c r="T795" s="81"/>
      <c r="U795" s="81"/>
      <c r="V795" s="82"/>
      <c r="W795" s="81"/>
      <c r="X795" s="83"/>
    </row>
    <row r="796" spans="5:24" ht="15.75" customHeight="1">
      <c r="E796" s="706"/>
      <c r="I796" s="81"/>
      <c r="J796" s="81"/>
      <c r="K796" s="81"/>
      <c r="L796" s="81"/>
      <c r="M796" s="81"/>
      <c r="N796" s="81"/>
      <c r="O796" s="81"/>
      <c r="P796" s="81"/>
      <c r="Q796" s="81"/>
      <c r="R796" s="81"/>
      <c r="S796" s="81"/>
      <c r="T796" s="81"/>
      <c r="U796" s="81"/>
      <c r="V796" s="82"/>
      <c r="W796" s="81"/>
      <c r="X796" s="83"/>
    </row>
    <row r="797" spans="5:24" ht="15.75" customHeight="1">
      <c r="E797" s="706"/>
      <c r="I797" s="81"/>
      <c r="J797" s="81"/>
      <c r="K797" s="81"/>
      <c r="L797" s="81"/>
      <c r="M797" s="81"/>
      <c r="N797" s="81"/>
      <c r="O797" s="81"/>
      <c r="P797" s="81"/>
      <c r="Q797" s="81"/>
      <c r="R797" s="81"/>
      <c r="S797" s="81"/>
      <c r="T797" s="81"/>
      <c r="U797" s="81"/>
      <c r="V797" s="82"/>
      <c r="W797" s="81"/>
      <c r="X797" s="83"/>
    </row>
    <row r="798" spans="5:24" ht="15.75" customHeight="1">
      <c r="E798" s="706"/>
      <c r="I798" s="81"/>
      <c r="J798" s="81"/>
      <c r="K798" s="81"/>
      <c r="L798" s="81"/>
      <c r="M798" s="81"/>
      <c r="N798" s="81"/>
      <c r="O798" s="81"/>
      <c r="P798" s="81"/>
      <c r="Q798" s="81"/>
      <c r="R798" s="81"/>
      <c r="S798" s="81"/>
      <c r="T798" s="81"/>
      <c r="U798" s="81"/>
      <c r="V798" s="82"/>
      <c r="W798" s="81"/>
      <c r="X798" s="83"/>
    </row>
    <row r="799" spans="5:24" ht="15.75" customHeight="1">
      <c r="E799" s="706"/>
      <c r="I799" s="81"/>
      <c r="J799" s="81"/>
      <c r="K799" s="81"/>
      <c r="L799" s="81"/>
      <c r="M799" s="81"/>
      <c r="N799" s="81"/>
      <c r="O799" s="81"/>
      <c r="P799" s="81"/>
      <c r="Q799" s="81"/>
      <c r="R799" s="81"/>
      <c r="S799" s="81"/>
      <c r="T799" s="81"/>
      <c r="U799" s="81"/>
      <c r="V799" s="82"/>
      <c r="W799" s="81"/>
      <c r="X799" s="83"/>
    </row>
    <row r="800" spans="5:24" ht="15.75" customHeight="1">
      <c r="E800" s="706"/>
      <c r="I800" s="81"/>
      <c r="J800" s="81"/>
      <c r="K800" s="81"/>
      <c r="L800" s="81"/>
      <c r="M800" s="81"/>
      <c r="N800" s="81"/>
      <c r="O800" s="81"/>
      <c r="P800" s="81"/>
      <c r="Q800" s="81"/>
      <c r="R800" s="81"/>
      <c r="S800" s="81"/>
      <c r="T800" s="81"/>
      <c r="U800" s="81"/>
      <c r="V800" s="82"/>
      <c r="W800" s="81"/>
      <c r="X800" s="83"/>
    </row>
    <row r="801" spans="5:24" ht="15.75" customHeight="1">
      <c r="E801" s="706"/>
      <c r="I801" s="81"/>
      <c r="J801" s="81"/>
      <c r="K801" s="81"/>
      <c r="L801" s="81"/>
      <c r="M801" s="81"/>
      <c r="N801" s="81"/>
      <c r="O801" s="81"/>
      <c r="P801" s="81"/>
      <c r="Q801" s="81"/>
      <c r="R801" s="81"/>
      <c r="S801" s="81"/>
      <c r="T801" s="81"/>
      <c r="U801" s="81"/>
      <c r="V801" s="82"/>
      <c r="W801" s="81"/>
      <c r="X801" s="83"/>
    </row>
    <row r="802" spans="5:24" ht="15.75" customHeight="1">
      <c r="E802" s="706"/>
      <c r="I802" s="81"/>
      <c r="J802" s="81"/>
      <c r="K802" s="81"/>
      <c r="L802" s="81"/>
      <c r="M802" s="81"/>
      <c r="N802" s="81"/>
      <c r="O802" s="81"/>
      <c r="P802" s="81"/>
      <c r="Q802" s="81"/>
      <c r="R802" s="81"/>
      <c r="S802" s="81"/>
      <c r="T802" s="81"/>
      <c r="U802" s="81"/>
      <c r="V802" s="82"/>
      <c r="W802" s="81"/>
      <c r="X802" s="83"/>
    </row>
    <row r="803" spans="5:24" ht="15.75" customHeight="1">
      <c r="E803" s="706"/>
      <c r="I803" s="81"/>
      <c r="J803" s="81"/>
      <c r="K803" s="81"/>
      <c r="L803" s="81"/>
      <c r="M803" s="81"/>
      <c r="N803" s="81"/>
      <c r="O803" s="81"/>
      <c r="P803" s="81"/>
      <c r="Q803" s="81"/>
      <c r="R803" s="81"/>
      <c r="S803" s="81"/>
      <c r="T803" s="81"/>
      <c r="U803" s="81"/>
      <c r="V803" s="82"/>
      <c r="W803" s="81"/>
      <c r="X803" s="83"/>
    </row>
    <row r="804" spans="5:24" ht="15.75" customHeight="1">
      <c r="E804" s="706"/>
      <c r="I804" s="81"/>
      <c r="J804" s="81"/>
      <c r="K804" s="81"/>
      <c r="L804" s="81"/>
      <c r="M804" s="81"/>
      <c r="N804" s="81"/>
      <c r="O804" s="81"/>
      <c r="P804" s="81"/>
      <c r="Q804" s="81"/>
      <c r="R804" s="81"/>
      <c r="S804" s="81"/>
      <c r="T804" s="81"/>
      <c r="U804" s="81"/>
      <c r="V804" s="82"/>
      <c r="W804" s="81"/>
      <c r="X804" s="83"/>
    </row>
    <row r="805" spans="5:24" ht="15.75" customHeight="1">
      <c r="E805" s="706"/>
      <c r="I805" s="81"/>
      <c r="J805" s="81"/>
      <c r="K805" s="81"/>
      <c r="L805" s="81"/>
      <c r="M805" s="81"/>
      <c r="N805" s="81"/>
      <c r="O805" s="81"/>
      <c r="P805" s="81"/>
      <c r="Q805" s="81"/>
      <c r="R805" s="81"/>
      <c r="S805" s="81"/>
      <c r="T805" s="81"/>
      <c r="U805" s="81"/>
      <c r="V805" s="82"/>
      <c r="W805" s="81"/>
      <c r="X805" s="83"/>
    </row>
    <row r="806" spans="5:24" ht="15.75" customHeight="1">
      <c r="E806" s="706"/>
      <c r="I806" s="81"/>
      <c r="J806" s="81"/>
      <c r="K806" s="81"/>
      <c r="L806" s="81"/>
      <c r="M806" s="81"/>
      <c r="N806" s="81"/>
      <c r="O806" s="81"/>
      <c r="P806" s="81"/>
      <c r="Q806" s="81"/>
      <c r="R806" s="81"/>
      <c r="S806" s="81"/>
      <c r="T806" s="81"/>
      <c r="U806" s="81"/>
      <c r="V806" s="82"/>
      <c r="W806" s="81"/>
      <c r="X806" s="83"/>
    </row>
    <row r="807" spans="5:24" ht="15.75" customHeight="1">
      <c r="E807" s="706"/>
      <c r="I807" s="81"/>
      <c r="J807" s="81"/>
      <c r="K807" s="81"/>
      <c r="L807" s="81"/>
      <c r="M807" s="81"/>
      <c r="N807" s="81"/>
      <c r="O807" s="81"/>
      <c r="P807" s="81"/>
      <c r="Q807" s="81"/>
      <c r="R807" s="81"/>
      <c r="S807" s="81"/>
      <c r="T807" s="81"/>
      <c r="U807" s="81"/>
      <c r="V807" s="82"/>
      <c r="W807" s="81"/>
      <c r="X807" s="83"/>
    </row>
    <row r="808" spans="5:24" ht="15.75" customHeight="1">
      <c r="E808" s="706"/>
      <c r="I808" s="81"/>
      <c r="J808" s="81"/>
      <c r="K808" s="81"/>
      <c r="L808" s="81"/>
      <c r="M808" s="81"/>
      <c r="N808" s="81"/>
      <c r="O808" s="81"/>
      <c r="P808" s="81"/>
      <c r="Q808" s="81"/>
      <c r="R808" s="81"/>
      <c r="S808" s="81"/>
      <c r="T808" s="81"/>
      <c r="U808" s="81"/>
      <c r="V808" s="82"/>
      <c r="W808" s="81"/>
      <c r="X808" s="83"/>
    </row>
    <row r="809" spans="5:24" ht="15.75" customHeight="1">
      <c r="E809" s="706"/>
      <c r="I809" s="81"/>
      <c r="J809" s="81"/>
      <c r="K809" s="81"/>
      <c r="L809" s="81"/>
      <c r="M809" s="81"/>
      <c r="N809" s="81"/>
      <c r="O809" s="81"/>
      <c r="P809" s="81"/>
      <c r="Q809" s="81"/>
      <c r="R809" s="81"/>
      <c r="S809" s="81"/>
      <c r="T809" s="81"/>
      <c r="U809" s="81"/>
      <c r="V809" s="82"/>
      <c r="W809" s="81"/>
      <c r="X809" s="83"/>
    </row>
    <row r="810" spans="5:24" ht="15.75" customHeight="1">
      <c r="E810" s="706"/>
      <c r="I810" s="81"/>
      <c r="J810" s="81"/>
      <c r="K810" s="81"/>
      <c r="L810" s="81"/>
      <c r="M810" s="81"/>
      <c r="N810" s="81"/>
      <c r="O810" s="81"/>
      <c r="P810" s="81"/>
      <c r="Q810" s="81"/>
      <c r="R810" s="81"/>
      <c r="S810" s="81"/>
      <c r="T810" s="81"/>
      <c r="U810" s="81"/>
      <c r="V810" s="82"/>
      <c r="W810" s="81"/>
      <c r="X810" s="83"/>
    </row>
    <row r="811" spans="5:24" ht="15.75" customHeight="1">
      <c r="E811" s="706"/>
      <c r="I811" s="81"/>
      <c r="J811" s="81"/>
      <c r="K811" s="81"/>
      <c r="L811" s="81"/>
      <c r="M811" s="81"/>
      <c r="N811" s="81"/>
      <c r="O811" s="81"/>
      <c r="P811" s="81"/>
      <c r="Q811" s="81"/>
      <c r="R811" s="81"/>
      <c r="S811" s="81"/>
      <c r="T811" s="81"/>
      <c r="U811" s="81"/>
      <c r="V811" s="82"/>
      <c r="W811" s="81"/>
      <c r="X811" s="83"/>
    </row>
    <row r="812" spans="5:24" ht="15.75" customHeight="1">
      <c r="E812" s="706"/>
      <c r="I812" s="81"/>
      <c r="J812" s="81"/>
      <c r="K812" s="81"/>
      <c r="L812" s="81"/>
      <c r="M812" s="81"/>
      <c r="N812" s="81"/>
      <c r="O812" s="81"/>
      <c r="P812" s="81"/>
      <c r="Q812" s="81"/>
      <c r="R812" s="81"/>
      <c r="S812" s="81"/>
      <c r="T812" s="81"/>
      <c r="U812" s="81"/>
      <c r="V812" s="82"/>
      <c r="W812" s="81"/>
      <c r="X812" s="83"/>
    </row>
    <row r="813" spans="5:24" ht="15.75" customHeight="1">
      <c r="E813" s="706"/>
      <c r="I813" s="81"/>
      <c r="J813" s="81"/>
      <c r="K813" s="81"/>
      <c r="L813" s="81"/>
      <c r="M813" s="81"/>
      <c r="N813" s="81"/>
      <c r="O813" s="81"/>
      <c r="P813" s="81"/>
      <c r="Q813" s="81"/>
      <c r="R813" s="81"/>
      <c r="S813" s="81"/>
      <c r="T813" s="81"/>
      <c r="U813" s="81"/>
      <c r="V813" s="82"/>
      <c r="W813" s="81"/>
      <c r="X813" s="83"/>
    </row>
    <row r="814" spans="5:24" ht="15.75" customHeight="1">
      <c r="E814" s="706"/>
      <c r="I814" s="81"/>
      <c r="J814" s="81"/>
      <c r="K814" s="81"/>
      <c r="L814" s="81"/>
      <c r="M814" s="81"/>
      <c r="N814" s="81"/>
      <c r="O814" s="81"/>
      <c r="P814" s="81"/>
      <c r="Q814" s="81"/>
      <c r="R814" s="81"/>
      <c r="S814" s="81"/>
      <c r="T814" s="81"/>
      <c r="U814" s="81"/>
      <c r="V814" s="82"/>
      <c r="W814" s="81"/>
      <c r="X814" s="83"/>
    </row>
    <row r="815" spans="5:24" ht="15.75" customHeight="1">
      <c r="E815" s="706"/>
      <c r="I815" s="81"/>
      <c r="J815" s="81"/>
      <c r="K815" s="81"/>
      <c r="L815" s="81"/>
      <c r="M815" s="81"/>
      <c r="N815" s="81"/>
      <c r="O815" s="81"/>
      <c r="P815" s="81"/>
      <c r="Q815" s="81"/>
      <c r="R815" s="81"/>
      <c r="S815" s="81"/>
      <c r="T815" s="81"/>
      <c r="U815" s="81"/>
      <c r="V815" s="82"/>
      <c r="W815" s="81"/>
      <c r="X815" s="83"/>
    </row>
    <row r="816" spans="5:24" ht="15.75" customHeight="1">
      <c r="E816" s="706"/>
      <c r="I816" s="81"/>
      <c r="J816" s="81"/>
      <c r="K816" s="81"/>
      <c r="L816" s="81"/>
      <c r="M816" s="81"/>
      <c r="N816" s="81"/>
      <c r="O816" s="81"/>
      <c r="P816" s="81"/>
      <c r="Q816" s="81"/>
      <c r="R816" s="81"/>
      <c r="S816" s="81"/>
      <c r="T816" s="81"/>
      <c r="U816" s="81"/>
      <c r="V816" s="82"/>
      <c r="W816" s="81"/>
      <c r="X816" s="83"/>
    </row>
    <row r="817" spans="5:24" ht="15.75" customHeight="1">
      <c r="E817" s="706"/>
      <c r="I817" s="81"/>
      <c r="J817" s="81"/>
      <c r="K817" s="81"/>
      <c r="L817" s="81"/>
      <c r="M817" s="81"/>
      <c r="N817" s="81"/>
      <c r="O817" s="81"/>
      <c r="P817" s="81"/>
      <c r="Q817" s="81"/>
      <c r="R817" s="81"/>
      <c r="S817" s="81"/>
      <c r="T817" s="81"/>
      <c r="U817" s="81"/>
      <c r="V817" s="82"/>
      <c r="W817" s="81"/>
      <c r="X817" s="83"/>
    </row>
    <row r="818" spans="5:24" ht="15.75" customHeight="1">
      <c r="E818" s="706"/>
      <c r="I818" s="81"/>
      <c r="J818" s="81"/>
      <c r="K818" s="81"/>
      <c r="L818" s="81"/>
      <c r="M818" s="81"/>
      <c r="N818" s="81"/>
      <c r="O818" s="81"/>
      <c r="P818" s="81"/>
      <c r="Q818" s="81"/>
      <c r="R818" s="81"/>
      <c r="S818" s="81"/>
      <c r="T818" s="81"/>
      <c r="U818" s="81"/>
      <c r="V818" s="82"/>
      <c r="W818" s="81"/>
      <c r="X818" s="83"/>
    </row>
    <row r="819" spans="5:24" ht="15.75" customHeight="1">
      <c r="E819" s="706"/>
      <c r="I819" s="81"/>
      <c r="J819" s="81"/>
      <c r="K819" s="81"/>
      <c r="L819" s="81"/>
      <c r="M819" s="81"/>
      <c r="N819" s="81"/>
      <c r="O819" s="81"/>
      <c r="P819" s="81"/>
      <c r="Q819" s="81"/>
      <c r="R819" s="81"/>
      <c r="S819" s="81"/>
      <c r="T819" s="81"/>
      <c r="U819" s="81"/>
      <c r="V819" s="82"/>
      <c r="W819" s="81"/>
      <c r="X819" s="83"/>
    </row>
    <row r="820" spans="5:24" ht="15.75" customHeight="1">
      <c r="E820" s="706"/>
      <c r="I820" s="81"/>
      <c r="J820" s="81"/>
      <c r="K820" s="81"/>
      <c r="L820" s="81"/>
      <c r="M820" s="81"/>
      <c r="N820" s="81"/>
      <c r="O820" s="81"/>
      <c r="P820" s="81"/>
      <c r="Q820" s="81"/>
      <c r="R820" s="81"/>
      <c r="S820" s="81"/>
      <c r="T820" s="81"/>
      <c r="U820" s="81"/>
      <c r="V820" s="82"/>
      <c r="W820" s="81"/>
      <c r="X820" s="83"/>
    </row>
    <row r="821" spans="5:24" ht="15.75" customHeight="1">
      <c r="E821" s="706"/>
      <c r="I821" s="81"/>
      <c r="J821" s="81"/>
      <c r="K821" s="81"/>
      <c r="L821" s="81"/>
      <c r="M821" s="81"/>
      <c r="N821" s="81"/>
      <c r="O821" s="81"/>
      <c r="P821" s="81"/>
      <c r="Q821" s="81"/>
      <c r="R821" s="81"/>
      <c r="S821" s="81"/>
      <c r="T821" s="81"/>
      <c r="U821" s="81"/>
      <c r="V821" s="82"/>
      <c r="W821" s="81"/>
      <c r="X821" s="83"/>
    </row>
    <row r="822" spans="5:24" ht="15.75" customHeight="1">
      <c r="E822" s="706"/>
      <c r="I822" s="81"/>
      <c r="J822" s="81"/>
      <c r="K822" s="81"/>
      <c r="L822" s="81"/>
      <c r="M822" s="81"/>
      <c r="N822" s="81"/>
      <c r="O822" s="81"/>
      <c r="P822" s="81"/>
      <c r="Q822" s="81"/>
      <c r="R822" s="81"/>
      <c r="S822" s="81"/>
      <c r="T822" s="81"/>
      <c r="U822" s="81"/>
      <c r="V822" s="82"/>
      <c r="W822" s="81"/>
      <c r="X822" s="83"/>
    </row>
    <row r="823" spans="5:24" ht="15.75" customHeight="1">
      <c r="E823" s="706"/>
      <c r="I823" s="81"/>
      <c r="J823" s="81"/>
      <c r="K823" s="81"/>
      <c r="L823" s="81"/>
      <c r="M823" s="81"/>
      <c r="N823" s="81"/>
      <c r="O823" s="81"/>
      <c r="P823" s="81"/>
      <c r="Q823" s="81"/>
      <c r="R823" s="81"/>
      <c r="S823" s="81"/>
      <c r="T823" s="81"/>
      <c r="U823" s="81"/>
      <c r="V823" s="82"/>
      <c r="W823" s="81"/>
      <c r="X823" s="83"/>
    </row>
    <row r="824" spans="5:24" ht="15.75" customHeight="1">
      <c r="E824" s="706"/>
      <c r="I824" s="81"/>
      <c r="J824" s="81"/>
      <c r="K824" s="81"/>
      <c r="L824" s="81"/>
      <c r="M824" s="81"/>
      <c r="N824" s="81"/>
      <c r="O824" s="81"/>
      <c r="P824" s="81"/>
      <c r="Q824" s="81"/>
      <c r="R824" s="81"/>
      <c r="S824" s="81"/>
      <c r="T824" s="81"/>
      <c r="U824" s="81"/>
      <c r="V824" s="82"/>
      <c r="W824" s="81"/>
      <c r="X824" s="83"/>
    </row>
    <row r="825" spans="5:24" ht="15.75" customHeight="1">
      <c r="E825" s="706"/>
      <c r="I825" s="81"/>
      <c r="J825" s="81"/>
      <c r="K825" s="81"/>
      <c r="L825" s="81"/>
      <c r="M825" s="81"/>
      <c r="N825" s="81"/>
      <c r="O825" s="81"/>
      <c r="P825" s="81"/>
      <c r="Q825" s="81"/>
      <c r="R825" s="81"/>
      <c r="S825" s="81"/>
      <c r="T825" s="81"/>
      <c r="U825" s="81"/>
      <c r="V825" s="82"/>
      <c r="W825" s="81"/>
      <c r="X825" s="83"/>
    </row>
    <row r="826" spans="5:24" ht="15.75" customHeight="1">
      <c r="E826" s="706"/>
      <c r="I826" s="81"/>
      <c r="J826" s="81"/>
      <c r="K826" s="81"/>
      <c r="L826" s="81"/>
      <c r="M826" s="81"/>
      <c r="N826" s="81"/>
      <c r="O826" s="81"/>
      <c r="P826" s="81"/>
      <c r="Q826" s="81"/>
      <c r="R826" s="81"/>
      <c r="S826" s="81"/>
      <c r="T826" s="81"/>
      <c r="U826" s="81"/>
      <c r="V826" s="82"/>
      <c r="W826" s="81"/>
      <c r="X826" s="83"/>
    </row>
    <row r="827" spans="5:24" ht="15.75" customHeight="1">
      <c r="E827" s="706"/>
      <c r="I827" s="81"/>
      <c r="J827" s="81"/>
      <c r="K827" s="81"/>
      <c r="L827" s="81"/>
      <c r="M827" s="81"/>
      <c r="N827" s="81"/>
      <c r="O827" s="81"/>
      <c r="P827" s="81"/>
      <c r="Q827" s="81"/>
      <c r="R827" s="81"/>
      <c r="S827" s="81"/>
      <c r="T827" s="81"/>
      <c r="U827" s="81"/>
      <c r="V827" s="82"/>
      <c r="W827" s="81"/>
      <c r="X827" s="83"/>
    </row>
    <row r="828" spans="5:24" ht="15.75" customHeight="1">
      <c r="E828" s="706"/>
      <c r="I828" s="81"/>
      <c r="J828" s="81"/>
      <c r="K828" s="81"/>
      <c r="L828" s="81"/>
      <c r="M828" s="81"/>
      <c r="N828" s="81"/>
      <c r="O828" s="81"/>
      <c r="P828" s="81"/>
      <c r="Q828" s="81"/>
      <c r="R828" s="81"/>
      <c r="S828" s="81"/>
      <c r="T828" s="81"/>
      <c r="U828" s="81"/>
      <c r="V828" s="82"/>
      <c r="W828" s="81"/>
      <c r="X828" s="83"/>
    </row>
    <row r="829" spans="5:24" ht="15.75" customHeight="1">
      <c r="E829" s="706"/>
      <c r="I829" s="81"/>
      <c r="J829" s="81"/>
      <c r="K829" s="81"/>
      <c r="L829" s="81"/>
      <c r="M829" s="81"/>
      <c r="N829" s="81"/>
      <c r="O829" s="81"/>
      <c r="P829" s="81"/>
      <c r="Q829" s="81"/>
      <c r="R829" s="81"/>
      <c r="S829" s="81"/>
      <c r="T829" s="81"/>
      <c r="U829" s="81"/>
      <c r="V829" s="82"/>
      <c r="W829" s="81"/>
      <c r="X829" s="83"/>
    </row>
    <row r="830" spans="5:24" ht="15.75" customHeight="1">
      <c r="E830" s="706"/>
      <c r="I830" s="81"/>
      <c r="J830" s="81"/>
      <c r="K830" s="81"/>
      <c r="L830" s="81"/>
      <c r="M830" s="81"/>
      <c r="N830" s="81"/>
      <c r="O830" s="81"/>
      <c r="P830" s="81"/>
      <c r="Q830" s="81"/>
      <c r="R830" s="81"/>
      <c r="S830" s="81"/>
      <c r="T830" s="81"/>
      <c r="U830" s="81"/>
      <c r="V830" s="82"/>
      <c r="W830" s="81"/>
      <c r="X830" s="83"/>
    </row>
    <row r="831" spans="5:24" ht="15.75" customHeight="1">
      <c r="E831" s="706"/>
      <c r="I831" s="81"/>
      <c r="J831" s="81"/>
      <c r="K831" s="81"/>
      <c r="L831" s="81"/>
      <c r="M831" s="81"/>
      <c r="N831" s="81"/>
      <c r="O831" s="81"/>
      <c r="P831" s="81"/>
      <c r="Q831" s="81"/>
      <c r="R831" s="81"/>
      <c r="S831" s="81"/>
      <c r="T831" s="81"/>
      <c r="U831" s="81"/>
      <c r="V831" s="82"/>
      <c r="W831" s="81"/>
      <c r="X831" s="83"/>
    </row>
    <row r="832" spans="5:24" ht="15.75" customHeight="1">
      <c r="E832" s="706"/>
      <c r="I832" s="81"/>
      <c r="J832" s="81"/>
      <c r="K832" s="81"/>
      <c r="L832" s="81"/>
      <c r="M832" s="81"/>
      <c r="N832" s="81"/>
      <c r="O832" s="81"/>
      <c r="P832" s="81"/>
      <c r="Q832" s="81"/>
      <c r="R832" s="81"/>
      <c r="S832" s="81"/>
      <c r="T832" s="81"/>
      <c r="U832" s="81"/>
      <c r="V832" s="82"/>
      <c r="W832" s="81"/>
      <c r="X832" s="83"/>
    </row>
    <row r="833" spans="5:24" ht="15.75" customHeight="1">
      <c r="E833" s="706"/>
      <c r="I833" s="81"/>
      <c r="J833" s="81"/>
      <c r="K833" s="81"/>
      <c r="L833" s="81"/>
      <c r="M833" s="81"/>
      <c r="N833" s="81"/>
      <c r="O833" s="81"/>
      <c r="P833" s="81"/>
      <c r="Q833" s="81"/>
      <c r="R833" s="81"/>
      <c r="S833" s="81"/>
      <c r="T833" s="81"/>
      <c r="U833" s="81"/>
      <c r="V833" s="82"/>
      <c r="W833" s="81"/>
      <c r="X833" s="83"/>
    </row>
    <row r="834" spans="5:24" ht="15.75" customHeight="1">
      <c r="E834" s="706"/>
      <c r="I834" s="81"/>
      <c r="J834" s="81"/>
      <c r="K834" s="81"/>
      <c r="L834" s="81"/>
      <c r="M834" s="81"/>
      <c r="N834" s="81"/>
      <c r="O834" s="81"/>
      <c r="P834" s="81"/>
      <c r="Q834" s="81"/>
      <c r="R834" s="81"/>
      <c r="S834" s="81"/>
      <c r="T834" s="81"/>
      <c r="U834" s="81"/>
      <c r="V834" s="82"/>
      <c r="W834" s="81"/>
      <c r="X834" s="83"/>
    </row>
    <row r="835" spans="5:24" ht="15.75" customHeight="1">
      <c r="E835" s="706"/>
      <c r="I835" s="81"/>
      <c r="J835" s="81"/>
      <c r="K835" s="81"/>
      <c r="L835" s="81"/>
      <c r="M835" s="81"/>
      <c r="N835" s="81"/>
      <c r="O835" s="81"/>
      <c r="P835" s="81"/>
      <c r="Q835" s="81"/>
      <c r="R835" s="81"/>
      <c r="S835" s="81"/>
      <c r="T835" s="81"/>
      <c r="U835" s="81"/>
      <c r="V835" s="82"/>
      <c r="W835" s="81"/>
      <c r="X835" s="83"/>
    </row>
    <row r="836" spans="5:24" ht="15.75" customHeight="1">
      <c r="E836" s="706"/>
      <c r="I836" s="81"/>
      <c r="J836" s="81"/>
      <c r="K836" s="81"/>
      <c r="L836" s="81"/>
      <c r="M836" s="81"/>
      <c r="N836" s="81"/>
      <c r="O836" s="81"/>
      <c r="P836" s="81"/>
      <c r="Q836" s="81"/>
      <c r="R836" s="81"/>
      <c r="S836" s="81"/>
      <c r="T836" s="81"/>
      <c r="U836" s="81"/>
      <c r="V836" s="82"/>
      <c r="W836" s="81"/>
      <c r="X836" s="83"/>
    </row>
    <row r="837" spans="5:24" ht="15.75" customHeight="1">
      <c r="E837" s="706"/>
      <c r="I837" s="81"/>
      <c r="J837" s="81"/>
      <c r="K837" s="81"/>
      <c r="L837" s="81"/>
      <c r="M837" s="81"/>
      <c r="N837" s="81"/>
      <c r="O837" s="81"/>
      <c r="P837" s="81"/>
      <c r="Q837" s="81"/>
      <c r="R837" s="81"/>
      <c r="S837" s="81"/>
      <c r="T837" s="81"/>
      <c r="U837" s="81"/>
      <c r="V837" s="82"/>
      <c r="W837" s="81"/>
      <c r="X837" s="83"/>
    </row>
    <row r="838" spans="5:24" ht="15.75" customHeight="1">
      <c r="E838" s="706"/>
      <c r="I838" s="81"/>
      <c r="J838" s="81"/>
      <c r="K838" s="81"/>
      <c r="L838" s="81"/>
      <c r="M838" s="81"/>
      <c r="N838" s="81"/>
      <c r="O838" s="81"/>
      <c r="P838" s="81"/>
      <c r="Q838" s="81"/>
      <c r="R838" s="81"/>
      <c r="S838" s="81"/>
      <c r="T838" s="81"/>
      <c r="U838" s="81"/>
      <c r="V838" s="82"/>
      <c r="W838" s="81"/>
      <c r="X838" s="83"/>
    </row>
    <row r="839" spans="5:24" ht="15.75" customHeight="1">
      <c r="E839" s="706"/>
      <c r="I839" s="81"/>
      <c r="J839" s="81"/>
      <c r="K839" s="81"/>
      <c r="L839" s="81"/>
      <c r="M839" s="81"/>
      <c r="N839" s="81"/>
      <c r="O839" s="81"/>
      <c r="P839" s="81"/>
      <c r="Q839" s="81"/>
      <c r="R839" s="81"/>
      <c r="S839" s="81"/>
      <c r="T839" s="81"/>
      <c r="U839" s="81"/>
      <c r="V839" s="82"/>
      <c r="W839" s="81"/>
      <c r="X839" s="83"/>
    </row>
    <row r="840" spans="5:24" ht="15.75" customHeight="1">
      <c r="E840" s="706"/>
      <c r="I840" s="81"/>
      <c r="J840" s="81"/>
      <c r="K840" s="81"/>
      <c r="L840" s="81"/>
      <c r="M840" s="81"/>
      <c r="N840" s="81"/>
      <c r="O840" s="81"/>
      <c r="P840" s="81"/>
      <c r="Q840" s="81"/>
      <c r="R840" s="81"/>
      <c r="S840" s="81"/>
      <c r="T840" s="81"/>
      <c r="U840" s="81"/>
      <c r="V840" s="82"/>
      <c r="W840" s="81"/>
      <c r="X840" s="83"/>
    </row>
    <row r="841" spans="5:24" ht="15.75" customHeight="1">
      <c r="E841" s="706"/>
      <c r="I841" s="81"/>
      <c r="J841" s="81"/>
      <c r="K841" s="81"/>
      <c r="L841" s="81"/>
      <c r="M841" s="81"/>
      <c r="N841" s="81"/>
      <c r="O841" s="81"/>
      <c r="P841" s="81"/>
      <c r="Q841" s="81"/>
      <c r="R841" s="81"/>
      <c r="S841" s="81"/>
      <c r="T841" s="81"/>
      <c r="U841" s="81"/>
      <c r="V841" s="82"/>
      <c r="W841" s="81"/>
      <c r="X841" s="83"/>
    </row>
    <row r="842" spans="5:24" ht="15.75" customHeight="1">
      <c r="E842" s="706"/>
      <c r="I842" s="81"/>
      <c r="J842" s="81"/>
      <c r="K842" s="81"/>
      <c r="L842" s="81"/>
      <c r="M842" s="81"/>
      <c r="N842" s="81"/>
      <c r="O842" s="81"/>
      <c r="P842" s="81"/>
      <c r="Q842" s="81"/>
      <c r="R842" s="81"/>
      <c r="S842" s="81"/>
      <c r="T842" s="81"/>
      <c r="U842" s="81"/>
      <c r="V842" s="82"/>
      <c r="W842" s="81"/>
      <c r="X842" s="83"/>
    </row>
    <row r="843" spans="5:24" ht="15.75" customHeight="1">
      <c r="E843" s="706"/>
      <c r="I843" s="81"/>
      <c r="J843" s="81"/>
      <c r="K843" s="81"/>
      <c r="L843" s="81"/>
      <c r="M843" s="81"/>
      <c r="N843" s="81"/>
      <c r="O843" s="81"/>
      <c r="P843" s="81"/>
      <c r="Q843" s="81"/>
      <c r="R843" s="81"/>
      <c r="S843" s="81"/>
      <c r="T843" s="81"/>
      <c r="U843" s="81"/>
      <c r="V843" s="82"/>
      <c r="W843" s="81"/>
      <c r="X843" s="83"/>
    </row>
    <row r="844" spans="5:24" ht="15.75" customHeight="1">
      <c r="E844" s="706"/>
      <c r="I844" s="81"/>
      <c r="J844" s="81"/>
      <c r="K844" s="81"/>
      <c r="L844" s="81"/>
      <c r="M844" s="81"/>
      <c r="N844" s="81"/>
      <c r="O844" s="81"/>
      <c r="P844" s="81"/>
      <c r="Q844" s="81"/>
      <c r="R844" s="81"/>
      <c r="S844" s="81"/>
      <c r="T844" s="81"/>
      <c r="U844" s="81"/>
      <c r="V844" s="82"/>
      <c r="W844" s="81"/>
      <c r="X844" s="83"/>
    </row>
    <row r="845" spans="5:24" ht="15.75" customHeight="1">
      <c r="E845" s="706"/>
      <c r="I845" s="81"/>
      <c r="J845" s="81"/>
      <c r="K845" s="81"/>
      <c r="L845" s="81"/>
      <c r="M845" s="81"/>
      <c r="N845" s="81"/>
      <c r="O845" s="81"/>
      <c r="P845" s="81"/>
      <c r="Q845" s="81"/>
      <c r="R845" s="81"/>
      <c r="S845" s="81"/>
      <c r="T845" s="81"/>
      <c r="U845" s="81"/>
      <c r="V845" s="82"/>
      <c r="W845" s="81"/>
      <c r="X845" s="83"/>
    </row>
    <row r="846" spans="5:24" ht="15.75" customHeight="1">
      <c r="E846" s="706"/>
      <c r="I846" s="81"/>
      <c r="J846" s="81"/>
      <c r="K846" s="81"/>
      <c r="L846" s="81"/>
      <c r="M846" s="81"/>
      <c r="N846" s="81"/>
      <c r="O846" s="81"/>
      <c r="P846" s="81"/>
      <c r="Q846" s="81"/>
      <c r="R846" s="81"/>
      <c r="S846" s="81"/>
      <c r="T846" s="81"/>
      <c r="U846" s="81"/>
      <c r="V846" s="82"/>
      <c r="W846" s="81"/>
      <c r="X846" s="83"/>
    </row>
    <row r="847" spans="5:24" ht="15.75" customHeight="1">
      <c r="E847" s="706"/>
      <c r="I847" s="81"/>
      <c r="J847" s="81"/>
      <c r="K847" s="81"/>
      <c r="L847" s="81"/>
      <c r="M847" s="81"/>
      <c r="N847" s="81"/>
      <c r="O847" s="81"/>
      <c r="P847" s="81"/>
      <c r="Q847" s="81"/>
      <c r="R847" s="81"/>
      <c r="S847" s="81"/>
      <c r="T847" s="81"/>
      <c r="U847" s="81"/>
      <c r="V847" s="82"/>
      <c r="W847" s="81"/>
      <c r="X847" s="83"/>
    </row>
    <row r="848" spans="5:24" ht="15.75" customHeight="1">
      <c r="E848" s="706"/>
      <c r="I848" s="81"/>
      <c r="J848" s="81"/>
      <c r="K848" s="81"/>
      <c r="L848" s="81"/>
      <c r="M848" s="81"/>
      <c r="N848" s="81"/>
      <c r="O848" s="81"/>
      <c r="P848" s="81"/>
      <c r="Q848" s="81"/>
      <c r="R848" s="81"/>
      <c r="S848" s="81"/>
      <c r="T848" s="81"/>
      <c r="U848" s="81"/>
      <c r="V848" s="82"/>
      <c r="W848" s="81"/>
      <c r="X848" s="83"/>
    </row>
    <row r="849" spans="5:24" ht="15.75" customHeight="1">
      <c r="E849" s="706"/>
      <c r="I849" s="81"/>
      <c r="J849" s="81"/>
      <c r="K849" s="81"/>
      <c r="L849" s="81"/>
      <c r="M849" s="81"/>
      <c r="N849" s="81"/>
      <c r="O849" s="81"/>
      <c r="P849" s="81"/>
      <c r="Q849" s="81"/>
      <c r="R849" s="81"/>
      <c r="S849" s="81"/>
      <c r="T849" s="81"/>
      <c r="U849" s="81"/>
      <c r="V849" s="82"/>
      <c r="W849" s="81"/>
      <c r="X849" s="83"/>
    </row>
    <row r="850" spans="5:24" ht="15.75" customHeight="1">
      <c r="E850" s="706"/>
      <c r="I850" s="81"/>
      <c r="J850" s="81"/>
      <c r="K850" s="81"/>
      <c r="L850" s="81"/>
      <c r="M850" s="81"/>
      <c r="N850" s="81"/>
      <c r="O850" s="81"/>
      <c r="P850" s="81"/>
      <c r="Q850" s="81"/>
      <c r="R850" s="81"/>
      <c r="S850" s="81"/>
      <c r="T850" s="81"/>
      <c r="U850" s="81"/>
      <c r="V850" s="82"/>
      <c r="W850" s="81"/>
      <c r="X850" s="83"/>
    </row>
    <row r="851" spans="5:24" ht="15.75" customHeight="1">
      <c r="E851" s="706"/>
      <c r="I851" s="81"/>
      <c r="J851" s="81"/>
      <c r="K851" s="81"/>
      <c r="L851" s="81"/>
      <c r="M851" s="81"/>
      <c r="N851" s="81"/>
      <c r="O851" s="81"/>
      <c r="P851" s="81"/>
      <c r="Q851" s="81"/>
      <c r="R851" s="81"/>
      <c r="S851" s="81"/>
      <c r="T851" s="81"/>
      <c r="U851" s="81"/>
      <c r="V851" s="82"/>
      <c r="W851" s="81"/>
      <c r="X851" s="83"/>
    </row>
    <row r="852" spans="5:24" ht="15.75" customHeight="1">
      <c r="E852" s="706"/>
      <c r="I852" s="81"/>
      <c r="J852" s="81"/>
      <c r="K852" s="81"/>
      <c r="L852" s="81"/>
      <c r="M852" s="81"/>
      <c r="N852" s="81"/>
      <c r="O852" s="81"/>
      <c r="P852" s="81"/>
      <c r="Q852" s="81"/>
      <c r="R852" s="81"/>
      <c r="S852" s="81"/>
      <c r="T852" s="81"/>
      <c r="U852" s="81"/>
      <c r="V852" s="82"/>
      <c r="W852" s="81"/>
      <c r="X852" s="83"/>
    </row>
    <row r="853" spans="5:24" ht="15.75" customHeight="1">
      <c r="E853" s="706"/>
      <c r="I853" s="81"/>
      <c r="J853" s="81"/>
      <c r="K853" s="81"/>
      <c r="L853" s="81"/>
      <c r="M853" s="81"/>
      <c r="N853" s="81"/>
      <c r="O853" s="81"/>
      <c r="P853" s="81"/>
      <c r="Q853" s="81"/>
      <c r="R853" s="81"/>
      <c r="S853" s="81"/>
      <c r="T853" s="81"/>
      <c r="U853" s="81"/>
      <c r="V853" s="82"/>
      <c r="W853" s="81"/>
      <c r="X853" s="83"/>
    </row>
    <row r="854" spans="5:24" ht="15.75" customHeight="1">
      <c r="E854" s="706"/>
      <c r="I854" s="81"/>
      <c r="J854" s="81"/>
      <c r="K854" s="81"/>
      <c r="L854" s="81"/>
      <c r="M854" s="81"/>
      <c r="N854" s="81"/>
      <c r="O854" s="81"/>
      <c r="P854" s="81"/>
      <c r="Q854" s="81"/>
      <c r="R854" s="81"/>
      <c r="S854" s="81"/>
      <c r="T854" s="81"/>
      <c r="U854" s="81"/>
      <c r="V854" s="82"/>
      <c r="W854" s="81"/>
      <c r="X854" s="83"/>
    </row>
    <row r="855" spans="5:24" ht="15.75" customHeight="1">
      <c r="E855" s="706"/>
      <c r="I855" s="81"/>
      <c r="J855" s="81"/>
      <c r="K855" s="81"/>
      <c r="L855" s="81"/>
      <c r="M855" s="81"/>
      <c r="N855" s="81"/>
      <c r="O855" s="81"/>
      <c r="P855" s="81"/>
      <c r="Q855" s="81"/>
      <c r="R855" s="81"/>
      <c r="S855" s="81"/>
      <c r="T855" s="81"/>
      <c r="U855" s="81"/>
      <c r="V855" s="82"/>
      <c r="W855" s="81"/>
      <c r="X855" s="83"/>
    </row>
    <row r="856" spans="5:24" ht="15.75" customHeight="1">
      <c r="E856" s="706"/>
      <c r="I856" s="81"/>
      <c r="J856" s="81"/>
      <c r="K856" s="81"/>
      <c r="L856" s="81"/>
      <c r="M856" s="81"/>
      <c r="N856" s="81"/>
      <c r="O856" s="81"/>
      <c r="P856" s="81"/>
      <c r="Q856" s="81"/>
      <c r="R856" s="81"/>
      <c r="S856" s="81"/>
      <c r="T856" s="81"/>
      <c r="U856" s="81"/>
      <c r="V856" s="82"/>
      <c r="W856" s="81"/>
      <c r="X856" s="83"/>
    </row>
    <row r="857" spans="5:24" ht="15.75" customHeight="1">
      <c r="E857" s="706"/>
      <c r="I857" s="81"/>
      <c r="J857" s="81"/>
      <c r="K857" s="81"/>
      <c r="L857" s="81"/>
      <c r="M857" s="81"/>
      <c r="N857" s="81"/>
      <c r="O857" s="81"/>
      <c r="P857" s="81"/>
      <c r="Q857" s="81"/>
      <c r="R857" s="81"/>
      <c r="S857" s="81"/>
      <c r="T857" s="81"/>
      <c r="U857" s="81"/>
      <c r="V857" s="82"/>
      <c r="W857" s="81"/>
      <c r="X857" s="83"/>
    </row>
    <row r="858" spans="5:24" ht="15.75" customHeight="1">
      <c r="E858" s="706"/>
      <c r="I858" s="81"/>
      <c r="J858" s="81"/>
      <c r="K858" s="81"/>
      <c r="L858" s="81"/>
      <c r="M858" s="81"/>
      <c r="N858" s="81"/>
      <c r="O858" s="81"/>
      <c r="P858" s="81"/>
      <c r="Q858" s="81"/>
      <c r="R858" s="81"/>
      <c r="S858" s="81"/>
      <c r="T858" s="81"/>
      <c r="U858" s="81"/>
      <c r="V858" s="82"/>
      <c r="W858" s="81"/>
      <c r="X858" s="83"/>
    </row>
    <row r="859" spans="5:24" ht="15.75" customHeight="1">
      <c r="E859" s="706"/>
      <c r="I859" s="81"/>
      <c r="J859" s="81"/>
      <c r="K859" s="81"/>
      <c r="L859" s="81"/>
      <c r="M859" s="81"/>
      <c r="N859" s="81"/>
      <c r="O859" s="81"/>
      <c r="P859" s="81"/>
      <c r="Q859" s="81"/>
      <c r="R859" s="81"/>
      <c r="S859" s="81"/>
      <c r="T859" s="81"/>
      <c r="U859" s="81"/>
      <c r="V859" s="82"/>
      <c r="W859" s="81"/>
      <c r="X859" s="83"/>
    </row>
    <row r="860" spans="5:24" ht="15.75" customHeight="1">
      <c r="E860" s="706"/>
      <c r="I860" s="81"/>
      <c r="J860" s="81"/>
      <c r="K860" s="81"/>
      <c r="L860" s="81"/>
      <c r="M860" s="81"/>
      <c r="N860" s="81"/>
      <c r="O860" s="81"/>
      <c r="P860" s="81"/>
      <c r="Q860" s="81"/>
      <c r="R860" s="81"/>
      <c r="S860" s="81"/>
      <c r="T860" s="81"/>
      <c r="U860" s="81"/>
      <c r="V860" s="82"/>
      <c r="W860" s="81"/>
      <c r="X860" s="83"/>
    </row>
    <row r="861" spans="5:24" ht="15.75" customHeight="1">
      <c r="E861" s="706"/>
      <c r="I861" s="81"/>
      <c r="J861" s="81"/>
      <c r="K861" s="81"/>
      <c r="L861" s="81"/>
      <c r="M861" s="81"/>
      <c r="N861" s="81"/>
      <c r="O861" s="81"/>
      <c r="P861" s="81"/>
      <c r="Q861" s="81"/>
      <c r="R861" s="81"/>
      <c r="S861" s="81"/>
      <c r="T861" s="81"/>
      <c r="U861" s="81"/>
      <c r="V861" s="82"/>
      <c r="W861" s="81"/>
      <c r="X861" s="83"/>
    </row>
    <row r="862" spans="5:24" ht="15.75" customHeight="1">
      <c r="E862" s="706"/>
      <c r="I862" s="81"/>
      <c r="J862" s="81"/>
      <c r="K862" s="81"/>
      <c r="L862" s="81"/>
      <c r="M862" s="81"/>
      <c r="N862" s="81"/>
      <c r="O862" s="81"/>
      <c r="P862" s="81"/>
      <c r="Q862" s="81"/>
      <c r="R862" s="81"/>
      <c r="S862" s="81"/>
      <c r="T862" s="81"/>
      <c r="U862" s="81"/>
      <c r="V862" s="82"/>
      <c r="W862" s="81"/>
      <c r="X862" s="83"/>
    </row>
    <row r="863" spans="5:24" ht="15.75" customHeight="1">
      <c r="E863" s="706"/>
      <c r="I863" s="81"/>
      <c r="J863" s="81"/>
      <c r="K863" s="81"/>
      <c r="L863" s="81"/>
      <c r="M863" s="81"/>
      <c r="N863" s="81"/>
      <c r="O863" s="81"/>
      <c r="P863" s="81"/>
      <c r="Q863" s="81"/>
      <c r="R863" s="81"/>
      <c r="S863" s="81"/>
      <c r="T863" s="81"/>
      <c r="U863" s="81"/>
      <c r="V863" s="82"/>
      <c r="W863" s="81"/>
      <c r="X863" s="83"/>
    </row>
    <row r="864" spans="5:24" ht="15.75" customHeight="1">
      <c r="E864" s="706"/>
      <c r="I864" s="81"/>
      <c r="J864" s="81"/>
      <c r="K864" s="81"/>
      <c r="L864" s="81"/>
      <c r="M864" s="81"/>
      <c r="N864" s="81"/>
      <c r="O864" s="81"/>
      <c r="P864" s="81"/>
      <c r="Q864" s="81"/>
      <c r="R864" s="81"/>
      <c r="S864" s="81"/>
      <c r="T864" s="81"/>
      <c r="U864" s="81"/>
      <c r="V864" s="82"/>
      <c r="W864" s="81"/>
      <c r="X864" s="83"/>
    </row>
    <row r="865" spans="5:24" ht="15.75" customHeight="1">
      <c r="E865" s="706"/>
      <c r="I865" s="81"/>
      <c r="J865" s="81"/>
      <c r="K865" s="81"/>
      <c r="L865" s="81"/>
      <c r="M865" s="81"/>
      <c r="N865" s="81"/>
      <c r="O865" s="81"/>
      <c r="P865" s="81"/>
      <c r="Q865" s="81"/>
      <c r="R865" s="81"/>
      <c r="S865" s="81"/>
      <c r="T865" s="81"/>
      <c r="U865" s="81"/>
      <c r="V865" s="82"/>
      <c r="W865" s="81"/>
      <c r="X865" s="83"/>
    </row>
    <row r="866" spans="5:24" ht="15.75" customHeight="1">
      <c r="E866" s="706"/>
      <c r="I866" s="81"/>
      <c r="J866" s="81"/>
      <c r="K866" s="81"/>
      <c r="L866" s="81"/>
      <c r="M866" s="81"/>
      <c r="N866" s="81"/>
      <c r="O866" s="81"/>
      <c r="P866" s="81"/>
      <c r="Q866" s="81"/>
      <c r="R866" s="81"/>
      <c r="S866" s="81"/>
      <c r="T866" s="81"/>
      <c r="U866" s="81"/>
      <c r="V866" s="82"/>
      <c r="W866" s="81"/>
      <c r="X866" s="83"/>
    </row>
    <row r="867" spans="5:24" ht="15.75" customHeight="1">
      <c r="E867" s="706"/>
      <c r="I867" s="81"/>
      <c r="J867" s="81"/>
      <c r="K867" s="81"/>
      <c r="L867" s="81"/>
      <c r="M867" s="81"/>
      <c r="N867" s="81"/>
      <c r="O867" s="81"/>
      <c r="P867" s="81"/>
      <c r="Q867" s="81"/>
      <c r="R867" s="81"/>
      <c r="S867" s="81"/>
      <c r="T867" s="81"/>
      <c r="U867" s="81"/>
      <c r="V867" s="82"/>
      <c r="W867" s="81"/>
      <c r="X867" s="83"/>
    </row>
    <row r="868" spans="5:24" ht="15.75" customHeight="1">
      <c r="E868" s="706"/>
      <c r="I868" s="81"/>
      <c r="J868" s="81"/>
      <c r="K868" s="81"/>
      <c r="L868" s="81"/>
      <c r="M868" s="81"/>
      <c r="N868" s="81"/>
      <c r="O868" s="81"/>
      <c r="P868" s="81"/>
      <c r="Q868" s="81"/>
      <c r="R868" s="81"/>
      <c r="S868" s="81"/>
      <c r="T868" s="81"/>
      <c r="U868" s="81"/>
      <c r="V868" s="82"/>
      <c r="W868" s="81"/>
      <c r="X868" s="83"/>
    </row>
    <row r="869" spans="5:24" ht="15.75" customHeight="1">
      <c r="E869" s="706"/>
      <c r="I869" s="81"/>
      <c r="J869" s="81"/>
      <c r="K869" s="81"/>
      <c r="L869" s="81"/>
      <c r="M869" s="81"/>
      <c r="N869" s="81"/>
      <c r="O869" s="81"/>
      <c r="P869" s="81"/>
      <c r="Q869" s="81"/>
      <c r="R869" s="81"/>
      <c r="S869" s="81"/>
      <c r="T869" s="81"/>
      <c r="U869" s="81"/>
      <c r="V869" s="82"/>
      <c r="W869" s="81"/>
      <c r="X869" s="83"/>
    </row>
    <row r="870" spans="5:24" ht="15.75" customHeight="1">
      <c r="E870" s="706"/>
      <c r="I870" s="81"/>
      <c r="J870" s="81"/>
      <c r="K870" s="81"/>
      <c r="L870" s="81"/>
      <c r="M870" s="81"/>
      <c r="N870" s="81"/>
      <c r="O870" s="81"/>
      <c r="P870" s="81"/>
      <c r="Q870" s="81"/>
      <c r="R870" s="81"/>
      <c r="S870" s="81"/>
      <c r="T870" s="81"/>
      <c r="U870" s="81"/>
      <c r="V870" s="82"/>
      <c r="W870" s="81"/>
      <c r="X870" s="83"/>
    </row>
    <row r="871" spans="5:24" ht="15.75" customHeight="1">
      <c r="E871" s="706"/>
      <c r="I871" s="81"/>
      <c r="J871" s="81"/>
      <c r="K871" s="81"/>
      <c r="L871" s="81"/>
      <c r="M871" s="81"/>
      <c r="N871" s="81"/>
      <c r="O871" s="81"/>
      <c r="P871" s="81"/>
      <c r="Q871" s="81"/>
      <c r="R871" s="81"/>
      <c r="S871" s="81"/>
      <c r="T871" s="81"/>
      <c r="U871" s="81"/>
      <c r="V871" s="82"/>
      <c r="W871" s="81"/>
      <c r="X871" s="83"/>
    </row>
    <row r="872" spans="5:24" ht="15.75" customHeight="1">
      <c r="E872" s="706"/>
      <c r="I872" s="81"/>
      <c r="J872" s="81"/>
      <c r="K872" s="81"/>
      <c r="L872" s="81"/>
      <c r="M872" s="81"/>
      <c r="N872" s="81"/>
      <c r="O872" s="81"/>
      <c r="P872" s="81"/>
      <c r="Q872" s="81"/>
      <c r="R872" s="81"/>
      <c r="S872" s="81"/>
      <c r="T872" s="81"/>
      <c r="U872" s="81"/>
      <c r="V872" s="82"/>
      <c r="W872" s="81"/>
      <c r="X872" s="83"/>
    </row>
    <row r="873" spans="5:24" ht="15.75" customHeight="1">
      <c r="E873" s="706"/>
      <c r="I873" s="81"/>
      <c r="J873" s="81"/>
      <c r="K873" s="81"/>
      <c r="L873" s="81"/>
      <c r="M873" s="81"/>
      <c r="N873" s="81"/>
      <c r="O873" s="81"/>
      <c r="P873" s="81"/>
      <c r="Q873" s="81"/>
      <c r="R873" s="81"/>
      <c r="S873" s="81"/>
      <c r="T873" s="81"/>
      <c r="U873" s="81"/>
      <c r="V873" s="82"/>
      <c r="W873" s="81"/>
      <c r="X873" s="83"/>
    </row>
    <row r="874" spans="5:24" ht="15.75" customHeight="1">
      <c r="E874" s="706"/>
      <c r="I874" s="81"/>
      <c r="J874" s="81"/>
      <c r="K874" s="81"/>
      <c r="L874" s="81"/>
      <c r="M874" s="81"/>
      <c r="N874" s="81"/>
      <c r="O874" s="81"/>
      <c r="P874" s="81"/>
      <c r="Q874" s="81"/>
      <c r="R874" s="81"/>
      <c r="S874" s="81"/>
      <c r="T874" s="81"/>
      <c r="U874" s="81"/>
      <c r="V874" s="82"/>
      <c r="W874" s="81"/>
      <c r="X874" s="83"/>
    </row>
    <row r="875" spans="5:24" ht="15.75" customHeight="1">
      <c r="E875" s="706"/>
      <c r="I875" s="81"/>
      <c r="J875" s="81"/>
      <c r="K875" s="81"/>
      <c r="L875" s="81"/>
      <c r="M875" s="81"/>
      <c r="N875" s="81"/>
      <c r="O875" s="81"/>
      <c r="P875" s="81"/>
      <c r="Q875" s="81"/>
      <c r="R875" s="81"/>
      <c r="S875" s="81"/>
      <c r="T875" s="81"/>
      <c r="U875" s="81"/>
      <c r="V875" s="82"/>
      <c r="W875" s="81"/>
      <c r="X875" s="83"/>
    </row>
    <row r="876" spans="5:24" ht="15.75" customHeight="1">
      <c r="E876" s="706"/>
      <c r="I876" s="81"/>
      <c r="J876" s="81"/>
      <c r="K876" s="81"/>
      <c r="L876" s="81"/>
      <c r="M876" s="81"/>
      <c r="N876" s="81"/>
      <c r="O876" s="81"/>
      <c r="P876" s="81"/>
      <c r="Q876" s="81"/>
      <c r="R876" s="81"/>
      <c r="S876" s="81"/>
      <c r="T876" s="81"/>
      <c r="U876" s="81"/>
      <c r="V876" s="82"/>
      <c r="W876" s="81"/>
      <c r="X876" s="83"/>
    </row>
    <row r="877" spans="5:24" ht="15.75" customHeight="1">
      <c r="E877" s="706"/>
      <c r="I877" s="81"/>
      <c r="J877" s="81"/>
      <c r="K877" s="81"/>
      <c r="L877" s="81"/>
      <c r="M877" s="81"/>
      <c r="N877" s="81"/>
      <c r="O877" s="81"/>
      <c r="P877" s="81"/>
      <c r="Q877" s="81"/>
      <c r="R877" s="81"/>
      <c r="S877" s="81"/>
      <c r="T877" s="81"/>
      <c r="U877" s="81"/>
      <c r="V877" s="82"/>
      <c r="W877" s="81"/>
      <c r="X877" s="83"/>
    </row>
    <row r="878" spans="5:24" ht="15.75" customHeight="1">
      <c r="E878" s="706"/>
      <c r="I878" s="81"/>
      <c r="J878" s="81"/>
      <c r="K878" s="81"/>
      <c r="L878" s="81"/>
      <c r="M878" s="81"/>
      <c r="N878" s="81"/>
      <c r="O878" s="81"/>
      <c r="P878" s="81"/>
      <c r="Q878" s="81"/>
      <c r="R878" s="81"/>
      <c r="S878" s="81"/>
      <c r="T878" s="81"/>
      <c r="U878" s="81"/>
      <c r="V878" s="82"/>
      <c r="W878" s="81"/>
      <c r="X878" s="83"/>
    </row>
    <row r="879" spans="5:24" ht="15.75" customHeight="1">
      <c r="E879" s="706"/>
      <c r="I879" s="81"/>
      <c r="J879" s="81"/>
      <c r="K879" s="81"/>
      <c r="L879" s="81"/>
      <c r="M879" s="81"/>
      <c r="N879" s="81"/>
      <c r="O879" s="81"/>
      <c r="P879" s="81"/>
      <c r="Q879" s="81"/>
      <c r="R879" s="81"/>
      <c r="S879" s="81"/>
      <c r="T879" s="81"/>
      <c r="U879" s="81"/>
      <c r="V879" s="82"/>
      <c r="W879" s="81"/>
      <c r="X879" s="83"/>
    </row>
    <row r="880" spans="5:24" ht="15.75" customHeight="1">
      <c r="E880" s="706"/>
      <c r="I880" s="81"/>
      <c r="J880" s="81"/>
      <c r="K880" s="81"/>
      <c r="L880" s="81"/>
      <c r="M880" s="81"/>
      <c r="N880" s="81"/>
      <c r="O880" s="81"/>
      <c r="P880" s="81"/>
      <c r="Q880" s="81"/>
      <c r="R880" s="81"/>
      <c r="S880" s="81"/>
      <c r="T880" s="81"/>
      <c r="U880" s="81"/>
      <c r="V880" s="82"/>
      <c r="W880" s="81"/>
      <c r="X880" s="83"/>
    </row>
    <row r="881" spans="5:24" ht="15.75" customHeight="1">
      <c r="E881" s="706"/>
      <c r="I881" s="81"/>
      <c r="J881" s="81"/>
      <c r="K881" s="81"/>
      <c r="L881" s="81"/>
      <c r="M881" s="81"/>
      <c r="N881" s="81"/>
      <c r="O881" s="81"/>
      <c r="P881" s="81"/>
      <c r="Q881" s="81"/>
      <c r="R881" s="81"/>
      <c r="S881" s="81"/>
      <c r="T881" s="81"/>
      <c r="U881" s="81"/>
      <c r="V881" s="82"/>
      <c r="W881" s="81"/>
      <c r="X881" s="83"/>
    </row>
    <row r="882" spans="5:24" ht="15.75" customHeight="1">
      <c r="E882" s="706"/>
      <c r="I882" s="81"/>
      <c r="J882" s="81"/>
      <c r="K882" s="81"/>
      <c r="L882" s="81"/>
      <c r="M882" s="81"/>
      <c r="N882" s="81"/>
      <c r="O882" s="81"/>
      <c r="P882" s="81"/>
      <c r="Q882" s="81"/>
      <c r="R882" s="81"/>
      <c r="S882" s="81"/>
      <c r="T882" s="81"/>
      <c r="U882" s="81"/>
      <c r="V882" s="82"/>
      <c r="W882" s="81"/>
      <c r="X882" s="83"/>
    </row>
    <row r="883" spans="5:24" ht="15.75" customHeight="1">
      <c r="E883" s="706"/>
      <c r="I883" s="81"/>
      <c r="J883" s="81"/>
      <c r="K883" s="81"/>
      <c r="L883" s="81"/>
      <c r="M883" s="81"/>
      <c r="N883" s="81"/>
      <c r="O883" s="81"/>
      <c r="P883" s="81"/>
      <c r="Q883" s="81"/>
      <c r="R883" s="81"/>
      <c r="S883" s="81"/>
      <c r="T883" s="81"/>
      <c r="U883" s="81"/>
      <c r="V883" s="82"/>
      <c r="W883" s="81"/>
      <c r="X883" s="83"/>
    </row>
    <row r="884" spans="5:24" ht="15.75" customHeight="1">
      <c r="E884" s="706"/>
      <c r="I884" s="81"/>
      <c r="J884" s="81"/>
      <c r="K884" s="81"/>
      <c r="L884" s="81"/>
      <c r="M884" s="81"/>
      <c r="N884" s="81"/>
      <c r="O884" s="81"/>
      <c r="P884" s="81"/>
      <c r="Q884" s="81"/>
      <c r="R884" s="81"/>
      <c r="S884" s="81"/>
      <c r="T884" s="81"/>
      <c r="U884" s="81"/>
      <c r="V884" s="82"/>
      <c r="W884" s="81"/>
      <c r="X884" s="83"/>
    </row>
    <row r="885" spans="5:24" ht="15.75" customHeight="1">
      <c r="E885" s="706"/>
      <c r="I885" s="81"/>
      <c r="J885" s="81"/>
      <c r="K885" s="81"/>
      <c r="L885" s="81"/>
      <c r="M885" s="81"/>
      <c r="N885" s="81"/>
      <c r="O885" s="81"/>
      <c r="P885" s="81"/>
      <c r="Q885" s="81"/>
      <c r="R885" s="81"/>
      <c r="S885" s="81"/>
      <c r="T885" s="81"/>
      <c r="U885" s="81"/>
      <c r="V885" s="82"/>
      <c r="W885" s="81"/>
      <c r="X885" s="83"/>
    </row>
    <row r="886" spans="5:24" ht="15.75" customHeight="1">
      <c r="E886" s="706"/>
      <c r="I886" s="81"/>
      <c r="J886" s="81"/>
      <c r="K886" s="81"/>
      <c r="L886" s="81"/>
      <c r="M886" s="81"/>
      <c r="N886" s="81"/>
      <c r="O886" s="81"/>
      <c r="P886" s="81"/>
      <c r="Q886" s="81"/>
      <c r="R886" s="81"/>
      <c r="S886" s="81"/>
      <c r="T886" s="81"/>
      <c r="U886" s="81"/>
      <c r="V886" s="82"/>
      <c r="W886" s="81"/>
      <c r="X886" s="83"/>
    </row>
    <row r="887" spans="5:24" ht="15.75" customHeight="1">
      <c r="E887" s="706"/>
      <c r="I887" s="81"/>
      <c r="J887" s="81"/>
      <c r="K887" s="81"/>
      <c r="L887" s="81"/>
      <c r="M887" s="81"/>
      <c r="N887" s="81"/>
      <c r="O887" s="81"/>
      <c r="P887" s="81"/>
      <c r="Q887" s="81"/>
      <c r="R887" s="81"/>
      <c r="S887" s="81"/>
      <c r="T887" s="81"/>
      <c r="U887" s="81"/>
      <c r="V887" s="82"/>
      <c r="W887" s="81"/>
      <c r="X887" s="83"/>
    </row>
    <row r="888" spans="5:24" ht="15.75" customHeight="1">
      <c r="E888" s="706"/>
      <c r="I888" s="81"/>
      <c r="J888" s="81"/>
      <c r="K888" s="81"/>
      <c r="L888" s="81"/>
      <c r="M888" s="81"/>
      <c r="N888" s="81"/>
      <c r="O888" s="81"/>
      <c r="P888" s="81"/>
      <c r="Q888" s="81"/>
      <c r="R888" s="81"/>
      <c r="S888" s="81"/>
      <c r="T888" s="81"/>
      <c r="U888" s="81"/>
      <c r="V888" s="82"/>
      <c r="W888" s="81"/>
      <c r="X888" s="83"/>
    </row>
    <row r="889" spans="5:24" ht="15.75" customHeight="1">
      <c r="E889" s="706"/>
      <c r="I889" s="81"/>
      <c r="J889" s="81"/>
      <c r="K889" s="81"/>
      <c r="L889" s="81"/>
      <c r="M889" s="81"/>
      <c r="N889" s="81"/>
      <c r="O889" s="81"/>
      <c r="P889" s="81"/>
      <c r="Q889" s="81"/>
      <c r="R889" s="81"/>
      <c r="S889" s="81"/>
      <c r="T889" s="81"/>
      <c r="U889" s="81"/>
      <c r="V889" s="82"/>
      <c r="W889" s="81"/>
      <c r="X889" s="83"/>
    </row>
    <row r="890" spans="5:24" ht="15.75" customHeight="1">
      <c r="E890" s="706"/>
      <c r="I890" s="81"/>
      <c r="J890" s="81"/>
      <c r="K890" s="81"/>
      <c r="L890" s="81"/>
      <c r="M890" s="81"/>
      <c r="N890" s="81"/>
      <c r="O890" s="81"/>
      <c r="P890" s="81"/>
      <c r="Q890" s="81"/>
      <c r="R890" s="81"/>
      <c r="S890" s="81"/>
      <c r="T890" s="81"/>
      <c r="U890" s="81"/>
      <c r="V890" s="82"/>
      <c r="W890" s="81"/>
      <c r="X890" s="83"/>
    </row>
    <row r="891" spans="5:24" ht="15.75" customHeight="1">
      <c r="E891" s="706"/>
      <c r="I891" s="81"/>
      <c r="J891" s="81"/>
      <c r="K891" s="81"/>
      <c r="L891" s="81"/>
      <c r="M891" s="81"/>
      <c r="N891" s="81"/>
      <c r="O891" s="81"/>
      <c r="P891" s="81"/>
      <c r="Q891" s="81"/>
      <c r="R891" s="81"/>
      <c r="S891" s="81"/>
      <c r="T891" s="81"/>
      <c r="U891" s="81"/>
      <c r="V891" s="82"/>
      <c r="W891" s="81"/>
      <c r="X891" s="83"/>
    </row>
    <row r="892" spans="5:24" ht="15.75" customHeight="1">
      <c r="E892" s="706"/>
      <c r="I892" s="81"/>
      <c r="J892" s="81"/>
      <c r="K892" s="81"/>
      <c r="L892" s="81"/>
      <c r="M892" s="81"/>
      <c r="N892" s="81"/>
      <c r="O892" s="81"/>
      <c r="P892" s="81"/>
      <c r="Q892" s="81"/>
      <c r="R892" s="81"/>
      <c r="S892" s="81"/>
      <c r="T892" s="81"/>
      <c r="U892" s="81"/>
      <c r="V892" s="82"/>
      <c r="W892" s="81"/>
      <c r="X892" s="83"/>
    </row>
    <row r="893" spans="5:24" ht="15.75" customHeight="1">
      <c r="E893" s="706"/>
      <c r="I893" s="81"/>
      <c r="J893" s="81"/>
      <c r="K893" s="81"/>
      <c r="L893" s="81"/>
      <c r="M893" s="81"/>
      <c r="N893" s="81"/>
      <c r="O893" s="81"/>
      <c r="P893" s="81"/>
      <c r="Q893" s="81"/>
      <c r="R893" s="81"/>
      <c r="S893" s="81"/>
      <c r="T893" s="81"/>
      <c r="U893" s="81"/>
      <c r="V893" s="82"/>
      <c r="W893" s="81"/>
      <c r="X893" s="83"/>
    </row>
    <row r="894" spans="5:24" ht="15.75" customHeight="1">
      <c r="E894" s="706"/>
      <c r="I894" s="81"/>
      <c r="J894" s="81"/>
      <c r="K894" s="81"/>
      <c r="L894" s="81"/>
      <c r="M894" s="81"/>
      <c r="N894" s="81"/>
      <c r="O894" s="81"/>
      <c r="P894" s="81"/>
      <c r="Q894" s="81"/>
      <c r="R894" s="81"/>
      <c r="S894" s="81"/>
      <c r="T894" s="81"/>
      <c r="U894" s="81"/>
      <c r="V894" s="82"/>
      <c r="W894" s="81"/>
      <c r="X894" s="83"/>
    </row>
    <row r="895" spans="5:24" ht="15.75" customHeight="1">
      <c r="E895" s="706"/>
      <c r="I895" s="81"/>
      <c r="J895" s="81"/>
      <c r="K895" s="81"/>
      <c r="L895" s="81"/>
      <c r="M895" s="81"/>
      <c r="N895" s="81"/>
      <c r="O895" s="81"/>
      <c r="P895" s="81"/>
      <c r="Q895" s="81"/>
      <c r="R895" s="81"/>
      <c r="S895" s="81"/>
      <c r="T895" s="81"/>
      <c r="U895" s="81"/>
      <c r="V895" s="82"/>
      <c r="W895" s="81"/>
      <c r="X895" s="83"/>
    </row>
    <row r="896" spans="5:24" ht="15.75" customHeight="1">
      <c r="E896" s="706"/>
      <c r="I896" s="81"/>
      <c r="J896" s="81"/>
      <c r="K896" s="81"/>
      <c r="L896" s="81"/>
      <c r="M896" s="81"/>
      <c r="N896" s="81"/>
      <c r="O896" s="81"/>
      <c r="P896" s="81"/>
      <c r="Q896" s="81"/>
      <c r="R896" s="81"/>
      <c r="S896" s="81"/>
      <c r="T896" s="81"/>
      <c r="U896" s="81"/>
      <c r="V896" s="82"/>
      <c r="W896" s="81"/>
      <c r="X896" s="83"/>
    </row>
    <row r="897" spans="5:24" ht="15.75" customHeight="1">
      <c r="E897" s="706"/>
      <c r="I897" s="81"/>
      <c r="J897" s="81"/>
      <c r="K897" s="81"/>
      <c r="L897" s="81"/>
      <c r="M897" s="81"/>
      <c r="N897" s="81"/>
      <c r="O897" s="81"/>
      <c r="P897" s="81"/>
      <c r="Q897" s="81"/>
      <c r="R897" s="81"/>
      <c r="S897" s="81"/>
      <c r="T897" s="81"/>
      <c r="U897" s="81"/>
      <c r="V897" s="82"/>
      <c r="W897" s="81"/>
      <c r="X897" s="83"/>
    </row>
    <row r="898" spans="5:24" ht="15.75" customHeight="1">
      <c r="E898" s="706"/>
      <c r="I898" s="81"/>
      <c r="J898" s="81"/>
      <c r="K898" s="81"/>
      <c r="L898" s="81"/>
      <c r="M898" s="81"/>
      <c r="N898" s="81"/>
      <c r="O898" s="81"/>
      <c r="P898" s="81"/>
      <c r="Q898" s="81"/>
      <c r="R898" s="81"/>
      <c r="S898" s="81"/>
      <c r="T898" s="81"/>
      <c r="U898" s="81"/>
      <c r="V898" s="82"/>
      <c r="W898" s="81"/>
      <c r="X898" s="83"/>
    </row>
    <row r="899" spans="5:24" ht="15.75" customHeight="1">
      <c r="E899" s="706"/>
      <c r="I899" s="81"/>
      <c r="J899" s="81"/>
      <c r="K899" s="81"/>
      <c r="L899" s="81"/>
      <c r="M899" s="81"/>
      <c r="N899" s="81"/>
      <c r="O899" s="81"/>
      <c r="P899" s="81"/>
      <c r="Q899" s="81"/>
      <c r="R899" s="81"/>
      <c r="S899" s="81"/>
      <c r="T899" s="81"/>
      <c r="U899" s="81"/>
      <c r="V899" s="82"/>
      <c r="W899" s="81"/>
      <c r="X899" s="83"/>
    </row>
    <row r="900" spans="5:24" ht="15.75" customHeight="1">
      <c r="E900" s="706"/>
      <c r="I900" s="81"/>
      <c r="J900" s="81"/>
      <c r="K900" s="81"/>
      <c r="L900" s="81"/>
      <c r="M900" s="81"/>
      <c r="N900" s="81"/>
      <c r="O900" s="81"/>
      <c r="P900" s="81"/>
      <c r="Q900" s="81"/>
      <c r="R900" s="81"/>
      <c r="S900" s="81"/>
      <c r="T900" s="81"/>
      <c r="U900" s="81"/>
      <c r="V900" s="82"/>
      <c r="W900" s="81"/>
      <c r="X900" s="83"/>
    </row>
    <row r="901" spans="5:24" ht="15.75" customHeight="1">
      <c r="E901" s="706"/>
      <c r="I901" s="81"/>
      <c r="J901" s="81"/>
      <c r="K901" s="81"/>
      <c r="L901" s="81"/>
      <c r="M901" s="81"/>
      <c r="N901" s="81"/>
      <c r="O901" s="81"/>
      <c r="P901" s="81"/>
      <c r="Q901" s="81"/>
      <c r="R901" s="81"/>
      <c r="S901" s="81"/>
      <c r="T901" s="81"/>
      <c r="U901" s="81"/>
      <c r="V901" s="82"/>
      <c r="W901" s="81"/>
      <c r="X901" s="83"/>
    </row>
    <row r="902" spans="5:24" ht="15.75" customHeight="1">
      <c r="E902" s="706"/>
      <c r="I902" s="81"/>
      <c r="J902" s="81"/>
      <c r="K902" s="81"/>
      <c r="L902" s="81"/>
      <c r="M902" s="81"/>
      <c r="N902" s="81"/>
      <c r="O902" s="81"/>
      <c r="P902" s="81"/>
      <c r="Q902" s="81"/>
      <c r="R902" s="81"/>
      <c r="S902" s="81"/>
      <c r="T902" s="81"/>
      <c r="U902" s="81"/>
      <c r="V902" s="82"/>
      <c r="W902" s="81"/>
      <c r="X902" s="83"/>
    </row>
    <row r="903" spans="5:24" ht="15.75" customHeight="1">
      <c r="E903" s="706"/>
      <c r="I903" s="81"/>
      <c r="J903" s="81"/>
      <c r="K903" s="81"/>
      <c r="L903" s="81"/>
      <c r="M903" s="81"/>
      <c r="N903" s="81"/>
      <c r="O903" s="81"/>
      <c r="P903" s="81"/>
      <c r="Q903" s="81"/>
      <c r="R903" s="81"/>
      <c r="S903" s="81"/>
      <c r="T903" s="81"/>
      <c r="U903" s="81"/>
      <c r="V903" s="82"/>
      <c r="W903" s="81"/>
      <c r="X903" s="83"/>
    </row>
    <row r="904" spans="5:24" ht="15.75" customHeight="1">
      <c r="E904" s="706"/>
      <c r="I904" s="81"/>
      <c r="J904" s="81"/>
      <c r="K904" s="81"/>
      <c r="L904" s="81"/>
      <c r="M904" s="81"/>
      <c r="N904" s="81"/>
      <c r="O904" s="81"/>
      <c r="P904" s="81"/>
      <c r="Q904" s="81"/>
      <c r="R904" s="81"/>
      <c r="S904" s="81"/>
      <c r="T904" s="81"/>
      <c r="U904" s="81"/>
      <c r="V904" s="82"/>
      <c r="W904" s="81"/>
      <c r="X904" s="83"/>
    </row>
    <row r="905" spans="5:24" ht="15.75" customHeight="1">
      <c r="E905" s="706"/>
      <c r="I905" s="81"/>
      <c r="J905" s="81"/>
      <c r="K905" s="81"/>
      <c r="L905" s="81"/>
      <c r="M905" s="81"/>
      <c r="N905" s="81"/>
      <c r="O905" s="81"/>
      <c r="P905" s="81"/>
      <c r="Q905" s="81"/>
      <c r="R905" s="81"/>
      <c r="S905" s="81"/>
      <c r="T905" s="81"/>
      <c r="U905" s="81"/>
      <c r="V905" s="82"/>
      <c r="W905" s="81"/>
      <c r="X905" s="83"/>
    </row>
    <row r="906" spans="5:24" ht="15.75" customHeight="1">
      <c r="E906" s="706"/>
      <c r="I906" s="81"/>
      <c r="J906" s="81"/>
      <c r="K906" s="81"/>
      <c r="L906" s="81"/>
      <c r="M906" s="81"/>
      <c r="N906" s="81"/>
      <c r="O906" s="81"/>
      <c r="P906" s="81"/>
      <c r="Q906" s="81"/>
      <c r="R906" s="81"/>
      <c r="S906" s="81"/>
      <c r="T906" s="81"/>
      <c r="U906" s="81"/>
      <c r="V906" s="82"/>
      <c r="W906" s="81"/>
      <c r="X906" s="83"/>
    </row>
    <row r="907" spans="5:24" ht="15.75" customHeight="1">
      <c r="E907" s="706"/>
      <c r="I907" s="81"/>
      <c r="J907" s="81"/>
      <c r="K907" s="81"/>
      <c r="L907" s="81"/>
      <c r="M907" s="81"/>
      <c r="N907" s="81"/>
      <c r="O907" s="81"/>
      <c r="P907" s="81"/>
      <c r="Q907" s="81"/>
      <c r="R907" s="81"/>
      <c r="S907" s="81"/>
      <c r="T907" s="81"/>
      <c r="U907" s="81"/>
      <c r="V907" s="82"/>
      <c r="W907" s="81"/>
      <c r="X907" s="83"/>
    </row>
    <row r="908" spans="5:24" ht="15.75" customHeight="1">
      <c r="E908" s="706"/>
      <c r="I908" s="81"/>
      <c r="J908" s="81"/>
      <c r="K908" s="81"/>
      <c r="L908" s="81"/>
      <c r="M908" s="81"/>
      <c r="N908" s="81"/>
      <c r="O908" s="81"/>
      <c r="P908" s="81"/>
      <c r="Q908" s="81"/>
      <c r="R908" s="81"/>
      <c r="S908" s="81"/>
      <c r="T908" s="81"/>
      <c r="U908" s="81"/>
      <c r="V908" s="82"/>
      <c r="W908" s="81"/>
      <c r="X908" s="83"/>
    </row>
    <row r="909" spans="5:24" ht="15.75" customHeight="1">
      <c r="E909" s="706"/>
      <c r="I909" s="81"/>
      <c r="J909" s="81"/>
      <c r="K909" s="81"/>
      <c r="L909" s="81"/>
      <c r="M909" s="81"/>
      <c r="N909" s="81"/>
      <c r="O909" s="81"/>
      <c r="P909" s="81"/>
      <c r="Q909" s="81"/>
      <c r="R909" s="81"/>
      <c r="S909" s="81"/>
      <c r="T909" s="81"/>
      <c r="U909" s="81"/>
      <c r="V909" s="82"/>
      <c r="W909" s="81"/>
      <c r="X909" s="83"/>
    </row>
    <row r="910" spans="5:24" ht="15.75" customHeight="1">
      <c r="E910" s="706"/>
      <c r="I910" s="81"/>
      <c r="J910" s="81"/>
      <c r="K910" s="81"/>
      <c r="L910" s="81"/>
      <c r="M910" s="81"/>
      <c r="N910" s="81"/>
      <c r="O910" s="81"/>
      <c r="P910" s="81"/>
      <c r="Q910" s="81"/>
      <c r="R910" s="81"/>
      <c r="S910" s="81"/>
      <c r="T910" s="81"/>
      <c r="U910" s="81"/>
      <c r="V910" s="82"/>
      <c r="W910" s="81"/>
      <c r="X910" s="83"/>
    </row>
    <row r="911" spans="5:24" ht="15.75" customHeight="1">
      <c r="E911" s="706"/>
      <c r="I911" s="81"/>
      <c r="J911" s="81"/>
      <c r="K911" s="81"/>
      <c r="L911" s="81"/>
      <c r="M911" s="81"/>
      <c r="N911" s="81"/>
      <c r="O911" s="81"/>
      <c r="P911" s="81"/>
      <c r="Q911" s="81"/>
      <c r="R911" s="81"/>
      <c r="S911" s="81"/>
      <c r="T911" s="81"/>
      <c r="U911" s="81"/>
      <c r="V911" s="82"/>
      <c r="W911" s="81"/>
      <c r="X911" s="83"/>
    </row>
    <row r="912" spans="5:24" ht="15.75" customHeight="1">
      <c r="E912" s="706"/>
      <c r="I912" s="81"/>
      <c r="J912" s="81"/>
      <c r="K912" s="81"/>
      <c r="L912" s="81"/>
      <c r="M912" s="81"/>
      <c r="N912" s="81"/>
      <c r="O912" s="81"/>
      <c r="P912" s="81"/>
      <c r="Q912" s="81"/>
      <c r="R912" s="81"/>
      <c r="S912" s="81"/>
      <c r="T912" s="81"/>
      <c r="U912" s="81"/>
      <c r="V912" s="82"/>
      <c r="W912" s="81"/>
      <c r="X912" s="83"/>
    </row>
    <row r="913" spans="5:24" ht="15.75" customHeight="1">
      <c r="E913" s="706"/>
      <c r="I913" s="81"/>
      <c r="J913" s="81"/>
      <c r="K913" s="81"/>
      <c r="L913" s="81"/>
      <c r="M913" s="81"/>
      <c r="N913" s="81"/>
      <c r="O913" s="81"/>
      <c r="P913" s="81"/>
      <c r="Q913" s="81"/>
      <c r="R913" s="81"/>
      <c r="S913" s="81"/>
      <c r="T913" s="81"/>
      <c r="U913" s="81"/>
      <c r="V913" s="82"/>
      <c r="W913" s="81"/>
      <c r="X913" s="83"/>
    </row>
    <row r="914" spans="5:24" ht="15.75" customHeight="1">
      <c r="E914" s="706"/>
      <c r="I914" s="81"/>
      <c r="J914" s="81"/>
      <c r="K914" s="81"/>
      <c r="L914" s="81"/>
      <c r="M914" s="81"/>
      <c r="N914" s="81"/>
      <c r="O914" s="81"/>
      <c r="P914" s="81"/>
      <c r="Q914" s="81"/>
      <c r="R914" s="81"/>
      <c r="S914" s="81"/>
      <c r="T914" s="81"/>
      <c r="U914" s="81"/>
      <c r="V914" s="82"/>
      <c r="W914" s="81"/>
      <c r="X914" s="83"/>
    </row>
    <row r="915" spans="5:24" ht="15.75" customHeight="1">
      <c r="E915" s="706"/>
      <c r="I915" s="81"/>
      <c r="J915" s="81"/>
      <c r="K915" s="81"/>
      <c r="L915" s="81"/>
      <c r="M915" s="81"/>
      <c r="N915" s="81"/>
      <c r="O915" s="81"/>
      <c r="P915" s="81"/>
      <c r="Q915" s="81"/>
      <c r="R915" s="81"/>
      <c r="S915" s="81"/>
      <c r="T915" s="81"/>
      <c r="U915" s="81"/>
      <c r="V915" s="82"/>
      <c r="W915" s="81"/>
      <c r="X915" s="83"/>
    </row>
    <row r="916" spans="5:24" ht="15.75" customHeight="1">
      <c r="E916" s="706"/>
      <c r="I916" s="81"/>
      <c r="J916" s="81"/>
      <c r="K916" s="81"/>
      <c r="L916" s="81"/>
      <c r="M916" s="81"/>
      <c r="N916" s="81"/>
      <c r="O916" s="81"/>
      <c r="P916" s="81"/>
      <c r="Q916" s="81"/>
      <c r="R916" s="81"/>
      <c r="S916" s="81"/>
      <c r="T916" s="81"/>
      <c r="U916" s="81"/>
      <c r="V916" s="82"/>
      <c r="W916" s="81"/>
      <c r="X916" s="83"/>
    </row>
    <row r="917" spans="5:24" ht="15.75" customHeight="1">
      <c r="E917" s="706"/>
      <c r="I917" s="81"/>
      <c r="J917" s="81"/>
      <c r="K917" s="81"/>
      <c r="L917" s="81"/>
      <c r="M917" s="81"/>
      <c r="N917" s="81"/>
      <c r="O917" s="81"/>
      <c r="P917" s="81"/>
      <c r="Q917" s="81"/>
      <c r="R917" s="81"/>
      <c r="S917" s="81"/>
      <c r="T917" s="81"/>
      <c r="U917" s="81"/>
      <c r="V917" s="82"/>
      <c r="W917" s="81"/>
      <c r="X917" s="83"/>
    </row>
    <row r="918" spans="5:24" ht="15.75" customHeight="1">
      <c r="E918" s="706"/>
      <c r="I918" s="81"/>
      <c r="J918" s="81"/>
      <c r="K918" s="81"/>
      <c r="L918" s="81"/>
      <c r="M918" s="81"/>
      <c r="N918" s="81"/>
      <c r="O918" s="81"/>
      <c r="P918" s="81"/>
      <c r="Q918" s="81"/>
      <c r="R918" s="81"/>
      <c r="S918" s="81"/>
      <c r="T918" s="81"/>
      <c r="U918" s="81"/>
      <c r="V918" s="82"/>
      <c r="W918" s="81"/>
      <c r="X918" s="83"/>
    </row>
    <row r="919" spans="5:24" ht="15.75" customHeight="1">
      <c r="E919" s="706"/>
      <c r="I919" s="81"/>
      <c r="J919" s="81"/>
      <c r="K919" s="81"/>
      <c r="L919" s="81"/>
      <c r="M919" s="81"/>
      <c r="N919" s="81"/>
      <c r="O919" s="81"/>
      <c r="P919" s="81"/>
      <c r="Q919" s="81"/>
      <c r="R919" s="81"/>
      <c r="S919" s="81"/>
      <c r="T919" s="81"/>
      <c r="U919" s="81"/>
      <c r="V919" s="82"/>
      <c r="W919" s="81"/>
      <c r="X919" s="83"/>
    </row>
    <row r="920" spans="5:24" ht="15.75" customHeight="1">
      <c r="E920" s="706"/>
      <c r="I920" s="81"/>
      <c r="J920" s="81"/>
      <c r="K920" s="81"/>
      <c r="L920" s="81"/>
      <c r="M920" s="81"/>
      <c r="N920" s="81"/>
      <c r="O920" s="81"/>
      <c r="P920" s="81"/>
      <c r="Q920" s="81"/>
      <c r="R920" s="81"/>
      <c r="S920" s="81"/>
      <c r="T920" s="81"/>
      <c r="U920" s="81"/>
      <c r="V920" s="82"/>
      <c r="W920" s="81"/>
      <c r="X920" s="83"/>
    </row>
    <row r="921" spans="5:24" ht="15.75" customHeight="1">
      <c r="E921" s="706"/>
      <c r="I921" s="81"/>
      <c r="J921" s="81"/>
      <c r="K921" s="81"/>
      <c r="L921" s="81"/>
      <c r="M921" s="81"/>
      <c r="N921" s="81"/>
      <c r="O921" s="81"/>
      <c r="P921" s="81"/>
      <c r="Q921" s="81"/>
      <c r="R921" s="81"/>
      <c r="S921" s="81"/>
      <c r="T921" s="81"/>
      <c r="U921" s="81"/>
      <c r="V921" s="82"/>
      <c r="W921" s="81"/>
      <c r="X921" s="83"/>
    </row>
    <row r="922" spans="5:24" ht="15.75" customHeight="1">
      <c r="E922" s="706"/>
      <c r="I922" s="81"/>
      <c r="J922" s="81"/>
      <c r="K922" s="81"/>
      <c r="L922" s="81"/>
      <c r="M922" s="81"/>
      <c r="N922" s="81"/>
      <c r="O922" s="81"/>
      <c r="P922" s="81"/>
      <c r="Q922" s="81"/>
      <c r="R922" s="81"/>
      <c r="S922" s="81"/>
      <c r="T922" s="81"/>
      <c r="U922" s="81"/>
      <c r="V922" s="82"/>
      <c r="W922" s="81"/>
      <c r="X922" s="83"/>
    </row>
    <row r="923" spans="5:24" ht="15.75" customHeight="1">
      <c r="E923" s="706"/>
      <c r="I923" s="81"/>
      <c r="J923" s="81"/>
      <c r="K923" s="81"/>
      <c r="L923" s="81"/>
      <c r="M923" s="81"/>
      <c r="N923" s="81"/>
      <c r="O923" s="81"/>
      <c r="P923" s="81"/>
      <c r="Q923" s="81"/>
      <c r="R923" s="81"/>
      <c r="S923" s="81"/>
      <c r="T923" s="81"/>
      <c r="U923" s="81"/>
      <c r="V923" s="82"/>
      <c r="W923" s="81"/>
      <c r="X923" s="83"/>
    </row>
    <row r="924" spans="5:24" ht="15.75" customHeight="1">
      <c r="E924" s="706"/>
      <c r="I924" s="81"/>
      <c r="J924" s="81"/>
      <c r="K924" s="81"/>
      <c r="L924" s="81"/>
      <c r="M924" s="81"/>
      <c r="N924" s="81"/>
      <c r="O924" s="81"/>
      <c r="P924" s="81"/>
      <c r="Q924" s="81"/>
      <c r="R924" s="81"/>
      <c r="S924" s="81"/>
      <c r="T924" s="81"/>
      <c r="U924" s="81"/>
      <c r="V924" s="82"/>
      <c r="W924" s="81"/>
      <c r="X924" s="83"/>
    </row>
    <row r="925" spans="5:24" ht="15.75" customHeight="1">
      <c r="E925" s="706"/>
      <c r="I925" s="81"/>
      <c r="J925" s="81"/>
      <c r="K925" s="81"/>
      <c r="L925" s="81"/>
      <c r="M925" s="81"/>
      <c r="N925" s="81"/>
      <c r="O925" s="81"/>
      <c r="P925" s="81"/>
      <c r="Q925" s="81"/>
      <c r="R925" s="81"/>
      <c r="S925" s="81"/>
      <c r="T925" s="81"/>
      <c r="U925" s="81"/>
      <c r="V925" s="82"/>
      <c r="W925" s="81"/>
      <c r="X925" s="83"/>
    </row>
    <row r="926" spans="5:24" ht="15.75" customHeight="1">
      <c r="E926" s="706"/>
      <c r="I926" s="81"/>
      <c r="J926" s="81"/>
      <c r="K926" s="81"/>
      <c r="L926" s="81"/>
      <c r="M926" s="81"/>
      <c r="N926" s="81"/>
      <c r="O926" s="81"/>
      <c r="P926" s="81"/>
      <c r="Q926" s="81"/>
      <c r="R926" s="81"/>
      <c r="S926" s="81"/>
      <c r="T926" s="81"/>
      <c r="U926" s="81"/>
      <c r="V926" s="82"/>
      <c r="W926" s="81"/>
      <c r="X926" s="83"/>
    </row>
    <row r="927" spans="5:24" ht="15.75" customHeight="1">
      <c r="E927" s="706"/>
      <c r="I927" s="81"/>
      <c r="J927" s="81"/>
      <c r="K927" s="81"/>
      <c r="L927" s="81"/>
      <c r="M927" s="81"/>
      <c r="N927" s="81"/>
      <c r="O927" s="81"/>
      <c r="P927" s="81"/>
      <c r="Q927" s="81"/>
      <c r="R927" s="81"/>
      <c r="S927" s="81"/>
      <c r="T927" s="81"/>
      <c r="U927" s="81"/>
      <c r="V927" s="82"/>
      <c r="W927" s="81"/>
      <c r="X927" s="83"/>
    </row>
    <row r="928" spans="5:24" ht="15.75" customHeight="1">
      <c r="E928" s="706"/>
      <c r="I928" s="81"/>
      <c r="J928" s="81"/>
      <c r="K928" s="81"/>
      <c r="L928" s="81"/>
      <c r="M928" s="81"/>
      <c r="N928" s="81"/>
      <c r="O928" s="81"/>
      <c r="P928" s="81"/>
      <c r="Q928" s="81"/>
      <c r="R928" s="81"/>
      <c r="S928" s="81"/>
      <c r="T928" s="81"/>
      <c r="U928" s="81"/>
      <c r="V928" s="82"/>
      <c r="W928" s="81"/>
      <c r="X928" s="83"/>
    </row>
    <row r="929" spans="5:24" ht="15.75" customHeight="1">
      <c r="E929" s="706"/>
      <c r="I929" s="81"/>
      <c r="J929" s="81"/>
      <c r="K929" s="81"/>
      <c r="L929" s="81"/>
      <c r="M929" s="81"/>
      <c r="N929" s="81"/>
      <c r="O929" s="81"/>
      <c r="P929" s="81"/>
      <c r="Q929" s="81"/>
      <c r="R929" s="81"/>
      <c r="S929" s="81"/>
      <c r="T929" s="81"/>
      <c r="U929" s="81"/>
      <c r="V929" s="82"/>
      <c r="W929" s="81"/>
      <c r="X929" s="83"/>
    </row>
    <row r="930" spans="5:24" ht="15.75" customHeight="1">
      <c r="E930" s="706"/>
      <c r="I930" s="81"/>
      <c r="J930" s="81"/>
      <c r="K930" s="81"/>
      <c r="L930" s="81"/>
      <c r="M930" s="81"/>
      <c r="N930" s="81"/>
      <c r="O930" s="81"/>
      <c r="P930" s="81"/>
      <c r="Q930" s="81"/>
      <c r="R930" s="81"/>
      <c r="S930" s="81"/>
      <c r="T930" s="81"/>
      <c r="U930" s="81"/>
      <c r="V930" s="82"/>
      <c r="W930" s="81"/>
      <c r="X930" s="83"/>
    </row>
    <row r="931" spans="5:24" ht="15.75" customHeight="1">
      <c r="E931" s="706"/>
      <c r="I931" s="81"/>
      <c r="J931" s="81"/>
      <c r="K931" s="81"/>
      <c r="L931" s="81"/>
      <c r="M931" s="81"/>
      <c r="N931" s="81"/>
      <c r="O931" s="81"/>
      <c r="P931" s="81"/>
      <c r="Q931" s="81"/>
      <c r="R931" s="81"/>
      <c r="S931" s="81"/>
      <c r="T931" s="81"/>
      <c r="U931" s="81"/>
      <c r="V931" s="82"/>
      <c r="W931" s="81"/>
      <c r="X931" s="83"/>
    </row>
    <row r="932" spans="5:24" ht="15.75" customHeight="1">
      <c r="E932" s="706"/>
      <c r="I932" s="81"/>
      <c r="J932" s="81"/>
      <c r="K932" s="81"/>
      <c r="L932" s="81"/>
      <c r="M932" s="81"/>
      <c r="N932" s="81"/>
      <c r="O932" s="81"/>
      <c r="P932" s="81"/>
      <c r="Q932" s="81"/>
      <c r="R932" s="81"/>
      <c r="S932" s="81"/>
      <c r="T932" s="81"/>
      <c r="U932" s="81"/>
      <c r="V932" s="82"/>
      <c r="W932" s="81"/>
      <c r="X932" s="83"/>
    </row>
    <row r="933" spans="5:24" ht="15.75" customHeight="1">
      <c r="E933" s="706"/>
      <c r="I933" s="81"/>
      <c r="J933" s="81"/>
      <c r="K933" s="81"/>
      <c r="L933" s="81"/>
      <c r="M933" s="81"/>
      <c r="N933" s="81"/>
      <c r="O933" s="81"/>
      <c r="P933" s="81"/>
      <c r="Q933" s="81"/>
      <c r="R933" s="81"/>
      <c r="S933" s="81"/>
      <c r="T933" s="81"/>
      <c r="U933" s="81"/>
      <c r="V933" s="82"/>
      <c r="W933" s="81"/>
      <c r="X933" s="83"/>
    </row>
    <row r="934" spans="5:24" ht="15.75" customHeight="1">
      <c r="E934" s="706"/>
      <c r="I934" s="81"/>
      <c r="J934" s="81"/>
      <c r="K934" s="81"/>
      <c r="L934" s="81"/>
      <c r="M934" s="81"/>
      <c r="N934" s="81"/>
      <c r="O934" s="81"/>
      <c r="P934" s="81"/>
      <c r="Q934" s="81"/>
      <c r="R934" s="81"/>
      <c r="S934" s="81"/>
      <c r="T934" s="81"/>
      <c r="U934" s="81"/>
      <c r="V934" s="82"/>
      <c r="W934" s="81"/>
      <c r="X934" s="83"/>
    </row>
    <row r="935" spans="5:24" ht="15.75" customHeight="1">
      <c r="E935" s="706"/>
      <c r="I935" s="81"/>
      <c r="J935" s="81"/>
      <c r="K935" s="81"/>
      <c r="L935" s="81"/>
      <c r="M935" s="81"/>
      <c r="N935" s="81"/>
      <c r="O935" s="81"/>
      <c r="P935" s="81"/>
      <c r="Q935" s="81"/>
      <c r="R935" s="81"/>
      <c r="S935" s="81"/>
      <c r="T935" s="81"/>
      <c r="U935" s="81"/>
      <c r="V935" s="82"/>
      <c r="W935" s="81"/>
      <c r="X935" s="83"/>
    </row>
    <row r="936" spans="5:24" ht="15.75" customHeight="1">
      <c r="E936" s="706"/>
      <c r="I936" s="81"/>
      <c r="J936" s="81"/>
      <c r="K936" s="81"/>
      <c r="L936" s="81"/>
      <c r="M936" s="81"/>
      <c r="N936" s="81"/>
      <c r="O936" s="81"/>
      <c r="P936" s="81"/>
      <c r="Q936" s="81"/>
      <c r="R936" s="81"/>
      <c r="S936" s="81"/>
      <c r="T936" s="81"/>
      <c r="U936" s="81"/>
      <c r="V936" s="82"/>
      <c r="W936" s="81"/>
      <c r="X936" s="83"/>
    </row>
    <row r="937" spans="5:24" ht="15.75" customHeight="1">
      <c r="E937" s="706"/>
      <c r="I937" s="81"/>
      <c r="J937" s="81"/>
      <c r="K937" s="81"/>
      <c r="L937" s="81"/>
      <c r="M937" s="81"/>
      <c r="N937" s="81"/>
      <c r="O937" s="81"/>
      <c r="P937" s="81"/>
      <c r="Q937" s="81"/>
      <c r="R937" s="81"/>
      <c r="S937" s="81"/>
      <c r="T937" s="81"/>
      <c r="U937" s="81"/>
      <c r="V937" s="82"/>
      <c r="W937" s="81"/>
      <c r="X937" s="83"/>
    </row>
    <row r="938" spans="5:24" ht="15.75" customHeight="1">
      <c r="E938" s="706"/>
      <c r="I938" s="81"/>
      <c r="J938" s="81"/>
      <c r="K938" s="81"/>
      <c r="L938" s="81"/>
      <c r="M938" s="81"/>
      <c r="N938" s="81"/>
      <c r="O938" s="81"/>
      <c r="P938" s="81"/>
      <c r="Q938" s="81"/>
      <c r="R938" s="81"/>
      <c r="S938" s="81"/>
      <c r="T938" s="81"/>
      <c r="U938" s="81"/>
      <c r="V938" s="82"/>
      <c r="W938" s="81"/>
      <c r="X938" s="83"/>
    </row>
    <row r="939" spans="5:24" ht="15.75" customHeight="1">
      <c r="E939" s="706"/>
      <c r="I939" s="81"/>
      <c r="J939" s="81"/>
      <c r="K939" s="81"/>
      <c r="L939" s="81"/>
      <c r="M939" s="81"/>
      <c r="N939" s="81"/>
      <c r="O939" s="81"/>
      <c r="P939" s="81"/>
      <c r="Q939" s="81"/>
      <c r="R939" s="81"/>
      <c r="S939" s="81"/>
      <c r="T939" s="81"/>
      <c r="U939" s="81"/>
      <c r="V939" s="82"/>
      <c r="W939" s="81"/>
      <c r="X939" s="83"/>
    </row>
    <row r="940" spans="5:24" ht="15.75" customHeight="1">
      <c r="E940" s="706"/>
      <c r="I940" s="81"/>
      <c r="J940" s="81"/>
      <c r="K940" s="81"/>
      <c r="L940" s="81"/>
      <c r="M940" s="81"/>
      <c r="N940" s="81"/>
      <c r="O940" s="81"/>
      <c r="P940" s="81"/>
      <c r="Q940" s="81"/>
      <c r="R940" s="81"/>
      <c r="S940" s="81"/>
      <c r="T940" s="81"/>
      <c r="U940" s="81"/>
      <c r="V940" s="82"/>
      <c r="W940" s="81"/>
      <c r="X940" s="83"/>
    </row>
    <row r="941" spans="5:24" ht="15.75" customHeight="1">
      <c r="E941" s="706"/>
      <c r="I941" s="81"/>
      <c r="J941" s="81"/>
      <c r="K941" s="81"/>
      <c r="L941" s="81"/>
      <c r="M941" s="81"/>
      <c r="N941" s="81"/>
      <c r="O941" s="81"/>
      <c r="P941" s="81"/>
      <c r="Q941" s="81"/>
      <c r="R941" s="81"/>
      <c r="S941" s="81"/>
      <c r="T941" s="81"/>
      <c r="U941" s="81"/>
      <c r="V941" s="82"/>
      <c r="W941" s="81"/>
      <c r="X941" s="83"/>
    </row>
    <row r="942" spans="5:24" ht="15.75" customHeight="1">
      <c r="E942" s="706"/>
      <c r="I942" s="81"/>
      <c r="J942" s="81"/>
      <c r="K942" s="81"/>
      <c r="L942" s="81"/>
      <c r="M942" s="81"/>
      <c r="N942" s="81"/>
      <c r="O942" s="81"/>
      <c r="P942" s="81"/>
      <c r="Q942" s="81"/>
      <c r="R942" s="81"/>
      <c r="S942" s="81"/>
      <c r="T942" s="81"/>
      <c r="U942" s="81"/>
      <c r="V942" s="82"/>
      <c r="W942" s="81"/>
      <c r="X942" s="83"/>
    </row>
    <row r="943" spans="5:24" ht="15.75" customHeight="1">
      <c r="E943" s="706"/>
      <c r="I943" s="81"/>
      <c r="J943" s="81"/>
      <c r="K943" s="81"/>
      <c r="L943" s="81"/>
      <c r="M943" s="81"/>
      <c r="N943" s="81"/>
      <c r="O943" s="81"/>
      <c r="P943" s="81"/>
      <c r="Q943" s="81"/>
      <c r="R943" s="81"/>
      <c r="S943" s="81"/>
      <c r="T943" s="81"/>
      <c r="U943" s="81"/>
      <c r="V943" s="82"/>
      <c r="W943" s="81"/>
      <c r="X943" s="83"/>
    </row>
    <row r="944" spans="5:24" ht="15.75" customHeight="1">
      <c r="E944" s="706"/>
      <c r="I944" s="81"/>
      <c r="J944" s="81"/>
      <c r="K944" s="81"/>
      <c r="L944" s="81"/>
      <c r="M944" s="81"/>
      <c r="N944" s="81"/>
      <c r="O944" s="81"/>
      <c r="P944" s="81"/>
      <c r="Q944" s="81"/>
      <c r="R944" s="81"/>
      <c r="S944" s="81"/>
      <c r="T944" s="81"/>
      <c r="U944" s="81"/>
      <c r="V944" s="82"/>
      <c r="W944" s="81"/>
      <c r="X944" s="83"/>
    </row>
    <row r="945" spans="5:24" ht="15.75" customHeight="1">
      <c r="E945" s="706"/>
      <c r="I945" s="81"/>
      <c r="J945" s="81"/>
      <c r="K945" s="81"/>
      <c r="L945" s="81"/>
      <c r="M945" s="81"/>
      <c r="N945" s="81"/>
      <c r="O945" s="81"/>
      <c r="P945" s="81"/>
      <c r="Q945" s="81"/>
      <c r="R945" s="81"/>
      <c r="S945" s="81"/>
      <c r="T945" s="81"/>
      <c r="U945" s="81"/>
      <c r="V945" s="82"/>
      <c r="W945" s="81"/>
      <c r="X945" s="83"/>
    </row>
    <row r="946" spans="5:24" ht="15.75" customHeight="1">
      <c r="E946" s="706"/>
      <c r="I946" s="81"/>
      <c r="J946" s="81"/>
      <c r="K946" s="81"/>
      <c r="L946" s="81"/>
      <c r="M946" s="81"/>
      <c r="N946" s="81"/>
      <c r="O946" s="81"/>
      <c r="P946" s="81"/>
      <c r="Q946" s="81"/>
      <c r="R946" s="81"/>
      <c r="S946" s="81"/>
      <c r="T946" s="81"/>
      <c r="U946" s="81"/>
      <c r="V946" s="82"/>
      <c r="W946" s="81"/>
      <c r="X946" s="83"/>
    </row>
    <row r="947" spans="5:24" ht="15.75" customHeight="1">
      <c r="E947" s="706"/>
      <c r="I947" s="81"/>
      <c r="J947" s="81"/>
      <c r="K947" s="81"/>
      <c r="L947" s="81"/>
      <c r="M947" s="81"/>
      <c r="N947" s="81"/>
      <c r="O947" s="81"/>
      <c r="P947" s="81"/>
      <c r="Q947" s="81"/>
      <c r="R947" s="81"/>
      <c r="S947" s="81"/>
      <c r="T947" s="81"/>
      <c r="U947" s="81"/>
      <c r="V947" s="82"/>
      <c r="W947" s="81"/>
      <c r="X947" s="83"/>
    </row>
    <row r="948" spans="5:24" ht="15.75" customHeight="1">
      <c r="E948" s="706"/>
      <c r="I948" s="81"/>
      <c r="J948" s="81"/>
      <c r="K948" s="81"/>
      <c r="L948" s="81"/>
      <c r="M948" s="81"/>
      <c r="N948" s="81"/>
      <c r="O948" s="81"/>
      <c r="P948" s="81"/>
      <c r="Q948" s="81"/>
      <c r="R948" s="81"/>
      <c r="S948" s="81"/>
      <c r="T948" s="81"/>
      <c r="U948" s="81"/>
      <c r="V948" s="82"/>
      <c r="W948" s="81"/>
      <c r="X948" s="83"/>
    </row>
    <row r="949" spans="5:24" ht="15.75" customHeight="1">
      <c r="E949" s="706"/>
      <c r="I949" s="81"/>
      <c r="J949" s="81"/>
      <c r="K949" s="81"/>
      <c r="L949" s="81"/>
      <c r="M949" s="81"/>
      <c r="N949" s="81"/>
      <c r="O949" s="81"/>
      <c r="P949" s="81"/>
      <c r="Q949" s="81"/>
      <c r="R949" s="81"/>
      <c r="S949" s="81"/>
      <c r="T949" s="81"/>
      <c r="U949" s="81"/>
      <c r="V949" s="82"/>
      <c r="W949" s="81"/>
      <c r="X949" s="83"/>
    </row>
    <row r="950" spans="5:24" ht="15.75" customHeight="1">
      <c r="E950" s="706"/>
      <c r="I950" s="81"/>
      <c r="J950" s="81"/>
      <c r="K950" s="81"/>
      <c r="L950" s="81"/>
      <c r="M950" s="81"/>
      <c r="N950" s="81"/>
      <c r="O950" s="81"/>
      <c r="P950" s="81"/>
      <c r="Q950" s="81"/>
      <c r="R950" s="81"/>
      <c r="S950" s="81"/>
      <c r="T950" s="81"/>
      <c r="U950" s="81"/>
      <c r="V950" s="82"/>
      <c r="W950" s="81"/>
      <c r="X950" s="83"/>
    </row>
    <row r="951" spans="5:24" ht="15.75" customHeight="1">
      <c r="E951" s="706"/>
      <c r="I951" s="81"/>
      <c r="J951" s="81"/>
      <c r="K951" s="81"/>
      <c r="L951" s="81"/>
      <c r="M951" s="81"/>
      <c r="N951" s="81"/>
      <c r="O951" s="81"/>
      <c r="P951" s="81"/>
      <c r="Q951" s="81"/>
      <c r="R951" s="81"/>
      <c r="S951" s="81"/>
      <c r="T951" s="81"/>
      <c r="U951" s="81"/>
      <c r="V951" s="82"/>
      <c r="W951" s="81"/>
      <c r="X951" s="83"/>
    </row>
    <row r="952" spans="5:24" ht="15.75" customHeight="1">
      <c r="E952" s="706"/>
      <c r="I952" s="81"/>
      <c r="J952" s="81"/>
      <c r="K952" s="81"/>
      <c r="L952" s="81"/>
      <c r="M952" s="81"/>
      <c r="N952" s="81"/>
      <c r="O952" s="81"/>
      <c r="P952" s="81"/>
      <c r="Q952" s="81"/>
      <c r="R952" s="81"/>
      <c r="S952" s="81"/>
      <c r="T952" s="81"/>
      <c r="U952" s="81"/>
      <c r="V952" s="82"/>
      <c r="W952" s="81"/>
      <c r="X952" s="83"/>
    </row>
    <row r="953" spans="5:24" ht="15.75" customHeight="1">
      <c r="E953" s="706"/>
      <c r="I953" s="81"/>
      <c r="J953" s="81"/>
      <c r="K953" s="81"/>
      <c r="L953" s="81"/>
      <c r="M953" s="81"/>
      <c r="N953" s="81"/>
      <c r="O953" s="81"/>
      <c r="P953" s="81"/>
      <c r="Q953" s="81"/>
      <c r="R953" s="81"/>
      <c r="S953" s="81"/>
      <c r="T953" s="81"/>
      <c r="U953" s="81"/>
      <c r="V953" s="82"/>
      <c r="W953" s="81"/>
      <c r="X953" s="83"/>
    </row>
    <row r="954" spans="5:24" ht="15.75" customHeight="1">
      <c r="E954" s="706"/>
      <c r="I954" s="81"/>
      <c r="J954" s="81"/>
      <c r="K954" s="81"/>
      <c r="L954" s="81"/>
      <c r="M954" s="81"/>
      <c r="N954" s="81"/>
      <c r="O954" s="81"/>
      <c r="P954" s="81"/>
      <c r="Q954" s="81"/>
      <c r="R954" s="81"/>
      <c r="S954" s="81"/>
      <c r="T954" s="81"/>
      <c r="U954" s="81"/>
      <c r="V954" s="82"/>
      <c r="W954" s="81"/>
      <c r="X954" s="83"/>
    </row>
    <row r="955" spans="5:24" ht="15.75" customHeight="1">
      <c r="E955" s="706"/>
      <c r="I955" s="81"/>
      <c r="J955" s="81"/>
      <c r="K955" s="81"/>
      <c r="L955" s="81"/>
      <c r="M955" s="81"/>
      <c r="N955" s="81"/>
      <c r="O955" s="81"/>
      <c r="P955" s="81"/>
      <c r="Q955" s="81"/>
      <c r="R955" s="81"/>
      <c r="S955" s="81"/>
      <c r="T955" s="81"/>
      <c r="U955" s="81"/>
      <c r="V955" s="82"/>
      <c r="W955" s="81"/>
      <c r="X955" s="83"/>
    </row>
    <row r="956" spans="5:24" ht="15.75" customHeight="1">
      <c r="E956" s="706"/>
      <c r="I956" s="81"/>
      <c r="J956" s="81"/>
      <c r="K956" s="81"/>
      <c r="L956" s="81"/>
      <c r="M956" s="81"/>
      <c r="N956" s="81"/>
      <c r="O956" s="81"/>
      <c r="P956" s="81"/>
      <c r="Q956" s="81"/>
      <c r="R956" s="81"/>
      <c r="S956" s="81"/>
      <c r="T956" s="81"/>
      <c r="U956" s="81"/>
      <c r="V956" s="82"/>
      <c r="W956" s="81"/>
      <c r="X956" s="83"/>
    </row>
    <row r="957" spans="5:24" ht="15.75" customHeight="1">
      <c r="E957" s="706"/>
      <c r="I957" s="81"/>
      <c r="J957" s="81"/>
      <c r="K957" s="81"/>
      <c r="L957" s="81"/>
      <c r="M957" s="81"/>
      <c r="N957" s="81"/>
      <c r="O957" s="81"/>
      <c r="P957" s="81"/>
      <c r="Q957" s="81"/>
      <c r="R957" s="81"/>
      <c r="S957" s="81"/>
      <c r="T957" s="81"/>
      <c r="U957" s="81"/>
      <c r="V957" s="82"/>
      <c r="W957" s="81"/>
      <c r="X957" s="83"/>
    </row>
    <row r="958" spans="5:24" ht="15.75" customHeight="1">
      <c r="E958" s="706"/>
      <c r="I958" s="81"/>
      <c r="J958" s="81"/>
      <c r="K958" s="81"/>
      <c r="L958" s="81"/>
      <c r="M958" s="81"/>
      <c r="N958" s="81"/>
      <c r="O958" s="81"/>
      <c r="P958" s="81"/>
      <c r="Q958" s="81"/>
      <c r="R958" s="81"/>
      <c r="S958" s="81"/>
      <c r="T958" s="81"/>
      <c r="U958" s="81"/>
      <c r="V958" s="82"/>
      <c r="W958" s="81"/>
      <c r="X958" s="83"/>
    </row>
    <row r="959" spans="5:24" ht="15.75" customHeight="1">
      <c r="E959" s="706"/>
      <c r="I959" s="81"/>
      <c r="J959" s="81"/>
      <c r="K959" s="81"/>
      <c r="L959" s="81"/>
      <c r="M959" s="81"/>
      <c r="N959" s="81"/>
      <c r="O959" s="81"/>
      <c r="P959" s="81"/>
      <c r="Q959" s="81"/>
      <c r="R959" s="81"/>
      <c r="S959" s="81"/>
      <c r="T959" s="81"/>
      <c r="U959" s="81"/>
      <c r="V959" s="82"/>
      <c r="W959" s="81"/>
      <c r="X959" s="83"/>
    </row>
    <row r="960" spans="5:24" ht="15.75" customHeight="1">
      <c r="E960" s="706"/>
      <c r="I960" s="81"/>
      <c r="J960" s="81"/>
      <c r="K960" s="81"/>
      <c r="L960" s="81"/>
      <c r="M960" s="81"/>
      <c r="N960" s="81"/>
      <c r="O960" s="81"/>
      <c r="P960" s="81"/>
      <c r="Q960" s="81"/>
      <c r="R960" s="81"/>
      <c r="S960" s="81"/>
      <c r="T960" s="81"/>
      <c r="U960" s="81"/>
      <c r="V960" s="82"/>
      <c r="W960" s="81"/>
      <c r="X960" s="83"/>
    </row>
    <row r="961" spans="5:24" ht="15.75" customHeight="1">
      <c r="E961" s="706"/>
      <c r="I961" s="81"/>
      <c r="J961" s="81"/>
      <c r="K961" s="81"/>
      <c r="L961" s="81"/>
      <c r="M961" s="81"/>
      <c r="N961" s="81"/>
      <c r="O961" s="81"/>
      <c r="P961" s="81"/>
      <c r="Q961" s="81"/>
      <c r="R961" s="81"/>
      <c r="S961" s="81"/>
      <c r="T961" s="81"/>
      <c r="U961" s="81"/>
      <c r="V961" s="82"/>
      <c r="W961" s="81"/>
      <c r="X961" s="83"/>
    </row>
    <row r="962" spans="5:24" ht="15.75" customHeight="1">
      <c r="E962" s="706"/>
      <c r="I962" s="81"/>
      <c r="J962" s="81"/>
      <c r="K962" s="81"/>
      <c r="L962" s="81"/>
      <c r="M962" s="81"/>
      <c r="N962" s="81"/>
      <c r="O962" s="81"/>
      <c r="P962" s="81"/>
      <c r="Q962" s="81"/>
      <c r="R962" s="81"/>
      <c r="S962" s="81"/>
      <c r="T962" s="81"/>
      <c r="U962" s="81"/>
      <c r="V962" s="82"/>
      <c r="W962" s="81"/>
      <c r="X962" s="83"/>
    </row>
    <row r="963" spans="5:24" ht="15.75" customHeight="1">
      <c r="E963" s="706"/>
      <c r="I963" s="81"/>
      <c r="J963" s="81"/>
      <c r="K963" s="81"/>
      <c r="L963" s="81"/>
      <c r="M963" s="81"/>
      <c r="N963" s="81"/>
      <c r="O963" s="81"/>
      <c r="P963" s="81"/>
      <c r="Q963" s="81"/>
      <c r="R963" s="81"/>
      <c r="S963" s="81"/>
      <c r="T963" s="81"/>
      <c r="U963" s="81"/>
      <c r="V963" s="82"/>
      <c r="W963" s="81"/>
      <c r="X963" s="83"/>
    </row>
    <row r="964" spans="5:24" ht="15.75" customHeight="1">
      <c r="E964" s="706"/>
      <c r="I964" s="81"/>
      <c r="J964" s="81"/>
      <c r="K964" s="81"/>
      <c r="L964" s="81"/>
      <c r="M964" s="81"/>
      <c r="N964" s="81"/>
      <c r="O964" s="81"/>
      <c r="P964" s="81"/>
      <c r="Q964" s="81"/>
      <c r="R964" s="81"/>
      <c r="S964" s="81"/>
      <c r="T964" s="81"/>
      <c r="U964" s="81"/>
      <c r="V964" s="82"/>
      <c r="W964" s="81"/>
      <c r="X964" s="83"/>
    </row>
    <row r="965" spans="5:24" ht="15.75" customHeight="1">
      <c r="E965" s="706"/>
      <c r="I965" s="81"/>
      <c r="J965" s="81"/>
      <c r="K965" s="81"/>
      <c r="L965" s="81"/>
      <c r="M965" s="81"/>
      <c r="N965" s="81"/>
      <c r="O965" s="81"/>
      <c r="P965" s="81"/>
      <c r="Q965" s="81"/>
      <c r="R965" s="81"/>
      <c r="S965" s="81"/>
      <c r="T965" s="81"/>
      <c r="U965" s="81"/>
      <c r="V965" s="82"/>
      <c r="W965" s="81"/>
      <c r="X965" s="83"/>
    </row>
    <row r="966" spans="5:24" ht="15.75" customHeight="1">
      <c r="E966" s="706"/>
      <c r="I966" s="81"/>
      <c r="J966" s="81"/>
      <c r="K966" s="81"/>
      <c r="L966" s="81"/>
      <c r="M966" s="81"/>
      <c r="N966" s="81"/>
      <c r="O966" s="81"/>
      <c r="P966" s="81"/>
      <c r="Q966" s="81"/>
      <c r="R966" s="81"/>
      <c r="S966" s="81"/>
      <c r="T966" s="81"/>
      <c r="U966" s="81"/>
      <c r="V966" s="82"/>
      <c r="W966" s="81"/>
      <c r="X966" s="83"/>
    </row>
    <row r="967" spans="5:24" ht="15.75" customHeight="1">
      <c r="E967" s="706"/>
      <c r="I967" s="81"/>
      <c r="J967" s="81"/>
      <c r="K967" s="81"/>
      <c r="L967" s="81"/>
      <c r="M967" s="81"/>
      <c r="N967" s="81"/>
      <c r="O967" s="81"/>
      <c r="P967" s="81"/>
      <c r="Q967" s="81"/>
      <c r="R967" s="81"/>
      <c r="S967" s="81"/>
      <c r="T967" s="81"/>
      <c r="U967" s="81"/>
      <c r="V967" s="82"/>
      <c r="W967" s="81"/>
      <c r="X967" s="83"/>
    </row>
    <row r="968" spans="5:24" ht="15.75" customHeight="1">
      <c r="E968" s="706"/>
      <c r="I968" s="81"/>
      <c r="J968" s="81"/>
      <c r="K968" s="81"/>
      <c r="L968" s="81"/>
      <c r="M968" s="81"/>
      <c r="N968" s="81"/>
      <c r="O968" s="81"/>
      <c r="P968" s="81"/>
      <c r="Q968" s="81"/>
      <c r="R968" s="81"/>
      <c r="S968" s="81"/>
      <c r="T968" s="81"/>
      <c r="U968" s="81"/>
      <c r="V968" s="82"/>
      <c r="W968" s="81"/>
      <c r="X968" s="83"/>
    </row>
    <row r="969" spans="5:24" ht="15.75" customHeight="1">
      <c r="E969" s="706"/>
      <c r="I969" s="81"/>
      <c r="J969" s="81"/>
      <c r="K969" s="81"/>
      <c r="L969" s="81"/>
      <c r="M969" s="81"/>
      <c r="N969" s="81"/>
      <c r="O969" s="81"/>
      <c r="P969" s="81"/>
      <c r="Q969" s="81"/>
      <c r="R969" s="81"/>
      <c r="S969" s="81"/>
      <c r="T969" s="81"/>
      <c r="U969" s="81"/>
      <c r="V969" s="82"/>
      <c r="W969" s="81"/>
      <c r="X969" s="83"/>
    </row>
    <row r="970" spans="5:24" ht="15.75" customHeight="1">
      <c r="E970" s="706"/>
      <c r="I970" s="81"/>
      <c r="J970" s="81"/>
      <c r="K970" s="81"/>
      <c r="L970" s="81"/>
      <c r="M970" s="81"/>
      <c r="N970" s="81"/>
      <c r="O970" s="81"/>
      <c r="P970" s="81"/>
      <c r="Q970" s="81"/>
      <c r="R970" s="81"/>
      <c r="S970" s="81"/>
      <c r="T970" s="81"/>
      <c r="U970" s="81"/>
      <c r="V970" s="82"/>
      <c r="W970" s="81"/>
      <c r="X970" s="83"/>
    </row>
    <row r="971" spans="5:24" ht="15.75" customHeight="1">
      <c r="E971" s="706"/>
      <c r="I971" s="81"/>
      <c r="J971" s="81"/>
      <c r="K971" s="81"/>
      <c r="L971" s="81"/>
      <c r="M971" s="81"/>
      <c r="N971" s="81"/>
      <c r="O971" s="81"/>
      <c r="P971" s="81"/>
      <c r="Q971" s="81"/>
      <c r="R971" s="81"/>
      <c r="S971" s="81"/>
      <c r="T971" s="81"/>
      <c r="U971" s="81"/>
      <c r="V971" s="82"/>
      <c r="W971" s="81"/>
      <c r="X971" s="83"/>
    </row>
    <row r="972" spans="5:24" ht="15.75" customHeight="1">
      <c r="E972" s="706"/>
      <c r="I972" s="81"/>
      <c r="J972" s="81"/>
      <c r="K972" s="81"/>
      <c r="L972" s="81"/>
      <c r="M972" s="81"/>
      <c r="N972" s="81"/>
      <c r="O972" s="81"/>
      <c r="P972" s="81"/>
      <c r="Q972" s="81"/>
      <c r="R972" s="81"/>
      <c r="S972" s="81"/>
      <c r="T972" s="81"/>
      <c r="U972" s="81"/>
      <c r="V972" s="82"/>
      <c r="W972" s="81"/>
      <c r="X972" s="83"/>
    </row>
    <row r="973" spans="5:24" ht="15.75" customHeight="1">
      <c r="E973" s="706"/>
      <c r="I973" s="81"/>
      <c r="J973" s="81"/>
      <c r="K973" s="81"/>
      <c r="L973" s="81"/>
      <c r="M973" s="81"/>
      <c r="N973" s="81"/>
      <c r="O973" s="81"/>
      <c r="P973" s="81"/>
      <c r="Q973" s="81"/>
      <c r="R973" s="81"/>
      <c r="S973" s="81"/>
      <c r="T973" s="81"/>
      <c r="U973" s="81"/>
      <c r="V973" s="82"/>
      <c r="W973" s="81"/>
      <c r="X973" s="83"/>
    </row>
    <row r="974" spans="5:24" ht="15.75" customHeight="1">
      <c r="E974" s="706"/>
      <c r="I974" s="81"/>
      <c r="J974" s="81"/>
      <c r="K974" s="81"/>
      <c r="L974" s="81"/>
      <c r="M974" s="81"/>
      <c r="N974" s="81"/>
      <c r="O974" s="81"/>
      <c r="P974" s="81"/>
      <c r="Q974" s="81"/>
      <c r="R974" s="81"/>
      <c r="S974" s="81"/>
      <c r="T974" s="81"/>
      <c r="U974" s="81"/>
      <c r="V974" s="82"/>
      <c r="W974" s="81"/>
      <c r="X974" s="83"/>
    </row>
    <row r="975" spans="5:24" ht="15.75" customHeight="1">
      <c r="E975" s="706"/>
      <c r="I975" s="81"/>
      <c r="J975" s="81"/>
      <c r="K975" s="81"/>
      <c r="L975" s="81"/>
      <c r="M975" s="81"/>
      <c r="N975" s="81"/>
      <c r="O975" s="81"/>
      <c r="P975" s="81"/>
      <c r="Q975" s="81"/>
      <c r="R975" s="81"/>
      <c r="S975" s="81"/>
      <c r="T975" s="81"/>
      <c r="U975" s="81"/>
      <c r="V975" s="82"/>
      <c r="W975" s="81"/>
      <c r="X975" s="83"/>
    </row>
    <row r="976" spans="5:24" ht="15.75" customHeight="1">
      <c r="E976" s="706"/>
      <c r="I976" s="81"/>
      <c r="J976" s="81"/>
      <c r="K976" s="81"/>
      <c r="L976" s="81"/>
      <c r="M976" s="81"/>
      <c r="N976" s="81"/>
      <c r="O976" s="81"/>
      <c r="P976" s="81"/>
      <c r="Q976" s="81"/>
      <c r="R976" s="81"/>
      <c r="S976" s="81"/>
      <c r="T976" s="81"/>
      <c r="U976" s="81"/>
      <c r="V976" s="82"/>
      <c r="W976" s="81"/>
      <c r="X976" s="83"/>
    </row>
    <row r="977" spans="5:24" ht="15.75" customHeight="1">
      <c r="E977" s="706"/>
      <c r="I977" s="81"/>
      <c r="J977" s="81"/>
      <c r="K977" s="81"/>
      <c r="L977" s="81"/>
      <c r="M977" s="81"/>
      <c r="N977" s="81"/>
      <c r="O977" s="81"/>
      <c r="P977" s="81"/>
      <c r="Q977" s="81"/>
      <c r="R977" s="81"/>
      <c r="S977" s="81"/>
      <c r="T977" s="81"/>
      <c r="U977" s="81"/>
      <c r="V977" s="82"/>
      <c r="W977" s="81"/>
      <c r="X977" s="83"/>
    </row>
    <row r="978" spans="5:24" ht="15.75" customHeight="1">
      <c r="E978" s="706"/>
      <c r="I978" s="81"/>
      <c r="J978" s="81"/>
      <c r="K978" s="81"/>
      <c r="L978" s="81"/>
      <c r="M978" s="81"/>
      <c r="N978" s="81"/>
      <c r="O978" s="81"/>
      <c r="P978" s="81"/>
      <c r="Q978" s="81"/>
      <c r="R978" s="81"/>
      <c r="S978" s="81"/>
      <c r="T978" s="81"/>
      <c r="U978" s="81"/>
      <c r="V978" s="82"/>
      <c r="W978" s="81"/>
      <c r="X978" s="83"/>
    </row>
    <row r="979" spans="5:24" ht="15.75" customHeight="1">
      <c r="E979" s="706"/>
      <c r="I979" s="81"/>
      <c r="J979" s="81"/>
      <c r="K979" s="81"/>
      <c r="L979" s="81"/>
      <c r="M979" s="81"/>
      <c r="N979" s="81"/>
      <c r="O979" s="81"/>
      <c r="P979" s="81"/>
      <c r="Q979" s="81"/>
      <c r="R979" s="81"/>
      <c r="S979" s="81"/>
      <c r="T979" s="81"/>
      <c r="U979" s="81"/>
      <c r="V979" s="82"/>
      <c r="W979" s="81"/>
      <c r="X979" s="83"/>
    </row>
    <row r="980" spans="5:24" ht="15.75" customHeight="1">
      <c r="E980" s="706"/>
      <c r="I980" s="81"/>
      <c r="J980" s="81"/>
      <c r="K980" s="81"/>
      <c r="L980" s="81"/>
      <c r="M980" s="81"/>
      <c r="N980" s="81"/>
      <c r="O980" s="81"/>
      <c r="P980" s="81"/>
      <c r="Q980" s="81"/>
      <c r="R980" s="81"/>
      <c r="S980" s="81"/>
      <c r="T980" s="81"/>
      <c r="U980" s="81"/>
      <c r="V980" s="82"/>
      <c r="W980" s="81"/>
      <c r="X980" s="83"/>
    </row>
    <row r="981" spans="5:24" ht="15.75" customHeight="1">
      <c r="E981" s="706"/>
      <c r="I981" s="81"/>
      <c r="J981" s="81"/>
      <c r="K981" s="81"/>
      <c r="L981" s="81"/>
      <c r="M981" s="81"/>
      <c r="N981" s="81"/>
      <c r="O981" s="81"/>
      <c r="P981" s="81"/>
      <c r="Q981" s="81"/>
      <c r="R981" s="81"/>
      <c r="S981" s="81"/>
      <c r="T981" s="81"/>
      <c r="U981" s="81"/>
      <c r="V981" s="82"/>
      <c r="W981" s="81"/>
      <c r="X981" s="83"/>
    </row>
    <row r="982" spans="5:24" ht="15.75" customHeight="1">
      <c r="E982" s="706"/>
      <c r="I982" s="81"/>
      <c r="J982" s="81"/>
      <c r="K982" s="81"/>
      <c r="L982" s="81"/>
      <c r="M982" s="81"/>
      <c r="N982" s="81"/>
      <c r="O982" s="81"/>
      <c r="P982" s="81"/>
      <c r="Q982" s="81"/>
      <c r="R982" s="81"/>
      <c r="S982" s="81"/>
      <c r="T982" s="81"/>
      <c r="U982" s="81"/>
      <c r="V982" s="82"/>
      <c r="W982" s="81"/>
      <c r="X982" s="83"/>
    </row>
    <row r="983" spans="5:24" ht="15.75" customHeight="1">
      <c r="E983" s="706"/>
      <c r="I983" s="81"/>
      <c r="J983" s="81"/>
      <c r="K983" s="81"/>
      <c r="L983" s="81"/>
      <c r="M983" s="81"/>
      <c r="N983" s="81"/>
      <c r="O983" s="81"/>
      <c r="P983" s="81"/>
      <c r="Q983" s="81"/>
      <c r="R983" s="81"/>
      <c r="S983" s="81"/>
      <c r="T983" s="81"/>
      <c r="U983" s="81"/>
      <c r="V983" s="82"/>
      <c r="W983" s="81"/>
      <c r="X983" s="83"/>
    </row>
    <row r="984" spans="5:24" ht="15.75" customHeight="1">
      <c r="E984" s="706"/>
      <c r="I984" s="81"/>
      <c r="J984" s="81"/>
      <c r="K984" s="81"/>
      <c r="L984" s="81"/>
      <c r="M984" s="81"/>
      <c r="N984" s="81"/>
      <c r="O984" s="81"/>
      <c r="P984" s="81"/>
      <c r="Q984" s="81"/>
      <c r="R984" s="81"/>
      <c r="S984" s="81"/>
      <c r="T984" s="81"/>
      <c r="U984" s="81"/>
      <c r="V984" s="82"/>
      <c r="W984" s="81"/>
      <c r="X984" s="83"/>
    </row>
    <row r="985" spans="5:24" ht="15.75" customHeight="1">
      <c r="E985" s="706"/>
      <c r="I985" s="81"/>
      <c r="J985" s="81"/>
      <c r="K985" s="81"/>
      <c r="L985" s="81"/>
      <c r="M985" s="81"/>
      <c r="N985" s="81"/>
      <c r="O985" s="81"/>
      <c r="P985" s="81"/>
      <c r="Q985" s="81"/>
      <c r="R985" s="81"/>
      <c r="S985" s="81"/>
      <c r="T985" s="81"/>
      <c r="U985" s="81"/>
      <c r="V985" s="82"/>
      <c r="W985" s="81"/>
      <c r="X985" s="83"/>
    </row>
    <row r="986" spans="5:24" ht="15.75" customHeight="1">
      <c r="E986" s="706"/>
      <c r="I986" s="81"/>
      <c r="J986" s="81"/>
      <c r="K986" s="81"/>
      <c r="L986" s="81"/>
      <c r="M986" s="81"/>
      <c r="N986" s="81"/>
      <c r="O986" s="81"/>
      <c r="P986" s="81"/>
      <c r="Q986" s="81"/>
      <c r="R986" s="81"/>
      <c r="S986" s="81"/>
      <c r="T986" s="81"/>
      <c r="U986" s="81"/>
      <c r="V986" s="82"/>
      <c r="W986" s="81"/>
      <c r="X986" s="83"/>
    </row>
    <row r="987" spans="5:24" ht="15.75" customHeight="1">
      <c r="E987" s="706"/>
      <c r="I987" s="81"/>
      <c r="J987" s="81"/>
      <c r="K987" s="81"/>
      <c r="L987" s="81"/>
      <c r="M987" s="81"/>
      <c r="N987" s="81"/>
      <c r="O987" s="81"/>
      <c r="P987" s="81"/>
      <c r="Q987" s="81"/>
      <c r="R987" s="81"/>
      <c r="S987" s="81"/>
      <c r="T987" s="81"/>
      <c r="U987" s="81"/>
      <c r="V987" s="82"/>
      <c r="W987" s="81"/>
      <c r="X987" s="83"/>
    </row>
    <row r="988" spans="5:24" ht="15.75" customHeight="1">
      <c r="E988" s="706"/>
      <c r="I988" s="81"/>
      <c r="J988" s="81"/>
      <c r="K988" s="81"/>
      <c r="L988" s="81"/>
      <c r="M988" s="81"/>
      <c r="N988" s="81"/>
      <c r="O988" s="81"/>
      <c r="P988" s="81"/>
      <c r="Q988" s="81"/>
      <c r="R988" s="81"/>
      <c r="S988" s="81"/>
      <c r="T988" s="81"/>
      <c r="U988" s="81"/>
      <c r="V988" s="82"/>
      <c r="W988" s="81"/>
      <c r="X988" s="83"/>
    </row>
    <row r="989" spans="5:24" ht="15.75" customHeight="1">
      <c r="E989" s="706"/>
      <c r="I989" s="81"/>
      <c r="J989" s="81"/>
      <c r="K989" s="81"/>
      <c r="L989" s="81"/>
      <c r="M989" s="81"/>
      <c r="N989" s="81"/>
      <c r="O989" s="81"/>
      <c r="P989" s="81"/>
      <c r="Q989" s="81"/>
      <c r="R989" s="81"/>
      <c r="S989" s="81"/>
      <c r="T989" s="81"/>
      <c r="U989" s="81"/>
      <c r="V989" s="82"/>
      <c r="W989" s="81"/>
      <c r="X989" s="83"/>
    </row>
    <row r="990" spans="5:24" ht="15.75" customHeight="1">
      <c r="E990" s="706"/>
      <c r="I990" s="81"/>
      <c r="J990" s="81"/>
      <c r="K990" s="81"/>
      <c r="L990" s="81"/>
      <c r="M990" s="81"/>
      <c r="N990" s="81"/>
      <c r="O990" s="81"/>
      <c r="P990" s="81"/>
      <c r="Q990" s="81"/>
      <c r="R990" s="81"/>
      <c r="S990" s="81"/>
      <c r="T990" s="81"/>
      <c r="U990" s="81"/>
      <c r="V990" s="82"/>
      <c r="W990" s="81"/>
      <c r="X990" s="83"/>
    </row>
    <row r="991" spans="5:24" ht="15.75" customHeight="1">
      <c r="E991" s="706"/>
      <c r="I991" s="81"/>
      <c r="J991" s="81"/>
      <c r="K991" s="81"/>
      <c r="L991" s="81"/>
      <c r="M991" s="81"/>
      <c r="N991" s="81"/>
      <c r="O991" s="81"/>
      <c r="P991" s="81"/>
      <c r="Q991" s="81"/>
      <c r="R991" s="81"/>
      <c r="S991" s="81"/>
      <c r="T991" s="81"/>
      <c r="U991" s="81"/>
      <c r="V991" s="82"/>
      <c r="W991" s="81"/>
      <c r="X991" s="83"/>
    </row>
    <row r="992" spans="5:24" ht="15.75" customHeight="1">
      <c r="E992" s="706"/>
      <c r="I992" s="81"/>
      <c r="J992" s="81"/>
      <c r="K992" s="81"/>
      <c r="L992" s="81"/>
      <c r="M992" s="81"/>
      <c r="N992" s="81"/>
      <c r="O992" s="81"/>
      <c r="P992" s="81"/>
      <c r="Q992" s="81"/>
      <c r="R992" s="81"/>
      <c r="S992" s="81"/>
      <c r="T992" s="81"/>
      <c r="U992" s="81"/>
      <c r="V992" s="82"/>
      <c r="W992" s="81"/>
      <c r="X992" s="83"/>
    </row>
    <row r="993" spans="5:24" ht="15.75" customHeight="1">
      <c r="E993" s="706"/>
      <c r="I993" s="81"/>
      <c r="J993" s="81"/>
      <c r="K993" s="81"/>
      <c r="L993" s="81"/>
      <c r="M993" s="81"/>
      <c r="N993" s="81"/>
      <c r="O993" s="81"/>
      <c r="P993" s="81"/>
      <c r="Q993" s="81"/>
      <c r="R993" s="81"/>
      <c r="S993" s="81"/>
      <c r="T993" s="81"/>
      <c r="U993" s="81"/>
      <c r="V993" s="82"/>
      <c r="W993" s="81"/>
      <c r="X993" s="83"/>
    </row>
    <row r="994" spans="5:24" ht="15.75" customHeight="1">
      <c r="E994" s="706"/>
      <c r="I994" s="81"/>
      <c r="J994" s="81"/>
      <c r="K994" s="81"/>
      <c r="L994" s="81"/>
      <c r="M994" s="81"/>
      <c r="N994" s="81"/>
      <c r="O994" s="81"/>
      <c r="P994" s="81"/>
      <c r="Q994" s="81"/>
      <c r="R994" s="81"/>
      <c r="S994" s="81"/>
      <c r="T994" s="81"/>
      <c r="U994" s="81"/>
      <c r="V994" s="82"/>
      <c r="W994" s="81"/>
      <c r="X994" s="83"/>
    </row>
    <row r="995" spans="5:24" ht="15.75" customHeight="1">
      <c r="E995" s="706"/>
      <c r="I995" s="81"/>
      <c r="J995" s="81"/>
      <c r="K995" s="81"/>
      <c r="L995" s="81"/>
      <c r="M995" s="81"/>
      <c r="N995" s="81"/>
      <c r="O995" s="81"/>
      <c r="P995" s="81"/>
      <c r="Q995" s="81"/>
      <c r="R995" s="81"/>
      <c r="S995" s="81"/>
      <c r="T995" s="81"/>
      <c r="U995" s="81"/>
      <c r="V995" s="82"/>
      <c r="W995" s="81"/>
      <c r="X995" s="83"/>
    </row>
    <row r="996" spans="5:24" ht="15.75" customHeight="1">
      <c r="E996" s="706"/>
      <c r="I996" s="81"/>
      <c r="J996" s="81"/>
      <c r="K996" s="81"/>
      <c r="L996" s="81"/>
      <c r="M996" s="81"/>
      <c r="N996" s="81"/>
      <c r="O996" s="81"/>
      <c r="P996" s="81"/>
      <c r="Q996" s="81"/>
      <c r="R996" s="81"/>
      <c r="S996" s="81"/>
      <c r="T996" s="81"/>
      <c r="U996" s="81"/>
      <c r="V996" s="82"/>
      <c r="W996" s="81"/>
      <c r="X996" s="83"/>
    </row>
    <row r="997" spans="5:24" ht="15.75" customHeight="1">
      <c r="E997" s="706"/>
      <c r="I997" s="81"/>
      <c r="J997" s="81"/>
      <c r="K997" s="81"/>
      <c r="L997" s="81"/>
      <c r="M997" s="81"/>
      <c r="N997" s="81"/>
      <c r="O997" s="81"/>
      <c r="P997" s="81"/>
      <c r="Q997" s="81"/>
      <c r="R997" s="81"/>
      <c r="S997" s="81"/>
      <c r="T997" s="81"/>
      <c r="U997" s="81"/>
      <c r="V997" s="82"/>
      <c r="W997" s="81"/>
      <c r="X997" s="83"/>
    </row>
    <row r="998" spans="5:24" ht="15.75" customHeight="1">
      <c r="E998" s="706"/>
      <c r="I998" s="81"/>
      <c r="J998" s="81"/>
      <c r="K998" s="81"/>
      <c r="L998" s="81"/>
      <c r="M998" s="81"/>
      <c r="N998" s="81"/>
      <c r="O998" s="81"/>
      <c r="P998" s="81"/>
      <c r="Q998" s="81"/>
      <c r="R998" s="81"/>
      <c r="S998" s="81"/>
      <c r="T998" s="81"/>
      <c r="U998" s="81"/>
      <c r="V998" s="82"/>
      <c r="W998" s="81"/>
      <c r="X998" s="83"/>
    </row>
    <row r="999" spans="5:24" ht="15.75" customHeight="1">
      <c r="E999" s="706"/>
      <c r="I999" s="81"/>
      <c r="J999" s="81"/>
      <c r="K999" s="81"/>
      <c r="L999" s="81"/>
      <c r="M999" s="81"/>
      <c r="N999" s="81"/>
      <c r="O999" s="81"/>
      <c r="P999" s="81"/>
      <c r="Q999" s="81"/>
      <c r="R999" s="81"/>
      <c r="S999" s="81"/>
      <c r="T999" s="81"/>
      <c r="U999" s="81"/>
      <c r="V999" s="82"/>
      <c r="W999" s="81"/>
      <c r="X999" s="83"/>
    </row>
    <row r="1000" spans="5:24" ht="15.75" customHeight="1">
      <c r="E1000" s="706"/>
      <c r="I1000" s="81"/>
      <c r="J1000" s="81"/>
      <c r="K1000" s="81"/>
      <c r="L1000" s="81"/>
      <c r="M1000" s="81"/>
      <c r="N1000" s="81"/>
      <c r="O1000" s="81"/>
      <c r="P1000" s="81"/>
      <c r="Q1000" s="81"/>
      <c r="R1000" s="81"/>
      <c r="S1000" s="81"/>
      <c r="T1000" s="81"/>
      <c r="U1000" s="81"/>
      <c r="V1000" s="82"/>
      <c r="W1000" s="81"/>
      <c r="X1000" s="83"/>
    </row>
    <row r="1001" spans="5:24" ht="15.75" customHeight="1">
      <c r="E1001" s="706"/>
      <c r="I1001" s="81"/>
      <c r="J1001" s="81"/>
      <c r="K1001" s="81"/>
      <c r="L1001" s="81"/>
      <c r="M1001" s="81"/>
      <c r="N1001" s="81"/>
      <c r="O1001" s="81"/>
      <c r="P1001" s="81"/>
      <c r="Q1001" s="81"/>
      <c r="R1001" s="81"/>
      <c r="S1001" s="81"/>
      <c r="T1001" s="81"/>
      <c r="U1001" s="81"/>
      <c r="V1001" s="82"/>
      <c r="W1001" s="81"/>
      <c r="X1001" s="83"/>
    </row>
    <row r="1002" spans="5:24" ht="15.75" customHeight="1">
      <c r="E1002" s="706"/>
      <c r="I1002" s="81"/>
      <c r="J1002" s="81"/>
      <c r="K1002" s="81"/>
      <c r="L1002" s="81"/>
      <c r="M1002" s="81"/>
      <c r="N1002" s="81"/>
      <c r="O1002" s="81"/>
      <c r="P1002" s="81"/>
      <c r="Q1002" s="81"/>
      <c r="R1002" s="81"/>
      <c r="S1002" s="81"/>
      <c r="T1002" s="81"/>
      <c r="U1002" s="81"/>
      <c r="V1002" s="82"/>
      <c r="W1002" s="81"/>
      <c r="X1002" s="83"/>
    </row>
    <row r="1003" spans="5:24" ht="15.75" customHeight="1">
      <c r="E1003" s="706"/>
      <c r="I1003" s="81"/>
      <c r="J1003" s="81"/>
      <c r="K1003" s="81"/>
      <c r="L1003" s="81"/>
      <c r="M1003" s="81"/>
      <c r="N1003" s="81"/>
      <c r="O1003" s="81"/>
      <c r="P1003" s="81"/>
      <c r="Q1003" s="81"/>
      <c r="R1003" s="81"/>
      <c r="S1003" s="81"/>
      <c r="T1003" s="81"/>
      <c r="U1003" s="81"/>
      <c r="V1003" s="82"/>
      <c r="W1003" s="81"/>
      <c r="X1003" s="83"/>
    </row>
    <row r="1004" spans="5:24" ht="15.75" customHeight="1">
      <c r="E1004" s="706"/>
      <c r="I1004" s="81"/>
      <c r="J1004" s="81"/>
      <c r="K1004" s="81"/>
      <c r="L1004" s="81"/>
      <c r="M1004" s="81"/>
      <c r="N1004" s="81"/>
      <c r="O1004" s="81"/>
      <c r="P1004" s="81"/>
      <c r="Q1004" s="81"/>
      <c r="R1004" s="81"/>
      <c r="S1004" s="81"/>
      <c r="T1004" s="81"/>
      <c r="U1004" s="81"/>
      <c r="V1004" s="82"/>
      <c r="W1004" s="81"/>
      <c r="X1004" s="83"/>
    </row>
    <row r="1005" spans="5:24" ht="15.75" customHeight="1">
      <c r="E1005" s="706"/>
      <c r="I1005" s="81"/>
      <c r="J1005" s="81"/>
      <c r="K1005" s="81"/>
      <c r="L1005" s="81"/>
      <c r="M1005" s="81"/>
      <c r="N1005" s="81"/>
      <c r="O1005" s="81"/>
      <c r="P1005" s="81"/>
      <c r="Q1005" s="81"/>
      <c r="R1005" s="81"/>
      <c r="S1005" s="81"/>
      <c r="T1005" s="81"/>
      <c r="U1005" s="81"/>
      <c r="V1005" s="82"/>
      <c r="W1005" s="81"/>
      <c r="X1005" s="83"/>
    </row>
    <row r="1006" spans="5:24" ht="15.75" customHeight="1">
      <c r="E1006" s="706"/>
      <c r="I1006" s="81"/>
      <c r="J1006" s="81"/>
      <c r="K1006" s="81"/>
      <c r="L1006" s="81"/>
      <c r="M1006" s="81"/>
      <c r="N1006" s="81"/>
      <c r="O1006" s="81"/>
      <c r="P1006" s="81"/>
      <c r="Q1006" s="81"/>
      <c r="R1006" s="81"/>
      <c r="S1006" s="81"/>
      <c r="T1006" s="81"/>
      <c r="U1006" s="81"/>
      <c r="V1006" s="82"/>
      <c r="W1006" s="81"/>
      <c r="X1006" s="83"/>
    </row>
    <row r="1007" spans="5:24" ht="15.75" customHeight="1">
      <c r="E1007" s="706"/>
      <c r="I1007" s="81"/>
      <c r="J1007" s="81"/>
      <c r="K1007" s="81"/>
      <c r="L1007" s="81"/>
      <c r="M1007" s="81"/>
      <c r="N1007" s="81"/>
      <c r="O1007" s="81"/>
      <c r="P1007" s="81"/>
      <c r="Q1007" s="81"/>
      <c r="R1007" s="81"/>
      <c r="S1007" s="81"/>
      <c r="T1007" s="81"/>
      <c r="U1007" s="81"/>
      <c r="V1007" s="82"/>
      <c r="W1007" s="81"/>
      <c r="X1007" s="83"/>
    </row>
    <row r="1008" spans="5:24" ht="15.75" customHeight="1">
      <c r="E1008" s="706"/>
      <c r="I1008" s="81"/>
      <c r="J1008" s="81"/>
      <c r="K1008" s="81"/>
      <c r="L1008" s="81"/>
      <c r="M1008" s="81"/>
      <c r="N1008" s="81"/>
      <c r="O1008" s="81"/>
      <c r="P1008" s="81"/>
      <c r="Q1008" s="81"/>
      <c r="R1008" s="81"/>
      <c r="S1008" s="81"/>
      <c r="T1008" s="81"/>
      <c r="U1008" s="81"/>
      <c r="V1008" s="82"/>
      <c r="W1008" s="81"/>
      <c r="X1008" s="83"/>
    </row>
    <row r="1009" spans="5:24" ht="15.75" customHeight="1">
      <c r="E1009" s="706"/>
      <c r="I1009" s="81"/>
      <c r="J1009" s="81"/>
      <c r="K1009" s="81"/>
      <c r="L1009" s="81"/>
      <c r="M1009" s="81"/>
      <c r="N1009" s="81"/>
      <c r="O1009" s="81"/>
      <c r="P1009" s="81"/>
      <c r="Q1009" s="81"/>
      <c r="R1009" s="81"/>
      <c r="S1009" s="81"/>
      <c r="T1009" s="81"/>
      <c r="U1009" s="81"/>
      <c r="V1009" s="82"/>
      <c r="W1009" s="81"/>
      <c r="X1009" s="83"/>
    </row>
    <row r="1010" spans="5:24" ht="15.75" customHeight="1">
      <c r="E1010" s="706"/>
      <c r="I1010" s="81"/>
      <c r="J1010" s="81"/>
      <c r="K1010" s="81"/>
      <c r="L1010" s="81"/>
      <c r="M1010" s="81"/>
      <c r="N1010" s="81"/>
      <c r="O1010" s="81"/>
      <c r="P1010" s="81"/>
      <c r="Q1010" s="81"/>
      <c r="R1010" s="81"/>
      <c r="S1010" s="81"/>
      <c r="T1010" s="81"/>
      <c r="U1010" s="81"/>
      <c r="V1010" s="82"/>
      <c r="W1010" s="81"/>
      <c r="X1010" s="83"/>
    </row>
    <row r="1011" spans="5:24" ht="15.75" customHeight="1">
      <c r="E1011" s="706"/>
      <c r="I1011" s="81"/>
      <c r="J1011" s="81"/>
      <c r="K1011" s="81"/>
      <c r="L1011" s="81"/>
      <c r="M1011" s="81"/>
      <c r="N1011" s="81"/>
      <c r="O1011" s="81"/>
      <c r="P1011" s="81"/>
      <c r="Q1011" s="81"/>
      <c r="R1011" s="81"/>
      <c r="S1011" s="81"/>
      <c r="T1011" s="81"/>
      <c r="U1011" s="81"/>
      <c r="V1011" s="82"/>
      <c r="W1011" s="81"/>
      <c r="X1011" s="83"/>
    </row>
    <row r="1012" spans="5:24" ht="15.75" customHeight="1">
      <c r="E1012" s="706"/>
      <c r="I1012" s="81"/>
      <c r="J1012" s="81"/>
      <c r="K1012" s="81"/>
      <c r="L1012" s="81"/>
      <c r="M1012" s="81"/>
      <c r="N1012" s="81"/>
      <c r="O1012" s="81"/>
      <c r="P1012" s="81"/>
      <c r="Q1012" s="81"/>
      <c r="R1012" s="81"/>
      <c r="S1012" s="81"/>
      <c r="T1012" s="81"/>
      <c r="U1012" s="81"/>
      <c r="V1012" s="82"/>
      <c r="W1012" s="81"/>
      <c r="X1012" s="83"/>
    </row>
    <row r="1013" spans="5:24" ht="15.75" customHeight="1">
      <c r="E1013" s="706"/>
      <c r="I1013" s="81"/>
      <c r="J1013" s="81"/>
      <c r="K1013" s="81"/>
      <c r="L1013" s="81"/>
      <c r="M1013" s="81"/>
      <c r="N1013" s="81"/>
      <c r="O1013" s="81"/>
      <c r="P1013" s="81"/>
      <c r="Q1013" s="81"/>
      <c r="R1013" s="81"/>
      <c r="S1013" s="81"/>
      <c r="T1013" s="81"/>
      <c r="U1013" s="81"/>
      <c r="V1013" s="82"/>
      <c r="W1013" s="81"/>
      <c r="X1013" s="83"/>
    </row>
    <row r="1014" spans="5:24" ht="15.75" customHeight="1">
      <c r="E1014" s="706"/>
      <c r="I1014" s="81"/>
      <c r="J1014" s="81"/>
      <c r="K1014" s="81"/>
      <c r="L1014" s="81"/>
      <c r="M1014" s="81"/>
      <c r="N1014" s="81"/>
      <c r="O1014" s="81"/>
      <c r="P1014" s="81"/>
      <c r="Q1014" s="81"/>
      <c r="R1014" s="81"/>
      <c r="S1014" s="81"/>
      <c r="T1014" s="81"/>
      <c r="U1014" s="81"/>
      <c r="V1014" s="82"/>
      <c r="W1014" s="81"/>
      <c r="X1014" s="83"/>
    </row>
    <row r="1015" spans="5:24" ht="15.75" customHeight="1">
      <c r="E1015" s="706"/>
      <c r="I1015" s="81"/>
      <c r="J1015" s="81"/>
      <c r="K1015" s="81"/>
      <c r="L1015" s="81"/>
      <c r="M1015" s="81"/>
      <c r="N1015" s="81"/>
      <c r="O1015" s="81"/>
      <c r="P1015" s="81"/>
      <c r="Q1015" s="81"/>
      <c r="R1015" s="81"/>
      <c r="S1015" s="81"/>
      <c r="T1015" s="81"/>
      <c r="U1015" s="81"/>
      <c r="V1015" s="82"/>
      <c r="W1015" s="81"/>
      <c r="X1015" s="83"/>
    </row>
    <row r="1016" spans="5:24" ht="15.75" customHeight="1">
      <c r="E1016" s="706"/>
      <c r="I1016" s="81"/>
      <c r="J1016" s="81"/>
      <c r="K1016" s="81"/>
      <c r="L1016" s="81"/>
      <c r="M1016" s="81"/>
      <c r="N1016" s="81"/>
      <c r="O1016" s="81"/>
      <c r="P1016" s="81"/>
      <c r="Q1016" s="81"/>
      <c r="R1016" s="81"/>
      <c r="S1016" s="81"/>
      <c r="T1016" s="81"/>
      <c r="U1016" s="81"/>
      <c r="V1016" s="82"/>
      <c r="W1016" s="81"/>
      <c r="X1016" s="83"/>
    </row>
    <row r="1017" spans="5:24" ht="15.75" customHeight="1">
      <c r="E1017" s="706"/>
      <c r="I1017" s="81"/>
      <c r="J1017" s="81"/>
      <c r="K1017" s="81"/>
      <c r="L1017" s="81"/>
      <c r="M1017" s="81"/>
      <c r="N1017" s="81"/>
      <c r="O1017" s="81"/>
      <c r="P1017" s="81"/>
      <c r="Q1017" s="81"/>
      <c r="R1017" s="81"/>
      <c r="S1017" s="81"/>
      <c r="T1017" s="81"/>
      <c r="U1017" s="81"/>
      <c r="V1017" s="82"/>
      <c r="W1017" s="81"/>
      <c r="X1017" s="83"/>
    </row>
    <row r="1018" spans="5:24" ht="15.75" customHeight="1">
      <c r="E1018" s="706"/>
      <c r="I1018" s="81"/>
      <c r="J1018" s="81"/>
      <c r="K1018" s="81"/>
      <c r="L1018" s="81"/>
      <c r="M1018" s="81"/>
      <c r="N1018" s="81"/>
      <c r="O1018" s="81"/>
      <c r="P1018" s="81"/>
      <c r="Q1018" s="81"/>
      <c r="R1018" s="81"/>
      <c r="S1018" s="81"/>
      <c r="T1018" s="81"/>
      <c r="U1018" s="81"/>
      <c r="V1018" s="82"/>
      <c r="W1018" s="81"/>
      <c r="X1018" s="83"/>
    </row>
    <row r="1019" spans="5:24" ht="15.75" customHeight="1">
      <c r="E1019" s="706"/>
      <c r="I1019" s="81"/>
      <c r="J1019" s="81"/>
      <c r="K1019" s="81"/>
      <c r="L1019" s="81"/>
      <c r="M1019" s="81"/>
      <c r="N1019" s="81"/>
      <c r="O1019" s="81"/>
      <c r="P1019" s="81"/>
      <c r="Q1019" s="81"/>
      <c r="R1019" s="81"/>
      <c r="S1019" s="81"/>
      <c r="T1019" s="81"/>
      <c r="U1019" s="81"/>
      <c r="V1019" s="82"/>
      <c r="W1019" s="81"/>
      <c r="X1019" s="83"/>
    </row>
    <row r="1020" spans="5:24" ht="15.75" customHeight="1">
      <c r="E1020" s="706"/>
      <c r="I1020" s="81"/>
      <c r="J1020" s="81"/>
      <c r="K1020" s="81"/>
      <c r="L1020" s="81"/>
      <c r="M1020" s="81"/>
      <c r="N1020" s="81"/>
      <c r="O1020" s="81"/>
      <c r="P1020" s="81"/>
      <c r="Q1020" s="81"/>
      <c r="R1020" s="81"/>
      <c r="S1020" s="81"/>
      <c r="T1020" s="81"/>
      <c r="U1020" s="81"/>
      <c r="V1020" s="82"/>
      <c r="W1020" s="81"/>
      <c r="X1020" s="83"/>
    </row>
    <row r="1021" spans="5:24" ht="15.75" customHeight="1">
      <c r="E1021" s="706"/>
      <c r="I1021" s="81"/>
      <c r="J1021" s="81"/>
      <c r="K1021" s="81"/>
      <c r="L1021" s="81"/>
      <c r="M1021" s="81"/>
      <c r="N1021" s="81"/>
      <c r="O1021" s="81"/>
      <c r="P1021" s="81"/>
      <c r="Q1021" s="81"/>
      <c r="R1021" s="81"/>
      <c r="S1021" s="81"/>
      <c r="T1021" s="81"/>
      <c r="U1021" s="81"/>
      <c r="V1021" s="82"/>
      <c r="W1021" s="81"/>
      <c r="X1021" s="83"/>
    </row>
    <row r="1022" spans="5:24" ht="15.75" customHeight="1">
      <c r="E1022" s="706"/>
      <c r="I1022" s="81"/>
      <c r="J1022" s="81"/>
      <c r="K1022" s="81"/>
      <c r="L1022" s="81"/>
      <c r="M1022" s="81"/>
      <c r="N1022" s="81"/>
      <c r="O1022" s="81"/>
      <c r="P1022" s="81"/>
      <c r="Q1022" s="81"/>
      <c r="R1022" s="81"/>
      <c r="S1022" s="81"/>
      <c r="T1022" s="81"/>
      <c r="U1022" s="81"/>
      <c r="V1022" s="82"/>
      <c r="W1022" s="81"/>
      <c r="X1022" s="83"/>
    </row>
    <row r="1023" spans="5:24" ht="15.75" customHeight="1">
      <c r="E1023" s="706"/>
      <c r="I1023" s="81"/>
      <c r="J1023" s="81"/>
      <c r="K1023" s="81"/>
      <c r="L1023" s="81"/>
      <c r="M1023" s="81"/>
      <c r="N1023" s="81"/>
      <c r="O1023" s="81"/>
      <c r="P1023" s="81"/>
      <c r="Q1023" s="81"/>
      <c r="R1023" s="81"/>
      <c r="S1023" s="81"/>
      <c r="T1023" s="81"/>
      <c r="U1023" s="81"/>
      <c r="V1023" s="82"/>
      <c r="W1023" s="81"/>
      <c r="X1023" s="83"/>
    </row>
    <row r="1024" spans="5:24" ht="15.75" customHeight="1">
      <c r="E1024" s="706"/>
      <c r="I1024" s="81"/>
      <c r="J1024" s="81"/>
      <c r="K1024" s="81"/>
      <c r="L1024" s="81"/>
      <c r="M1024" s="81"/>
      <c r="N1024" s="81"/>
      <c r="O1024" s="81"/>
      <c r="P1024" s="81"/>
      <c r="Q1024" s="81"/>
      <c r="R1024" s="81"/>
      <c r="S1024" s="81"/>
      <c r="T1024" s="81"/>
      <c r="U1024" s="81"/>
      <c r="V1024" s="82"/>
      <c r="W1024" s="81"/>
      <c r="X1024" s="83"/>
    </row>
    <row r="1025" spans="5:24" ht="15.75" customHeight="1">
      <c r="E1025" s="706"/>
      <c r="I1025" s="81"/>
      <c r="J1025" s="81"/>
      <c r="K1025" s="81"/>
      <c r="L1025" s="81"/>
      <c r="M1025" s="81"/>
      <c r="N1025" s="81"/>
      <c r="O1025" s="81"/>
      <c r="P1025" s="81"/>
      <c r="Q1025" s="81"/>
      <c r="R1025" s="81"/>
      <c r="S1025" s="81"/>
      <c r="T1025" s="81"/>
      <c r="U1025" s="81"/>
      <c r="V1025" s="82"/>
      <c r="W1025" s="81"/>
      <c r="X1025" s="83"/>
    </row>
    <row r="1026" spans="5:24" ht="15.75" customHeight="1">
      <c r="E1026" s="706"/>
      <c r="I1026" s="81"/>
      <c r="J1026" s="81"/>
      <c r="K1026" s="81"/>
      <c r="L1026" s="81"/>
      <c r="M1026" s="81"/>
      <c r="N1026" s="81"/>
      <c r="O1026" s="81"/>
      <c r="P1026" s="81"/>
      <c r="Q1026" s="81"/>
      <c r="R1026" s="81"/>
      <c r="S1026" s="81"/>
      <c r="T1026" s="81"/>
      <c r="U1026" s="81"/>
      <c r="V1026" s="82"/>
      <c r="W1026" s="81"/>
      <c r="X1026" s="83"/>
    </row>
    <row r="1027" spans="5:24" ht="15.75" customHeight="1">
      <c r="E1027" s="706"/>
      <c r="I1027" s="81"/>
      <c r="J1027" s="81"/>
      <c r="K1027" s="81"/>
      <c r="L1027" s="81"/>
      <c r="M1027" s="81"/>
      <c r="N1027" s="81"/>
      <c r="O1027" s="81"/>
      <c r="P1027" s="81"/>
      <c r="Q1027" s="81"/>
      <c r="R1027" s="81"/>
      <c r="S1027" s="81"/>
      <c r="T1027" s="81"/>
      <c r="U1027" s="81"/>
      <c r="V1027" s="82"/>
      <c r="W1027" s="81"/>
      <c r="X1027" s="83"/>
    </row>
    <row r="1028" spans="5:24" ht="15.75" customHeight="1">
      <c r="E1028" s="706"/>
      <c r="I1028" s="81"/>
      <c r="J1028" s="81"/>
      <c r="K1028" s="81"/>
      <c r="L1028" s="81"/>
      <c r="M1028" s="81"/>
      <c r="N1028" s="81"/>
      <c r="O1028" s="81"/>
      <c r="P1028" s="81"/>
      <c r="Q1028" s="81"/>
      <c r="R1028" s="81"/>
      <c r="S1028" s="81"/>
      <c r="T1028" s="81"/>
      <c r="U1028" s="81"/>
      <c r="V1028" s="82"/>
      <c r="W1028" s="81"/>
      <c r="X1028" s="83"/>
    </row>
    <row r="1029" spans="5:24" ht="15.75" customHeight="1">
      <c r="E1029" s="706"/>
      <c r="I1029" s="81"/>
      <c r="J1029" s="81"/>
      <c r="K1029" s="81"/>
      <c r="L1029" s="81"/>
      <c r="M1029" s="81"/>
      <c r="N1029" s="81"/>
      <c r="O1029" s="81"/>
      <c r="P1029" s="81"/>
      <c r="Q1029" s="81"/>
      <c r="R1029" s="81"/>
      <c r="S1029" s="81"/>
      <c r="T1029" s="81"/>
      <c r="U1029" s="81"/>
      <c r="V1029" s="82"/>
      <c r="W1029" s="81"/>
      <c r="X1029" s="83"/>
    </row>
    <row r="1030" spans="5:24" ht="15.75" customHeight="1">
      <c r="E1030" s="706"/>
      <c r="I1030" s="81"/>
      <c r="J1030" s="81"/>
      <c r="K1030" s="81"/>
      <c r="L1030" s="81"/>
      <c r="M1030" s="81"/>
      <c r="N1030" s="81"/>
      <c r="O1030" s="81"/>
      <c r="P1030" s="81"/>
      <c r="Q1030" s="81"/>
      <c r="R1030" s="81"/>
      <c r="S1030" s="81"/>
      <c r="T1030" s="81"/>
      <c r="U1030" s="81"/>
      <c r="V1030" s="82"/>
      <c r="W1030" s="81"/>
      <c r="X1030" s="83"/>
    </row>
    <row r="1031" spans="5:24" ht="15.75" customHeight="1">
      <c r="E1031" s="706"/>
      <c r="I1031" s="81"/>
      <c r="J1031" s="81"/>
      <c r="K1031" s="81"/>
      <c r="L1031" s="81"/>
      <c r="M1031" s="81"/>
      <c r="N1031" s="81"/>
      <c r="O1031" s="81"/>
      <c r="P1031" s="81"/>
      <c r="Q1031" s="81"/>
      <c r="R1031" s="81"/>
      <c r="S1031" s="81"/>
      <c r="T1031" s="81"/>
      <c r="U1031" s="81"/>
      <c r="V1031" s="82"/>
      <c r="W1031" s="81"/>
      <c r="X1031" s="83"/>
    </row>
    <row r="1032" spans="5:24" ht="15.75" customHeight="1">
      <c r="E1032" s="706"/>
      <c r="I1032" s="81"/>
      <c r="J1032" s="81"/>
      <c r="K1032" s="81"/>
      <c r="L1032" s="81"/>
      <c r="M1032" s="81"/>
      <c r="N1032" s="81"/>
      <c r="O1032" s="81"/>
      <c r="P1032" s="81"/>
      <c r="Q1032" s="81"/>
      <c r="R1032" s="81"/>
      <c r="S1032" s="81"/>
      <c r="T1032" s="81"/>
      <c r="U1032" s="81"/>
      <c r="V1032" s="82"/>
      <c r="W1032" s="81"/>
      <c r="X1032" s="83"/>
    </row>
    <row r="1033" spans="5:24" ht="15.75" customHeight="1">
      <c r="E1033" s="706"/>
      <c r="I1033" s="81"/>
      <c r="J1033" s="81"/>
      <c r="K1033" s="81"/>
      <c r="L1033" s="81"/>
      <c r="M1033" s="81"/>
      <c r="N1033" s="81"/>
      <c r="O1033" s="81"/>
      <c r="P1033" s="81"/>
      <c r="Q1033" s="81"/>
      <c r="R1033" s="81"/>
      <c r="S1033" s="81"/>
      <c r="T1033" s="81"/>
      <c r="U1033" s="81"/>
      <c r="V1033" s="82"/>
      <c r="W1033" s="81"/>
      <c r="X1033" s="83"/>
    </row>
    <row r="1034" spans="5:24" ht="15.75" customHeight="1">
      <c r="E1034" s="706"/>
      <c r="I1034" s="81"/>
      <c r="J1034" s="81"/>
      <c r="K1034" s="81"/>
      <c r="L1034" s="81"/>
      <c r="M1034" s="81"/>
      <c r="N1034" s="81"/>
      <c r="O1034" s="81"/>
      <c r="P1034" s="81"/>
      <c r="Q1034" s="81"/>
      <c r="R1034" s="81"/>
      <c r="S1034" s="81"/>
      <c r="T1034" s="81"/>
      <c r="U1034" s="81"/>
      <c r="V1034" s="82"/>
      <c r="W1034" s="81"/>
      <c r="X1034" s="83"/>
    </row>
    <row r="1035" spans="5:24" ht="15.75" customHeight="1">
      <c r="E1035" s="706"/>
      <c r="I1035" s="81"/>
      <c r="J1035" s="81"/>
      <c r="K1035" s="81"/>
      <c r="L1035" s="81"/>
      <c r="M1035" s="81"/>
      <c r="N1035" s="81"/>
      <c r="O1035" s="81"/>
      <c r="P1035" s="81"/>
      <c r="Q1035" s="81"/>
      <c r="R1035" s="81"/>
      <c r="S1035" s="81"/>
      <c r="T1035" s="81"/>
      <c r="U1035" s="81"/>
      <c r="V1035" s="82"/>
      <c r="W1035" s="81"/>
      <c r="X1035" s="83"/>
    </row>
    <row r="1036" spans="5:24" ht="15.75" customHeight="1">
      <c r="E1036" s="706"/>
      <c r="I1036" s="81"/>
      <c r="J1036" s="81"/>
      <c r="K1036" s="81"/>
      <c r="L1036" s="81"/>
      <c r="M1036" s="81"/>
      <c r="N1036" s="81"/>
      <c r="O1036" s="81"/>
      <c r="P1036" s="81"/>
      <c r="Q1036" s="81"/>
      <c r="R1036" s="81"/>
      <c r="S1036" s="81"/>
      <c r="T1036" s="81"/>
      <c r="U1036" s="81"/>
      <c r="V1036" s="82"/>
      <c r="W1036" s="81"/>
      <c r="X1036" s="83"/>
    </row>
    <row r="1037" spans="5:24" ht="15.75" customHeight="1">
      <c r="E1037" s="706"/>
      <c r="I1037" s="81"/>
      <c r="J1037" s="81"/>
      <c r="K1037" s="81"/>
      <c r="L1037" s="81"/>
      <c r="M1037" s="81"/>
      <c r="N1037" s="81"/>
      <c r="O1037" s="81"/>
      <c r="P1037" s="81"/>
      <c r="Q1037" s="81"/>
      <c r="R1037" s="81"/>
      <c r="S1037" s="81"/>
      <c r="T1037" s="81"/>
      <c r="U1037" s="81"/>
      <c r="V1037" s="82"/>
      <c r="W1037" s="81"/>
      <c r="X1037" s="83"/>
    </row>
    <row r="1038" spans="5:24" ht="15.75" customHeight="1">
      <c r="E1038" s="706"/>
      <c r="I1038" s="81"/>
      <c r="J1038" s="81"/>
      <c r="K1038" s="81"/>
      <c r="L1038" s="81"/>
      <c r="M1038" s="81"/>
      <c r="N1038" s="81"/>
      <c r="O1038" s="81"/>
      <c r="P1038" s="81"/>
      <c r="Q1038" s="81"/>
      <c r="R1038" s="81"/>
      <c r="S1038" s="81"/>
      <c r="T1038" s="81"/>
      <c r="U1038" s="81"/>
      <c r="V1038" s="82"/>
      <c r="W1038" s="81"/>
      <c r="X1038" s="83"/>
    </row>
    <row r="1039" spans="5:24" ht="15.75" customHeight="1">
      <c r="E1039" s="706"/>
      <c r="I1039" s="81"/>
      <c r="J1039" s="81"/>
      <c r="K1039" s="81"/>
      <c r="L1039" s="81"/>
      <c r="M1039" s="81"/>
      <c r="N1039" s="81"/>
      <c r="O1039" s="81"/>
      <c r="P1039" s="81"/>
      <c r="Q1039" s="81"/>
      <c r="R1039" s="81"/>
      <c r="S1039" s="81"/>
      <c r="T1039" s="81"/>
      <c r="U1039" s="81"/>
      <c r="V1039" s="82"/>
      <c r="W1039" s="81"/>
      <c r="X1039" s="83"/>
    </row>
    <row r="1040" spans="5:24" ht="15.75" customHeight="1">
      <c r="E1040" s="706"/>
      <c r="I1040" s="81"/>
      <c r="J1040" s="81"/>
      <c r="K1040" s="81"/>
      <c r="L1040" s="81"/>
      <c r="M1040" s="81"/>
      <c r="N1040" s="81"/>
      <c r="O1040" s="81"/>
      <c r="P1040" s="81"/>
      <c r="Q1040" s="81"/>
      <c r="R1040" s="81"/>
      <c r="S1040" s="81"/>
      <c r="T1040" s="81"/>
      <c r="U1040" s="81"/>
      <c r="V1040" s="82"/>
      <c r="W1040" s="81"/>
      <c r="X1040" s="83"/>
    </row>
    <row r="1041" spans="5:24" ht="15.75" customHeight="1">
      <c r="E1041" s="706"/>
      <c r="I1041" s="81"/>
      <c r="J1041" s="81"/>
      <c r="K1041" s="81"/>
      <c r="L1041" s="81"/>
      <c r="M1041" s="81"/>
      <c r="N1041" s="81"/>
      <c r="O1041" s="81"/>
      <c r="P1041" s="81"/>
      <c r="Q1041" s="81"/>
      <c r="R1041" s="81"/>
      <c r="S1041" s="81"/>
      <c r="T1041" s="81"/>
      <c r="U1041" s="81"/>
      <c r="V1041" s="82"/>
      <c r="W1041" s="81"/>
      <c r="X1041" s="83"/>
    </row>
    <row r="1042" spans="5:24" ht="15.75" customHeight="1">
      <c r="E1042" s="706"/>
      <c r="I1042" s="81"/>
      <c r="J1042" s="81"/>
      <c r="K1042" s="81"/>
      <c r="L1042" s="81"/>
      <c r="M1042" s="81"/>
      <c r="N1042" s="81"/>
      <c r="O1042" s="81"/>
      <c r="P1042" s="81"/>
      <c r="Q1042" s="81"/>
      <c r="R1042" s="81"/>
      <c r="S1042" s="81"/>
      <c r="T1042" s="81"/>
      <c r="U1042" s="81"/>
      <c r="V1042" s="82"/>
      <c r="W1042" s="81"/>
      <c r="X1042" s="83"/>
    </row>
    <row r="1043" spans="5:24" ht="15.75" customHeight="1">
      <c r="E1043" s="706"/>
      <c r="I1043" s="81"/>
      <c r="J1043" s="81"/>
      <c r="K1043" s="81"/>
      <c r="L1043" s="81"/>
      <c r="M1043" s="81"/>
      <c r="N1043" s="81"/>
      <c r="O1043" s="81"/>
      <c r="P1043" s="81"/>
      <c r="Q1043" s="81"/>
      <c r="R1043" s="81"/>
      <c r="S1043" s="81"/>
      <c r="T1043" s="81"/>
      <c r="U1043" s="81"/>
      <c r="V1043" s="82"/>
      <c r="W1043" s="81"/>
      <c r="X1043" s="83"/>
    </row>
    <row r="1044" spans="5:24" ht="15.75" customHeight="1">
      <c r="E1044" s="706"/>
      <c r="I1044" s="81"/>
      <c r="J1044" s="81"/>
      <c r="K1044" s="81"/>
      <c r="L1044" s="81"/>
      <c r="M1044" s="81"/>
      <c r="N1044" s="81"/>
      <c r="O1044" s="81"/>
      <c r="P1044" s="81"/>
      <c r="Q1044" s="81"/>
      <c r="R1044" s="81"/>
      <c r="S1044" s="81"/>
      <c r="T1044" s="81"/>
      <c r="U1044" s="81"/>
      <c r="V1044" s="82"/>
      <c r="W1044" s="81"/>
      <c r="X1044" s="83"/>
    </row>
    <row r="1045" spans="5:24" ht="15.75" customHeight="1">
      <c r="E1045" s="706"/>
      <c r="I1045" s="81"/>
      <c r="J1045" s="81"/>
      <c r="K1045" s="81"/>
      <c r="L1045" s="81"/>
      <c r="M1045" s="81"/>
      <c r="N1045" s="81"/>
      <c r="O1045" s="81"/>
      <c r="P1045" s="81"/>
      <c r="Q1045" s="81"/>
      <c r="R1045" s="81"/>
      <c r="S1045" s="81"/>
      <c r="T1045" s="81"/>
      <c r="U1045" s="81"/>
      <c r="V1045" s="82"/>
      <c r="W1045" s="81"/>
      <c r="X1045" s="83"/>
    </row>
    <row r="1046" spans="5:24" ht="15.75" customHeight="1">
      <c r="E1046" s="706"/>
      <c r="I1046" s="81"/>
      <c r="J1046" s="81"/>
      <c r="K1046" s="81"/>
      <c r="L1046" s="81"/>
      <c r="M1046" s="81"/>
      <c r="N1046" s="81"/>
      <c r="O1046" s="81"/>
      <c r="P1046" s="81"/>
      <c r="Q1046" s="81"/>
      <c r="R1046" s="81"/>
      <c r="S1046" s="81"/>
      <c r="T1046" s="81"/>
      <c r="U1046" s="81"/>
      <c r="V1046" s="82"/>
      <c r="W1046" s="81"/>
      <c r="X1046" s="83"/>
    </row>
    <row r="1047" spans="5:24" ht="15.75" customHeight="1">
      <c r="E1047" s="706"/>
      <c r="I1047" s="81"/>
      <c r="J1047" s="81"/>
      <c r="K1047" s="81"/>
      <c r="L1047" s="81"/>
      <c r="M1047" s="81"/>
      <c r="N1047" s="81"/>
      <c r="O1047" s="81"/>
      <c r="P1047" s="81"/>
      <c r="Q1047" s="81"/>
      <c r="R1047" s="81"/>
      <c r="S1047" s="81"/>
      <c r="T1047" s="81"/>
      <c r="U1047" s="81"/>
      <c r="V1047" s="82"/>
      <c r="W1047" s="81"/>
      <c r="X1047" s="83"/>
    </row>
    <row r="1048" spans="5:24" ht="15.75" customHeight="1">
      <c r="E1048" s="706"/>
      <c r="I1048" s="81"/>
      <c r="J1048" s="81"/>
      <c r="K1048" s="81"/>
      <c r="L1048" s="81"/>
      <c r="M1048" s="81"/>
      <c r="N1048" s="81"/>
      <c r="O1048" s="81"/>
      <c r="P1048" s="81"/>
      <c r="Q1048" s="81"/>
      <c r="R1048" s="81"/>
      <c r="S1048" s="81"/>
      <c r="T1048" s="81"/>
      <c r="U1048" s="81"/>
      <c r="V1048" s="82"/>
      <c r="W1048" s="81"/>
      <c r="X1048" s="83"/>
    </row>
    <row r="1049" spans="5:24" ht="15.75" customHeight="1">
      <c r="E1049" s="706"/>
      <c r="I1049" s="81"/>
      <c r="J1049" s="81"/>
      <c r="K1049" s="81"/>
      <c r="L1049" s="81"/>
      <c r="M1049" s="81"/>
      <c r="N1049" s="81"/>
      <c r="O1049" s="81"/>
      <c r="P1049" s="81"/>
      <c r="Q1049" s="81"/>
      <c r="R1049" s="81"/>
      <c r="S1049" s="81"/>
      <c r="T1049" s="81"/>
      <c r="U1049" s="81"/>
      <c r="V1049" s="82"/>
      <c r="W1049" s="81"/>
      <c r="X1049" s="83"/>
    </row>
    <row r="1050" spans="5:24" ht="15.75" customHeight="1">
      <c r="E1050" s="706"/>
      <c r="I1050" s="81"/>
      <c r="J1050" s="81"/>
      <c r="K1050" s="81"/>
      <c r="L1050" s="81"/>
      <c r="M1050" s="81"/>
      <c r="N1050" s="81"/>
      <c r="O1050" s="81"/>
      <c r="P1050" s="81"/>
      <c r="Q1050" s="81"/>
      <c r="R1050" s="81"/>
      <c r="S1050" s="81"/>
      <c r="T1050" s="81"/>
      <c r="U1050" s="81"/>
      <c r="V1050" s="82"/>
      <c r="W1050" s="81"/>
      <c r="X1050" s="83"/>
    </row>
    <row r="1051" spans="5:24" ht="15.75" customHeight="1">
      <c r="E1051" s="706"/>
      <c r="I1051" s="81"/>
      <c r="J1051" s="81"/>
      <c r="K1051" s="81"/>
      <c r="L1051" s="81"/>
      <c r="M1051" s="81"/>
      <c r="N1051" s="81"/>
      <c r="O1051" s="81"/>
      <c r="P1051" s="81"/>
      <c r="Q1051" s="81"/>
      <c r="R1051" s="81"/>
      <c r="S1051" s="81"/>
      <c r="T1051" s="81"/>
      <c r="U1051" s="81"/>
      <c r="V1051" s="82"/>
      <c r="W1051" s="81"/>
      <c r="X1051" s="83"/>
    </row>
    <row r="1052" spans="5:24" ht="15.75" customHeight="1">
      <c r="E1052" s="706"/>
      <c r="I1052" s="81"/>
      <c r="J1052" s="81"/>
      <c r="K1052" s="81"/>
      <c r="L1052" s="81"/>
      <c r="M1052" s="81"/>
      <c r="N1052" s="81"/>
      <c r="O1052" s="81"/>
      <c r="P1052" s="81"/>
      <c r="Q1052" s="81"/>
      <c r="R1052" s="81"/>
      <c r="S1052" s="81"/>
      <c r="T1052" s="81"/>
      <c r="U1052" s="81"/>
      <c r="V1052" s="82"/>
      <c r="W1052" s="81"/>
      <c r="X1052" s="83"/>
    </row>
    <row r="1053" spans="5:24" ht="15.75" customHeight="1">
      <c r="E1053" s="706"/>
      <c r="I1053" s="81"/>
      <c r="J1053" s="81"/>
      <c r="K1053" s="81"/>
      <c r="L1053" s="81"/>
      <c r="M1053" s="81"/>
      <c r="N1053" s="81"/>
      <c r="O1053" s="81"/>
      <c r="P1053" s="81"/>
      <c r="Q1053" s="81"/>
      <c r="R1053" s="81"/>
      <c r="S1053" s="81"/>
      <c r="T1053" s="81"/>
      <c r="U1053" s="81"/>
      <c r="V1053" s="82"/>
      <c r="W1053" s="81"/>
      <c r="X1053" s="83"/>
    </row>
    <row r="1054" spans="5:24" ht="15.75" customHeight="1">
      <c r="E1054" s="706"/>
      <c r="I1054" s="81"/>
      <c r="J1054" s="81"/>
      <c r="K1054" s="81"/>
      <c r="L1054" s="81"/>
      <c r="M1054" s="81"/>
      <c r="N1054" s="81"/>
      <c r="O1054" s="81"/>
      <c r="P1054" s="81"/>
      <c r="Q1054" s="81"/>
      <c r="R1054" s="81"/>
      <c r="S1054" s="81"/>
      <c r="T1054" s="81"/>
      <c r="U1054" s="81"/>
      <c r="V1054" s="82"/>
      <c r="W1054" s="81"/>
      <c r="X1054" s="83"/>
    </row>
    <row r="1055" spans="5:24" ht="15.75" customHeight="1">
      <c r="E1055" s="706"/>
      <c r="I1055" s="81"/>
      <c r="J1055" s="81"/>
      <c r="K1055" s="81"/>
      <c r="L1055" s="81"/>
      <c r="M1055" s="81"/>
      <c r="N1055" s="81"/>
      <c r="O1055" s="81"/>
      <c r="P1055" s="81"/>
      <c r="Q1055" s="81"/>
      <c r="R1055" s="81"/>
      <c r="S1055" s="81"/>
      <c r="T1055" s="81"/>
      <c r="U1055" s="81"/>
      <c r="V1055" s="82"/>
      <c r="W1055" s="81"/>
      <c r="X1055" s="83"/>
    </row>
    <row r="1056" spans="5:24" ht="15.75" customHeight="1">
      <c r="E1056" s="706"/>
      <c r="I1056" s="81"/>
      <c r="J1056" s="81"/>
      <c r="K1056" s="81"/>
      <c r="L1056" s="81"/>
      <c r="M1056" s="81"/>
      <c r="N1056" s="81"/>
      <c r="O1056" s="81"/>
      <c r="P1056" s="81"/>
      <c r="Q1056" s="81"/>
      <c r="R1056" s="81"/>
      <c r="S1056" s="81"/>
      <c r="T1056" s="81"/>
      <c r="U1056" s="81"/>
      <c r="V1056" s="82"/>
      <c r="W1056" s="81"/>
      <c r="X1056" s="83"/>
    </row>
    <row r="1057" spans="5:24" ht="15.75" customHeight="1">
      <c r="E1057" s="706"/>
      <c r="I1057" s="81"/>
      <c r="J1057" s="81"/>
      <c r="K1057" s="81"/>
      <c r="L1057" s="81"/>
      <c r="M1057" s="81"/>
      <c r="N1057" s="81"/>
      <c r="O1057" s="81"/>
      <c r="P1057" s="81"/>
      <c r="Q1057" s="81"/>
      <c r="R1057" s="81"/>
      <c r="S1057" s="81"/>
      <c r="T1057" s="81"/>
      <c r="U1057" s="81"/>
      <c r="V1057" s="82"/>
      <c r="W1057" s="81"/>
      <c r="X1057" s="83"/>
    </row>
    <row r="1058" spans="5:24" ht="15.75" customHeight="1">
      <c r="E1058" s="706"/>
      <c r="I1058" s="81"/>
      <c r="J1058" s="81"/>
      <c r="K1058" s="81"/>
      <c r="L1058" s="81"/>
      <c r="M1058" s="81"/>
      <c r="N1058" s="81"/>
      <c r="O1058" s="81"/>
      <c r="P1058" s="81"/>
      <c r="Q1058" s="81"/>
      <c r="R1058" s="81"/>
      <c r="S1058" s="81"/>
      <c r="T1058" s="81"/>
      <c r="U1058" s="81"/>
      <c r="V1058" s="82"/>
      <c r="W1058" s="81"/>
      <c r="X1058" s="83"/>
    </row>
    <row r="1059" spans="5:24" ht="15.75" customHeight="1">
      <c r="E1059" s="706"/>
      <c r="I1059" s="81"/>
      <c r="J1059" s="81"/>
      <c r="K1059" s="81"/>
      <c r="L1059" s="81"/>
      <c r="M1059" s="81"/>
      <c r="N1059" s="81"/>
      <c r="O1059" s="81"/>
      <c r="P1059" s="81"/>
      <c r="Q1059" s="81"/>
      <c r="R1059" s="81"/>
      <c r="S1059" s="81"/>
      <c r="T1059" s="81"/>
      <c r="U1059" s="81"/>
      <c r="V1059" s="82"/>
      <c r="W1059" s="81"/>
      <c r="X1059" s="83"/>
    </row>
    <row r="1060" spans="5:24" ht="15.75" customHeight="1">
      <c r="E1060" s="706"/>
      <c r="I1060" s="81"/>
      <c r="J1060" s="81"/>
      <c r="K1060" s="81"/>
      <c r="L1060" s="81"/>
      <c r="M1060" s="81"/>
      <c r="N1060" s="81"/>
      <c r="O1060" s="81"/>
      <c r="P1060" s="81"/>
      <c r="Q1060" s="81"/>
      <c r="R1060" s="81"/>
      <c r="S1060" s="81"/>
      <c r="T1060" s="81"/>
      <c r="U1060" s="81"/>
      <c r="V1060" s="82"/>
      <c r="W1060" s="81"/>
      <c r="X1060" s="83"/>
    </row>
    <row r="1061" spans="5:24" ht="15.75" customHeight="1">
      <c r="E1061" s="706"/>
      <c r="I1061" s="81"/>
      <c r="J1061" s="81"/>
      <c r="K1061" s="81"/>
      <c r="L1061" s="81"/>
      <c r="M1061" s="81"/>
      <c r="N1061" s="81"/>
      <c r="O1061" s="81"/>
      <c r="P1061" s="81"/>
      <c r="Q1061" s="81"/>
      <c r="R1061" s="81"/>
      <c r="S1061" s="81"/>
      <c r="T1061" s="81"/>
      <c r="U1061" s="81"/>
      <c r="V1061" s="82"/>
      <c r="W1061" s="81"/>
      <c r="X1061" s="83"/>
    </row>
    <row r="1062" spans="5:24" ht="15.75" customHeight="1">
      <c r="E1062" s="706"/>
      <c r="I1062" s="81"/>
      <c r="J1062" s="81"/>
      <c r="K1062" s="81"/>
      <c r="L1062" s="81"/>
      <c r="M1062" s="81"/>
      <c r="N1062" s="81"/>
      <c r="O1062" s="81"/>
      <c r="P1062" s="81"/>
      <c r="Q1062" s="81"/>
      <c r="R1062" s="81"/>
      <c r="S1062" s="81"/>
      <c r="T1062" s="81"/>
      <c r="U1062" s="81"/>
      <c r="V1062" s="82"/>
      <c r="W1062" s="81"/>
      <c r="X1062" s="83"/>
    </row>
    <row r="1063" spans="5:24" ht="15.75" customHeight="1">
      <c r="E1063" s="706"/>
      <c r="I1063" s="81"/>
      <c r="J1063" s="81"/>
      <c r="K1063" s="81"/>
      <c r="L1063" s="81"/>
      <c r="M1063" s="81"/>
      <c r="N1063" s="81"/>
      <c r="O1063" s="81"/>
      <c r="P1063" s="81"/>
      <c r="Q1063" s="81"/>
      <c r="R1063" s="81"/>
      <c r="S1063" s="81"/>
      <c r="T1063" s="81"/>
      <c r="U1063" s="81"/>
      <c r="V1063" s="82"/>
      <c r="W1063" s="81"/>
      <c r="X1063" s="83"/>
    </row>
    <row r="1064" spans="5:24" ht="15.75" customHeight="1">
      <c r="E1064" s="706"/>
      <c r="I1064" s="81"/>
      <c r="J1064" s="81"/>
      <c r="K1064" s="81"/>
      <c r="L1064" s="81"/>
      <c r="M1064" s="81"/>
      <c r="N1064" s="81"/>
      <c r="O1064" s="81"/>
      <c r="P1064" s="81"/>
      <c r="Q1064" s="81"/>
      <c r="R1064" s="81"/>
      <c r="S1064" s="81"/>
      <c r="T1064" s="81"/>
      <c r="U1064" s="81"/>
      <c r="V1064" s="82"/>
      <c r="W1064" s="81"/>
      <c r="X1064" s="83"/>
    </row>
    <row r="1065" spans="5:24" ht="15.75" customHeight="1">
      <c r="E1065" s="706"/>
      <c r="I1065" s="81"/>
      <c r="J1065" s="81"/>
      <c r="K1065" s="81"/>
      <c r="L1065" s="81"/>
      <c r="M1065" s="81"/>
      <c r="N1065" s="81"/>
      <c r="O1065" s="81"/>
      <c r="P1065" s="81"/>
      <c r="Q1065" s="81"/>
      <c r="R1065" s="81"/>
      <c r="S1065" s="81"/>
      <c r="T1065" s="81"/>
      <c r="U1065" s="81"/>
      <c r="V1065" s="82"/>
      <c r="W1065" s="81"/>
      <c r="X1065" s="83"/>
    </row>
    <row r="1066" spans="5:24" ht="15.75" customHeight="1">
      <c r="E1066" s="706"/>
      <c r="I1066" s="81"/>
      <c r="J1066" s="81"/>
      <c r="K1066" s="81"/>
      <c r="L1066" s="81"/>
      <c r="M1066" s="81"/>
      <c r="N1066" s="81"/>
      <c r="O1066" s="81"/>
      <c r="P1066" s="81"/>
      <c r="Q1066" s="81"/>
      <c r="R1066" s="81"/>
      <c r="S1066" s="81"/>
      <c r="T1066" s="81"/>
      <c r="U1066" s="81"/>
      <c r="V1066" s="82"/>
      <c r="W1066" s="81"/>
      <c r="X1066" s="83"/>
    </row>
    <row r="1067" spans="5:24" ht="15.75" customHeight="1">
      <c r="E1067" s="706"/>
      <c r="I1067" s="81"/>
      <c r="J1067" s="81"/>
      <c r="K1067" s="81"/>
      <c r="L1067" s="81"/>
      <c r="M1067" s="81"/>
      <c r="N1067" s="81"/>
      <c r="O1067" s="81"/>
      <c r="P1067" s="81"/>
      <c r="Q1067" s="81"/>
      <c r="R1067" s="81"/>
      <c r="S1067" s="81"/>
      <c r="T1067" s="81"/>
      <c r="U1067" s="81"/>
      <c r="V1067" s="82"/>
      <c r="W1067" s="81"/>
      <c r="X1067" s="83"/>
    </row>
    <row r="1068" spans="5:24" ht="15.75" customHeight="1">
      <c r="E1068" s="706"/>
      <c r="I1068" s="81"/>
      <c r="J1068" s="81"/>
      <c r="K1068" s="81"/>
      <c r="L1068" s="81"/>
      <c r="M1068" s="81"/>
      <c r="N1068" s="81"/>
      <c r="O1068" s="81"/>
      <c r="P1068" s="81"/>
      <c r="Q1068" s="81"/>
      <c r="R1068" s="81"/>
      <c r="S1068" s="81"/>
      <c r="T1068" s="81"/>
      <c r="U1068" s="81"/>
      <c r="V1068" s="82"/>
      <c r="W1068" s="81"/>
      <c r="X1068" s="83"/>
    </row>
    <row r="1069" spans="5:24" ht="15.75" customHeight="1">
      <c r="E1069" s="706"/>
      <c r="I1069" s="81"/>
      <c r="J1069" s="81"/>
      <c r="K1069" s="81"/>
      <c r="L1069" s="81"/>
      <c r="M1069" s="81"/>
      <c r="N1069" s="81"/>
      <c r="O1069" s="81"/>
      <c r="P1069" s="81"/>
      <c r="Q1069" s="81"/>
      <c r="R1069" s="81"/>
      <c r="S1069" s="81"/>
      <c r="T1069" s="81"/>
      <c r="U1069" s="81"/>
      <c r="V1069" s="82"/>
      <c r="W1069" s="81"/>
      <c r="X1069" s="83"/>
    </row>
    <row r="1070" spans="5:24" ht="15.75" customHeight="1">
      <c r="E1070" s="706"/>
      <c r="I1070" s="81"/>
      <c r="J1070" s="81"/>
      <c r="K1070" s="81"/>
      <c r="L1070" s="81"/>
      <c r="M1070" s="81"/>
      <c r="N1070" s="81"/>
      <c r="O1070" s="81"/>
      <c r="P1070" s="81"/>
      <c r="Q1070" s="81"/>
      <c r="R1070" s="81"/>
      <c r="S1070" s="81"/>
      <c r="T1070" s="81"/>
      <c r="U1070" s="81"/>
      <c r="V1070" s="82"/>
      <c r="W1070" s="81"/>
      <c r="X1070" s="83"/>
    </row>
    <row r="1071" spans="5:24" ht="15.75" customHeight="1">
      <c r="E1071" s="706"/>
      <c r="I1071" s="81"/>
      <c r="J1071" s="81"/>
      <c r="K1071" s="81"/>
      <c r="L1071" s="81"/>
      <c r="M1071" s="81"/>
      <c r="N1071" s="81"/>
      <c r="O1071" s="81"/>
      <c r="P1071" s="81"/>
      <c r="Q1071" s="81"/>
      <c r="R1071" s="81"/>
      <c r="S1071" s="81"/>
      <c r="T1071" s="81"/>
      <c r="U1071" s="81"/>
      <c r="V1071" s="82"/>
      <c r="W1071" s="81"/>
      <c r="X1071" s="83"/>
    </row>
    <row r="1072" spans="5:24" ht="15.75" customHeight="1">
      <c r="E1072" s="706"/>
      <c r="I1072" s="81"/>
      <c r="J1072" s="81"/>
      <c r="K1072" s="81"/>
      <c r="L1072" s="81"/>
      <c r="M1072" s="81"/>
      <c r="N1072" s="81"/>
      <c r="O1072" s="81"/>
      <c r="P1072" s="81"/>
      <c r="Q1072" s="81"/>
      <c r="R1072" s="81"/>
      <c r="S1072" s="81"/>
      <c r="T1072" s="81"/>
      <c r="U1072" s="81"/>
      <c r="V1072" s="82"/>
      <c r="W1072" s="81"/>
      <c r="X1072" s="83"/>
    </row>
    <row r="1073" spans="5:24" ht="15.75" customHeight="1">
      <c r="E1073" s="706"/>
      <c r="I1073" s="81"/>
      <c r="J1073" s="81"/>
      <c r="K1073" s="81"/>
      <c r="L1073" s="81"/>
      <c r="M1073" s="81"/>
      <c r="N1073" s="81"/>
      <c r="O1073" s="81"/>
      <c r="P1073" s="81"/>
      <c r="Q1073" s="81"/>
      <c r="R1073" s="81"/>
      <c r="S1073" s="81"/>
      <c r="T1073" s="81"/>
      <c r="U1073" s="81"/>
      <c r="V1073" s="82"/>
      <c r="W1073" s="81"/>
      <c r="X1073" s="83"/>
    </row>
    <row r="1074" spans="5:24" ht="15.75" customHeight="1">
      <c r="E1074" s="706"/>
      <c r="I1074" s="81"/>
      <c r="J1074" s="81"/>
      <c r="K1074" s="81"/>
      <c r="L1074" s="81"/>
      <c r="M1074" s="81"/>
      <c r="N1074" s="81"/>
      <c r="O1074" s="81"/>
      <c r="P1074" s="81"/>
      <c r="Q1074" s="81"/>
      <c r="R1074" s="81"/>
      <c r="S1074" s="81"/>
      <c r="T1074" s="81"/>
      <c r="U1074" s="81"/>
      <c r="V1074" s="82"/>
      <c r="W1074" s="81"/>
      <c r="X1074" s="83"/>
    </row>
    <row r="1075" spans="5:24" ht="15.75" customHeight="1">
      <c r="E1075" s="706"/>
      <c r="I1075" s="81"/>
      <c r="J1075" s="81"/>
      <c r="K1075" s="81"/>
      <c r="L1075" s="81"/>
      <c r="M1075" s="81"/>
      <c r="N1075" s="81"/>
      <c r="O1075" s="81"/>
      <c r="P1075" s="81"/>
      <c r="Q1075" s="81"/>
      <c r="R1075" s="81"/>
      <c r="S1075" s="81"/>
      <c r="T1075" s="81"/>
      <c r="U1075" s="81"/>
      <c r="V1075" s="82"/>
      <c r="W1075" s="81"/>
      <c r="X1075" s="83"/>
    </row>
    <row r="1076" spans="5:24" ht="15.75" customHeight="1">
      <c r="E1076" s="706"/>
      <c r="I1076" s="81"/>
      <c r="J1076" s="81"/>
      <c r="K1076" s="81"/>
      <c r="L1076" s="81"/>
      <c r="M1076" s="81"/>
      <c r="N1076" s="81"/>
      <c r="O1076" s="81"/>
      <c r="P1076" s="81"/>
      <c r="Q1076" s="81"/>
      <c r="R1076" s="81"/>
      <c r="S1076" s="81"/>
      <c r="T1076" s="81"/>
      <c r="U1076" s="81"/>
      <c r="V1076" s="82"/>
      <c r="W1076" s="81"/>
      <c r="X1076" s="83"/>
    </row>
    <row r="1077" spans="5:24" ht="15.75" customHeight="1">
      <c r="E1077" s="706"/>
      <c r="I1077" s="81"/>
      <c r="J1077" s="81"/>
      <c r="K1077" s="81"/>
      <c r="L1077" s="81"/>
      <c r="M1077" s="81"/>
      <c r="N1077" s="81"/>
      <c r="O1077" s="81"/>
      <c r="P1077" s="81"/>
      <c r="Q1077" s="81"/>
      <c r="R1077" s="81"/>
      <c r="S1077" s="81"/>
      <c r="T1077" s="81"/>
      <c r="U1077" s="81"/>
      <c r="V1077" s="82"/>
      <c r="W1077" s="81"/>
      <c r="X1077" s="83"/>
    </row>
    <row r="1078" spans="5:24" ht="15.75" customHeight="1">
      <c r="E1078" s="706"/>
      <c r="I1078" s="81"/>
      <c r="J1078" s="81"/>
      <c r="K1078" s="81"/>
      <c r="L1078" s="81"/>
      <c r="M1078" s="81"/>
      <c r="N1078" s="81"/>
      <c r="O1078" s="81"/>
      <c r="P1078" s="81"/>
      <c r="Q1078" s="81"/>
      <c r="R1078" s="81"/>
      <c r="S1078" s="81"/>
      <c r="T1078" s="81"/>
      <c r="U1078" s="81"/>
      <c r="V1078" s="82"/>
      <c r="W1078" s="81"/>
      <c r="X1078" s="83"/>
    </row>
    <row r="1079" spans="5:24" ht="15.75" customHeight="1">
      <c r="E1079" s="706"/>
      <c r="I1079" s="81"/>
      <c r="J1079" s="81"/>
      <c r="K1079" s="81"/>
      <c r="L1079" s="81"/>
      <c r="M1079" s="81"/>
      <c r="N1079" s="81"/>
      <c r="O1079" s="81"/>
      <c r="P1079" s="81"/>
      <c r="Q1079" s="81"/>
      <c r="R1079" s="81"/>
      <c r="S1079" s="81"/>
      <c r="T1079" s="81"/>
      <c r="U1079" s="81"/>
      <c r="V1079" s="82"/>
      <c r="W1079" s="81"/>
      <c r="X1079" s="83"/>
    </row>
    <row r="1080" spans="5:24" ht="15.75" customHeight="1">
      <c r="E1080" s="706"/>
      <c r="I1080" s="81"/>
      <c r="J1080" s="81"/>
      <c r="K1080" s="81"/>
      <c r="L1080" s="81"/>
      <c r="M1080" s="81"/>
      <c r="N1080" s="81"/>
      <c r="O1080" s="81"/>
      <c r="P1080" s="81"/>
      <c r="Q1080" s="81"/>
      <c r="R1080" s="81"/>
      <c r="S1080" s="81"/>
      <c r="T1080" s="81"/>
      <c r="U1080" s="81"/>
      <c r="V1080" s="82"/>
      <c r="W1080" s="81"/>
      <c r="X1080" s="83"/>
    </row>
    <row r="1081" spans="5:24" ht="15.75" customHeight="1">
      <c r="E1081" s="706"/>
      <c r="I1081" s="81"/>
      <c r="J1081" s="81"/>
      <c r="K1081" s="81"/>
      <c r="L1081" s="81"/>
      <c r="M1081" s="81"/>
      <c r="N1081" s="81"/>
      <c r="O1081" s="81"/>
      <c r="P1081" s="81"/>
      <c r="Q1081" s="81"/>
      <c r="R1081" s="81"/>
      <c r="S1081" s="81"/>
      <c r="T1081" s="81"/>
      <c r="U1081" s="81"/>
      <c r="V1081" s="82"/>
      <c r="W1081" s="81"/>
      <c r="X1081" s="83"/>
    </row>
    <row r="1082" spans="5:24" ht="15.75" customHeight="1">
      <c r="E1082" s="706"/>
      <c r="I1082" s="81"/>
      <c r="J1082" s="81"/>
      <c r="K1082" s="81"/>
      <c r="L1082" s="81"/>
      <c r="M1082" s="81"/>
      <c r="N1082" s="81"/>
      <c r="O1082" s="81"/>
      <c r="P1082" s="81"/>
      <c r="Q1082" s="81"/>
      <c r="R1082" s="81"/>
      <c r="S1082" s="81"/>
      <c r="T1082" s="81"/>
      <c r="U1082" s="81"/>
      <c r="V1082" s="82"/>
      <c r="W1082" s="81"/>
      <c r="X1082" s="83"/>
    </row>
    <row r="1083" spans="5:24" ht="15.75" customHeight="1">
      <c r="E1083" s="706"/>
      <c r="I1083" s="81"/>
      <c r="J1083" s="81"/>
      <c r="K1083" s="81"/>
      <c r="L1083" s="81"/>
      <c r="M1083" s="81"/>
      <c r="N1083" s="81"/>
      <c r="O1083" s="81"/>
      <c r="P1083" s="81"/>
      <c r="Q1083" s="81"/>
      <c r="R1083" s="81"/>
      <c r="S1083" s="81"/>
      <c r="T1083" s="81"/>
      <c r="U1083" s="81"/>
      <c r="V1083" s="82"/>
      <c r="W1083" s="81"/>
      <c r="X1083" s="83"/>
    </row>
    <row r="1084" spans="5:24" ht="15.75" customHeight="1">
      <c r="E1084" s="706"/>
      <c r="I1084" s="81"/>
      <c r="J1084" s="81"/>
      <c r="K1084" s="81"/>
      <c r="L1084" s="81"/>
      <c r="M1084" s="81"/>
      <c r="N1084" s="81"/>
      <c r="O1084" s="81"/>
      <c r="P1084" s="81"/>
      <c r="Q1084" s="81"/>
      <c r="R1084" s="81"/>
      <c r="S1084" s="81"/>
      <c r="T1084" s="81"/>
      <c r="U1084" s="81"/>
      <c r="V1084" s="82"/>
      <c r="W1084" s="81"/>
      <c r="X1084" s="83"/>
    </row>
    <row r="1085" spans="5:24" ht="15.75" customHeight="1">
      <c r="E1085" s="706"/>
      <c r="I1085" s="81"/>
      <c r="J1085" s="81"/>
      <c r="K1085" s="81"/>
      <c r="L1085" s="81"/>
      <c r="M1085" s="81"/>
      <c r="N1085" s="81"/>
      <c r="O1085" s="81"/>
      <c r="P1085" s="81"/>
      <c r="Q1085" s="81"/>
      <c r="R1085" s="81"/>
      <c r="S1085" s="81"/>
      <c r="T1085" s="81"/>
      <c r="U1085" s="81"/>
      <c r="V1085" s="82"/>
      <c r="W1085" s="81"/>
      <c r="X1085" s="83"/>
    </row>
    <row r="1086" spans="5:24" ht="15.75" customHeight="1">
      <c r="E1086" s="706"/>
      <c r="I1086" s="81"/>
      <c r="J1086" s="81"/>
      <c r="K1086" s="81"/>
      <c r="L1086" s="81"/>
      <c r="M1086" s="81"/>
      <c r="N1086" s="81"/>
      <c r="O1086" s="81"/>
      <c r="P1086" s="81"/>
      <c r="Q1086" s="81"/>
      <c r="R1086" s="81"/>
      <c r="S1086" s="81"/>
      <c r="T1086" s="81"/>
      <c r="U1086" s="81"/>
      <c r="V1086" s="82"/>
      <c r="W1086" s="81"/>
      <c r="X1086" s="83"/>
    </row>
    <row r="1087" spans="5:24" ht="15.75" customHeight="1">
      <c r="E1087" s="706"/>
      <c r="I1087" s="81"/>
      <c r="J1087" s="81"/>
      <c r="K1087" s="81"/>
      <c r="L1087" s="81"/>
      <c r="M1087" s="81"/>
      <c r="N1087" s="81"/>
      <c r="O1087" s="81"/>
      <c r="P1087" s="81"/>
      <c r="Q1087" s="81"/>
      <c r="R1087" s="81"/>
      <c r="S1087" s="81"/>
      <c r="T1087" s="81"/>
      <c r="U1087" s="81"/>
      <c r="V1087" s="82"/>
      <c r="W1087" s="81"/>
      <c r="X1087" s="83"/>
    </row>
    <row r="1088" spans="5:24" ht="15.75" customHeight="1">
      <c r="E1088" s="706"/>
      <c r="I1088" s="81"/>
      <c r="J1088" s="81"/>
      <c r="K1088" s="81"/>
      <c r="L1088" s="81"/>
      <c r="M1088" s="81"/>
      <c r="N1088" s="81"/>
      <c r="O1088" s="81"/>
      <c r="P1088" s="81"/>
      <c r="Q1088" s="81"/>
      <c r="R1088" s="81"/>
      <c r="S1088" s="81"/>
      <c r="T1088" s="81"/>
      <c r="U1088" s="81"/>
      <c r="V1088" s="82"/>
      <c r="W1088" s="81"/>
      <c r="X1088" s="83"/>
    </row>
    <row r="1089" spans="5:24" ht="15.75" customHeight="1">
      <c r="E1089" s="706"/>
      <c r="I1089" s="81"/>
      <c r="J1089" s="81"/>
      <c r="K1089" s="81"/>
      <c r="L1089" s="81"/>
      <c r="M1089" s="81"/>
      <c r="N1089" s="81"/>
      <c r="O1089" s="81"/>
      <c r="P1089" s="81"/>
      <c r="Q1089" s="81"/>
      <c r="R1089" s="81"/>
      <c r="S1089" s="81"/>
      <c r="T1089" s="81"/>
      <c r="U1089" s="81"/>
      <c r="V1089" s="82"/>
      <c r="W1089" s="81"/>
      <c r="X1089" s="83"/>
    </row>
    <row r="1090" spans="5:24" ht="15.75" customHeight="1">
      <c r="E1090" s="706"/>
      <c r="I1090" s="81"/>
      <c r="J1090" s="81"/>
      <c r="K1090" s="81"/>
      <c r="L1090" s="81"/>
      <c r="M1090" s="81"/>
      <c r="N1090" s="81"/>
      <c r="O1090" s="81"/>
      <c r="P1090" s="81"/>
      <c r="Q1090" s="81"/>
      <c r="R1090" s="81"/>
      <c r="S1090" s="81"/>
      <c r="T1090" s="81"/>
      <c r="U1090" s="81"/>
      <c r="V1090" s="82"/>
      <c r="W1090" s="81"/>
      <c r="X1090" s="83"/>
    </row>
    <row r="1091" spans="5:24" ht="15.75" customHeight="1">
      <c r="E1091" s="706"/>
      <c r="I1091" s="81"/>
      <c r="J1091" s="81"/>
      <c r="K1091" s="81"/>
      <c r="L1091" s="81"/>
      <c r="M1091" s="81"/>
      <c r="N1091" s="81"/>
      <c r="O1091" s="81"/>
      <c r="P1091" s="81"/>
      <c r="Q1091" s="81"/>
      <c r="R1091" s="81"/>
      <c r="S1091" s="81"/>
      <c r="T1091" s="81"/>
      <c r="U1091" s="81"/>
      <c r="V1091" s="82"/>
      <c r="W1091" s="81"/>
      <c r="X1091" s="83"/>
    </row>
    <row r="1092" spans="5:24" ht="15.75" customHeight="1">
      <c r="E1092" s="706"/>
      <c r="I1092" s="81"/>
      <c r="J1092" s="81"/>
      <c r="K1092" s="81"/>
      <c r="L1092" s="81"/>
      <c r="M1092" s="81"/>
      <c r="N1092" s="81"/>
      <c r="O1092" s="81"/>
      <c r="P1092" s="81"/>
      <c r="Q1092" s="81"/>
      <c r="R1092" s="81"/>
      <c r="S1092" s="81"/>
      <c r="T1092" s="81"/>
      <c r="U1092" s="81"/>
      <c r="V1092" s="82"/>
      <c r="W1092" s="81"/>
      <c r="X1092" s="83"/>
    </row>
    <row r="1093" spans="5:24" ht="15.75" customHeight="1">
      <c r="E1093" s="706"/>
      <c r="I1093" s="81"/>
      <c r="J1093" s="81"/>
      <c r="K1093" s="81"/>
      <c r="L1093" s="81"/>
      <c r="M1093" s="81"/>
      <c r="N1093" s="81"/>
      <c r="O1093" s="81"/>
      <c r="P1093" s="81"/>
      <c r="Q1093" s="81"/>
      <c r="R1093" s="81"/>
      <c r="S1093" s="81"/>
      <c r="T1093" s="81"/>
      <c r="U1093" s="81"/>
      <c r="V1093" s="82"/>
      <c r="W1093" s="81"/>
      <c r="X1093" s="83"/>
    </row>
    <row r="1094" spans="5:24" ht="15.75" customHeight="1">
      <c r="E1094" s="706"/>
      <c r="I1094" s="81"/>
      <c r="J1094" s="81"/>
      <c r="K1094" s="81"/>
      <c r="L1094" s="81"/>
      <c r="M1094" s="81"/>
      <c r="N1094" s="81"/>
      <c r="O1094" s="81"/>
      <c r="P1094" s="81"/>
      <c r="Q1094" s="81"/>
      <c r="R1094" s="81"/>
      <c r="S1094" s="81"/>
      <c r="T1094" s="81"/>
      <c r="U1094" s="81"/>
      <c r="V1094" s="82"/>
      <c r="W1094" s="81"/>
      <c r="X1094" s="83"/>
    </row>
    <row r="1095" spans="5:24" ht="15.75" customHeight="1">
      <c r="E1095" s="706"/>
      <c r="I1095" s="81"/>
      <c r="J1095" s="81"/>
      <c r="K1095" s="81"/>
      <c r="L1095" s="81"/>
      <c r="M1095" s="81"/>
      <c r="N1095" s="81"/>
      <c r="O1095" s="81"/>
      <c r="P1095" s="81"/>
      <c r="Q1095" s="81"/>
      <c r="R1095" s="81"/>
      <c r="S1095" s="81"/>
      <c r="T1095" s="81"/>
      <c r="U1095" s="81"/>
      <c r="V1095" s="82"/>
      <c r="W1095" s="81"/>
      <c r="X1095" s="83"/>
    </row>
    <row r="1096" spans="5:24" ht="15.75" customHeight="1">
      <c r="E1096" s="706"/>
      <c r="I1096" s="81"/>
      <c r="J1096" s="81"/>
      <c r="K1096" s="81"/>
      <c r="L1096" s="81"/>
      <c r="M1096" s="81"/>
      <c r="N1096" s="81"/>
      <c r="O1096" s="81"/>
      <c r="P1096" s="81"/>
      <c r="Q1096" s="81"/>
      <c r="R1096" s="81"/>
      <c r="S1096" s="81"/>
      <c r="T1096" s="81"/>
      <c r="U1096" s="81"/>
      <c r="V1096" s="82"/>
      <c r="W1096" s="81"/>
      <c r="X1096" s="83"/>
    </row>
    <row r="1097" spans="5:24" ht="15.75" customHeight="1">
      <c r="E1097" s="706"/>
      <c r="I1097" s="81"/>
      <c r="J1097" s="81"/>
      <c r="K1097" s="81"/>
      <c r="L1097" s="81"/>
      <c r="M1097" s="81"/>
      <c r="N1097" s="81"/>
      <c r="O1097" s="81"/>
      <c r="P1097" s="81"/>
      <c r="Q1097" s="81"/>
      <c r="R1097" s="81"/>
      <c r="S1097" s="81"/>
      <c r="T1097" s="81"/>
      <c r="U1097" s="81"/>
      <c r="V1097" s="82"/>
      <c r="W1097" s="81"/>
      <c r="X1097" s="83"/>
    </row>
    <row r="1098" spans="5:24" ht="15.75" customHeight="1">
      <c r="E1098" s="706"/>
      <c r="I1098" s="81"/>
      <c r="J1098" s="81"/>
      <c r="K1098" s="81"/>
      <c r="L1098" s="81"/>
      <c r="M1098" s="81"/>
      <c r="N1098" s="81"/>
      <c r="O1098" s="81"/>
      <c r="P1098" s="81"/>
      <c r="Q1098" s="81"/>
      <c r="R1098" s="81"/>
      <c r="S1098" s="81"/>
      <c r="T1098" s="81"/>
      <c r="U1098" s="81"/>
      <c r="V1098" s="82"/>
      <c r="W1098" s="81"/>
      <c r="X1098" s="83"/>
    </row>
    <row r="1099" spans="5:24" ht="15.75" customHeight="1">
      <c r="E1099" s="706"/>
      <c r="I1099" s="81"/>
      <c r="J1099" s="81"/>
      <c r="K1099" s="81"/>
      <c r="L1099" s="81"/>
      <c r="M1099" s="81"/>
      <c r="N1099" s="81"/>
      <c r="O1099" s="81"/>
      <c r="P1099" s="81"/>
      <c r="Q1099" s="81"/>
      <c r="R1099" s="81"/>
      <c r="S1099" s="81"/>
      <c r="T1099" s="81"/>
      <c r="U1099" s="81"/>
      <c r="V1099" s="82"/>
      <c r="W1099" s="81"/>
      <c r="X1099" s="83"/>
    </row>
    <row r="1100" spans="5:24" ht="15.75" customHeight="1">
      <c r="E1100" s="706"/>
      <c r="I1100" s="81"/>
      <c r="J1100" s="81"/>
      <c r="K1100" s="81"/>
      <c r="L1100" s="81"/>
      <c r="M1100" s="81"/>
      <c r="N1100" s="81"/>
      <c r="O1100" s="81"/>
      <c r="P1100" s="81"/>
      <c r="Q1100" s="81"/>
      <c r="R1100" s="81"/>
      <c r="S1100" s="81"/>
      <c r="T1100" s="81"/>
      <c r="U1100" s="81"/>
      <c r="V1100" s="82"/>
      <c r="W1100" s="81"/>
      <c r="X1100" s="83"/>
    </row>
    <row r="1101" spans="5:24" ht="15.75" customHeight="1">
      <c r="E1101" s="706"/>
      <c r="I1101" s="81"/>
      <c r="J1101" s="81"/>
      <c r="K1101" s="81"/>
      <c r="L1101" s="81"/>
      <c r="M1101" s="81"/>
      <c r="N1101" s="81"/>
      <c r="O1101" s="81"/>
      <c r="P1101" s="81"/>
      <c r="Q1101" s="81"/>
      <c r="R1101" s="81"/>
      <c r="S1101" s="81"/>
      <c r="T1101" s="81"/>
      <c r="U1101" s="81"/>
      <c r="V1101" s="82"/>
      <c r="W1101" s="81"/>
      <c r="X1101" s="83"/>
    </row>
    <row r="1102" spans="5:24" ht="15.75" customHeight="1">
      <c r="E1102" s="706"/>
      <c r="I1102" s="81"/>
      <c r="J1102" s="81"/>
      <c r="K1102" s="81"/>
      <c r="L1102" s="81"/>
      <c r="M1102" s="81"/>
      <c r="N1102" s="81"/>
      <c r="O1102" s="81"/>
      <c r="P1102" s="81"/>
      <c r="Q1102" s="81"/>
      <c r="R1102" s="81"/>
      <c r="S1102" s="81"/>
      <c r="T1102" s="81"/>
      <c r="U1102" s="81"/>
      <c r="V1102" s="82"/>
      <c r="W1102" s="81"/>
      <c r="X1102" s="83"/>
    </row>
    <row r="1103" spans="5:24" ht="15.75" customHeight="1">
      <c r="E1103" s="706"/>
      <c r="I1103" s="81"/>
      <c r="J1103" s="81"/>
      <c r="K1103" s="81"/>
      <c r="L1103" s="81"/>
      <c r="M1103" s="81"/>
      <c r="N1103" s="81"/>
      <c r="O1103" s="81"/>
      <c r="P1103" s="81"/>
      <c r="Q1103" s="81"/>
      <c r="R1103" s="81"/>
      <c r="S1103" s="81"/>
      <c r="T1103" s="81"/>
      <c r="U1103" s="81"/>
      <c r="V1103" s="82"/>
      <c r="W1103" s="81"/>
      <c r="X1103" s="83"/>
    </row>
    <row r="1104" spans="5:24" ht="15.75" customHeight="1">
      <c r="E1104" s="706"/>
      <c r="I1104" s="81"/>
      <c r="J1104" s="81"/>
      <c r="K1104" s="81"/>
      <c r="L1104" s="81"/>
      <c r="M1104" s="81"/>
      <c r="N1104" s="81"/>
      <c r="O1104" s="81"/>
      <c r="P1104" s="81"/>
      <c r="Q1104" s="81"/>
      <c r="R1104" s="81"/>
      <c r="S1104" s="81"/>
      <c r="T1104" s="81"/>
      <c r="U1104" s="81"/>
      <c r="V1104" s="82"/>
      <c r="W1104" s="81"/>
      <c r="X1104" s="83"/>
    </row>
    <row r="1105" spans="5:24" ht="15.75" customHeight="1">
      <c r="E1105" s="706"/>
      <c r="I1105" s="81"/>
      <c r="J1105" s="81"/>
      <c r="K1105" s="81"/>
      <c r="L1105" s="81"/>
      <c r="M1105" s="81"/>
      <c r="N1105" s="81"/>
      <c r="O1105" s="81"/>
      <c r="P1105" s="81"/>
      <c r="Q1105" s="81"/>
      <c r="R1105" s="81"/>
      <c r="S1105" s="81"/>
      <c r="T1105" s="81"/>
      <c r="U1105" s="81"/>
      <c r="V1105" s="82"/>
      <c r="W1105" s="81"/>
      <c r="X1105" s="83"/>
    </row>
    <row r="1106" spans="5:24" ht="15.75" customHeight="1">
      <c r="E1106" s="706"/>
      <c r="I1106" s="81"/>
      <c r="J1106" s="81"/>
      <c r="K1106" s="81"/>
      <c r="L1106" s="81"/>
      <c r="M1106" s="81"/>
      <c r="N1106" s="81"/>
      <c r="O1106" s="81"/>
      <c r="P1106" s="81"/>
      <c r="Q1106" s="81"/>
      <c r="R1106" s="81"/>
      <c r="S1106" s="81"/>
      <c r="T1106" s="81"/>
      <c r="U1106" s="81"/>
      <c r="V1106" s="82"/>
      <c r="W1106" s="81"/>
      <c r="X1106" s="83"/>
    </row>
    <row r="1107" spans="5:24" ht="15.75" customHeight="1">
      <c r="E1107" s="706"/>
      <c r="I1107" s="81"/>
      <c r="J1107" s="81"/>
      <c r="K1107" s="81"/>
      <c r="L1107" s="81"/>
      <c r="M1107" s="81"/>
      <c r="N1107" s="81"/>
      <c r="O1107" s="81"/>
      <c r="P1107" s="81"/>
      <c r="Q1107" s="81"/>
      <c r="R1107" s="81"/>
      <c r="S1107" s="81"/>
      <c r="T1107" s="81"/>
      <c r="U1107" s="81"/>
      <c r="V1107" s="82"/>
      <c r="W1107" s="81"/>
      <c r="X1107" s="83"/>
    </row>
    <row r="1108" spans="5:24" ht="15.75" customHeight="1">
      <c r="E1108" s="706"/>
      <c r="I1108" s="81"/>
      <c r="J1108" s="81"/>
      <c r="K1108" s="81"/>
      <c r="L1108" s="81"/>
      <c r="M1108" s="81"/>
      <c r="N1108" s="81"/>
      <c r="O1108" s="81"/>
      <c r="P1108" s="81"/>
      <c r="Q1108" s="81"/>
      <c r="R1108" s="81"/>
      <c r="S1108" s="81"/>
      <c r="T1108" s="81"/>
      <c r="U1108" s="81"/>
      <c r="V1108" s="82"/>
      <c r="W1108" s="81"/>
      <c r="X1108" s="83"/>
    </row>
    <row r="1109" spans="5:24" ht="15.75" customHeight="1">
      <c r="E1109" s="706"/>
      <c r="I1109" s="81"/>
      <c r="J1109" s="81"/>
      <c r="K1109" s="81"/>
      <c r="L1109" s="81"/>
      <c r="M1109" s="81"/>
      <c r="N1109" s="81"/>
      <c r="O1109" s="81"/>
      <c r="P1109" s="81"/>
      <c r="Q1109" s="81"/>
      <c r="R1109" s="81"/>
      <c r="S1109" s="81"/>
      <c r="T1109" s="81"/>
      <c r="U1109" s="81"/>
      <c r="V1109" s="82"/>
      <c r="W1109" s="81"/>
      <c r="X1109" s="83"/>
    </row>
    <row r="1110" spans="5:24" ht="15.75" customHeight="1">
      <c r="E1110" s="706"/>
      <c r="I1110" s="81"/>
      <c r="J1110" s="81"/>
      <c r="K1110" s="81"/>
      <c r="L1110" s="81"/>
      <c r="M1110" s="81"/>
      <c r="N1110" s="81"/>
      <c r="O1110" s="81"/>
      <c r="P1110" s="81"/>
      <c r="Q1110" s="81"/>
      <c r="R1110" s="81"/>
      <c r="S1110" s="81"/>
      <c r="T1110" s="81"/>
      <c r="U1110" s="81"/>
      <c r="V1110" s="82"/>
      <c r="W1110" s="81"/>
      <c r="X1110" s="83"/>
    </row>
    <row r="1111" spans="5:24" ht="15.75" customHeight="1">
      <c r="E1111" s="706"/>
      <c r="I1111" s="81"/>
      <c r="J1111" s="81"/>
      <c r="K1111" s="81"/>
      <c r="L1111" s="81"/>
      <c r="M1111" s="81"/>
      <c r="N1111" s="81"/>
      <c r="O1111" s="81"/>
      <c r="P1111" s="81"/>
      <c r="Q1111" s="81"/>
      <c r="R1111" s="81"/>
      <c r="S1111" s="81"/>
      <c r="T1111" s="81"/>
      <c r="U1111" s="81"/>
      <c r="V1111" s="82"/>
      <c r="W1111" s="81"/>
      <c r="X1111" s="83"/>
    </row>
    <row r="1112" spans="5:24" ht="15.75" customHeight="1">
      <c r="E1112" s="706"/>
      <c r="I1112" s="81"/>
      <c r="J1112" s="81"/>
      <c r="K1112" s="81"/>
      <c r="L1112" s="81"/>
      <c r="M1112" s="81"/>
      <c r="N1112" s="81"/>
      <c r="O1112" s="81"/>
      <c r="P1112" s="81"/>
      <c r="Q1112" s="81"/>
      <c r="R1112" s="81"/>
      <c r="S1112" s="81"/>
      <c r="T1112" s="81"/>
      <c r="U1112" s="81"/>
      <c r="V1112" s="82"/>
      <c r="W1112" s="81"/>
      <c r="X1112" s="83"/>
    </row>
    <row r="1113" spans="5:24" ht="15.75" customHeight="1">
      <c r="E1113" s="706"/>
      <c r="I1113" s="81"/>
      <c r="J1113" s="81"/>
      <c r="K1113" s="81"/>
      <c r="L1113" s="81"/>
      <c r="M1113" s="81"/>
      <c r="N1113" s="81"/>
      <c r="O1113" s="81"/>
      <c r="P1113" s="81"/>
      <c r="Q1113" s="81"/>
      <c r="R1113" s="81"/>
      <c r="S1113" s="81"/>
      <c r="T1113" s="81"/>
      <c r="U1113" s="81"/>
      <c r="V1113" s="82"/>
      <c r="W1113" s="81"/>
      <c r="X1113" s="83"/>
    </row>
    <row r="1114" spans="5:24" ht="15.75" customHeight="1">
      <c r="E1114" s="706"/>
      <c r="I1114" s="81"/>
      <c r="J1114" s="81"/>
      <c r="K1114" s="81"/>
      <c r="L1114" s="81"/>
      <c r="M1114" s="81"/>
      <c r="N1114" s="81"/>
      <c r="O1114" s="81"/>
      <c r="P1114" s="81"/>
      <c r="Q1114" s="81"/>
      <c r="R1114" s="81"/>
      <c r="S1114" s="81"/>
      <c r="T1114" s="81"/>
      <c r="U1114" s="81"/>
      <c r="V1114" s="82"/>
      <c r="W1114" s="81"/>
      <c r="X1114" s="83"/>
    </row>
    <row r="1115" spans="5:24" ht="15.75" customHeight="1">
      <c r="E1115" s="706"/>
      <c r="I1115" s="81"/>
      <c r="J1115" s="81"/>
      <c r="K1115" s="81"/>
      <c r="L1115" s="81"/>
      <c r="M1115" s="81"/>
      <c r="N1115" s="81"/>
      <c r="O1115" s="81"/>
      <c r="P1115" s="81"/>
      <c r="Q1115" s="81"/>
      <c r="R1115" s="81"/>
      <c r="S1115" s="81"/>
      <c r="T1115" s="81"/>
      <c r="U1115" s="81"/>
      <c r="V1115" s="82"/>
      <c r="W1115" s="81"/>
      <c r="X1115" s="83"/>
    </row>
    <row r="1116" spans="5:24" ht="15.75" customHeight="1">
      <c r="E1116" s="706"/>
      <c r="I1116" s="81"/>
      <c r="J1116" s="81"/>
      <c r="K1116" s="81"/>
      <c r="L1116" s="81"/>
      <c r="M1116" s="81"/>
      <c r="N1116" s="81"/>
      <c r="O1116" s="81"/>
      <c r="P1116" s="81"/>
      <c r="Q1116" s="81"/>
      <c r="R1116" s="81"/>
      <c r="S1116" s="81"/>
      <c r="T1116" s="81"/>
      <c r="U1116" s="81"/>
      <c r="V1116" s="82"/>
      <c r="W1116" s="81"/>
      <c r="X1116" s="83"/>
    </row>
    <row r="1117" spans="5:24" ht="15.75" customHeight="1">
      <c r="E1117" s="706"/>
      <c r="I1117" s="81"/>
      <c r="J1117" s="81"/>
      <c r="K1117" s="81"/>
      <c r="L1117" s="81"/>
      <c r="M1117" s="81"/>
      <c r="N1117" s="81"/>
      <c r="O1117" s="81"/>
      <c r="P1117" s="81"/>
      <c r="Q1117" s="81"/>
      <c r="R1117" s="81"/>
      <c r="S1117" s="81"/>
      <c r="T1117" s="81"/>
      <c r="U1117" s="81"/>
      <c r="V1117" s="82"/>
      <c r="W1117" s="81"/>
      <c r="X1117" s="83"/>
    </row>
    <row r="1118" spans="5:24" ht="15.75" customHeight="1">
      <c r="E1118" s="706"/>
      <c r="I1118" s="81"/>
      <c r="J1118" s="81"/>
      <c r="K1118" s="81"/>
      <c r="L1118" s="81"/>
      <c r="M1118" s="81"/>
      <c r="N1118" s="81"/>
      <c r="O1118" s="81"/>
      <c r="P1118" s="81"/>
      <c r="Q1118" s="81"/>
      <c r="R1118" s="81"/>
      <c r="S1118" s="81"/>
      <c r="T1118" s="81"/>
      <c r="U1118" s="81"/>
      <c r="V1118" s="82"/>
      <c r="W1118" s="81"/>
      <c r="X1118" s="83"/>
    </row>
    <row r="1119" spans="5:24" ht="15.75" customHeight="1">
      <c r="E1119" s="706"/>
      <c r="I1119" s="81"/>
      <c r="J1119" s="81"/>
      <c r="K1119" s="81"/>
      <c r="L1119" s="81"/>
      <c r="M1119" s="81"/>
      <c r="N1119" s="81"/>
      <c r="O1119" s="81"/>
      <c r="P1119" s="81"/>
      <c r="Q1119" s="81"/>
      <c r="R1119" s="81"/>
      <c r="S1119" s="81"/>
      <c r="T1119" s="81"/>
      <c r="U1119" s="81"/>
      <c r="V1119" s="82"/>
      <c r="W1119" s="81"/>
      <c r="X1119" s="83"/>
    </row>
    <row r="1120" spans="5:24" ht="15.75" customHeight="1">
      <c r="E1120" s="706"/>
      <c r="I1120" s="81"/>
      <c r="J1120" s="81"/>
      <c r="K1120" s="81"/>
      <c r="L1120" s="81"/>
      <c r="M1120" s="81"/>
      <c r="N1120" s="81"/>
      <c r="O1120" s="81"/>
      <c r="P1120" s="81"/>
      <c r="Q1120" s="81"/>
      <c r="R1120" s="81"/>
      <c r="S1120" s="81"/>
      <c r="T1120" s="81"/>
      <c r="U1120" s="81"/>
      <c r="V1120" s="82"/>
      <c r="W1120" s="81"/>
      <c r="X1120" s="83"/>
    </row>
    <row r="1121" spans="5:24" ht="15.75" customHeight="1">
      <c r="E1121" s="706"/>
      <c r="I1121" s="81"/>
      <c r="J1121" s="81"/>
      <c r="K1121" s="81"/>
      <c r="L1121" s="81"/>
      <c r="M1121" s="81"/>
      <c r="N1121" s="81"/>
      <c r="O1121" s="81"/>
      <c r="P1121" s="81"/>
      <c r="Q1121" s="81"/>
      <c r="R1121" s="81"/>
      <c r="S1121" s="81"/>
      <c r="T1121" s="81"/>
      <c r="U1121" s="81"/>
      <c r="V1121" s="82"/>
      <c r="W1121" s="81"/>
      <c r="X1121" s="83"/>
    </row>
    <row r="1122" spans="5:24" ht="15.75" customHeight="1">
      <c r="E1122" s="706"/>
      <c r="I1122" s="81"/>
      <c r="J1122" s="81"/>
      <c r="K1122" s="81"/>
      <c r="L1122" s="81"/>
      <c r="M1122" s="81"/>
      <c r="N1122" s="81"/>
      <c r="O1122" s="81"/>
      <c r="P1122" s="81"/>
      <c r="Q1122" s="81"/>
      <c r="R1122" s="81"/>
      <c r="S1122" s="81"/>
      <c r="T1122" s="81"/>
      <c r="U1122" s="81"/>
      <c r="V1122" s="82"/>
      <c r="W1122" s="81"/>
      <c r="X1122" s="83"/>
    </row>
    <row r="1123" spans="5:24" ht="15.75" customHeight="1">
      <c r="E1123" s="706"/>
      <c r="I1123" s="81"/>
      <c r="J1123" s="81"/>
      <c r="K1123" s="81"/>
      <c r="L1123" s="81"/>
      <c r="M1123" s="81"/>
      <c r="N1123" s="81"/>
      <c r="O1123" s="81"/>
      <c r="P1123" s="81"/>
      <c r="Q1123" s="81"/>
      <c r="R1123" s="81"/>
      <c r="S1123" s="81"/>
      <c r="T1123" s="81"/>
      <c r="U1123" s="81"/>
      <c r="V1123" s="82"/>
      <c r="W1123" s="81"/>
      <c r="X1123" s="83"/>
    </row>
    <row r="1124" spans="5:24" ht="15.75" customHeight="1">
      <c r="E1124" s="706"/>
      <c r="I1124" s="81"/>
      <c r="J1124" s="81"/>
      <c r="K1124" s="81"/>
      <c r="L1124" s="81"/>
      <c r="M1124" s="81"/>
      <c r="N1124" s="81"/>
      <c r="O1124" s="81"/>
      <c r="P1124" s="81"/>
      <c r="Q1124" s="81"/>
      <c r="R1124" s="81"/>
      <c r="S1124" s="81"/>
      <c r="T1124" s="81"/>
      <c r="U1124" s="81"/>
      <c r="V1124" s="82"/>
      <c r="W1124" s="81"/>
      <c r="X1124" s="83"/>
    </row>
    <row r="1125" spans="5:24" ht="15.75" customHeight="1">
      <c r="E1125" s="706"/>
      <c r="I1125" s="81"/>
      <c r="J1125" s="81"/>
      <c r="K1125" s="81"/>
      <c r="L1125" s="81"/>
      <c r="M1125" s="81"/>
      <c r="N1125" s="81"/>
      <c r="O1125" s="81"/>
      <c r="P1125" s="81"/>
      <c r="Q1125" s="81"/>
      <c r="R1125" s="81"/>
      <c r="S1125" s="81"/>
      <c r="T1125" s="81"/>
      <c r="U1125" s="81"/>
      <c r="V1125" s="82"/>
      <c r="W1125" s="81"/>
      <c r="X1125" s="83"/>
    </row>
    <row r="1126" spans="5:24" ht="15.75" customHeight="1">
      <c r="E1126" s="706"/>
      <c r="I1126" s="81"/>
      <c r="J1126" s="81"/>
      <c r="K1126" s="81"/>
      <c r="L1126" s="81"/>
      <c r="M1126" s="81"/>
      <c r="N1126" s="81"/>
      <c r="O1126" s="81"/>
      <c r="P1126" s="81"/>
      <c r="Q1126" s="81"/>
      <c r="R1126" s="81"/>
      <c r="S1126" s="81"/>
      <c r="T1126" s="81"/>
      <c r="U1126" s="81"/>
      <c r="V1126" s="82"/>
      <c r="W1126" s="81"/>
      <c r="X1126" s="83"/>
    </row>
    <row r="1127" spans="5:24" ht="15.75" customHeight="1">
      <c r="E1127" s="706"/>
      <c r="I1127" s="81"/>
      <c r="J1127" s="81"/>
      <c r="K1127" s="81"/>
      <c r="L1127" s="81"/>
      <c r="M1127" s="81"/>
      <c r="N1127" s="81"/>
      <c r="O1127" s="81"/>
      <c r="P1127" s="81"/>
      <c r="Q1127" s="81"/>
      <c r="R1127" s="81"/>
      <c r="S1127" s="81"/>
      <c r="T1127" s="81"/>
      <c r="U1127" s="81"/>
      <c r="V1127" s="82"/>
      <c r="W1127" s="81"/>
      <c r="X1127" s="83"/>
    </row>
    <row r="1128" spans="5:24" ht="15.75" customHeight="1">
      <c r="E1128" s="706"/>
      <c r="I1128" s="81"/>
      <c r="J1128" s="81"/>
      <c r="K1128" s="81"/>
      <c r="L1128" s="81"/>
      <c r="M1128" s="81"/>
      <c r="N1128" s="81"/>
      <c r="O1128" s="81"/>
      <c r="P1128" s="81"/>
      <c r="Q1128" s="81"/>
      <c r="R1128" s="81"/>
      <c r="S1128" s="81"/>
      <c r="T1128" s="81"/>
      <c r="U1128" s="81"/>
      <c r="V1128" s="82"/>
      <c r="W1128" s="81"/>
      <c r="X1128" s="83"/>
    </row>
    <row r="1129" spans="5:24" ht="15.75" customHeight="1">
      <c r="E1129" s="706"/>
      <c r="I1129" s="81"/>
      <c r="J1129" s="81"/>
      <c r="K1129" s="81"/>
      <c r="L1129" s="81"/>
      <c r="M1129" s="81"/>
      <c r="N1129" s="81"/>
      <c r="O1129" s="81"/>
      <c r="P1129" s="81"/>
      <c r="Q1129" s="81"/>
      <c r="R1129" s="81"/>
      <c r="S1129" s="81"/>
      <c r="T1129" s="81"/>
      <c r="U1129" s="81"/>
      <c r="V1129" s="82"/>
      <c r="W1129" s="81"/>
      <c r="X1129" s="83"/>
    </row>
    <row r="1130" spans="5:24" ht="15.75" customHeight="1">
      <c r="E1130" s="706"/>
      <c r="I1130" s="81"/>
      <c r="J1130" s="81"/>
      <c r="K1130" s="81"/>
      <c r="L1130" s="81"/>
      <c r="M1130" s="81"/>
      <c r="N1130" s="81"/>
      <c r="O1130" s="81"/>
      <c r="P1130" s="81"/>
      <c r="Q1130" s="81"/>
      <c r="R1130" s="81"/>
      <c r="S1130" s="81"/>
      <c r="T1130" s="81"/>
      <c r="U1130" s="81"/>
      <c r="V1130" s="82"/>
      <c r="W1130" s="81"/>
      <c r="X1130" s="83"/>
    </row>
    <row r="1131" spans="5:24" ht="15.75" customHeight="1">
      <c r="E1131" s="706"/>
      <c r="I1131" s="81"/>
      <c r="J1131" s="81"/>
      <c r="K1131" s="81"/>
      <c r="L1131" s="81"/>
      <c r="M1131" s="81"/>
      <c r="N1131" s="81"/>
      <c r="O1131" s="81"/>
      <c r="P1131" s="81"/>
      <c r="Q1131" s="81"/>
      <c r="R1131" s="81"/>
      <c r="S1131" s="81"/>
      <c r="T1131" s="81"/>
      <c r="U1131" s="81"/>
      <c r="V1131" s="82"/>
      <c r="W1131" s="81"/>
      <c r="X1131" s="83"/>
    </row>
    <row r="1132" spans="5:24" ht="15.75" customHeight="1">
      <c r="E1132" s="706"/>
      <c r="I1132" s="81"/>
      <c r="J1132" s="81"/>
      <c r="K1132" s="81"/>
      <c r="L1132" s="81"/>
      <c r="M1132" s="81"/>
      <c r="N1132" s="81"/>
      <c r="O1132" s="81"/>
      <c r="P1132" s="81"/>
      <c r="Q1132" s="81"/>
      <c r="R1132" s="81"/>
      <c r="S1132" s="81"/>
      <c r="T1132" s="81"/>
      <c r="U1132" s="81"/>
      <c r="V1132" s="82"/>
      <c r="W1132" s="81"/>
      <c r="X1132" s="83"/>
    </row>
    <row r="1133" spans="5:24" ht="15.75" customHeight="1">
      <c r="E1133" s="706"/>
      <c r="I1133" s="81"/>
      <c r="J1133" s="81"/>
      <c r="K1133" s="81"/>
      <c r="L1133" s="81"/>
      <c r="M1133" s="81"/>
      <c r="N1133" s="81"/>
      <c r="O1133" s="81"/>
      <c r="P1133" s="81"/>
      <c r="Q1133" s="81"/>
      <c r="R1133" s="81"/>
      <c r="S1133" s="81"/>
      <c r="T1133" s="81"/>
      <c r="U1133" s="81"/>
      <c r="V1133" s="82"/>
      <c r="W1133" s="81"/>
      <c r="X1133" s="83"/>
    </row>
    <row r="1134" spans="5:24" ht="15.75" customHeight="1">
      <c r="E1134" s="706"/>
      <c r="I1134" s="81"/>
      <c r="J1134" s="81"/>
      <c r="K1134" s="81"/>
      <c r="L1134" s="81"/>
      <c r="M1134" s="81"/>
      <c r="N1134" s="81"/>
      <c r="O1134" s="81"/>
      <c r="P1134" s="81"/>
      <c r="Q1134" s="81"/>
      <c r="R1134" s="81"/>
      <c r="S1134" s="81"/>
      <c r="T1134" s="81"/>
      <c r="U1134" s="81"/>
      <c r="V1134" s="82"/>
      <c r="W1134" s="81"/>
      <c r="X1134" s="83"/>
    </row>
    <row r="1135" spans="5:24" ht="15.75" customHeight="1">
      <c r="E1135" s="706"/>
      <c r="I1135" s="81"/>
      <c r="J1135" s="81"/>
      <c r="K1135" s="81"/>
      <c r="L1135" s="81"/>
      <c r="M1135" s="81"/>
      <c r="N1135" s="81"/>
      <c r="O1135" s="81"/>
      <c r="P1135" s="81"/>
      <c r="Q1135" s="81"/>
      <c r="R1135" s="81"/>
      <c r="S1135" s="81"/>
      <c r="T1135" s="81"/>
      <c r="U1135" s="81"/>
      <c r="V1135" s="82"/>
      <c r="W1135" s="81"/>
      <c r="X1135" s="83"/>
    </row>
    <row r="1136" spans="5:24" ht="15.75" customHeight="1">
      <c r="E1136" s="706"/>
      <c r="I1136" s="81"/>
      <c r="J1136" s="81"/>
      <c r="K1136" s="81"/>
      <c r="L1136" s="81"/>
      <c r="M1136" s="81"/>
      <c r="N1136" s="81"/>
      <c r="O1136" s="81"/>
      <c r="P1136" s="81"/>
      <c r="Q1136" s="81"/>
      <c r="R1136" s="81"/>
      <c r="S1136" s="81"/>
      <c r="T1136" s="81"/>
      <c r="U1136" s="81"/>
      <c r="V1136" s="82"/>
      <c r="W1136" s="81"/>
      <c r="X1136" s="83"/>
    </row>
    <row r="1137" spans="5:24" ht="15.75" customHeight="1">
      <c r="E1137" s="706"/>
      <c r="I1137" s="81"/>
      <c r="J1137" s="81"/>
      <c r="K1137" s="81"/>
      <c r="L1137" s="81"/>
      <c r="M1137" s="81"/>
      <c r="N1137" s="81"/>
      <c r="O1137" s="81"/>
      <c r="P1137" s="81"/>
      <c r="Q1137" s="81"/>
      <c r="R1137" s="81"/>
      <c r="S1137" s="81"/>
      <c r="T1137" s="81"/>
      <c r="U1137" s="81"/>
      <c r="V1137" s="82"/>
      <c r="W1137" s="81"/>
      <c r="X1137" s="83"/>
    </row>
    <row r="1138" spans="5:24" ht="15.75" customHeight="1">
      <c r="E1138" s="706"/>
      <c r="I1138" s="81"/>
      <c r="J1138" s="81"/>
      <c r="K1138" s="81"/>
      <c r="L1138" s="81"/>
      <c r="M1138" s="81"/>
      <c r="N1138" s="81"/>
      <c r="O1138" s="81"/>
      <c r="P1138" s="81"/>
      <c r="Q1138" s="81"/>
      <c r="R1138" s="81"/>
      <c r="S1138" s="81"/>
      <c r="T1138" s="81"/>
      <c r="U1138" s="81"/>
      <c r="V1138" s="82"/>
      <c r="W1138" s="81"/>
      <c r="X1138" s="83"/>
    </row>
    <row r="1139" spans="5:24" ht="15.75" customHeight="1">
      <c r="E1139" s="706"/>
      <c r="I1139" s="81"/>
      <c r="J1139" s="81"/>
      <c r="K1139" s="81"/>
      <c r="L1139" s="81"/>
      <c r="M1139" s="81"/>
      <c r="N1139" s="81"/>
      <c r="O1139" s="81"/>
      <c r="P1139" s="81"/>
      <c r="Q1139" s="81"/>
      <c r="R1139" s="81"/>
      <c r="S1139" s="81"/>
      <c r="T1139" s="81"/>
      <c r="U1139" s="81"/>
      <c r="V1139" s="82"/>
      <c r="W1139" s="81"/>
      <c r="X1139" s="83"/>
    </row>
    <row r="1140" spans="5:24" ht="15.75" customHeight="1">
      <c r="E1140" s="706"/>
      <c r="I1140" s="81"/>
      <c r="J1140" s="81"/>
      <c r="K1140" s="81"/>
      <c r="L1140" s="81"/>
      <c r="M1140" s="81"/>
      <c r="N1140" s="81"/>
      <c r="O1140" s="81"/>
      <c r="P1140" s="81"/>
      <c r="Q1140" s="81"/>
      <c r="R1140" s="81"/>
      <c r="S1140" s="81"/>
      <c r="T1140" s="81"/>
      <c r="U1140" s="81"/>
      <c r="V1140" s="82"/>
      <c r="W1140" s="81"/>
      <c r="X1140" s="83"/>
    </row>
    <row r="1141" spans="5:24" ht="15.75" customHeight="1">
      <c r="E1141" s="706"/>
      <c r="I1141" s="81"/>
      <c r="J1141" s="81"/>
      <c r="K1141" s="81"/>
      <c r="L1141" s="81"/>
      <c r="M1141" s="81"/>
      <c r="N1141" s="81"/>
      <c r="O1141" s="81"/>
      <c r="P1141" s="81"/>
      <c r="Q1141" s="81"/>
      <c r="R1141" s="81"/>
      <c r="S1141" s="81"/>
      <c r="T1141" s="81"/>
      <c r="U1141" s="81"/>
      <c r="V1141" s="82"/>
      <c r="W1141" s="81"/>
      <c r="X1141" s="83"/>
    </row>
    <row r="1142" spans="5:24" ht="15.75" customHeight="1">
      <c r="E1142" s="706"/>
      <c r="I1142" s="81"/>
      <c r="J1142" s="81"/>
      <c r="K1142" s="81"/>
      <c r="L1142" s="81"/>
      <c r="M1142" s="81"/>
      <c r="N1142" s="81"/>
      <c r="O1142" s="81"/>
      <c r="P1142" s="81"/>
      <c r="Q1142" s="81"/>
      <c r="R1142" s="81"/>
      <c r="S1142" s="81"/>
      <c r="T1142" s="81"/>
      <c r="U1142" s="81"/>
      <c r="V1142" s="82"/>
      <c r="W1142" s="81"/>
      <c r="X1142" s="83"/>
    </row>
    <row r="1143" spans="5:24" ht="15.75" customHeight="1">
      <c r="E1143" s="706"/>
      <c r="I1143" s="81"/>
      <c r="J1143" s="81"/>
      <c r="K1143" s="81"/>
      <c r="L1143" s="81"/>
      <c r="M1143" s="81"/>
      <c r="N1143" s="81"/>
      <c r="O1143" s="81"/>
      <c r="P1143" s="81"/>
      <c r="Q1143" s="81"/>
      <c r="R1143" s="81"/>
      <c r="S1143" s="81"/>
      <c r="T1143" s="81"/>
      <c r="U1143" s="81"/>
      <c r="V1143" s="82"/>
      <c r="W1143" s="81"/>
      <c r="X1143" s="83"/>
    </row>
    <row r="1144" spans="5:24" ht="15.75" customHeight="1">
      <c r="E1144" s="706"/>
      <c r="I1144" s="81"/>
      <c r="J1144" s="81"/>
      <c r="K1144" s="81"/>
      <c r="L1144" s="81"/>
      <c r="M1144" s="81"/>
      <c r="N1144" s="81"/>
      <c r="O1144" s="81"/>
      <c r="P1144" s="81"/>
      <c r="Q1144" s="81"/>
      <c r="R1144" s="81"/>
      <c r="S1144" s="81"/>
      <c r="T1144" s="81"/>
      <c r="U1144" s="81"/>
      <c r="V1144" s="82"/>
      <c r="W1144" s="81"/>
      <c r="X1144" s="83"/>
    </row>
    <row r="1145" spans="5:24" ht="15.75" customHeight="1">
      <c r="E1145" s="706"/>
      <c r="I1145" s="81"/>
      <c r="J1145" s="81"/>
      <c r="K1145" s="81"/>
      <c r="L1145" s="81"/>
      <c r="M1145" s="81"/>
      <c r="N1145" s="81"/>
      <c r="O1145" s="81"/>
      <c r="P1145" s="81"/>
      <c r="Q1145" s="81"/>
      <c r="R1145" s="81"/>
      <c r="S1145" s="81"/>
      <c r="T1145" s="81"/>
      <c r="U1145" s="81"/>
      <c r="V1145" s="82"/>
      <c r="W1145" s="81"/>
      <c r="X1145" s="83"/>
    </row>
    <row r="1146" spans="5:24" ht="15.75" customHeight="1">
      <c r="E1146" s="706"/>
      <c r="I1146" s="81"/>
      <c r="J1146" s="81"/>
      <c r="K1146" s="81"/>
      <c r="L1146" s="81"/>
      <c r="M1146" s="81"/>
      <c r="N1146" s="81"/>
      <c r="O1146" s="81"/>
      <c r="P1146" s="81"/>
      <c r="Q1146" s="81"/>
      <c r="R1146" s="81"/>
      <c r="S1146" s="81"/>
      <c r="T1146" s="81"/>
      <c r="U1146" s="81"/>
      <c r="V1146" s="82"/>
      <c r="W1146" s="81"/>
      <c r="X1146" s="83"/>
    </row>
    <row r="1147" spans="5:24" ht="15.75" customHeight="1">
      <c r="E1147" s="706"/>
      <c r="I1147" s="81"/>
      <c r="J1147" s="81"/>
      <c r="K1147" s="81"/>
      <c r="L1147" s="81"/>
      <c r="M1147" s="81"/>
      <c r="N1147" s="81"/>
      <c r="O1147" s="81"/>
      <c r="P1147" s="81"/>
      <c r="Q1147" s="81"/>
      <c r="R1147" s="81"/>
      <c r="S1147" s="81"/>
      <c r="T1147" s="81"/>
      <c r="U1147" s="81"/>
      <c r="V1147" s="82"/>
      <c r="W1147" s="81"/>
      <c r="X1147" s="83"/>
    </row>
    <row r="1148" spans="5:24" ht="15.75" customHeight="1">
      <c r="E1148" s="706"/>
      <c r="I1148" s="81"/>
      <c r="J1148" s="81"/>
      <c r="K1148" s="81"/>
      <c r="L1148" s="81"/>
      <c r="M1148" s="81"/>
      <c r="N1148" s="81"/>
      <c r="O1148" s="81"/>
      <c r="P1148" s="81"/>
      <c r="Q1148" s="81"/>
      <c r="R1148" s="81"/>
      <c r="S1148" s="81"/>
      <c r="T1148" s="81"/>
      <c r="U1148" s="81"/>
      <c r="V1148" s="82"/>
      <c r="W1148" s="81"/>
      <c r="X1148" s="83"/>
    </row>
    <row r="1149" spans="5:24" ht="15.75" customHeight="1">
      <c r="E1149" s="706"/>
      <c r="I1149" s="81"/>
      <c r="J1149" s="81"/>
      <c r="K1149" s="81"/>
      <c r="L1149" s="81"/>
      <c r="M1149" s="81"/>
      <c r="N1149" s="81"/>
      <c r="O1149" s="81"/>
      <c r="P1149" s="81"/>
      <c r="Q1149" s="81"/>
      <c r="R1149" s="81"/>
      <c r="S1149" s="81"/>
      <c r="T1149" s="81"/>
      <c r="U1149" s="81"/>
      <c r="V1149" s="82"/>
      <c r="W1149" s="81"/>
      <c r="X1149" s="83"/>
    </row>
    <row r="1150" spans="5:24" ht="15.75" customHeight="1">
      <c r="E1150" s="706"/>
      <c r="I1150" s="81"/>
      <c r="J1150" s="81"/>
      <c r="K1150" s="81"/>
      <c r="L1150" s="81"/>
      <c r="M1150" s="81"/>
      <c r="N1150" s="81"/>
      <c r="O1150" s="81"/>
      <c r="P1150" s="81"/>
      <c r="Q1150" s="81"/>
      <c r="R1150" s="81"/>
      <c r="S1150" s="81"/>
      <c r="T1150" s="81"/>
      <c r="U1150" s="81"/>
      <c r="V1150" s="82"/>
      <c r="W1150" s="81"/>
      <c r="X1150" s="83"/>
    </row>
    <row r="1151" spans="5:24" ht="15.75" customHeight="1">
      <c r="E1151" s="706"/>
      <c r="I1151" s="81"/>
      <c r="J1151" s="81"/>
      <c r="K1151" s="81"/>
      <c r="L1151" s="81"/>
      <c r="M1151" s="81"/>
      <c r="N1151" s="81"/>
      <c r="O1151" s="81"/>
      <c r="P1151" s="81"/>
      <c r="Q1151" s="81"/>
      <c r="R1151" s="81"/>
      <c r="S1151" s="81"/>
      <c r="T1151" s="81"/>
      <c r="U1151" s="81"/>
      <c r="V1151" s="82"/>
      <c r="W1151" s="81"/>
      <c r="X1151" s="83"/>
    </row>
    <row r="1152" spans="5:24" ht="15.75" customHeight="1">
      <c r="E1152" s="706"/>
      <c r="I1152" s="81"/>
      <c r="J1152" s="81"/>
      <c r="K1152" s="81"/>
      <c r="L1152" s="81"/>
      <c r="M1152" s="81"/>
      <c r="N1152" s="81"/>
      <c r="O1152" s="81"/>
      <c r="P1152" s="81"/>
      <c r="Q1152" s="81"/>
      <c r="R1152" s="81"/>
      <c r="S1152" s="81"/>
      <c r="T1152" s="81"/>
      <c r="U1152" s="81"/>
      <c r="V1152" s="82"/>
      <c r="W1152" s="81"/>
      <c r="X1152" s="83"/>
    </row>
    <row r="1153" spans="5:24" ht="15.75" customHeight="1">
      <c r="E1153" s="706"/>
      <c r="I1153" s="81"/>
      <c r="J1153" s="81"/>
      <c r="K1153" s="81"/>
      <c r="L1153" s="81"/>
      <c r="M1153" s="81"/>
      <c r="N1153" s="81"/>
      <c r="O1153" s="81"/>
      <c r="P1153" s="81"/>
      <c r="Q1153" s="81"/>
      <c r="R1153" s="81"/>
      <c r="S1153" s="81"/>
      <c r="T1153" s="81"/>
      <c r="U1153" s="81"/>
      <c r="V1153" s="82"/>
      <c r="W1153" s="81"/>
      <c r="X1153" s="83"/>
    </row>
    <row r="1154" spans="5:24" ht="15.75" customHeight="1">
      <c r="E1154" s="706"/>
      <c r="I1154" s="81"/>
      <c r="J1154" s="81"/>
      <c r="K1154" s="81"/>
      <c r="L1154" s="81"/>
      <c r="M1154" s="81"/>
      <c r="N1154" s="81"/>
      <c r="O1154" s="81"/>
      <c r="P1154" s="81"/>
      <c r="Q1154" s="81"/>
      <c r="R1154" s="81"/>
      <c r="S1154" s="81"/>
      <c r="T1154" s="81"/>
      <c r="U1154" s="81"/>
      <c r="V1154" s="82"/>
      <c r="W1154" s="81"/>
      <c r="X1154" s="83"/>
    </row>
    <row r="1155" spans="5:24" ht="15.75" customHeight="1">
      <c r="E1155" s="706"/>
      <c r="I1155" s="81"/>
      <c r="J1155" s="81"/>
      <c r="K1155" s="81"/>
      <c r="L1155" s="81"/>
      <c r="M1155" s="81"/>
      <c r="N1155" s="81"/>
      <c r="O1155" s="81"/>
      <c r="P1155" s="81"/>
      <c r="Q1155" s="81"/>
      <c r="R1155" s="81"/>
      <c r="S1155" s="81"/>
      <c r="T1155" s="81"/>
      <c r="U1155" s="81"/>
      <c r="V1155" s="82"/>
      <c r="W1155" s="81"/>
      <c r="X1155" s="83"/>
    </row>
    <row r="1156" spans="5:24" ht="15.75" customHeight="1">
      <c r="E1156" s="706"/>
      <c r="I1156" s="81"/>
      <c r="J1156" s="81"/>
      <c r="K1156" s="81"/>
      <c r="L1156" s="81"/>
      <c r="M1156" s="81"/>
      <c r="N1156" s="81"/>
      <c r="O1156" s="81"/>
      <c r="P1156" s="81"/>
      <c r="Q1156" s="81"/>
      <c r="R1156" s="81"/>
      <c r="S1156" s="81"/>
      <c r="T1156" s="81"/>
      <c r="U1156" s="81"/>
      <c r="V1156" s="82"/>
      <c r="W1156" s="81"/>
      <c r="X1156" s="83"/>
    </row>
    <row r="1157" spans="5:24" ht="15.75" customHeight="1">
      <c r="E1157" s="706"/>
      <c r="I1157" s="81"/>
      <c r="J1157" s="81"/>
      <c r="K1157" s="81"/>
      <c r="L1157" s="81"/>
      <c r="M1157" s="81"/>
      <c r="N1157" s="81"/>
      <c r="O1157" s="81"/>
      <c r="P1157" s="81"/>
      <c r="Q1157" s="81"/>
      <c r="R1157" s="81"/>
      <c r="S1157" s="81"/>
      <c r="T1157" s="81"/>
      <c r="U1157" s="81"/>
      <c r="V1157" s="82"/>
      <c r="W1157" s="81"/>
      <c r="X1157" s="83"/>
    </row>
    <row r="1158" spans="5:24" ht="15.75" customHeight="1">
      <c r="E1158" s="706"/>
      <c r="I1158" s="81"/>
      <c r="J1158" s="81"/>
      <c r="K1158" s="81"/>
      <c r="L1158" s="81"/>
      <c r="M1158" s="81"/>
      <c r="N1158" s="81"/>
      <c r="O1158" s="81"/>
      <c r="P1158" s="81"/>
      <c r="Q1158" s="81"/>
      <c r="R1158" s="81"/>
      <c r="S1158" s="81"/>
      <c r="T1158" s="81"/>
      <c r="U1158" s="81"/>
      <c r="V1158" s="82"/>
      <c r="W1158" s="81"/>
      <c r="X1158" s="83"/>
    </row>
    <row r="1159" spans="5:24" ht="15.75" customHeight="1">
      <c r="E1159" s="706"/>
      <c r="I1159" s="81"/>
      <c r="J1159" s="81"/>
      <c r="K1159" s="81"/>
      <c r="L1159" s="81"/>
      <c r="M1159" s="81"/>
      <c r="N1159" s="81"/>
      <c r="O1159" s="81"/>
      <c r="P1159" s="81"/>
      <c r="Q1159" s="81"/>
      <c r="R1159" s="81"/>
      <c r="S1159" s="81"/>
      <c r="T1159" s="81"/>
      <c r="U1159" s="81"/>
      <c r="V1159" s="82"/>
      <c r="W1159" s="81"/>
      <c r="X1159" s="83"/>
    </row>
    <row r="1160" spans="5:24" ht="15.75" customHeight="1">
      <c r="E1160" s="706"/>
      <c r="I1160" s="81"/>
      <c r="J1160" s="81"/>
      <c r="K1160" s="81"/>
      <c r="L1160" s="81"/>
      <c r="M1160" s="81"/>
      <c r="N1160" s="81"/>
      <c r="O1160" s="81"/>
      <c r="P1160" s="81"/>
      <c r="Q1160" s="81"/>
      <c r="R1160" s="81"/>
      <c r="S1160" s="81"/>
      <c r="T1160" s="81"/>
      <c r="U1160" s="81"/>
      <c r="V1160" s="82"/>
      <c r="W1160" s="81"/>
      <c r="X1160" s="83"/>
    </row>
    <row r="1161" spans="5:24" ht="15.75" customHeight="1">
      <c r="E1161" s="706"/>
      <c r="I1161" s="81"/>
      <c r="J1161" s="81"/>
      <c r="K1161" s="81"/>
      <c r="L1161" s="81"/>
      <c r="M1161" s="81"/>
      <c r="N1161" s="81"/>
      <c r="O1161" s="81"/>
      <c r="P1161" s="81"/>
      <c r="Q1161" s="81"/>
      <c r="R1161" s="81"/>
      <c r="S1161" s="81"/>
      <c r="T1161" s="81"/>
      <c r="U1161" s="81"/>
      <c r="V1161" s="82"/>
      <c r="W1161" s="81"/>
      <c r="X1161" s="83"/>
    </row>
    <row r="1162" spans="5:24" ht="15.75" customHeight="1">
      <c r="E1162" s="706"/>
      <c r="I1162" s="81"/>
      <c r="J1162" s="81"/>
      <c r="K1162" s="81"/>
      <c r="L1162" s="81"/>
      <c r="M1162" s="81"/>
      <c r="N1162" s="81"/>
      <c r="O1162" s="81"/>
      <c r="P1162" s="81"/>
      <c r="Q1162" s="81"/>
      <c r="R1162" s="81"/>
      <c r="S1162" s="81"/>
      <c r="T1162" s="81"/>
      <c r="U1162" s="81"/>
      <c r="V1162" s="82"/>
      <c r="W1162" s="81"/>
      <c r="X1162" s="83"/>
    </row>
    <row r="1163" spans="5:24" ht="15.75" customHeight="1">
      <c r="E1163" s="706"/>
      <c r="I1163" s="81"/>
      <c r="J1163" s="81"/>
      <c r="K1163" s="81"/>
      <c r="L1163" s="81"/>
      <c r="M1163" s="81"/>
      <c r="N1163" s="81"/>
      <c r="O1163" s="81"/>
      <c r="P1163" s="81"/>
      <c r="Q1163" s="81"/>
      <c r="R1163" s="81"/>
      <c r="S1163" s="81"/>
      <c r="T1163" s="81"/>
      <c r="U1163" s="81"/>
      <c r="V1163" s="82"/>
      <c r="W1163" s="81"/>
      <c r="X1163" s="83"/>
    </row>
    <row r="1164" spans="5:24" ht="15.75" customHeight="1">
      <c r="E1164" s="706"/>
      <c r="I1164" s="81"/>
      <c r="J1164" s="81"/>
      <c r="K1164" s="81"/>
      <c r="L1164" s="81"/>
      <c r="M1164" s="81"/>
      <c r="N1164" s="81"/>
      <c r="O1164" s="81"/>
      <c r="P1164" s="81"/>
      <c r="Q1164" s="81"/>
      <c r="R1164" s="81"/>
      <c r="S1164" s="81"/>
      <c r="T1164" s="81"/>
      <c r="U1164" s="81"/>
      <c r="V1164" s="82"/>
      <c r="W1164" s="81"/>
      <c r="X1164" s="83"/>
    </row>
    <row r="1165" spans="5:24" ht="15.75" customHeight="1">
      <c r="E1165" s="706"/>
      <c r="I1165" s="81"/>
      <c r="J1165" s="81"/>
      <c r="K1165" s="81"/>
      <c r="L1165" s="81"/>
      <c r="M1165" s="81"/>
      <c r="N1165" s="81"/>
      <c r="O1165" s="81"/>
      <c r="P1165" s="81"/>
      <c r="Q1165" s="81"/>
      <c r="R1165" s="81"/>
      <c r="S1165" s="81"/>
      <c r="T1165" s="81"/>
      <c r="U1165" s="81"/>
      <c r="V1165" s="82"/>
      <c r="W1165" s="81"/>
      <c r="X1165" s="83"/>
    </row>
    <row r="1166" spans="5:24" ht="15.75" customHeight="1">
      <c r="E1166" s="706"/>
      <c r="I1166" s="81"/>
      <c r="J1166" s="81"/>
      <c r="K1166" s="81"/>
      <c r="L1166" s="81"/>
      <c r="M1166" s="81"/>
      <c r="N1166" s="81"/>
      <c r="O1166" s="81"/>
      <c r="P1166" s="81"/>
      <c r="Q1166" s="81"/>
      <c r="R1166" s="81"/>
      <c r="S1166" s="81"/>
      <c r="T1166" s="81"/>
      <c r="U1166" s="81"/>
      <c r="V1166" s="82"/>
      <c r="W1166" s="81"/>
      <c r="X1166" s="83"/>
    </row>
    <row r="1167" spans="5:24" ht="15.75" customHeight="1">
      <c r="E1167" s="706"/>
      <c r="I1167" s="81"/>
      <c r="J1167" s="81"/>
      <c r="K1167" s="81"/>
      <c r="L1167" s="81"/>
      <c r="M1167" s="81"/>
      <c r="N1167" s="81"/>
      <c r="O1167" s="81"/>
      <c r="P1167" s="81"/>
      <c r="Q1167" s="81"/>
      <c r="R1167" s="81"/>
      <c r="S1167" s="81"/>
      <c r="T1167" s="81"/>
      <c r="U1167" s="81"/>
      <c r="V1167" s="82"/>
      <c r="W1167" s="81"/>
      <c r="X1167" s="83"/>
    </row>
    <row r="1168" spans="5:24" ht="15.75" customHeight="1">
      <c r="E1168" s="706"/>
      <c r="I1168" s="81"/>
      <c r="J1168" s="81"/>
      <c r="K1168" s="81"/>
      <c r="L1168" s="81"/>
      <c r="M1168" s="81"/>
      <c r="N1168" s="81"/>
      <c r="O1168" s="81"/>
      <c r="P1168" s="81"/>
      <c r="Q1168" s="81"/>
      <c r="R1168" s="81"/>
      <c r="S1168" s="81"/>
      <c r="T1168" s="81"/>
      <c r="U1168" s="81"/>
      <c r="V1168" s="82"/>
      <c r="W1168" s="81"/>
      <c r="X1168" s="83"/>
    </row>
    <row r="1169" spans="5:24" ht="15.75" customHeight="1">
      <c r="E1169" s="706"/>
      <c r="I1169" s="81"/>
      <c r="J1169" s="81"/>
      <c r="K1169" s="81"/>
      <c r="L1169" s="81"/>
      <c r="M1169" s="81"/>
      <c r="N1169" s="81"/>
      <c r="O1169" s="81"/>
      <c r="P1169" s="81"/>
      <c r="Q1169" s="81"/>
      <c r="R1169" s="81"/>
      <c r="S1169" s="81"/>
      <c r="T1169" s="81"/>
      <c r="U1169" s="81"/>
      <c r="V1169" s="82"/>
      <c r="W1169" s="81"/>
      <c r="X1169" s="83"/>
    </row>
    <row r="1170" spans="5:24" ht="15.75" customHeight="1">
      <c r="E1170" s="706"/>
      <c r="I1170" s="81"/>
      <c r="J1170" s="81"/>
      <c r="K1170" s="81"/>
      <c r="L1170" s="81"/>
      <c r="M1170" s="81"/>
      <c r="N1170" s="81"/>
      <c r="O1170" s="81"/>
      <c r="P1170" s="81"/>
      <c r="Q1170" s="81"/>
      <c r="R1170" s="81"/>
      <c r="S1170" s="81"/>
      <c r="T1170" s="81"/>
      <c r="U1170" s="81"/>
      <c r="V1170" s="82"/>
      <c r="W1170" s="81"/>
      <c r="X1170" s="83"/>
    </row>
  </sheetData>
  <mergeCells count="553">
    <mergeCell ref="A316:A318"/>
    <mergeCell ref="B320:B321"/>
    <mergeCell ref="B316:B318"/>
    <mergeCell ref="A178:A198"/>
    <mergeCell ref="A199:A201"/>
    <mergeCell ref="B223:B225"/>
    <mergeCell ref="B226:B234"/>
    <mergeCell ref="B178:B198"/>
    <mergeCell ref="B199:B201"/>
    <mergeCell ref="B214:B222"/>
    <mergeCell ref="A214:A222"/>
    <mergeCell ref="A226:A234"/>
    <mergeCell ref="A223:A225"/>
    <mergeCell ref="A202:A213"/>
    <mergeCell ref="G310:G312"/>
    <mergeCell ref="G262:G264"/>
    <mergeCell ref="G265:G267"/>
    <mergeCell ref="G274:G276"/>
    <mergeCell ref="G277:G279"/>
    <mergeCell ref="G286:G288"/>
    <mergeCell ref="A304:A315"/>
    <mergeCell ref="B304:B315"/>
    <mergeCell ref="G268:G270"/>
    <mergeCell ref="F271:G273"/>
    <mergeCell ref="B274:B303"/>
    <mergeCell ref="A274:A303"/>
    <mergeCell ref="F310:F312"/>
    <mergeCell ref="G298:G300"/>
    <mergeCell ref="F286:F288"/>
    <mergeCell ref="F283:F285"/>
    <mergeCell ref="F298:F300"/>
    <mergeCell ref="F289:F291"/>
    <mergeCell ref="F292:F294"/>
    <mergeCell ref="A25:A45"/>
    <mergeCell ref="B25:B45"/>
    <mergeCell ref="C25:C45"/>
    <mergeCell ref="E25:E27"/>
    <mergeCell ref="B169:B177"/>
    <mergeCell ref="B202:B213"/>
    <mergeCell ref="B121:B153"/>
    <mergeCell ref="A154:A168"/>
    <mergeCell ref="A121:A153"/>
    <mergeCell ref="A169:A177"/>
    <mergeCell ref="B154:B168"/>
    <mergeCell ref="D127:D129"/>
    <mergeCell ref="D160:D162"/>
    <mergeCell ref="D154:D156"/>
    <mergeCell ref="D157:D159"/>
    <mergeCell ref="C154:C168"/>
    <mergeCell ref="C169:C177"/>
    <mergeCell ref="D163:D165"/>
    <mergeCell ref="D130:D132"/>
    <mergeCell ref="D133:D135"/>
    <mergeCell ref="D142:D144"/>
    <mergeCell ref="D145:D147"/>
    <mergeCell ref="D148:D150"/>
    <mergeCell ref="C121:C153"/>
    <mergeCell ref="D250:D255"/>
    <mergeCell ref="D256:D258"/>
    <mergeCell ref="D244:E246"/>
    <mergeCell ref="D241:D243"/>
    <mergeCell ref="D235:D240"/>
    <mergeCell ref="C235:C246"/>
    <mergeCell ref="E262:E264"/>
    <mergeCell ref="C247:C261"/>
    <mergeCell ref="A247:A261"/>
    <mergeCell ref="B247:B261"/>
    <mergeCell ref="A235:A246"/>
    <mergeCell ref="B235:B246"/>
    <mergeCell ref="D259:E261"/>
    <mergeCell ref="D247:D249"/>
    <mergeCell ref="B262:B273"/>
    <mergeCell ref="A262:A273"/>
    <mergeCell ref="E250:E255"/>
    <mergeCell ref="E256:E258"/>
    <mergeCell ref="E235:E240"/>
    <mergeCell ref="E241:E243"/>
    <mergeCell ref="W118:W120"/>
    <mergeCell ref="W91:W93"/>
    <mergeCell ref="V202:V203"/>
    <mergeCell ref="V199:V200"/>
    <mergeCell ref="W211:W213"/>
    <mergeCell ref="V196:V198"/>
    <mergeCell ref="V268:V269"/>
    <mergeCell ref="V265:V266"/>
    <mergeCell ref="W271:W273"/>
    <mergeCell ref="V259:V261"/>
    <mergeCell ref="V256:V257"/>
    <mergeCell ref="V316:V317"/>
    <mergeCell ref="V313:V315"/>
    <mergeCell ref="V283:V284"/>
    <mergeCell ref="V307:V308"/>
    <mergeCell ref="V295:V296"/>
    <mergeCell ref="V301:V303"/>
    <mergeCell ref="V304:V305"/>
    <mergeCell ref="W313:W315"/>
    <mergeCell ref="W301:W303"/>
    <mergeCell ref="V298:V299"/>
    <mergeCell ref="V310:V311"/>
    <mergeCell ref="V292:V293"/>
    <mergeCell ref="V289:V290"/>
    <mergeCell ref="V286:V287"/>
    <mergeCell ref="V274:V275"/>
    <mergeCell ref="V280:V281"/>
    <mergeCell ref="V277:V278"/>
    <mergeCell ref="V262:V263"/>
    <mergeCell ref="V271:V273"/>
    <mergeCell ref="V37:V38"/>
    <mergeCell ref="V28:V29"/>
    <mergeCell ref="V34:V35"/>
    <mergeCell ref="V31:V32"/>
    <mergeCell ref="V118:V120"/>
    <mergeCell ref="V121:V122"/>
    <mergeCell ref="V190:V191"/>
    <mergeCell ref="V178:V179"/>
    <mergeCell ref="V91:V93"/>
    <mergeCell ref="V94:V95"/>
    <mergeCell ref="V88:V89"/>
    <mergeCell ref="V85:V86"/>
    <mergeCell ref="V97:V98"/>
    <mergeCell ref="V100:V101"/>
    <mergeCell ref="V103:V104"/>
    <mergeCell ref="V109:V110"/>
    <mergeCell ref="V106:V107"/>
    <mergeCell ref="V73:V75"/>
    <mergeCell ref="V76:V77"/>
    <mergeCell ref="E181:E183"/>
    <mergeCell ref="D184:D186"/>
    <mergeCell ref="D181:D183"/>
    <mergeCell ref="F169:F171"/>
    <mergeCell ref="F172:F174"/>
    <mergeCell ref="D166:E168"/>
    <mergeCell ref="D169:D171"/>
    <mergeCell ref="D199:D201"/>
    <mergeCell ref="D196:E198"/>
    <mergeCell ref="D193:D195"/>
    <mergeCell ref="D172:D174"/>
    <mergeCell ref="D175:E177"/>
    <mergeCell ref="E169:E171"/>
    <mergeCell ref="F175:G177"/>
    <mergeCell ref="F178:F180"/>
    <mergeCell ref="F166:G168"/>
    <mergeCell ref="G172:G174"/>
    <mergeCell ref="G178:G180"/>
    <mergeCell ref="G199:G201"/>
    <mergeCell ref="G193:G195"/>
    <mergeCell ref="D124:D126"/>
    <mergeCell ref="D121:D123"/>
    <mergeCell ref="D151:E153"/>
    <mergeCell ref="E130:E132"/>
    <mergeCell ref="E136:E138"/>
    <mergeCell ref="E133:E135"/>
    <mergeCell ref="E139:E141"/>
    <mergeCell ref="D136:D138"/>
    <mergeCell ref="D139:D141"/>
    <mergeCell ref="E127:E129"/>
    <mergeCell ref="C202:C213"/>
    <mergeCell ref="C214:C222"/>
    <mergeCell ref="C178:C198"/>
    <mergeCell ref="C199:C201"/>
    <mergeCell ref="D214:D216"/>
    <mergeCell ref="D202:D207"/>
    <mergeCell ref="D226:D228"/>
    <mergeCell ref="D229:D231"/>
    <mergeCell ref="D190:D192"/>
    <mergeCell ref="D187:D189"/>
    <mergeCell ref="C223:C225"/>
    <mergeCell ref="D223:D225"/>
    <mergeCell ref="C226:C234"/>
    <mergeCell ref="D232:E234"/>
    <mergeCell ref="E199:E201"/>
    <mergeCell ref="D178:D180"/>
    <mergeCell ref="E178:E180"/>
    <mergeCell ref="D211:E213"/>
    <mergeCell ref="D208:D210"/>
    <mergeCell ref="E190:E192"/>
    <mergeCell ref="E187:E189"/>
    <mergeCell ref="E208:E210"/>
    <mergeCell ref="E229:E231"/>
    <mergeCell ref="D217:D219"/>
    <mergeCell ref="C316:C318"/>
    <mergeCell ref="C320:C321"/>
    <mergeCell ref="D313:E315"/>
    <mergeCell ref="D298:D300"/>
    <mergeCell ref="D307:D309"/>
    <mergeCell ref="D304:D306"/>
    <mergeCell ref="D310:D312"/>
    <mergeCell ref="C304:C315"/>
    <mergeCell ref="D265:D267"/>
    <mergeCell ref="D268:D270"/>
    <mergeCell ref="C262:C273"/>
    <mergeCell ref="E307:E309"/>
    <mergeCell ref="E304:E306"/>
    <mergeCell ref="E274:E294"/>
    <mergeCell ref="E295:E297"/>
    <mergeCell ref="D274:D294"/>
    <mergeCell ref="D271:E273"/>
    <mergeCell ref="D301:E303"/>
    <mergeCell ref="D295:D297"/>
    <mergeCell ref="C274:C303"/>
    <mergeCell ref="E298:E300"/>
    <mergeCell ref="E265:E267"/>
    <mergeCell ref="E268:E270"/>
    <mergeCell ref="F316:F318"/>
    <mergeCell ref="F313:G315"/>
    <mergeCell ref="F301:G303"/>
    <mergeCell ref="F307:F309"/>
    <mergeCell ref="F262:F264"/>
    <mergeCell ref="E310:E312"/>
    <mergeCell ref="E316:E318"/>
    <mergeCell ref="D316:D318"/>
    <mergeCell ref="D262:D264"/>
    <mergeCell ref="F274:F276"/>
    <mergeCell ref="F304:F306"/>
    <mergeCell ref="F295:F297"/>
    <mergeCell ref="F265:F267"/>
    <mergeCell ref="F268:F270"/>
    <mergeCell ref="G316:G318"/>
    <mergeCell ref="G280:G282"/>
    <mergeCell ref="F277:F279"/>
    <mergeCell ref="F280:F282"/>
    <mergeCell ref="G307:G309"/>
    <mergeCell ref="G283:G285"/>
    <mergeCell ref="G304:G306"/>
    <mergeCell ref="G292:G294"/>
    <mergeCell ref="G289:G291"/>
    <mergeCell ref="G295:G297"/>
    <mergeCell ref="F250:F252"/>
    <mergeCell ref="F256:F258"/>
    <mergeCell ref="F253:F255"/>
    <mergeCell ref="W259:W261"/>
    <mergeCell ref="V247:V248"/>
    <mergeCell ref="W73:W75"/>
    <mergeCell ref="G136:G138"/>
    <mergeCell ref="F136:F138"/>
    <mergeCell ref="F148:F150"/>
    <mergeCell ref="G121:G123"/>
    <mergeCell ref="G142:G144"/>
    <mergeCell ref="G133:G135"/>
    <mergeCell ref="F133:F135"/>
    <mergeCell ref="F130:F132"/>
    <mergeCell ref="F127:F129"/>
    <mergeCell ref="F145:F147"/>
    <mergeCell ref="F151:G153"/>
    <mergeCell ref="F142:F144"/>
    <mergeCell ref="F181:F183"/>
    <mergeCell ref="F184:F186"/>
    <mergeCell ref="G181:G183"/>
    <mergeCell ref="F154:F156"/>
    <mergeCell ref="F163:F165"/>
    <mergeCell ref="F160:F162"/>
    <mergeCell ref="F157:F159"/>
    <mergeCell ref="V187:V188"/>
    <mergeCell ref="E88:E90"/>
    <mergeCell ref="F88:F90"/>
    <mergeCell ref="E85:E87"/>
    <mergeCell ref="E82:E84"/>
    <mergeCell ref="G16:G18"/>
    <mergeCell ref="V22:V24"/>
    <mergeCell ref="V19:V20"/>
    <mergeCell ref="V16:V17"/>
    <mergeCell ref="E115:E117"/>
    <mergeCell ref="F118:G120"/>
    <mergeCell ref="E109:E111"/>
    <mergeCell ref="E106:E108"/>
    <mergeCell ref="G148:G150"/>
    <mergeCell ref="F139:F141"/>
    <mergeCell ref="F124:F126"/>
    <mergeCell ref="F121:F123"/>
    <mergeCell ref="E172:E174"/>
    <mergeCell ref="E160:E162"/>
    <mergeCell ref="G160:G162"/>
    <mergeCell ref="F109:F111"/>
    <mergeCell ref="F106:F108"/>
    <mergeCell ref="E148:E150"/>
    <mergeCell ref="G13:G15"/>
    <mergeCell ref="V13:V14"/>
    <mergeCell ref="E37:E39"/>
    <mergeCell ref="E40:E42"/>
    <mergeCell ref="D43:E45"/>
    <mergeCell ref="D73:E75"/>
    <mergeCell ref="E31:E33"/>
    <mergeCell ref="D31:D33"/>
    <mergeCell ref="E28:E30"/>
    <mergeCell ref="D37:D39"/>
    <mergeCell ref="D40:D42"/>
    <mergeCell ref="E55:E57"/>
    <mergeCell ref="E58:E60"/>
    <mergeCell ref="F52:F54"/>
    <mergeCell ref="F55:F57"/>
    <mergeCell ref="F58:F60"/>
    <mergeCell ref="E61:E63"/>
    <mergeCell ref="F61:F63"/>
    <mergeCell ref="E70:E72"/>
    <mergeCell ref="E67:E69"/>
    <mergeCell ref="G37:G39"/>
    <mergeCell ref="G40:G42"/>
    <mergeCell ref="G34:G36"/>
    <mergeCell ref="F43:G45"/>
    <mergeCell ref="E154:E156"/>
    <mergeCell ref="E157:E159"/>
    <mergeCell ref="E163:E165"/>
    <mergeCell ref="E142:E144"/>
    <mergeCell ref="E145:E147"/>
    <mergeCell ref="E124:E126"/>
    <mergeCell ref="E121:E123"/>
    <mergeCell ref="G46:G48"/>
    <mergeCell ref="F46:F48"/>
    <mergeCell ref="E46:E48"/>
    <mergeCell ref="E112:E114"/>
    <mergeCell ref="F112:F114"/>
    <mergeCell ref="E103:E105"/>
    <mergeCell ref="F103:F105"/>
    <mergeCell ref="E64:E66"/>
    <mergeCell ref="F70:F72"/>
    <mergeCell ref="F64:F66"/>
    <mergeCell ref="F67:F69"/>
    <mergeCell ref="E97:E99"/>
    <mergeCell ref="E100:E102"/>
    <mergeCell ref="E94:E96"/>
    <mergeCell ref="E76:E78"/>
    <mergeCell ref="F49:F51"/>
    <mergeCell ref="F76:F78"/>
    <mergeCell ref="F94:F96"/>
    <mergeCell ref="E49:E51"/>
    <mergeCell ref="E52:E54"/>
    <mergeCell ref="V112:V113"/>
    <mergeCell ref="V115:V116"/>
    <mergeCell ref="G154:G156"/>
    <mergeCell ref="G169:G171"/>
    <mergeCell ref="G163:G165"/>
    <mergeCell ref="G157:G159"/>
    <mergeCell ref="V166:V168"/>
    <mergeCell ref="V124:V125"/>
    <mergeCell ref="F115:F117"/>
    <mergeCell ref="F73:G75"/>
    <mergeCell ref="F91:G93"/>
    <mergeCell ref="E79:E81"/>
    <mergeCell ref="F100:F102"/>
    <mergeCell ref="F97:F99"/>
    <mergeCell ref="F85:F87"/>
    <mergeCell ref="F79:F81"/>
    <mergeCell ref="F82:F84"/>
    <mergeCell ref="V52:V53"/>
    <mergeCell ref="V82:V83"/>
    <mergeCell ref="V79:V80"/>
    <mergeCell ref="V70:V71"/>
    <mergeCell ref="F259:G261"/>
    <mergeCell ref="F247:F249"/>
    <mergeCell ref="E247:E249"/>
    <mergeCell ref="F232:G234"/>
    <mergeCell ref="F244:G246"/>
    <mergeCell ref="G250:G252"/>
    <mergeCell ref="F211:G213"/>
    <mergeCell ref="G247:G249"/>
    <mergeCell ref="V193:V194"/>
    <mergeCell ref="G208:G210"/>
    <mergeCell ref="G205:G207"/>
    <mergeCell ref="G202:G204"/>
    <mergeCell ref="G241:G243"/>
    <mergeCell ref="V253:V254"/>
    <mergeCell ref="V250:V251"/>
    <mergeCell ref="V211:V213"/>
    <mergeCell ref="V205:V206"/>
    <mergeCell ref="V208:V209"/>
    <mergeCell ref="F229:F231"/>
    <mergeCell ref="F223:F225"/>
    <mergeCell ref="G223:G225"/>
    <mergeCell ref="F226:F228"/>
    <mergeCell ref="E223:E225"/>
    <mergeCell ref="E226:E228"/>
    <mergeCell ref="G253:G255"/>
    <mergeCell ref="G256:G258"/>
    <mergeCell ref="W232:W234"/>
    <mergeCell ref="W175:W177"/>
    <mergeCell ref="W151:W153"/>
    <mergeCell ref="V244:V246"/>
    <mergeCell ref="V226:V227"/>
    <mergeCell ref="V241:V242"/>
    <mergeCell ref="V238:V239"/>
    <mergeCell ref="V232:V234"/>
    <mergeCell ref="V235:V236"/>
    <mergeCell ref="V229:V230"/>
    <mergeCell ref="W244:W246"/>
    <mergeCell ref="W196:W198"/>
    <mergeCell ref="W166:W168"/>
    <mergeCell ref="G229:G231"/>
    <mergeCell ref="V163:V164"/>
    <mergeCell ref="V169:V170"/>
    <mergeCell ref="V154:V155"/>
    <mergeCell ref="V157:V158"/>
    <mergeCell ref="V160:V161"/>
    <mergeCell ref="F235:F237"/>
    <mergeCell ref="F238:F240"/>
    <mergeCell ref="F241:F243"/>
    <mergeCell ref="F199:F201"/>
    <mergeCell ref="F193:F195"/>
    <mergeCell ref="F196:G198"/>
    <mergeCell ref="E193:E195"/>
    <mergeCell ref="G226:G228"/>
    <mergeCell ref="G238:G240"/>
    <mergeCell ref="G235:G237"/>
    <mergeCell ref="F202:F204"/>
    <mergeCell ref="F205:F207"/>
    <mergeCell ref="E202:E207"/>
    <mergeCell ref="D220:E222"/>
    <mergeCell ref="F208:F210"/>
    <mergeCell ref="F214:F216"/>
    <mergeCell ref="W22:W24"/>
    <mergeCell ref="V43:V45"/>
    <mergeCell ref="V40:V41"/>
    <mergeCell ref="V7:V8"/>
    <mergeCell ref="V4:V5"/>
    <mergeCell ref="V10:V11"/>
    <mergeCell ref="W43:W45"/>
    <mergeCell ref="V25:V26"/>
    <mergeCell ref="V61:V62"/>
    <mergeCell ref="V55:V56"/>
    <mergeCell ref="V46:V47"/>
    <mergeCell ref="V58:V59"/>
    <mergeCell ref="V64:V65"/>
    <mergeCell ref="V67:V68"/>
    <mergeCell ref="V49:V50"/>
    <mergeCell ref="E217:E219"/>
    <mergeCell ref="E214:E216"/>
    <mergeCell ref="F220:G222"/>
    <mergeCell ref="F217:F219"/>
    <mergeCell ref="G214:G216"/>
    <mergeCell ref="G217:G219"/>
    <mergeCell ref="V214:V215"/>
    <mergeCell ref="V151:V153"/>
    <mergeCell ref="V142:V143"/>
    <mergeCell ref="V145:V146"/>
    <mergeCell ref="V148:V149"/>
    <mergeCell ref="V175:V177"/>
    <mergeCell ref="V172:V173"/>
    <mergeCell ref="V181:V182"/>
    <mergeCell ref="V184:V185"/>
    <mergeCell ref="F190:F192"/>
    <mergeCell ref="F187:F189"/>
    <mergeCell ref="E184:E186"/>
    <mergeCell ref="G190:G192"/>
    <mergeCell ref="G187:G189"/>
    <mergeCell ref="G184:G186"/>
    <mergeCell ref="G130:G132"/>
    <mergeCell ref="G127:G129"/>
    <mergeCell ref="G139:G141"/>
    <mergeCell ref="G145:G147"/>
    <mergeCell ref="V223:V224"/>
    <mergeCell ref="V217:V218"/>
    <mergeCell ref="V220:V222"/>
    <mergeCell ref="W220:W222"/>
    <mergeCell ref="V136:V137"/>
    <mergeCell ref="V139:V140"/>
    <mergeCell ref="V133:V134"/>
    <mergeCell ref="V127:V128"/>
    <mergeCell ref="V130:V131"/>
    <mergeCell ref="G97:G99"/>
    <mergeCell ref="G115:G117"/>
    <mergeCell ref="G100:G102"/>
    <mergeCell ref="G103:G105"/>
    <mergeCell ref="G112:G114"/>
    <mergeCell ref="G106:G108"/>
    <mergeCell ref="G109:G111"/>
    <mergeCell ref="G94:G96"/>
    <mergeCell ref="G124:G126"/>
    <mergeCell ref="D94:D96"/>
    <mergeCell ref="D97:D99"/>
    <mergeCell ref="D103:D105"/>
    <mergeCell ref="D100:D102"/>
    <mergeCell ref="B94:B120"/>
    <mergeCell ref="A94:A120"/>
    <mergeCell ref="C94:C120"/>
    <mergeCell ref="D88:D90"/>
    <mergeCell ref="D91:E93"/>
    <mergeCell ref="G76:G78"/>
    <mergeCell ref="G88:G90"/>
    <mergeCell ref="G85:G87"/>
    <mergeCell ref="A76:A93"/>
    <mergeCell ref="B76:B93"/>
    <mergeCell ref="B46:B75"/>
    <mergeCell ref="C46:C75"/>
    <mergeCell ref="C76:C93"/>
    <mergeCell ref="A46:A75"/>
    <mergeCell ref="D61:D63"/>
    <mergeCell ref="D67:D69"/>
    <mergeCell ref="D64:D66"/>
    <mergeCell ref="D52:D54"/>
    <mergeCell ref="D46:D48"/>
    <mergeCell ref="D49:D51"/>
    <mergeCell ref="D85:D87"/>
    <mergeCell ref="G79:G81"/>
    <mergeCell ref="G82:G84"/>
    <mergeCell ref="D4:D6"/>
    <mergeCell ref="D7:D9"/>
    <mergeCell ref="E10:E12"/>
    <mergeCell ref="E1:I1"/>
    <mergeCell ref="D112:D114"/>
    <mergeCell ref="D118:E120"/>
    <mergeCell ref="D115:D117"/>
    <mergeCell ref="D109:D111"/>
    <mergeCell ref="D106:D108"/>
    <mergeCell ref="D76:D78"/>
    <mergeCell ref="D82:D84"/>
    <mergeCell ref="D79:D81"/>
    <mergeCell ref="D70:D72"/>
    <mergeCell ref="D55:D57"/>
    <mergeCell ref="D58:D60"/>
    <mergeCell ref="G49:G51"/>
    <mergeCell ref="G58:G60"/>
    <mergeCell ref="G52:G54"/>
    <mergeCell ref="G55:G57"/>
    <mergeCell ref="G31:G33"/>
    <mergeCell ref="G70:G72"/>
    <mergeCell ref="G67:G69"/>
    <mergeCell ref="G64:G66"/>
    <mergeCell ref="G61:G63"/>
    <mergeCell ref="D28:D30"/>
    <mergeCell ref="D25:D27"/>
    <mergeCell ref="F37:F39"/>
    <mergeCell ref="F40:F42"/>
    <mergeCell ref="G25:G27"/>
    <mergeCell ref="G28:G30"/>
    <mergeCell ref="F28:F30"/>
    <mergeCell ref="F25:F27"/>
    <mergeCell ref="D34:D36"/>
    <mergeCell ref="F31:F33"/>
    <mergeCell ref="F34:F36"/>
    <mergeCell ref="E34:E36"/>
    <mergeCell ref="B4:B24"/>
    <mergeCell ref="C4:C24"/>
    <mergeCell ref="F13:F15"/>
    <mergeCell ref="D13:D15"/>
    <mergeCell ref="D16:D18"/>
    <mergeCell ref="D19:D21"/>
    <mergeCell ref="D22:E24"/>
    <mergeCell ref="E13:E15"/>
    <mergeCell ref="A4:A24"/>
    <mergeCell ref="F10:F12"/>
    <mergeCell ref="F16:F18"/>
    <mergeCell ref="F22:G24"/>
    <mergeCell ref="G19:G21"/>
    <mergeCell ref="F19:F21"/>
    <mergeCell ref="E16:E18"/>
    <mergeCell ref="E19:E21"/>
    <mergeCell ref="G10:G12"/>
    <mergeCell ref="D10:D12"/>
    <mergeCell ref="G4:G6"/>
    <mergeCell ref="F4:F6"/>
    <mergeCell ref="F7:F9"/>
    <mergeCell ref="G7:G9"/>
    <mergeCell ref="E7:E9"/>
    <mergeCell ref="E4:E6"/>
  </mergeCells>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9" priority="1" operator="between">
      <formula>"0%"</formula>
      <formula>"60%"</formula>
    </cfRule>
  </conditionalFormatting>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8" priority="2" operator="between">
      <formula>"61%"</formula>
      <formula>"80%"</formula>
    </cfRule>
  </conditionalFormatting>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7" priority="3" operator="between">
      <formula>"81%"</formula>
      <formula>"300%"</formula>
    </cfRule>
  </conditionalFormatting>
  <conditionalFormatting sqref="E350:E369">
    <cfRule type="cellIs" dxfId="6" priority="4" operator="greaterThan">
      <formula>"0%"</formula>
    </cfRule>
  </conditionalFormatting>
  <conditionalFormatting sqref="E375:E394">
    <cfRule type="cellIs" dxfId="5" priority="5" operator="between">
      <formula>"0%"</formula>
      <formula>"60%"</formula>
    </cfRule>
  </conditionalFormatting>
  <conditionalFormatting sqref="E375:E394">
    <cfRule type="cellIs" dxfId="4" priority="6" operator="between">
      <formula>"61%"</formula>
      <formula>"80%"</formula>
    </cfRule>
  </conditionalFormatting>
  <conditionalFormatting sqref="E375:E394">
    <cfRule type="cellIs" dxfId="3" priority="7" operator="between">
      <formula>"81%"</formula>
      <formula>"120%"</formula>
    </cfRule>
  </conditionalFormatting>
  <printOptions horizontalCentered="1" verticalCentered="1"/>
  <pageMargins left="0" right="0" top="0" bottom="0" header="0" footer="0"/>
  <pageSetup orientation="landscape"/>
  <drawing r:id="rId1"/>
  <tableParts count="10">
    <tablePart r:id="rId2"/>
    <tablePart r:id="rId3"/>
    <tablePart r:id="rId4"/>
    <tablePart r:id="rId5"/>
    <tablePart r:id="rId6"/>
    <tablePart r:id="rId7"/>
    <tablePart r:id="rId8"/>
    <tablePart r:id="rId9"/>
    <tablePart r:id="rId10"/>
    <tablePart r:id="rId1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84C"/>
    <outlinePr summaryBelow="0" summaryRight="0"/>
  </sheetPr>
  <dimension ref="A1:BD998"/>
  <sheetViews>
    <sheetView workbookViewId="0">
      <selection sqref="A1:AS43"/>
    </sheetView>
  </sheetViews>
  <sheetFormatPr baseColWidth="10" defaultColWidth="14.42578125" defaultRowHeight="15" customHeight="1"/>
  <cols>
    <col min="1" max="1" width="15.42578125" customWidth="1"/>
    <col min="2" max="2" width="12" customWidth="1"/>
    <col min="3" max="3" width="20.42578125" customWidth="1"/>
    <col min="4" max="4" width="11.5703125" customWidth="1"/>
    <col min="5" max="5" width="10.42578125" customWidth="1"/>
    <col min="6" max="6" width="24.85546875" customWidth="1"/>
    <col min="7" max="7" width="11.85546875" customWidth="1"/>
    <col min="8" max="8" width="6.5703125" customWidth="1"/>
    <col min="9" max="9" width="5.7109375" customWidth="1"/>
    <col min="10" max="10" width="11" customWidth="1"/>
    <col min="11" max="21" width="8.85546875" customWidth="1"/>
    <col min="22" max="22" width="15.140625" customWidth="1"/>
    <col min="23" max="23" width="9.42578125" customWidth="1"/>
    <col min="24" max="24" width="14.42578125" customWidth="1"/>
    <col min="25" max="27" width="21.42578125" customWidth="1"/>
    <col min="28" max="28" width="23.42578125" customWidth="1"/>
    <col min="29" max="29" width="21.85546875" customWidth="1"/>
    <col min="30" max="30" width="19.85546875" customWidth="1"/>
    <col min="31" max="31" width="68.7109375" customWidth="1"/>
    <col min="32" max="32" width="57.85546875" customWidth="1"/>
    <col min="33" max="33" width="18.85546875" customWidth="1"/>
    <col min="34" max="34" width="16.85546875" customWidth="1"/>
    <col min="35" max="35" width="31.5703125" customWidth="1"/>
    <col min="36" max="36" width="59.85546875" customWidth="1"/>
    <col min="37" max="37" width="67.140625" customWidth="1"/>
    <col min="38" max="38" width="57.28515625" customWidth="1"/>
    <col min="39" max="39" width="69.28515625" customWidth="1"/>
    <col min="40" max="40" width="58.140625" customWidth="1"/>
    <col min="41" max="41" width="62" customWidth="1"/>
    <col min="42" max="42" width="57" customWidth="1"/>
    <col min="43" max="43" width="23.140625" customWidth="1"/>
    <col min="44" max="44" width="18.42578125" customWidth="1"/>
    <col min="45" max="45" width="16.42578125" customWidth="1"/>
    <col min="46" max="56" width="11.42578125" customWidth="1"/>
  </cols>
  <sheetData>
    <row r="1" spans="1:56"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c r="AM1" s="1863"/>
      <c r="AN1" s="1863"/>
      <c r="AO1" s="1863"/>
      <c r="AP1" s="1863"/>
      <c r="AQ1" s="1866"/>
      <c r="AR1" s="2052" t="s">
        <v>18</v>
      </c>
      <c r="AS1" s="1864"/>
      <c r="AT1" s="255"/>
      <c r="AU1" s="255"/>
      <c r="AV1" s="255"/>
      <c r="AW1" s="255"/>
      <c r="AX1" s="255"/>
      <c r="AY1" s="255"/>
      <c r="AZ1" s="255"/>
      <c r="BA1" s="255"/>
      <c r="BB1" s="255"/>
      <c r="BC1" s="255"/>
      <c r="BD1" s="255"/>
    </row>
    <row r="2" spans="1:56">
      <c r="A2" s="1796"/>
      <c r="B2" s="1715"/>
      <c r="C2" s="1713"/>
      <c r="D2" s="2044" t="s">
        <v>23</v>
      </c>
      <c r="E2" s="1720"/>
      <c r="F2" s="1720"/>
      <c r="G2" s="1720"/>
      <c r="H2" s="1721"/>
      <c r="I2" s="2044" t="s">
        <v>106</v>
      </c>
      <c r="J2" s="1720"/>
      <c r="K2" s="1720"/>
      <c r="L2" s="1720"/>
      <c r="M2" s="1720"/>
      <c r="N2" s="1720"/>
      <c r="O2" s="1720"/>
      <c r="P2" s="1720"/>
      <c r="Q2" s="1720"/>
      <c r="R2" s="1720"/>
      <c r="S2" s="1720"/>
      <c r="T2" s="1721"/>
      <c r="U2" s="256" t="s">
        <v>47</v>
      </c>
      <c r="V2" s="257">
        <f t="shared" ref="V2:V3" si="0">+X5+X25+X45+X65+X85+X95</f>
        <v>1</v>
      </c>
      <c r="W2" s="2040"/>
      <c r="X2" s="1720"/>
      <c r="Y2" s="1720"/>
      <c r="Z2" s="1720"/>
      <c r="AA2" s="1720"/>
      <c r="AB2" s="1720"/>
      <c r="AC2" s="1720"/>
      <c r="AD2" s="1720"/>
      <c r="AE2" s="1720"/>
      <c r="AF2" s="1720"/>
      <c r="AG2" s="1720"/>
      <c r="AH2" s="1720"/>
      <c r="AI2" s="1720"/>
      <c r="AJ2" s="1720"/>
      <c r="AK2" s="1720"/>
      <c r="AL2" s="1720"/>
      <c r="AM2" s="1720"/>
      <c r="AN2" s="1720"/>
      <c r="AO2" s="1720"/>
      <c r="AP2" s="1720"/>
      <c r="AQ2" s="1721"/>
      <c r="AR2" s="2053" t="s">
        <v>19</v>
      </c>
      <c r="AS2" s="1874"/>
      <c r="AT2" s="255"/>
      <c r="AU2" s="255"/>
      <c r="AV2" s="255"/>
      <c r="AW2" s="255"/>
      <c r="AX2" s="255"/>
      <c r="AY2" s="255"/>
      <c r="AZ2" s="255"/>
      <c r="BA2" s="255"/>
      <c r="BB2" s="255"/>
      <c r="BC2" s="255"/>
      <c r="BD2" s="255"/>
    </row>
    <row r="3" spans="1:56" ht="12.75"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260">
        <f t="shared" si="0"/>
        <v>1.0899600886917959</v>
      </c>
      <c r="W3" s="1696"/>
      <c r="X3" s="1666"/>
      <c r="Y3" s="1666"/>
      <c r="Z3" s="1666"/>
      <c r="AA3" s="1666"/>
      <c r="AB3" s="1666"/>
      <c r="AC3" s="1666"/>
      <c r="AD3" s="1666"/>
      <c r="AE3" s="1666"/>
      <c r="AF3" s="1666"/>
      <c r="AG3" s="1666"/>
      <c r="AH3" s="1666"/>
      <c r="AI3" s="1666"/>
      <c r="AJ3" s="1666"/>
      <c r="AK3" s="1666"/>
      <c r="AL3" s="1666"/>
      <c r="AM3" s="1666"/>
      <c r="AN3" s="1666"/>
      <c r="AO3" s="1666"/>
      <c r="AP3" s="1666"/>
      <c r="AQ3" s="1651"/>
      <c r="AR3" s="2054">
        <v>43120</v>
      </c>
      <c r="AS3" s="2055"/>
      <c r="AT3" s="255"/>
      <c r="AU3" s="255"/>
      <c r="AV3" s="255"/>
      <c r="AW3" s="255"/>
      <c r="AX3" s="255"/>
      <c r="AY3" s="255"/>
      <c r="AZ3" s="255"/>
      <c r="BA3" s="255"/>
      <c r="BB3" s="255"/>
      <c r="BC3" s="255"/>
      <c r="BD3" s="255"/>
    </row>
    <row r="4" spans="1:56" ht="28.5" customHeight="1">
      <c r="A4" s="2048" t="s">
        <v>107</v>
      </c>
      <c r="B4" s="1664"/>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114</v>
      </c>
      <c r="AC4" s="2036"/>
      <c r="AD4" s="2031"/>
      <c r="AE4" s="266" t="s">
        <v>115</v>
      </c>
      <c r="AF4" s="266" t="s">
        <v>116</v>
      </c>
      <c r="AG4" s="2030" t="s">
        <v>117</v>
      </c>
      <c r="AH4" s="2036"/>
      <c r="AI4" s="2031"/>
      <c r="AJ4" s="266" t="s">
        <v>118</v>
      </c>
      <c r="AK4" s="266" t="s">
        <v>119</v>
      </c>
      <c r="AL4" s="266" t="s">
        <v>120</v>
      </c>
      <c r="AM4" s="266" t="s">
        <v>121</v>
      </c>
      <c r="AN4" s="265" t="s">
        <v>122</v>
      </c>
      <c r="AO4" s="265" t="s">
        <v>123</v>
      </c>
      <c r="AP4" s="265" t="s">
        <v>124</v>
      </c>
      <c r="AQ4" s="2030" t="s">
        <v>125</v>
      </c>
      <c r="AR4" s="2036"/>
      <c r="AS4" s="2037"/>
      <c r="AT4" s="267"/>
      <c r="AU4" s="268" t="s">
        <v>126</v>
      </c>
      <c r="AV4" s="268" t="s">
        <v>127</v>
      </c>
      <c r="AW4" s="268" t="s">
        <v>128</v>
      </c>
      <c r="AX4" s="268" t="s">
        <v>129</v>
      </c>
      <c r="AY4" s="267"/>
      <c r="AZ4" s="267"/>
      <c r="BA4" s="267"/>
      <c r="BB4" s="267"/>
      <c r="BC4" s="267"/>
      <c r="BD4" s="267"/>
    </row>
    <row r="5" spans="1:56" ht="51" customHeight="1">
      <c r="A5" s="1796"/>
      <c r="B5" s="1713"/>
      <c r="C5" s="2046" t="s">
        <v>50</v>
      </c>
      <c r="D5" s="2046" t="s">
        <v>130</v>
      </c>
      <c r="E5" s="2082">
        <v>2500000</v>
      </c>
      <c r="F5" s="2066" t="s">
        <v>131</v>
      </c>
      <c r="G5" s="2066" t="s">
        <v>132</v>
      </c>
      <c r="H5" s="2041" t="s">
        <v>47</v>
      </c>
      <c r="I5" s="1701"/>
      <c r="J5" s="270"/>
      <c r="K5" s="271">
        <v>195200</v>
      </c>
      <c r="L5" s="271">
        <v>105322</v>
      </c>
      <c r="M5" s="271">
        <v>287500</v>
      </c>
      <c r="N5" s="271">
        <v>287500</v>
      </c>
      <c r="O5" s="271">
        <v>262500</v>
      </c>
      <c r="P5" s="271">
        <v>262500</v>
      </c>
      <c r="Q5" s="271">
        <v>237500</v>
      </c>
      <c r="R5" s="271">
        <v>187500</v>
      </c>
      <c r="S5" s="271">
        <v>187500</v>
      </c>
      <c r="T5" s="271">
        <v>268750</v>
      </c>
      <c r="U5" s="271">
        <v>218228</v>
      </c>
      <c r="V5" s="272">
        <f t="shared" ref="V5:V6" si="1">SUM(J5:U5)</f>
        <v>2500000</v>
      </c>
      <c r="W5" s="2039">
        <v>0.2</v>
      </c>
      <c r="X5" s="273">
        <f>+(V5/V5)*W5</f>
        <v>0.2</v>
      </c>
      <c r="Y5" s="2035" t="s">
        <v>133</v>
      </c>
      <c r="Z5" s="1720"/>
      <c r="AA5" s="1721"/>
      <c r="AB5" s="2035" t="s">
        <v>134</v>
      </c>
      <c r="AC5" s="1720"/>
      <c r="AD5" s="1721"/>
      <c r="AE5" s="2032" t="s">
        <v>135</v>
      </c>
      <c r="AF5" s="2032" t="s">
        <v>136</v>
      </c>
      <c r="AG5" s="2038" t="s">
        <v>137</v>
      </c>
      <c r="AH5" s="1720"/>
      <c r="AI5" s="1720"/>
      <c r="AJ5" s="2032" t="s">
        <v>138</v>
      </c>
      <c r="AK5" s="2032" t="s">
        <v>139</v>
      </c>
      <c r="AL5" s="2032" t="s">
        <v>140</v>
      </c>
      <c r="AM5" s="2032" t="s">
        <v>141</v>
      </c>
      <c r="AN5" s="2032" t="s">
        <v>142</v>
      </c>
      <c r="AO5" s="2032" t="s">
        <v>143</v>
      </c>
      <c r="AP5" s="2068" t="s">
        <v>144</v>
      </c>
      <c r="AQ5" s="2035" t="s">
        <v>145</v>
      </c>
      <c r="AR5" s="1720"/>
      <c r="AS5" s="1721"/>
      <c r="AT5" s="267"/>
      <c r="AU5" s="275">
        <f>((($J5+$K5+$L5)*100%)/$V5)*$W5</f>
        <v>2.4041760000000002E-2</v>
      </c>
      <c r="AV5" s="275">
        <f>((($M5+$N5+$O5)*100%)/$V5)*$W5</f>
        <v>6.7000000000000004E-2</v>
      </c>
      <c r="AW5" s="275">
        <f>((($P5+$Q5+$R5)*100%)/$V5)*$W5</f>
        <v>5.5000000000000007E-2</v>
      </c>
      <c r="AX5" s="275">
        <f>((($S5+$T5+$U5)*100%)/$V5)*$W5</f>
        <v>5.3958240000000005E-2</v>
      </c>
      <c r="AY5" s="267"/>
      <c r="AZ5" s="267"/>
      <c r="BA5" s="267"/>
      <c r="BB5" s="267"/>
      <c r="BC5" s="267"/>
      <c r="BD5" s="267"/>
    </row>
    <row r="6" spans="1:56" ht="50.25" customHeight="1">
      <c r="A6" s="2049"/>
      <c r="B6" s="2050"/>
      <c r="C6" s="1616"/>
      <c r="D6" s="1616"/>
      <c r="E6" s="1616"/>
      <c r="F6" s="1612"/>
      <c r="G6" s="1612"/>
      <c r="H6" s="2058" t="s">
        <v>78</v>
      </c>
      <c r="I6" s="1713"/>
      <c r="J6" s="277"/>
      <c r="K6" s="279">
        <v>195200</v>
      </c>
      <c r="L6" s="280">
        <v>105322</v>
      </c>
      <c r="M6" s="280">
        <v>252000</v>
      </c>
      <c r="N6" s="281">
        <v>306194</v>
      </c>
      <c r="O6" s="281">
        <v>466807</v>
      </c>
      <c r="P6" s="281">
        <v>171662</v>
      </c>
      <c r="Q6" s="281">
        <v>370752</v>
      </c>
      <c r="R6" s="281">
        <v>75000</v>
      </c>
      <c r="S6" s="281">
        <v>75000</v>
      </c>
      <c r="T6" s="281">
        <v>150000</v>
      </c>
      <c r="U6" s="281">
        <v>332063</v>
      </c>
      <c r="V6" s="282">
        <f t="shared" si="1"/>
        <v>2500000</v>
      </c>
      <c r="W6" s="1616"/>
      <c r="X6" s="273">
        <f>+V6/V5*W5</f>
        <v>0.2</v>
      </c>
      <c r="Y6" s="1678"/>
      <c r="Z6" s="1715"/>
      <c r="AA6" s="1713"/>
      <c r="AB6" s="1678"/>
      <c r="AC6" s="1715"/>
      <c r="AD6" s="1713"/>
      <c r="AE6" s="1619"/>
      <c r="AF6" s="1619"/>
      <c r="AG6" s="1715"/>
      <c r="AH6" s="1715"/>
      <c r="AI6" s="1715"/>
      <c r="AJ6" s="1619"/>
      <c r="AK6" s="1619"/>
      <c r="AL6" s="1619"/>
      <c r="AM6" s="1619"/>
      <c r="AN6" s="1619"/>
      <c r="AO6" s="1619"/>
      <c r="AP6" s="1619"/>
      <c r="AQ6" s="1678"/>
      <c r="AR6" s="1715"/>
      <c r="AS6" s="1713"/>
      <c r="AT6" s="267"/>
      <c r="AU6" s="267"/>
      <c r="AV6" s="267"/>
      <c r="AW6" s="267"/>
      <c r="AX6" s="267"/>
      <c r="AY6" s="267"/>
      <c r="AZ6" s="267"/>
      <c r="BA6" s="267"/>
      <c r="BB6" s="267"/>
      <c r="BC6" s="267"/>
      <c r="BD6" s="267"/>
    </row>
    <row r="7" spans="1:56" ht="12.75" customHeight="1">
      <c r="A7" s="2061" t="s">
        <v>146</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0"/>
      <c r="AK7" s="1700"/>
      <c r="AL7" s="1700"/>
      <c r="AM7" s="1700"/>
      <c r="AN7" s="1700"/>
      <c r="AO7" s="1700"/>
      <c r="AP7" s="1700"/>
      <c r="AQ7" s="1700"/>
      <c r="AR7" s="1700"/>
      <c r="AS7" s="1701"/>
      <c r="AT7" s="267"/>
      <c r="AU7" s="267"/>
      <c r="AV7" s="267"/>
      <c r="AW7" s="267"/>
      <c r="AX7" s="267"/>
      <c r="AY7" s="267"/>
      <c r="AZ7" s="267"/>
      <c r="BA7" s="267"/>
      <c r="BB7" s="267"/>
      <c r="BC7" s="267"/>
      <c r="BD7" s="267"/>
    </row>
    <row r="8" spans="1:56" ht="51" customHeight="1">
      <c r="A8" s="1653"/>
      <c r="B8" s="2028">
        <v>1</v>
      </c>
      <c r="C8" s="2057" t="s">
        <v>149</v>
      </c>
      <c r="D8" s="1720"/>
      <c r="E8" s="1720"/>
      <c r="F8" s="1720"/>
      <c r="G8" s="1721"/>
      <c r="H8" s="2042" t="s">
        <v>79</v>
      </c>
      <c r="I8" s="286" t="s">
        <v>47</v>
      </c>
      <c r="J8" s="288"/>
      <c r="K8" s="288">
        <v>0.15</v>
      </c>
      <c r="L8" s="288">
        <v>0.15</v>
      </c>
      <c r="M8" s="288">
        <v>0.15</v>
      </c>
      <c r="N8" s="288">
        <v>0.15</v>
      </c>
      <c r="O8" s="288">
        <v>0.15</v>
      </c>
      <c r="P8" s="288">
        <v>0.15</v>
      </c>
      <c r="Q8" s="288">
        <v>0.1</v>
      </c>
      <c r="R8" s="288"/>
      <c r="S8" s="288"/>
      <c r="T8" s="288"/>
      <c r="U8" s="288"/>
      <c r="V8" s="289">
        <f t="shared" ref="V8:V17" si="2">SUM(J8:U8)</f>
        <v>1</v>
      </c>
      <c r="W8" s="2056">
        <v>0.2</v>
      </c>
      <c r="X8" s="290">
        <f>V8*W8</f>
        <v>0.2</v>
      </c>
      <c r="Y8" s="2026" t="s">
        <v>150</v>
      </c>
      <c r="Z8" s="1720"/>
      <c r="AA8" s="1721"/>
      <c r="AB8" s="2026" t="s">
        <v>151</v>
      </c>
      <c r="AC8" s="1720"/>
      <c r="AD8" s="1721"/>
      <c r="AE8" s="2027" t="s">
        <v>152</v>
      </c>
      <c r="AF8" s="2027" t="s">
        <v>153</v>
      </c>
      <c r="AG8" s="2026" t="s">
        <v>154</v>
      </c>
      <c r="AH8" s="1720"/>
      <c r="AI8" s="1721"/>
      <c r="AJ8" s="2027" t="s">
        <v>155</v>
      </c>
      <c r="AK8" s="2027" t="s">
        <v>156</v>
      </c>
      <c r="AL8" s="2027"/>
      <c r="AM8" s="2027" t="s">
        <v>157</v>
      </c>
      <c r="AN8" s="2027"/>
      <c r="AO8" s="2027"/>
      <c r="AP8" s="2027"/>
      <c r="AQ8" s="2026"/>
      <c r="AR8" s="1720"/>
      <c r="AS8" s="1872"/>
      <c r="AT8" s="267"/>
      <c r="AU8" s="267"/>
      <c r="AV8" s="267"/>
      <c r="AW8" s="267"/>
      <c r="AX8" s="267"/>
      <c r="AY8" s="267"/>
      <c r="AZ8" s="267"/>
      <c r="BA8" s="267"/>
      <c r="BB8" s="267"/>
      <c r="BC8" s="267"/>
      <c r="BD8" s="267"/>
    </row>
    <row r="9" spans="1:56" ht="48.75" customHeight="1">
      <c r="A9" s="1653"/>
      <c r="B9" s="1679"/>
      <c r="C9" s="1679"/>
      <c r="D9" s="1722"/>
      <c r="E9" s="1722"/>
      <c r="F9" s="1722"/>
      <c r="G9" s="1648"/>
      <c r="H9" s="2043"/>
      <c r="I9" s="293" t="s">
        <v>48</v>
      </c>
      <c r="J9" s="294"/>
      <c r="K9" s="295">
        <v>0.15</v>
      </c>
      <c r="L9" s="295">
        <v>0.2218</v>
      </c>
      <c r="M9" s="295">
        <v>0.16800000000000001</v>
      </c>
      <c r="N9" s="295">
        <v>0.1197</v>
      </c>
      <c r="O9" s="295">
        <v>0.06</v>
      </c>
      <c r="P9" s="295">
        <v>8.9700000000000002E-2</v>
      </c>
      <c r="Q9" s="295">
        <v>0.1908</v>
      </c>
      <c r="R9" s="294"/>
      <c r="S9" s="294"/>
      <c r="T9" s="294"/>
      <c r="U9" s="294"/>
      <c r="V9" s="296">
        <f t="shared" si="2"/>
        <v>1</v>
      </c>
      <c r="W9" s="1619"/>
      <c r="X9" s="297">
        <f>+V9*W8</f>
        <v>0.2</v>
      </c>
      <c r="Y9" s="1679"/>
      <c r="Z9" s="1722"/>
      <c r="AA9" s="1648"/>
      <c r="AB9" s="1679"/>
      <c r="AC9" s="1722"/>
      <c r="AD9" s="1648"/>
      <c r="AE9" s="1619"/>
      <c r="AF9" s="1619"/>
      <c r="AG9" s="1679"/>
      <c r="AH9" s="1722"/>
      <c r="AI9" s="1648"/>
      <c r="AJ9" s="1619"/>
      <c r="AK9" s="1619"/>
      <c r="AL9" s="1619"/>
      <c r="AM9" s="1619"/>
      <c r="AN9" s="1619"/>
      <c r="AO9" s="1619"/>
      <c r="AP9" s="1619"/>
      <c r="AQ9" s="1679"/>
      <c r="AR9" s="1722"/>
      <c r="AS9" s="2067"/>
      <c r="AT9" s="267"/>
      <c r="AU9" s="267"/>
      <c r="AV9" s="267"/>
      <c r="AW9" s="267"/>
      <c r="AX9" s="267"/>
      <c r="AY9" s="267"/>
      <c r="AZ9" s="267"/>
      <c r="BA9" s="267"/>
      <c r="BB9" s="267"/>
      <c r="BC9" s="267"/>
      <c r="BD9" s="267"/>
    </row>
    <row r="10" spans="1:56" ht="46.5" customHeight="1">
      <c r="A10" s="1653"/>
      <c r="B10" s="2028">
        <v>2</v>
      </c>
      <c r="C10" s="2057" t="s">
        <v>158</v>
      </c>
      <c r="D10" s="1720"/>
      <c r="E10" s="1720"/>
      <c r="F10" s="1720"/>
      <c r="G10" s="1721"/>
      <c r="H10" s="2042" t="s">
        <v>79</v>
      </c>
      <c r="I10" s="286" t="s">
        <v>47</v>
      </c>
      <c r="J10" s="288"/>
      <c r="K10" s="288">
        <v>0.1</v>
      </c>
      <c r="L10" s="288">
        <v>0.1</v>
      </c>
      <c r="M10" s="288">
        <v>0.1</v>
      </c>
      <c r="N10" s="288">
        <v>0.1</v>
      </c>
      <c r="O10" s="288">
        <v>0.1</v>
      </c>
      <c r="P10" s="288">
        <v>0.1</v>
      </c>
      <c r="Q10" s="288">
        <v>0.1</v>
      </c>
      <c r="R10" s="288">
        <v>0.1</v>
      </c>
      <c r="S10" s="288">
        <v>0.1</v>
      </c>
      <c r="T10" s="288">
        <v>0.1</v>
      </c>
      <c r="U10" s="288"/>
      <c r="V10" s="289">
        <f t="shared" si="2"/>
        <v>0.99999999999999989</v>
      </c>
      <c r="W10" s="2056">
        <v>0.4</v>
      </c>
      <c r="X10" s="290">
        <f>V10*W10</f>
        <v>0.39999999999999997</v>
      </c>
      <c r="Y10" s="2026" t="s">
        <v>159</v>
      </c>
      <c r="Z10" s="1720"/>
      <c r="AA10" s="1721"/>
      <c r="AB10" s="2026" t="s">
        <v>160</v>
      </c>
      <c r="AC10" s="1720"/>
      <c r="AD10" s="1721"/>
      <c r="AE10" s="2027" t="s">
        <v>161</v>
      </c>
      <c r="AF10" s="2027" t="s">
        <v>162</v>
      </c>
      <c r="AG10" s="2026" t="s">
        <v>163</v>
      </c>
      <c r="AH10" s="1720"/>
      <c r="AI10" s="1721"/>
      <c r="AJ10" s="2027" t="s">
        <v>164</v>
      </c>
      <c r="AK10" s="2027" t="s">
        <v>165</v>
      </c>
      <c r="AL10" s="2027" t="s">
        <v>166</v>
      </c>
      <c r="AM10" s="2027" t="s">
        <v>167</v>
      </c>
      <c r="AN10" s="2027" t="s">
        <v>168</v>
      </c>
      <c r="AO10" s="2027" t="s">
        <v>169</v>
      </c>
      <c r="AP10" s="2027" t="s">
        <v>170</v>
      </c>
      <c r="AQ10" s="2026" t="s">
        <v>171</v>
      </c>
      <c r="AR10" s="1720"/>
      <c r="AS10" s="1872"/>
      <c r="AT10" s="267"/>
      <c r="AU10" s="267"/>
      <c r="AV10" s="267"/>
      <c r="AW10" s="267"/>
      <c r="AX10" s="267"/>
      <c r="AY10" s="267"/>
      <c r="AZ10" s="267"/>
      <c r="BA10" s="267"/>
      <c r="BB10" s="267"/>
      <c r="BC10" s="267"/>
      <c r="BD10" s="267"/>
    </row>
    <row r="11" spans="1:56" ht="49.5" customHeight="1">
      <c r="A11" s="1653"/>
      <c r="B11" s="1679"/>
      <c r="C11" s="1679"/>
      <c r="D11" s="1722"/>
      <c r="E11" s="1722"/>
      <c r="F11" s="1722"/>
      <c r="G11" s="1648"/>
      <c r="H11" s="2043"/>
      <c r="I11" s="293" t="s">
        <v>48</v>
      </c>
      <c r="J11" s="294"/>
      <c r="K11" s="295">
        <v>0.1202</v>
      </c>
      <c r="L11" s="295">
        <v>0.14360000000000001</v>
      </c>
      <c r="M11" s="295">
        <v>0.16800000000000001</v>
      </c>
      <c r="N11" s="295">
        <v>0.1197</v>
      </c>
      <c r="O11" s="295">
        <v>0.06</v>
      </c>
      <c r="P11" s="295">
        <v>8.9700000000000002E-2</v>
      </c>
      <c r="Q11" s="295">
        <v>0.14829999999999999</v>
      </c>
      <c r="R11" s="295">
        <v>0.03</v>
      </c>
      <c r="S11" s="295">
        <v>0.03</v>
      </c>
      <c r="T11" s="295">
        <v>0.06</v>
      </c>
      <c r="U11" s="295">
        <v>3.0499999999999999E-2</v>
      </c>
      <c r="V11" s="296">
        <f t="shared" si="2"/>
        <v>1.0000000000000002</v>
      </c>
      <c r="W11" s="1619"/>
      <c r="X11" s="297">
        <f>+V11*W10</f>
        <v>0.40000000000000013</v>
      </c>
      <c r="Y11" s="1679"/>
      <c r="Z11" s="1722"/>
      <c r="AA11" s="1648"/>
      <c r="AB11" s="1679"/>
      <c r="AC11" s="1722"/>
      <c r="AD11" s="1648"/>
      <c r="AE11" s="1619"/>
      <c r="AF11" s="1619"/>
      <c r="AG11" s="1679"/>
      <c r="AH11" s="1722"/>
      <c r="AI11" s="1648"/>
      <c r="AJ11" s="1619"/>
      <c r="AK11" s="1619"/>
      <c r="AL11" s="1619"/>
      <c r="AM11" s="1619"/>
      <c r="AN11" s="1619"/>
      <c r="AO11" s="1619"/>
      <c r="AP11" s="1619"/>
      <c r="AQ11" s="1679"/>
      <c r="AR11" s="1722"/>
      <c r="AS11" s="2067"/>
      <c r="AT11" s="267"/>
      <c r="AU11" s="267"/>
      <c r="AV11" s="267"/>
      <c r="AW11" s="267"/>
      <c r="AX11" s="267"/>
      <c r="AY11" s="267"/>
      <c r="AZ11" s="267"/>
      <c r="BA11" s="267"/>
      <c r="BB11" s="267"/>
      <c r="BC11" s="267"/>
      <c r="BD11" s="267"/>
    </row>
    <row r="12" spans="1:56" ht="42" customHeight="1">
      <c r="A12" s="1653"/>
      <c r="B12" s="2028">
        <v>3</v>
      </c>
      <c r="C12" s="2057" t="s">
        <v>172</v>
      </c>
      <c r="D12" s="1720"/>
      <c r="E12" s="1720"/>
      <c r="F12" s="1720"/>
      <c r="G12" s="1721"/>
      <c r="H12" s="2042" t="s">
        <v>79</v>
      </c>
      <c r="I12" s="286" t="s">
        <v>47</v>
      </c>
      <c r="J12" s="288"/>
      <c r="K12" s="288"/>
      <c r="L12" s="288">
        <v>0.05</v>
      </c>
      <c r="M12" s="288">
        <v>0.15</v>
      </c>
      <c r="N12" s="288">
        <v>0.15</v>
      </c>
      <c r="O12" s="288">
        <v>0.1</v>
      </c>
      <c r="P12" s="288">
        <v>0.1</v>
      </c>
      <c r="Q12" s="288">
        <v>0.1</v>
      </c>
      <c r="R12" s="288">
        <v>0.1</v>
      </c>
      <c r="S12" s="288">
        <v>0.1</v>
      </c>
      <c r="T12" s="288">
        <v>0.1</v>
      </c>
      <c r="U12" s="288">
        <v>0.05</v>
      </c>
      <c r="V12" s="289">
        <f t="shared" si="2"/>
        <v>0.99999999999999989</v>
      </c>
      <c r="W12" s="2056">
        <v>0.2</v>
      </c>
      <c r="X12" s="290">
        <f>V12*W12</f>
        <v>0.19999999999999998</v>
      </c>
      <c r="Y12" s="2026" t="s">
        <v>173</v>
      </c>
      <c r="Z12" s="1720"/>
      <c r="AA12" s="1721"/>
      <c r="AB12" s="2026" t="s">
        <v>174</v>
      </c>
      <c r="AC12" s="1720"/>
      <c r="AD12" s="1721"/>
      <c r="AE12" s="2027" t="s">
        <v>175</v>
      </c>
      <c r="AF12" s="2027" t="s">
        <v>176</v>
      </c>
      <c r="AG12" s="2026" t="s">
        <v>177</v>
      </c>
      <c r="AH12" s="1720"/>
      <c r="AI12" s="1721"/>
      <c r="AJ12" s="2027" t="s">
        <v>178</v>
      </c>
      <c r="AK12" s="2027" t="s">
        <v>179</v>
      </c>
      <c r="AL12" s="2027" t="s">
        <v>180</v>
      </c>
      <c r="AM12" s="2027" t="s">
        <v>181</v>
      </c>
      <c r="AN12" s="2027" t="s">
        <v>182</v>
      </c>
      <c r="AO12" s="2027" t="s">
        <v>183</v>
      </c>
      <c r="AP12" s="2027" t="s">
        <v>184</v>
      </c>
      <c r="AQ12" s="2026" t="s">
        <v>185</v>
      </c>
      <c r="AR12" s="1720"/>
      <c r="AS12" s="1872"/>
      <c r="AT12" s="267"/>
      <c r="AU12" s="267"/>
      <c r="AV12" s="267"/>
      <c r="AW12" s="267"/>
      <c r="AX12" s="267"/>
      <c r="AY12" s="267"/>
      <c r="AZ12" s="267"/>
      <c r="BA12" s="267"/>
      <c r="BB12" s="267"/>
      <c r="BC12" s="267"/>
      <c r="BD12" s="267"/>
    </row>
    <row r="13" spans="1:56" ht="33" customHeight="1">
      <c r="A13" s="1653"/>
      <c r="B13" s="1679"/>
      <c r="C13" s="1679"/>
      <c r="D13" s="1722"/>
      <c r="E13" s="1722"/>
      <c r="F13" s="1722"/>
      <c r="G13" s="1648"/>
      <c r="H13" s="2043"/>
      <c r="I13" s="293" t="s">
        <v>48</v>
      </c>
      <c r="J13" s="294"/>
      <c r="K13" s="294"/>
      <c r="L13" s="295">
        <v>0.05</v>
      </c>
      <c r="M13" s="295">
        <v>0.1956</v>
      </c>
      <c r="N13" s="295">
        <v>0.18529999999999999</v>
      </c>
      <c r="O13" s="295">
        <v>0.04</v>
      </c>
      <c r="P13" s="295">
        <v>5.1400000000000001E-2</v>
      </c>
      <c r="Q13" s="295">
        <v>0.1</v>
      </c>
      <c r="R13" s="295">
        <v>0.1</v>
      </c>
      <c r="S13" s="295">
        <v>0.1</v>
      </c>
      <c r="T13" s="295">
        <v>0.1</v>
      </c>
      <c r="U13" s="295">
        <v>7.7700000000000005E-2</v>
      </c>
      <c r="V13" s="296">
        <f t="shared" si="2"/>
        <v>0.99999999999999989</v>
      </c>
      <c r="W13" s="1619"/>
      <c r="X13" s="297">
        <f>+V13*W12</f>
        <v>0.19999999999999998</v>
      </c>
      <c r="Y13" s="1679"/>
      <c r="Z13" s="1722"/>
      <c r="AA13" s="1648"/>
      <c r="AB13" s="1679"/>
      <c r="AC13" s="1722"/>
      <c r="AD13" s="1648"/>
      <c r="AE13" s="1619"/>
      <c r="AF13" s="1619"/>
      <c r="AG13" s="1679"/>
      <c r="AH13" s="1722"/>
      <c r="AI13" s="1648"/>
      <c r="AJ13" s="1619"/>
      <c r="AK13" s="1619"/>
      <c r="AL13" s="1619"/>
      <c r="AM13" s="1619"/>
      <c r="AN13" s="1619"/>
      <c r="AO13" s="1619"/>
      <c r="AP13" s="1619"/>
      <c r="AQ13" s="1679"/>
      <c r="AR13" s="1722"/>
      <c r="AS13" s="2067"/>
      <c r="AT13" s="267"/>
      <c r="AU13" s="267"/>
      <c r="AV13" s="267"/>
      <c r="AW13" s="267"/>
      <c r="AX13" s="267"/>
      <c r="AY13" s="267"/>
      <c r="AZ13" s="267"/>
      <c r="BA13" s="267"/>
      <c r="BB13" s="267"/>
      <c r="BC13" s="267"/>
      <c r="BD13" s="267"/>
    </row>
    <row r="14" spans="1:56" ht="36" customHeight="1">
      <c r="A14" s="1653"/>
      <c r="B14" s="2028">
        <v>4</v>
      </c>
      <c r="C14" s="2057" t="s">
        <v>186</v>
      </c>
      <c r="D14" s="1720"/>
      <c r="E14" s="1720"/>
      <c r="F14" s="1720"/>
      <c r="G14" s="1721"/>
      <c r="H14" s="2042" t="s">
        <v>79</v>
      </c>
      <c r="I14" s="286" t="s">
        <v>47</v>
      </c>
      <c r="J14" s="288"/>
      <c r="K14" s="288"/>
      <c r="L14" s="288"/>
      <c r="M14" s="288">
        <v>0.1</v>
      </c>
      <c r="N14" s="288">
        <v>0.1</v>
      </c>
      <c r="O14" s="288">
        <v>0.1</v>
      </c>
      <c r="P14" s="288">
        <v>0.1</v>
      </c>
      <c r="Q14" s="288">
        <v>0.1</v>
      </c>
      <c r="R14" s="288">
        <v>0.1</v>
      </c>
      <c r="S14" s="288">
        <v>0.1</v>
      </c>
      <c r="T14" s="288">
        <v>0.15</v>
      </c>
      <c r="U14" s="288">
        <v>0.15</v>
      </c>
      <c r="V14" s="289">
        <f t="shared" si="2"/>
        <v>1</v>
      </c>
      <c r="W14" s="2056">
        <v>0.15</v>
      </c>
      <c r="X14" s="290">
        <f>V14*W14</f>
        <v>0.15</v>
      </c>
      <c r="Y14" s="2028"/>
      <c r="Z14" s="1720"/>
      <c r="AA14" s="1721"/>
      <c r="AB14" s="2026" t="s">
        <v>187</v>
      </c>
      <c r="AC14" s="1720"/>
      <c r="AD14" s="1721"/>
      <c r="AE14" s="2027" t="s">
        <v>188</v>
      </c>
      <c r="AF14" s="2027" t="s">
        <v>189</v>
      </c>
      <c r="AG14" s="2026" t="s">
        <v>190</v>
      </c>
      <c r="AH14" s="1720"/>
      <c r="AI14" s="1721"/>
      <c r="AJ14" s="2027" t="s">
        <v>191</v>
      </c>
      <c r="AK14" s="2027"/>
      <c r="AL14" s="2027" t="s">
        <v>192</v>
      </c>
      <c r="AM14" s="2027" t="s">
        <v>193</v>
      </c>
      <c r="AN14" s="2027" t="s">
        <v>194</v>
      </c>
      <c r="AO14" s="2027" t="s">
        <v>195</v>
      </c>
      <c r="AP14" s="2069" t="s">
        <v>196</v>
      </c>
      <c r="AQ14" s="2026" t="s">
        <v>197</v>
      </c>
      <c r="AR14" s="1720"/>
      <c r="AS14" s="1872"/>
      <c r="AT14" s="267"/>
      <c r="AU14" s="267"/>
      <c r="AV14" s="267"/>
      <c r="AW14" s="267"/>
      <c r="AX14" s="267"/>
      <c r="AY14" s="267"/>
      <c r="AZ14" s="267"/>
      <c r="BA14" s="267"/>
      <c r="BB14" s="267"/>
      <c r="BC14" s="267"/>
      <c r="BD14" s="267"/>
    </row>
    <row r="15" spans="1:56" ht="43.5" customHeight="1">
      <c r="A15" s="1653"/>
      <c r="B15" s="1679"/>
      <c r="C15" s="1679"/>
      <c r="D15" s="1722"/>
      <c r="E15" s="1722"/>
      <c r="F15" s="1722"/>
      <c r="G15" s="1648"/>
      <c r="H15" s="2043"/>
      <c r="I15" s="293" t="s">
        <v>48</v>
      </c>
      <c r="J15" s="294"/>
      <c r="K15" s="294"/>
      <c r="L15" s="294"/>
      <c r="M15" s="294">
        <v>0</v>
      </c>
      <c r="N15" s="294">
        <v>0.12239999999999999</v>
      </c>
      <c r="O15" s="295">
        <v>0.18360000000000001</v>
      </c>
      <c r="P15" s="295">
        <v>6.8699999999999997E-2</v>
      </c>
      <c r="Q15" s="295">
        <v>0.13489999999999999</v>
      </c>
      <c r="R15" s="295">
        <v>0</v>
      </c>
      <c r="S15" s="295">
        <v>7.5700000000000003E-2</v>
      </c>
      <c r="T15" s="295">
        <v>0.15</v>
      </c>
      <c r="U15" s="295">
        <v>0.26469999999999999</v>
      </c>
      <c r="V15" s="296">
        <f t="shared" si="2"/>
        <v>1</v>
      </c>
      <c r="W15" s="1619"/>
      <c r="X15" s="297">
        <f>+V15*W14</f>
        <v>0.15</v>
      </c>
      <c r="Y15" s="1679"/>
      <c r="Z15" s="1722"/>
      <c r="AA15" s="1648"/>
      <c r="AB15" s="1679"/>
      <c r="AC15" s="1722"/>
      <c r="AD15" s="1648"/>
      <c r="AE15" s="1619"/>
      <c r="AF15" s="1619"/>
      <c r="AG15" s="1679"/>
      <c r="AH15" s="1722"/>
      <c r="AI15" s="1648"/>
      <c r="AJ15" s="1619"/>
      <c r="AK15" s="1619"/>
      <c r="AL15" s="1619"/>
      <c r="AM15" s="1619"/>
      <c r="AN15" s="1619"/>
      <c r="AO15" s="1619"/>
      <c r="AP15" s="1619"/>
      <c r="AQ15" s="1679"/>
      <c r="AR15" s="1722"/>
      <c r="AS15" s="2067"/>
      <c r="AT15" s="267"/>
      <c r="AU15" s="267"/>
      <c r="AV15" s="267"/>
      <c r="AW15" s="267"/>
      <c r="AX15" s="267"/>
      <c r="AY15" s="267"/>
      <c r="AZ15" s="267"/>
      <c r="BA15" s="267"/>
      <c r="BB15" s="267"/>
      <c r="BC15" s="267"/>
      <c r="BD15" s="267"/>
    </row>
    <row r="16" spans="1:56" ht="22.5" customHeight="1">
      <c r="A16" s="1653"/>
      <c r="B16" s="2028">
        <v>5</v>
      </c>
      <c r="C16" s="2057" t="s">
        <v>198</v>
      </c>
      <c r="D16" s="1720"/>
      <c r="E16" s="1720"/>
      <c r="F16" s="1720"/>
      <c r="G16" s="1721"/>
      <c r="H16" s="2042" t="s">
        <v>79</v>
      </c>
      <c r="I16" s="286" t="s">
        <v>47</v>
      </c>
      <c r="J16" s="288"/>
      <c r="K16" s="288"/>
      <c r="L16" s="288"/>
      <c r="M16" s="288"/>
      <c r="N16" s="288"/>
      <c r="O16" s="288"/>
      <c r="P16" s="288"/>
      <c r="Q16" s="288"/>
      <c r="R16" s="288"/>
      <c r="S16" s="288"/>
      <c r="T16" s="288">
        <v>0.5</v>
      </c>
      <c r="U16" s="288">
        <v>0.5</v>
      </c>
      <c r="V16" s="289">
        <f t="shared" si="2"/>
        <v>1</v>
      </c>
      <c r="W16" s="2056">
        <v>0.05</v>
      </c>
      <c r="X16" s="290">
        <f>V16*W16</f>
        <v>0.05</v>
      </c>
      <c r="Y16" s="2028"/>
      <c r="Z16" s="1720"/>
      <c r="AA16" s="1721"/>
      <c r="AB16" s="2028"/>
      <c r="AC16" s="1720"/>
      <c r="AD16" s="1721"/>
      <c r="AE16" s="2027"/>
      <c r="AF16" s="2027"/>
      <c r="AG16" s="2026"/>
      <c r="AH16" s="1720"/>
      <c r="AI16" s="1721"/>
      <c r="AJ16" s="2027"/>
      <c r="AK16" s="2027"/>
      <c r="AL16" s="2027"/>
      <c r="AM16" s="2027"/>
      <c r="AN16" s="2027"/>
      <c r="AO16" s="2027" t="s">
        <v>199</v>
      </c>
      <c r="AP16" s="2069" t="s">
        <v>200</v>
      </c>
      <c r="AQ16" s="2026" t="s">
        <v>201</v>
      </c>
      <c r="AR16" s="1720"/>
      <c r="AS16" s="1872"/>
      <c r="AT16" s="267"/>
      <c r="AU16" s="267"/>
      <c r="AV16" s="267"/>
      <c r="AW16" s="267"/>
      <c r="AX16" s="267"/>
      <c r="AY16" s="267"/>
      <c r="AZ16" s="267"/>
      <c r="BA16" s="267"/>
      <c r="BB16" s="267"/>
      <c r="BC16" s="267"/>
      <c r="BD16" s="267"/>
    </row>
    <row r="17" spans="1:56" ht="22.5" customHeight="1">
      <c r="A17" s="1653"/>
      <c r="B17" s="1679"/>
      <c r="C17" s="1679"/>
      <c r="D17" s="1722"/>
      <c r="E17" s="1722"/>
      <c r="F17" s="1722"/>
      <c r="G17" s="1648"/>
      <c r="H17" s="2043"/>
      <c r="I17" s="293" t="s">
        <v>48</v>
      </c>
      <c r="J17" s="288"/>
      <c r="K17" s="288"/>
      <c r="L17" s="288"/>
      <c r="M17" s="288"/>
      <c r="N17" s="288"/>
      <c r="O17" s="288"/>
      <c r="P17" s="288"/>
      <c r="Q17" s="288"/>
      <c r="R17" s="288"/>
      <c r="S17" s="288"/>
      <c r="T17" s="311">
        <v>0</v>
      </c>
      <c r="U17" s="311">
        <v>1</v>
      </c>
      <c r="V17" s="313">
        <f t="shared" si="2"/>
        <v>1</v>
      </c>
      <c r="W17" s="1619"/>
      <c r="X17" s="297">
        <f>+V17*W16</f>
        <v>0.05</v>
      </c>
      <c r="Y17" s="1679"/>
      <c r="Z17" s="1722"/>
      <c r="AA17" s="1648"/>
      <c r="AB17" s="1679"/>
      <c r="AC17" s="1722"/>
      <c r="AD17" s="1648"/>
      <c r="AE17" s="1619"/>
      <c r="AF17" s="1619"/>
      <c r="AG17" s="1679"/>
      <c r="AH17" s="1722"/>
      <c r="AI17" s="1648"/>
      <c r="AJ17" s="1619"/>
      <c r="AK17" s="1619"/>
      <c r="AL17" s="1619"/>
      <c r="AM17" s="1619"/>
      <c r="AN17" s="1619"/>
      <c r="AO17" s="1619"/>
      <c r="AP17" s="1619"/>
      <c r="AQ17" s="1679"/>
      <c r="AR17" s="1722"/>
      <c r="AS17" s="2067"/>
      <c r="AT17" s="267"/>
      <c r="AU17" s="267"/>
      <c r="AV17" s="267"/>
      <c r="AW17" s="267"/>
      <c r="AX17" s="267"/>
      <c r="AY17" s="267"/>
      <c r="AZ17" s="267"/>
      <c r="BA17" s="267"/>
      <c r="BB17" s="267"/>
      <c r="BC17" s="267"/>
      <c r="BD17" s="267"/>
    </row>
    <row r="18" spans="1:56" ht="12.75" hidden="1" customHeight="1">
      <c r="A18" s="1653"/>
      <c r="B18" s="2028">
        <v>6</v>
      </c>
      <c r="C18" s="2057"/>
      <c r="D18" s="1720"/>
      <c r="E18" s="1720"/>
      <c r="F18" s="1720"/>
      <c r="G18" s="1721"/>
      <c r="H18" s="2042" t="s">
        <v>79</v>
      </c>
      <c r="I18" s="286" t="s">
        <v>47</v>
      </c>
      <c r="J18" s="288"/>
      <c r="K18" s="316"/>
      <c r="L18" s="316"/>
      <c r="M18" s="316"/>
      <c r="N18" s="316"/>
      <c r="O18" s="316"/>
      <c r="P18" s="316"/>
      <c r="Q18" s="316"/>
      <c r="R18" s="316"/>
      <c r="S18" s="316"/>
      <c r="T18" s="316"/>
      <c r="U18" s="316"/>
      <c r="V18" s="289"/>
      <c r="W18" s="2077"/>
      <c r="X18" s="290"/>
      <c r="Y18" s="2028"/>
      <c r="Z18" s="1720"/>
      <c r="AA18" s="1721"/>
      <c r="AB18" s="2028"/>
      <c r="AC18" s="1720"/>
      <c r="AD18" s="1721"/>
      <c r="AE18" s="318"/>
      <c r="AF18" s="318"/>
      <c r="AG18" s="2028"/>
      <c r="AH18" s="1720"/>
      <c r="AI18" s="1721"/>
      <c r="AJ18" s="319"/>
      <c r="AK18" s="319"/>
      <c r="AL18" s="319"/>
      <c r="AM18" s="319"/>
      <c r="AN18" s="319"/>
      <c r="AO18" s="319"/>
      <c r="AP18" s="319"/>
      <c r="AQ18" s="2028"/>
      <c r="AR18" s="1720"/>
      <c r="AS18" s="1872"/>
      <c r="AT18" s="267"/>
      <c r="AU18" s="267"/>
      <c r="AV18" s="267"/>
      <c r="AW18" s="267"/>
      <c r="AX18" s="267"/>
      <c r="AY18" s="267"/>
      <c r="AZ18" s="267"/>
      <c r="BA18" s="267"/>
      <c r="BB18" s="267"/>
      <c r="BC18" s="267"/>
      <c r="BD18" s="267"/>
    </row>
    <row r="19" spans="1:56" ht="12.75" hidden="1" customHeight="1">
      <c r="A19" s="1653"/>
      <c r="B19" s="1679"/>
      <c r="C19" s="1679"/>
      <c r="D19" s="1722"/>
      <c r="E19" s="1722"/>
      <c r="F19" s="1722"/>
      <c r="G19" s="1648"/>
      <c r="H19" s="2043"/>
      <c r="I19" s="293" t="s">
        <v>48</v>
      </c>
      <c r="J19" s="288"/>
      <c r="K19" s="316"/>
      <c r="L19" s="316"/>
      <c r="M19" s="316"/>
      <c r="N19" s="316"/>
      <c r="O19" s="316"/>
      <c r="P19" s="316"/>
      <c r="Q19" s="316"/>
      <c r="R19" s="316"/>
      <c r="S19" s="316"/>
      <c r="T19" s="316"/>
      <c r="U19" s="316"/>
      <c r="V19" s="313"/>
      <c r="W19" s="1619"/>
      <c r="X19" s="297"/>
      <c r="Y19" s="1679"/>
      <c r="Z19" s="1722"/>
      <c r="AA19" s="1648"/>
      <c r="AB19" s="1679"/>
      <c r="AC19" s="1722"/>
      <c r="AD19" s="1648"/>
      <c r="AE19" s="318"/>
      <c r="AF19" s="318"/>
      <c r="AG19" s="1679"/>
      <c r="AH19" s="1722"/>
      <c r="AI19" s="1648"/>
      <c r="AJ19" s="319"/>
      <c r="AK19" s="319"/>
      <c r="AL19" s="319"/>
      <c r="AM19" s="319"/>
      <c r="AN19" s="319"/>
      <c r="AO19" s="319"/>
      <c r="AP19" s="319"/>
      <c r="AQ19" s="1679"/>
      <c r="AR19" s="1722"/>
      <c r="AS19" s="2067"/>
      <c r="AT19" s="267"/>
      <c r="AU19" s="267"/>
      <c r="AV19" s="267"/>
      <c r="AW19" s="267"/>
      <c r="AX19" s="267"/>
      <c r="AY19" s="267"/>
      <c r="AZ19" s="267"/>
      <c r="BA19" s="267"/>
      <c r="BB19" s="267"/>
      <c r="BC19" s="267"/>
      <c r="BD19" s="267"/>
    </row>
    <row r="20" spans="1:56" ht="12.75" hidden="1" customHeight="1">
      <c r="A20" s="1653"/>
      <c r="B20" s="2028">
        <v>7</v>
      </c>
      <c r="C20" s="2057"/>
      <c r="D20" s="1720"/>
      <c r="E20" s="1720"/>
      <c r="F20" s="1720"/>
      <c r="G20" s="1721"/>
      <c r="H20" s="2042" t="s">
        <v>79</v>
      </c>
      <c r="I20" s="286" t="s">
        <v>47</v>
      </c>
      <c r="J20" s="288"/>
      <c r="K20" s="316"/>
      <c r="L20" s="316"/>
      <c r="M20" s="316"/>
      <c r="N20" s="316"/>
      <c r="O20" s="316"/>
      <c r="P20" s="316"/>
      <c r="Q20" s="316"/>
      <c r="R20" s="316"/>
      <c r="S20" s="316"/>
      <c r="T20" s="316"/>
      <c r="U20" s="316"/>
      <c r="V20" s="289"/>
      <c r="W20" s="2077"/>
      <c r="X20" s="290"/>
      <c r="Y20" s="2028"/>
      <c r="Z20" s="1720"/>
      <c r="AA20" s="1721"/>
      <c r="AB20" s="2028"/>
      <c r="AC20" s="1720"/>
      <c r="AD20" s="1721"/>
      <c r="AE20" s="318"/>
      <c r="AF20" s="318"/>
      <c r="AG20" s="2028"/>
      <c r="AH20" s="1720"/>
      <c r="AI20" s="1721"/>
      <c r="AJ20" s="319"/>
      <c r="AK20" s="319"/>
      <c r="AL20" s="319"/>
      <c r="AM20" s="319"/>
      <c r="AN20" s="319"/>
      <c r="AO20" s="319"/>
      <c r="AP20" s="319"/>
      <c r="AQ20" s="2028"/>
      <c r="AR20" s="1720"/>
      <c r="AS20" s="1872"/>
      <c r="AT20" s="267"/>
      <c r="AU20" s="267"/>
      <c r="AV20" s="267"/>
      <c r="AW20" s="267"/>
      <c r="AX20" s="267"/>
      <c r="AY20" s="267"/>
      <c r="AZ20" s="267"/>
      <c r="BA20" s="267"/>
      <c r="BB20" s="267"/>
      <c r="BC20" s="267"/>
      <c r="BD20" s="267"/>
    </row>
    <row r="21" spans="1:56" ht="12.75" hidden="1" customHeight="1">
      <c r="A21" s="1814"/>
      <c r="B21" s="1678"/>
      <c r="C21" s="1679"/>
      <c r="D21" s="1722"/>
      <c r="E21" s="1722"/>
      <c r="F21" s="1722"/>
      <c r="G21" s="1648"/>
      <c r="H21" s="2079"/>
      <c r="I21" s="321" t="s">
        <v>48</v>
      </c>
      <c r="J21" s="288"/>
      <c r="K21" s="316"/>
      <c r="L21" s="316"/>
      <c r="M21" s="316"/>
      <c r="N21" s="316"/>
      <c r="O21" s="316"/>
      <c r="P21" s="316"/>
      <c r="Q21" s="316"/>
      <c r="R21" s="316"/>
      <c r="S21" s="316"/>
      <c r="T21" s="316"/>
      <c r="U21" s="316"/>
      <c r="V21" s="322"/>
      <c r="W21" s="2078"/>
      <c r="X21" s="323"/>
      <c r="Y21" s="1679"/>
      <c r="Z21" s="1722"/>
      <c r="AA21" s="1648"/>
      <c r="AB21" s="1679"/>
      <c r="AC21" s="1722"/>
      <c r="AD21" s="1648"/>
      <c r="AE21" s="318"/>
      <c r="AF21" s="318"/>
      <c r="AG21" s="1679"/>
      <c r="AH21" s="1722"/>
      <c r="AI21" s="1648"/>
      <c r="AJ21" s="319"/>
      <c r="AK21" s="319"/>
      <c r="AL21" s="319"/>
      <c r="AM21" s="319"/>
      <c r="AN21" s="319"/>
      <c r="AO21" s="319"/>
      <c r="AP21" s="319"/>
      <c r="AQ21" s="1679"/>
      <c r="AR21" s="1722"/>
      <c r="AS21" s="2067"/>
      <c r="AT21" s="267"/>
      <c r="AU21" s="267"/>
      <c r="AV21" s="267"/>
      <c r="AW21" s="267"/>
      <c r="AX21" s="267"/>
      <c r="AY21" s="267"/>
      <c r="AZ21" s="267"/>
      <c r="BA21" s="267"/>
      <c r="BB21" s="267"/>
      <c r="BC21" s="267"/>
      <c r="BD21" s="267"/>
    </row>
    <row r="22" spans="1:56" ht="12.75" customHeight="1">
      <c r="A22" s="2059"/>
      <c r="B22" s="2060" t="s">
        <v>103</v>
      </c>
      <c r="C22" s="1720"/>
      <c r="D22" s="1720"/>
      <c r="E22" s="1720"/>
      <c r="F22" s="1720"/>
      <c r="G22" s="1721"/>
      <c r="H22" s="2083" t="s">
        <v>79</v>
      </c>
      <c r="I22" s="326" t="s">
        <v>47</v>
      </c>
      <c r="J22" s="288"/>
      <c r="K22" s="329">
        <f t="shared" ref="K22:U22" si="3">+K8*$W$8+K10*$W$10+K12*$W$12+K14*$W$14+K16*$W$16+K18*$W$18+K20*$W$20</f>
        <v>7.0000000000000007E-2</v>
      </c>
      <c r="L22" s="329">
        <f t="shared" si="3"/>
        <v>8.0000000000000016E-2</v>
      </c>
      <c r="M22" s="329">
        <f t="shared" si="3"/>
        <v>0.115</v>
      </c>
      <c r="N22" s="329">
        <f t="shared" si="3"/>
        <v>0.115</v>
      </c>
      <c r="O22" s="329">
        <f t="shared" si="3"/>
        <v>0.10500000000000001</v>
      </c>
      <c r="P22" s="329">
        <f t="shared" si="3"/>
        <v>0.10500000000000001</v>
      </c>
      <c r="Q22" s="329">
        <f t="shared" si="3"/>
        <v>9.5000000000000015E-2</v>
      </c>
      <c r="R22" s="329">
        <f t="shared" si="3"/>
        <v>7.5000000000000011E-2</v>
      </c>
      <c r="S22" s="329">
        <f t="shared" si="3"/>
        <v>7.5000000000000011E-2</v>
      </c>
      <c r="T22" s="329">
        <f t="shared" si="3"/>
        <v>0.10750000000000001</v>
      </c>
      <c r="U22" s="329">
        <f t="shared" si="3"/>
        <v>5.7500000000000002E-2</v>
      </c>
      <c r="V22" s="330">
        <f t="shared" ref="V22:V23" si="4">SUM(J22:U22)</f>
        <v>1</v>
      </c>
      <c r="W22" s="2076">
        <f>SUM(W8+W10+W12+W14+W16+W18+W20)</f>
        <v>1</v>
      </c>
      <c r="X22" s="331">
        <f>V22*W22</f>
        <v>1</v>
      </c>
      <c r="Y22" s="2034"/>
      <c r="Z22" s="1720"/>
      <c r="AA22" s="1721"/>
      <c r="AB22" s="2034"/>
      <c r="AC22" s="1720"/>
      <c r="AD22" s="1721"/>
      <c r="AE22" s="2033"/>
      <c r="AF22" s="2033"/>
      <c r="AG22" s="2034"/>
      <c r="AH22" s="1720"/>
      <c r="AI22" s="1721"/>
      <c r="AJ22" s="2033"/>
      <c r="AK22" s="2033"/>
      <c r="AL22" s="2033"/>
      <c r="AM22" s="2033"/>
      <c r="AN22" s="2033"/>
      <c r="AO22" s="2033"/>
      <c r="AP22" s="2033"/>
      <c r="AQ22" s="2034"/>
      <c r="AR22" s="1720"/>
      <c r="AS22" s="1872"/>
      <c r="AT22" s="332"/>
      <c r="AU22" s="267"/>
      <c r="AV22" s="267"/>
      <c r="AW22" s="267"/>
      <c r="AX22" s="267"/>
      <c r="AY22" s="267"/>
      <c r="AZ22" s="267"/>
      <c r="BA22" s="267"/>
      <c r="BB22" s="267"/>
      <c r="BC22" s="267"/>
      <c r="BD22" s="267"/>
    </row>
    <row r="23" spans="1:56" ht="12.75" customHeight="1">
      <c r="A23" s="1654"/>
      <c r="B23" s="1696"/>
      <c r="C23" s="1666"/>
      <c r="D23" s="1666"/>
      <c r="E23" s="1666"/>
      <c r="F23" s="1666"/>
      <c r="G23" s="1651"/>
      <c r="H23" s="1617"/>
      <c r="I23" s="334" t="s">
        <v>48</v>
      </c>
      <c r="J23" s="288"/>
      <c r="K23" s="335">
        <f t="shared" ref="K23:U23" si="5">K9*$W$8+K11*$W$10+K13*$W$12+K15*$W$14+K17*$W$16+K19*$W$18+K21*$W$20</f>
        <v>7.8080000000000011E-2</v>
      </c>
      <c r="L23" s="335">
        <f t="shared" si="5"/>
        <v>0.11180000000000001</v>
      </c>
      <c r="M23" s="335">
        <f t="shared" si="5"/>
        <v>0.13992000000000002</v>
      </c>
      <c r="N23" s="335">
        <f t="shared" si="5"/>
        <v>0.12723999999999999</v>
      </c>
      <c r="O23" s="335">
        <f t="shared" si="5"/>
        <v>7.1540000000000006E-2</v>
      </c>
      <c r="P23" s="335">
        <f t="shared" si="5"/>
        <v>7.4404999999999999E-2</v>
      </c>
      <c r="Q23" s="335">
        <f t="shared" si="5"/>
        <v>0.137715</v>
      </c>
      <c r="R23" s="335">
        <f t="shared" si="5"/>
        <v>3.2000000000000001E-2</v>
      </c>
      <c r="S23" s="335">
        <f t="shared" si="5"/>
        <v>4.3355000000000005E-2</v>
      </c>
      <c r="T23" s="335">
        <f t="shared" si="5"/>
        <v>6.6500000000000004E-2</v>
      </c>
      <c r="U23" s="335">
        <f t="shared" si="5"/>
        <v>0.11744500000000001</v>
      </c>
      <c r="V23" s="336">
        <f t="shared" si="4"/>
        <v>1.0000000000000002</v>
      </c>
      <c r="W23" s="1617"/>
      <c r="X23" s="338">
        <f>+V23*W22</f>
        <v>1.0000000000000002</v>
      </c>
      <c r="Y23" s="1696"/>
      <c r="Z23" s="1666"/>
      <c r="AA23" s="1651"/>
      <c r="AB23" s="1696"/>
      <c r="AC23" s="1666"/>
      <c r="AD23" s="1651"/>
      <c r="AE23" s="1617"/>
      <c r="AF23" s="1617"/>
      <c r="AG23" s="1696"/>
      <c r="AH23" s="1666"/>
      <c r="AI23" s="1651"/>
      <c r="AJ23" s="1617"/>
      <c r="AK23" s="1617"/>
      <c r="AL23" s="1617"/>
      <c r="AM23" s="1617"/>
      <c r="AN23" s="1617"/>
      <c r="AO23" s="1617"/>
      <c r="AP23" s="1617"/>
      <c r="AQ23" s="1696"/>
      <c r="AR23" s="1666"/>
      <c r="AS23" s="1841"/>
      <c r="AT23" s="332"/>
      <c r="AU23" s="267"/>
      <c r="AV23" s="267"/>
      <c r="AW23" s="267"/>
      <c r="AX23" s="267"/>
      <c r="AY23" s="267"/>
      <c r="AZ23" s="267"/>
      <c r="BA23" s="267"/>
      <c r="BB23" s="267"/>
      <c r="BC23" s="267"/>
      <c r="BD23" s="267"/>
    </row>
    <row r="24" spans="1:56" ht="24.75" customHeight="1">
      <c r="A24" s="2048" t="s">
        <v>107</v>
      </c>
      <c r="B24" s="1664"/>
      <c r="C24" s="261" t="s">
        <v>108</v>
      </c>
      <c r="D24" s="261" t="s">
        <v>109</v>
      </c>
      <c r="E24" s="261" t="s">
        <v>28</v>
      </c>
      <c r="F24" s="261" t="s">
        <v>110</v>
      </c>
      <c r="G24" s="340" t="s">
        <v>111</v>
      </c>
      <c r="H24" s="2080" t="s">
        <v>112</v>
      </c>
      <c r="I24" s="1866"/>
      <c r="J24" s="261" t="s">
        <v>63</v>
      </c>
      <c r="K24" s="261" t="s">
        <v>64</v>
      </c>
      <c r="L24" s="261" t="s">
        <v>65</v>
      </c>
      <c r="M24" s="261" t="s">
        <v>66</v>
      </c>
      <c r="N24" s="261" t="s">
        <v>67</v>
      </c>
      <c r="O24" s="261" t="s">
        <v>68</v>
      </c>
      <c r="P24" s="261" t="s">
        <v>69</v>
      </c>
      <c r="Q24" s="261" t="s">
        <v>70</v>
      </c>
      <c r="R24" s="261" t="s">
        <v>71</v>
      </c>
      <c r="S24" s="261" t="s">
        <v>72</v>
      </c>
      <c r="T24" s="261" t="s">
        <v>73</v>
      </c>
      <c r="U24" s="261" t="s">
        <v>74</v>
      </c>
      <c r="V24" s="261" t="s">
        <v>75</v>
      </c>
      <c r="W24" s="261" t="s">
        <v>76</v>
      </c>
      <c r="X24" s="261" t="s">
        <v>77</v>
      </c>
      <c r="Y24" s="2080" t="s">
        <v>113</v>
      </c>
      <c r="Z24" s="1863"/>
      <c r="AA24" s="1866"/>
      <c r="AB24" s="2030" t="s">
        <v>114</v>
      </c>
      <c r="AC24" s="2036"/>
      <c r="AD24" s="2031"/>
      <c r="AE24" s="266" t="s">
        <v>115</v>
      </c>
      <c r="AF24" s="266" t="s">
        <v>116</v>
      </c>
      <c r="AG24" s="2030" t="s">
        <v>117</v>
      </c>
      <c r="AH24" s="2036"/>
      <c r="AI24" s="2031"/>
      <c r="AJ24" s="266" t="s">
        <v>118</v>
      </c>
      <c r="AK24" s="266" t="s">
        <v>119</v>
      </c>
      <c r="AL24" s="266" t="s">
        <v>120</v>
      </c>
      <c r="AM24" s="266" t="s">
        <v>121</v>
      </c>
      <c r="AN24" s="266" t="s">
        <v>122</v>
      </c>
      <c r="AO24" s="265" t="s">
        <v>123</v>
      </c>
      <c r="AP24" s="265" t="s">
        <v>124</v>
      </c>
      <c r="AQ24" s="2030" t="s">
        <v>125</v>
      </c>
      <c r="AR24" s="2036"/>
      <c r="AS24" s="2037"/>
      <c r="AT24" s="267"/>
      <c r="AU24" s="267"/>
      <c r="AV24" s="267"/>
      <c r="AW24" s="267"/>
      <c r="AX24" s="267"/>
      <c r="AY24" s="267"/>
      <c r="AZ24" s="267"/>
      <c r="BA24" s="267"/>
      <c r="BB24" s="267"/>
      <c r="BC24" s="267"/>
      <c r="BD24" s="267"/>
    </row>
    <row r="25" spans="1:56" ht="72" customHeight="1">
      <c r="A25" s="1796"/>
      <c r="B25" s="1713"/>
      <c r="C25" s="2046" t="s">
        <v>50</v>
      </c>
      <c r="D25" s="2046" t="s">
        <v>130</v>
      </c>
      <c r="E25" s="2046">
        <v>451</v>
      </c>
      <c r="F25" s="2046" t="s">
        <v>202</v>
      </c>
      <c r="G25" s="2046" t="s">
        <v>132</v>
      </c>
      <c r="H25" s="2041" t="s">
        <v>47</v>
      </c>
      <c r="I25" s="1701"/>
      <c r="J25" s="343"/>
      <c r="K25" s="344">
        <v>18</v>
      </c>
      <c r="L25" s="344">
        <v>63</v>
      </c>
      <c r="M25" s="344">
        <v>86</v>
      </c>
      <c r="N25" s="344">
        <v>95</v>
      </c>
      <c r="O25" s="344">
        <v>95</v>
      </c>
      <c r="P25" s="344">
        <v>59</v>
      </c>
      <c r="Q25" s="345">
        <v>35</v>
      </c>
      <c r="R25" s="345"/>
      <c r="S25" s="345"/>
      <c r="T25" s="345"/>
      <c r="U25" s="345"/>
      <c r="V25" s="272">
        <f t="shared" ref="V25:V26" si="6">SUM(J25:U25)</f>
        <v>451</v>
      </c>
      <c r="W25" s="2039">
        <v>0.2</v>
      </c>
      <c r="X25" s="273">
        <f>+(V25/V25)*W25</f>
        <v>0.2</v>
      </c>
      <c r="Y25" s="2035" t="s">
        <v>203</v>
      </c>
      <c r="Z25" s="1720"/>
      <c r="AA25" s="1721"/>
      <c r="AB25" s="2035" t="s">
        <v>204</v>
      </c>
      <c r="AC25" s="1720"/>
      <c r="AD25" s="1721"/>
      <c r="AE25" s="2032" t="s">
        <v>205</v>
      </c>
      <c r="AF25" s="2032" t="s">
        <v>206</v>
      </c>
      <c r="AG25" s="2038" t="s">
        <v>207</v>
      </c>
      <c r="AH25" s="1720"/>
      <c r="AI25" s="1720"/>
      <c r="AJ25" s="2032" t="s">
        <v>208</v>
      </c>
      <c r="AK25" s="2032" t="s">
        <v>209</v>
      </c>
      <c r="AL25" s="2032" t="s">
        <v>210</v>
      </c>
      <c r="AM25" s="2032" t="s">
        <v>211</v>
      </c>
      <c r="AN25" s="2032" t="s">
        <v>212</v>
      </c>
      <c r="AO25" s="2032" t="s">
        <v>213</v>
      </c>
      <c r="AP25" s="2032" t="s">
        <v>214</v>
      </c>
      <c r="AQ25" s="2035" t="s">
        <v>215</v>
      </c>
      <c r="AR25" s="1720"/>
      <c r="AS25" s="1721"/>
      <c r="AT25" s="267"/>
      <c r="AU25" s="275">
        <f>((($J25+$K25+$L25)*100%)/$V25)*$W25</f>
        <v>3.5920177383592017E-2</v>
      </c>
      <c r="AV25" s="275">
        <f>((($M25+$N25+$O25)*100%)/$V25)*$W25</f>
        <v>0.12239467849223946</v>
      </c>
      <c r="AW25" s="275">
        <f>((($P25+$Q25+$R25)*100%)/$V25)*$W25</f>
        <v>4.1685144124168516E-2</v>
      </c>
      <c r="AX25" s="275">
        <f>((($S25+$T25+$U25)*100%)/$V25)*$W25</f>
        <v>0</v>
      </c>
      <c r="AY25" s="267"/>
      <c r="AZ25" s="267"/>
      <c r="BA25" s="267"/>
      <c r="BB25" s="267"/>
      <c r="BC25" s="267"/>
      <c r="BD25" s="267"/>
    </row>
    <row r="26" spans="1:56" ht="72.75" customHeight="1">
      <c r="A26" s="2062"/>
      <c r="B26" s="1648"/>
      <c r="C26" s="1619"/>
      <c r="D26" s="1619"/>
      <c r="E26" s="1619"/>
      <c r="F26" s="1619"/>
      <c r="G26" s="1619"/>
      <c r="H26" s="2081" t="s">
        <v>78</v>
      </c>
      <c r="I26" s="1648"/>
      <c r="J26" s="346"/>
      <c r="K26" s="347">
        <v>18</v>
      </c>
      <c r="L26" s="347">
        <v>138</v>
      </c>
      <c r="M26" s="347">
        <v>78</v>
      </c>
      <c r="N26" s="347">
        <v>121</v>
      </c>
      <c r="O26" s="348">
        <v>160.46</v>
      </c>
      <c r="P26" s="347">
        <v>0</v>
      </c>
      <c r="Q26" s="348">
        <v>138.4</v>
      </c>
      <c r="R26" s="349"/>
      <c r="S26" s="349"/>
      <c r="T26" s="349"/>
      <c r="U26" s="349"/>
      <c r="V26" s="351">
        <f t="shared" si="6"/>
        <v>653.86</v>
      </c>
      <c r="W26" s="1619"/>
      <c r="X26" s="273">
        <f>+V26/V25*W25</f>
        <v>0.28996008869179607</v>
      </c>
      <c r="Y26" s="1679"/>
      <c r="Z26" s="1722"/>
      <c r="AA26" s="1648"/>
      <c r="AB26" s="1679"/>
      <c r="AC26" s="1722"/>
      <c r="AD26" s="1648"/>
      <c r="AE26" s="1619"/>
      <c r="AF26" s="1619"/>
      <c r="AG26" s="1715"/>
      <c r="AH26" s="1715"/>
      <c r="AI26" s="1715"/>
      <c r="AJ26" s="1619"/>
      <c r="AK26" s="1619"/>
      <c r="AL26" s="1619"/>
      <c r="AM26" s="1619"/>
      <c r="AN26" s="1619"/>
      <c r="AO26" s="1619"/>
      <c r="AP26" s="1619"/>
      <c r="AQ26" s="1678"/>
      <c r="AR26" s="1715"/>
      <c r="AS26" s="1713"/>
      <c r="AT26" s="267"/>
      <c r="AU26" s="267"/>
      <c r="AV26" s="267"/>
      <c r="AW26" s="267"/>
      <c r="AX26" s="267"/>
      <c r="AY26" s="267"/>
      <c r="AZ26" s="267"/>
      <c r="BA26" s="267"/>
      <c r="BB26" s="267"/>
      <c r="BC26" s="267"/>
      <c r="BD26" s="267"/>
    </row>
    <row r="27" spans="1:56" ht="12.75" customHeight="1">
      <c r="A27" s="2063" t="s">
        <v>216</v>
      </c>
      <c r="B27" s="2047" t="s">
        <v>34</v>
      </c>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700"/>
      <c r="AM27" s="1700"/>
      <c r="AN27" s="1700"/>
      <c r="AO27" s="1700"/>
      <c r="AP27" s="1700"/>
      <c r="AQ27" s="1700"/>
      <c r="AR27" s="1700"/>
      <c r="AS27" s="1874"/>
      <c r="AT27" s="267"/>
      <c r="AU27" s="267"/>
      <c r="AV27" s="267"/>
      <c r="AW27" s="267"/>
      <c r="AX27" s="267"/>
      <c r="AY27" s="267"/>
      <c r="AZ27" s="267"/>
      <c r="BA27" s="267"/>
      <c r="BB27" s="267"/>
      <c r="BC27" s="267"/>
      <c r="BD27" s="267"/>
    </row>
    <row r="28" spans="1:56" ht="30.75" customHeight="1">
      <c r="A28" s="1653"/>
      <c r="B28" s="2028">
        <v>1</v>
      </c>
      <c r="C28" s="2057" t="s">
        <v>217</v>
      </c>
      <c r="D28" s="1720"/>
      <c r="E28" s="1720"/>
      <c r="F28" s="1720"/>
      <c r="G28" s="1721"/>
      <c r="H28" s="2064" t="s">
        <v>79</v>
      </c>
      <c r="I28" s="286" t="s">
        <v>47</v>
      </c>
      <c r="J28" s="288"/>
      <c r="K28" s="288">
        <v>0.2</v>
      </c>
      <c r="L28" s="288">
        <v>0.2</v>
      </c>
      <c r="M28" s="288">
        <v>0.2</v>
      </c>
      <c r="N28" s="288">
        <v>0.2</v>
      </c>
      <c r="O28" s="288">
        <v>0.2</v>
      </c>
      <c r="P28" s="288"/>
      <c r="Q28" s="288"/>
      <c r="R28" s="288"/>
      <c r="S28" s="288"/>
      <c r="T28" s="288"/>
      <c r="U28" s="288"/>
      <c r="V28" s="289">
        <f t="shared" ref="V28:V43" si="7">SUM(J28:U28)</f>
        <v>1</v>
      </c>
      <c r="W28" s="2056">
        <v>0.2</v>
      </c>
      <c r="X28" s="290">
        <f>V28*W28</f>
        <v>0.2</v>
      </c>
      <c r="Y28" s="2026" t="s">
        <v>218</v>
      </c>
      <c r="Z28" s="1720"/>
      <c r="AA28" s="1721"/>
      <c r="AB28" s="2026" t="s">
        <v>219</v>
      </c>
      <c r="AC28" s="1720"/>
      <c r="AD28" s="1721"/>
      <c r="AE28" s="2027" t="s">
        <v>220</v>
      </c>
      <c r="AF28" s="2027" t="s">
        <v>221</v>
      </c>
      <c r="AG28" s="2026" t="s">
        <v>222</v>
      </c>
      <c r="AH28" s="1720"/>
      <c r="AI28" s="1721"/>
      <c r="AJ28" s="2027"/>
      <c r="AK28" s="2027"/>
      <c r="AL28" s="2027"/>
      <c r="AM28" s="2027"/>
      <c r="AN28" s="2027"/>
      <c r="AO28" s="2027"/>
      <c r="AP28" s="2027"/>
      <c r="AQ28" s="2028"/>
      <c r="AR28" s="1720"/>
      <c r="AS28" s="1872"/>
      <c r="AT28" s="267"/>
      <c r="AU28" s="267"/>
      <c r="AV28" s="267"/>
      <c r="AW28" s="267"/>
      <c r="AX28" s="267"/>
      <c r="AY28" s="267"/>
      <c r="AZ28" s="267"/>
      <c r="BA28" s="267"/>
      <c r="BB28" s="267"/>
      <c r="BC28" s="267"/>
      <c r="BD28" s="267"/>
    </row>
    <row r="29" spans="1:56" ht="30.75" customHeight="1">
      <c r="A29" s="1653"/>
      <c r="B29" s="1679"/>
      <c r="C29" s="1679"/>
      <c r="D29" s="1722"/>
      <c r="E29" s="1722"/>
      <c r="F29" s="1722"/>
      <c r="G29" s="1648"/>
      <c r="H29" s="2065"/>
      <c r="I29" s="293" t="s">
        <v>48</v>
      </c>
      <c r="J29" s="294"/>
      <c r="K29" s="295">
        <v>0.2</v>
      </c>
      <c r="L29" s="295">
        <v>0.2</v>
      </c>
      <c r="M29" s="295">
        <v>0.2</v>
      </c>
      <c r="N29" s="295">
        <v>0.2</v>
      </c>
      <c r="O29" s="295">
        <v>0.2</v>
      </c>
      <c r="P29" s="294"/>
      <c r="Q29" s="294"/>
      <c r="R29" s="294"/>
      <c r="S29" s="294"/>
      <c r="T29" s="294"/>
      <c r="U29" s="294"/>
      <c r="V29" s="296">
        <f t="shared" si="7"/>
        <v>1</v>
      </c>
      <c r="W29" s="1619"/>
      <c r="X29" s="297">
        <f>+V29*W28</f>
        <v>0.2</v>
      </c>
      <c r="Y29" s="1679"/>
      <c r="Z29" s="1722"/>
      <c r="AA29" s="1648"/>
      <c r="AB29" s="1679"/>
      <c r="AC29" s="1722"/>
      <c r="AD29" s="1648"/>
      <c r="AE29" s="1619"/>
      <c r="AF29" s="1619"/>
      <c r="AG29" s="1679"/>
      <c r="AH29" s="1722"/>
      <c r="AI29" s="1648"/>
      <c r="AJ29" s="1619"/>
      <c r="AK29" s="1619"/>
      <c r="AL29" s="1619"/>
      <c r="AM29" s="1619"/>
      <c r="AN29" s="1619"/>
      <c r="AO29" s="1619"/>
      <c r="AP29" s="1619"/>
      <c r="AQ29" s="1679"/>
      <c r="AR29" s="1722"/>
      <c r="AS29" s="2067"/>
      <c r="AT29" s="267"/>
      <c r="AU29" s="267"/>
      <c r="AV29" s="267"/>
      <c r="AW29" s="267"/>
      <c r="AX29" s="267"/>
      <c r="AY29" s="267"/>
      <c r="AZ29" s="267"/>
      <c r="BA29" s="267"/>
      <c r="BB29" s="267"/>
      <c r="BC29" s="267"/>
      <c r="BD29" s="267"/>
    </row>
    <row r="30" spans="1:56" ht="30.75" customHeight="1">
      <c r="A30" s="1653"/>
      <c r="B30" s="2028">
        <v>2</v>
      </c>
      <c r="C30" s="2057" t="s">
        <v>158</v>
      </c>
      <c r="D30" s="1720"/>
      <c r="E30" s="1720"/>
      <c r="F30" s="1720"/>
      <c r="G30" s="1721"/>
      <c r="H30" s="2042" t="s">
        <v>79</v>
      </c>
      <c r="I30" s="286" t="s">
        <v>47</v>
      </c>
      <c r="J30" s="288"/>
      <c r="K30" s="288"/>
      <c r="L30" s="288">
        <v>0.2</v>
      </c>
      <c r="M30" s="288">
        <v>0.2</v>
      </c>
      <c r="N30" s="288">
        <v>0.2</v>
      </c>
      <c r="O30" s="288">
        <v>0.2</v>
      </c>
      <c r="P30" s="288">
        <v>0.2</v>
      </c>
      <c r="Q30" s="288"/>
      <c r="R30" s="288"/>
      <c r="S30" s="288"/>
      <c r="T30" s="288"/>
      <c r="U30" s="288"/>
      <c r="V30" s="289">
        <f t="shared" si="7"/>
        <v>1</v>
      </c>
      <c r="W30" s="2056">
        <v>0.4</v>
      </c>
      <c r="X30" s="290">
        <f>V30*W30</f>
        <v>0.4</v>
      </c>
      <c r="Y30" s="2026" t="s">
        <v>223</v>
      </c>
      <c r="Z30" s="1720"/>
      <c r="AA30" s="1721"/>
      <c r="AB30" s="2026" t="s">
        <v>224</v>
      </c>
      <c r="AC30" s="1720"/>
      <c r="AD30" s="1721"/>
      <c r="AE30" s="2027" t="s">
        <v>225</v>
      </c>
      <c r="AF30" s="2027"/>
      <c r="AG30" s="2026" t="s">
        <v>226</v>
      </c>
      <c r="AH30" s="1720"/>
      <c r="AI30" s="1721"/>
      <c r="AJ30" s="2027"/>
      <c r="AK30" s="2027"/>
      <c r="AL30" s="2027"/>
      <c r="AM30" s="2027"/>
      <c r="AN30" s="2027"/>
      <c r="AO30" s="2027"/>
      <c r="AP30" s="2027"/>
      <c r="AQ30" s="2028"/>
      <c r="AR30" s="1720"/>
      <c r="AS30" s="1872"/>
      <c r="AT30" s="267"/>
      <c r="AU30" s="267"/>
      <c r="AV30" s="267"/>
      <c r="AW30" s="267"/>
      <c r="AX30" s="267"/>
      <c r="AY30" s="267"/>
      <c r="AZ30" s="267"/>
      <c r="BA30" s="267"/>
      <c r="BB30" s="267"/>
      <c r="BC30" s="267"/>
      <c r="BD30" s="267"/>
    </row>
    <row r="31" spans="1:56" ht="30.75" customHeight="1">
      <c r="A31" s="1653"/>
      <c r="B31" s="1679"/>
      <c r="C31" s="1679"/>
      <c r="D31" s="1722"/>
      <c r="E31" s="1722"/>
      <c r="F31" s="1722"/>
      <c r="G31" s="1648"/>
      <c r="H31" s="2043"/>
      <c r="I31" s="293" t="s">
        <v>48</v>
      </c>
      <c r="J31" s="294"/>
      <c r="K31" s="294"/>
      <c r="L31" s="295">
        <v>0.66739999999999999</v>
      </c>
      <c r="M31" s="295">
        <v>0.33260000000000001</v>
      </c>
      <c r="N31" s="295">
        <v>0</v>
      </c>
      <c r="O31" s="295">
        <v>0</v>
      </c>
      <c r="P31" s="295">
        <v>0</v>
      </c>
      <c r="Q31" s="294"/>
      <c r="R31" s="294"/>
      <c r="S31" s="294"/>
      <c r="T31" s="294"/>
      <c r="U31" s="294"/>
      <c r="V31" s="296">
        <f t="shared" si="7"/>
        <v>1</v>
      </c>
      <c r="W31" s="1619"/>
      <c r="X31" s="297">
        <f>+V31*W30</f>
        <v>0.4</v>
      </c>
      <c r="Y31" s="1679"/>
      <c r="Z31" s="1722"/>
      <c r="AA31" s="1648"/>
      <c r="AB31" s="1679"/>
      <c r="AC31" s="1722"/>
      <c r="AD31" s="1648"/>
      <c r="AE31" s="1619"/>
      <c r="AF31" s="1619"/>
      <c r="AG31" s="1679"/>
      <c r="AH31" s="1722"/>
      <c r="AI31" s="1648"/>
      <c r="AJ31" s="1619"/>
      <c r="AK31" s="1619"/>
      <c r="AL31" s="1619"/>
      <c r="AM31" s="1619"/>
      <c r="AN31" s="1619"/>
      <c r="AO31" s="1619"/>
      <c r="AP31" s="1619"/>
      <c r="AQ31" s="1679"/>
      <c r="AR31" s="1722"/>
      <c r="AS31" s="2067"/>
      <c r="AT31" s="267"/>
      <c r="AU31" s="267"/>
      <c r="AV31" s="267"/>
      <c r="AW31" s="267"/>
      <c r="AX31" s="267"/>
      <c r="AY31" s="267"/>
      <c r="AZ31" s="267"/>
      <c r="BA31" s="267"/>
      <c r="BB31" s="267"/>
      <c r="BC31" s="267"/>
      <c r="BD31" s="267"/>
    </row>
    <row r="32" spans="1:56" ht="30.75" customHeight="1">
      <c r="A32" s="1653"/>
      <c r="B32" s="2028">
        <v>3</v>
      </c>
      <c r="C32" s="2057" t="s">
        <v>172</v>
      </c>
      <c r="D32" s="1720"/>
      <c r="E32" s="1720"/>
      <c r="F32" s="1720"/>
      <c r="G32" s="1721"/>
      <c r="H32" s="2042" t="s">
        <v>79</v>
      </c>
      <c r="I32" s="286" t="s">
        <v>47</v>
      </c>
      <c r="J32" s="288"/>
      <c r="K32" s="288"/>
      <c r="L32" s="288">
        <v>0.1</v>
      </c>
      <c r="M32" s="288">
        <v>0.2</v>
      </c>
      <c r="N32" s="288">
        <v>0.3</v>
      </c>
      <c r="O32" s="288">
        <v>0.3</v>
      </c>
      <c r="P32" s="288">
        <v>0.1</v>
      </c>
      <c r="Q32" s="288"/>
      <c r="R32" s="288"/>
      <c r="S32" s="288"/>
      <c r="T32" s="288"/>
      <c r="U32" s="288"/>
      <c r="V32" s="289">
        <f t="shared" si="7"/>
        <v>1.0000000000000002</v>
      </c>
      <c r="W32" s="2056">
        <v>0.2</v>
      </c>
      <c r="X32" s="290">
        <f>V32*W32</f>
        <v>0.20000000000000007</v>
      </c>
      <c r="Y32" s="2026" t="s">
        <v>227</v>
      </c>
      <c r="Z32" s="1720"/>
      <c r="AA32" s="1721"/>
      <c r="AB32" s="2026" t="s">
        <v>228</v>
      </c>
      <c r="AC32" s="1720"/>
      <c r="AD32" s="1721"/>
      <c r="AE32" s="2027" t="s">
        <v>225</v>
      </c>
      <c r="AF32" s="2027"/>
      <c r="AG32" s="2026" t="s">
        <v>229</v>
      </c>
      <c r="AH32" s="1720"/>
      <c r="AI32" s="1721"/>
      <c r="AJ32" s="2027"/>
      <c r="AK32" s="2027"/>
      <c r="AL32" s="2027"/>
      <c r="AM32" s="2027"/>
      <c r="AN32" s="2027"/>
      <c r="AO32" s="2027"/>
      <c r="AP32" s="2027"/>
      <c r="AQ32" s="2028"/>
      <c r="AR32" s="1720"/>
      <c r="AS32" s="1872"/>
      <c r="AT32" s="267"/>
      <c r="AU32" s="267"/>
      <c r="AV32" s="267"/>
      <c r="AW32" s="267"/>
      <c r="AX32" s="267"/>
      <c r="AY32" s="267"/>
      <c r="AZ32" s="267"/>
      <c r="BA32" s="267"/>
      <c r="BB32" s="267"/>
      <c r="BC32" s="267"/>
      <c r="BD32" s="267"/>
    </row>
    <row r="33" spans="1:56" ht="30.75" customHeight="1">
      <c r="A33" s="1653"/>
      <c r="B33" s="1679"/>
      <c r="C33" s="1679"/>
      <c r="D33" s="1722"/>
      <c r="E33" s="1722"/>
      <c r="F33" s="1722"/>
      <c r="G33" s="1648"/>
      <c r="H33" s="2043"/>
      <c r="I33" s="293" t="s">
        <v>48</v>
      </c>
      <c r="J33" s="294"/>
      <c r="K33" s="294"/>
      <c r="L33" s="295">
        <v>0.1</v>
      </c>
      <c r="M33" s="295">
        <v>0.20499999999999999</v>
      </c>
      <c r="N33" s="295">
        <v>0.69499999999999995</v>
      </c>
      <c r="O33" s="295">
        <v>0</v>
      </c>
      <c r="P33" s="295">
        <v>0</v>
      </c>
      <c r="Q33" s="294"/>
      <c r="R33" s="294"/>
      <c r="S33" s="294"/>
      <c r="T33" s="294"/>
      <c r="U33" s="294"/>
      <c r="V33" s="296">
        <f t="shared" si="7"/>
        <v>1</v>
      </c>
      <c r="W33" s="1619"/>
      <c r="X33" s="297">
        <f>+V33*W32</f>
        <v>0.2</v>
      </c>
      <c r="Y33" s="1679"/>
      <c r="Z33" s="1722"/>
      <c r="AA33" s="1648"/>
      <c r="AB33" s="1679"/>
      <c r="AC33" s="1722"/>
      <c r="AD33" s="1648"/>
      <c r="AE33" s="1619"/>
      <c r="AF33" s="1619"/>
      <c r="AG33" s="1679"/>
      <c r="AH33" s="1722"/>
      <c r="AI33" s="1648"/>
      <c r="AJ33" s="1619"/>
      <c r="AK33" s="1619"/>
      <c r="AL33" s="1619"/>
      <c r="AM33" s="1619"/>
      <c r="AN33" s="1619"/>
      <c r="AO33" s="1619"/>
      <c r="AP33" s="1619"/>
      <c r="AQ33" s="1679"/>
      <c r="AR33" s="1722"/>
      <c r="AS33" s="2067"/>
      <c r="AT33" s="267"/>
      <c r="AU33" s="267"/>
      <c r="AV33" s="267"/>
      <c r="AW33" s="267"/>
      <c r="AX33" s="267"/>
      <c r="AY33" s="267"/>
      <c r="AZ33" s="267"/>
      <c r="BA33" s="267"/>
      <c r="BB33" s="267"/>
      <c r="BC33" s="267"/>
      <c r="BD33" s="267"/>
    </row>
    <row r="34" spans="1:56" ht="30.75" customHeight="1">
      <c r="A34" s="1653"/>
      <c r="B34" s="2028">
        <v>4</v>
      </c>
      <c r="C34" s="2057" t="s">
        <v>186</v>
      </c>
      <c r="D34" s="1720"/>
      <c r="E34" s="1720"/>
      <c r="F34" s="1720"/>
      <c r="G34" s="1721"/>
      <c r="H34" s="2042" t="s">
        <v>79</v>
      </c>
      <c r="I34" s="286" t="s">
        <v>47</v>
      </c>
      <c r="J34" s="288"/>
      <c r="K34" s="288"/>
      <c r="L34" s="288"/>
      <c r="M34" s="288">
        <v>0.2</v>
      </c>
      <c r="N34" s="288">
        <v>0.2</v>
      </c>
      <c r="O34" s="288">
        <v>0.2</v>
      </c>
      <c r="P34" s="288">
        <v>0.2</v>
      </c>
      <c r="Q34" s="288">
        <v>0.2</v>
      </c>
      <c r="R34" s="288"/>
      <c r="S34" s="288"/>
      <c r="T34" s="288"/>
      <c r="U34" s="288"/>
      <c r="V34" s="289">
        <f t="shared" si="7"/>
        <v>1</v>
      </c>
      <c r="W34" s="2056">
        <v>0.15</v>
      </c>
      <c r="X34" s="290">
        <f>V34*W34</f>
        <v>0.15</v>
      </c>
      <c r="Y34" s="2026"/>
      <c r="Z34" s="1720"/>
      <c r="AA34" s="1721"/>
      <c r="AB34" s="2026" t="s">
        <v>230</v>
      </c>
      <c r="AC34" s="1720"/>
      <c r="AD34" s="1721"/>
      <c r="AE34" s="2027" t="s">
        <v>231</v>
      </c>
      <c r="AF34" s="2027" t="s">
        <v>232</v>
      </c>
      <c r="AG34" s="2026" t="s">
        <v>233</v>
      </c>
      <c r="AH34" s="1720"/>
      <c r="AI34" s="1721"/>
      <c r="AJ34" s="2027" t="s">
        <v>234</v>
      </c>
      <c r="AK34" s="2027" t="s">
        <v>235</v>
      </c>
      <c r="AL34" s="2027"/>
      <c r="AM34" s="2027"/>
      <c r="AN34" s="2027"/>
      <c r="AO34" s="2027"/>
      <c r="AP34" s="2027"/>
      <c r="AQ34" s="2028"/>
      <c r="AR34" s="1720"/>
      <c r="AS34" s="1872"/>
      <c r="AT34" s="267"/>
      <c r="AU34" s="267"/>
      <c r="AV34" s="267"/>
      <c r="AW34" s="267"/>
      <c r="AX34" s="267"/>
      <c r="AY34" s="267"/>
      <c r="AZ34" s="267"/>
      <c r="BA34" s="267"/>
      <c r="BB34" s="267"/>
      <c r="BC34" s="267"/>
      <c r="BD34" s="267"/>
    </row>
    <row r="35" spans="1:56" ht="30.75" customHeight="1">
      <c r="A35" s="1653"/>
      <c r="B35" s="1679"/>
      <c r="C35" s="1679"/>
      <c r="D35" s="1722"/>
      <c r="E35" s="1722"/>
      <c r="F35" s="1722"/>
      <c r="G35" s="1648"/>
      <c r="H35" s="2043"/>
      <c r="I35" s="293" t="s">
        <v>48</v>
      </c>
      <c r="J35" s="294"/>
      <c r="K35" s="294"/>
      <c r="L35" s="294"/>
      <c r="M35" s="294">
        <v>0</v>
      </c>
      <c r="N35" s="295">
        <v>0</v>
      </c>
      <c r="O35" s="295">
        <v>0.53839999999999999</v>
      </c>
      <c r="P35" s="295">
        <v>0</v>
      </c>
      <c r="Q35" s="295">
        <v>0.46160000000000001</v>
      </c>
      <c r="R35" s="294"/>
      <c r="S35" s="294"/>
      <c r="T35" s="294"/>
      <c r="U35" s="294"/>
      <c r="V35" s="296">
        <f t="shared" si="7"/>
        <v>1</v>
      </c>
      <c r="W35" s="1619"/>
      <c r="X35" s="297">
        <f>+V35*W34</f>
        <v>0.15</v>
      </c>
      <c r="Y35" s="1679"/>
      <c r="Z35" s="1722"/>
      <c r="AA35" s="1648"/>
      <c r="AB35" s="1679"/>
      <c r="AC35" s="1722"/>
      <c r="AD35" s="1648"/>
      <c r="AE35" s="1619"/>
      <c r="AF35" s="1619"/>
      <c r="AG35" s="1679"/>
      <c r="AH35" s="1722"/>
      <c r="AI35" s="1648"/>
      <c r="AJ35" s="1619"/>
      <c r="AK35" s="1619"/>
      <c r="AL35" s="1619"/>
      <c r="AM35" s="1619"/>
      <c r="AN35" s="1619"/>
      <c r="AO35" s="1619"/>
      <c r="AP35" s="1619"/>
      <c r="AQ35" s="1679"/>
      <c r="AR35" s="1722"/>
      <c r="AS35" s="2067"/>
      <c r="AT35" s="267"/>
      <c r="AU35" s="267"/>
      <c r="AV35" s="267"/>
      <c r="AW35" s="267"/>
      <c r="AX35" s="267"/>
      <c r="AY35" s="267"/>
      <c r="AZ35" s="267"/>
      <c r="BA35" s="267"/>
      <c r="BB35" s="267"/>
      <c r="BC35" s="267"/>
      <c r="BD35" s="267"/>
    </row>
    <row r="36" spans="1:56" ht="30.75" customHeight="1">
      <c r="A36" s="1653"/>
      <c r="B36" s="2028">
        <v>5</v>
      </c>
      <c r="C36" s="2057" t="s">
        <v>198</v>
      </c>
      <c r="D36" s="1720"/>
      <c r="E36" s="1720"/>
      <c r="F36" s="1720"/>
      <c r="G36" s="1721"/>
      <c r="H36" s="2042" t="s">
        <v>79</v>
      </c>
      <c r="I36" s="286" t="s">
        <v>47</v>
      </c>
      <c r="J36" s="288"/>
      <c r="K36" s="288"/>
      <c r="L36" s="288"/>
      <c r="M36" s="288"/>
      <c r="N36" s="288"/>
      <c r="O36" s="288"/>
      <c r="P36" s="288"/>
      <c r="Q36" s="288"/>
      <c r="R36" s="288">
        <v>0.5</v>
      </c>
      <c r="S36" s="288">
        <v>0.5</v>
      </c>
      <c r="T36" s="288"/>
      <c r="U36" s="288"/>
      <c r="V36" s="289">
        <f t="shared" si="7"/>
        <v>1</v>
      </c>
      <c r="W36" s="2056">
        <v>0.05</v>
      </c>
      <c r="X36" s="290">
        <f>V36*W36</f>
        <v>0.05</v>
      </c>
      <c r="Y36" s="2026"/>
      <c r="Z36" s="1720"/>
      <c r="AA36" s="1721"/>
      <c r="AB36" s="2026"/>
      <c r="AC36" s="1720"/>
      <c r="AD36" s="1721"/>
      <c r="AE36" s="2029"/>
      <c r="AF36" s="2029"/>
      <c r="AG36" s="2026"/>
      <c r="AH36" s="1720"/>
      <c r="AI36" s="1721"/>
      <c r="AJ36" s="2029"/>
      <c r="AK36" s="2029"/>
      <c r="AL36" s="2027" t="s">
        <v>236</v>
      </c>
      <c r="AM36" s="2027" t="s">
        <v>236</v>
      </c>
      <c r="AN36" s="2027" t="s">
        <v>237</v>
      </c>
      <c r="AO36" s="2027" t="s">
        <v>238</v>
      </c>
      <c r="AP36" s="2027"/>
      <c r="AQ36" s="2026" t="s">
        <v>239</v>
      </c>
      <c r="AR36" s="1720"/>
      <c r="AS36" s="1872"/>
      <c r="AT36" s="267"/>
      <c r="AU36" s="267"/>
      <c r="AV36" s="267"/>
      <c r="AW36" s="267"/>
      <c r="AX36" s="267"/>
      <c r="AY36" s="267"/>
      <c r="AZ36" s="267"/>
      <c r="BA36" s="267"/>
      <c r="BB36" s="267"/>
      <c r="BC36" s="267"/>
      <c r="BD36" s="267"/>
    </row>
    <row r="37" spans="1:56" ht="30.75" customHeight="1">
      <c r="A37" s="1653"/>
      <c r="B37" s="1679"/>
      <c r="C37" s="1679"/>
      <c r="D37" s="1722"/>
      <c r="E37" s="1722"/>
      <c r="F37" s="1722"/>
      <c r="G37" s="1648"/>
      <c r="H37" s="2043"/>
      <c r="I37" s="293" t="s">
        <v>48</v>
      </c>
      <c r="J37" s="294"/>
      <c r="K37" s="294"/>
      <c r="L37" s="294"/>
      <c r="M37" s="294"/>
      <c r="N37" s="294"/>
      <c r="O37" s="294"/>
      <c r="P37" s="294"/>
      <c r="Q37" s="294"/>
      <c r="R37" s="295">
        <v>0.4</v>
      </c>
      <c r="S37" s="295">
        <v>0.2</v>
      </c>
      <c r="T37" s="295">
        <v>0.4</v>
      </c>
      <c r="U37" s="294"/>
      <c r="V37" s="296">
        <f t="shared" si="7"/>
        <v>1</v>
      </c>
      <c r="W37" s="1619"/>
      <c r="X37" s="297">
        <f>+V37*W36</f>
        <v>0.05</v>
      </c>
      <c r="Y37" s="1679"/>
      <c r="Z37" s="1722"/>
      <c r="AA37" s="1648"/>
      <c r="AB37" s="1679"/>
      <c r="AC37" s="1722"/>
      <c r="AD37" s="1648"/>
      <c r="AE37" s="1619"/>
      <c r="AF37" s="1619"/>
      <c r="AG37" s="1679"/>
      <c r="AH37" s="1722"/>
      <c r="AI37" s="1648"/>
      <c r="AJ37" s="1619"/>
      <c r="AK37" s="1619"/>
      <c r="AL37" s="1619"/>
      <c r="AM37" s="1619"/>
      <c r="AN37" s="1619"/>
      <c r="AO37" s="1619"/>
      <c r="AP37" s="1619"/>
      <c r="AQ37" s="1679"/>
      <c r="AR37" s="1722"/>
      <c r="AS37" s="2067"/>
      <c r="AT37" s="267"/>
      <c r="AU37" s="267"/>
      <c r="AV37" s="267"/>
      <c r="AW37" s="267"/>
      <c r="AX37" s="267"/>
      <c r="AY37" s="267"/>
      <c r="AZ37" s="267"/>
      <c r="BA37" s="267"/>
      <c r="BB37" s="267"/>
      <c r="BC37" s="267"/>
      <c r="BD37" s="267"/>
    </row>
    <row r="38" spans="1:56" ht="12.75" hidden="1" customHeight="1">
      <c r="A38" s="1653"/>
      <c r="B38" s="2028">
        <v>6</v>
      </c>
      <c r="C38" s="2057"/>
      <c r="D38" s="1720"/>
      <c r="E38" s="1720"/>
      <c r="F38" s="1720"/>
      <c r="G38" s="1721"/>
      <c r="H38" s="2042" t="s">
        <v>79</v>
      </c>
      <c r="I38" s="286" t="s">
        <v>47</v>
      </c>
      <c r="J38" s="288"/>
      <c r="K38" s="316"/>
      <c r="L38" s="316"/>
      <c r="M38" s="316"/>
      <c r="N38" s="316"/>
      <c r="O38" s="316"/>
      <c r="P38" s="316"/>
      <c r="Q38" s="316"/>
      <c r="R38" s="316"/>
      <c r="S38" s="316"/>
      <c r="T38" s="316"/>
      <c r="U38" s="316"/>
      <c r="V38" s="289">
        <f t="shared" si="7"/>
        <v>0</v>
      </c>
      <c r="W38" s="2056"/>
      <c r="X38" s="290">
        <f>V38*W38</f>
        <v>0</v>
      </c>
      <c r="Y38" s="2028"/>
      <c r="Z38" s="1720"/>
      <c r="AA38" s="1721"/>
      <c r="AB38" s="2028"/>
      <c r="AC38" s="1720"/>
      <c r="AD38" s="1721"/>
      <c r="AE38" s="318"/>
      <c r="AF38" s="318"/>
      <c r="AG38" s="2028"/>
      <c r="AH38" s="1720"/>
      <c r="AI38" s="1721"/>
      <c r="AJ38" s="318"/>
      <c r="AK38" s="318"/>
      <c r="AL38" s="318"/>
      <c r="AM38" s="319"/>
      <c r="AN38" s="319"/>
      <c r="AO38" s="319"/>
      <c r="AP38" s="319"/>
      <c r="AQ38" s="2028"/>
      <c r="AR38" s="1720"/>
      <c r="AS38" s="1872"/>
      <c r="AT38" s="267"/>
      <c r="AU38" s="267"/>
      <c r="AV38" s="267"/>
      <c r="AW38" s="267"/>
      <c r="AX38" s="267"/>
      <c r="AY38" s="267"/>
      <c r="AZ38" s="267"/>
      <c r="BA38" s="267"/>
      <c r="BB38" s="267"/>
      <c r="BC38" s="267"/>
      <c r="BD38" s="267"/>
    </row>
    <row r="39" spans="1:56" ht="12.75" hidden="1" customHeight="1">
      <c r="A39" s="1653"/>
      <c r="B39" s="1679"/>
      <c r="C39" s="1679"/>
      <c r="D39" s="1722"/>
      <c r="E39" s="1722"/>
      <c r="F39" s="1722"/>
      <c r="G39" s="1648"/>
      <c r="H39" s="2043"/>
      <c r="I39" s="293" t="s">
        <v>48</v>
      </c>
      <c r="J39" s="288"/>
      <c r="K39" s="316"/>
      <c r="L39" s="316"/>
      <c r="M39" s="316"/>
      <c r="N39" s="316"/>
      <c r="O39" s="316"/>
      <c r="P39" s="316"/>
      <c r="Q39" s="316"/>
      <c r="R39" s="316"/>
      <c r="S39" s="316"/>
      <c r="T39" s="316"/>
      <c r="U39" s="316"/>
      <c r="V39" s="313">
        <f t="shared" si="7"/>
        <v>0</v>
      </c>
      <c r="W39" s="1619"/>
      <c r="X39" s="297">
        <f>+V39*W38</f>
        <v>0</v>
      </c>
      <c r="Y39" s="1679"/>
      <c r="Z39" s="1722"/>
      <c r="AA39" s="1648"/>
      <c r="AB39" s="1679"/>
      <c r="AC39" s="1722"/>
      <c r="AD39" s="1648"/>
      <c r="AE39" s="318"/>
      <c r="AF39" s="318"/>
      <c r="AG39" s="1679"/>
      <c r="AH39" s="1722"/>
      <c r="AI39" s="1648"/>
      <c r="AJ39" s="318"/>
      <c r="AK39" s="318"/>
      <c r="AL39" s="318"/>
      <c r="AM39" s="319"/>
      <c r="AN39" s="319"/>
      <c r="AO39" s="319"/>
      <c r="AP39" s="319"/>
      <c r="AQ39" s="1679"/>
      <c r="AR39" s="1722"/>
      <c r="AS39" s="2067"/>
      <c r="AT39" s="267"/>
      <c r="AU39" s="267"/>
      <c r="AV39" s="267"/>
      <c r="AW39" s="267"/>
      <c r="AX39" s="267"/>
      <c r="AY39" s="267"/>
      <c r="AZ39" s="267"/>
      <c r="BA39" s="267"/>
      <c r="BB39" s="267"/>
      <c r="BC39" s="267"/>
      <c r="BD39" s="267"/>
    </row>
    <row r="40" spans="1:56" ht="12.75" hidden="1" customHeight="1">
      <c r="A40" s="1653"/>
      <c r="B40" s="2028">
        <v>7</v>
      </c>
      <c r="C40" s="2057"/>
      <c r="D40" s="1720"/>
      <c r="E40" s="1720"/>
      <c r="F40" s="1720"/>
      <c r="G40" s="1721"/>
      <c r="H40" s="2042" t="s">
        <v>79</v>
      </c>
      <c r="I40" s="286" t="s">
        <v>47</v>
      </c>
      <c r="J40" s="288"/>
      <c r="K40" s="316"/>
      <c r="L40" s="316"/>
      <c r="M40" s="316"/>
      <c r="N40" s="316"/>
      <c r="O40" s="316"/>
      <c r="P40" s="316"/>
      <c r="Q40" s="316"/>
      <c r="R40" s="316"/>
      <c r="S40" s="316"/>
      <c r="T40" s="316"/>
      <c r="U40" s="316"/>
      <c r="V40" s="289">
        <f t="shared" si="7"/>
        <v>0</v>
      </c>
      <c r="W40" s="2056"/>
      <c r="X40" s="290">
        <f>V40*W40</f>
        <v>0</v>
      </c>
      <c r="Y40" s="2028"/>
      <c r="Z40" s="1720"/>
      <c r="AA40" s="1721"/>
      <c r="AB40" s="2028"/>
      <c r="AC40" s="1720"/>
      <c r="AD40" s="1721"/>
      <c r="AE40" s="318"/>
      <c r="AF40" s="318"/>
      <c r="AG40" s="2028"/>
      <c r="AH40" s="1720"/>
      <c r="AI40" s="1721"/>
      <c r="AJ40" s="318"/>
      <c r="AK40" s="318"/>
      <c r="AL40" s="318"/>
      <c r="AM40" s="319"/>
      <c r="AN40" s="319"/>
      <c r="AO40" s="319"/>
      <c r="AP40" s="319"/>
      <c r="AQ40" s="2028"/>
      <c r="AR40" s="1720"/>
      <c r="AS40" s="1872"/>
      <c r="AT40" s="267"/>
      <c r="AU40" s="267"/>
      <c r="AV40" s="267"/>
      <c r="AW40" s="267"/>
      <c r="AX40" s="267"/>
      <c r="AY40" s="267"/>
      <c r="AZ40" s="267"/>
      <c r="BA40" s="267"/>
      <c r="BB40" s="267"/>
      <c r="BC40" s="267"/>
      <c r="BD40" s="267"/>
    </row>
    <row r="41" spans="1:56" ht="12.75" hidden="1" customHeight="1">
      <c r="A41" s="1814"/>
      <c r="B41" s="1678"/>
      <c r="C41" s="1679"/>
      <c r="D41" s="1722"/>
      <c r="E41" s="1722"/>
      <c r="F41" s="1722"/>
      <c r="G41" s="1648"/>
      <c r="H41" s="2079"/>
      <c r="I41" s="321" t="s">
        <v>48</v>
      </c>
      <c r="J41" s="288"/>
      <c r="K41" s="316"/>
      <c r="L41" s="316"/>
      <c r="M41" s="316"/>
      <c r="N41" s="316"/>
      <c r="O41" s="316"/>
      <c r="P41" s="316"/>
      <c r="Q41" s="316"/>
      <c r="R41" s="316"/>
      <c r="S41" s="316"/>
      <c r="T41" s="316"/>
      <c r="U41" s="316"/>
      <c r="V41" s="322">
        <f t="shared" si="7"/>
        <v>0</v>
      </c>
      <c r="W41" s="1612"/>
      <c r="X41" s="323">
        <f>+V41*W40</f>
        <v>0</v>
      </c>
      <c r="Y41" s="1679"/>
      <c r="Z41" s="1722"/>
      <c r="AA41" s="1648"/>
      <c r="AB41" s="1679"/>
      <c r="AC41" s="1722"/>
      <c r="AD41" s="1648"/>
      <c r="AE41" s="318"/>
      <c r="AF41" s="318"/>
      <c r="AG41" s="1679"/>
      <c r="AH41" s="1722"/>
      <c r="AI41" s="1648"/>
      <c r="AJ41" s="318"/>
      <c r="AK41" s="318"/>
      <c r="AL41" s="318"/>
      <c r="AM41" s="319"/>
      <c r="AN41" s="319"/>
      <c r="AO41" s="319"/>
      <c r="AP41" s="319"/>
      <c r="AQ41" s="1679"/>
      <c r="AR41" s="1722"/>
      <c r="AS41" s="2067"/>
      <c r="AT41" s="267"/>
      <c r="AU41" s="267"/>
      <c r="AV41" s="267"/>
      <c r="AW41" s="267"/>
      <c r="AX41" s="267"/>
      <c r="AY41" s="267"/>
      <c r="AZ41" s="267"/>
      <c r="BA41" s="267"/>
      <c r="BB41" s="267"/>
      <c r="BC41" s="267"/>
      <c r="BD41" s="267"/>
    </row>
    <row r="42" spans="1:56" ht="12.75" customHeight="1">
      <c r="A42" s="2059"/>
      <c r="B42" s="2060" t="s">
        <v>103</v>
      </c>
      <c r="C42" s="1720"/>
      <c r="D42" s="1720"/>
      <c r="E42" s="1720"/>
      <c r="F42" s="1720"/>
      <c r="G42" s="1721"/>
      <c r="H42" s="2083" t="s">
        <v>79</v>
      </c>
      <c r="I42" s="326" t="s">
        <v>47</v>
      </c>
      <c r="J42" s="353"/>
      <c r="K42" s="354">
        <f t="shared" ref="K42:U42" si="8">+K28*$W$28+K30*$W$30+K32*$W$32+K34*$W$34+K36*$W$36+K38*$W$38+K40*$W$40</f>
        <v>4.0000000000000008E-2</v>
      </c>
      <c r="L42" s="354">
        <f t="shared" si="8"/>
        <v>0.14000000000000001</v>
      </c>
      <c r="M42" s="354">
        <f t="shared" si="8"/>
        <v>0.19000000000000003</v>
      </c>
      <c r="N42" s="354">
        <f t="shared" si="8"/>
        <v>0.21000000000000002</v>
      </c>
      <c r="O42" s="354">
        <f t="shared" si="8"/>
        <v>0.21000000000000002</v>
      </c>
      <c r="P42" s="354">
        <f t="shared" si="8"/>
        <v>0.13</v>
      </c>
      <c r="Q42" s="354">
        <f t="shared" si="8"/>
        <v>0.03</v>
      </c>
      <c r="R42" s="354">
        <f t="shared" si="8"/>
        <v>2.5000000000000001E-2</v>
      </c>
      <c r="S42" s="354">
        <f t="shared" si="8"/>
        <v>2.5000000000000001E-2</v>
      </c>
      <c r="T42" s="354">
        <f t="shared" si="8"/>
        <v>0</v>
      </c>
      <c r="U42" s="354">
        <f t="shared" si="8"/>
        <v>0</v>
      </c>
      <c r="V42" s="331">
        <f t="shared" si="7"/>
        <v>1</v>
      </c>
      <c r="W42" s="2076">
        <f>SUM(W28+W30+W32+W34+W36+W38+W40)</f>
        <v>1</v>
      </c>
      <c r="X42" s="331">
        <f>V42*W42</f>
        <v>1</v>
      </c>
      <c r="Y42" s="2034"/>
      <c r="Z42" s="1720"/>
      <c r="AA42" s="1721"/>
      <c r="AB42" s="2034"/>
      <c r="AC42" s="1720"/>
      <c r="AD42" s="1721"/>
      <c r="AE42" s="2033"/>
      <c r="AF42" s="2033"/>
      <c r="AG42" s="2034"/>
      <c r="AH42" s="1720"/>
      <c r="AI42" s="1721"/>
      <c r="AJ42" s="2033"/>
      <c r="AK42" s="2033"/>
      <c r="AL42" s="2033"/>
      <c r="AM42" s="2033"/>
      <c r="AN42" s="2033"/>
      <c r="AO42" s="2033"/>
      <c r="AP42" s="2033"/>
      <c r="AQ42" s="2034"/>
      <c r="AR42" s="1720"/>
      <c r="AS42" s="1872"/>
      <c r="AT42" s="332"/>
      <c r="AU42" s="267"/>
      <c r="AV42" s="267"/>
      <c r="AW42" s="267"/>
      <c r="AX42" s="267"/>
      <c r="AY42" s="267"/>
      <c r="AZ42" s="267"/>
      <c r="BA42" s="267"/>
      <c r="BB42" s="267"/>
      <c r="BC42" s="267"/>
      <c r="BD42" s="267"/>
    </row>
    <row r="43" spans="1:56" ht="12.75" customHeight="1">
      <c r="A43" s="1654"/>
      <c r="B43" s="1696"/>
      <c r="C43" s="1666"/>
      <c r="D43" s="1666"/>
      <c r="E43" s="1666"/>
      <c r="F43" s="1666"/>
      <c r="G43" s="1651"/>
      <c r="H43" s="1617"/>
      <c r="I43" s="334" t="s">
        <v>48</v>
      </c>
      <c r="J43" s="353"/>
      <c r="K43" s="354">
        <f t="shared" ref="K43:U43" si="9">+K29*$W$28+K31*$W$30+K33*$W$32+K35*$W$34+K37*$W$36+K39*$W$38+K41*$W$40</f>
        <v>4.0000000000000008E-2</v>
      </c>
      <c r="L43" s="354">
        <f t="shared" si="9"/>
        <v>0.32696000000000003</v>
      </c>
      <c r="M43" s="354">
        <f t="shared" si="9"/>
        <v>0.21404000000000004</v>
      </c>
      <c r="N43" s="354">
        <f t="shared" si="9"/>
        <v>0.17899999999999999</v>
      </c>
      <c r="O43" s="354">
        <f t="shared" si="9"/>
        <v>0.12076000000000001</v>
      </c>
      <c r="P43" s="354">
        <f t="shared" si="9"/>
        <v>0</v>
      </c>
      <c r="Q43" s="354">
        <f t="shared" si="9"/>
        <v>6.9239999999999996E-2</v>
      </c>
      <c r="R43" s="354">
        <f t="shared" si="9"/>
        <v>2.0000000000000004E-2</v>
      </c>
      <c r="S43" s="354">
        <f t="shared" si="9"/>
        <v>1.0000000000000002E-2</v>
      </c>
      <c r="T43" s="354">
        <f t="shared" si="9"/>
        <v>2.0000000000000004E-2</v>
      </c>
      <c r="U43" s="354">
        <f t="shared" si="9"/>
        <v>0</v>
      </c>
      <c r="V43" s="336">
        <f t="shared" si="7"/>
        <v>1</v>
      </c>
      <c r="W43" s="1617"/>
      <c r="X43" s="338">
        <f>+V43*W42</f>
        <v>1</v>
      </c>
      <c r="Y43" s="1696"/>
      <c r="Z43" s="1666"/>
      <c r="AA43" s="1651"/>
      <c r="AB43" s="1696"/>
      <c r="AC43" s="1666"/>
      <c r="AD43" s="1651"/>
      <c r="AE43" s="1617"/>
      <c r="AF43" s="1617"/>
      <c r="AG43" s="1696"/>
      <c r="AH43" s="1666"/>
      <c r="AI43" s="1651"/>
      <c r="AJ43" s="1617"/>
      <c r="AK43" s="1617"/>
      <c r="AL43" s="1617"/>
      <c r="AM43" s="1617"/>
      <c r="AN43" s="1617"/>
      <c r="AO43" s="1617"/>
      <c r="AP43" s="1617"/>
      <c r="AQ43" s="1696"/>
      <c r="AR43" s="1666"/>
      <c r="AS43" s="1841"/>
      <c r="AT43" s="332"/>
      <c r="AU43" s="267"/>
      <c r="AV43" s="267"/>
      <c r="AW43" s="267"/>
      <c r="AX43" s="267"/>
      <c r="AY43" s="267"/>
      <c r="AZ43" s="267"/>
      <c r="BA43" s="267"/>
      <c r="BB43" s="267"/>
      <c r="BC43" s="267"/>
      <c r="BD43" s="267"/>
    </row>
    <row r="44" spans="1:56" ht="24.75" customHeight="1">
      <c r="A44" s="2048" t="s">
        <v>107</v>
      </c>
      <c r="B44" s="1664"/>
      <c r="C44" s="261" t="s">
        <v>108</v>
      </c>
      <c r="D44" s="261" t="s">
        <v>109</v>
      </c>
      <c r="E44" s="261" t="s">
        <v>28</v>
      </c>
      <c r="F44" s="261" t="s">
        <v>110</v>
      </c>
      <c r="G44" s="340" t="s">
        <v>111</v>
      </c>
      <c r="H44" s="2080" t="s">
        <v>112</v>
      </c>
      <c r="I44" s="1866"/>
      <c r="J44" s="261" t="s">
        <v>63</v>
      </c>
      <c r="K44" s="261" t="s">
        <v>64</v>
      </c>
      <c r="L44" s="261" t="s">
        <v>65</v>
      </c>
      <c r="M44" s="261" t="s">
        <v>66</v>
      </c>
      <c r="N44" s="261" t="s">
        <v>67</v>
      </c>
      <c r="O44" s="261" t="s">
        <v>68</v>
      </c>
      <c r="P44" s="261" t="s">
        <v>69</v>
      </c>
      <c r="Q44" s="261" t="s">
        <v>70</v>
      </c>
      <c r="R44" s="261" t="s">
        <v>71</v>
      </c>
      <c r="S44" s="261" t="s">
        <v>72</v>
      </c>
      <c r="T44" s="261" t="s">
        <v>73</v>
      </c>
      <c r="U44" s="261" t="s">
        <v>74</v>
      </c>
      <c r="V44" s="261" t="s">
        <v>75</v>
      </c>
      <c r="W44" s="261" t="s">
        <v>76</v>
      </c>
      <c r="X44" s="261" t="s">
        <v>77</v>
      </c>
      <c r="Y44" s="2080" t="s">
        <v>113</v>
      </c>
      <c r="Z44" s="1863"/>
      <c r="AA44" s="1866"/>
      <c r="AB44" s="2030" t="s">
        <v>114</v>
      </c>
      <c r="AC44" s="2036"/>
      <c r="AD44" s="2031"/>
      <c r="AE44" s="266" t="s">
        <v>115</v>
      </c>
      <c r="AF44" s="266" t="s">
        <v>116</v>
      </c>
      <c r="AG44" s="2030" t="s">
        <v>117</v>
      </c>
      <c r="AH44" s="2036"/>
      <c r="AI44" s="2031"/>
      <c r="AJ44" s="266" t="s">
        <v>118</v>
      </c>
      <c r="AK44" s="266" t="s">
        <v>119</v>
      </c>
      <c r="AL44" s="266" t="s">
        <v>120</v>
      </c>
      <c r="AM44" s="266" t="s">
        <v>121</v>
      </c>
      <c r="AN44" s="265" t="s">
        <v>122</v>
      </c>
      <c r="AO44" s="265" t="s">
        <v>123</v>
      </c>
      <c r="AP44" s="265" t="s">
        <v>124</v>
      </c>
      <c r="AQ44" s="2030" t="s">
        <v>125</v>
      </c>
      <c r="AR44" s="2036"/>
      <c r="AS44" s="2037"/>
      <c r="AT44" s="267"/>
      <c r="AU44" s="267"/>
      <c r="AV44" s="267"/>
      <c r="AW44" s="267"/>
      <c r="AX44" s="267"/>
      <c r="AY44" s="267"/>
      <c r="AZ44" s="267"/>
      <c r="BA44" s="267"/>
      <c r="BB44" s="267"/>
      <c r="BC44" s="267"/>
      <c r="BD44" s="267"/>
    </row>
    <row r="45" spans="1:56" ht="54" customHeight="1">
      <c r="A45" s="1796"/>
      <c r="B45" s="1713"/>
      <c r="C45" s="2046" t="s">
        <v>50</v>
      </c>
      <c r="D45" s="2046" t="s">
        <v>240</v>
      </c>
      <c r="E45" s="2082">
        <v>15000</v>
      </c>
      <c r="F45" s="2046" t="s">
        <v>241</v>
      </c>
      <c r="G45" s="2046" t="s">
        <v>132</v>
      </c>
      <c r="H45" s="2041" t="s">
        <v>47</v>
      </c>
      <c r="I45" s="1701"/>
      <c r="J45" s="355"/>
      <c r="K45" s="356">
        <v>197</v>
      </c>
      <c r="L45" s="356">
        <v>1500</v>
      </c>
      <c r="M45" s="356">
        <v>1500</v>
      </c>
      <c r="N45" s="356">
        <v>1500</v>
      </c>
      <c r="O45" s="356">
        <v>1500</v>
      </c>
      <c r="P45" s="356">
        <v>1500</v>
      </c>
      <c r="Q45" s="356">
        <v>1500</v>
      </c>
      <c r="R45" s="356">
        <v>1500</v>
      </c>
      <c r="S45" s="356">
        <v>1500</v>
      </c>
      <c r="T45" s="356">
        <v>1500</v>
      </c>
      <c r="U45" s="356">
        <v>1303</v>
      </c>
      <c r="V45" s="272">
        <f t="shared" ref="V45:V46" si="10">SUM(J45:U45)</f>
        <v>15000</v>
      </c>
      <c r="W45" s="2039">
        <v>0.2</v>
      </c>
      <c r="X45" s="273">
        <f>+(V45/V45)*W45</f>
        <v>0.2</v>
      </c>
      <c r="Y45" s="2035" t="s">
        <v>242</v>
      </c>
      <c r="Z45" s="1720"/>
      <c r="AA45" s="1721"/>
      <c r="AB45" s="2035" t="s">
        <v>243</v>
      </c>
      <c r="AC45" s="1720"/>
      <c r="AD45" s="1721"/>
      <c r="AE45" s="2032" t="s">
        <v>245</v>
      </c>
      <c r="AF45" s="2032" t="s">
        <v>246</v>
      </c>
      <c r="AG45" s="2038" t="s">
        <v>247</v>
      </c>
      <c r="AH45" s="1720"/>
      <c r="AI45" s="1720"/>
      <c r="AJ45" s="2032" t="s">
        <v>248</v>
      </c>
      <c r="AK45" s="2032" t="s">
        <v>249</v>
      </c>
      <c r="AL45" s="2032" t="s">
        <v>250</v>
      </c>
      <c r="AM45" s="2032" t="s">
        <v>251</v>
      </c>
      <c r="AN45" s="2032" t="s">
        <v>252</v>
      </c>
      <c r="AO45" s="2068" t="s">
        <v>253</v>
      </c>
      <c r="AP45" s="2032" t="s">
        <v>254</v>
      </c>
      <c r="AQ45" s="2035" t="s">
        <v>255</v>
      </c>
      <c r="AR45" s="1720"/>
      <c r="AS45" s="1721"/>
      <c r="AT45" s="267"/>
      <c r="AU45" s="275">
        <f>((($J45+$K45+$L45)*100%)/$V45)*$W45</f>
        <v>2.262666666666667E-2</v>
      </c>
      <c r="AV45" s="275">
        <f>((($M45+$N45+$O45)*100%)/$V45)*$W45</f>
        <v>0.06</v>
      </c>
      <c r="AW45" s="275">
        <f>((($P45+$Q45+$R45)*100%)/$V45)*$W45</f>
        <v>0.06</v>
      </c>
      <c r="AX45" s="275">
        <f>((($S45+$T45+$U45)*100%)/$V45)*$W45</f>
        <v>5.7373333333333332E-2</v>
      </c>
      <c r="AY45" s="267"/>
      <c r="AZ45" s="267"/>
      <c r="BA45" s="267"/>
      <c r="BB45" s="267"/>
      <c r="BC45" s="267"/>
      <c r="BD45" s="267"/>
    </row>
    <row r="46" spans="1:56" ht="51.75" customHeight="1">
      <c r="A46" s="2062"/>
      <c r="B46" s="1648"/>
      <c r="C46" s="1619"/>
      <c r="D46" s="1619"/>
      <c r="E46" s="1619"/>
      <c r="F46" s="1619"/>
      <c r="G46" s="1619"/>
      <c r="H46" s="2081" t="s">
        <v>78</v>
      </c>
      <c r="I46" s="1648"/>
      <c r="J46" s="357"/>
      <c r="K46" s="358">
        <v>197</v>
      </c>
      <c r="L46" s="358">
        <v>3813</v>
      </c>
      <c r="M46" s="358">
        <v>2665</v>
      </c>
      <c r="N46" s="358">
        <v>2631</v>
      </c>
      <c r="O46" s="358">
        <v>2249</v>
      </c>
      <c r="P46" s="358">
        <v>1555</v>
      </c>
      <c r="Q46" s="358">
        <v>291</v>
      </c>
      <c r="R46" s="358">
        <v>503</v>
      </c>
      <c r="S46" s="358">
        <v>600</v>
      </c>
      <c r="T46" s="358">
        <v>496</v>
      </c>
      <c r="U46" s="359"/>
      <c r="V46" s="282">
        <f t="shared" si="10"/>
        <v>15000</v>
      </c>
      <c r="W46" s="1619"/>
      <c r="X46" s="273">
        <f>+V46/V45*W45</f>
        <v>0.2</v>
      </c>
      <c r="Y46" s="1679"/>
      <c r="Z46" s="1722"/>
      <c r="AA46" s="1648"/>
      <c r="AB46" s="1679"/>
      <c r="AC46" s="1722"/>
      <c r="AD46" s="1648"/>
      <c r="AE46" s="1619"/>
      <c r="AF46" s="1619"/>
      <c r="AG46" s="1715"/>
      <c r="AH46" s="1715"/>
      <c r="AI46" s="1715"/>
      <c r="AJ46" s="1619"/>
      <c r="AK46" s="1619"/>
      <c r="AL46" s="1619"/>
      <c r="AM46" s="1619"/>
      <c r="AN46" s="1619"/>
      <c r="AO46" s="1619"/>
      <c r="AP46" s="1619"/>
      <c r="AQ46" s="1678"/>
      <c r="AR46" s="1715"/>
      <c r="AS46" s="1713"/>
      <c r="AT46" s="267"/>
      <c r="AU46" s="267"/>
      <c r="AV46" s="267"/>
      <c r="AW46" s="267"/>
      <c r="AX46" s="267"/>
      <c r="AY46" s="267"/>
      <c r="AZ46" s="267"/>
      <c r="BA46" s="267"/>
      <c r="BB46" s="267"/>
      <c r="BC46" s="267"/>
      <c r="BD46" s="267"/>
    </row>
    <row r="47" spans="1:56" ht="12.75" customHeight="1">
      <c r="A47" s="2063" t="s">
        <v>256</v>
      </c>
      <c r="B47" s="2047" t="s">
        <v>34</v>
      </c>
      <c r="C47" s="1700"/>
      <c r="D47" s="1700"/>
      <c r="E47" s="1700"/>
      <c r="F47" s="1700"/>
      <c r="G47" s="1700"/>
      <c r="H47" s="1700"/>
      <c r="I47" s="1700"/>
      <c r="J47" s="1700"/>
      <c r="K47" s="1700"/>
      <c r="L47" s="1700"/>
      <c r="M47" s="1700"/>
      <c r="N47" s="1700"/>
      <c r="O47" s="1700"/>
      <c r="P47" s="1700"/>
      <c r="Q47" s="1700"/>
      <c r="R47" s="1700"/>
      <c r="S47" s="1700"/>
      <c r="T47" s="1700"/>
      <c r="U47" s="1700"/>
      <c r="V47" s="1700"/>
      <c r="W47" s="1700"/>
      <c r="X47" s="1700"/>
      <c r="Y47" s="1700"/>
      <c r="Z47" s="1700"/>
      <c r="AA47" s="1700"/>
      <c r="AB47" s="1700"/>
      <c r="AC47" s="1700"/>
      <c r="AD47" s="1700"/>
      <c r="AE47" s="1700"/>
      <c r="AF47" s="1700"/>
      <c r="AG47" s="1700"/>
      <c r="AH47" s="1700"/>
      <c r="AI47" s="1700"/>
      <c r="AJ47" s="1700"/>
      <c r="AK47" s="1700"/>
      <c r="AL47" s="1700"/>
      <c r="AM47" s="1700"/>
      <c r="AN47" s="1700"/>
      <c r="AO47" s="1700"/>
      <c r="AP47" s="1700"/>
      <c r="AQ47" s="1700"/>
      <c r="AR47" s="1700"/>
      <c r="AS47" s="1874"/>
      <c r="AT47" s="267"/>
      <c r="AU47" s="267"/>
      <c r="AV47" s="267"/>
      <c r="AW47" s="267"/>
      <c r="AX47" s="267"/>
      <c r="AY47" s="267"/>
      <c r="AZ47" s="267"/>
      <c r="BA47" s="267"/>
      <c r="BB47" s="267"/>
      <c r="BC47" s="267"/>
      <c r="BD47" s="267"/>
    </row>
    <row r="48" spans="1:56" ht="35.25" customHeight="1">
      <c r="A48" s="1653"/>
      <c r="B48" s="2028">
        <v>1</v>
      </c>
      <c r="C48" s="2057" t="s">
        <v>257</v>
      </c>
      <c r="D48" s="1720"/>
      <c r="E48" s="1720"/>
      <c r="F48" s="1720"/>
      <c r="G48" s="1721"/>
      <c r="H48" s="2042" t="s">
        <v>79</v>
      </c>
      <c r="I48" s="286" t="s">
        <v>47</v>
      </c>
      <c r="J48" s="288"/>
      <c r="K48" s="288">
        <v>1.3100000000000001E-2</v>
      </c>
      <c r="L48" s="288">
        <v>0.1</v>
      </c>
      <c r="M48" s="288">
        <v>0.1</v>
      </c>
      <c r="N48" s="288">
        <v>0.1</v>
      </c>
      <c r="O48" s="288">
        <v>0.1</v>
      </c>
      <c r="P48" s="288">
        <v>0.1</v>
      </c>
      <c r="Q48" s="288">
        <v>0.1</v>
      </c>
      <c r="R48" s="288">
        <v>0.1</v>
      </c>
      <c r="S48" s="288">
        <v>0.1</v>
      </c>
      <c r="T48" s="288">
        <v>0.1</v>
      </c>
      <c r="U48" s="288">
        <v>8.6900000000000005E-2</v>
      </c>
      <c r="V48" s="289">
        <f t="shared" ref="V48:V63" si="11">SUM(J48:U48)</f>
        <v>0.99999999999999989</v>
      </c>
      <c r="W48" s="2056">
        <v>0.4</v>
      </c>
      <c r="X48" s="290">
        <f>V48*W48</f>
        <v>0.39999999999999997</v>
      </c>
      <c r="Y48" s="2026" t="s">
        <v>258</v>
      </c>
      <c r="Z48" s="1720"/>
      <c r="AA48" s="1721"/>
      <c r="AB48" s="2026" t="s">
        <v>259</v>
      </c>
      <c r="AC48" s="1720"/>
      <c r="AD48" s="1721"/>
      <c r="AE48" s="2027" t="s">
        <v>260</v>
      </c>
      <c r="AF48" s="2027" t="s">
        <v>261</v>
      </c>
      <c r="AG48" s="2026" t="s">
        <v>262</v>
      </c>
      <c r="AH48" s="1720"/>
      <c r="AI48" s="1721"/>
      <c r="AJ48" s="2027" t="s">
        <v>263</v>
      </c>
      <c r="AK48" s="2027" t="s">
        <v>264</v>
      </c>
      <c r="AL48" s="2027" t="s">
        <v>265</v>
      </c>
      <c r="AM48" s="2027" t="s">
        <v>266</v>
      </c>
      <c r="AN48" s="2027" t="s">
        <v>267</v>
      </c>
      <c r="AO48" s="2027" t="s">
        <v>268</v>
      </c>
      <c r="AP48" s="2027" t="s">
        <v>269</v>
      </c>
      <c r="AQ48" s="2026" t="s">
        <v>270</v>
      </c>
      <c r="AR48" s="1720"/>
      <c r="AS48" s="1721"/>
      <c r="AT48" s="267"/>
      <c r="AU48" s="267"/>
      <c r="AV48" s="267"/>
      <c r="AW48" s="267"/>
      <c r="AX48" s="267"/>
      <c r="AY48" s="267"/>
      <c r="AZ48" s="267"/>
      <c r="BA48" s="267"/>
      <c r="BB48" s="267"/>
      <c r="BC48" s="267"/>
      <c r="BD48" s="267"/>
    </row>
    <row r="49" spans="1:56" ht="35.25" customHeight="1">
      <c r="A49" s="1653"/>
      <c r="B49" s="1679"/>
      <c r="C49" s="1679"/>
      <c r="D49" s="1722"/>
      <c r="E49" s="1722"/>
      <c r="F49" s="1722"/>
      <c r="G49" s="1648"/>
      <c r="H49" s="2043"/>
      <c r="I49" s="293" t="s">
        <v>48</v>
      </c>
      <c r="J49" s="294"/>
      <c r="K49" s="295">
        <v>1.3100000000000001E-2</v>
      </c>
      <c r="L49" s="295">
        <v>0.25540000000000002</v>
      </c>
      <c r="M49" s="295">
        <v>0.17699999999999999</v>
      </c>
      <c r="N49" s="295">
        <v>0.1754</v>
      </c>
      <c r="O49" s="295">
        <v>0.15</v>
      </c>
      <c r="P49" s="295">
        <v>0.1037</v>
      </c>
      <c r="Q49" s="295">
        <v>1.9400000000000001E-2</v>
      </c>
      <c r="R49" s="295">
        <v>3.3500000000000002E-2</v>
      </c>
      <c r="S49" s="295">
        <v>0.04</v>
      </c>
      <c r="T49" s="295">
        <v>3.2500000000000001E-2</v>
      </c>
      <c r="U49" s="294"/>
      <c r="V49" s="296">
        <f t="shared" si="11"/>
        <v>1</v>
      </c>
      <c r="W49" s="1619"/>
      <c r="X49" s="297">
        <f>+V49*W48</f>
        <v>0.4</v>
      </c>
      <c r="Y49" s="1679"/>
      <c r="Z49" s="1722"/>
      <c r="AA49" s="1648"/>
      <c r="AB49" s="1679"/>
      <c r="AC49" s="1722"/>
      <c r="AD49" s="1648"/>
      <c r="AE49" s="1619"/>
      <c r="AF49" s="1619"/>
      <c r="AG49" s="1679"/>
      <c r="AH49" s="1722"/>
      <c r="AI49" s="1648"/>
      <c r="AJ49" s="1619"/>
      <c r="AK49" s="1619"/>
      <c r="AL49" s="1619"/>
      <c r="AM49" s="1619"/>
      <c r="AN49" s="1619"/>
      <c r="AO49" s="1619"/>
      <c r="AP49" s="1619"/>
      <c r="AQ49" s="1679"/>
      <c r="AR49" s="1722"/>
      <c r="AS49" s="1648"/>
      <c r="AT49" s="267"/>
      <c r="AU49" s="267"/>
      <c r="AV49" s="267"/>
      <c r="AW49" s="267"/>
      <c r="AX49" s="267"/>
      <c r="AY49" s="267"/>
      <c r="AZ49" s="267"/>
      <c r="BA49" s="267"/>
      <c r="BB49" s="267"/>
      <c r="BC49" s="267"/>
      <c r="BD49" s="267"/>
    </row>
    <row r="50" spans="1:56" ht="35.25" customHeight="1">
      <c r="A50" s="1653"/>
      <c r="B50" s="2028">
        <v>2</v>
      </c>
      <c r="C50" s="2057" t="s">
        <v>271</v>
      </c>
      <c r="D50" s="1720"/>
      <c r="E50" s="1720"/>
      <c r="F50" s="1720"/>
      <c r="G50" s="1721"/>
      <c r="H50" s="2042" t="s">
        <v>79</v>
      </c>
      <c r="I50" s="286" t="s">
        <v>47</v>
      </c>
      <c r="J50" s="288"/>
      <c r="K50" s="288">
        <v>1.3100000000000001E-2</v>
      </c>
      <c r="L50" s="288">
        <v>0.1</v>
      </c>
      <c r="M50" s="288">
        <v>0.1</v>
      </c>
      <c r="N50" s="288">
        <v>0.1</v>
      </c>
      <c r="O50" s="288">
        <v>0.1</v>
      </c>
      <c r="P50" s="288">
        <v>0.1</v>
      </c>
      <c r="Q50" s="288">
        <v>0.1</v>
      </c>
      <c r="R50" s="288">
        <v>0.1</v>
      </c>
      <c r="S50" s="288">
        <v>0.1</v>
      </c>
      <c r="T50" s="288">
        <v>0.1</v>
      </c>
      <c r="U50" s="288">
        <v>8.6900000000000005E-2</v>
      </c>
      <c r="V50" s="289">
        <f t="shared" si="11"/>
        <v>0.99999999999999989</v>
      </c>
      <c r="W50" s="2056">
        <v>0.3</v>
      </c>
      <c r="X50" s="290">
        <f>V50*W50</f>
        <v>0.29999999999999993</v>
      </c>
      <c r="Y50" s="2026" t="s">
        <v>272</v>
      </c>
      <c r="Z50" s="1720"/>
      <c r="AA50" s="1721"/>
      <c r="AB50" s="2026" t="s">
        <v>273</v>
      </c>
      <c r="AC50" s="1720"/>
      <c r="AD50" s="1721"/>
      <c r="AE50" s="2027" t="s">
        <v>274</v>
      </c>
      <c r="AF50" s="2027" t="s">
        <v>275</v>
      </c>
      <c r="AG50" s="2026" t="s">
        <v>276</v>
      </c>
      <c r="AH50" s="1720"/>
      <c r="AI50" s="1721"/>
      <c r="AJ50" s="2027" t="s">
        <v>277</v>
      </c>
      <c r="AK50" s="2027" t="s">
        <v>278</v>
      </c>
      <c r="AL50" s="2027" t="s">
        <v>279</v>
      </c>
      <c r="AM50" s="2027" t="s">
        <v>280</v>
      </c>
      <c r="AN50" s="2027" t="s">
        <v>281</v>
      </c>
      <c r="AO50" s="2027" t="s">
        <v>282</v>
      </c>
      <c r="AP50" s="2027" t="s">
        <v>269</v>
      </c>
      <c r="AQ50" s="2026" t="s">
        <v>283</v>
      </c>
      <c r="AR50" s="1720"/>
      <c r="AS50" s="1721"/>
      <c r="AT50" s="267"/>
      <c r="AU50" s="267"/>
      <c r="AV50" s="267"/>
      <c r="AW50" s="267"/>
      <c r="AX50" s="267"/>
      <c r="AY50" s="267"/>
      <c r="AZ50" s="267"/>
      <c r="BA50" s="267"/>
      <c r="BB50" s="267"/>
      <c r="BC50" s="267"/>
      <c r="BD50" s="267"/>
    </row>
    <row r="51" spans="1:56" ht="35.25" customHeight="1">
      <c r="A51" s="1653"/>
      <c r="B51" s="1679"/>
      <c r="C51" s="1679"/>
      <c r="D51" s="1722"/>
      <c r="E51" s="1722"/>
      <c r="F51" s="1722"/>
      <c r="G51" s="1648"/>
      <c r="H51" s="2043"/>
      <c r="I51" s="293" t="s">
        <v>48</v>
      </c>
      <c r="J51" s="294"/>
      <c r="K51" s="295">
        <v>1.3100000000000001E-2</v>
      </c>
      <c r="L51" s="295">
        <v>0.25419999999999998</v>
      </c>
      <c r="M51" s="295">
        <v>0.17699999999999999</v>
      </c>
      <c r="N51" s="295">
        <v>0.1754</v>
      </c>
      <c r="O51" s="295">
        <v>0.15</v>
      </c>
      <c r="P51" s="295">
        <v>0.1037</v>
      </c>
      <c r="Q51" s="295">
        <v>1.9400000000000001E-2</v>
      </c>
      <c r="R51" s="295">
        <v>3.3500000000000002E-2</v>
      </c>
      <c r="S51" s="295">
        <v>0.04</v>
      </c>
      <c r="T51" s="295">
        <v>3.3700000000000001E-2</v>
      </c>
      <c r="U51" s="294"/>
      <c r="V51" s="296">
        <f t="shared" si="11"/>
        <v>0.99999999999999989</v>
      </c>
      <c r="W51" s="1619"/>
      <c r="X51" s="297">
        <f>+V51*W50</f>
        <v>0.29999999999999993</v>
      </c>
      <c r="Y51" s="1679"/>
      <c r="Z51" s="1722"/>
      <c r="AA51" s="1648"/>
      <c r="AB51" s="1679"/>
      <c r="AC51" s="1722"/>
      <c r="AD51" s="1648"/>
      <c r="AE51" s="1619"/>
      <c r="AF51" s="1619"/>
      <c r="AG51" s="1679"/>
      <c r="AH51" s="1722"/>
      <c r="AI51" s="1648"/>
      <c r="AJ51" s="1619"/>
      <c r="AK51" s="1619"/>
      <c r="AL51" s="1619"/>
      <c r="AM51" s="1619"/>
      <c r="AN51" s="1619"/>
      <c r="AO51" s="1619"/>
      <c r="AP51" s="1619"/>
      <c r="AQ51" s="1679"/>
      <c r="AR51" s="1722"/>
      <c r="AS51" s="1648"/>
      <c r="AT51" s="267"/>
      <c r="AU51" s="267"/>
      <c r="AV51" s="267"/>
      <c r="AW51" s="267"/>
      <c r="AX51" s="267"/>
      <c r="AY51" s="267"/>
      <c r="AZ51" s="267"/>
      <c r="BA51" s="267"/>
      <c r="BB51" s="267"/>
      <c r="BC51" s="267"/>
      <c r="BD51" s="267"/>
    </row>
    <row r="52" spans="1:56" ht="35.25" customHeight="1">
      <c r="A52" s="1653"/>
      <c r="B52" s="2028">
        <v>3</v>
      </c>
      <c r="C52" s="2057" t="s">
        <v>284</v>
      </c>
      <c r="D52" s="1720"/>
      <c r="E52" s="1720"/>
      <c r="F52" s="1720"/>
      <c r="G52" s="1721"/>
      <c r="H52" s="2042" t="s">
        <v>79</v>
      </c>
      <c r="I52" s="286" t="s">
        <v>47</v>
      </c>
      <c r="J52" s="288"/>
      <c r="K52" s="288">
        <v>1.3100000000000001E-2</v>
      </c>
      <c r="L52" s="288">
        <v>0.1</v>
      </c>
      <c r="M52" s="288">
        <v>0.1</v>
      </c>
      <c r="N52" s="288">
        <v>0.1</v>
      </c>
      <c r="O52" s="288">
        <v>0.1</v>
      </c>
      <c r="P52" s="288">
        <v>0.1</v>
      </c>
      <c r="Q52" s="288">
        <v>0.1</v>
      </c>
      <c r="R52" s="288">
        <v>0.1</v>
      </c>
      <c r="S52" s="288">
        <v>0.1</v>
      </c>
      <c r="T52" s="288">
        <v>0.1</v>
      </c>
      <c r="U52" s="288">
        <v>8.6900000000000005E-2</v>
      </c>
      <c r="V52" s="289">
        <f t="shared" si="11"/>
        <v>0.99999999999999989</v>
      </c>
      <c r="W52" s="2056">
        <v>0.3</v>
      </c>
      <c r="X52" s="290">
        <f>V52*W52</f>
        <v>0.29999999999999993</v>
      </c>
      <c r="Y52" s="2026" t="s">
        <v>285</v>
      </c>
      <c r="Z52" s="1720"/>
      <c r="AA52" s="1721"/>
      <c r="AB52" s="2026" t="s">
        <v>286</v>
      </c>
      <c r="AC52" s="1720"/>
      <c r="AD52" s="1721"/>
      <c r="AE52" s="2027" t="s">
        <v>287</v>
      </c>
      <c r="AF52" s="2027" t="s">
        <v>288</v>
      </c>
      <c r="AG52" s="2026" t="s">
        <v>289</v>
      </c>
      <c r="AH52" s="1720"/>
      <c r="AI52" s="1721"/>
      <c r="AJ52" s="2027" t="s">
        <v>290</v>
      </c>
      <c r="AK52" s="2027" t="s">
        <v>291</v>
      </c>
      <c r="AL52" s="2027" t="s">
        <v>292</v>
      </c>
      <c r="AM52" s="2027" t="s">
        <v>293</v>
      </c>
      <c r="AN52" s="2027" t="s">
        <v>294</v>
      </c>
      <c r="AO52" s="2027" t="s">
        <v>295</v>
      </c>
      <c r="AP52" s="2027" t="s">
        <v>269</v>
      </c>
      <c r="AQ52" s="2026" t="s">
        <v>296</v>
      </c>
      <c r="AR52" s="1720"/>
      <c r="AS52" s="1721"/>
      <c r="AT52" s="267"/>
      <c r="AU52" s="267"/>
      <c r="AV52" s="267"/>
      <c r="AW52" s="267"/>
      <c r="AX52" s="267"/>
      <c r="AY52" s="267"/>
      <c r="AZ52" s="267"/>
      <c r="BA52" s="267"/>
      <c r="BB52" s="267"/>
      <c r="BC52" s="267"/>
      <c r="BD52" s="267"/>
    </row>
    <row r="53" spans="1:56" ht="35.25" customHeight="1">
      <c r="A53" s="1653"/>
      <c r="B53" s="1679"/>
      <c r="C53" s="1679"/>
      <c r="D53" s="1722"/>
      <c r="E53" s="1722"/>
      <c r="F53" s="1722"/>
      <c r="G53" s="1648"/>
      <c r="H53" s="2043"/>
      <c r="I53" s="293" t="s">
        <v>48</v>
      </c>
      <c r="J53" s="294"/>
      <c r="K53" s="295">
        <v>1.3100000000000001E-2</v>
      </c>
      <c r="L53" s="295">
        <v>0.25419999999999998</v>
      </c>
      <c r="M53" s="295">
        <v>0.17699999999999999</v>
      </c>
      <c r="N53" s="295">
        <v>0.1754</v>
      </c>
      <c r="O53" s="295">
        <v>0.15</v>
      </c>
      <c r="P53" s="295">
        <v>0.1037</v>
      </c>
      <c r="Q53" s="295">
        <v>1.9400000000000001E-2</v>
      </c>
      <c r="R53" s="295">
        <v>3.3500000000000002E-2</v>
      </c>
      <c r="S53" s="295">
        <v>0.04</v>
      </c>
      <c r="T53" s="295">
        <v>3.3700000000000001E-2</v>
      </c>
      <c r="U53" s="294"/>
      <c r="V53" s="296">
        <f t="shared" si="11"/>
        <v>0.99999999999999989</v>
      </c>
      <c r="W53" s="1619"/>
      <c r="X53" s="297">
        <f>+V53*W52</f>
        <v>0.29999999999999993</v>
      </c>
      <c r="Y53" s="1679"/>
      <c r="Z53" s="1722"/>
      <c r="AA53" s="1648"/>
      <c r="AB53" s="1679"/>
      <c r="AC53" s="1722"/>
      <c r="AD53" s="1648"/>
      <c r="AE53" s="1619"/>
      <c r="AF53" s="1619"/>
      <c r="AG53" s="1679"/>
      <c r="AH53" s="1722"/>
      <c r="AI53" s="1648"/>
      <c r="AJ53" s="1619"/>
      <c r="AK53" s="1619"/>
      <c r="AL53" s="1619"/>
      <c r="AM53" s="1619"/>
      <c r="AN53" s="1619"/>
      <c r="AO53" s="1619"/>
      <c r="AP53" s="1619"/>
      <c r="AQ53" s="1679"/>
      <c r="AR53" s="1722"/>
      <c r="AS53" s="1648"/>
      <c r="AT53" s="267"/>
      <c r="AU53" s="267"/>
      <c r="AV53" s="267"/>
      <c r="AW53" s="267"/>
      <c r="AX53" s="267"/>
      <c r="AY53" s="267"/>
      <c r="AZ53" s="267"/>
      <c r="BA53" s="267"/>
      <c r="BB53" s="267"/>
      <c r="BC53" s="267"/>
      <c r="BD53" s="267"/>
    </row>
    <row r="54" spans="1:56" ht="12.75" hidden="1" customHeight="1">
      <c r="A54" s="1653"/>
      <c r="B54" s="2028">
        <v>4</v>
      </c>
      <c r="C54" s="2057"/>
      <c r="D54" s="1720"/>
      <c r="E54" s="1720"/>
      <c r="F54" s="1720"/>
      <c r="G54" s="1721"/>
      <c r="H54" s="2042" t="s">
        <v>79</v>
      </c>
      <c r="I54" s="286" t="s">
        <v>47</v>
      </c>
      <c r="J54" s="288"/>
      <c r="K54" s="288"/>
      <c r="L54" s="288"/>
      <c r="M54" s="288"/>
      <c r="N54" s="288"/>
      <c r="O54" s="288"/>
      <c r="P54" s="288"/>
      <c r="Q54" s="288"/>
      <c r="R54" s="288"/>
      <c r="S54" s="288"/>
      <c r="T54" s="288"/>
      <c r="U54" s="288"/>
      <c r="V54" s="289">
        <f t="shared" si="11"/>
        <v>0</v>
      </c>
      <c r="W54" s="2077"/>
      <c r="X54" s="290">
        <f>V54*W54</f>
        <v>0</v>
      </c>
      <c r="Y54" s="2028"/>
      <c r="Z54" s="1720"/>
      <c r="AA54" s="1721"/>
      <c r="AB54" s="2028"/>
      <c r="AC54" s="1720"/>
      <c r="AD54" s="1721"/>
      <c r="AE54" s="2029"/>
      <c r="AF54" s="318"/>
      <c r="AG54" s="2028"/>
      <c r="AH54" s="1720"/>
      <c r="AI54" s="1721"/>
      <c r="AJ54" s="318"/>
      <c r="AK54" s="319"/>
      <c r="AL54" s="319"/>
      <c r="AM54" s="319"/>
      <c r="AN54" s="319"/>
      <c r="AO54" s="319"/>
      <c r="AP54" s="319"/>
      <c r="AQ54" s="2028"/>
      <c r="AR54" s="1720"/>
      <c r="AS54" s="1872"/>
      <c r="AT54" s="267"/>
      <c r="AU54" s="267"/>
      <c r="AV54" s="267"/>
      <c r="AW54" s="267"/>
      <c r="AX54" s="267"/>
      <c r="AY54" s="267"/>
      <c r="AZ54" s="267"/>
      <c r="BA54" s="267"/>
      <c r="BB54" s="267"/>
      <c r="BC54" s="267"/>
      <c r="BD54" s="267"/>
    </row>
    <row r="55" spans="1:56" ht="12.75" hidden="1" customHeight="1">
      <c r="A55" s="1653"/>
      <c r="B55" s="1679"/>
      <c r="C55" s="1679"/>
      <c r="D55" s="1722"/>
      <c r="E55" s="1722"/>
      <c r="F55" s="1722"/>
      <c r="G55" s="1648"/>
      <c r="H55" s="2043"/>
      <c r="I55" s="293" t="s">
        <v>48</v>
      </c>
      <c r="J55" s="288"/>
      <c r="K55" s="288"/>
      <c r="L55" s="288"/>
      <c r="M55" s="288"/>
      <c r="N55" s="288"/>
      <c r="O55" s="288"/>
      <c r="P55" s="288"/>
      <c r="Q55" s="288"/>
      <c r="R55" s="288"/>
      <c r="S55" s="288"/>
      <c r="T55" s="288"/>
      <c r="U55" s="288"/>
      <c r="V55" s="313">
        <f t="shared" si="11"/>
        <v>0</v>
      </c>
      <c r="W55" s="1619"/>
      <c r="X55" s="297">
        <f>+V55*W54</f>
        <v>0</v>
      </c>
      <c r="Y55" s="1679"/>
      <c r="Z55" s="1722"/>
      <c r="AA55" s="1648"/>
      <c r="AB55" s="1679"/>
      <c r="AC55" s="1722"/>
      <c r="AD55" s="1648"/>
      <c r="AE55" s="1619"/>
      <c r="AF55" s="318"/>
      <c r="AG55" s="1679"/>
      <c r="AH55" s="1722"/>
      <c r="AI55" s="1648"/>
      <c r="AJ55" s="318"/>
      <c r="AK55" s="319"/>
      <c r="AL55" s="319"/>
      <c r="AM55" s="319"/>
      <c r="AN55" s="319"/>
      <c r="AO55" s="319"/>
      <c r="AP55" s="319"/>
      <c r="AQ55" s="1679"/>
      <c r="AR55" s="1722"/>
      <c r="AS55" s="2067"/>
      <c r="AT55" s="267"/>
      <c r="AU55" s="267"/>
      <c r="AV55" s="267"/>
      <c r="AW55" s="267"/>
      <c r="AX55" s="267"/>
      <c r="AY55" s="267"/>
      <c r="AZ55" s="267"/>
      <c r="BA55" s="267"/>
      <c r="BB55" s="267"/>
      <c r="BC55" s="267"/>
      <c r="BD55" s="267"/>
    </row>
    <row r="56" spans="1:56" ht="12.75" hidden="1" customHeight="1">
      <c r="A56" s="1653"/>
      <c r="B56" s="2028">
        <v>5</v>
      </c>
      <c r="C56" s="2057"/>
      <c r="D56" s="1720"/>
      <c r="E56" s="1720"/>
      <c r="F56" s="1720"/>
      <c r="G56" s="1721"/>
      <c r="H56" s="2042" t="s">
        <v>79</v>
      </c>
      <c r="I56" s="286" t="s">
        <v>47</v>
      </c>
      <c r="J56" s="288"/>
      <c r="K56" s="288"/>
      <c r="L56" s="288"/>
      <c r="M56" s="288"/>
      <c r="N56" s="288"/>
      <c r="O56" s="288"/>
      <c r="P56" s="288"/>
      <c r="Q56" s="288"/>
      <c r="R56" s="288"/>
      <c r="S56" s="288"/>
      <c r="T56" s="288"/>
      <c r="U56" s="288"/>
      <c r="V56" s="289">
        <f t="shared" si="11"/>
        <v>0</v>
      </c>
      <c r="W56" s="2077"/>
      <c r="X56" s="290">
        <f>V56*W56</f>
        <v>0</v>
      </c>
      <c r="Y56" s="2028"/>
      <c r="Z56" s="1720"/>
      <c r="AA56" s="1721"/>
      <c r="AB56" s="2028"/>
      <c r="AC56" s="1720"/>
      <c r="AD56" s="1721"/>
      <c r="AE56" s="318"/>
      <c r="AF56" s="318"/>
      <c r="AG56" s="2028"/>
      <c r="AH56" s="1720"/>
      <c r="AI56" s="1721"/>
      <c r="AJ56" s="318"/>
      <c r="AK56" s="319"/>
      <c r="AL56" s="319"/>
      <c r="AM56" s="319"/>
      <c r="AN56" s="319"/>
      <c r="AO56" s="319"/>
      <c r="AP56" s="319"/>
      <c r="AQ56" s="2028"/>
      <c r="AR56" s="1720"/>
      <c r="AS56" s="1872"/>
      <c r="AT56" s="267"/>
      <c r="AU56" s="267"/>
      <c r="AV56" s="267"/>
      <c r="AW56" s="267"/>
      <c r="AX56" s="267"/>
      <c r="AY56" s="267"/>
      <c r="AZ56" s="267"/>
      <c r="BA56" s="267"/>
      <c r="BB56" s="267"/>
      <c r="BC56" s="267"/>
      <c r="BD56" s="267"/>
    </row>
    <row r="57" spans="1:56" ht="12.75" hidden="1" customHeight="1">
      <c r="A57" s="1653"/>
      <c r="B57" s="1679"/>
      <c r="C57" s="1679"/>
      <c r="D57" s="1722"/>
      <c r="E57" s="1722"/>
      <c r="F57" s="1722"/>
      <c r="G57" s="1648"/>
      <c r="H57" s="2043"/>
      <c r="I57" s="293" t="s">
        <v>48</v>
      </c>
      <c r="J57" s="288"/>
      <c r="K57" s="288"/>
      <c r="L57" s="288"/>
      <c r="M57" s="288"/>
      <c r="N57" s="288"/>
      <c r="O57" s="288"/>
      <c r="P57" s="288"/>
      <c r="Q57" s="288"/>
      <c r="R57" s="288"/>
      <c r="S57" s="288"/>
      <c r="T57" s="288"/>
      <c r="U57" s="288"/>
      <c r="V57" s="313">
        <f t="shared" si="11"/>
        <v>0</v>
      </c>
      <c r="W57" s="1619"/>
      <c r="X57" s="297">
        <f>+V57*W56</f>
        <v>0</v>
      </c>
      <c r="Y57" s="1679"/>
      <c r="Z57" s="1722"/>
      <c r="AA57" s="1648"/>
      <c r="AB57" s="1679"/>
      <c r="AC57" s="1722"/>
      <c r="AD57" s="1648"/>
      <c r="AE57" s="318"/>
      <c r="AF57" s="318"/>
      <c r="AG57" s="1679"/>
      <c r="AH57" s="1722"/>
      <c r="AI57" s="1648"/>
      <c r="AJ57" s="318"/>
      <c r="AK57" s="319"/>
      <c r="AL57" s="319"/>
      <c r="AM57" s="319"/>
      <c r="AN57" s="319"/>
      <c r="AO57" s="319"/>
      <c r="AP57" s="319"/>
      <c r="AQ57" s="1679"/>
      <c r="AR57" s="1722"/>
      <c r="AS57" s="2067"/>
      <c r="AT57" s="267"/>
      <c r="AU57" s="267"/>
      <c r="AV57" s="267"/>
      <c r="AW57" s="267"/>
      <c r="AX57" s="267"/>
      <c r="AY57" s="267"/>
      <c r="AZ57" s="267"/>
      <c r="BA57" s="267"/>
      <c r="BB57" s="267"/>
      <c r="BC57" s="267"/>
      <c r="BD57" s="267"/>
    </row>
    <row r="58" spans="1:56" ht="12.75" hidden="1" customHeight="1">
      <c r="A58" s="1653"/>
      <c r="B58" s="2028">
        <v>6</v>
      </c>
      <c r="C58" s="2057"/>
      <c r="D58" s="1720"/>
      <c r="E58" s="1720"/>
      <c r="F58" s="1720"/>
      <c r="G58" s="1721"/>
      <c r="H58" s="2042" t="s">
        <v>79</v>
      </c>
      <c r="I58" s="286" t="s">
        <v>47</v>
      </c>
      <c r="J58" s="288"/>
      <c r="K58" s="288"/>
      <c r="L58" s="288"/>
      <c r="M58" s="288"/>
      <c r="N58" s="288"/>
      <c r="O58" s="288"/>
      <c r="P58" s="288"/>
      <c r="Q58" s="288"/>
      <c r="R58" s="288"/>
      <c r="S58" s="288"/>
      <c r="T58" s="288"/>
      <c r="U58" s="288"/>
      <c r="V58" s="289">
        <f t="shared" si="11"/>
        <v>0</v>
      </c>
      <c r="W58" s="2077"/>
      <c r="X58" s="290">
        <f>V58*W58</f>
        <v>0</v>
      </c>
      <c r="Y58" s="2028"/>
      <c r="Z58" s="1720"/>
      <c r="AA58" s="1721"/>
      <c r="AB58" s="2028"/>
      <c r="AC58" s="1720"/>
      <c r="AD58" s="1721"/>
      <c r="AE58" s="318"/>
      <c r="AF58" s="318"/>
      <c r="AG58" s="2028"/>
      <c r="AH58" s="1720"/>
      <c r="AI58" s="1721"/>
      <c r="AJ58" s="318"/>
      <c r="AK58" s="319"/>
      <c r="AL58" s="319"/>
      <c r="AM58" s="319"/>
      <c r="AN58" s="319"/>
      <c r="AO58" s="319"/>
      <c r="AP58" s="319"/>
      <c r="AQ58" s="2028"/>
      <c r="AR58" s="1720"/>
      <c r="AS58" s="1872"/>
      <c r="AT58" s="267"/>
      <c r="AU58" s="267"/>
      <c r="AV58" s="267"/>
      <c r="AW58" s="267"/>
      <c r="AX58" s="267"/>
      <c r="AY58" s="267"/>
      <c r="AZ58" s="267"/>
      <c r="BA58" s="267"/>
      <c r="BB58" s="267"/>
      <c r="BC58" s="267"/>
      <c r="BD58" s="267"/>
    </row>
    <row r="59" spans="1:56" ht="12.75" hidden="1" customHeight="1">
      <c r="A59" s="1653"/>
      <c r="B59" s="1679"/>
      <c r="C59" s="1679"/>
      <c r="D59" s="1722"/>
      <c r="E59" s="1722"/>
      <c r="F59" s="1722"/>
      <c r="G59" s="1648"/>
      <c r="H59" s="2043"/>
      <c r="I59" s="293" t="s">
        <v>48</v>
      </c>
      <c r="J59" s="288"/>
      <c r="K59" s="288"/>
      <c r="L59" s="288"/>
      <c r="M59" s="288"/>
      <c r="N59" s="288"/>
      <c r="O59" s="288"/>
      <c r="P59" s="288"/>
      <c r="Q59" s="288"/>
      <c r="R59" s="288"/>
      <c r="S59" s="288"/>
      <c r="T59" s="288"/>
      <c r="U59" s="288"/>
      <c r="V59" s="313">
        <f t="shared" si="11"/>
        <v>0</v>
      </c>
      <c r="W59" s="1619"/>
      <c r="X59" s="297">
        <f>+V59*W58</f>
        <v>0</v>
      </c>
      <c r="Y59" s="1679"/>
      <c r="Z59" s="1722"/>
      <c r="AA59" s="1648"/>
      <c r="AB59" s="1679"/>
      <c r="AC59" s="1722"/>
      <c r="AD59" s="1648"/>
      <c r="AE59" s="318"/>
      <c r="AF59" s="318"/>
      <c r="AG59" s="1679"/>
      <c r="AH59" s="1722"/>
      <c r="AI59" s="1648"/>
      <c r="AJ59" s="318"/>
      <c r="AK59" s="319"/>
      <c r="AL59" s="319"/>
      <c r="AM59" s="319"/>
      <c r="AN59" s="319"/>
      <c r="AO59" s="319"/>
      <c r="AP59" s="319"/>
      <c r="AQ59" s="1679"/>
      <c r="AR59" s="1722"/>
      <c r="AS59" s="2067"/>
      <c r="AT59" s="267"/>
      <c r="AU59" s="267"/>
      <c r="AV59" s="267"/>
      <c r="AW59" s="267"/>
      <c r="AX59" s="267"/>
      <c r="AY59" s="267"/>
      <c r="AZ59" s="267"/>
      <c r="BA59" s="267"/>
      <c r="BB59" s="267"/>
      <c r="BC59" s="267"/>
      <c r="BD59" s="267"/>
    </row>
    <row r="60" spans="1:56" ht="12.75" hidden="1" customHeight="1">
      <c r="A60" s="1653"/>
      <c r="B60" s="2028">
        <v>7</v>
      </c>
      <c r="C60" s="2057"/>
      <c r="D60" s="1720"/>
      <c r="E60" s="1720"/>
      <c r="F60" s="1720"/>
      <c r="G60" s="1721"/>
      <c r="H60" s="2042" t="s">
        <v>79</v>
      </c>
      <c r="I60" s="286" t="s">
        <v>47</v>
      </c>
      <c r="J60" s="288"/>
      <c r="K60" s="288"/>
      <c r="L60" s="288"/>
      <c r="M60" s="288"/>
      <c r="N60" s="288"/>
      <c r="O60" s="288"/>
      <c r="P60" s="288"/>
      <c r="Q60" s="288"/>
      <c r="R60" s="288"/>
      <c r="S60" s="288"/>
      <c r="T60" s="288"/>
      <c r="U60" s="288"/>
      <c r="V60" s="289">
        <f t="shared" si="11"/>
        <v>0</v>
      </c>
      <c r="W60" s="2077"/>
      <c r="X60" s="290">
        <f>V60*W60</f>
        <v>0</v>
      </c>
      <c r="Y60" s="2028"/>
      <c r="Z60" s="1720"/>
      <c r="AA60" s="1721"/>
      <c r="AB60" s="2028"/>
      <c r="AC60" s="1720"/>
      <c r="AD60" s="1721"/>
      <c r="AE60" s="318"/>
      <c r="AF60" s="318"/>
      <c r="AG60" s="2028"/>
      <c r="AH60" s="1720"/>
      <c r="AI60" s="1721"/>
      <c r="AJ60" s="318"/>
      <c r="AK60" s="319"/>
      <c r="AL60" s="319"/>
      <c r="AM60" s="319"/>
      <c r="AN60" s="319"/>
      <c r="AO60" s="319"/>
      <c r="AP60" s="319"/>
      <c r="AQ60" s="2028"/>
      <c r="AR60" s="1720"/>
      <c r="AS60" s="1872"/>
      <c r="AT60" s="267"/>
      <c r="AU60" s="267"/>
      <c r="AV60" s="267"/>
      <c r="AW60" s="267"/>
      <c r="AX60" s="267"/>
      <c r="AY60" s="267"/>
      <c r="AZ60" s="267"/>
      <c r="BA60" s="267"/>
      <c r="BB60" s="267"/>
      <c r="BC60" s="267"/>
      <c r="BD60" s="267"/>
    </row>
    <row r="61" spans="1:56" ht="12.75" hidden="1" customHeight="1">
      <c r="A61" s="1814"/>
      <c r="B61" s="1678"/>
      <c r="C61" s="1679"/>
      <c r="D61" s="1722"/>
      <c r="E61" s="1722"/>
      <c r="F61" s="1722"/>
      <c r="G61" s="1648"/>
      <c r="H61" s="2079"/>
      <c r="I61" s="321" t="s">
        <v>48</v>
      </c>
      <c r="J61" s="288"/>
      <c r="K61" s="288"/>
      <c r="L61" s="288"/>
      <c r="M61" s="288"/>
      <c r="N61" s="288"/>
      <c r="O61" s="288"/>
      <c r="P61" s="288"/>
      <c r="Q61" s="288"/>
      <c r="R61" s="288"/>
      <c r="S61" s="288"/>
      <c r="T61" s="288"/>
      <c r="U61" s="288"/>
      <c r="V61" s="322">
        <f t="shared" si="11"/>
        <v>0</v>
      </c>
      <c r="W61" s="2078"/>
      <c r="X61" s="323">
        <f>+V61*W60</f>
        <v>0</v>
      </c>
      <c r="Y61" s="1679"/>
      <c r="Z61" s="1722"/>
      <c r="AA61" s="1648"/>
      <c r="AB61" s="1679"/>
      <c r="AC61" s="1722"/>
      <c r="AD61" s="1648"/>
      <c r="AE61" s="318"/>
      <c r="AF61" s="318"/>
      <c r="AG61" s="1679"/>
      <c r="AH61" s="1722"/>
      <c r="AI61" s="1648"/>
      <c r="AJ61" s="318"/>
      <c r="AK61" s="319"/>
      <c r="AL61" s="319"/>
      <c r="AM61" s="319"/>
      <c r="AN61" s="319"/>
      <c r="AO61" s="319"/>
      <c r="AP61" s="319"/>
      <c r="AQ61" s="1679"/>
      <c r="AR61" s="1722"/>
      <c r="AS61" s="2067"/>
      <c r="AT61" s="267"/>
      <c r="AU61" s="267"/>
      <c r="AV61" s="267"/>
      <c r="AW61" s="267"/>
      <c r="AX61" s="267"/>
      <c r="AY61" s="267"/>
      <c r="AZ61" s="267"/>
      <c r="BA61" s="267"/>
      <c r="BB61" s="267"/>
      <c r="BC61" s="267"/>
      <c r="BD61" s="267"/>
    </row>
    <row r="62" spans="1:56" ht="12.75" customHeight="1">
      <c r="A62" s="2059"/>
      <c r="B62" s="2060" t="s">
        <v>103</v>
      </c>
      <c r="C62" s="1720"/>
      <c r="D62" s="1720"/>
      <c r="E62" s="1720"/>
      <c r="F62" s="1720"/>
      <c r="G62" s="1721"/>
      <c r="H62" s="2083" t="s">
        <v>79</v>
      </c>
      <c r="I62" s="326" t="s">
        <v>47</v>
      </c>
      <c r="J62" s="329">
        <f>+J48*$W$8+J50*$W$10+J52*$W$12+J54*$W$14+J56*$W$16+J58*$W$18+J60*$W$20</f>
        <v>0</v>
      </c>
      <c r="K62" s="329">
        <f t="shared" ref="K62:U62" si="12">+K48*$W$48+K50*$W$50+K52*$W$52+K54*$W$54+K56*$W$56+K58*$W$58+K60*$W$60</f>
        <v>1.3100000000000001E-2</v>
      </c>
      <c r="L62" s="329">
        <f t="shared" si="12"/>
        <v>0.1</v>
      </c>
      <c r="M62" s="329">
        <f t="shared" si="12"/>
        <v>0.1</v>
      </c>
      <c r="N62" s="329">
        <f t="shared" si="12"/>
        <v>0.1</v>
      </c>
      <c r="O62" s="329">
        <f t="shared" si="12"/>
        <v>0.1</v>
      </c>
      <c r="P62" s="329">
        <f t="shared" si="12"/>
        <v>0.1</v>
      </c>
      <c r="Q62" s="329">
        <f t="shared" si="12"/>
        <v>0.1</v>
      </c>
      <c r="R62" s="329">
        <f t="shared" si="12"/>
        <v>0.1</v>
      </c>
      <c r="S62" s="329">
        <f t="shared" si="12"/>
        <v>0.1</v>
      </c>
      <c r="T62" s="329">
        <f t="shared" si="12"/>
        <v>0.1</v>
      </c>
      <c r="U62" s="354">
        <f t="shared" si="12"/>
        <v>8.6900000000000005E-2</v>
      </c>
      <c r="V62" s="331">
        <f t="shared" si="11"/>
        <v>0.99999999999999989</v>
      </c>
      <c r="W62" s="2076">
        <f>SUM(W48+W50+W52+W54+W56+W58+W60)</f>
        <v>1</v>
      </c>
      <c r="X62" s="331">
        <f>V62*W62</f>
        <v>0.99999999999999989</v>
      </c>
      <c r="Y62" s="2034"/>
      <c r="Z62" s="1720"/>
      <c r="AA62" s="1721"/>
      <c r="AB62" s="2034"/>
      <c r="AC62" s="1720"/>
      <c r="AD62" s="1721"/>
      <c r="AE62" s="2033"/>
      <c r="AF62" s="2033"/>
      <c r="AG62" s="2034"/>
      <c r="AH62" s="1720"/>
      <c r="AI62" s="1721"/>
      <c r="AJ62" s="2033"/>
      <c r="AK62" s="2033"/>
      <c r="AL62" s="2033"/>
      <c r="AM62" s="2033"/>
      <c r="AN62" s="2033"/>
      <c r="AO62" s="2033"/>
      <c r="AP62" s="2033"/>
      <c r="AQ62" s="2034"/>
      <c r="AR62" s="1720"/>
      <c r="AS62" s="1872"/>
      <c r="AT62" s="332"/>
      <c r="AU62" s="267"/>
      <c r="AV62" s="267"/>
      <c r="AW62" s="267"/>
      <c r="AX62" s="267"/>
      <c r="AY62" s="267"/>
      <c r="AZ62" s="267"/>
      <c r="BA62" s="267"/>
      <c r="BB62" s="267"/>
      <c r="BC62" s="267"/>
      <c r="BD62" s="267"/>
    </row>
    <row r="63" spans="1:56" ht="12.75" customHeight="1">
      <c r="A63" s="1654"/>
      <c r="B63" s="1696"/>
      <c r="C63" s="1666"/>
      <c r="D63" s="1666"/>
      <c r="E63" s="1666"/>
      <c r="F63" s="1666"/>
      <c r="G63" s="1651"/>
      <c r="H63" s="1617"/>
      <c r="I63" s="334" t="s">
        <v>48</v>
      </c>
      <c r="J63" s="335">
        <f>J49+J51+J53+J55+J57+J59+J61</f>
        <v>0</v>
      </c>
      <c r="K63" s="335">
        <f t="shared" ref="K63:U63" si="13">K49*$W$48+K51*$W$50+K53*$W$52+K55*$W$54+K57*$W$56+K59*$W$58+K61*$W$60</f>
        <v>1.3100000000000001E-2</v>
      </c>
      <c r="L63" s="335">
        <f t="shared" si="13"/>
        <v>0.25468000000000002</v>
      </c>
      <c r="M63" s="335">
        <f t="shared" si="13"/>
        <v>0.17699999999999999</v>
      </c>
      <c r="N63" s="335">
        <f t="shared" si="13"/>
        <v>0.1754</v>
      </c>
      <c r="O63" s="335">
        <f t="shared" si="13"/>
        <v>0.15</v>
      </c>
      <c r="P63" s="335">
        <f t="shared" si="13"/>
        <v>0.1037</v>
      </c>
      <c r="Q63" s="335">
        <f t="shared" si="13"/>
        <v>1.9400000000000001E-2</v>
      </c>
      <c r="R63" s="335">
        <f t="shared" si="13"/>
        <v>3.3500000000000002E-2</v>
      </c>
      <c r="S63" s="335">
        <f t="shared" si="13"/>
        <v>0.04</v>
      </c>
      <c r="T63" s="335">
        <f t="shared" si="13"/>
        <v>3.322E-2</v>
      </c>
      <c r="U63" s="335">
        <f t="shared" si="13"/>
        <v>0</v>
      </c>
      <c r="V63" s="336">
        <f t="shared" si="11"/>
        <v>1</v>
      </c>
      <c r="W63" s="1617"/>
      <c r="X63" s="338">
        <f>+V63*W62</f>
        <v>1</v>
      </c>
      <c r="Y63" s="1696"/>
      <c r="Z63" s="1666"/>
      <c r="AA63" s="1651"/>
      <c r="AB63" s="1696"/>
      <c r="AC63" s="1666"/>
      <c r="AD63" s="1651"/>
      <c r="AE63" s="1617"/>
      <c r="AF63" s="1617"/>
      <c r="AG63" s="1696"/>
      <c r="AH63" s="1666"/>
      <c r="AI63" s="1651"/>
      <c r="AJ63" s="1617"/>
      <c r="AK63" s="1617"/>
      <c r="AL63" s="1617"/>
      <c r="AM63" s="1617"/>
      <c r="AN63" s="1617"/>
      <c r="AO63" s="1617"/>
      <c r="AP63" s="1617"/>
      <c r="AQ63" s="1696"/>
      <c r="AR63" s="1666"/>
      <c r="AS63" s="1841"/>
      <c r="AT63" s="332"/>
      <c r="AU63" s="267"/>
      <c r="AV63" s="267"/>
      <c r="AW63" s="267"/>
      <c r="AX63" s="267"/>
      <c r="AY63" s="267"/>
      <c r="AZ63" s="267"/>
      <c r="BA63" s="267"/>
      <c r="BB63" s="267"/>
      <c r="BC63" s="267"/>
      <c r="BD63" s="267"/>
    </row>
    <row r="64" spans="1:56" ht="24.75" customHeight="1">
      <c r="A64" s="2048" t="s">
        <v>107</v>
      </c>
      <c r="B64" s="1664"/>
      <c r="C64" s="261" t="s">
        <v>108</v>
      </c>
      <c r="D64" s="261" t="s">
        <v>109</v>
      </c>
      <c r="E64" s="261" t="s">
        <v>28</v>
      </c>
      <c r="F64" s="261" t="s">
        <v>110</v>
      </c>
      <c r="G64" s="340" t="s">
        <v>111</v>
      </c>
      <c r="H64" s="2080" t="s">
        <v>112</v>
      </c>
      <c r="I64" s="1866"/>
      <c r="J64" s="261" t="s">
        <v>63</v>
      </c>
      <c r="K64" s="261" t="s">
        <v>64</v>
      </c>
      <c r="L64" s="261" t="s">
        <v>65</v>
      </c>
      <c r="M64" s="261" t="s">
        <v>66</v>
      </c>
      <c r="N64" s="261" t="s">
        <v>67</v>
      </c>
      <c r="O64" s="261" t="s">
        <v>68</v>
      </c>
      <c r="P64" s="261" t="s">
        <v>69</v>
      </c>
      <c r="Q64" s="261" t="s">
        <v>70</v>
      </c>
      <c r="R64" s="261" t="s">
        <v>71</v>
      </c>
      <c r="S64" s="261" t="s">
        <v>72</v>
      </c>
      <c r="T64" s="261" t="s">
        <v>73</v>
      </c>
      <c r="U64" s="261" t="s">
        <v>74</v>
      </c>
      <c r="V64" s="261" t="s">
        <v>75</v>
      </c>
      <c r="W64" s="261" t="s">
        <v>76</v>
      </c>
      <c r="X64" s="261" t="s">
        <v>77</v>
      </c>
      <c r="Y64" s="2080" t="s">
        <v>113</v>
      </c>
      <c r="Z64" s="1863"/>
      <c r="AA64" s="1866"/>
      <c r="AB64" s="2030" t="s">
        <v>114</v>
      </c>
      <c r="AC64" s="2036"/>
      <c r="AD64" s="2031"/>
      <c r="AE64" s="266" t="s">
        <v>115</v>
      </c>
      <c r="AF64" s="266" t="s">
        <v>116</v>
      </c>
      <c r="AG64" s="2030" t="s">
        <v>117</v>
      </c>
      <c r="AH64" s="2036"/>
      <c r="AI64" s="2031"/>
      <c r="AJ64" s="266" t="s">
        <v>118</v>
      </c>
      <c r="AK64" s="266" t="s">
        <v>119</v>
      </c>
      <c r="AL64" s="266" t="s">
        <v>120</v>
      </c>
      <c r="AM64" s="266" t="s">
        <v>121</v>
      </c>
      <c r="AN64" s="265" t="s">
        <v>122</v>
      </c>
      <c r="AO64" s="265" t="s">
        <v>123</v>
      </c>
      <c r="AP64" s="265" t="s">
        <v>124</v>
      </c>
      <c r="AQ64" s="2030" t="s">
        <v>125</v>
      </c>
      <c r="AR64" s="2036"/>
      <c r="AS64" s="2037"/>
      <c r="AT64" s="267"/>
      <c r="AU64" s="267"/>
      <c r="AV64" s="267"/>
      <c r="AW64" s="267"/>
      <c r="AX64" s="267"/>
      <c r="AY64" s="267"/>
      <c r="AZ64" s="267"/>
      <c r="BA64" s="267"/>
      <c r="BB64" s="267"/>
      <c r="BC64" s="267"/>
      <c r="BD64" s="267"/>
    </row>
    <row r="65" spans="1:56" ht="45.75" customHeight="1">
      <c r="A65" s="1796"/>
      <c r="B65" s="1713"/>
      <c r="C65" s="2046" t="s">
        <v>297</v>
      </c>
      <c r="D65" s="2046" t="s">
        <v>298</v>
      </c>
      <c r="E65" s="2088">
        <v>1</v>
      </c>
      <c r="F65" s="2046" t="s">
        <v>299</v>
      </c>
      <c r="G65" s="2046" t="s">
        <v>300</v>
      </c>
      <c r="H65" s="2041" t="s">
        <v>47</v>
      </c>
      <c r="I65" s="1701"/>
      <c r="J65" s="355"/>
      <c r="K65" s="371">
        <v>0.05</v>
      </c>
      <c r="L65" s="371">
        <v>0.08</v>
      </c>
      <c r="M65" s="371">
        <v>0.08</v>
      </c>
      <c r="N65" s="371">
        <v>0.08</v>
      </c>
      <c r="O65" s="371">
        <v>0.08</v>
      </c>
      <c r="P65" s="371">
        <v>0.1</v>
      </c>
      <c r="Q65" s="371">
        <v>0.1</v>
      </c>
      <c r="R65" s="371">
        <v>0.12</v>
      </c>
      <c r="S65" s="371">
        <v>0.12</v>
      </c>
      <c r="T65" s="371">
        <v>0.12</v>
      </c>
      <c r="U65" s="371">
        <v>7.0000000000000007E-2</v>
      </c>
      <c r="V65" s="372">
        <f t="shared" ref="V65:V66" si="14">SUM(J65:U65)</f>
        <v>1</v>
      </c>
      <c r="W65" s="2084">
        <v>0.2</v>
      </c>
      <c r="X65" s="273">
        <f>+(V65/V65)*W65</f>
        <v>0.2</v>
      </c>
      <c r="Y65" s="2073" t="s">
        <v>301</v>
      </c>
      <c r="Z65" s="1720"/>
      <c r="AA65" s="1721"/>
      <c r="AB65" s="2073" t="s">
        <v>302</v>
      </c>
      <c r="AC65" s="1720"/>
      <c r="AD65" s="1721"/>
      <c r="AE65" s="2032" t="s">
        <v>303</v>
      </c>
      <c r="AF65" s="2032" t="s">
        <v>304</v>
      </c>
      <c r="AG65" s="2038" t="s">
        <v>305</v>
      </c>
      <c r="AH65" s="1720"/>
      <c r="AI65" s="1720"/>
      <c r="AJ65" s="2032" t="s">
        <v>306</v>
      </c>
      <c r="AK65" s="2032" t="s">
        <v>307</v>
      </c>
      <c r="AL65" s="2032" t="s">
        <v>308</v>
      </c>
      <c r="AM65" s="2032" t="s">
        <v>309</v>
      </c>
      <c r="AN65" s="2032" t="s">
        <v>310</v>
      </c>
      <c r="AO65" s="2032" t="s">
        <v>311</v>
      </c>
      <c r="AP65" s="2032" t="s">
        <v>312</v>
      </c>
      <c r="AQ65" s="2035" t="s">
        <v>313</v>
      </c>
      <c r="AR65" s="1720"/>
      <c r="AS65" s="1721"/>
      <c r="AT65" s="267"/>
      <c r="AU65" s="275">
        <f>((($J65+$K65+$L65)*100%)/$V65)*$W65</f>
        <v>2.6000000000000002E-2</v>
      </c>
      <c r="AV65" s="275">
        <f>((($M65+$N65+$O65)*100%)/$V65)*$W65</f>
        <v>4.8000000000000001E-2</v>
      </c>
      <c r="AW65" s="275">
        <f>((($P65+$Q65+$R65)*100%)/$V65)*$W65</f>
        <v>6.4000000000000001E-2</v>
      </c>
      <c r="AX65" s="275">
        <f>((($S65+$T65+$U65)*100%)/$V65)*$W65</f>
        <v>6.2E-2</v>
      </c>
      <c r="AY65" s="267"/>
      <c r="AZ65" s="267"/>
      <c r="BA65" s="267"/>
      <c r="BB65" s="267"/>
      <c r="BC65" s="267"/>
      <c r="BD65" s="267"/>
    </row>
    <row r="66" spans="1:56" ht="56.25" customHeight="1">
      <c r="A66" s="2062"/>
      <c r="B66" s="1648"/>
      <c r="C66" s="1619"/>
      <c r="D66" s="1619"/>
      <c r="E66" s="1619"/>
      <c r="F66" s="1619"/>
      <c r="G66" s="1619"/>
      <c r="H66" s="2081" t="s">
        <v>78</v>
      </c>
      <c r="I66" s="1648"/>
      <c r="J66" s="357"/>
      <c r="K66" s="373">
        <v>0.05</v>
      </c>
      <c r="L66" s="374">
        <v>0.08</v>
      </c>
      <c r="M66" s="373">
        <v>0.06</v>
      </c>
      <c r="N66" s="374">
        <v>0.08</v>
      </c>
      <c r="O66" s="373">
        <v>0.1</v>
      </c>
      <c r="P66" s="374">
        <v>0.1</v>
      </c>
      <c r="Q66" s="373">
        <v>0.1</v>
      </c>
      <c r="R66" s="374">
        <v>0.12</v>
      </c>
      <c r="S66" s="373">
        <v>0.12</v>
      </c>
      <c r="T66" s="374">
        <v>0.12</v>
      </c>
      <c r="U66" s="373">
        <v>7.0000000000000007E-2</v>
      </c>
      <c r="V66" s="375">
        <f t="shared" si="14"/>
        <v>1</v>
      </c>
      <c r="W66" s="1619"/>
      <c r="X66" s="273">
        <f>+V66/V65*W65</f>
        <v>0.2</v>
      </c>
      <c r="Y66" s="1679"/>
      <c r="Z66" s="1722"/>
      <c r="AA66" s="1648"/>
      <c r="AB66" s="1679"/>
      <c r="AC66" s="1722"/>
      <c r="AD66" s="1648"/>
      <c r="AE66" s="1619"/>
      <c r="AF66" s="1619"/>
      <c r="AG66" s="1715"/>
      <c r="AH66" s="1715"/>
      <c r="AI66" s="1715"/>
      <c r="AJ66" s="1619"/>
      <c r="AK66" s="1619"/>
      <c r="AL66" s="1619"/>
      <c r="AM66" s="1619"/>
      <c r="AN66" s="1619"/>
      <c r="AO66" s="1619"/>
      <c r="AP66" s="1619"/>
      <c r="AQ66" s="1678"/>
      <c r="AR66" s="1715"/>
      <c r="AS66" s="1713"/>
      <c r="AT66" s="267"/>
      <c r="AU66" s="267"/>
      <c r="AV66" s="267"/>
      <c r="AW66" s="267"/>
      <c r="AX66" s="267"/>
      <c r="AY66" s="267"/>
      <c r="AZ66" s="267"/>
      <c r="BA66" s="267"/>
      <c r="BB66" s="267"/>
      <c r="BC66" s="267"/>
      <c r="BD66" s="267"/>
    </row>
    <row r="67" spans="1:56" ht="12.75" customHeight="1">
      <c r="A67" s="2063" t="s">
        <v>314</v>
      </c>
      <c r="B67" s="2047" t="s">
        <v>34</v>
      </c>
      <c r="C67" s="1700"/>
      <c r="D67" s="1700"/>
      <c r="E67" s="1700"/>
      <c r="F67" s="1700"/>
      <c r="G67" s="1700"/>
      <c r="H67" s="1700"/>
      <c r="I67" s="1700"/>
      <c r="J67" s="1700"/>
      <c r="K67" s="1700"/>
      <c r="L67" s="1700"/>
      <c r="M67" s="1700"/>
      <c r="N67" s="1700"/>
      <c r="O67" s="1700"/>
      <c r="P67" s="1700"/>
      <c r="Q67" s="1700"/>
      <c r="R67" s="1700"/>
      <c r="S67" s="1700"/>
      <c r="T67" s="1700"/>
      <c r="U67" s="1700"/>
      <c r="V67" s="1700"/>
      <c r="W67" s="1700"/>
      <c r="X67" s="1700"/>
      <c r="Y67" s="1700"/>
      <c r="Z67" s="1700"/>
      <c r="AA67" s="1700"/>
      <c r="AB67" s="1700"/>
      <c r="AC67" s="1700"/>
      <c r="AD67" s="1700"/>
      <c r="AE67" s="1700"/>
      <c r="AF67" s="1700"/>
      <c r="AG67" s="1700"/>
      <c r="AH67" s="1700"/>
      <c r="AI67" s="1700"/>
      <c r="AJ67" s="1700"/>
      <c r="AK67" s="1700"/>
      <c r="AL67" s="1700"/>
      <c r="AM67" s="1700"/>
      <c r="AN67" s="1700"/>
      <c r="AO67" s="1700"/>
      <c r="AP67" s="1700"/>
      <c r="AQ67" s="1700"/>
      <c r="AR67" s="1700"/>
      <c r="AS67" s="1874"/>
      <c r="AT67" s="267"/>
      <c r="AU67" s="267"/>
      <c r="AV67" s="267"/>
      <c r="AW67" s="267"/>
      <c r="AX67" s="267"/>
      <c r="AY67" s="267"/>
      <c r="AZ67" s="267"/>
      <c r="BA67" s="267"/>
      <c r="BB67" s="267"/>
      <c r="BC67" s="267"/>
      <c r="BD67" s="267"/>
    </row>
    <row r="68" spans="1:56" ht="116.25" customHeight="1">
      <c r="A68" s="1653"/>
      <c r="B68" s="2028">
        <v>1</v>
      </c>
      <c r="C68" s="2057" t="s">
        <v>315</v>
      </c>
      <c r="D68" s="1720"/>
      <c r="E68" s="1720"/>
      <c r="F68" s="1720"/>
      <c r="G68" s="1721"/>
      <c r="H68" s="2042" t="s">
        <v>79</v>
      </c>
      <c r="I68" s="286" t="s">
        <v>47</v>
      </c>
      <c r="J68" s="376"/>
      <c r="K68" s="376">
        <v>0.05</v>
      </c>
      <c r="L68" s="376">
        <v>0.05</v>
      </c>
      <c r="M68" s="376">
        <v>0.05</v>
      </c>
      <c r="N68" s="376">
        <v>0.05</v>
      </c>
      <c r="O68" s="376">
        <v>0.05</v>
      </c>
      <c r="P68" s="376">
        <v>0.1</v>
      </c>
      <c r="Q68" s="376">
        <v>0.1</v>
      </c>
      <c r="R68" s="376">
        <v>0.15</v>
      </c>
      <c r="S68" s="376">
        <v>0.15</v>
      </c>
      <c r="T68" s="376">
        <v>0.15</v>
      </c>
      <c r="U68" s="376">
        <v>0.1</v>
      </c>
      <c r="V68" s="289">
        <f t="shared" ref="V68:V83" si="15">SUM(J68:U68)</f>
        <v>1</v>
      </c>
      <c r="W68" s="2077">
        <v>0.4</v>
      </c>
      <c r="X68" s="290">
        <f>V68*W68</f>
        <v>0.4</v>
      </c>
      <c r="Y68" s="2026" t="s">
        <v>316</v>
      </c>
      <c r="Z68" s="1720"/>
      <c r="AA68" s="1721"/>
      <c r="AB68" s="2026" t="s">
        <v>317</v>
      </c>
      <c r="AC68" s="1720"/>
      <c r="AD68" s="1721"/>
      <c r="AE68" s="2027" t="s">
        <v>318</v>
      </c>
      <c r="AF68" s="2027" t="s">
        <v>319</v>
      </c>
      <c r="AG68" s="2026" t="s">
        <v>320</v>
      </c>
      <c r="AH68" s="1720"/>
      <c r="AI68" s="1721"/>
      <c r="AJ68" s="2027" t="s">
        <v>321</v>
      </c>
      <c r="AK68" s="2027" t="s">
        <v>322</v>
      </c>
      <c r="AL68" s="2027" t="s">
        <v>323</v>
      </c>
      <c r="AM68" s="2027" t="s">
        <v>324</v>
      </c>
      <c r="AN68" s="2027" t="s">
        <v>325</v>
      </c>
      <c r="AO68" s="2027" t="s">
        <v>326</v>
      </c>
      <c r="AP68" s="2027" t="s">
        <v>327</v>
      </c>
      <c r="AQ68" s="2026" t="s">
        <v>328</v>
      </c>
      <c r="AR68" s="1720"/>
      <c r="AS68" s="1872"/>
      <c r="AT68" s="267"/>
      <c r="AU68" s="267"/>
      <c r="AV68" s="267"/>
      <c r="AW68" s="267"/>
      <c r="AX68" s="267"/>
      <c r="AY68" s="267"/>
      <c r="AZ68" s="267"/>
      <c r="BA68" s="267"/>
      <c r="BB68" s="267"/>
      <c r="BC68" s="267"/>
      <c r="BD68" s="267"/>
    </row>
    <row r="69" spans="1:56" ht="105.75" customHeight="1">
      <c r="A69" s="1653"/>
      <c r="B69" s="1679"/>
      <c r="C69" s="1679"/>
      <c r="D69" s="1722"/>
      <c r="E69" s="1722"/>
      <c r="F69" s="1722"/>
      <c r="G69" s="1648"/>
      <c r="H69" s="2043"/>
      <c r="I69" s="293" t="s">
        <v>48</v>
      </c>
      <c r="J69" s="378"/>
      <c r="K69" s="379">
        <v>0.05</v>
      </c>
      <c r="L69" s="379">
        <v>0.05</v>
      </c>
      <c r="M69" s="379">
        <v>0</v>
      </c>
      <c r="N69" s="379">
        <v>0.05</v>
      </c>
      <c r="O69" s="379">
        <v>0.1</v>
      </c>
      <c r="P69" s="379">
        <v>0.1</v>
      </c>
      <c r="Q69" s="379">
        <v>0.1</v>
      </c>
      <c r="R69" s="379">
        <v>0.15</v>
      </c>
      <c r="S69" s="379">
        <v>0.15</v>
      </c>
      <c r="T69" s="379">
        <v>0.15</v>
      </c>
      <c r="U69" s="379">
        <v>0.1</v>
      </c>
      <c r="V69" s="296">
        <f t="shared" si="15"/>
        <v>1</v>
      </c>
      <c r="W69" s="1619"/>
      <c r="X69" s="297">
        <f>+V69*W68</f>
        <v>0.4</v>
      </c>
      <c r="Y69" s="1679"/>
      <c r="Z69" s="1722"/>
      <c r="AA69" s="1648"/>
      <c r="AB69" s="1679"/>
      <c r="AC69" s="1722"/>
      <c r="AD69" s="1648"/>
      <c r="AE69" s="1619"/>
      <c r="AF69" s="1619"/>
      <c r="AG69" s="1679"/>
      <c r="AH69" s="1722"/>
      <c r="AI69" s="1648"/>
      <c r="AJ69" s="1619"/>
      <c r="AK69" s="1619"/>
      <c r="AL69" s="1619"/>
      <c r="AM69" s="1619"/>
      <c r="AN69" s="1619"/>
      <c r="AO69" s="1619"/>
      <c r="AP69" s="1619"/>
      <c r="AQ69" s="1679"/>
      <c r="AR69" s="1722"/>
      <c r="AS69" s="2067"/>
      <c r="AT69" s="267"/>
      <c r="AU69" s="267"/>
      <c r="AV69" s="267"/>
      <c r="AW69" s="267"/>
      <c r="AX69" s="267"/>
      <c r="AY69" s="267"/>
      <c r="AZ69" s="267"/>
      <c r="BA69" s="267"/>
      <c r="BB69" s="267"/>
      <c r="BC69" s="267"/>
      <c r="BD69" s="267"/>
    </row>
    <row r="70" spans="1:56" ht="386.25" customHeight="1">
      <c r="A70" s="1653"/>
      <c r="B70" s="2028">
        <v>2</v>
      </c>
      <c r="C70" s="2057" t="s">
        <v>329</v>
      </c>
      <c r="D70" s="1720"/>
      <c r="E70" s="1720"/>
      <c r="F70" s="1720"/>
      <c r="G70" s="1721"/>
      <c r="H70" s="2042" t="s">
        <v>79</v>
      </c>
      <c r="I70" s="286" t="s">
        <v>47</v>
      </c>
      <c r="J70" s="376"/>
      <c r="K70" s="376">
        <v>0.05</v>
      </c>
      <c r="L70" s="376">
        <v>0.1</v>
      </c>
      <c r="M70" s="376">
        <v>0.1</v>
      </c>
      <c r="N70" s="376">
        <v>0.1</v>
      </c>
      <c r="O70" s="376">
        <v>0.1</v>
      </c>
      <c r="P70" s="376">
        <v>0.1</v>
      </c>
      <c r="Q70" s="376">
        <v>0.1</v>
      </c>
      <c r="R70" s="376">
        <v>0.1</v>
      </c>
      <c r="S70" s="376">
        <v>0.1</v>
      </c>
      <c r="T70" s="376">
        <v>0.1</v>
      </c>
      <c r="U70" s="376">
        <v>0.05</v>
      </c>
      <c r="V70" s="289">
        <f t="shared" si="15"/>
        <v>0.99999999999999989</v>
      </c>
      <c r="W70" s="2077">
        <v>0.6</v>
      </c>
      <c r="X70" s="290">
        <f>V70*W70</f>
        <v>0.59999999999999987</v>
      </c>
      <c r="Y70" s="2026" t="s">
        <v>330</v>
      </c>
      <c r="Z70" s="1720"/>
      <c r="AA70" s="1721"/>
      <c r="AB70" s="2026" t="s">
        <v>331</v>
      </c>
      <c r="AC70" s="1720"/>
      <c r="AD70" s="1721"/>
      <c r="AE70" s="2027" t="s">
        <v>332</v>
      </c>
      <c r="AF70" s="2027" t="s">
        <v>333</v>
      </c>
      <c r="AG70" s="2026" t="s">
        <v>334</v>
      </c>
      <c r="AH70" s="1720"/>
      <c r="AI70" s="1721"/>
      <c r="AJ70" s="2027" t="s">
        <v>335</v>
      </c>
      <c r="AK70" s="2027" t="s">
        <v>336</v>
      </c>
      <c r="AL70" s="2027" t="s">
        <v>337</v>
      </c>
      <c r="AM70" s="2027" t="s">
        <v>338</v>
      </c>
      <c r="AN70" s="2027" t="s">
        <v>339</v>
      </c>
      <c r="AO70" s="2027" t="s">
        <v>340</v>
      </c>
      <c r="AP70" s="2027" t="s">
        <v>341</v>
      </c>
      <c r="AQ70" s="2026" t="s">
        <v>342</v>
      </c>
      <c r="AR70" s="1720"/>
      <c r="AS70" s="1872"/>
      <c r="AT70" s="267"/>
      <c r="AU70" s="267"/>
      <c r="AV70" s="267"/>
      <c r="AW70" s="267"/>
      <c r="AX70" s="267"/>
      <c r="AY70" s="267"/>
      <c r="AZ70" s="267"/>
      <c r="BA70" s="267"/>
      <c r="BB70" s="267"/>
      <c r="BC70" s="267"/>
      <c r="BD70" s="267"/>
    </row>
    <row r="71" spans="1:56" ht="370.5" customHeight="1">
      <c r="A71" s="1653"/>
      <c r="B71" s="1679"/>
      <c r="C71" s="1679"/>
      <c r="D71" s="1722"/>
      <c r="E71" s="1722"/>
      <c r="F71" s="1722"/>
      <c r="G71" s="1648"/>
      <c r="H71" s="2043"/>
      <c r="I71" s="293" t="s">
        <v>48</v>
      </c>
      <c r="J71" s="378"/>
      <c r="K71" s="379">
        <v>0.05</v>
      </c>
      <c r="L71" s="379">
        <v>0.1</v>
      </c>
      <c r="M71" s="379">
        <v>0.1</v>
      </c>
      <c r="N71" s="379">
        <v>0.1</v>
      </c>
      <c r="O71" s="379">
        <v>0.1</v>
      </c>
      <c r="P71" s="379">
        <v>0.1</v>
      </c>
      <c r="Q71" s="379">
        <v>0.1</v>
      </c>
      <c r="R71" s="379">
        <v>0.1</v>
      </c>
      <c r="S71" s="379">
        <v>0.1</v>
      </c>
      <c r="T71" s="379">
        <v>0.1</v>
      </c>
      <c r="U71" s="379">
        <v>0.05</v>
      </c>
      <c r="V71" s="296">
        <f t="shared" si="15"/>
        <v>0.99999999999999989</v>
      </c>
      <c r="W71" s="1619"/>
      <c r="X71" s="297">
        <f>+V71*W70</f>
        <v>0.59999999999999987</v>
      </c>
      <c r="Y71" s="1679"/>
      <c r="Z71" s="1722"/>
      <c r="AA71" s="1648"/>
      <c r="AB71" s="1679"/>
      <c r="AC71" s="1722"/>
      <c r="AD71" s="1648"/>
      <c r="AE71" s="1619"/>
      <c r="AF71" s="1619"/>
      <c r="AG71" s="1679"/>
      <c r="AH71" s="1722"/>
      <c r="AI71" s="1648"/>
      <c r="AJ71" s="1619"/>
      <c r="AK71" s="1619"/>
      <c r="AL71" s="1619"/>
      <c r="AM71" s="1619"/>
      <c r="AN71" s="1619"/>
      <c r="AO71" s="1619"/>
      <c r="AP71" s="1619"/>
      <c r="AQ71" s="1679"/>
      <c r="AR71" s="1722"/>
      <c r="AS71" s="2067"/>
      <c r="AT71" s="267"/>
      <c r="AU71" s="267"/>
      <c r="AV71" s="267"/>
      <c r="AW71" s="267"/>
      <c r="AX71" s="267"/>
      <c r="AY71" s="267"/>
      <c r="AZ71" s="267"/>
      <c r="BA71" s="267"/>
      <c r="BB71" s="267"/>
      <c r="BC71" s="267"/>
      <c r="BD71" s="267"/>
    </row>
    <row r="72" spans="1:56" ht="12.75" hidden="1" customHeight="1">
      <c r="A72" s="1653"/>
      <c r="B72" s="2028">
        <v>3</v>
      </c>
      <c r="C72" s="2057"/>
      <c r="D72" s="1720"/>
      <c r="E72" s="1720"/>
      <c r="F72" s="1720"/>
      <c r="G72" s="1721"/>
      <c r="H72" s="2042" t="s">
        <v>79</v>
      </c>
      <c r="I72" s="286" t="s">
        <v>47</v>
      </c>
      <c r="J72" s="376"/>
      <c r="K72" s="376"/>
      <c r="L72" s="376"/>
      <c r="M72" s="376"/>
      <c r="N72" s="376"/>
      <c r="O72" s="376"/>
      <c r="P72" s="376"/>
      <c r="Q72" s="376"/>
      <c r="R72" s="376"/>
      <c r="S72" s="376"/>
      <c r="T72" s="376"/>
      <c r="U72" s="376"/>
      <c r="V72" s="289">
        <f t="shared" si="15"/>
        <v>0</v>
      </c>
      <c r="W72" s="2077"/>
      <c r="X72" s="290">
        <f>V72*W72</f>
        <v>0</v>
      </c>
      <c r="Y72" s="2028"/>
      <c r="Z72" s="1720"/>
      <c r="AA72" s="1721"/>
      <c r="AB72" s="2028"/>
      <c r="AC72" s="1720"/>
      <c r="AD72" s="1721"/>
      <c r="AE72" s="318"/>
      <c r="AF72" s="318"/>
      <c r="AG72" s="2028"/>
      <c r="AH72" s="1720"/>
      <c r="AI72" s="1721"/>
      <c r="AJ72" s="318"/>
      <c r="AK72" s="318"/>
      <c r="AL72" s="318"/>
      <c r="AM72" s="318"/>
      <c r="AN72" s="318"/>
      <c r="AO72" s="318"/>
      <c r="AP72" s="318"/>
      <c r="AQ72" s="2028"/>
      <c r="AR72" s="1720"/>
      <c r="AS72" s="1872"/>
      <c r="AT72" s="267"/>
      <c r="AU72" s="267"/>
      <c r="AV72" s="267"/>
      <c r="AW72" s="267"/>
      <c r="AX72" s="267"/>
      <c r="AY72" s="267"/>
      <c r="AZ72" s="267"/>
      <c r="BA72" s="267"/>
      <c r="BB72" s="267"/>
      <c r="BC72" s="267"/>
      <c r="BD72" s="267"/>
    </row>
    <row r="73" spans="1:56" ht="12.75" hidden="1" customHeight="1">
      <c r="A73" s="1653"/>
      <c r="B73" s="1679"/>
      <c r="C73" s="1679"/>
      <c r="D73" s="1722"/>
      <c r="E73" s="1722"/>
      <c r="F73" s="1722"/>
      <c r="G73" s="1648"/>
      <c r="H73" s="2043"/>
      <c r="I73" s="293" t="s">
        <v>48</v>
      </c>
      <c r="J73" s="376"/>
      <c r="K73" s="376"/>
      <c r="L73" s="376"/>
      <c r="M73" s="376"/>
      <c r="N73" s="376"/>
      <c r="O73" s="376"/>
      <c r="P73" s="376"/>
      <c r="Q73" s="376"/>
      <c r="R73" s="376"/>
      <c r="S73" s="376"/>
      <c r="T73" s="376"/>
      <c r="U73" s="376"/>
      <c r="V73" s="313">
        <f t="shared" si="15"/>
        <v>0</v>
      </c>
      <c r="W73" s="1619"/>
      <c r="X73" s="297">
        <f>+V73*W72</f>
        <v>0</v>
      </c>
      <c r="Y73" s="1679"/>
      <c r="Z73" s="1722"/>
      <c r="AA73" s="1648"/>
      <c r="AB73" s="1679"/>
      <c r="AC73" s="1722"/>
      <c r="AD73" s="1648"/>
      <c r="AE73" s="318"/>
      <c r="AF73" s="318"/>
      <c r="AG73" s="1679"/>
      <c r="AH73" s="1722"/>
      <c r="AI73" s="1648"/>
      <c r="AJ73" s="318"/>
      <c r="AK73" s="318"/>
      <c r="AL73" s="318"/>
      <c r="AM73" s="318"/>
      <c r="AN73" s="318"/>
      <c r="AO73" s="318"/>
      <c r="AP73" s="318"/>
      <c r="AQ73" s="1679"/>
      <c r="AR73" s="1722"/>
      <c r="AS73" s="2067"/>
      <c r="AT73" s="267"/>
      <c r="AU73" s="267"/>
      <c r="AV73" s="267"/>
      <c r="AW73" s="267"/>
      <c r="AX73" s="267"/>
      <c r="AY73" s="267"/>
      <c r="AZ73" s="267"/>
      <c r="BA73" s="267"/>
      <c r="BB73" s="267"/>
      <c r="BC73" s="267"/>
      <c r="BD73" s="267"/>
    </row>
    <row r="74" spans="1:56" ht="12.75" hidden="1" customHeight="1">
      <c r="A74" s="1653"/>
      <c r="B74" s="2028">
        <v>4</v>
      </c>
      <c r="C74" s="2057"/>
      <c r="D74" s="1720"/>
      <c r="E74" s="1720"/>
      <c r="F74" s="1720"/>
      <c r="G74" s="1721"/>
      <c r="H74" s="2042" t="s">
        <v>79</v>
      </c>
      <c r="I74" s="286" t="s">
        <v>47</v>
      </c>
      <c r="J74" s="376"/>
      <c r="K74" s="376"/>
      <c r="L74" s="376"/>
      <c r="M74" s="376"/>
      <c r="N74" s="376"/>
      <c r="O74" s="376"/>
      <c r="P74" s="376"/>
      <c r="Q74" s="376"/>
      <c r="R74" s="376"/>
      <c r="S74" s="376"/>
      <c r="T74" s="376"/>
      <c r="U74" s="376"/>
      <c r="V74" s="289">
        <f t="shared" si="15"/>
        <v>0</v>
      </c>
      <c r="W74" s="2077"/>
      <c r="X74" s="290">
        <f>V74*W74</f>
        <v>0</v>
      </c>
      <c r="Y74" s="2028"/>
      <c r="Z74" s="1720"/>
      <c r="AA74" s="1721"/>
      <c r="AB74" s="2028"/>
      <c r="AC74" s="1720"/>
      <c r="AD74" s="1721"/>
      <c r="AE74" s="318"/>
      <c r="AF74" s="318"/>
      <c r="AG74" s="2028"/>
      <c r="AH74" s="1720"/>
      <c r="AI74" s="1721"/>
      <c r="AJ74" s="318"/>
      <c r="AK74" s="318"/>
      <c r="AL74" s="318"/>
      <c r="AM74" s="318"/>
      <c r="AN74" s="318"/>
      <c r="AO74" s="318"/>
      <c r="AP74" s="318"/>
      <c r="AQ74" s="2028"/>
      <c r="AR74" s="1720"/>
      <c r="AS74" s="1872"/>
      <c r="AT74" s="267"/>
      <c r="AU74" s="267"/>
      <c r="AV74" s="267"/>
      <c r="AW74" s="267"/>
      <c r="AX74" s="267"/>
      <c r="AY74" s="267"/>
      <c r="AZ74" s="267"/>
      <c r="BA74" s="267"/>
      <c r="BB74" s="267"/>
      <c r="BC74" s="267"/>
      <c r="BD74" s="267"/>
    </row>
    <row r="75" spans="1:56" ht="12.75" hidden="1" customHeight="1">
      <c r="A75" s="1653"/>
      <c r="B75" s="1679"/>
      <c r="C75" s="1679"/>
      <c r="D75" s="1722"/>
      <c r="E75" s="1722"/>
      <c r="F75" s="1722"/>
      <c r="G75" s="1648"/>
      <c r="H75" s="2043"/>
      <c r="I75" s="293" t="s">
        <v>48</v>
      </c>
      <c r="J75" s="376"/>
      <c r="K75" s="376"/>
      <c r="L75" s="376"/>
      <c r="M75" s="376"/>
      <c r="N75" s="376"/>
      <c r="O75" s="376"/>
      <c r="P75" s="376"/>
      <c r="Q75" s="376"/>
      <c r="R75" s="376"/>
      <c r="S75" s="376"/>
      <c r="T75" s="376"/>
      <c r="U75" s="376"/>
      <c r="V75" s="313">
        <f t="shared" si="15"/>
        <v>0</v>
      </c>
      <c r="W75" s="1619"/>
      <c r="X75" s="297">
        <f>+V75*W74</f>
        <v>0</v>
      </c>
      <c r="Y75" s="1679"/>
      <c r="Z75" s="1722"/>
      <c r="AA75" s="1648"/>
      <c r="AB75" s="1679"/>
      <c r="AC75" s="1722"/>
      <c r="AD75" s="1648"/>
      <c r="AE75" s="318"/>
      <c r="AF75" s="318"/>
      <c r="AG75" s="1679"/>
      <c r="AH75" s="1722"/>
      <c r="AI75" s="1648"/>
      <c r="AJ75" s="318"/>
      <c r="AK75" s="318"/>
      <c r="AL75" s="318"/>
      <c r="AM75" s="318"/>
      <c r="AN75" s="318"/>
      <c r="AO75" s="318"/>
      <c r="AP75" s="318"/>
      <c r="AQ75" s="1679"/>
      <c r="AR75" s="1722"/>
      <c r="AS75" s="2067"/>
      <c r="AT75" s="267"/>
      <c r="AU75" s="267"/>
      <c r="AV75" s="267"/>
      <c r="AW75" s="267"/>
      <c r="AX75" s="267"/>
      <c r="AY75" s="267"/>
      <c r="AZ75" s="267"/>
      <c r="BA75" s="267"/>
      <c r="BB75" s="267"/>
      <c r="BC75" s="267"/>
      <c r="BD75" s="267"/>
    </row>
    <row r="76" spans="1:56" ht="12.75" hidden="1" customHeight="1">
      <c r="A76" s="1653"/>
      <c r="B76" s="2028">
        <v>5</v>
      </c>
      <c r="C76" s="2057"/>
      <c r="D76" s="1720"/>
      <c r="E76" s="1720"/>
      <c r="F76" s="1720"/>
      <c r="G76" s="1721"/>
      <c r="H76" s="2042" t="s">
        <v>79</v>
      </c>
      <c r="I76" s="286" t="s">
        <v>47</v>
      </c>
      <c r="J76" s="376"/>
      <c r="K76" s="376"/>
      <c r="L76" s="376"/>
      <c r="M76" s="376"/>
      <c r="N76" s="376"/>
      <c r="O76" s="376"/>
      <c r="P76" s="376"/>
      <c r="Q76" s="376"/>
      <c r="R76" s="376"/>
      <c r="S76" s="376"/>
      <c r="T76" s="376"/>
      <c r="U76" s="376"/>
      <c r="V76" s="289">
        <f t="shared" si="15"/>
        <v>0</v>
      </c>
      <c r="W76" s="2077"/>
      <c r="X76" s="290">
        <f>V76*W76</f>
        <v>0</v>
      </c>
      <c r="Y76" s="2028"/>
      <c r="Z76" s="1720"/>
      <c r="AA76" s="1721"/>
      <c r="AB76" s="2028"/>
      <c r="AC76" s="1720"/>
      <c r="AD76" s="1721"/>
      <c r="AE76" s="318"/>
      <c r="AF76" s="318"/>
      <c r="AG76" s="2028"/>
      <c r="AH76" s="1720"/>
      <c r="AI76" s="1721"/>
      <c r="AJ76" s="318"/>
      <c r="AK76" s="318"/>
      <c r="AL76" s="318"/>
      <c r="AM76" s="318"/>
      <c r="AN76" s="318"/>
      <c r="AO76" s="318"/>
      <c r="AP76" s="318"/>
      <c r="AQ76" s="2028"/>
      <c r="AR76" s="1720"/>
      <c r="AS76" s="1872"/>
      <c r="AT76" s="267"/>
      <c r="AU76" s="267"/>
      <c r="AV76" s="267"/>
      <c r="AW76" s="267"/>
      <c r="AX76" s="267"/>
      <c r="AY76" s="267"/>
      <c r="AZ76" s="267"/>
      <c r="BA76" s="267"/>
      <c r="BB76" s="267"/>
      <c r="BC76" s="267"/>
      <c r="BD76" s="267"/>
    </row>
    <row r="77" spans="1:56" ht="12.75" hidden="1" customHeight="1">
      <c r="A77" s="1653"/>
      <c r="B77" s="1679"/>
      <c r="C77" s="1679"/>
      <c r="D77" s="1722"/>
      <c r="E77" s="1722"/>
      <c r="F77" s="1722"/>
      <c r="G77" s="1648"/>
      <c r="H77" s="2043"/>
      <c r="I77" s="293" t="s">
        <v>48</v>
      </c>
      <c r="J77" s="376"/>
      <c r="K77" s="376"/>
      <c r="L77" s="376"/>
      <c r="M77" s="376"/>
      <c r="N77" s="376"/>
      <c r="O77" s="376"/>
      <c r="P77" s="376"/>
      <c r="Q77" s="376"/>
      <c r="R77" s="376"/>
      <c r="S77" s="376"/>
      <c r="T77" s="376"/>
      <c r="U77" s="376"/>
      <c r="V77" s="313">
        <f t="shared" si="15"/>
        <v>0</v>
      </c>
      <c r="W77" s="1619"/>
      <c r="X77" s="297">
        <f>+V77*W76</f>
        <v>0</v>
      </c>
      <c r="Y77" s="1679"/>
      <c r="Z77" s="1722"/>
      <c r="AA77" s="1648"/>
      <c r="AB77" s="1679"/>
      <c r="AC77" s="1722"/>
      <c r="AD77" s="1648"/>
      <c r="AE77" s="318"/>
      <c r="AF77" s="318"/>
      <c r="AG77" s="1679"/>
      <c r="AH77" s="1722"/>
      <c r="AI77" s="1648"/>
      <c r="AJ77" s="318"/>
      <c r="AK77" s="318"/>
      <c r="AL77" s="318"/>
      <c r="AM77" s="318"/>
      <c r="AN77" s="318"/>
      <c r="AO77" s="318"/>
      <c r="AP77" s="318"/>
      <c r="AQ77" s="1679"/>
      <c r="AR77" s="1722"/>
      <c r="AS77" s="2067"/>
      <c r="AT77" s="267"/>
      <c r="AU77" s="267"/>
      <c r="AV77" s="267"/>
      <c r="AW77" s="267"/>
      <c r="AX77" s="267"/>
      <c r="AY77" s="267"/>
      <c r="AZ77" s="267"/>
      <c r="BA77" s="267"/>
      <c r="BB77" s="267"/>
      <c r="BC77" s="267"/>
      <c r="BD77" s="267"/>
    </row>
    <row r="78" spans="1:56" ht="12.75" hidden="1" customHeight="1">
      <c r="A78" s="1653"/>
      <c r="B78" s="2028">
        <v>6</v>
      </c>
      <c r="C78" s="2057"/>
      <c r="D78" s="1720"/>
      <c r="E78" s="1720"/>
      <c r="F78" s="1720"/>
      <c r="G78" s="1721"/>
      <c r="H78" s="2042" t="s">
        <v>79</v>
      </c>
      <c r="I78" s="286" t="s">
        <v>47</v>
      </c>
      <c r="J78" s="376"/>
      <c r="K78" s="376"/>
      <c r="L78" s="376"/>
      <c r="M78" s="376"/>
      <c r="N78" s="376"/>
      <c r="O78" s="376"/>
      <c r="P78" s="376"/>
      <c r="Q78" s="376"/>
      <c r="R78" s="376"/>
      <c r="S78" s="376"/>
      <c r="T78" s="376"/>
      <c r="U78" s="376"/>
      <c r="V78" s="289">
        <f t="shared" si="15"/>
        <v>0</v>
      </c>
      <c r="W78" s="2077"/>
      <c r="X78" s="290">
        <f>V78*W78</f>
        <v>0</v>
      </c>
      <c r="Y78" s="2028"/>
      <c r="Z78" s="1720"/>
      <c r="AA78" s="1721"/>
      <c r="AB78" s="2028"/>
      <c r="AC78" s="1720"/>
      <c r="AD78" s="1721"/>
      <c r="AE78" s="318"/>
      <c r="AF78" s="318"/>
      <c r="AG78" s="2028"/>
      <c r="AH78" s="1720"/>
      <c r="AI78" s="1721"/>
      <c r="AJ78" s="318"/>
      <c r="AK78" s="318"/>
      <c r="AL78" s="318"/>
      <c r="AM78" s="318"/>
      <c r="AN78" s="318"/>
      <c r="AO78" s="318"/>
      <c r="AP78" s="318"/>
      <c r="AQ78" s="2028"/>
      <c r="AR78" s="1720"/>
      <c r="AS78" s="1872"/>
      <c r="AT78" s="267"/>
      <c r="AU78" s="267"/>
      <c r="AV78" s="267"/>
      <c r="AW78" s="267"/>
      <c r="AX78" s="267"/>
      <c r="AY78" s="267"/>
      <c r="AZ78" s="267"/>
      <c r="BA78" s="267"/>
      <c r="BB78" s="267"/>
      <c r="BC78" s="267"/>
      <c r="BD78" s="267"/>
    </row>
    <row r="79" spans="1:56" ht="12.75" hidden="1" customHeight="1">
      <c r="A79" s="1653"/>
      <c r="B79" s="1679"/>
      <c r="C79" s="1679"/>
      <c r="D79" s="1722"/>
      <c r="E79" s="1722"/>
      <c r="F79" s="1722"/>
      <c r="G79" s="1648"/>
      <c r="H79" s="2043"/>
      <c r="I79" s="293" t="s">
        <v>48</v>
      </c>
      <c r="J79" s="376"/>
      <c r="K79" s="376"/>
      <c r="L79" s="376"/>
      <c r="M79" s="376"/>
      <c r="N79" s="376"/>
      <c r="O79" s="376"/>
      <c r="P79" s="376"/>
      <c r="Q79" s="376"/>
      <c r="R79" s="376"/>
      <c r="S79" s="376"/>
      <c r="T79" s="376"/>
      <c r="U79" s="376"/>
      <c r="V79" s="313">
        <f t="shared" si="15"/>
        <v>0</v>
      </c>
      <c r="W79" s="1619"/>
      <c r="X79" s="297">
        <f>+V79*W78</f>
        <v>0</v>
      </c>
      <c r="Y79" s="1679"/>
      <c r="Z79" s="1722"/>
      <c r="AA79" s="1648"/>
      <c r="AB79" s="1679"/>
      <c r="AC79" s="1722"/>
      <c r="AD79" s="1648"/>
      <c r="AE79" s="318"/>
      <c r="AF79" s="318"/>
      <c r="AG79" s="1679"/>
      <c r="AH79" s="1722"/>
      <c r="AI79" s="1648"/>
      <c r="AJ79" s="318"/>
      <c r="AK79" s="318"/>
      <c r="AL79" s="318"/>
      <c r="AM79" s="318"/>
      <c r="AN79" s="318"/>
      <c r="AO79" s="318"/>
      <c r="AP79" s="318"/>
      <c r="AQ79" s="1679"/>
      <c r="AR79" s="1722"/>
      <c r="AS79" s="2067"/>
      <c r="AT79" s="267"/>
      <c r="AU79" s="267"/>
      <c r="AV79" s="267"/>
      <c r="AW79" s="267"/>
      <c r="AX79" s="267"/>
      <c r="AY79" s="267"/>
      <c r="AZ79" s="267"/>
      <c r="BA79" s="267"/>
      <c r="BB79" s="267"/>
      <c r="BC79" s="267"/>
      <c r="BD79" s="267"/>
    </row>
    <row r="80" spans="1:56" ht="12.75" hidden="1" customHeight="1">
      <c r="A80" s="1653"/>
      <c r="B80" s="2028">
        <v>7</v>
      </c>
      <c r="C80" s="2057"/>
      <c r="D80" s="1720"/>
      <c r="E80" s="1720"/>
      <c r="F80" s="1720"/>
      <c r="G80" s="1721"/>
      <c r="H80" s="2042" t="s">
        <v>79</v>
      </c>
      <c r="I80" s="286" t="s">
        <v>47</v>
      </c>
      <c r="J80" s="376"/>
      <c r="K80" s="376"/>
      <c r="L80" s="376"/>
      <c r="M80" s="376"/>
      <c r="N80" s="376"/>
      <c r="O80" s="376"/>
      <c r="P80" s="376"/>
      <c r="Q80" s="376"/>
      <c r="R80" s="376"/>
      <c r="S80" s="376"/>
      <c r="T80" s="376"/>
      <c r="U80" s="376"/>
      <c r="V80" s="289">
        <f t="shared" si="15"/>
        <v>0</v>
      </c>
      <c r="W80" s="2077"/>
      <c r="X80" s="290">
        <f>V80*W80</f>
        <v>0</v>
      </c>
      <c r="Y80" s="2028"/>
      <c r="Z80" s="1720"/>
      <c r="AA80" s="1721"/>
      <c r="AB80" s="2028"/>
      <c r="AC80" s="1720"/>
      <c r="AD80" s="1721"/>
      <c r="AE80" s="318"/>
      <c r="AF80" s="318"/>
      <c r="AG80" s="2028"/>
      <c r="AH80" s="1720"/>
      <c r="AI80" s="1721"/>
      <c r="AJ80" s="318"/>
      <c r="AK80" s="318"/>
      <c r="AL80" s="318"/>
      <c r="AM80" s="318"/>
      <c r="AN80" s="318"/>
      <c r="AO80" s="318"/>
      <c r="AP80" s="318"/>
      <c r="AQ80" s="2028"/>
      <c r="AR80" s="1720"/>
      <c r="AS80" s="1872"/>
      <c r="AT80" s="267"/>
      <c r="AU80" s="267"/>
      <c r="AV80" s="267"/>
      <c r="AW80" s="267"/>
      <c r="AX80" s="267"/>
      <c r="AY80" s="267"/>
      <c r="AZ80" s="267"/>
      <c r="BA80" s="267"/>
      <c r="BB80" s="267"/>
      <c r="BC80" s="267"/>
      <c r="BD80" s="267"/>
    </row>
    <row r="81" spans="1:56" ht="34.5" hidden="1" customHeight="1">
      <c r="A81" s="1814"/>
      <c r="B81" s="1678"/>
      <c r="C81" s="1679"/>
      <c r="D81" s="1722"/>
      <c r="E81" s="1722"/>
      <c r="F81" s="1722"/>
      <c r="G81" s="1648"/>
      <c r="H81" s="2079"/>
      <c r="I81" s="321" t="s">
        <v>48</v>
      </c>
      <c r="J81" s="376"/>
      <c r="K81" s="376"/>
      <c r="L81" s="376"/>
      <c r="M81" s="376"/>
      <c r="N81" s="376"/>
      <c r="O81" s="376"/>
      <c r="P81" s="376"/>
      <c r="Q81" s="376"/>
      <c r="R81" s="376"/>
      <c r="S81" s="376"/>
      <c r="T81" s="376"/>
      <c r="U81" s="376"/>
      <c r="V81" s="322">
        <f t="shared" si="15"/>
        <v>0</v>
      </c>
      <c r="W81" s="2078"/>
      <c r="X81" s="323">
        <f>+V81*W80</f>
        <v>0</v>
      </c>
      <c r="Y81" s="1679"/>
      <c r="Z81" s="1722"/>
      <c r="AA81" s="1648"/>
      <c r="AB81" s="1679"/>
      <c r="AC81" s="1722"/>
      <c r="AD81" s="1648"/>
      <c r="AE81" s="318"/>
      <c r="AF81" s="318"/>
      <c r="AG81" s="1679"/>
      <c r="AH81" s="1722"/>
      <c r="AI81" s="1648"/>
      <c r="AJ81" s="318"/>
      <c r="AK81" s="318"/>
      <c r="AL81" s="318"/>
      <c r="AM81" s="318"/>
      <c r="AN81" s="318"/>
      <c r="AO81" s="318"/>
      <c r="AP81" s="318"/>
      <c r="AQ81" s="1679"/>
      <c r="AR81" s="1722"/>
      <c r="AS81" s="2067"/>
      <c r="AT81" s="267"/>
      <c r="AU81" s="267"/>
      <c r="AV81" s="267"/>
      <c r="AW81" s="267"/>
      <c r="AX81" s="267"/>
      <c r="AY81" s="267"/>
      <c r="AZ81" s="267"/>
      <c r="BA81" s="267"/>
      <c r="BB81" s="267"/>
      <c r="BC81" s="267"/>
      <c r="BD81" s="267"/>
    </row>
    <row r="82" spans="1:56" ht="12.75" customHeight="1">
      <c r="A82" s="2059"/>
      <c r="B82" s="2060" t="s">
        <v>103</v>
      </c>
      <c r="C82" s="1720"/>
      <c r="D82" s="1720"/>
      <c r="E82" s="1720"/>
      <c r="F82" s="1720"/>
      <c r="G82" s="1721"/>
      <c r="H82" s="2083" t="s">
        <v>79</v>
      </c>
      <c r="I82" s="326" t="s">
        <v>47</v>
      </c>
      <c r="J82" s="381">
        <f t="shared" ref="J82:U82" si="16">+J68*$W$68+J70*$W$70+J72*$W$72+J74*$W$74+J76*$W$76+J78*$W$78+J80*$W$80</f>
        <v>0</v>
      </c>
      <c r="K82" s="381">
        <f t="shared" si="16"/>
        <v>0.05</v>
      </c>
      <c r="L82" s="381">
        <f t="shared" si="16"/>
        <v>0.08</v>
      </c>
      <c r="M82" s="381">
        <f t="shared" si="16"/>
        <v>0.08</v>
      </c>
      <c r="N82" s="381">
        <f t="shared" si="16"/>
        <v>0.08</v>
      </c>
      <c r="O82" s="381">
        <f t="shared" si="16"/>
        <v>0.08</v>
      </c>
      <c r="P82" s="381">
        <f t="shared" si="16"/>
        <v>0.1</v>
      </c>
      <c r="Q82" s="381">
        <f t="shared" si="16"/>
        <v>0.1</v>
      </c>
      <c r="R82" s="381">
        <f t="shared" si="16"/>
        <v>0.12</v>
      </c>
      <c r="S82" s="381">
        <f t="shared" si="16"/>
        <v>0.12</v>
      </c>
      <c r="T82" s="381">
        <f t="shared" si="16"/>
        <v>0.12</v>
      </c>
      <c r="U82" s="381">
        <f t="shared" si="16"/>
        <v>7.0000000000000007E-2</v>
      </c>
      <c r="V82" s="331">
        <f t="shared" si="15"/>
        <v>1</v>
      </c>
      <c r="W82" s="2076">
        <f>SUM(W68+W70+W72+W74+W76+W78+W80)</f>
        <v>1</v>
      </c>
      <c r="X82" s="331">
        <f>V82*W82</f>
        <v>1</v>
      </c>
      <c r="Y82" s="2034"/>
      <c r="Z82" s="1720"/>
      <c r="AA82" s="1721"/>
      <c r="AB82" s="2034"/>
      <c r="AC82" s="1720"/>
      <c r="AD82" s="1721"/>
      <c r="AE82" s="2033"/>
      <c r="AF82" s="2033"/>
      <c r="AG82" s="2034"/>
      <c r="AH82" s="1720"/>
      <c r="AI82" s="1721"/>
      <c r="AJ82" s="2033"/>
      <c r="AK82" s="2033"/>
      <c r="AL82" s="2033"/>
      <c r="AM82" s="2033"/>
      <c r="AN82" s="2033"/>
      <c r="AO82" s="2033"/>
      <c r="AP82" s="2033"/>
      <c r="AQ82" s="2034"/>
      <c r="AR82" s="1720"/>
      <c r="AS82" s="1872"/>
      <c r="AT82" s="332"/>
      <c r="AU82" s="267"/>
      <c r="AV82" s="267"/>
      <c r="AW82" s="267"/>
      <c r="AX82" s="267"/>
      <c r="AY82" s="267"/>
      <c r="AZ82" s="267"/>
      <c r="BA82" s="267"/>
      <c r="BB82" s="267"/>
      <c r="BC82" s="267"/>
      <c r="BD82" s="267"/>
    </row>
    <row r="83" spans="1:56" ht="12.75" customHeight="1">
      <c r="A83" s="1654"/>
      <c r="B83" s="1696"/>
      <c r="C83" s="1666"/>
      <c r="D83" s="1666"/>
      <c r="E83" s="1666"/>
      <c r="F83" s="1666"/>
      <c r="G83" s="1651"/>
      <c r="H83" s="1617"/>
      <c r="I83" s="334" t="s">
        <v>48</v>
      </c>
      <c r="J83" s="335">
        <f>J69+J71+J73+J75+J77+J79+J81</f>
        <v>0</v>
      </c>
      <c r="K83" s="335">
        <f t="shared" ref="K83:U83" si="17">+K69*$W68+K71*$W$70</f>
        <v>0.05</v>
      </c>
      <c r="L83" s="335">
        <f t="shared" si="17"/>
        <v>0.08</v>
      </c>
      <c r="M83" s="335">
        <f t="shared" si="17"/>
        <v>0.06</v>
      </c>
      <c r="N83" s="335">
        <f t="shared" si="17"/>
        <v>0.08</v>
      </c>
      <c r="O83" s="335">
        <f t="shared" si="17"/>
        <v>0.1</v>
      </c>
      <c r="P83" s="335">
        <f t="shared" si="17"/>
        <v>0.1</v>
      </c>
      <c r="Q83" s="335">
        <f t="shared" si="17"/>
        <v>0.1</v>
      </c>
      <c r="R83" s="335">
        <f t="shared" si="17"/>
        <v>0.12</v>
      </c>
      <c r="S83" s="335">
        <f t="shared" si="17"/>
        <v>0.12</v>
      </c>
      <c r="T83" s="335">
        <f t="shared" si="17"/>
        <v>0.12</v>
      </c>
      <c r="U83" s="335">
        <f t="shared" si="17"/>
        <v>7.0000000000000007E-2</v>
      </c>
      <c r="V83" s="336">
        <f t="shared" si="15"/>
        <v>1</v>
      </c>
      <c r="W83" s="1617"/>
      <c r="X83" s="338">
        <f>+V83*W82</f>
        <v>1</v>
      </c>
      <c r="Y83" s="1696"/>
      <c r="Z83" s="1666"/>
      <c r="AA83" s="1651"/>
      <c r="AB83" s="1696"/>
      <c r="AC83" s="1666"/>
      <c r="AD83" s="1651"/>
      <c r="AE83" s="1617"/>
      <c r="AF83" s="1617"/>
      <c r="AG83" s="1696"/>
      <c r="AH83" s="1666"/>
      <c r="AI83" s="1651"/>
      <c r="AJ83" s="1617"/>
      <c r="AK83" s="1617"/>
      <c r="AL83" s="1617"/>
      <c r="AM83" s="1617"/>
      <c r="AN83" s="1617"/>
      <c r="AO83" s="1617"/>
      <c r="AP83" s="1617"/>
      <c r="AQ83" s="1696"/>
      <c r="AR83" s="1666"/>
      <c r="AS83" s="1841"/>
      <c r="AT83" s="332"/>
      <c r="AU83" s="267"/>
      <c r="AV83" s="267"/>
      <c r="AW83" s="267"/>
      <c r="AX83" s="267"/>
      <c r="AY83" s="267"/>
      <c r="AZ83" s="267"/>
      <c r="BA83" s="267"/>
      <c r="BB83" s="267"/>
      <c r="BC83" s="267"/>
      <c r="BD83" s="267"/>
    </row>
    <row r="84" spans="1:56" ht="28.5" customHeight="1">
      <c r="A84" s="2086" t="s">
        <v>107</v>
      </c>
      <c r="B84" s="1721"/>
      <c r="C84" s="262" t="s">
        <v>108</v>
      </c>
      <c r="D84" s="262" t="s">
        <v>109</v>
      </c>
      <c r="E84" s="262" t="s">
        <v>28</v>
      </c>
      <c r="F84" s="262" t="s">
        <v>110</v>
      </c>
      <c r="G84" s="262" t="s">
        <v>111</v>
      </c>
      <c r="H84" s="262" t="s">
        <v>112</v>
      </c>
      <c r="I84" s="262"/>
      <c r="J84" s="262" t="s">
        <v>63</v>
      </c>
      <c r="K84" s="262" t="s">
        <v>64</v>
      </c>
      <c r="L84" s="262" t="s">
        <v>65</v>
      </c>
      <c r="M84" s="262" t="s">
        <v>66</v>
      </c>
      <c r="N84" s="262" t="s">
        <v>67</v>
      </c>
      <c r="O84" s="262" t="s">
        <v>68</v>
      </c>
      <c r="P84" s="262" t="s">
        <v>69</v>
      </c>
      <c r="Q84" s="262" t="s">
        <v>70</v>
      </c>
      <c r="R84" s="262" t="s">
        <v>71</v>
      </c>
      <c r="S84" s="262" t="s">
        <v>72</v>
      </c>
      <c r="T84" s="262" t="s">
        <v>73</v>
      </c>
      <c r="U84" s="262" t="s">
        <v>74</v>
      </c>
      <c r="V84" s="262" t="s">
        <v>75</v>
      </c>
      <c r="W84" s="262" t="s">
        <v>76</v>
      </c>
      <c r="X84" s="262" t="s">
        <v>343</v>
      </c>
      <c r="Y84" s="2030" t="s">
        <v>113</v>
      </c>
      <c r="Z84" s="2036"/>
      <c r="AA84" s="2031"/>
      <c r="AB84" s="2030" t="s">
        <v>114</v>
      </c>
      <c r="AC84" s="2036"/>
      <c r="AD84" s="2031"/>
      <c r="AE84" s="266" t="s">
        <v>115</v>
      </c>
      <c r="AF84" s="266" t="s">
        <v>116</v>
      </c>
      <c r="AG84" s="2030" t="s">
        <v>117</v>
      </c>
      <c r="AH84" s="2036"/>
      <c r="AI84" s="2031"/>
      <c r="AJ84" s="266" t="s">
        <v>118</v>
      </c>
      <c r="AK84" s="266" t="s">
        <v>119</v>
      </c>
      <c r="AL84" s="266" t="s">
        <v>120</v>
      </c>
      <c r="AM84" s="266" t="s">
        <v>121</v>
      </c>
      <c r="AN84" s="265" t="s">
        <v>122</v>
      </c>
      <c r="AO84" s="265" t="s">
        <v>123</v>
      </c>
      <c r="AP84" s="265" t="s">
        <v>124</v>
      </c>
      <c r="AQ84" s="2030" t="s">
        <v>125</v>
      </c>
      <c r="AR84" s="2036"/>
      <c r="AS84" s="2037"/>
      <c r="AT84" s="267"/>
      <c r="AU84" s="267"/>
      <c r="AV84" s="267"/>
      <c r="AW84" s="267"/>
      <c r="AX84" s="267"/>
      <c r="AY84" s="267"/>
      <c r="AZ84" s="267"/>
      <c r="BA84" s="267"/>
      <c r="BB84" s="267"/>
      <c r="BC84" s="267"/>
      <c r="BD84" s="267"/>
    </row>
    <row r="85" spans="1:56" ht="77.25" customHeight="1">
      <c r="A85" s="1678"/>
      <c r="B85" s="1713"/>
      <c r="C85" s="2046" t="s">
        <v>50</v>
      </c>
      <c r="D85" s="2046" t="s">
        <v>240</v>
      </c>
      <c r="E85" s="2082">
        <v>2</v>
      </c>
      <c r="F85" s="2046" t="s">
        <v>344</v>
      </c>
      <c r="G85" s="2046" t="s">
        <v>300</v>
      </c>
      <c r="H85" s="2041" t="s">
        <v>47</v>
      </c>
      <c r="I85" s="1701"/>
      <c r="J85" s="382"/>
      <c r="K85" s="382"/>
      <c r="L85" s="382"/>
      <c r="M85" s="383">
        <v>0.2</v>
      </c>
      <c r="N85" s="383">
        <v>0.2</v>
      </c>
      <c r="O85" s="383">
        <v>0.2</v>
      </c>
      <c r="P85" s="383">
        <v>0.2</v>
      </c>
      <c r="Q85" s="383">
        <v>0.3</v>
      </c>
      <c r="R85" s="383">
        <v>0.3</v>
      </c>
      <c r="S85" s="383">
        <v>0.3</v>
      </c>
      <c r="T85" s="383">
        <v>0.2</v>
      </c>
      <c r="U85" s="383">
        <v>0.1</v>
      </c>
      <c r="V85" s="272">
        <f t="shared" ref="V85:V86" si="18">SUM(J85:U85)</f>
        <v>2</v>
      </c>
      <c r="W85" s="2090">
        <v>0.1</v>
      </c>
      <c r="X85" s="273">
        <f>+(V85/V85)*W85</f>
        <v>0.1</v>
      </c>
      <c r="Y85" s="2028"/>
      <c r="Z85" s="1720"/>
      <c r="AA85" s="1721"/>
      <c r="AB85" s="2073" t="s">
        <v>345</v>
      </c>
      <c r="AC85" s="1720"/>
      <c r="AD85" s="1721"/>
      <c r="AE85" s="2032" t="s">
        <v>346</v>
      </c>
      <c r="AF85" s="2032" t="s">
        <v>347</v>
      </c>
      <c r="AG85" s="2038" t="s">
        <v>348</v>
      </c>
      <c r="AH85" s="1720"/>
      <c r="AI85" s="1720"/>
      <c r="AJ85" s="2032" t="s">
        <v>349</v>
      </c>
      <c r="AK85" s="2032" t="s">
        <v>350</v>
      </c>
      <c r="AL85" s="2032" t="s">
        <v>351</v>
      </c>
      <c r="AM85" s="2032" t="s">
        <v>352</v>
      </c>
      <c r="AN85" s="2032" t="s">
        <v>353</v>
      </c>
      <c r="AO85" s="2032" t="s">
        <v>354</v>
      </c>
      <c r="AP85" s="2032" t="s">
        <v>355</v>
      </c>
      <c r="AQ85" s="2035" t="s">
        <v>356</v>
      </c>
      <c r="AR85" s="1720"/>
      <c r="AS85" s="1721"/>
      <c r="AT85" s="267"/>
      <c r="AU85" s="275">
        <f>((($J85+$K85+$L85)*100%)/$V85)*$W85</f>
        <v>0</v>
      </c>
      <c r="AV85" s="275">
        <f>((($M85+$N85+$O85)*100%)/$V85)*$W85</f>
        <v>3.0000000000000006E-2</v>
      </c>
      <c r="AW85" s="275">
        <f>((($P85+$Q85+$R85)*100%)/$V85)*$W85</f>
        <v>4.0000000000000008E-2</v>
      </c>
      <c r="AX85" s="275">
        <f>((($S85+$T85+$U85)*100%)/$V85)*$W85</f>
        <v>0.03</v>
      </c>
      <c r="AY85" s="267"/>
      <c r="AZ85" s="267"/>
      <c r="BA85" s="267"/>
      <c r="BB85" s="267"/>
      <c r="BC85" s="267"/>
      <c r="BD85" s="267"/>
    </row>
    <row r="86" spans="1:56" ht="78" customHeight="1">
      <c r="A86" s="1679"/>
      <c r="B86" s="1648"/>
      <c r="C86" s="1619"/>
      <c r="D86" s="1619"/>
      <c r="E86" s="1619"/>
      <c r="F86" s="1619"/>
      <c r="G86" s="1619"/>
      <c r="H86" s="2081" t="s">
        <v>48</v>
      </c>
      <c r="I86" s="1648"/>
      <c r="J86" s="384"/>
      <c r="K86" s="384"/>
      <c r="L86" s="384"/>
      <c r="M86" s="385">
        <v>0.2</v>
      </c>
      <c r="N86" s="385">
        <v>0.2</v>
      </c>
      <c r="O86" s="385">
        <v>0.2</v>
      </c>
      <c r="P86" s="385">
        <v>0.2</v>
      </c>
      <c r="Q86" s="385">
        <v>0.3</v>
      </c>
      <c r="R86" s="385">
        <v>0.3</v>
      </c>
      <c r="S86" s="385">
        <v>0.3</v>
      </c>
      <c r="T86" s="385">
        <v>0.25</v>
      </c>
      <c r="U86" s="385">
        <v>0.05</v>
      </c>
      <c r="V86" s="351">
        <f t="shared" si="18"/>
        <v>2</v>
      </c>
      <c r="W86" s="1619"/>
      <c r="X86" s="273">
        <f>+V86/V85*W85</f>
        <v>0.1</v>
      </c>
      <c r="Y86" s="1679"/>
      <c r="Z86" s="1722"/>
      <c r="AA86" s="1648"/>
      <c r="AB86" s="1679"/>
      <c r="AC86" s="1722"/>
      <c r="AD86" s="1648"/>
      <c r="AE86" s="1619"/>
      <c r="AF86" s="1619"/>
      <c r="AG86" s="1715"/>
      <c r="AH86" s="1715"/>
      <c r="AI86" s="1715"/>
      <c r="AJ86" s="1619"/>
      <c r="AK86" s="1619"/>
      <c r="AL86" s="1619"/>
      <c r="AM86" s="1619"/>
      <c r="AN86" s="1619"/>
      <c r="AO86" s="1619"/>
      <c r="AP86" s="1619"/>
      <c r="AQ86" s="1678"/>
      <c r="AR86" s="1715"/>
      <c r="AS86" s="1713"/>
      <c r="AT86" s="267"/>
      <c r="AU86" s="267"/>
      <c r="AV86" s="267"/>
      <c r="AW86" s="267"/>
      <c r="AX86" s="267"/>
      <c r="AY86" s="267"/>
      <c r="AZ86" s="267"/>
      <c r="BA86" s="267"/>
      <c r="BB86" s="267"/>
      <c r="BC86" s="267"/>
      <c r="BD86" s="267"/>
    </row>
    <row r="87" spans="1:56" ht="18" customHeight="1">
      <c r="A87" s="2066" t="s">
        <v>357</v>
      </c>
      <c r="B87" s="2047" t="s">
        <v>34</v>
      </c>
      <c r="C87" s="1700"/>
      <c r="D87" s="1700"/>
      <c r="E87" s="1700"/>
      <c r="F87" s="1700"/>
      <c r="G87" s="1700"/>
      <c r="H87" s="1700"/>
      <c r="I87" s="1700"/>
      <c r="J87" s="1700"/>
      <c r="K87" s="1700"/>
      <c r="L87" s="1700"/>
      <c r="M87" s="1700"/>
      <c r="N87" s="1700"/>
      <c r="O87" s="1700"/>
      <c r="P87" s="1700"/>
      <c r="Q87" s="1700"/>
      <c r="R87" s="1700"/>
      <c r="S87" s="1700"/>
      <c r="T87" s="1700"/>
      <c r="U87" s="1700"/>
      <c r="V87" s="1700"/>
      <c r="W87" s="1700"/>
      <c r="X87" s="1700"/>
      <c r="Y87" s="1700"/>
      <c r="Z87" s="1700"/>
      <c r="AA87" s="1700"/>
      <c r="AB87" s="1700"/>
      <c r="AC87" s="1700"/>
      <c r="AD87" s="1700"/>
      <c r="AE87" s="1700"/>
      <c r="AF87" s="1700"/>
      <c r="AG87" s="1700"/>
      <c r="AH87" s="1700"/>
      <c r="AI87" s="1700"/>
      <c r="AJ87" s="1700"/>
      <c r="AK87" s="1700"/>
      <c r="AL87" s="1700"/>
      <c r="AM87" s="1700"/>
      <c r="AN87" s="1700"/>
      <c r="AO87" s="1700"/>
      <c r="AP87" s="1700"/>
      <c r="AQ87" s="1700"/>
      <c r="AR87" s="1700"/>
      <c r="AS87" s="1701"/>
      <c r="AT87" s="267"/>
      <c r="AU87" s="267"/>
      <c r="AV87" s="267"/>
      <c r="AW87" s="267"/>
      <c r="AX87" s="267"/>
      <c r="AY87" s="267"/>
      <c r="AZ87" s="267"/>
      <c r="BA87" s="267"/>
      <c r="BB87" s="267"/>
      <c r="BC87" s="267"/>
      <c r="BD87" s="267"/>
    </row>
    <row r="88" spans="1:56" ht="53.25" customHeight="1">
      <c r="A88" s="1616"/>
      <c r="B88" s="2029">
        <v>1</v>
      </c>
      <c r="C88" s="2057" t="s">
        <v>358</v>
      </c>
      <c r="D88" s="1720"/>
      <c r="E88" s="1720"/>
      <c r="F88" s="1720"/>
      <c r="G88" s="1721"/>
      <c r="H88" s="2072" t="s">
        <v>79</v>
      </c>
      <c r="I88" s="388" t="s">
        <v>47</v>
      </c>
      <c r="J88" s="343"/>
      <c r="K88" s="343"/>
      <c r="L88" s="343"/>
      <c r="M88" s="389">
        <v>0.1</v>
      </c>
      <c r="N88" s="389">
        <v>0.1</v>
      </c>
      <c r="O88" s="389">
        <v>0.1</v>
      </c>
      <c r="P88" s="389">
        <v>0.1</v>
      </c>
      <c r="Q88" s="389">
        <v>0.15</v>
      </c>
      <c r="R88" s="389">
        <v>0.15</v>
      </c>
      <c r="S88" s="389">
        <v>0.15</v>
      </c>
      <c r="T88" s="389">
        <v>0.1</v>
      </c>
      <c r="U88" s="389">
        <v>0.05</v>
      </c>
      <c r="V88" s="331">
        <f t="shared" ref="V88:V93" si="19">SUM(J88:U88)</f>
        <v>1</v>
      </c>
      <c r="W88" s="2070">
        <v>0.5</v>
      </c>
      <c r="X88" s="390">
        <f>V88*W88</f>
        <v>0.5</v>
      </c>
      <c r="Y88" s="2028"/>
      <c r="Z88" s="1720"/>
      <c r="AA88" s="1721"/>
      <c r="AB88" s="2026" t="s">
        <v>359</v>
      </c>
      <c r="AC88" s="1720"/>
      <c r="AD88" s="1721"/>
      <c r="AE88" s="2027" t="s">
        <v>360</v>
      </c>
      <c r="AF88" s="2027" t="s">
        <v>361</v>
      </c>
      <c r="AG88" s="2026" t="s">
        <v>362</v>
      </c>
      <c r="AH88" s="1720"/>
      <c r="AI88" s="1721"/>
      <c r="AJ88" s="2027" t="s">
        <v>363</v>
      </c>
      <c r="AK88" s="2027" t="s">
        <v>364</v>
      </c>
      <c r="AL88" s="2027" t="s">
        <v>365</v>
      </c>
      <c r="AM88" s="2027" t="s">
        <v>366</v>
      </c>
      <c r="AN88" s="2027" t="s">
        <v>367</v>
      </c>
      <c r="AO88" s="2027" t="s">
        <v>368</v>
      </c>
      <c r="AP88" s="2027" t="s">
        <v>369</v>
      </c>
      <c r="AQ88" s="2026" t="s">
        <v>370</v>
      </c>
      <c r="AR88" s="1720"/>
      <c r="AS88" s="1872"/>
      <c r="AT88" s="267"/>
      <c r="AU88" s="267"/>
      <c r="AV88" s="267"/>
      <c r="AW88" s="267"/>
      <c r="AX88" s="267"/>
      <c r="AY88" s="267"/>
      <c r="AZ88" s="267"/>
      <c r="BA88" s="267"/>
      <c r="BB88" s="267"/>
      <c r="BC88" s="267"/>
      <c r="BD88" s="267"/>
    </row>
    <row r="89" spans="1:56" ht="56.25" customHeight="1">
      <c r="A89" s="1616"/>
      <c r="B89" s="1619"/>
      <c r="C89" s="1679"/>
      <c r="D89" s="1722"/>
      <c r="E89" s="1722"/>
      <c r="F89" s="1722"/>
      <c r="G89" s="1648"/>
      <c r="H89" s="1619"/>
      <c r="I89" s="388" t="s">
        <v>48</v>
      </c>
      <c r="J89" s="391"/>
      <c r="K89" s="391"/>
      <c r="L89" s="391"/>
      <c r="M89" s="379">
        <v>0.1</v>
      </c>
      <c r="N89" s="379">
        <v>0.1</v>
      </c>
      <c r="O89" s="379">
        <v>0.1</v>
      </c>
      <c r="P89" s="379">
        <v>0.1</v>
      </c>
      <c r="Q89" s="379">
        <v>0.15</v>
      </c>
      <c r="R89" s="379">
        <v>0.15</v>
      </c>
      <c r="S89" s="379">
        <v>0.15</v>
      </c>
      <c r="T89" s="379">
        <v>0.1</v>
      </c>
      <c r="U89" s="379">
        <v>0.05</v>
      </c>
      <c r="V89" s="331">
        <f t="shared" si="19"/>
        <v>1</v>
      </c>
      <c r="W89" s="1619"/>
      <c r="X89" s="392">
        <f>+V89*W88</f>
        <v>0.5</v>
      </c>
      <c r="Y89" s="1679"/>
      <c r="Z89" s="1722"/>
      <c r="AA89" s="1648"/>
      <c r="AB89" s="1679"/>
      <c r="AC89" s="1722"/>
      <c r="AD89" s="1648"/>
      <c r="AE89" s="1619"/>
      <c r="AF89" s="1619"/>
      <c r="AG89" s="1679"/>
      <c r="AH89" s="1722"/>
      <c r="AI89" s="1648"/>
      <c r="AJ89" s="1619"/>
      <c r="AK89" s="1619"/>
      <c r="AL89" s="1619"/>
      <c r="AM89" s="1619"/>
      <c r="AN89" s="1619"/>
      <c r="AO89" s="1619"/>
      <c r="AP89" s="1619"/>
      <c r="AQ89" s="1679"/>
      <c r="AR89" s="1722"/>
      <c r="AS89" s="2067"/>
      <c r="AT89" s="267"/>
      <c r="AU89" s="267"/>
      <c r="AV89" s="267"/>
      <c r="AW89" s="267"/>
      <c r="AX89" s="267"/>
      <c r="AY89" s="267"/>
      <c r="AZ89" s="267"/>
      <c r="BA89" s="267"/>
      <c r="BB89" s="267"/>
      <c r="BC89" s="267"/>
      <c r="BD89" s="267"/>
    </row>
    <row r="90" spans="1:56" ht="52.5" customHeight="1">
      <c r="A90" s="1616"/>
      <c r="B90" s="2029">
        <v>2</v>
      </c>
      <c r="C90" s="2057" t="s">
        <v>371</v>
      </c>
      <c r="D90" s="1720"/>
      <c r="E90" s="1720"/>
      <c r="F90" s="1720"/>
      <c r="G90" s="1721"/>
      <c r="H90" s="2072" t="s">
        <v>79</v>
      </c>
      <c r="I90" s="388" t="s">
        <v>47</v>
      </c>
      <c r="J90" s="343"/>
      <c r="K90" s="343"/>
      <c r="L90" s="343"/>
      <c r="M90" s="389">
        <v>0.1</v>
      </c>
      <c r="N90" s="389">
        <v>0.1</v>
      </c>
      <c r="O90" s="389">
        <v>0.1</v>
      </c>
      <c r="P90" s="389">
        <v>0.1</v>
      </c>
      <c r="Q90" s="389">
        <v>0.15</v>
      </c>
      <c r="R90" s="389">
        <v>0.15</v>
      </c>
      <c r="S90" s="389">
        <v>0.15</v>
      </c>
      <c r="T90" s="389">
        <v>0.1</v>
      </c>
      <c r="U90" s="389">
        <v>0.05</v>
      </c>
      <c r="V90" s="331">
        <f t="shared" si="19"/>
        <v>1</v>
      </c>
      <c r="W90" s="2070">
        <v>0.5</v>
      </c>
      <c r="X90" s="390">
        <f>V90*W90</f>
        <v>0.5</v>
      </c>
      <c r="Y90" s="2028"/>
      <c r="Z90" s="1720"/>
      <c r="AA90" s="1721"/>
      <c r="AB90" s="2026" t="s">
        <v>372</v>
      </c>
      <c r="AC90" s="1720"/>
      <c r="AD90" s="1721"/>
      <c r="AE90" s="2027" t="s">
        <v>373</v>
      </c>
      <c r="AF90" s="2027" t="s">
        <v>374</v>
      </c>
      <c r="AG90" s="2026" t="s">
        <v>375</v>
      </c>
      <c r="AH90" s="1720"/>
      <c r="AI90" s="1721"/>
      <c r="AJ90" s="2027" t="s">
        <v>376</v>
      </c>
      <c r="AK90" s="2027" t="s">
        <v>377</v>
      </c>
      <c r="AL90" s="2027" t="s">
        <v>378</v>
      </c>
      <c r="AM90" s="2027" t="s">
        <v>379</v>
      </c>
      <c r="AN90" s="2027" t="s">
        <v>380</v>
      </c>
      <c r="AO90" s="2027" t="s">
        <v>381</v>
      </c>
      <c r="AP90" s="2027"/>
      <c r="AQ90" s="2026" t="s">
        <v>382</v>
      </c>
      <c r="AR90" s="1720"/>
      <c r="AS90" s="1872"/>
      <c r="AT90" s="267"/>
      <c r="AU90" s="267"/>
      <c r="AV90" s="267"/>
      <c r="AW90" s="267"/>
      <c r="AX90" s="267"/>
      <c r="AY90" s="267"/>
      <c r="AZ90" s="267"/>
      <c r="BA90" s="267"/>
      <c r="BB90" s="267"/>
      <c r="BC90" s="267"/>
      <c r="BD90" s="267"/>
    </row>
    <row r="91" spans="1:56" ht="47.25" customHeight="1">
      <c r="A91" s="1619"/>
      <c r="B91" s="1619"/>
      <c r="C91" s="1679"/>
      <c r="D91" s="1722"/>
      <c r="E91" s="1722"/>
      <c r="F91" s="1722"/>
      <c r="G91" s="1648"/>
      <c r="H91" s="1619"/>
      <c r="I91" s="388" t="s">
        <v>48</v>
      </c>
      <c r="J91" s="391"/>
      <c r="K91" s="391"/>
      <c r="L91" s="391"/>
      <c r="M91" s="379">
        <v>0.1</v>
      </c>
      <c r="N91" s="379">
        <v>0.1</v>
      </c>
      <c r="O91" s="379">
        <v>0.1</v>
      </c>
      <c r="P91" s="379">
        <v>0.1</v>
      </c>
      <c r="Q91" s="379">
        <v>0.15</v>
      </c>
      <c r="R91" s="379">
        <v>0.15</v>
      </c>
      <c r="S91" s="379">
        <v>0.15</v>
      </c>
      <c r="T91" s="379">
        <v>0.15</v>
      </c>
      <c r="U91" s="379"/>
      <c r="V91" s="331">
        <f t="shared" si="19"/>
        <v>1</v>
      </c>
      <c r="W91" s="1619"/>
      <c r="X91" s="392">
        <f>+V91*W90</f>
        <v>0.5</v>
      </c>
      <c r="Y91" s="1679"/>
      <c r="Z91" s="1722"/>
      <c r="AA91" s="1648"/>
      <c r="AB91" s="1679"/>
      <c r="AC91" s="1722"/>
      <c r="AD91" s="1648"/>
      <c r="AE91" s="1619"/>
      <c r="AF91" s="1619"/>
      <c r="AG91" s="1679"/>
      <c r="AH91" s="1722"/>
      <c r="AI91" s="1648"/>
      <c r="AJ91" s="1619"/>
      <c r="AK91" s="1619"/>
      <c r="AL91" s="1619"/>
      <c r="AM91" s="1619"/>
      <c r="AN91" s="1619"/>
      <c r="AO91" s="1619"/>
      <c r="AP91" s="1619"/>
      <c r="AQ91" s="1679"/>
      <c r="AR91" s="1722"/>
      <c r="AS91" s="2067"/>
      <c r="AT91" s="267"/>
      <c r="AU91" s="267"/>
      <c r="AV91" s="267"/>
      <c r="AW91" s="267"/>
      <c r="AX91" s="267"/>
      <c r="AY91" s="267"/>
      <c r="AZ91" s="267"/>
      <c r="BA91" s="267"/>
      <c r="BB91" s="267"/>
      <c r="BC91" s="267"/>
      <c r="BD91" s="267"/>
    </row>
    <row r="92" spans="1:56" ht="15.75" customHeight="1">
      <c r="A92" s="2087"/>
      <c r="B92" s="2071" t="s">
        <v>103</v>
      </c>
      <c r="C92" s="1720"/>
      <c r="D92" s="1720"/>
      <c r="E92" s="1720"/>
      <c r="F92" s="1720"/>
      <c r="G92" s="1721"/>
      <c r="H92" s="2083" t="s">
        <v>79</v>
      </c>
      <c r="I92" s="326" t="s">
        <v>47</v>
      </c>
      <c r="J92" s="392"/>
      <c r="K92" s="392"/>
      <c r="L92" s="392"/>
      <c r="M92" s="392">
        <f t="shared" ref="M92:U92" si="20">M88*$W$88+M90*$W$90</f>
        <v>0.1</v>
      </c>
      <c r="N92" s="392">
        <f t="shared" si="20"/>
        <v>0.1</v>
      </c>
      <c r="O92" s="392">
        <f t="shared" si="20"/>
        <v>0.1</v>
      </c>
      <c r="P92" s="392">
        <f t="shared" si="20"/>
        <v>0.1</v>
      </c>
      <c r="Q92" s="392">
        <f t="shared" si="20"/>
        <v>0.15</v>
      </c>
      <c r="R92" s="392">
        <f t="shared" si="20"/>
        <v>0.15</v>
      </c>
      <c r="S92" s="392">
        <f t="shared" si="20"/>
        <v>0.15</v>
      </c>
      <c r="T92" s="392">
        <f t="shared" si="20"/>
        <v>0.1</v>
      </c>
      <c r="U92" s="392">
        <f t="shared" si="20"/>
        <v>0.05</v>
      </c>
      <c r="V92" s="331">
        <f t="shared" si="19"/>
        <v>1</v>
      </c>
      <c r="W92" s="2076">
        <v>1</v>
      </c>
      <c r="X92" s="390">
        <v>1</v>
      </c>
      <c r="Y92" s="2034"/>
      <c r="Z92" s="1720"/>
      <c r="AA92" s="1721"/>
      <c r="AB92" s="2034"/>
      <c r="AC92" s="1720"/>
      <c r="AD92" s="1721"/>
      <c r="AE92" s="2033"/>
      <c r="AF92" s="2033"/>
      <c r="AG92" s="2034"/>
      <c r="AH92" s="1720"/>
      <c r="AI92" s="1721"/>
      <c r="AJ92" s="2033"/>
      <c r="AK92" s="2033"/>
      <c r="AL92" s="2033"/>
      <c r="AM92" s="2033"/>
      <c r="AN92" s="2033"/>
      <c r="AO92" s="2033"/>
      <c r="AP92" s="2033"/>
      <c r="AQ92" s="2034"/>
      <c r="AR92" s="1720"/>
      <c r="AS92" s="1721"/>
      <c r="AT92" s="267"/>
      <c r="AU92" s="267"/>
      <c r="AV92" s="267"/>
      <c r="AW92" s="267"/>
      <c r="AX92" s="267"/>
      <c r="AY92" s="267"/>
      <c r="AZ92" s="267"/>
      <c r="BA92" s="267"/>
      <c r="BB92" s="267"/>
      <c r="BC92" s="267"/>
      <c r="BD92" s="267"/>
    </row>
    <row r="93" spans="1:56" ht="15.75" customHeight="1">
      <c r="A93" s="1619"/>
      <c r="B93" s="1679"/>
      <c r="C93" s="1722"/>
      <c r="D93" s="1722"/>
      <c r="E93" s="1722"/>
      <c r="F93" s="1722"/>
      <c r="G93" s="1648"/>
      <c r="H93" s="1619"/>
      <c r="I93" s="326" t="s">
        <v>48</v>
      </c>
      <c r="J93" s="397"/>
      <c r="K93" s="397"/>
      <c r="L93" s="397"/>
      <c r="M93" s="392">
        <f>M89*W88+M91*W90</f>
        <v>0.1</v>
      </c>
      <c r="N93" s="392">
        <f t="shared" ref="N93:O93" si="21">N89*W88+N91*W90</f>
        <v>0.1</v>
      </c>
      <c r="O93" s="392">
        <f t="shared" si="21"/>
        <v>0.1</v>
      </c>
      <c r="P93" s="392">
        <f t="shared" ref="P93:Q93" si="22">P89*W88+P91*W90</f>
        <v>0.1</v>
      </c>
      <c r="Q93" s="392">
        <f t="shared" si="22"/>
        <v>0.15</v>
      </c>
      <c r="R93" s="392">
        <f>R89*W88+R91*W90</f>
        <v>0.15</v>
      </c>
      <c r="S93" s="392">
        <f t="shared" ref="S93:T93" si="23">S89*W88+S91*W90</f>
        <v>0.15</v>
      </c>
      <c r="T93" s="402">
        <f t="shared" si="23"/>
        <v>0.125</v>
      </c>
      <c r="U93" s="402">
        <f>U89*W88+U91*W90</f>
        <v>2.5000000000000001E-2</v>
      </c>
      <c r="V93" s="331">
        <f t="shared" si="19"/>
        <v>1</v>
      </c>
      <c r="W93" s="1617"/>
      <c r="X93" s="403">
        <f>V93*W92</f>
        <v>1</v>
      </c>
      <c r="Y93" s="1679"/>
      <c r="Z93" s="1722"/>
      <c r="AA93" s="1648"/>
      <c r="AB93" s="1679"/>
      <c r="AC93" s="1722"/>
      <c r="AD93" s="1648"/>
      <c r="AE93" s="1617"/>
      <c r="AF93" s="1617"/>
      <c r="AG93" s="1679"/>
      <c r="AH93" s="1722"/>
      <c r="AI93" s="1648"/>
      <c r="AJ93" s="1617"/>
      <c r="AK93" s="1617"/>
      <c r="AL93" s="1617"/>
      <c r="AM93" s="1617"/>
      <c r="AN93" s="1617"/>
      <c r="AO93" s="1617"/>
      <c r="AP93" s="1617"/>
      <c r="AQ93" s="1679"/>
      <c r="AR93" s="1722"/>
      <c r="AS93" s="1648"/>
      <c r="AT93" s="267"/>
      <c r="AU93" s="267"/>
      <c r="AV93" s="267"/>
      <c r="AW93" s="267"/>
      <c r="AX93" s="267"/>
      <c r="AY93" s="267"/>
      <c r="AZ93" s="267"/>
      <c r="BA93" s="267"/>
      <c r="BB93" s="267"/>
      <c r="BC93" s="267"/>
      <c r="BD93" s="267"/>
    </row>
    <row r="94" spans="1:56" ht="18.75" customHeight="1">
      <c r="A94" s="2086" t="s">
        <v>107</v>
      </c>
      <c r="B94" s="1721"/>
      <c r="C94" s="262" t="s">
        <v>108</v>
      </c>
      <c r="D94" s="262" t="s">
        <v>109</v>
      </c>
      <c r="E94" s="262" t="s">
        <v>28</v>
      </c>
      <c r="F94" s="262" t="s">
        <v>110</v>
      </c>
      <c r="G94" s="262" t="s">
        <v>111</v>
      </c>
      <c r="H94" s="262" t="s">
        <v>112</v>
      </c>
      <c r="I94" s="262"/>
      <c r="J94" s="262" t="s">
        <v>63</v>
      </c>
      <c r="K94" s="262" t="s">
        <v>64</v>
      </c>
      <c r="L94" s="262" t="s">
        <v>65</v>
      </c>
      <c r="M94" s="262" t="s">
        <v>66</v>
      </c>
      <c r="N94" s="262" t="s">
        <v>67</v>
      </c>
      <c r="O94" s="262" t="s">
        <v>68</v>
      </c>
      <c r="P94" s="262" t="s">
        <v>69</v>
      </c>
      <c r="Q94" s="262" t="s">
        <v>70</v>
      </c>
      <c r="R94" s="262" t="s">
        <v>71</v>
      </c>
      <c r="S94" s="262" t="s">
        <v>72</v>
      </c>
      <c r="T94" s="262" t="s">
        <v>73</v>
      </c>
      <c r="U94" s="262" t="s">
        <v>74</v>
      </c>
      <c r="V94" s="262" t="s">
        <v>75</v>
      </c>
      <c r="W94" s="262" t="s">
        <v>76</v>
      </c>
      <c r="X94" s="262" t="s">
        <v>343</v>
      </c>
      <c r="Y94" s="2075" t="s">
        <v>113</v>
      </c>
      <c r="Z94" s="1700"/>
      <c r="AA94" s="1701"/>
      <c r="AB94" s="2075" t="s">
        <v>114</v>
      </c>
      <c r="AC94" s="1700"/>
      <c r="AD94" s="1701"/>
      <c r="AE94" s="404" t="s">
        <v>115</v>
      </c>
      <c r="AF94" s="266" t="s">
        <v>116</v>
      </c>
      <c r="AG94" s="2030" t="s">
        <v>117</v>
      </c>
      <c r="AH94" s="2036"/>
      <c r="AI94" s="2031"/>
      <c r="AJ94" s="266" t="s">
        <v>118</v>
      </c>
      <c r="AK94" s="266" t="s">
        <v>119</v>
      </c>
      <c r="AL94" s="266" t="s">
        <v>120</v>
      </c>
      <c r="AM94" s="266" t="s">
        <v>121</v>
      </c>
      <c r="AN94" s="265" t="s">
        <v>122</v>
      </c>
      <c r="AO94" s="265" t="s">
        <v>123</v>
      </c>
      <c r="AP94" s="265" t="s">
        <v>124</v>
      </c>
      <c r="AQ94" s="2030" t="s">
        <v>125</v>
      </c>
      <c r="AR94" s="2036"/>
      <c r="AS94" s="2037"/>
      <c r="AT94" s="267"/>
      <c r="AU94" s="267"/>
      <c r="AV94" s="267"/>
      <c r="AW94" s="267"/>
      <c r="AX94" s="267"/>
      <c r="AY94" s="267"/>
      <c r="AZ94" s="267"/>
      <c r="BA94" s="267"/>
      <c r="BB94" s="267"/>
      <c r="BC94" s="267"/>
      <c r="BD94" s="267"/>
    </row>
    <row r="95" spans="1:56" ht="95.25" customHeight="1">
      <c r="A95" s="1678"/>
      <c r="B95" s="1713"/>
      <c r="C95" s="2046" t="s">
        <v>384</v>
      </c>
      <c r="D95" s="2046" t="s">
        <v>298</v>
      </c>
      <c r="E95" s="2088">
        <v>1</v>
      </c>
      <c r="F95" s="2046" t="s">
        <v>386</v>
      </c>
      <c r="G95" s="2046" t="s">
        <v>300</v>
      </c>
      <c r="H95" s="2041" t="s">
        <v>47</v>
      </c>
      <c r="I95" s="1701"/>
      <c r="J95" s="405"/>
      <c r="K95" s="405"/>
      <c r="L95" s="405"/>
      <c r="M95" s="389">
        <v>0.1</v>
      </c>
      <c r="N95" s="389">
        <v>0.1</v>
      </c>
      <c r="O95" s="389">
        <v>0.1</v>
      </c>
      <c r="P95" s="389">
        <v>0.1</v>
      </c>
      <c r="Q95" s="389">
        <v>0.15</v>
      </c>
      <c r="R95" s="389">
        <v>0.15</v>
      </c>
      <c r="S95" s="389">
        <v>0.15</v>
      </c>
      <c r="T95" s="389">
        <v>0.1</v>
      </c>
      <c r="U95" s="389">
        <v>0.05</v>
      </c>
      <c r="V95" s="406">
        <f t="shared" ref="V95:V96" si="24">SUM(J95:U95)</f>
        <v>1</v>
      </c>
      <c r="W95" s="2090">
        <v>0.1</v>
      </c>
      <c r="X95" s="273">
        <f>+(V95/V95)*W95</f>
        <v>0.1</v>
      </c>
      <c r="Y95" s="2028"/>
      <c r="Z95" s="1720"/>
      <c r="AA95" s="1721"/>
      <c r="AB95" s="2073" t="s">
        <v>389</v>
      </c>
      <c r="AC95" s="1720"/>
      <c r="AD95" s="1721"/>
      <c r="AE95" s="2032" t="s">
        <v>390</v>
      </c>
      <c r="AF95" s="2032" t="s">
        <v>391</v>
      </c>
      <c r="AG95" s="2038" t="s">
        <v>392</v>
      </c>
      <c r="AH95" s="1720"/>
      <c r="AI95" s="1720"/>
      <c r="AJ95" s="2032" t="s">
        <v>393</v>
      </c>
      <c r="AK95" s="2032" t="s">
        <v>394</v>
      </c>
      <c r="AL95" s="2032" t="s">
        <v>395</v>
      </c>
      <c r="AM95" s="2032" t="s">
        <v>396</v>
      </c>
      <c r="AN95" s="2032" t="s">
        <v>397</v>
      </c>
      <c r="AO95" s="2032" t="s">
        <v>398</v>
      </c>
      <c r="AP95" s="2074" t="s">
        <v>399</v>
      </c>
      <c r="AQ95" s="2035" t="s">
        <v>400</v>
      </c>
      <c r="AR95" s="1720"/>
      <c r="AS95" s="1721"/>
      <c r="AT95" s="267"/>
      <c r="AU95" s="275">
        <f>((($J95+$K95+$L95)*100%)/$V95)*$W95</f>
        <v>0</v>
      </c>
      <c r="AV95" s="275">
        <f>((($M95+$N95+$O95)*100%)/$V95)*$W95</f>
        <v>3.0000000000000006E-2</v>
      </c>
      <c r="AW95" s="275">
        <f>((($P95+$Q95+$R95)*100%)/$V95)*$W95</f>
        <v>4.0000000000000008E-2</v>
      </c>
      <c r="AX95" s="275">
        <f>((($S95+$T95+$U95)*100%)/$V95)*$W95</f>
        <v>0.03</v>
      </c>
      <c r="AY95" s="267"/>
      <c r="AZ95" s="267"/>
      <c r="BA95" s="267"/>
      <c r="BB95" s="267"/>
      <c r="BC95" s="267"/>
      <c r="BD95" s="267"/>
    </row>
    <row r="96" spans="1:56" ht="66.75" customHeight="1">
      <c r="A96" s="1679"/>
      <c r="B96" s="1648"/>
      <c r="C96" s="1619"/>
      <c r="D96" s="1619"/>
      <c r="E96" s="1619"/>
      <c r="F96" s="1619"/>
      <c r="G96" s="1619"/>
      <c r="H96" s="2081" t="s">
        <v>48</v>
      </c>
      <c r="I96" s="1648"/>
      <c r="J96" s="407"/>
      <c r="K96" s="407"/>
      <c r="L96" s="407"/>
      <c r="M96" s="408">
        <v>0.1</v>
      </c>
      <c r="N96" s="408">
        <v>0.1</v>
      </c>
      <c r="O96" s="408">
        <v>0.1</v>
      </c>
      <c r="P96" s="408">
        <v>0.1</v>
      </c>
      <c r="Q96" s="408">
        <v>0.1</v>
      </c>
      <c r="R96" s="408">
        <v>0.05</v>
      </c>
      <c r="S96" s="408">
        <v>0.1</v>
      </c>
      <c r="T96" s="408">
        <v>0.25</v>
      </c>
      <c r="U96" s="408">
        <v>0.1</v>
      </c>
      <c r="V96" s="408">
        <f t="shared" si="24"/>
        <v>1</v>
      </c>
      <c r="W96" s="1619"/>
      <c r="X96" s="273">
        <f>+V96/V95*W95</f>
        <v>0.1</v>
      </c>
      <c r="Y96" s="1679"/>
      <c r="Z96" s="1722"/>
      <c r="AA96" s="1648"/>
      <c r="AB96" s="1679"/>
      <c r="AC96" s="1722"/>
      <c r="AD96" s="1648"/>
      <c r="AE96" s="1619"/>
      <c r="AF96" s="1619"/>
      <c r="AG96" s="1715"/>
      <c r="AH96" s="1715"/>
      <c r="AI96" s="1715"/>
      <c r="AJ96" s="1619"/>
      <c r="AK96" s="1619"/>
      <c r="AL96" s="1619"/>
      <c r="AM96" s="1619"/>
      <c r="AN96" s="1619"/>
      <c r="AO96" s="1619"/>
      <c r="AP96" s="1619"/>
      <c r="AQ96" s="1678"/>
      <c r="AR96" s="1715"/>
      <c r="AS96" s="1713"/>
      <c r="AT96" s="267"/>
      <c r="AU96" s="267"/>
      <c r="AV96" s="267"/>
      <c r="AW96" s="267"/>
      <c r="AX96" s="267"/>
      <c r="AY96" s="267"/>
      <c r="AZ96" s="267"/>
      <c r="BA96" s="267"/>
      <c r="BB96" s="267"/>
      <c r="BC96" s="267"/>
      <c r="BD96" s="267"/>
    </row>
    <row r="97" spans="1:56" ht="18.75" customHeight="1">
      <c r="A97" s="2066" t="s">
        <v>401</v>
      </c>
      <c r="B97" s="2047" t="s">
        <v>34</v>
      </c>
      <c r="C97" s="1700"/>
      <c r="D97" s="1700"/>
      <c r="E97" s="1700"/>
      <c r="F97" s="1700"/>
      <c r="G97" s="1700"/>
      <c r="H97" s="1700"/>
      <c r="I97" s="1700"/>
      <c r="J97" s="1700"/>
      <c r="K97" s="1700"/>
      <c r="L97" s="1700"/>
      <c r="M97" s="1700"/>
      <c r="N97" s="1700"/>
      <c r="O97" s="1700"/>
      <c r="P97" s="1700"/>
      <c r="Q97" s="1700"/>
      <c r="R97" s="1700"/>
      <c r="S97" s="1700"/>
      <c r="T97" s="1700"/>
      <c r="U97" s="1700"/>
      <c r="V97" s="1700"/>
      <c r="W97" s="1700"/>
      <c r="X97" s="1700"/>
      <c r="Y97" s="1700"/>
      <c r="Z97" s="1700"/>
      <c r="AA97" s="1700"/>
      <c r="AB97" s="1700"/>
      <c r="AC97" s="1700"/>
      <c r="AD97" s="1700"/>
      <c r="AE97" s="1700"/>
      <c r="AF97" s="1700"/>
      <c r="AG97" s="1700"/>
      <c r="AH97" s="1700"/>
      <c r="AI97" s="1700"/>
      <c r="AJ97" s="1700"/>
      <c r="AK97" s="1700"/>
      <c r="AL97" s="1700"/>
      <c r="AM97" s="1700"/>
      <c r="AN97" s="1700"/>
      <c r="AO97" s="1700"/>
      <c r="AP97" s="1700"/>
      <c r="AQ97" s="1700"/>
      <c r="AR97" s="1700"/>
      <c r="AS97" s="1701"/>
      <c r="AT97" s="267"/>
      <c r="AU97" s="267"/>
      <c r="AV97" s="267"/>
      <c r="AW97" s="267"/>
      <c r="AX97" s="267"/>
      <c r="AY97" s="267"/>
      <c r="AZ97" s="267"/>
      <c r="BA97" s="267"/>
      <c r="BB97" s="267"/>
      <c r="BC97" s="267"/>
      <c r="BD97" s="267"/>
    </row>
    <row r="98" spans="1:56" ht="107.25" customHeight="1">
      <c r="A98" s="1616"/>
      <c r="B98" s="2029">
        <v>1</v>
      </c>
      <c r="C98" s="2057" t="s">
        <v>402</v>
      </c>
      <c r="D98" s="1720"/>
      <c r="E98" s="1720"/>
      <c r="F98" s="1720"/>
      <c r="G98" s="1721"/>
      <c r="H98" s="2072" t="s">
        <v>79</v>
      </c>
      <c r="I98" s="411" t="s">
        <v>47</v>
      </c>
      <c r="J98" s="405"/>
      <c r="K98" s="405"/>
      <c r="L98" s="405"/>
      <c r="M98" s="412">
        <v>0.1</v>
      </c>
      <c r="N98" s="412">
        <v>0.1</v>
      </c>
      <c r="O98" s="412">
        <v>0.1</v>
      </c>
      <c r="P98" s="412">
        <v>0.1</v>
      </c>
      <c r="Q98" s="412">
        <v>0.15</v>
      </c>
      <c r="R98" s="412">
        <v>0.15</v>
      </c>
      <c r="S98" s="412">
        <v>0.15</v>
      </c>
      <c r="T98" s="412">
        <v>0.1</v>
      </c>
      <c r="U98" s="412">
        <v>0.05</v>
      </c>
      <c r="V98" s="331">
        <f t="shared" ref="V98:V101" si="25">SUM(J98:U98)</f>
        <v>1</v>
      </c>
      <c r="W98" s="2070">
        <v>1</v>
      </c>
      <c r="X98" s="390">
        <f>V98*W98</f>
        <v>1</v>
      </c>
      <c r="Y98" s="2028"/>
      <c r="Z98" s="1720"/>
      <c r="AA98" s="1721"/>
      <c r="AB98" s="2026" t="s">
        <v>403</v>
      </c>
      <c r="AC98" s="1720"/>
      <c r="AD98" s="1721"/>
      <c r="AE98" s="2027" t="s">
        <v>404</v>
      </c>
      <c r="AF98" s="2027" t="s">
        <v>405</v>
      </c>
      <c r="AG98" s="2026" t="s">
        <v>406</v>
      </c>
      <c r="AH98" s="1720"/>
      <c r="AI98" s="1721"/>
      <c r="AJ98" s="2027" t="s">
        <v>407</v>
      </c>
      <c r="AK98" s="2027" t="s">
        <v>408</v>
      </c>
      <c r="AL98" s="2027" t="s">
        <v>409</v>
      </c>
      <c r="AM98" s="2027" t="s">
        <v>410</v>
      </c>
      <c r="AN98" s="2027" t="s">
        <v>411</v>
      </c>
      <c r="AO98" s="2027" t="s">
        <v>412</v>
      </c>
      <c r="AP98" s="2027" t="s">
        <v>413</v>
      </c>
      <c r="AQ98" s="2026" t="s">
        <v>414</v>
      </c>
      <c r="AR98" s="1720"/>
      <c r="AS98" s="1872"/>
      <c r="AT98" s="267"/>
      <c r="AU98" s="267"/>
      <c r="AV98" s="267"/>
      <c r="AW98" s="267"/>
      <c r="AX98" s="267"/>
      <c r="AY98" s="267"/>
      <c r="AZ98" s="267"/>
      <c r="BA98" s="267"/>
      <c r="BB98" s="267"/>
      <c r="BC98" s="267"/>
      <c r="BD98" s="267"/>
    </row>
    <row r="99" spans="1:56" ht="71.25" customHeight="1">
      <c r="A99" s="1619"/>
      <c r="B99" s="1619"/>
      <c r="C99" s="1679"/>
      <c r="D99" s="1722"/>
      <c r="E99" s="1722"/>
      <c r="F99" s="1722"/>
      <c r="G99" s="1648"/>
      <c r="H99" s="1619"/>
      <c r="I99" s="411" t="s">
        <v>48</v>
      </c>
      <c r="J99" s="407"/>
      <c r="K99" s="407"/>
      <c r="L99" s="407"/>
      <c r="M99" s="413">
        <v>0.1</v>
      </c>
      <c r="N99" s="413">
        <v>0.1</v>
      </c>
      <c r="O99" s="413">
        <v>0.1</v>
      </c>
      <c r="P99" s="413">
        <v>0.1</v>
      </c>
      <c r="Q99" s="413">
        <v>0.1</v>
      </c>
      <c r="R99" s="413">
        <v>0.05</v>
      </c>
      <c r="S99" s="413">
        <v>0.1</v>
      </c>
      <c r="T99" s="413">
        <v>0.25</v>
      </c>
      <c r="U99" s="413">
        <v>0.1</v>
      </c>
      <c r="V99" s="414">
        <f t="shared" si="25"/>
        <v>1</v>
      </c>
      <c r="W99" s="1619"/>
      <c r="X99" s="392">
        <f>+V99*W98</f>
        <v>1</v>
      </c>
      <c r="Y99" s="1679"/>
      <c r="Z99" s="1722"/>
      <c r="AA99" s="1648"/>
      <c r="AB99" s="1679"/>
      <c r="AC99" s="1722"/>
      <c r="AD99" s="1648"/>
      <c r="AE99" s="1619"/>
      <c r="AF99" s="1619"/>
      <c r="AG99" s="1679"/>
      <c r="AH99" s="1722"/>
      <c r="AI99" s="1648"/>
      <c r="AJ99" s="1619"/>
      <c r="AK99" s="1619"/>
      <c r="AL99" s="1619"/>
      <c r="AM99" s="1619"/>
      <c r="AN99" s="1619"/>
      <c r="AO99" s="1619"/>
      <c r="AP99" s="1619"/>
      <c r="AQ99" s="1679"/>
      <c r="AR99" s="1722"/>
      <c r="AS99" s="2067"/>
      <c r="AT99" s="267"/>
      <c r="AU99" s="267"/>
      <c r="AV99" s="267"/>
      <c r="AW99" s="267"/>
      <c r="AX99" s="267"/>
      <c r="AY99" s="267"/>
      <c r="AZ99" s="267"/>
      <c r="BA99" s="267"/>
      <c r="BB99" s="267"/>
      <c r="BC99" s="267"/>
      <c r="BD99" s="267"/>
    </row>
    <row r="100" spans="1:56" ht="15.75" customHeight="1">
      <c r="A100" s="2087"/>
      <c r="B100" s="2071" t="s">
        <v>103</v>
      </c>
      <c r="C100" s="1720"/>
      <c r="D100" s="1720"/>
      <c r="E100" s="1720"/>
      <c r="F100" s="1720"/>
      <c r="G100" s="1721"/>
      <c r="H100" s="2083" t="s">
        <v>79</v>
      </c>
      <c r="I100" s="397" t="s">
        <v>47</v>
      </c>
      <c r="J100" s="402"/>
      <c r="K100" s="402"/>
      <c r="L100" s="402"/>
      <c r="M100" s="402">
        <f t="shared" ref="M100:U100" si="26">M98*$W$98</f>
        <v>0.1</v>
      </c>
      <c r="N100" s="402">
        <f t="shared" si="26"/>
        <v>0.1</v>
      </c>
      <c r="O100" s="402">
        <f t="shared" si="26"/>
        <v>0.1</v>
      </c>
      <c r="P100" s="402">
        <f t="shared" si="26"/>
        <v>0.1</v>
      </c>
      <c r="Q100" s="402">
        <f t="shared" si="26"/>
        <v>0.15</v>
      </c>
      <c r="R100" s="402">
        <f t="shared" si="26"/>
        <v>0.15</v>
      </c>
      <c r="S100" s="402">
        <f t="shared" si="26"/>
        <v>0.15</v>
      </c>
      <c r="T100" s="402">
        <f t="shared" si="26"/>
        <v>0.1</v>
      </c>
      <c r="U100" s="402">
        <f t="shared" si="26"/>
        <v>0.05</v>
      </c>
      <c r="V100" s="331">
        <f t="shared" si="25"/>
        <v>1</v>
      </c>
      <c r="W100" s="2085">
        <v>1</v>
      </c>
      <c r="X100" s="390">
        <v>1</v>
      </c>
      <c r="Y100" s="2034"/>
      <c r="Z100" s="1720"/>
      <c r="AA100" s="1721"/>
      <c r="AB100" s="2034"/>
      <c r="AC100" s="1720"/>
      <c r="AD100" s="1721"/>
      <c r="AE100" s="2033"/>
      <c r="AF100" s="2033"/>
      <c r="AG100" s="2034"/>
      <c r="AH100" s="1720"/>
      <c r="AI100" s="1721"/>
      <c r="AJ100" s="2033"/>
      <c r="AK100" s="2033"/>
      <c r="AL100" s="2033"/>
      <c r="AM100" s="2033"/>
      <c r="AN100" s="2033"/>
      <c r="AO100" s="2033"/>
      <c r="AP100" s="2033"/>
      <c r="AQ100" s="2034"/>
      <c r="AR100" s="1720"/>
      <c r="AS100" s="1721"/>
      <c r="AT100" s="267"/>
      <c r="AU100" s="415">
        <f t="shared" ref="AU100:AX100" si="27">SUM(AU5:AU99)</f>
        <v>0.10858860405025869</v>
      </c>
      <c r="AV100" s="415">
        <f t="shared" si="27"/>
        <v>0.35739467849223949</v>
      </c>
      <c r="AW100" s="415">
        <f t="shared" si="27"/>
        <v>0.30068514412416858</v>
      </c>
      <c r="AX100" s="415">
        <f t="shared" si="27"/>
        <v>0.23333157333333332</v>
      </c>
      <c r="AY100" s="415">
        <f>SUM(AU100:AX100)</f>
        <v>1</v>
      </c>
      <c r="AZ100" s="267"/>
      <c r="BA100" s="267"/>
      <c r="BB100" s="267"/>
      <c r="BC100" s="267"/>
      <c r="BD100" s="267"/>
    </row>
    <row r="101" spans="1:56" ht="15.75" customHeight="1">
      <c r="A101" s="1619"/>
      <c r="B101" s="1679"/>
      <c r="C101" s="1722"/>
      <c r="D101" s="1722"/>
      <c r="E101" s="1722"/>
      <c r="F101" s="1722"/>
      <c r="G101" s="1648"/>
      <c r="H101" s="1619"/>
      <c r="I101" s="397" t="s">
        <v>48</v>
      </c>
      <c r="J101" s="397"/>
      <c r="K101" s="397"/>
      <c r="L101" s="397"/>
      <c r="M101" s="402">
        <f>M99*W98</f>
        <v>0.1</v>
      </c>
      <c r="N101" s="402">
        <f t="shared" ref="N101:O101" si="28">N99*W98</f>
        <v>0.1</v>
      </c>
      <c r="O101" s="402">
        <f t="shared" si="28"/>
        <v>0.1</v>
      </c>
      <c r="P101" s="402">
        <f t="shared" ref="P101:R101" si="29">P99*V98</f>
        <v>0.1</v>
      </c>
      <c r="Q101" s="402">
        <f t="shared" si="29"/>
        <v>0.1</v>
      </c>
      <c r="R101" s="402">
        <f t="shared" si="29"/>
        <v>0.05</v>
      </c>
      <c r="S101" s="402">
        <f t="shared" ref="S101:T101" si="30">S99*W98</f>
        <v>0.1</v>
      </c>
      <c r="T101" s="402">
        <f t="shared" si="30"/>
        <v>0.25</v>
      </c>
      <c r="U101" s="402">
        <f>U99*V98</f>
        <v>0.1</v>
      </c>
      <c r="V101" s="331">
        <f t="shared" si="25"/>
        <v>1</v>
      </c>
      <c r="W101" s="1619"/>
      <c r="X101" s="403">
        <f>V101*W100</f>
        <v>1</v>
      </c>
      <c r="Y101" s="1679"/>
      <c r="Z101" s="1722"/>
      <c r="AA101" s="1648"/>
      <c r="AB101" s="1679"/>
      <c r="AC101" s="1722"/>
      <c r="AD101" s="1648"/>
      <c r="AE101" s="1617"/>
      <c r="AF101" s="1617"/>
      <c r="AG101" s="1679"/>
      <c r="AH101" s="1722"/>
      <c r="AI101" s="1648"/>
      <c r="AJ101" s="1617"/>
      <c r="AK101" s="1617"/>
      <c r="AL101" s="1617"/>
      <c r="AM101" s="1617"/>
      <c r="AN101" s="1617"/>
      <c r="AO101" s="1617"/>
      <c r="AP101" s="1617"/>
      <c r="AQ101" s="1679"/>
      <c r="AR101" s="1722"/>
      <c r="AS101" s="1648"/>
      <c r="AT101" s="267"/>
      <c r="AU101" s="267"/>
      <c r="AV101" s="267"/>
      <c r="AW101" s="267"/>
      <c r="AX101" s="267"/>
      <c r="AY101" s="267"/>
      <c r="AZ101" s="267"/>
      <c r="BA101" s="267"/>
      <c r="BB101" s="267"/>
      <c r="BC101" s="267"/>
      <c r="BD101" s="267"/>
    </row>
    <row r="102" spans="1:56" ht="27" customHeight="1">
      <c r="A102" s="267"/>
      <c r="B102" s="267"/>
      <c r="C102" s="267"/>
      <c r="D102" s="267"/>
      <c r="E102" s="267"/>
      <c r="F102" s="416"/>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row>
    <row r="103" spans="1:56" ht="15.75" customHeight="1">
      <c r="A103" s="1731" t="s">
        <v>415</v>
      </c>
      <c r="B103" s="1715"/>
      <c r="C103" s="1715"/>
      <c r="D103" s="1715"/>
      <c r="E103" s="1715"/>
      <c r="F103" s="1715"/>
      <c r="G103" s="1715"/>
      <c r="H103" s="1715"/>
      <c r="I103" s="1715"/>
      <c r="J103" s="1715"/>
      <c r="K103" s="1715"/>
      <c r="L103" s="1715"/>
      <c r="M103" s="1715"/>
      <c r="N103" s="1715"/>
      <c r="O103" s="1715"/>
      <c r="P103" s="1715"/>
      <c r="Q103" s="1715"/>
      <c r="R103" s="1715"/>
      <c r="S103" s="1715"/>
      <c r="T103" s="1715"/>
      <c r="U103" s="1715"/>
      <c r="V103" s="1715"/>
      <c r="W103" s="1715"/>
      <c r="X103" s="1715"/>
      <c r="Y103" s="417"/>
      <c r="Z103" s="417"/>
      <c r="AA103" s="417"/>
      <c r="AB103" s="417"/>
      <c r="AC103" s="417"/>
      <c r="AD103" s="417"/>
      <c r="AE103" s="417"/>
      <c r="AF103" s="417"/>
      <c r="AG103" s="417"/>
      <c r="AH103" s="417"/>
      <c r="AI103" s="417"/>
      <c r="AJ103" s="417"/>
      <c r="AK103" s="417"/>
      <c r="AL103" s="417"/>
      <c r="AM103" s="417"/>
      <c r="AN103" s="417"/>
      <c r="AO103" s="417"/>
      <c r="AP103" s="417"/>
      <c r="AQ103" s="417"/>
      <c r="AR103" s="417"/>
      <c r="AS103" s="417"/>
      <c r="AT103" s="417"/>
      <c r="AU103" s="417"/>
      <c r="AV103" s="417"/>
      <c r="AW103" s="417"/>
      <c r="AX103" s="417"/>
      <c r="AY103" s="417"/>
      <c r="AZ103" s="417"/>
      <c r="BA103" s="417"/>
      <c r="BB103" s="417"/>
      <c r="BC103" s="417"/>
      <c r="BD103" s="417"/>
    </row>
    <row r="104" spans="1:56" ht="15.75" customHeight="1">
      <c r="A104" s="418" t="s">
        <v>23</v>
      </c>
      <c r="B104" s="1699" t="s">
        <v>107</v>
      </c>
      <c r="C104" s="1700"/>
      <c r="D104" s="1701"/>
      <c r="E104" s="419" t="s">
        <v>76</v>
      </c>
      <c r="F104" s="418" t="s">
        <v>109</v>
      </c>
      <c r="G104" s="418" t="s">
        <v>28</v>
      </c>
      <c r="H104" s="1699" t="s">
        <v>416</v>
      </c>
      <c r="I104" s="1701"/>
      <c r="J104" s="419" t="s">
        <v>417</v>
      </c>
      <c r="K104" s="418" t="s">
        <v>79</v>
      </c>
      <c r="L104" s="418" t="s">
        <v>418</v>
      </c>
      <c r="M104" s="1699" t="s">
        <v>419</v>
      </c>
      <c r="N104" s="1700"/>
      <c r="O104" s="1700"/>
      <c r="P104" s="1700"/>
      <c r="Q104" s="1700"/>
      <c r="R104" s="1700"/>
      <c r="S104" s="1700"/>
      <c r="T104" s="1700"/>
      <c r="U104" s="1700"/>
      <c r="V104" s="1700"/>
      <c r="W104" s="1700"/>
      <c r="X104" s="1701"/>
      <c r="Y104" s="417"/>
      <c r="Z104" s="417"/>
      <c r="AA104" s="417"/>
      <c r="AB104" s="417"/>
      <c r="AC104" s="417"/>
      <c r="AD104" s="417"/>
      <c r="AE104" s="417"/>
      <c r="AF104" s="417"/>
      <c r="AG104" s="417"/>
      <c r="AH104" s="417"/>
      <c r="AI104" s="417"/>
      <c r="AJ104" s="417"/>
      <c r="AK104" s="417"/>
      <c r="AL104" s="417"/>
      <c r="AM104" s="417"/>
      <c r="AN104" s="417"/>
      <c r="AO104" s="417"/>
      <c r="AP104" s="417"/>
      <c r="AQ104" s="417"/>
      <c r="AR104" s="417"/>
      <c r="AS104" s="417"/>
      <c r="AT104" s="417"/>
      <c r="AU104" s="417"/>
      <c r="AV104" s="417"/>
      <c r="AW104" s="417"/>
      <c r="AX104" s="417"/>
      <c r="AY104" s="417"/>
      <c r="AZ104" s="417"/>
      <c r="BA104" s="417"/>
      <c r="BB104" s="417"/>
      <c r="BC104" s="417"/>
      <c r="BD104" s="417"/>
    </row>
    <row r="105" spans="1:56" ht="46.5" customHeight="1">
      <c r="A105" s="1698" t="str">
        <f>I2</f>
        <v>GESTIÓN CARTOGRÁFICA</v>
      </c>
      <c r="B105" s="1702" t="str">
        <f>A7</f>
        <v>Cartografía a escala 1:25.000</v>
      </c>
      <c r="C105" s="1700"/>
      <c r="D105" s="1701"/>
      <c r="E105" s="56">
        <f>W5</f>
        <v>0.2</v>
      </c>
      <c r="F105" s="420" t="str">
        <f t="shared" ref="F105:G105" si="31">D5</f>
        <v>Hectareas</v>
      </c>
      <c r="G105" s="421">
        <f t="shared" si="31"/>
        <v>2500000</v>
      </c>
      <c r="H105" s="1708">
        <f>V5</f>
        <v>2500000</v>
      </c>
      <c r="I105" s="1701"/>
      <c r="J105" s="422">
        <f>V6</f>
        <v>2500000</v>
      </c>
      <c r="K105" s="423">
        <f t="shared" ref="K105:K110" si="32">J105/H105</f>
        <v>1</v>
      </c>
      <c r="L105" s="424">
        <f t="shared" ref="L105:L110" si="33">K105*E105</f>
        <v>0.2</v>
      </c>
      <c r="M105" s="1724" t="s">
        <v>420</v>
      </c>
      <c r="N105" s="1700"/>
      <c r="O105" s="1700"/>
      <c r="P105" s="1700"/>
      <c r="Q105" s="1700"/>
      <c r="R105" s="1700"/>
      <c r="S105" s="1700"/>
      <c r="T105" s="1700"/>
      <c r="U105" s="1700"/>
      <c r="V105" s="1700"/>
      <c r="W105" s="1700"/>
      <c r="X105" s="1701"/>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row>
    <row r="106" spans="1:56" ht="46.5" customHeight="1">
      <c r="A106" s="1616"/>
      <c r="B106" s="1702" t="str">
        <f>A27</f>
        <v>Cartografía a escala 1:2.000</v>
      </c>
      <c r="C106" s="1700"/>
      <c r="D106" s="1701"/>
      <c r="E106" s="56">
        <f>W25</f>
        <v>0.2</v>
      </c>
      <c r="F106" s="420" t="str">
        <f t="shared" ref="F106:G106" si="34">D25</f>
        <v>Hectareas</v>
      </c>
      <c r="G106" s="420">
        <f t="shared" si="34"/>
        <v>451</v>
      </c>
      <c r="H106" s="1708">
        <f>V25</f>
        <v>451</v>
      </c>
      <c r="I106" s="1701"/>
      <c r="J106" s="426">
        <f>V26</f>
        <v>653.86</v>
      </c>
      <c r="K106" s="423">
        <f t="shared" si="32"/>
        <v>1.4498004434589802</v>
      </c>
      <c r="L106" s="424">
        <f t="shared" si="33"/>
        <v>0.28996008869179607</v>
      </c>
      <c r="M106" s="1724" t="s">
        <v>421</v>
      </c>
      <c r="N106" s="1700"/>
      <c r="O106" s="1700"/>
      <c r="P106" s="1700"/>
      <c r="Q106" s="1700"/>
      <c r="R106" s="1700"/>
      <c r="S106" s="1700"/>
      <c r="T106" s="1700"/>
      <c r="U106" s="1700"/>
      <c r="V106" s="1700"/>
      <c r="W106" s="1700"/>
      <c r="X106" s="1701"/>
      <c r="Y106" s="417"/>
      <c r="Z106" s="417"/>
      <c r="AA106" s="417"/>
      <c r="AB106" s="417"/>
      <c r="AC106" s="417"/>
      <c r="AD106" s="417"/>
      <c r="AE106" s="417"/>
      <c r="AF106" s="417"/>
      <c r="AG106" s="417"/>
      <c r="AH106" s="417"/>
      <c r="AI106" s="417"/>
      <c r="AJ106" s="417"/>
      <c r="AK106" s="417"/>
      <c r="AL106" s="417"/>
      <c r="AM106" s="417"/>
      <c r="AN106" s="417"/>
      <c r="AO106" s="417"/>
      <c r="AP106" s="417"/>
      <c r="AQ106" s="417"/>
      <c r="AR106" s="417"/>
      <c r="AS106" s="417"/>
      <c r="AT106" s="417"/>
      <c r="AU106" s="417"/>
      <c r="AV106" s="417"/>
      <c r="AW106" s="417"/>
      <c r="AX106" s="417"/>
      <c r="AY106" s="417"/>
      <c r="AZ106" s="417"/>
      <c r="BA106" s="417"/>
      <c r="BB106" s="417"/>
      <c r="BC106" s="417"/>
      <c r="BD106" s="417"/>
    </row>
    <row r="107" spans="1:56" ht="46.5" customHeight="1">
      <c r="A107" s="1616"/>
      <c r="B107" s="1702" t="str">
        <f>A47</f>
        <v xml:space="preserve"> Imágenes geográficas incorporadas al Banco Nacional de Imágenes - BNI</v>
      </c>
      <c r="C107" s="1700"/>
      <c r="D107" s="1701"/>
      <c r="E107" s="56">
        <f>W45</f>
        <v>0.2</v>
      </c>
      <c r="F107" s="420" t="str">
        <f t="shared" ref="F107:G107" si="35">D45</f>
        <v>Número</v>
      </c>
      <c r="G107" s="421">
        <f t="shared" si="35"/>
        <v>15000</v>
      </c>
      <c r="H107" s="1708">
        <f>V45</f>
        <v>15000</v>
      </c>
      <c r="I107" s="1701"/>
      <c r="J107" s="422">
        <f>V46</f>
        <v>15000</v>
      </c>
      <c r="K107" s="423">
        <f t="shared" si="32"/>
        <v>1</v>
      </c>
      <c r="L107" s="424">
        <f t="shared" si="33"/>
        <v>0.2</v>
      </c>
      <c r="M107" s="1724" t="s">
        <v>422</v>
      </c>
      <c r="N107" s="1700"/>
      <c r="O107" s="1700"/>
      <c r="P107" s="1700"/>
      <c r="Q107" s="1700"/>
      <c r="R107" s="1700"/>
      <c r="S107" s="1700"/>
      <c r="T107" s="1700"/>
      <c r="U107" s="1700"/>
      <c r="V107" s="1700"/>
      <c r="W107" s="1700"/>
      <c r="X107" s="1701"/>
      <c r="Y107" s="417"/>
      <c r="Z107" s="417"/>
      <c r="AA107" s="417"/>
      <c r="AB107" s="417"/>
      <c r="AC107" s="417"/>
      <c r="AD107" s="417"/>
      <c r="AE107" s="417"/>
      <c r="AF107" s="417"/>
      <c r="AG107" s="417"/>
      <c r="AH107" s="417"/>
      <c r="AI107" s="417"/>
      <c r="AJ107" s="417"/>
      <c r="AK107" s="417"/>
      <c r="AL107" s="417"/>
      <c r="AM107" s="417"/>
      <c r="AN107" s="417"/>
      <c r="AO107" s="417"/>
      <c r="AP107" s="417"/>
      <c r="AQ107" s="417"/>
      <c r="AR107" s="417"/>
      <c r="AS107" s="417"/>
      <c r="AT107" s="417"/>
      <c r="AU107" s="417"/>
      <c r="AV107" s="417"/>
      <c r="AW107" s="417"/>
      <c r="AX107" s="417"/>
      <c r="AY107" s="417"/>
      <c r="AZ107" s="417"/>
      <c r="BA107" s="417"/>
      <c r="BB107" s="417"/>
      <c r="BC107" s="417"/>
      <c r="BD107" s="417"/>
    </row>
    <row r="108" spans="1:56" ht="46.5" customHeight="1">
      <c r="A108" s="1616"/>
      <c r="B108" s="1702" t="str">
        <f>A67</f>
        <v>Levantamientos Topográficos o Planimetricos para restituciòn de tierras</v>
      </c>
      <c r="C108" s="1700"/>
      <c r="D108" s="1701"/>
      <c r="E108" s="56">
        <f>W65</f>
        <v>0.2</v>
      </c>
      <c r="F108" s="420" t="str">
        <f t="shared" ref="F108:G108" si="36">D65</f>
        <v>Porcentaje</v>
      </c>
      <c r="G108" s="428">
        <f t="shared" si="36"/>
        <v>1</v>
      </c>
      <c r="H108" s="1733">
        <f>V65</f>
        <v>1</v>
      </c>
      <c r="I108" s="1701"/>
      <c r="J108" s="429">
        <f>V66</f>
        <v>1</v>
      </c>
      <c r="K108" s="423">
        <f t="shared" si="32"/>
        <v>1</v>
      </c>
      <c r="L108" s="424">
        <f t="shared" si="33"/>
        <v>0.2</v>
      </c>
      <c r="M108" s="1724" t="s">
        <v>423</v>
      </c>
      <c r="N108" s="1700"/>
      <c r="O108" s="1700"/>
      <c r="P108" s="1700"/>
      <c r="Q108" s="1700"/>
      <c r="R108" s="1700"/>
      <c r="S108" s="1700"/>
      <c r="T108" s="1700"/>
      <c r="U108" s="1700"/>
      <c r="V108" s="1700"/>
      <c r="W108" s="1700"/>
      <c r="X108" s="1701"/>
      <c r="Y108" s="417"/>
      <c r="Z108" s="417"/>
      <c r="AA108" s="417"/>
      <c r="AB108" s="417"/>
      <c r="AC108" s="417"/>
      <c r="AD108" s="417"/>
      <c r="AE108" s="417"/>
      <c r="AF108" s="417"/>
      <c r="AG108" s="417"/>
      <c r="AH108" s="417"/>
      <c r="AI108" s="417"/>
      <c r="AJ108" s="417"/>
      <c r="AK108" s="417"/>
      <c r="AL108" s="417"/>
      <c r="AM108" s="417"/>
      <c r="AN108" s="417"/>
      <c r="AO108" s="417"/>
      <c r="AP108" s="417"/>
      <c r="AQ108" s="417"/>
      <c r="AR108" s="417"/>
      <c r="AS108" s="417"/>
      <c r="AT108" s="417"/>
      <c r="AU108" s="417"/>
      <c r="AV108" s="417"/>
      <c r="AW108" s="417"/>
      <c r="AX108" s="417"/>
      <c r="AY108" s="417"/>
      <c r="AZ108" s="417"/>
      <c r="BA108" s="417"/>
      <c r="BB108" s="417"/>
      <c r="BC108" s="417"/>
      <c r="BD108" s="417"/>
    </row>
    <row r="109" spans="1:56" ht="46.5" customHeight="1">
      <c r="A109" s="1616"/>
      <c r="B109" s="1702" t="str">
        <f>A87</f>
        <v>Documentos técnicos de investigación e innovacción</v>
      </c>
      <c r="C109" s="1700"/>
      <c r="D109" s="1701"/>
      <c r="E109" s="56">
        <f>W85</f>
        <v>0.1</v>
      </c>
      <c r="F109" s="420" t="str">
        <f t="shared" ref="F109:G109" si="37">D85</f>
        <v>Número</v>
      </c>
      <c r="G109" s="421">
        <f t="shared" si="37"/>
        <v>2</v>
      </c>
      <c r="H109" s="1708">
        <f>V85</f>
        <v>2</v>
      </c>
      <c r="I109" s="1701"/>
      <c r="J109" s="430">
        <f>V86</f>
        <v>2</v>
      </c>
      <c r="K109" s="423">
        <f t="shared" si="32"/>
        <v>1</v>
      </c>
      <c r="L109" s="424">
        <f t="shared" si="33"/>
        <v>0.1</v>
      </c>
      <c r="M109" s="1724" t="s">
        <v>424</v>
      </c>
      <c r="N109" s="1700"/>
      <c r="O109" s="1700"/>
      <c r="P109" s="1700"/>
      <c r="Q109" s="1700"/>
      <c r="R109" s="1700"/>
      <c r="S109" s="1700"/>
      <c r="T109" s="1700"/>
      <c r="U109" s="1700"/>
      <c r="V109" s="1700"/>
      <c r="W109" s="1700"/>
      <c r="X109" s="1701"/>
      <c r="Y109" s="417"/>
      <c r="Z109" s="417"/>
      <c r="AA109" s="417"/>
      <c r="AB109" s="417"/>
      <c r="AC109" s="417"/>
      <c r="AD109" s="417"/>
      <c r="AE109" s="417"/>
      <c r="AF109" s="417"/>
      <c r="AG109" s="417"/>
      <c r="AH109" s="417"/>
      <c r="AI109" s="417"/>
      <c r="AJ109" s="417"/>
      <c r="AK109" s="417"/>
      <c r="AL109" s="417"/>
      <c r="AM109" s="417"/>
      <c r="AN109" s="417"/>
      <c r="AO109" s="417"/>
      <c r="AP109" s="417"/>
      <c r="AQ109" s="417"/>
      <c r="AR109" s="417"/>
      <c r="AS109" s="417"/>
      <c r="AT109" s="417"/>
      <c r="AU109" s="417"/>
      <c r="AV109" s="417"/>
      <c r="AW109" s="417"/>
      <c r="AX109" s="417"/>
      <c r="AY109" s="417"/>
      <c r="AZ109" s="417"/>
      <c r="BA109" s="417"/>
      <c r="BB109" s="417"/>
      <c r="BC109" s="417"/>
      <c r="BD109" s="417"/>
    </row>
    <row r="110" spans="1:56" ht="46.5" customHeight="1">
      <c r="A110" s="1616"/>
      <c r="B110" s="1702" t="str">
        <f>A97</f>
        <v>Plan Nacional de Cartografía actualizado</v>
      </c>
      <c r="C110" s="1700"/>
      <c r="D110" s="1701"/>
      <c r="E110" s="56">
        <f>W95</f>
        <v>0.1</v>
      </c>
      <c r="F110" s="420" t="str">
        <f t="shared" ref="F110:G110" si="38">D95</f>
        <v>Porcentaje</v>
      </c>
      <c r="G110" s="428">
        <f t="shared" si="38"/>
        <v>1</v>
      </c>
      <c r="H110" s="1703">
        <f>V95</f>
        <v>1</v>
      </c>
      <c r="I110" s="1701"/>
      <c r="J110" s="429">
        <f>V96</f>
        <v>1</v>
      </c>
      <c r="K110" s="423">
        <f t="shared" si="32"/>
        <v>1</v>
      </c>
      <c r="L110" s="424">
        <f t="shared" si="33"/>
        <v>0.1</v>
      </c>
      <c r="M110" s="1724" t="s">
        <v>425</v>
      </c>
      <c r="N110" s="1700"/>
      <c r="O110" s="1700"/>
      <c r="P110" s="1700"/>
      <c r="Q110" s="1700"/>
      <c r="R110" s="1700"/>
      <c r="S110" s="1700"/>
      <c r="T110" s="1700"/>
      <c r="U110" s="1700"/>
      <c r="V110" s="1700"/>
      <c r="W110" s="1700"/>
      <c r="X110" s="1701"/>
      <c r="Y110" s="417"/>
      <c r="Z110" s="417"/>
      <c r="AA110" s="417"/>
      <c r="AB110" s="417"/>
      <c r="AC110" s="417"/>
      <c r="AD110" s="417"/>
      <c r="AE110" s="417"/>
      <c r="AF110" s="417"/>
      <c r="AG110" s="417"/>
      <c r="AH110" s="417"/>
      <c r="AI110" s="417"/>
      <c r="AJ110" s="417"/>
      <c r="AK110" s="417"/>
      <c r="AL110" s="417"/>
      <c r="AM110" s="417"/>
      <c r="AN110" s="417"/>
      <c r="AO110" s="417"/>
      <c r="AP110" s="417"/>
      <c r="AQ110" s="417"/>
      <c r="AR110" s="417"/>
      <c r="AS110" s="417"/>
      <c r="AT110" s="417"/>
      <c r="AU110" s="417"/>
      <c r="AV110" s="417"/>
      <c r="AW110" s="417"/>
      <c r="AX110" s="417"/>
      <c r="AY110" s="417"/>
      <c r="AZ110" s="417"/>
      <c r="BA110" s="417"/>
      <c r="BB110" s="417"/>
      <c r="BC110" s="417"/>
      <c r="BD110" s="417"/>
    </row>
    <row r="111" spans="1:56" ht="15.75" customHeight="1">
      <c r="A111" s="1619"/>
      <c r="B111" s="1704" t="s">
        <v>103</v>
      </c>
      <c r="C111" s="1700"/>
      <c r="D111" s="1701"/>
      <c r="E111" s="431">
        <f>SUM(E105:E110)</f>
        <v>1</v>
      </c>
      <c r="F111" s="1732" t="str">
        <f>A105</f>
        <v>GESTIÓN CARTOGRÁFICA</v>
      </c>
      <c r="G111" s="1701"/>
      <c r="H111" s="1704"/>
      <c r="I111" s="1701"/>
      <c r="J111" s="432"/>
      <c r="K111" s="433"/>
      <c r="L111" s="431">
        <f>SUM(L105:L110)</f>
        <v>1.0899600886917959</v>
      </c>
      <c r="M111" s="2089"/>
      <c r="N111" s="1700"/>
      <c r="O111" s="1700"/>
      <c r="P111" s="1700"/>
      <c r="Q111" s="1700"/>
      <c r="R111" s="1700"/>
      <c r="S111" s="1700"/>
      <c r="T111" s="1700"/>
      <c r="U111" s="1700"/>
      <c r="V111" s="1700"/>
      <c r="W111" s="1700"/>
      <c r="X111" s="1701"/>
    </row>
    <row r="112" spans="1:56"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720">
    <mergeCell ref="W45:W46"/>
    <mergeCell ref="W48:W49"/>
    <mergeCell ref="W42:W43"/>
    <mergeCell ref="W22:W23"/>
    <mergeCell ref="W25:W26"/>
    <mergeCell ref="W32:W33"/>
    <mergeCell ref="AK32:AK33"/>
    <mergeCell ref="AJ36:AJ37"/>
    <mergeCell ref="AK36:AK37"/>
    <mergeCell ref="AG36:AI37"/>
    <mergeCell ref="AB30:AD31"/>
    <mergeCell ref="AB32:AD33"/>
    <mergeCell ref="AG40:AI41"/>
    <mergeCell ref="Y38:AA39"/>
    <mergeCell ref="AB38:AD39"/>
    <mergeCell ref="AG38:AI39"/>
    <mergeCell ref="W30:W31"/>
    <mergeCell ref="AF30:AF31"/>
    <mergeCell ref="AF32:AF33"/>
    <mergeCell ref="AB28:AD29"/>
    <mergeCell ref="AE28:AE29"/>
    <mergeCell ref="AB40:AD41"/>
    <mergeCell ref="AB42:AD43"/>
    <mergeCell ref="AB48:AD49"/>
    <mergeCell ref="H42:H43"/>
    <mergeCell ref="C48:G49"/>
    <mergeCell ref="C45:C46"/>
    <mergeCell ref="B48:B49"/>
    <mergeCell ref="B40:B41"/>
    <mergeCell ref="D45:D46"/>
    <mergeCell ref="H48:H49"/>
    <mergeCell ref="E5:E6"/>
    <mergeCell ref="G5:G6"/>
    <mergeCell ref="C10:G11"/>
    <mergeCell ref="C8:G9"/>
    <mergeCell ref="W20:W21"/>
    <mergeCell ref="W18:W19"/>
    <mergeCell ref="W16:W17"/>
    <mergeCell ref="B10:B11"/>
    <mergeCell ref="B14:B15"/>
    <mergeCell ref="H40:H41"/>
    <mergeCell ref="Y30:AA31"/>
    <mergeCell ref="Y25:AA26"/>
    <mergeCell ref="Y24:AA24"/>
    <mergeCell ref="Y28:AA29"/>
    <mergeCell ref="Y20:AA21"/>
    <mergeCell ref="Y18:AA19"/>
    <mergeCell ref="Y22:AA23"/>
    <mergeCell ref="W28:W29"/>
    <mergeCell ref="Y16:AA17"/>
    <mergeCell ref="H22:H23"/>
    <mergeCell ref="H16:H17"/>
    <mergeCell ref="H20:H21"/>
    <mergeCell ref="H32:H33"/>
    <mergeCell ref="H30:H31"/>
    <mergeCell ref="H18:H19"/>
    <mergeCell ref="H26:I26"/>
    <mergeCell ref="H24:I24"/>
    <mergeCell ref="B54:B55"/>
    <mergeCell ref="B72:B73"/>
    <mergeCell ref="B76:B77"/>
    <mergeCell ref="B98:B99"/>
    <mergeCell ref="B90:B91"/>
    <mergeCell ref="B52:B53"/>
    <mergeCell ref="B50:B51"/>
    <mergeCell ref="F65:F66"/>
    <mergeCell ref="C65:C66"/>
    <mergeCell ref="C95:C96"/>
    <mergeCell ref="D85:D86"/>
    <mergeCell ref="C85:C86"/>
    <mergeCell ref="F85:F86"/>
    <mergeCell ref="E85:E86"/>
    <mergeCell ref="B80:B81"/>
    <mergeCell ref="B88:B89"/>
    <mergeCell ref="B68:B69"/>
    <mergeCell ref="B60:B61"/>
    <mergeCell ref="B56:B57"/>
    <mergeCell ref="B58:B59"/>
    <mergeCell ref="C72:G73"/>
    <mergeCell ref="C74:G75"/>
    <mergeCell ref="B78:B79"/>
    <mergeCell ref="B74:B75"/>
    <mergeCell ref="AL98:AL99"/>
    <mergeCell ref="AL92:AL93"/>
    <mergeCell ref="AL82:AL83"/>
    <mergeCell ref="AJ88:AJ89"/>
    <mergeCell ref="AB100:AD101"/>
    <mergeCell ref="AG88:AI89"/>
    <mergeCell ref="AL85:AL86"/>
    <mergeCell ref="AL88:AL89"/>
    <mergeCell ref="AK98:AK99"/>
    <mergeCell ref="AJ100:AJ101"/>
    <mergeCell ref="AK100:AK101"/>
    <mergeCell ref="AJ95:AJ96"/>
    <mergeCell ref="AK95:AK96"/>
    <mergeCell ref="AJ90:AJ91"/>
    <mergeCell ref="AK90:AK91"/>
    <mergeCell ref="AF82:AF83"/>
    <mergeCell ref="AG84:AI84"/>
    <mergeCell ref="AG82:AI83"/>
    <mergeCell ref="AG92:AI93"/>
    <mergeCell ref="AF92:AF93"/>
    <mergeCell ref="AL95:AL96"/>
    <mergeCell ref="AG95:AI96"/>
    <mergeCell ref="AL52:AL53"/>
    <mergeCell ref="Y52:AA53"/>
    <mergeCell ref="Y54:AA55"/>
    <mergeCell ref="Y56:AA57"/>
    <mergeCell ref="W52:W53"/>
    <mergeCell ref="W54:W55"/>
    <mergeCell ref="W50:W51"/>
    <mergeCell ref="Y50:AA51"/>
    <mergeCell ref="W58:W59"/>
    <mergeCell ref="W56:W57"/>
    <mergeCell ref="AE50:AE51"/>
    <mergeCell ref="AE52:AE53"/>
    <mergeCell ref="AF52:AF53"/>
    <mergeCell ref="AF50:AF51"/>
    <mergeCell ref="AG50:AI51"/>
    <mergeCell ref="AB50:AD51"/>
    <mergeCell ref="AB52:AD53"/>
    <mergeCell ref="AB54:AD55"/>
    <mergeCell ref="AB56:AD57"/>
    <mergeCell ref="AG52:AI53"/>
    <mergeCell ref="H110:I110"/>
    <mergeCell ref="H109:I109"/>
    <mergeCell ref="A97:A99"/>
    <mergeCell ref="A100:A101"/>
    <mergeCell ref="Y62:AA63"/>
    <mergeCell ref="AB62:AD63"/>
    <mergeCell ref="W60:W61"/>
    <mergeCell ref="Y60:AA61"/>
    <mergeCell ref="AB58:AD59"/>
    <mergeCell ref="AB60:AD61"/>
    <mergeCell ref="Y58:AA59"/>
    <mergeCell ref="H58:H59"/>
    <mergeCell ref="H60:H61"/>
    <mergeCell ref="H95:I95"/>
    <mergeCell ref="H96:I96"/>
    <mergeCell ref="W95:W96"/>
    <mergeCell ref="W85:W86"/>
    <mergeCell ref="W72:W73"/>
    <mergeCell ref="W88:W89"/>
    <mergeCell ref="AB90:AD91"/>
    <mergeCell ref="AB98:AD99"/>
    <mergeCell ref="C60:G61"/>
    <mergeCell ref="C58:G59"/>
    <mergeCell ref="E65:E66"/>
    <mergeCell ref="A105:A111"/>
    <mergeCell ref="B110:D110"/>
    <mergeCell ref="M109:X109"/>
    <mergeCell ref="E95:E96"/>
    <mergeCell ref="C98:G99"/>
    <mergeCell ref="F95:F96"/>
    <mergeCell ref="G95:G96"/>
    <mergeCell ref="Y100:AA101"/>
    <mergeCell ref="H100:H101"/>
    <mergeCell ref="B100:G101"/>
    <mergeCell ref="B107:D107"/>
    <mergeCell ref="H107:I107"/>
    <mergeCell ref="B111:D111"/>
    <mergeCell ref="H111:I111"/>
    <mergeCell ref="F111:G111"/>
    <mergeCell ref="M110:X110"/>
    <mergeCell ref="M111:X111"/>
    <mergeCell ref="H105:I105"/>
    <mergeCell ref="H106:I106"/>
    <mergeCell ref="M106:X106"/>
    <mergeCell ref="A103:X103"/>
    <mergeCell ref="M104:X104"/>
    <mergeCell ref="H104:I104"/>
    <mergeCell ref="M105:X105"/>
    <mergeCell ref="H66:I66"/>
    <mergeCell ref="H78:H79"/>
    <mergeCell ref="H76:H77"/>
    <mergeCell ref="B108:D108"/>
    <mergeCell ref="B109:D109"/>
    <mergeCell ref="W100:W101"/>
    <mergeCell ref="M108:X108"/>
    <mergeCell ref="M107:X107"/>
    <mergeCell ref="B106:D106"/>
    <mergeCell ref="B105:D105"/>
    <mergeCell ref="B104:D104"/>
    <mergeCell ref="H108:I108"/>
    <mergeCell ref="B70:B71"/>
    <mergeCell ref="D65:D66"/>
    <mergeCell ref="C78:G79"/>
    <mergeCell ref="C76:G77"/>
    <mergeCell ref="C80:G81"/>
    <mergeCell ref="C70:G71"/>
    <mergeCell ref="C68:G69"/>
    <mergeCell ref="A94:B96"/>
    <mergeCell ref="A87:A91"/>
    <mergeCell ref="A92:A93"/>
    <mergeCell ref="A84:B86"/>
    <mergeCell ref="A82:A83"/>
    <mergeCell ref="AK88:AK89"/>
    <mergeCell ref="AK85:AK86"/>
    <mergeCell ref="AG94:AI94"/>
    <mergeCell ref="AK70:AK71"/>
    <mergeCell ref="AJ70:AJ71"/>
    <mergeCell ref="AG90:AI91"/>
    <mergeCell ref="AE85:AE86"/>
    <mergeCell ref="AF85:AF86"/>
    <mergeCell ref="AG85:AI86"/>
    <mergeCell ref="AJ85:AJ86"/>
    <mergeCell ref="AJ82:AJ83"/>
    <mergeCell ref="AK82:AK83"/>
    <mergeCell ref="H62:H63"/>
    <mergeCell ref="H74:H75"/>
    <mergeCell ref="H72:H73"/>
    <mergeCell ref="H70:H71"/>
    <mergeCell ref="G65:G66"/>
    <mergeCell ref="H68:H69"/>
    <mergeCell ref="W92:W93"/>
    <mergeCell ref="W90:W91"/>
    <mergeCell ref="W62:W63"/>
    <mergeCell ref="W65:W66"/>
    <mergeCell ref="H88:H89"/>
    <mergeCell ref="H90:H91"/>
    <mergeCell ref="W70:W71"/>
    <mergeCell ref="W68:W69"/>
    <mergeCell ref="H85:I85"/>
    <mergeCell ref="H86:I86"/>
    <mergeCell ref="B82:G83"/>
    <mergeCell ref="C88:G89"/>
    <mergeCell ref="C90:G91"/>
    <mergeCell ref="H82:H83"/>
    <mergeCell ref="H92:H93"/>
    <mergeCell ref="B62:G63"/>
    <mergeCell ref="H64:I64"/>
    <mergeCell ref="H65:I65"/>
    <mergeCell ref="AQ85:AS86"/>
    <mergeCell ref="AM85:AM86"/>
    <mergeCell ref="AN85:AN86"/>
    <mergeCell ref="AQ80:AS81"/>
    <mergeCell ref="AQ78:AS79"/>
    <mergeCell ref="AQ74:AS75"/>
    <mergeCell ref="AQ72:AS73"/>
    <mergeCell ref="AQ76:AS77"/>
    <mergeCell ref="AO85:AO86"/>
    <mergeCell ref="AO82:AO83"/>
    <mergeCell ref="AQ84:AS84"/>
    <mergeCell ref="AQ82:AS83"/>
    <mergeCell ref="AP82:AP83"/>
    <mergeCell ref="AN82:AN83"/>
    <mergeCell ref="AM82:AM83"/>
    <mergeCell ref="AP85:AP86"/>
    <mergeCell ref="A42:A43"/>
    <mergeCell ref="B42:G43"/>
    <mergeCell ref="A47:A61"/>
    <mergeCell ref="A62:A63"/>
    <mergeCell ref="Y40:AA41"/>
    <mergeCell ref="B47:AS47"/>
    <mergeCell ref="E45:E46"/>
    <mergeCell ref="F45:F46"/>
    <mergeCell ref="G45:G46"/>
    <mergeCell ref="Y44:AA44"/>
    <mergeCell ref="AN45:AN46"/>
    <mergeCell ref="AQ56:AS57"/>
    <mergeCell ref="AQ54:AS55"/>
    <mergeCell ref="AP42:AP43"/>
    <mergeCell ref="AQ58:AS59"/>
    <mergeCell ref="AQ60:AS61"/>
    <mergeCell ref="AQ62:AS63"/>
    <mergeCell ref="AP62:AP63"/>
    <mergeCell ref="AO62:AO63"/>
    <mergeCell ref="AN42:AN43"/>
    <mergeCell ref="AM42:AM43"/>
    <mergeCell ref="AN52:AN53"/>
    <mergeCell ref="AM52:AM53"/>
    <mergeCell ref="AO42:AO43"/>
    <mergeCell ref="AB24:AD24"/>
    <mergeCell ref="C40:G41"/>
    <mergeCell ref="H56:H57"/>
    <mergeCell ref="H54:H55"/>
    <mergeCell ref="H52:H53"/>
    <mergeCell ref="H50:H51"/>
    <mergeCell ref="C56:G57"/>
    <mergeCell ref="C54:G55"/>
    <mergeCell ref="C50:G51"/>
    <mergeCell ref="C52:G53"/>
    <mergeCell ref="W34:W35"/>
    <mergeCell ref="W36:W37"/>
    <mergeCell ref="W40:W41"/>
    <mergeCell ref="W38:W39"/>
    <mergeCell ref="H44:I44"/>
    <mergeCell ref="H46:I46"/>
    <mergeCell ref="H45:I45"/>
    <mergeCell ref="Y45:AA46"/>
    <mergeCell ref="Y48:AA49"/>
    <mergeCell ref="Y36:AA37"/>
    <mergeCell ref="Y34:AA35"/>
    <mergeCell ref="Y32:AA33"/>
    <mergeCell ref="C38:G39"/>
    <mergeCell ref="H25:I25"/>
    <mergeCell ref="AN70:AN71"/>
    <mergeCell ref="AM70:AM71"/>
    <mergeCell ref="AN68:AN69"/>
    <mergeCell ref="AM68:AM69"/>
    <mergeCell ref="B67:AS67"/>
    <mergeCell ref="AO65:AO66"/>
    <mergeCell ref="AE65:AE66"/>
    <mergeCell ref="A64:B66"/>
    <mergeCell ref="AP70:AP71"/>
    <mergeCell ref="AO70:AO71"/>
    <mergeCell ref="AP68:AP69"/>
    <mergeCell ref="AO68:AO69"/>
    <mergeCell ref="AQ65:AS66"/>
    <mergeCell ref="AQ68:AS69"/>
    <mergeCell ref="AQ70:AS71"/>
    <mergeCell ref="AQ64:AS64"/>
    <mergeCell ref="A67:A81"/>
    <mergeCell ref="H80:H81"/>
    <mergeCell ref="AB65:AD66"/>
    <mergeCell ref="AB64:AD64"/>
    <mergeCell ref="Y64:AA64"/>
    <mergeCell ref="Y65:AA66"/>
    <mergeCell ref="Y68:AA69"/>
    <mergeCell ref="AB68:AD69"/>
    <mergeCell ref="W82:W83"/>
    <mergeCell ref="W80:W81"/>
    <mergeCell ref="W78:W79"/>
    <mergeCell ref="W74:W75"/>
    <mergeCell ref="W76:W77"/>
    <mergeCell ref="G85:G86"/>
    <mergeCell ref="AE82:AE83"/>
    <mergeCell ref="Y85:AA86"/>
    <mergeCell ref="AB85:AD86"/>
    <mergeCell ref="Y84:AA84"/>
    <mergeCell ref="AB84:AD84"/>
    <mergeCell ref="Y82:AA83"/>
    <mergeCell ref="AB82:AD83"/>
    <mergeCell ref="Y95:AA96"/>
    <mergeCell ref="AB94:AD94"/>
    <mergeCell ref="Y94:AA94"/>
    <mergeCell ref="Y92:AA93"/>
    <mergeCell ref="AB72:AD73"/>
    <mergeCell ref="AB70:AD71"/>
    <mergeCell ref="Y70:AA71"/>
    <mergeCell ref="Y72:AA73"/>
    <mergeCell ref="AB78:AD79"/>
    <mergeCell ref="AB80:AD81"/>
    <mergeCell ref="Y78:AA79"/>
    <mergeCell ref="Y80:AA81"/>
    <mergeCell ref="AB76:AD77"/>
    <mergeCell ref="AB74:AD75"/>
    <mergeCell ref="Y74:AA75"/>
    <mergeCell ref="Y76:AA77"/>
    <mergeCell ref="Y88:AA89"/>
    <mergeCell ref="Y90:AA91"/>
    <mergeCell ref="AB92:AD93"/>
    <mergeCell ref="AP88:AP89"/>
    <mergeCell ref="AO88:AO89"/>
    <mergeCell ref="AM90:AM91"/>
    <mergeCell ref="AM92:AM93"/>
    <mergeCell ref="AM95:AM96"/>
    <mergeCell ref="AM88:AM89"/>
    <mergeCell ref="AM100:AM101"/>
    <mergeCell ref="AL100:AL101"/>
    <mergeCell ref="AJ25:AJ26"/>
    <mergeCell ref="AK25:AK26"/>
    <mergeCell ref="AJ45:AJ46"/>
    <mergeCell ref="AL45:AL46"/>
    <mergeCell ref="AM45:AM46"/>
    <mergeCell ref="AM30:AM31"/>
    <mergeCell ref="AL42:AL43"/>
    <mergeCell ref="AO45:AO46"/>
    <mergeCell ref="AP45:AP46"/>
    <mergeCell ref="AK50:AK51"/>
    <mergeCell ref="AL50:AL51"/>
    <mergeCell ref="AN62:AN63"/>
    <mergeCell ref="AM62:AM63"/>
    <mergeCell ref="AN65:AN66"/>
    <mergeCell ref="AM65:AM66"/>
    <mergeCell ref="AP65:AP66"/>
    <mergeCell ref="W98:W99"/>
    <mergeCell ref="D95:D96"/>
    <mergeCell ref="B92:G93"/>
    <mergeCell ref="H98:H99"/>
    <mergeCell ref="B97:AS97"/>
    <mergeCell ref="B87:AS87"/>
    <mergeCell ref="AN88:AN89"/>
    <mergeCell ref="AF88:AF89"/>
    <mergeCell ref="AG100:AI101"/>
    <mergeCell ref="AF100:AF101"/>
    <mergeCell ref="AE98:AE99"/>
    <mergeCell ref="AF98:AF99"/>
    <mergeCell ref="AP100:AP101"/>
    <mergeCell ref="AO100:AO101"/>
    <mergeCell ref="AN100:AN101"/>
    <mergeCell ref="AQ100:AS101"/>
    <mergeCell ref="AE100:AE101"/>
    <mergeCell ref="AB95:AD96"/>
    <mergeCell ref="AB88:AD89"/>
    <mergeCell ref="AQ88:AS89"/>
    <mergeCell ref="AQ95:AS96"/>
    <mergeCell ref="AQ94:AS94"/>
    <mergeCell ref="AO95:AO96"/>
    <mergeCell ref="AP95:AP96"/>
    <mergeCell ref="AN98:AN99"/>
    <mergeCell ref="AP98:AP99"/>
    <mergeCell ref="AO98:AO99"/>
    <mergeCell ref="AN92:AN93"/>
    <mergeCell ref="AN90:AN91"/>
    <mergeCell ref="Y98:AA99"/>
    <mergeCell ref="AQ98:AS99"/>
    <mergeCell ref="AG98:AI99"/>
    <mergeCell ref="AM98:AM99"/>
    <mergeCell ref="AJ98:AJ99"/>
    <mergeCell ref="AK92:AK93"/>
    <mergeCell ref="AJ92:AJ93"/>
    <mergeCell ref="AE92:AE93"/>
    <mergeCell ref="AQ90:AS91"/>
    <mergeCell ref="AP92:AP93"/>
    <mergeCell ref="AQ92:AS93"/>
    <mergeCell ref="AO92:AO93"/>
    <mergeCell ref="AP90:AP91"/>
    <mergeCell ref="AO90:AO91"/>
    <mergeCell ref="AF90:AF91"/>
    <mergeCell ref="AE90:AE91"/>
    <mergeCell ref="AF95:AF96"/>
    <mergeCell ref="AE95:AE96"/>
    <mergeCell ref="AL90:AL91"/>
    <mergeCell ref="AG60:AI61"/>
    <mergeCell ref="AG58:AI59"/>
    <mergeCell ref="AG62:AI63"/>
    <mergeCell ref="AK65:AK66"/>
    <mergeCell ref="AJ62:AJ63"/>
    <mergeCell ref="AK62:AK63"/>
    <mergeCell ref="AE68:AE69"/>
    <mergeCell ref="AF65:AF66"/>
    <mergeCell ref="AN95:AN96"/>
    <mergeCell ref="AE88:AE89"/>
    <mergeCell ref="AL68:AL69"/>
    <mergeCell ref="AL70:AL71"/>
    <mergeCell ref="AL65:AL66"/>
    <mergeCell ref="AL62:AL63"/>
    <mergeCell ref="AK68:AK69"/>
    <mergeCell ref="AJ68:AJ69"/>
    <mergeCell ref="AG65:AI66"/>
    <mergeCell ref="AJ65:AJ66"/>
    <mergeCell ref="AF62:AF63"/>
    <mergeCell ref="AG64:AI64"/>
    <mergeCell ref="AG72:AI73"/>
    <mergeCell ref="AG78:AI79"/>
    <mergeCell ref="AG76:AI77"/>
    <mergeCell ref="AG74:AI75"/>
    <mergeCell ref="AE62:AE63"/>
    <mergeCell ref="AE70:AE71"/>
    <mergeCell ref="AG70:AI71"/>
    <mergeCell ref="AG68:AI69"/>
    <mergeCell ref="AG80:AI81"/>
    <mergeCell ref="AF70:AF71"/>
    <mergeCell ref="AF68:AF69"/>
    <mergeCell ref="AM5:AM6"/>
    <mergeCell ref="AQ8:AS9"/>
    <mergeCell ref="AQ5:AS6"/>
    <mergeCell ref="AM28:AM29"/>
    <mergeCell ref="AM12:AM13"/>
    <mergeCell ref="AM10:AM11"/>
    <mergeCell ref="AM8:AM9"/>
    <mergeCell ref="AM16:AM17"/>
    <mergeCell ref="AQ42:AS43"/>
    <mergeCell ref="AQ40:AS41"/>
    <mergeCell ref="AQ52:AS53"/>
    <mergeCell ref="AQ50:AS51"/>
    <mergeCell ref="AQ38:AS39"/>
    <mergeCell ref="AQ36:AS37"/>
    <mergeCell ref="AO36:AO37"/>
    <mergeCell ref="AN32:AN33"/>
    <mergeCell ref="AN36:AN37"/>
    <mergeCell ref="AQ4:AS4"/>
    <mergeCell ref="AP5:AP6"/>
    <mergeCell ref="AQ28:AS29"/>
    <mergeCell ref="AP28:AP29"/>
    <mergeCell ref="AP14:AP15"/>
    <mergeCell ref="AP12:AP13"/>
    <mergeCell ref="AQ14:AS15"/>
    <mergeCell ref="AQ12:AS13"/>
    <mergeCell ref="AN28:AN29"/>
    <mergeCell ref="AO22:AO23"/>
    <mergeCell ref="AP22:AP23"/>
    <mergeCell ref="AQ10:AS11"/>
    <mergeCell ref="AP10:AP11"/>
    <mergeCell ref="AQ24:AS24"/>
    <mergeCell ref="AQ25:AS26"/>
    <mergeCell ref="AN16:AN17"/>
    <mergeCell ref="AP16:AP17"/>
    <mergeCell ref="AN12:AN13"/>
    <mergeCell ref="AN8:AN9"/>
    <mergeCell ref="AO8:AO9"/>
    <mergeCell ref="AP8:AP9"/>
    <mergeCell ref="AN10:AN11"/>
    <mergeCell ref="AO10:AO11"/>
    <mergeCell ref="AO12:AO13"/>
    <mergeCell ref="AN50:AN51"/>
    <mergeCell ref="AP50:AP51"/>
    <mergeCell ref="AP52:AP53"/>
    <mergeCell ref="AO50:AO51"/>
    <mergeCell ref="AO52:AO53"/>
    <mergeCell ref="AM50:AM51"/>
    <mergeCell ref="AQ16:AS17"/>
    <mergeCell ref="AQ18:AS19"/>
    <mergeCell ref="AO16:AO17"/>
    <mergeCell ref="AP36:AP37"/>
    <mergeCell ref="AO14:AO15"/>
    <mergeCell ref="AN14:AN15"/>
    <mergeCell ref="AM14:AM15"/>
    <mergeCell ref="AQ34:AS35"/>
    <mergeCell ref="AQ32:AS33"/>
    <mergeCell ref="AQ30:AS31"/>
    <mergeCell ref="AO28:AO29"/>
    <mergeCell ref="AO30:AO31"/>
    <mergeCell ref="AO25:AO26"/>
    <mergeCell ref="AQ22:AS23"/>
    <mergeCell ref="AP25:AP26"/>
    <mergeCell ref="AN30:AN31"/>
    <mergeCell ref="AM22:AM23"/>
    <mergeCell ref="AN25:AN26"/>
    <mergeCell ref="AN22:AN23"/>
    <mergeCell ref="AO34:AO35"/>
    <mergeCell ref="AN34:AN35"/>
    <mergeCell ref="AM34:AM35"/>
    <mergeCell ref="AK22:AK23"/>
    <mergeCell ref="AF36:AF37"/>
    <mergeCell ref="AF34:AF35"/>
    <mergeCell ref="AE25:AE26"/>
    <mergeCell ref="AG34:AI35"/>
    <mergeCell ref="AJ30:AJ31"/>
    <mergeCell ref="AJ32:AJ33"/>
    <mergeCell ref="AL22:AL23"/>
    <mergeCell ref="AP32:AP33"/>
    <mergeCell ref="AP30:AP31"/>
    <mergeCell ref="AP34:AP35"/>
    <mergeCell ref="AM36:AM37"/>
    <mergeCell ref="I2:T3"/>
    <mergeCell ref="F5:F6"/>
    <mergeCell ref="AB25:AD26"/>
    <mergeCell ref="AG25:AI26"/>
    <mergeCell ref="AF25:AF26"/>
    <mergeCell ref="AJ28:AJ29"/>
    <mergeCell ref="AG28:AI29"/>
    <mergeCell ref="AG30:AI31"/>
    <mergeCell ref="AG32:AI33"/>
    <mergeCell ref="AE30:AE31"/>
    <mergeCell ref="AF28:AF29"/>
    <mergeCell ref="AG20:AI21"/>
    <mergeCell ref="AG24:AI24"/>
    <mergeCell ref="AB22:AD23"/>
    <mergeCell ref="AG16:AI17"/>
    <mergeCell ref="AJ14:AJ15"/>
    <mergeCell ref="AF14:AF15"/>
    <mergeCell ref="AE14:AE15"/>
    <mergeCell ref="AF12:AF13"/>
    <mergeCell ref="AE12:AE13"/>
    <mergeCell ref="AB20:AD21"/>
    <mergeCell ref="AG14:AI15"/>
    <mergeCell ref="AF22:AF23"/>
    <mergeCell ref="AF16:AF17"/>
    <mergeCell ref="AE22:AE23"/>
    <mergeCell ref="AK30:AK31"/>
    <mergeCell ref="AB36:AD37"/>
    <mergeCell ref="AK28:AK29"/>
    <mergeCell ref="AE34:AE35"/>
    <mergeCell ref="AK34:AK35"/>
    <mergeCell ref="AJ34:AJ35"/>
    <mergeCell ref="AL25:AL26"/>
    <mergeCell ref="AL16:AL17"/>
    <mergeCell ref="AE16:AE17"/>
    <mergeCell ref="AB16:AD17"/>
    <mergeCell ref="AE36:AE37"/>
    <mergeCell ref="AE32:AE33"/>
    <mergeCell ref="AB34:AD35"/>
    <mergeCell ref="B27:AS27"/>
    <mergeCell ref="AO32:AO33"/>
    <mergeCell ref="AQ20:AS21"/>
    <mergeCell ref="AL32:AL33"/>
    <mergeCell ref="AL30:AL31"/>
    <mergeCell ref="AL36:AL37"/>
    <mergeCell ref="AL34:AL35"/>
    <mergeCell ref="AL28:AL29"/>
    <mergeCell ref="AJ22:AJ23"/>
    <mergeCell ref="AG22:AI23"/>
    <mergeCell ref="AK14:AK15"/>
    <mergeCell ref="AB18:AD19"/>
    <mergeCell ref="AG18:AI19"/>
    <mergeCell ref="AM25:AM26"/>
    <mergeCell ref="AM32:AM33"/>
    <mergeCell ref="A44:B46"/>
    <mergeCell ref="C28:G29"/>
    <mergeCell ref="C25:C26"/>
    <mergeCell ref="B18:B19"/>
    <mergeCell ref="Y14:AA15"/>
    <mergeCell ref="W14:W15"/>
    <mergeCell ref="AJ16:AJ17"/>
    <mergeCell ref="AK16:AK17"/>
    <mergeCell ref="AB14:AD15"/>
    <mergeCell ref="B36:B37"/>
    <mergeCell ref="B38:B39"/>
    <mergeCell ref="H36:H37"/>
    <mergeCell ref="H34:H35"/>
    <mergeCell ref="G25:G26"/>
    <mergeCell ref="H28:H29"/>
    <mergeCell ref="H38:H39"/>
    <mergeCell ref="C36:G37"/>
    <mergeCell ref="B28:B29"/>
    <mergeCell ref="B30:B31"/>
    <mergeCell ref="A22:A23"/>
    <mergeCell ref="C20:G21"/>
    <mergeCell ref="B22:G23"/>
    <mergeCell ref="B20:B21"/>
    <mergeCell ref="B16:B17"/>
    <mergeCell ref="C16:G17"/>
    <mergeCell ref="A7:A21"/>
    <mergeCell ref="A24:B26"/>
    <mergeCell ref="A27:A41"/>
    <mergeCell ref="D25:D26"/>
    <mergeCell ref="E25:E26"/>
    <mergeCell ref="F25:F26"/>
    <mergeCell ref="B8:B9"/>
    <mergeCell ref="B34:B35"/>
    <mergeCell ref="B32:B33"/>
    <mergeCell ref="C34:G35"/>
    <mergeCell ref="C32:G33"/>
    <mergeCell ref="C30:G31"/>
    <mergeCell ref="C18:G19"/>
    <mergeCell ref="AL8:AL9"/>
    <mergeCell ref="AG5:AI6"/>
    <mergeCell ref="AJ5:AJ6"/>
    <mergeCell ref="W10:W11"/>
    <mergeCell ref="W12:W13"/>
    <mergeCell ref="H14:H15"/>
    <mergeCell ref="C14:G15"/>
    <mergeCell ref="C12:G13"/>
    <mergeCell ref="Y12:AA13"/>
    <mergeCell ref="Y10:AA11"/>
    <mergeCell ref="AB10:AD11"/>
    <mergeCell ref="AB12:AD13"/>
    <mergeCell ref="AL14:AL15"/>
    <mergeCell ref="C5:C6"/>
    <mergeCell ref="AG12:AI13"/>
    <mergeCell ref="AE10:AE11"/>
    <mergeCell ref="AF10:AF11"/>
    <mergeCell ref="AL12:AL13"/>
    <mergeCell ref="AJ10:AJ11"/>
    <mergeCell ref="AL10:AL11"/>
    <mergeCell ref="AK10:AK11"/>
    <mergeCell ref="AJ12:AJ13"/>
    <mergeCell ref="AK12:AK13"/>
    <mergeCell ref="H6:I6"/>
    <mergeCell ref="W2:AQ3"/>
    <mergeCell ref="AN5:AN6"/>
    <mergeCell ref="AO5:AO6"/>
    <mergeCell ref="H5:I5"/>
    <mergeCell ref="H12:H13"/>
    <mergeCell ref="D2:H3"/>
    <mergeCell ref="A1:C3"/>
    <mergeCell ref="D5:D6"/>
    <mergeCell ref="B7:AS7"/>
    <mergeCell ref="A4:B6"/>
    <mergeCell ref="B12:B13"/>
    <mergeCell ref="H10:H11"/>
    <mergeCell ref="H8:H9"/>
    <mergeCell ref="Y4:AA4"/>
    <mergeCell ref="AB4:AD4"/>
    <mergeCell ref="D1:AQ1"/>
    <mergeCell ref="AR1:AS1"/>
    <mergeCell ref="AR2:AS2"/>
    <mergeCell ref="AR3:AS3"/>
    <mergeCell ref="AK8:AK9"/>
    <mergeCell ref="AJ8:AJ9"/>
    <mergeCell ref="AL5:AL6"/>
    <mergeCell ref="W8:W9"/>
    <mergeCell ref="Y8:AA9"/>
    <mergeCell ref="AK5:AK6"/>
    <mergeCell ref="AB5:AD6"/>
    <mergeCell ref="AE5:AE6"/>
    <mergeCell ref="Y5:AA6"/>
    <mergeCell ref="W5:W6"/>
    <mergeCell ref="AF5:AF6"/>
    <mergeCell ref="AG4:AI4"/>
    <mergeCell ref="AG10:AI11"/>
    <mergeCell ref="AG8:AI9"/>
    <mergeCell ref="AB8:AD9"/>
    <mergeCell ref="AE8:AE9"/>
    <mergeCell ref="AF8:AF9"/>
    <mergeCell ref="H4:I4"/>
    <mergeCell ref="AE45:AE46"/>
    <mergeCell ref="AK45:AK46"/>
    <mergeCell ref="AN48:AN49"/>
    <mergeCell ref="AO48:AO49"/>
    <mergeCell ref="AP48:AP49"/>
    <mergeCell ref="AQ48:AS49"/>
    <mergeCell ref="AE42:AE43"/>
    <mergeCell ref="AG42:AI43"/>
    <mergeCell ref="Y42:AA43"/>
    <mergeCell ref="AQ45:AS46"/>
    <mergeCell ref="AQ44:AS44"/>
    <mergeCell ref="AL48:AL49"/>
    <mergeCell ref="AM48:AM49"/>
    <mergeCell ref="AF45:AF46"/>
    <mergeCell ref="AF42:AF43"/>
    <mergeCell ref="AG44:AI44"/>
    <mergeCell ref="AG45:AI46"/>
    <mergeCell ref="AJ42:AJ43"/>
    <mergeCell ref="AK42:AK43"/>
    <mergeCell ref="AB45:AD46"/>
    <mergeCell ref="AB44:AD44"/>
    <mergeCell ref="AE48:AE49"/>
    <mergeCell ref="AF48:AF49"/>
    <mergeCell ref="AG48:AI49"/>
    <mergeCell ref="AJ48:AJ49"/>
    <mergeCell ref="AK48:AK49"/>
    <mergeCell ref="AJ50:AJ51"/>
    <mergeCell ref="AG54:AI55"/>
    <mergeCell ref="AG56:AI57"/>
    <mergeCell ref="AE54:AE55"/>
    <mergeCell ref="AJ52:AJ53"/>
    <mergeCell ref="AK52:AK5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outlinePr summaryBelow="0" summaryRight="0"/>
  </sheetPr>
  <dimension ref="A1:BB997"/>
  <sheetViews>
    <sheetView workbookViewId="0">
      <selection sqref="A1:AS43"/>
    </sheetView>
  </sheetViews>
  <sheetFormatPr baseColWidth="10" defaultColWidth="14.42578125" defaultRowHeight="15" customHeight="1"/>
  <cols>
    <col min="1" max="1" width="15.42578125" customWidth="1"/>
    <col min="2" max="2" width="6.5703125" customWidth="1"/>
    <col min="3" max="3" width="16" customWidth="1"/>
    <col min="4" max="4" width="12.7109375" customWidth="1"/>
    <col min="5" max="5" width="9.5703125" customWidth="1"/>
    <col min="6" max="6" width="18.5703125" customWidth="1"/>
    <col min="7" max="7" width="15" customWidth="1"/>
    <col min="8" max="9" width="6" customWidth="1"/>
    <col min="10" max="10" width="10.28515625" customWidth="1"/>
    <col min="11" max="11" width="9.28515625" customWidth="1"/>
    <col min="12" max="21" width="8.85546875" customWidth="1"/>
    <col min="22" max="22" width="13.28515625" customWidth="1"/>
    <col min="23" max="23" width="9.42578125" customWidth="1"/>
    <col min="24" max="24" width="14.42578125" customWidth="1"/>
    <col min="25" max="27" width="22.7109375" customWidth="1"/>
    <col min="28" max="28" width="19.85546875" customWidth="1"/>
    <col min="29" max="29" width="16.140625" customWidth="1"/>
    <col min="30" max="30" width="22.85546875" customWidth="1"/>
    <col min="31" max="31" width="67.28515625" customWidth="1"/>
    <col min="32" max="32" width="57.5703125" customWidth="1"/>
    <col min="33" max="33" width="16.28515625" customWidth="1"/>
    <col min="34" max="34" width="15.7109375" customWidth="1"/>
    <col min="35" max="35" width="30.5703125" customWidth="1"/>
    <col min="36" max="36" width="50.5703125" customWidth="1"/>
    <col min="37" max="37" width="57.7109375" customWidth="1"/>
    <col min="38" max="38" width="55.42578125" customWidth="1"/>
    <col min="39" max="39" width="53.140625" customWidth="1"/>
    <col min="40" max="40" width="58.85546875" customWidth="1"/>
    <col min="41" max="41" width="59.42578125" customWidth="1"/>
    <col min="42" max="42" width="56.5703125" customWidth="1"/>
    <col min="43" max="43" width="11.42578125" customWidth="1"/>
    <col min="44" max="44" width="21.7109375" customWidth="1"/>
    <col min="45" max="45" width="26.85546875" customWidth="1"/>
    <col min="46" max="54" width="11.42578125" customWidth="1"/>
  </cols>
  <sheetData>
    <row r="1" spans="1:54"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c r="AM1" s="1863"/>
      <c r="AN1" s="1863"/>
      <c r="AO1" s="1863"/>
      <c r="AP1" s="1863"/>
      <c r="AQ1" s="1866"/>
      <c r="AR1" s="2052" t="s">
        <v>18</v>
      </c>
      <c r="AS1" s="1864"/>
      <c r="AT1" s="255"/>
      <c r="AU1" s="255"/>
      <c r="AV1" s="255"/>
      <c r="AW1" s="255"/>
      <c r="AX1" s="255"/>
      <c r="AY1" s="255"/>
      <c r="AZ1" s="255"/>
      <c r="BA1" s="255"/>
      <c r="BB1" s="255"/>
    </row>
    <row r="2" spans="1:54">
      <c r="A2" s="1796"/>
      <c r="B2" s="1715"/>
      <c r="C2" s="1713"/>
      <c r="D2" s="2044" t="s">
        <v>23</v>
      </c>
      <c r="E2" s="1720"/>
      <c r="F2" s="1720"/>
      <c r="G2" s="1720"/>
      <c r="H2" s="1721"/>
      <c r="I2" s="2044" t="s">
        <v>426</v>
      </c>
      <c r="J2" s="1720"/>
      <c r="K2" s="1720"/>
      <c r="L2" s="1720"/>
      <c r="M2" s="1720"/>
      <c r="N2" s="1720"/>
      <c r="O2" s="1720"/>
      <c r="P2" s="1720"/>
      <c r="Q2" s="1720"/>
      <c r="R2" s="1720"/>
      <c r="S2" s="1720"/>
      <c r="T2" s="1721"/>
      <c r="U2" s="256" t="s">
        <v>47</v>
      </c>
      <c r="V2" s="257">
        <f t="shared" ref="V2:V3" si="0">+X5+X25+X45+X65+X85+X115</f>
        <v>1</v>
      </c>
      <c r="W2" s="2040"/>
      <c r="X2" s="1720"/>
      <c r="Y2" s="1720"/>
      <c r="Z2" s="1720"/>
      <c r="AA2" s="1720"/>
      <c r="AB2" s="1720"/>
      <c r="AC2" s="1720"/>
      <c r="AD2" s="1720"/>
      <c r="AE2" s="1720"/>
      <c r="AF2" s="1720"/>
      <c r="AG2" s="1720"/>
      <c r="AH2" s="1720"/>
      <c r="AI2" s="1720"/>
      <c r="AJ2" s="1720"/>
      <c r="AK2" s="1720"/>
      <c r="AL2" s="1720"/>
      <c r="AM2" s="1720"/>
      <c r="AN2" s="1720"/>
      <c r="AO2" s="1720"/>
      <c r="AP2" s="1720"/>
      <c r="AQ2" s="1721"/>
      <c r="AR2" s="2053" t="s">
        <v>19</v>
      </c>
      <c r="AS2" s="1874"/>
      <c r="AT2" s="255"/>
      <c r="AU2" s="255"/>
      <c r="AV2" s="255"/>
      <c r="AW2" s="255"/>
      <c r="AX2" s="255"/>
      <c r="AY2" s="255"/>
      <c r="AZ2" s="255"/>
      <c r="BA2" s="255"/>
      <c r="BB2" s="255"/>
    </row>
    <row r="3" spans="1:54" ht="12.75"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260">
        <f t="shared" si="0"/>
        <v>0.99999195582781419</v>
      </c>
      <c r="W3" s="1696"/>
      <c r="X3" s="1666"/>
      <c r="Y3" s="1666"/>
      <c r="Z3" s="1666"/>
      <c r="AA3" s="1666"/>
      <c r="AB3" s="1666"/>
      <c r="AC3" s="1666"/>
      <c r="AD3" s="1666"/>
      <c r="AE3" s="1666"/>
      <c r="AF3" s="1666"/>
      <c r="AG3" s="1666"/>
      <c r="AH3" s="1666"/>
      <c r="AI3" s="1666"/>
      <c r="AJ3" s="1666"/>
      <c r="AK3" s="1666"/>
      <c r="AL3" s="1666"/>
      <c r="AM3" s="1666"/>
      <c r="AN3" s="1666"/>
      <c r="AO3" s="1666"/>
      <c r="AP3" s="1666"/>
      <c r="AQ3" s="1651"/>
      <c r="AR3" s="2103">
        <v>43120</v>
      </c>
      <c r="AS3" s="1872"/>
      <c r="AT3" s="255"/>
      <c r="AU3" s="255"/>
      <c r="AV3" s="255"/>
      <c r="AW3" s="255"/>
      <c r="AX3" s="255"/>
      <c r="AY3" s="255"/>
      <c r="AZ3" s="255"/>
      <c r="BA3" s="255"/>
      <c r="BB3" s="255"/>
    </row>
    <row r="4" spans="1:54" ht="24.75" customHeight="1">
      <c r="A4" s="2048" t="s">
        <v>107</v>
      </c>
      <c r="B4" s="1664"/>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114</v>
      </c>
      <c r="AC4" s="2036"/>
      <c r="AD4" s="2031"/>
      <c r="AE4" s="266" t="s">
        <v>115</v>
      </c>
      <c r="AF4" s="266" t="s">
        <v>116</v>
      </c>
      <c r="AG4" s="2030" t="s">
        <v>117</v>
      </c>
      <c r="AH4" s="2036"/>
      <c r="AI4" s="2031"/>
      <c r="AJ4" s="266" t="s">
        <v>118</v>
      </c>
      <c r="AK4" s="266" t="s">
        <v>119</v>
      </c>
      <c r="AL4" s="266" t="s">
        <v>120</v>
      </c>
      <c r="AM4" s="266" t="s">
        <v>427</v>
      </c>
      <c r="AN4" s="266" t="s">
        <v>122</v>
      </c>
      <c r="AO4" s="266" t="s">
        <v>123</v>
      </c>
      <c r="AP4" s="266" t="s">
        <v>124</v>
      </c>
      <c r="AQ4" s="2030" t="s">
        <v>125</v>
      </c>
      <c r="AR4" s="2036"/>
      <c r="AS4" s="2037"/>
      <c r="AT4" s="267"/>
      <c r="AU4" s="267"/>
      <c r="AV4" s="267"/>
      <c r="AW4" s="267"/>
      <c r="AX4" s="267"/>
      <c r="AY4" s="267"/>
      <c r="AZ4" s="267"/>
      <c r="BA4" s="267"/>
      <c r="BB4" s="267"/>
    </row>
    <row r="5" spans="1:54" ht="108.75" customHeight="1">
      <c r="A5" s="1796"/>
      <c r="B5" s="1713"/>
      <c r="C5" s="2046" t="s">
        <v>428</v>
      </c>
      <c r="D5" s="2046" t="s">
        <v>429</v>
      </c>
      <c r="E5" s="2082">
        <v>974</v>
      </c>
      <c r="F5" s="2046" t="s">
        <v>430</v>
      </c>
      <c r="G5" s="2046" t="s">
        <v>300</v>
      </c>
      <c r="H5" s="2041" t="s">
        <v>47</v>
      </c>
      <c r="I5" s="1701"/>
      <c r="J5" s="344"/>
      <c r="K5" s="344">
        <v>104</v>
      </c>
      <c r="L5" s="344">
        <v>114</v>
      </c>
      <c r="M5" s="344">
        <v>114</v>
      </c>
      <c r="N5" s="344">
        <v>81</v>
      </c>
      <c r="O5" s="344">
        <v>122</v>
      </c>
      <c r="P5" s="344">
        <v>130</v>
      </c>
      <c r="Q5" s="344">
        <v>73</v>
      </c>
      <c r="R5" s="344">
        <v>73</v>
      </c>
      <c r="S5" s="344">
        <v>73</v>
      </c>
      <c r="T5" s="344">
        <v>67</v>
      </c>
      <c r="U5" s="344">
        <v>23</v>
      </c>
      <c r="V5" s="272">
        <f t="shared" ref="V5:V6" si="1">SUM(J5:U5)</f>
        <v>974</v>
      </c>
      <c r="W5" s="2039">
        <v>0.2</v>
      </c>
      <c r="X5" s="273">
        <f>+(V5/V5)*W5</f>
        <v>0.2</v>
      </c>
      <c r="Y5" s="2035" t="s">
        <v>431</v>
      </c>
      <c r="Z5" s="1720"/>
      <c r="AA5" s="1721"/>
      <c r="AB5" s="2035" t="s">
        <v>432</v>
      </c>
      <c r="AC5" s="1720"/>
      <c r="AD5" s="1721"/>
      <c r="AE5" s="2032" t="s">
        <v>433</v>
      </c>
      <c r="AF5" s="2032" t="s">
        <v>434</v>
      </c>
      <c r="AG5" s="2035" t="s">
        <v>435</v>
      </c>
      <c r="AH5" s="1720"/>
      <c r="AI5" s="1721"/>
      <c r="AJ5" s="2032" t="s">
        <v>436</v>
      </c>
      <c r="AK5" s="2032" t="s">
        <v>437</v>
      </c>
      <c r="AL5" s="2032" t="s">
        <v>438</v>
      </c>
      <c r="AM5" s="2032" t="s">
        <v>439</v>
      </c>
      <c r="AN5" s="2032" t="s">
        <v>440</v>
      </c>
      <c r="AO5" s="2068" t="s">
        <v>441</v>
      </c>
      <c r="AP5" s="2068" t="s">
        <v>442</v>
      </c>
      <c r="AQ5" s="2035" t="s">
        <v>443</v>
      </c>
      <c r="AR5" s="1720"/>
      <c r="AS5" s="1721"/>
      <c r="AT5" s="267"/>
      <c r="AU5" s="267"/>
      <c r="AV5" s="267"/>
      <c r="AW5" s="267"/>
      <c r="AX5" s="267"/>
      <c r="AY5" s="267"/>
      <c r="AZ5" s="267"/>
      <c r="BA5" s="267"/>
      <c r="BB5" s="267"/>
    </row>
    <row r="6" spans="1:54" ht="91.5" customHeight="1">
      <c r="A6" s="2062"/>
      <c r="B6" s="1648"/>
      <c r="C6" s="1619"/>
      <c r="D6" s="1619"/>
      <c r="E6" s="1619"/>
      <c r="F6" s="1619"/>
      <c r="G6" s="1619"/>
      <c r="H6" s="2081" t="s">
        <v>78</v>
      </c>
      <c r="I6" s="1648"/>
      <c r="J6" s="346"/>
      <c r="K6" s="347">
        <v>103.926</v>
      </c>
      <c r="L6" s="347">
        <v>112.116</v>
      </c>
      <c r="M6" s="347">
        <v>31.338999999999999</v>
      </c>
      <c r="N6" s="347">
        <v>23.728999999999999</v>
      </c>
      <c r="O6" s="347">
        <v>101.96</v>
      </c>
      <c r="P6" s="347">
        <v>98.05</v>
      </c>
      <c r="Q6" s="347">
        <v>110.4</v>
      </c>
      <c r="R6" s="347">
        <v>62</v>
      </c>
      <c r="S6" s="347">
        <v>93.5</v>
      </c>
      <c r="T6" s="347">
        <v>124</v>
      </c>
      <c r="U6" s="347">
        <v>113</v>
      </c>
      <c r="V6" s="282">
        <f t="shared" si="1"/>
        <v>974.02</v>
      </c>
      <c r="W6" s="1616"/>
      <c r="X6" s="273">
        <f>+V6/V5*W5</f>
        <v>0.20000410677618069</v>
      </c>
      <c r="Y6" s="1679"/>
      <c r="Z6" s="1722"/>
      <c r="AA6" s="1648"/>
      <c r="AB6" s="1679"/>
      <c r="AC6" s="1722"/>
      <c r="AD6" s="1648"/>
      <c r="AE6" s="1619"/>
      <c r="AF6" s="1619"/>
      <c r="AG6" s="1679"/>
      <c r="AH6" s="1722"/>
      <c r="AI6" s="1648"/>
      <c r="AJ6" s="1619"/>
      <c r="AK6" s="1619"/>
      <c r="AL6" s="1619"/>
      <c r="AM6" s="1619"/>
      <c r="AN6" s="1619"/>
      <c r="AO6" s="1619"/>
      <c r="AP6" s="1619"/>
      <c r="AQ6" s="1678"/>
      <c r="AR6" s="1715"/>
      <c r="AS6" s="1713"/>
      <c r="AT6" s="267"/>
      <c r="AU6" s="267"/>
      <c r="AV6" s="267"/>
      <c r="AW6" s="267"/>
      <c r="AX6" s="267"/>
      <c r="AY6" s="267"/>
      <c r="AZ6" s="267"/>
      <c r="BA6" s="267"/>
      <c r="BB6" s="267"/>
    </row>
    <row r="7" spans="1:54" ht="12.75" customHeight="1">
      <c r="A7" s="2063" t="s">
        <v>444</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0"/>
      <c r="AK7" s="1700"/>
      <c r="AL7" s="1700"/>
      <c r="AM7" s="1700"/>
      <c r="AN7" s="1700"/>
      <c r="AO7" s="1700"/>
      <c r="AP7" s="1700"/>
      <c r="AQ7" s="1700"/>
      <c r="AR7" s="1700"/>
      <c r="AS7" s="1874"/>
      <c r="AT7" s="267"/>
      <c r="AU7" s="267"/>
      <c r="AV7" s="267"/>
      <c r="AW7" s="267"/>
      <c r="AX7" s="267"/>
      <c r="AY7" s="267"/>
      <c r="AZ7" s="267"/>
      <c r="BA7" s="267"/>
      <c r="BB7" s="267"/>
    </row>
    <row r="8" spans="1:54" ht="35.25" customHeight="1">
      <c r="A8" s="1653"/>
      <c r="B8" s="2028">
        <v>1</v>
      </c>
      <c r="C8" s="2057" t="s">
        <v>445</v>
      </c>
      <c r="D8" s="1720"/>
      <c r="E8" s="1720"/>
      <c r="F8" s="1720"/>
      <c r="G8" s="1721"/>
      <c r="H8" s="2042" t="s">
        <v>79</v>
      </c>
      <c r="I8" s="286" t="s">
        <v>47</v>
      </c>
      <c r="J8" s="288"/>
      <c r="K8" s="376">
        <v>0.2</v>
      </c>
      <c r="L8" s="376">
        <v>0.2</v>
      </c>
      <c r="M8" s="376">
        <v>0.2</v>
      </c>
      <c r="N8" s="376">
        <v>0.1</v>
      </c>
      <c r="O8" s="376">
        <v>0.15</v>
      </c>
      <c r="P8" s="376">
        <v>0.15</v>
      </c>
      <c r="Q8" s="288"/>
      <c r="R8" s="288"/>
      <c r="S8" s="288"/>
      <c r="T8" s="288"/>
      <c r="U8" s="288"/>
      <c r="V8" s="289">
        <f t="shared" ref="V8:V23" si="2">SUM(J8:U8)</f>
        <v>1</v>
      </c>
      <c r="W8" s="2056">
        <v>0.5</v>
      </c>
      <c r="X8" s="290">
        <f>V8*W8</f>
        <v>0.5</v>
      </c>
      <c r="Y8" s="2026" t="s">
        <v>446</v>
      </c>
      <c r="Z8" s="1720"/>
      <c r="AA8" s="1721"/>
      <c r="AB8" s="2026" t="s">
        <v>447</v>
      </c>
      <c r="AC8" s="1720"/>
      <c r="AD8" s="1721"/>
      <c r="AE8" s="2027" t="s">
        <v>448</v>
      </c>
      <c r="AF8" s="2027" t="s">
        <v>449</v>
      </c>
      <c r="AG8" s="2026" t="s">
        <v>450</v>
      </c>
      <c r="AH8" s="1720"/>
      <c r="AI8" s="1721"/>
      <c r="AJ8" s="2027" t="s">
        <v>451</v>
      </c>
      <c r="AK8" s="2027" t="s">
        <v>452</v>
      </c>
      <c r="AL8" s="2027" t="s">
        <v>453</v>
      </c>
      <c r="AM8" s="2027" t="s">
        <v>454</v>
      </c>
      <c r="AN8" s="2027" t="s">
        <v>455</v>
      </c>
      <c r="AO8" s="2027"/>
      <c r="AP8" s="2027"/>
      <c r="AQ8" s="2026" t="s">
        <v>456</v>
      </c>
      <c r="AR8" s="1720"/>
      <c r="AS8" s="1872"/>
      <c r="AT8" s="267"/>
      <c r="AU8" s="267"/>
      <c r="AV8" s="267"/>
      <c r="AW8" s="267"/>
      <c r="AX8" s="267"/>
      <c r="AY8" s="267"/>
      <c r="AZ8" s="267"/>
      <c r="BA8" s="267"/>
      <c r="BB8" s="267"/>
    </row>
    <row r="9" spans="1:54" ht="29.25" customHeight="1">
      <c r="A9" s="1653"/>
      <c r="B9" s="1679"/>
      <c r="C9" s="1679"/>
      <c r="D9" s="1722"/>
      <c r="E9" s="1722"/>
      <c r="F9" s="1722"/>
      <c r="G9" s="1648"/>
      <c r="H9" s="2043"/>
      <c r="I9" s="293" t="s">
        <v>48</v>
      </c>
      <c r="J9" s="294"/>
      <c r="K9" s="379">
        <v>0.2</v>
      </c>
      <c r="L9" s="379">
        <v>0.2</v>
      </c>
      <c r="M9" s="379">
        <v>3.4000000000000002E-2</v>
      </c>
      <c r="N9" s="379">
        <v>3.0499999999999999E-2</v>
      </c>
      <c r="O9" s="379">
        <v>0.15</v>
      </c>
      <c r="P9" s="379">
        <v>0.15</v>
      </c>
      <c r="Q9" s="295">
        <v>0.15</v>
      </c>
      <c r="R9" s="295">
        <v>0.05</v>
      </c>
      <c r="S9" s="295">
        <v>3.5499999999999997E-2</v>
      </c>
      <c r="T9" s="294"/>
      <c r="U9" s="294"/>
      <c r="V9" s="296">
        <f t="shared" si="2"/>
        <v>1.0000000000000002</v>
      </c>
      <c r="W9" s="1619"/>
      <c r="X9" s="297">
        <f>+V9*W8</f>
        <v>0.50000000000000011</v>
      </c>
      <c r="Y9" s="1679"/>
      <c r="Z9" s="1722"/>
      <c r="AA9" s="1648"/>
      <c r="AB9" s="1679"/>
      <c r="AC9" s="1722"/>
      <c r="AD9" s="1648"/>
      <c r="AE9" s="1619"/>
      <c r="AF9" s="1619"/>
      <c r="AG9" s="1679"/>
      <c r="AH9" s="1722"/>
      <c r="AI9" s="1648"/>
      <c r="AJ9" s="1619"/>
      <c r="AK9" s="1619"/>
      <c r="AL9" s="1619"/>
      <c r="AM9" s="1619"/>
      <c r="AN9" s="1619"/>
      <c r="AO9" s="1619"/>
      <c r="AP9" s="1619"/>
      <c r="AQ9" s="1679"/>
      <c r="AR9" s="1722"/>
      <c r="AS9" s="2067"/>
      <c r="AT9" s="267"/>
      <c r="AU9" s="267"/>
      <c r="AV9" s="267"/>
      <c r="AW9" s="267"/>
      <c r="AX9" s="267"/>
      <c r="AY9" s="267"/>
      <c r="AZ9" s="267"/>
      <c r="BA9" s="267"/>
      <c r="BB9" s="267"/>
    </row>
    <row r="10" spans="1:54" ht="42.75" customHeight="1">
      <c r="A10" s="1653"/>
      <c r="B10" s="2028">
        <v>2</v>
      </c>
      <c r="C10" s="2057" t="s">
        <v>457</v>
      </c>
      <c r="D10" s="1720"/>
      <c r="E10" s="1720"/>
      <c r="F10" s="1720"/>
      <c r="G10" s="1721"/>
      <c r="H10" s="2042" t="s">
        <v>79</v>
      </c>
      <c r="I10" s="286" t="s">
        <v>47</v>
      </c>
      <c r="J10" s="288"/>
      <c r="K10" s="376">
        <v>0.02</v>
      </c>
      <c r="L10" s="376">
        <v>0.05</v>
      </c>
      <c r="M10" s="376">
        <v>0.05</v>
      </c>
      <c r="N10" s="376">
        <v>0.1</v>
      </c>
      <c r="O10" s="376">
        <v>0.1</v>
      </c>
      <c r="P10" s="376">
        <v>0.1</v>
      </c>
      <c r="Q10" s="376">
        <v>0.15</v>
      </c>
      <c r="R10" s="376">
        <v>0.15</v>
      </c>
      <c r="S10" s="376">
        <v>0.15</v>
      </c>
      <c r="T10" s="376">
        <v>0.13</v>
      </c>
      <c r="U10" s="288"/>
      <c r="V10" s="289">
        <f t="shared" si="2"/>
        <v>1</v>
      </c>
      <c r="W10" s="2056">
        <v>0.33500000000000002</v>
      </c>
      <c r="X10" s="290">
        <f>V10*W10</f>
        <v>0.33500000000000002</v>
      </c>
      <c r="Y10" s="2026" t="s">
        <v>458</v>
      </c>
      <c r="Z10" s="1720"/>
      <c r="AA10" s="1721"/>
      <c r="AB10" s="2026" t="s">
        <v>459</v>
      </c>
      <c r="AC10" s="1720"/>
      <c r="AD10" s="1721"/>
      <c r="AE10" s="2027" t="s">
        <v>460</v>
      </c>
      <c r="AF10" s="2027" t="s">
        <v>461</v>
      </c>
      <c r="AG10" s="2026" t="s">
        <v>462</v>
      </c>
      <c r="AH10" s="1720"/>
      <c r="AI10" s="1721"/>
      <c r="AJ10" s="2027" t="s">
        <v>463</v>
      </c>
      <c r="AK10" s="2027" t="s">
        <v>464</v>
      </c>
      <c r="AL10" s="2027" t="s">
        <v>465</v>
      </c>
      <c r="AM10" s="2027" t="s">
        <v>466</v>
      </c>
      <c r="AN10" s="2027" t="s">
        <v>467</v>
      </c>
      <c r="AO10" s="2027" t="s">
        <v>468</v>
      </c>
      <c r="AP10" s="2027" t="s">
        <v>469</v>
      </c>
      <c r="AQ10" s="2026" t="s">
        <v>470</v>
      </c>
      <c r="AR10" s="1720"/>
      <c r="AS10" s="1872"/>
      <c r="AT10" s="267"/>
      <c r="AU10" s="267"/>
      <c r="AV10" s="267"/>
      <c r="AW10" s="267"/>
      <c r="AX10" s="267"/>
      <c r="AY10" s="267"/>
      <c r="AZ10" s="267"/>
      <c r="BA10" s="267"/>
      <c r="BB10" s="267"/>
    </row>
    <row r="11" spans="1:54" ht="54.75" customHeight="1">
      <c r="A11" s="1653"/>
      <c r="B11" s="1679"/>
      <c r="C11" s="1679"/>
      <c r="D11" s="1722"/>
      <c r="E11" s="1722"/>
      <c r="F11" s="1722"/>
      <c r="G11" s="1648"/>
      <c r="H11" s="2043"/>
      <c r="I11" s="293" t="s">
        <v>48</v>
      </c>
      <c r="J11" s="294"/>
      <c r="K11" s="379">
        <v>0.02</v>
      </c>
      <c r="L11" s="379">
        <v>4.5100000000000001E-2</v>
      </c>
      <c r="M11" s="379">
        <v>4.53E-2</v>
      </c>
      <c r="N11" s="379">
        <v>2.7199999999999998E-2</v>
      </c>
      <c r="O11" s="379">
        <v>8.8599999999999998E-2</v>
      </c>
      <c r="P11" s="379">
        <v>5.1999999999999998E-2</v>
      </c>
      <c r="Q11" s="379">
        <v>0.08</v>
      </c>
      <c r="R11" s="379">
        <v>7.4999999999999997E-2</v>
      </c>
      <c r="S11" s="379">
        <v>0.15970000000000001</v>
      </c>
      <c r="T11" s="379">
        <v>0.18379999999999999</v>
      </c>
      <c r="U11" s="295">
        <v>0.2233</v>
      </c>
      <c r="V11" s="296">
        <f t="shared" si="2"/>
        <v>1</v>
      </c>
      <c r="W11" s="1619"/>
      <c r="X11" s="297">
        <f>+V11*W10</f>
        <v>0.33500000000000002</v>
      </c>
      <c r="Y11" s="1679"/>
      <c r="Z11" s="1722"/>
      <c r="AA11" s="1648"/>
      <c r="AB11" s="1679"/>
      <c r="AC11" s="1722"/>
      <c r="AD11" s="1648"/>
      <c r="AE11" s="1619"/>
      <c r="AF11" s="1619"/>
      <c r="AG11" s="1679"/>
      <c r="AH11" s="1722"/>
      <c r="AI11" s="1648"/>
      <c r="AJ11" s="1619"/>
      <c r="AK11" s="1619"/>
      <c r="AL11" s="1619"/>
      <c r="AM11" s="1619"/>
      <c r="AN11" s="1619"/>
      <c r="AO11" s="1619"/>
      <c r="AP11" s="1619"/>
      <c r="AQ11" s="1679"/>
      <c r="AR11" s="1722"/>
      <c r="AS11" s="2067"/>
      <c r="AT11" s="267"/>
      <c r="AU11" s="267"/>
      <c r="AV11" s="267"/>
      <c r="AW11" s="267"/>
      <c r="AX11" s="267"/>
      <c r="AY11" s="267"/>
      <c r="AZ11" s="267"/>
      <c r="BA11" s="267"/>
      <c r="BB11" s="267"/>
    </row>
    <row r="12" spans="1:54" ht="72.75" customHeight="1">
      <c r="A12" s="1653"/>
      <c r="B12" s="2028">
        <v>3</v>
      </c>
      <c r="C12" s="2057" t="s">
        <v>471</v>
      </c>
      <c r="D12" s="1720"/>
      <c r="E12" s="1720"/>
      <c r="F12" s="1720"/>
      <c r="G12" s="1721"/>
      <c r="H12" s="2042" t="s">
        <v>79</v>
      </c>
      <c r="I12" s="286" t="s">
        <v>47</v>
      </c>
      <c r="J12" s="288"/>
      <c r="K12" s="288"/>
      <c r="L12" s="288"/>
      <c r="M12" s="288"/>
      <c r="N12" s="288"/>
      <c r="O12" s="376">
        <v>0.1</v>
      </c>
      <c r="P12" s="376">
        <v>0.15</v>
      </c>
      <c r="Q12" s="376">
        <v>0.15</v>
      </c>
      <c r="R12" s="376">
        <v>0.15</v>
      </c>
      <c r="S12" s="376">
        <v>0.15</v>
      </c>
      <c r="T12" s="376">
        <v>0.15</v>
      </c>
      <c r="U12" s="376">
        <v>0.15</v>
      </c>
      <c r="V12" s="289">
        <f t="shared" si="2"/>
        <v>1</v>
      </c>
      <c r="W12" s="2056">
        <v>0.16500000000000001</v>
      </c>
      <c r="X12" s="290">
        <f>V12*W12</f>
        <v>0.16500000000000001</v>
      </c>
      <c r="Y12" s="2026"/>
      <c r="Z12" s="1720"/>
      <c r="AA12" s="1721"/>
      <c r="AB12" s="2026"/>
      <c r="AC12" s="1720"/>
      <c r="AD12" s="1721"/>
      <c r="AE12" s="2027"/>
      <c r="AF12" s="2027" t="s">
        <v>472</v>
      </c>
      <c r="AG12" s="2026" t="s">
        <v>472</v>
      </c>
      <c r="AH12" s="1720"/>
      <c r="AI12" s="1721"/>
      <c r="AJ12" s="2027" t="s">
        <v>473</v>
      </c>
      <c r="AK12" s="2027" t="s">
        <v>474</v>
      </c>
      <c r="AL12" s="2027" t="s">
        <v>475</v>
      </c>
      <c r="AM12" s="2027" t="s">
        <v>476</v>
      </c>
      <c r="AN12" s="2027" t="s">
        <v>477</v>
      </c>
      <c r="AO12" s="2027" t="s">
        <v>478</v>
      </c>
      <c r="AP12" s="2027" t="s">
        <v>479</v>
      </c>
      <c r="AQ12" s="2026" t="s">
        <v>480</v>
      </c>
      <c r="AR12" s="1720"/>
      <c r="AS12" s="1872"/>
      <c r="AT12" s="267"/>
      <c r="AU12" s="267"/>
      <c r="AV12" s="267"/>
      <c r="AW12" s="267"/>
      <c r="AX12" s="267"/>
      <c r="AY12" s="267"/>
      <c r="AZ12" s="267"/>
      <c r="BA12" s="267"/>
      <c r="BB12" s="267"/>
    </row>
    <row r="13" spans="1:54" ht="69" customHeight="1">
      <c r="A13" s="1653"/>
      <c r="B13" s="1679"/>
      <c r="C13" s="1679"/>
      <c r="D13" s="1722"/>
      <c r="E13" s="1722"/>
      <c r="F13" s="1722"/>
      <c r="G13" s="1648"/>
      <c r="H13" s="2043"/>
      <c r="I13" s="293" t="s">
        <v>48</v>
      </c>
      <c r="J13" s="294"/>
      <c r="K13" s="294"/>
      <c r="L13" s="294"/>
      <c r="M13" s="294"/>
      <c r="N13" s="294"/>
      <c r="O13" s="379">
        <v>0</v>
      </c>
      <c r="P13" s="379">
        <v>0.05</v>
      </c>
      <c r="Q13" s="379">
        <v>7.0000000000000007E-2</v>
      </c>
      <c r="R13" s="379">
        <v>0.08</v>
      </c>
      <c r="S13" s="379">
        <v>0.15</v>
      </c>
      <c r="T13" s="379">
        <v>0.4</v>
      </c>
      <c r="U13" s="379">
        <v>0.25</v>
      </c>
      <c r="V13" s="296">
        <f t="shared" si="2"/>
        <v>1</v>
      </c>
      <c r="W13" s="1619"/>
      <c r="X13" s="297">
        <f>+V13*W12</f>
        <v>0.16500000000000001</v>
      </c>
      <c r="Y13" s="1679"/>
      <c r="Z13" s="1722"/>
      <c r="AA13" s="1648"/>
      <c r="AB13" s="1679"/>
      <c r="AC13" s="1722"/>
      <c r="AD13" s="1648"/>
      <c r="AE13" s="1619"/>
      <c r="AF13" s="1619"/>
      <c r="AG13" s="1679"/>
      <c r="AH13" s="1722"/>
      <c r="AI13" s="1648"/>
      <c r="AJ13" s="1619"/>
      <c r="AK13" s="1619"/>
      <c r="AL13" s="1619"/>
      <c r="AM13" s="1619"/>
      <c r="AN13" s="1619"/>
      <c r="AO13" s="1619"/>
      <c r="AP13" s="1619"/>
      <c r="AQ13" s="1679"/>
      <c r="AR13" s="1722"/>
      <c r="AS13" s="2067"/>
      <c r="AT13" s="267"/>
      <c r="AU13" s="267"/>
      <c r="AV13" s="267"/>
      <c r="AW13" s="267"/>
      <c r="AX13" s="267"/>
      <c r="AY13" s="267"/>
      <c r="AZ13" s="267"/>
      <c r="BA13" s="267"/>
      <c r="BB13" s="267"/>
    </row>
    <row r="14" spans="1:54" ht="12.75" hidden="1" customHeight="1">
      <c r="A14" s="1653"/>
      <c r="B14" s="2028">
        <v>4</v>
      </c>
      <c r="C14" s="2057"/>
      <c r="D14" s="1720"/>
      <c r="E14" s="1720"/>
      <c r="F14" s="1720"/>
      <c r="G14" s="1721"/>
      <c r="H14" s="2042" t="s">
        <v>79</v>
      </c>
      <c r="I14" s="286" t="s">
        <v>47</v>
      </c>
      <c r="J14" s="438"/>
      <c r="K14" s="438"/>
      <c r="L14" s="438"/>
      <c r="M14" s="438"/>
      <c r="N14" s="438"/>
      <c r="O14" s="438"/>
      <c r="P14" s="438"/>
      <c r="Q14" s="438"/>
      <c r="R14" s="438"/>
      <c r="S14" s="438"/>
      <c r="T14" s="438"/>
      <c r="U14" s="438"/>
      <c r="V14" s="289">
        <f t="shared" si="2"/>
        <v>0</v>
      </c>
      <c r="W14" s="2056"/>
      <c r="X14" s="290">
        <f>V14*W14</f>
        <v>0</v>
      </c>
      <c r="Y14" s="2028"/>
      <c r="Z14" s="1720"/>
      <c r="AA14" s="1721"/>
      <c r="AB14" s="2028"/>
      <c r="AC14" s="1720"/>
      <c r="AD14" s="1721"/>
      <c r="AE14" s="318"/>
      <c r="AF14" s="318"/>
      <c r="AG14" s="2028"/>
      <c r="AH14" s="1720"/>
      <c r="AI14" s="1721"/>
      <c r="AJ14" s="318"/>
      <c r="AK14" s="319"/>
      <c r="AL14" s="319"/>
      <c r="AM14" s="319"/>
      <c r="AN14" s="319"/>
      <c r="AO14" s="319"/>
      <c r="AP14" s="319"/>
      <c r="AQ14" s="2028"/>
      <c r="AR14" s="1720"/>
      <c r="AS14" s="1872"/>
      <c r="AT14" s="267"/>
      <c r="AU14" s="267"/>
      <c r="AV14" s="267"/>
      <c r="AW14" s="267"/>
      <c r="AX14" s="267"/>
      <c r="AY14" s="267"/>
      <c r="AZ14" s="267"/>
      <c r="BA14" s="267"/>
      <c r="BB14" s="267"/>
    </row>
    <row r="15" spans="1:54" ht="12.75" hidden="1" customHeight="1">
      <c r="A15" s="1653"/>
      <c r="B15" s="1679"/>
      <c r="C15" s="1679"/>
      <c r="D15" s="1722"/>
      <c r="E15" s="1722"/>
      <c r="F15" s="1722"/>
      <c r="G15" s="1648"/>
      <c r="H15" s="2043"/>
      <c r="I15" s="293" t="s">
        <v>48</v>
      </c>
      <c r="J15" s="438"/>
      <c r="K15" s="438"/>
      <c r="L15" s="438"/>
      <c r="M15" s="438"/>
      <c r="N15" s="438"/>
      <c r="O15" s="438"/>
      <c r="P15" s="438"/>
      <c r="Q15" s="438"/>
      <c r="R15" s="438"/>
      <c r="S15" s="438"/>
      <c r="T15" s="438"/>
      <c r="U15" s="438"/>
      <c r="V15" s="313">
        <f t="shared" si="2"/>
        <v>0</v>
      </c>
      <c r="W15" s="1619"/>
      <c r="X15" s="297">
        <f>+V15*W14</f>
        <v>0</v>
      </c>
      <c r="Y15" s="1679"/>
      <c r="Z15" s="1722"/>
      <c r="AA15" s="1648"/>
      <c r="AB15" s="1679"/>
      <c r="AC15" s="1722"/>
      <c r="AD15" s="1648"/>
      <c r="AE15" s="318"/>
      <c r="AF15" s="318"/>
      <c r="AG15" s="1679"/>
      <c r="AH15" s="1722"/>
      <c r="AI15" s="1648"/>
      <c r="AJ15" s="318"/>
      <c r="AK15" s="319"/>
      <c r="AL15" s="319"/>
      <c r="AM15" s="319"/>
      <c r="AN15" s="319"/>
      <c r="AO15" s="319"/>
      <c r="AP15" s="319"/>
      <c r="AQ15" s="1679"/>
      <c r="AR15" s="1722"/>
      <c r="AS15" s="2067"/>
      <c r="AT15" s="267"/>
      <c r="AU15" s="267"/>
      <c r="AV15" s="267"/>
      <c r="AW15" s="267"/>
      <c r="AX15" s="267"/>
      <c r="AY15" s="267"/>
      <c r="AZ15" s="267"/>
      <c r="BA15" s="267"/>
      <c r="BB15" s="267"/>
    </row>
    <row r="16" spans="1:54" ht="12.75" hidden="1" customHeight="1">
      <c r="A16" s="1653"/>
      <c r="B16" s="2028">
        <v>5</v>
      </c>
      <c r="C16" s="2057"/>
      <c r="D16" s="1720"/>
      <c r="E16" s="1720"/>
      <c r="F16" s="1720"/>
      <c r="G16" s="1721"/>
      <c r="H16" s="2042" t="s">
        <v>79</v>
      </c>
      <c r="I16" s="286" t="s">
        <v>47</v>
      </c>
      <c r="J16" s="438"/>
      <c r="K16" s="438"/>
      <c r="L16" s="438"/>
      <c r="M16" s="438"/>
      <c r="N16" s="438"/>
      <c r="O16" s="438"/>
      <c r="P16" s="438"/>
      <c r="Q16" s="438"/>
      <c r="R16" s="438"/>
      <c r="S16" s="438"/>
      <c r="T16" s="438"/>
      <c r="U16" s="438"/>
      <c r="V16" s="289">
        <f t="shared" si="2"/>
        <v>0</v>
      </c>
      <c r="W16" s="2077"/>
      <c r="X16" s="290">
        <f>V16*W16</f>
        <v>0</v>
      </c>
      <c r="Y16" s="2028"/>
      <c r="Z16" s="1720"/>
      <c r="AA16" s="1721"/>
      <c r="AB16" s="2028"/>
      <c r="AC16" s="1720"/>
      <c r="AD16" s="1721"/>
      <c r="AE16" s="318"/>
      <c r="AF16" s="318"/>
      <c r="AG16" s="2028"/>
      <c r="AH16" s="1720"/>
      <c r="AI16" s="1721"/>
      <c r="AJ16" s="318"/>
      <c r="AK16" s="319"/>
      <c r="AL16" s="319"/>
      <c r="AM16" s="319"/>
      <c r="AN16" s="319"/>
      <c r="AO16" s="319"/>
      <c r="AP16" s="319"/>
      <c r="AQ16" s="2028"/>
      <c r="AR16" s="1720"/>
      <c r="AS16" s="1872"/>
      <c r="AT16" s="267"/>
      <c r="AU16" s="267"/>
      <c r="AV16" s="267"/>
      <c r="AW16" s="267"/>
      <c r="AX16" s="267"/>
      <c r="AY16" s="267"/>
      <c r="AZ16" s="267"/>
      <c r="BA16" s="267"/>
      <c r="BB16" s="267"/>
    </row>
    <row r="17" spans="1:54" ht="12.75" hidden="1" customHeight="1">
      <c r="A17" s="1653"/>
      <c r="B17" s="1679"/>
      <c r="C17" s="1679"/>
      <c r="D17" s="1722"/>
      <c r="E17" s="1722"/>
      <c r="F17" s="1722"/>
      <c r="G17" s="1648"/>
      <c r="H17" s="2043"/>
      <c r="I17" s="293" t="s">
        <v>48</v>
      </c>
      <c r="J17" s="438"/>
      <c r="K17" s="438"/>
      <c r="L17" s="438"/>
      <c r="M17" s="438"/>
      <c r="N17" s="438"/>
      <c r="O17" s="438"/>
      <c r="P17" s="438"/>
      <c r="Q17" s="438"/>
      <c r="R17" s="438"/>
      <c r="S17" s="438"/>
      <c r="T17" s="438"/>
      <c r="U17" s="438"/>
      <c r="V17" s="313">
        <f t="shared" si="2"/>
        <v>0</v>
      </c>
      <c r="W17" s="1619"/>
      <c r="X17" s="297">
        <f>+V17*W16</f>
        <v>0</v>
      </c>
      <c r="Y17" s="1679"/>
      <c r="Z17" s="1722"/>
      <c r="AA17" s="1648"/>
      <c r="AB17" s="1679"/>
      <c r="AC17" s="1722"/>
      <c r="AD17" s="1648"/>
      <c r="AE17" s="318"/>
      <c r="AF17" s="318"/>
      <c r="AG17" s="1679"/>
      <c r="AH17" s="1722"/>
      <c r="AI17" s="1648"/>
      <c r="AJ17" s="318"/>
      <c r="AK17" s="319"/>
      <c r="AL17" s="319"/>
      <c r="AM17" s="319"/>
      <c r="AN17" s="319"/>
      <c r="AO17" s="319"/>
      <c r="AP17" s="319"/>
      <c r="AQ17" s="1679"/>
      <c r="AR17" s="1722"/>
      <c r="AS17" s="2067"/>
      <c r="AT17" s="267"/>
      <c r="AU17" s="267"/>
      <c r="AV17" s="267"/>
      <c r="AW17" s="267"/>
      <c r="AX17" s="267"/>
      <c r="AY17" s="267"/>
      <c r="AZ17" s="267"/>
      <c r="BA17" s="267"/>
      <c r="BB17" s="267"/>
    </row>
    <row r="18" spans="1:54" ht="12.75" hidden="1" customHeight="1">
      <c r="A18" s="1653"/>
      <c r="B18" s="2028">
        <v>6</v>
      </c>
      <c r="C18" s="2057"/>
      <c r="D18" s="1720"/>
      <c r="E18" s="1720"/>
      <c r="F18" s="1720"/>
      <c r="G18" s="1721"/>
      <c r="H18" s="2042" t="s">
        <v>79</v>
      </c>
      <c r="I18" s="286" t="s">
        <v>47</v>
      </c>
      <c r="J18" s="438"/>
      <c r="K18" s="438"/>
      <c r="L18" s="438"/>
      <c r="M18" s="438"/>
      <c r="N18" s="438"/>
      <c r="O18" s="438"/>
      <c r="P18" s="438"/>
      <c r="Q18" s="438"/>
      <c r="R18" s="438"/>
      <c r="S18" s="438"/>
      <c r="T18" s="438"/>
      <c r="U18" s="438"/>
      <c r="V18" s="289">
        <f t="shared" si="2"/>
        <v>0</v>
      </c>
      <c r="W18" s="2077"/>
      <c r="X18" s="290">
        <f>V18*W18</f>
        <v>0</v>
      </c>
      <c r="Y18" s="2028"/>
      <c r="Z18" s="1720"/>
      <c r="AA18" s="1721"/>
      <c r="AB18" s="2028"/>
      <c r="AC18" s="1720"/>
      <c r="AD18" s="1721"/>
      <c r="AE18" s="318"/>
      <c r="AF18" s="318"/>
      <c r="AG18" s="2028"/>
      <c r="AH18" s="1720"/>
      <c r="AI18" s="1721"/>
      <c r="AJ18" s="318"/>
      <c r="AK18" s="319"/>
      <c r="AL18" s="319"/>
      <c r="AM18" s="319"/>
      <c r="AN18" s="319"/>
      <c r="AO18" s="319"/>
      <c r="AP18" s="319"/>
      <c r="AQ18" s="2028"/>
      <c r="AR18" s="1720"/>
      <c r="AS18" s="1872"/>
      <c r="AT18" s="267"/>
      <c r="AU18" s="267"/>
      <c r="AV18" s="267"/>
      <c r="AW18" s="267"/>
      <c r="AX18" s="267"/>
      <c r="AY18" s="267"/>
      <c r="AZ18" s="267"/>
      <c r="BA18" s="267"/>
      <c r="BB18" s="267"/>
    </row>
    <row r="19" spans="1:54" ht="12.75" hidden="1" customHeight="1">
      <c r="A19" s="1653"/>
      <c r="B19" s="1679"/>
      <c r="C19" s="1679"/>
      <c r="D19" s="1722"/>
      <c r="E19" s="1722"/>
      <c r="F19" s="1722"/>
      <c r="G19" s="1648"/>
      <c r="H19" s="2043"/>
      <c r="I19" s="293" t="s">
        <v>48</v>
      </c>
      <c r="J19" s="438"/>
      <c r="K19" s="438"/>
      <c r="L19" s="438"/>
      <c r="M19" s="438"/>
      <c r="N19" s="438"/>
      <c r="O19" s="438"/>
      <c r="P19" s="438"/>
      <c r="Q19" s="438"/>
      <c r="R19" s="438"/>
      <c r="S19" s="438"/>
      <c r="T19" s="438"/>
      <c r="U19" s="438"/>
      <c r="V19" s="313">
        <f t="shared" si="2"/>
        <v>0</v>
      </c>
      <c r="W19" s="1619"/>
      <c r="X19" s="297">
        <f>+V19*W18</f>
        <v>0</v>
      </c>
      <c r="Y19" s="1679"/>
      <c r="Z19" s="1722"/>
      <c r="AA19" s="1648"/>
      <c r="AB19" s="1679"/>
      <c r="AC19" s="1722"/>
      <c r="AD19" s="1648"/>
      <c r="AE19" s="318"/>
      <c r="AF19" s="318"/>
      <c r="AG19" s="1679"/>
      <c r="AH19" s="1722"/>
      <c r="AI19" s="1648"/>
      <c r="AJ19" s="318"/>
      <c r="AK19" s="319"/>
      <c r="AL19" s="319"/>
      <c r="AM19" s="319"/>
      <c r="AN19" s="319"/>
      <c r="AO19" s="319"/>
      <c r="AP19" s="319"/>
      <c r="AQ19" s="1679"/>
      <c r="AR19" s="1722"/>
      <c r="AS19" s="2067"/>
      <c r="AT19" s="267"/>
      <c r="AU19" s="267"/>
      <c r="AV19" s="267"/>
      <c r="AW19" s="267"/>
      <c r="AX19" s="267"/>
      <c r="AY19" s="267"/>
      <c r="AZ19" s="267"/>
      <c r="BA19" s="267"/>
      <c r="BB19" s="267"/>
    </row>
    <row r="20" spans="1:54" ht="12.75" hidden="1" customHeight="1">
      <c r="A20" s="1653"/>
      <c r="B20" s="2028">
        <v>7</v>
      </c>
      <c r="C20" s="2057"/>
      <c r="D20" s="1720"/>
      <c r="E20" s="1720"/>
      <c r="F20" s="1720"/>
      <c r="G20" s="1721"/>
      <c r="H20" s="2042" t="s">
        <v>79</v>
      </c>
      <c r="I20" s="286" t="s">
        <v>47</v>
      </c>
      <c r="J20" s="438"/>
      <c r="K20" s="438"/>
      <c r="L20" s="438"/>
      <c r="M20" s="438"/>
      <c r="N20" s="438"/>
      <c r="O20" s="438"/>
      <c r="P20" s="438"/>
      <c r="Q20" s="438"/>
      <c r="R20" s="438"/>
      <c r="S20" s="438"/>
      <c r="T20" s="438"/>
      <c r="U20" s="438"/>
      <c r="V20" s="289">
        <f t="shared" si="2"/>
        <v>0</v>
      </c>
      <c r="W20" s="2077"/>
      <c r="X20" s="290">
        <f>V20*W20</f>
        <v>0</v>
      </c>
      <c r="Y20" s="2028"/>
      <c r="Z20" s="1720"/>
      <c r="AA20" s="1721"/>
      <c r="AB20" s="2028"/>
      <c r="AC20" s="1720"/>
      <c r="AD20" s="1721"/>
      <c r="AE20" s="318"/>
      <c r="AF20" s="318"/>
      <c r="AG20" s="2028"/>
      <c r="AH20" s="1720"/>
      <c r="AI20" s="1721"/>
      <c r="AJ20" s="318"/>
      <c r="AK20" s="319"/>
      <c r="AL20" s="319"/>
      <c r="AM20" s="319"/>
      <c r="AN20" s="319"/>
      <c r="AO20" s="319"/>
      <c r="AP20" s="319"/>
      <c r="AQ20" s="2028"/>
      <c r="AR20" s="1720"/>
      <c r="AS20" s="1872"/>
      <c r="AT20" s="267"/>
      <c r="AU20" s="267"/>
      <c r="AV20" s="267"/>
      <c r="AW20" s="267"/>
      <c r="AX20" s="267"/>
      <c r="AY20" s="267"/>
      <c r="AZ20" s="267"/>
      <c r="BA20" s="267"/>
      <c r="BB20" s="267"/>
    </row>
    <row r="21" spans="1:54" ht="12.75" hidden="1" customHeight="1">
      <c r="A21" s="1814"/>
      <c r="B21" s="1678"/>
      <c r="C21" s="1679"/>
      <c r="D21" s="1722"/>
      <c r="E21" s="1722"/>
      <c r="F21" s="1722"/>
      <c r="G21" s="1648"/>
      <c r="H21" s="2079"/>
      <c r="I21" s="321" t="s">
        <v>48</v>
      </c>
      <c r="J21" s="438"/>
      <c r="K21" s="438"/>
      <c r="L21" s="438"/>
      <c r="M21" s="438"/>
      <c r="N21" s="438"/>
      <c r="O21" s="438"/>
      <c r="P21" s="438"/>
      <c r="Q21" s="438"/>
      <c r="R21" s="438"/>
      <c r="S21" s="438"/>
      <c r="T21" s="438"/>
      <c r="U21" s="438"/>
      <c r="V21" s="322">
        <f t="shared" si="2"/>
        <v>0</v>
      </c>
      <c r="W21" s="2078"/>
      <c r="X21" s="323">
        <f>+V21*W20</f>
        <v>0</v>
      </c>
      <c r="Y21" s="1679"/>
      <c r="Z21" s="1722"/>
      <c r="AA21" s="1648"/>
      <c r="AB21" s="1679"/>
      <c r="AC21" s="1722"/>
      <c r="AD21" s="1648"/>
      <c r="AE21" s="318"/>
      <c r="AF21" s="318"/>
      <c r="AG21" s="1679"/>
      <c r="AH21" s="1722"/>
      <c r="AI21" s="1648"/>
      <c r="AJ21" s="318"/>
      <c r="AK21" s="319"/>
      <c r="AL21" s="319"/>
      <c r="AM21" s="319"/>
      <c r="AN21" s="319"/>
      <c r="AO21" s="319"/>
      <c r="AP21" s="319"/>
      <c r="AQ21" s="1679"/>
      <c r="AR21" s="1722"/>
      <c r="AS21" s="2067"/>
      <c r="AT21" s="267"/>
      <c r="AU21" s="267"/>
      <c r="AV21" s="267"/>
      <c r="AW21" s="267"/>
      <c r="AX21" s="267"/>
      <c r="AY21" s="267"/>
      <c r="AZ21" s="267"/>
      <c r="BA21" s="267"/>
      <c r="BB21" s="267"/>
    </row>
    <row r="22" spans="1:54" ht="12.75" customHeight="1">
      <c r="A22" s="2046"/>
      <c r="B22" s="2060" t="s">
        <v>103</v>
      </c>
      <c r="C22" s="1720"/>
      <c r="D22" s="1720"/>
      <c r="E22" s="1720"/>
      <c r="F22" s="1720"/>
      <c r="G22" s="1721"/>
      <c r="H22" s="2083" t="s">
        <v>79</v>
      </c>
      <c r="I22" s="326" t="s">
        <v>47</v>
      </c>
      <c r="J22" s="354">
        <f t="shared" ref="J22:U22" si="3">+J8*$W$8+J10*$W$10+J12*$W$12+J14*$W$14+J16*$W$16+J18*$W$18+J20*$W$20</f>
        <v>0</v>
      </c>
      <c r="K22" s="354">
        <f t="shared" si="3"/>
        <v>0.1067</v>
      </c>
      <c r="L22" s="354">
        <f t="shared" si="3"/>
        <v>0.11675000000000001</v>
      </c>
      <c r="M22" s="354">
        <f t="shared" si="3"/>
        <v>0.11675000000000001</v>
      </c>
      <c r="N22" s="354">
        <f t="shared" si="3"/>
        <v>8.3500000000000005E-2</v>
      </c>
      <c r="O22" s="354">
        <f t="shared" si="3"/>
        <v>0.125</v>
      </c>
      <c r="P22" s="354">
        <f t="shared" si="3"/>
        <v>0.13325000000000001</v>
      </c>
      <c r="Q22" s="354">
        <f t="shared" si="3"/>
        <v>7.5000000000000011E-2</v>
      </c>
      <c r="R22" s="354">
        <f t="shared" si="3"/>
        <v>7.5000000000000011E-2</v>
      </c>
      <c r="S22" s="354">
        <f t="shared" si="3"/>
        <v>7.5000000000000011E-2</v>
      </c>
      <c r="T22" s="354">
        <f t="shared" si="3"/>
        <v>6.83E-2</v>
      </c>
      <c r="U22" s="354">
        <f t="shared" si="3"/>
        <v>2.4750000000000001E-2</v>
      </c>
      <c r="V22" s="330">
        <f t="shared" si="2"/>
        <v>1</v>
      </c>
      <c r="W22" s="2076">
        <f>SUM(W8+W10+W12+W14+W16+W18+W20)</f>
        <v>1</v>
      </c>
      <c r="X22" s="331">
        <f>V22*W22</f>
        <v>1</v>
      </c>
      <c r="Y22" s="2034"/>
      <c r="Z22" s="1720"/>
      <c r="AA22" s="1721"/>
      <c r="AB22" s="2034"/>
      <c r="AC22" s="1720"/>
      <c r="AD22" s="1721"/>
      <c r="AE22" s="2033"/>
      <c r="AF22" s="2033"/>
      <c r="AG22" s="2034"/>
      <c r="AH22" s="1720"/>
      <c r="AI22" s="1721"/>
      <c r="AJ22" s="2033"/>
      <c r="AK22" s="2033"/>
      <c r="AL22" s="2033"/>
      <c r="AM22" s="2033"/>
      <c r="AN22" s="2033"/>
      <c r="AO22" s="2033"/>
      <c r="AP22" s="2033"/>
      <c r="AQ22" s="2034"/>
      <c r="AR22" s="1720"/>
      <c r="AS22" s="1721"/>
      <c r="AT22" s="332"/>
      <c r="AU22" s="267"/>
      <c r="AV22" s="267"/>
      <c r="AW22" s="267"/>
      <c r="AX22" s="267"/>
      <c r="AY22" s="267"/>
      <c r="AZ22" s="267"/>
      <c r="BA22" s="267"/>
      <c r="BB22" s="267"/>
    </row>
    <row r="23" spans="1:54" ht="12.75" customHeight="1">
      <c r="A23" s="1617"/>
      <c r="B23" s="1696"/>
      <c r="C23" s="1666"/>
      <c r="D23" s="1666"/>
      <c r="E23" s="1666"/>
      <c r="F23" s="1666"/>
      <c r="G23" s="1651"/>
      <c r="H23" s="1617"/>
      <c r="I23" s="334" t="s">
        <v>48</v>
      </c>
      <c r="J23" s="335">
        <f t="shared" ref="J23:U23" si="4">+J9*$W$8+J11*$W$10+J13*$W$12</f>
        <v>0</v>
      </c>
      <c r="K23" s="335">
        <f t="shared" si="4"/>
        <v>0.1067</v>
      </c>
      <c r="L23" s="335">
        <f t="shared" si="4"/>
        <v>0.1151085</v>
      </c>
      <c r="M23" s="335">
        <f t="shared" si="4"/>
        <v>3.2175500000000003E-2</v>
      </c>
      <c r="N23" s="335">
        <f t="shared" si="4"/>
        <v>2.4362000000000002E-2</v>
      </c>
      <c r="O23" s="335">
        <f t="shared" si="4"/>
        <v>0.104681</v>
      </c>
      <c r="P23" s="335">
        <f t="shared" si="4"/>
        <v>0.10067000000000001</v>
      </c>
      <c r="Q23" s="335">
        <f t="shared" si="4"/>
        <v>0.11335000000000001</v>
      </c>
      <c r="R23" s="335">
        <f t="shared" si="4"/>
        <v>6.3325000000000006E-2</v>
      </c>
      <c r="S23" s="335">
        <f t="shared" si="4"/>
        <v>9.5999500000000015E-2</v>
      </c>
      <c r="T23" s="335">
        <f t="shared" si="4"/>
        <v>0.12757299999999999</v>
      </c>
      <c r="U23" s="335">
        <f t="shared" si="4"/>
        <v>0.11605550000000001</v>
      </c>
      <c r="V23" s="336">
        <f t="shared" si="2"/>
        <v>1.0000000000000002</v>
      </c>
      <c r="W23" s="1617"/>
      <c r="X23" s="338">
        <f>+V23*W22</f>
        <v>1.0000000000000002</v>
      </c>
      <c r="Y23" s="1696"/>
      <c r="Z23" s="1666"/>
      <c r="AA23" s="1651"/>
      <c r="AB23" s="1696"/>
      <c r="AC23" s="1666"/>
      <c r="AD23" s="1651"/>
      <c r="AE23" s="1617"/>
      <c r="AF23" s="1617"/>
      <c r="AG23" s="1696"/>
      <c r="AH23" s="1666"/>
      <c r="AI23" s="1651"/>
      <c r="AJ23" s="1617"/>
      <c r="AK23" s="1617"/>
      <c r="AL23" s="1617"/>
      <c r="AM23" s="1617"/>
      <c r="AN23" s="1617"/>
      <c r="AO23" s="1617"/>
      <c r="AP23" s="1617"/>
      <c r="AQ23" s="1696"/>
      <c r="AR23" s="1666"/>
      <c r="AS23" s="1651"/>
      <c r="AT23" s="332"/>
      <c r="AU23" s="267"/>
      <c r="AV23" s="267"/>
      <c r="AW23" s="267"/>
      <c r="AX23" s="267"/>
      <c r="AY23" s="267"/>
      <c r="AZ23" s="267"/>
      <c r="BA23" s="267"/>
      <c r="BB23" s="267"/>
    </row>
    <row r="24" spans="1:54" ht="24.75" customHeight="1">
      <c r="A24" s="2048" t="s">
        <v>107</v>
      </c>
      <c r="B24" s="1664"/>
      <c r="C24" s="261" t="s">
        <v>108</v>
      </c>
      <c r="D24" s="261" t="s">
        <v>109</v>
      </c>
      <c r="E24" s="261" t="s">
        <v>28</v>
      </c>
      <c r="F24" s="261" t="s">
        <v>110</v>
      </c>
      <c r="G24" s="262" t="s">
        <v>111</v>
      </c>
      <c r="H24" s="2030" t="s">
        <v>112</v>
      </c>
      <c r="I24" s="2031"/>
      <c r="J24" s="264" t="s">
        <v>63</v>
      </c>
      <c r="K24" s="264" t="s">
        <v>64</v>
      </c>
      <c r="L24" s="264" t="s">
        <v>65</v>
      </c>
      <c r="M24" s="264" t="s">
        <v>66</v>
      </c>
      <c r="N24" s="264" t="s">
        <v>67</v>
      </c>
      <c r="O24" s="264" t="s">
        <v>68</v>
      </c>
      <c r="P24" s="264" t="s">
        <v>69</v>
      </c>
      <c r="Q24" s="264" t="s">
        <v>70</v>
      </c>
      <c r="R24" s="264" t="s">
        <v>71</v>
      </c>
      <c r="S24" s="264" t="s">
        <v>72</v>
      </c>
      <c r="T24" s="264" t="s">
        <v>73</v>
      </c>
      <c r="U24" s="264" t="s">
        <v>74</v>
      </c>
      <c r="V24" s="264" t="s">
        <v>75</v>
      </c>
      <c r="W24" s="264" t="s">
        <v>76</v>
      </c>
      <c r="X24" s="264" t="s">
        <v>77</v>
      </c>
      <c r="Y24" s="2030" t="s">
        <v>113</v>
      </c>
      <c r="Z24" s="2036"/>
      <c r="AA24" s="2031"/>
      <c r="AB24" s="2030" t="s">
        <v>114</v>
      </c>
      <c r="AC24" s="2036"/>
      <c r="AD24" s="2031"/>
      <c r="AE24" s="266" t="s">
        <v>115</v>
      </c>
      <c r="AF24" s="266" t="s">
        <v>116</v>
      </c>
      <c r="AG24" s="2030" t="s">
        <v>117</v>
      </c>
      <c r="AH24" s="2036"/>
      <c r="AI24" s="2031"/>
      <c r="AJ24" s="266" t="s">
        <v>118</v>
      </c>
      <c r="AK24" s="266" t="s">
        <v>119</v>
      </c>
      <c r="AL24" s="266" t="s">
        <v>120</v>
      </c>
      <c r="AM24" s="265" t="s">
        <v>427</v>
      </c>
      <c r="AN24" s="265" t="s">
        <v>122</v>
      </c>
      <c r="AO24" s="266" t="s">
        <v>123</v>
      </c>
      <c r="AP24" s="266" t="s">
        <v>124</v>
      </c>
      <c r="AQ24" s="2030" t="s">
        <v>125</v>
      </c>
      <c r="AR24" s="2036"/>
      <c r="AS24" s="2037"/>
      <c r="AT24" s="267"/>
      <c r="AU24" s="267"/>
      <c r="AV24" s="267"/>
      <c r="AW24" s="267"/>
      <c r="AX24" s="267"/>
      <c r="AY24" s="267"/>
      <c r="AZ24" s="267"/>
      <c r="BA24" s="267"/>
      <c r="BB24" s="267"/>
    </row>
    <row r="25" spans="1:54" ht="78" customHeight="1">
      <c r="A25" s="1796"/>
      <c r="B25" s="1713"/>
      <c r="C25" s="2046" t="s">
        <v>428</v>
      </c>
      <c r="D25" s="2046" t="s">
        <v>481</v>
      </c>
      <c r="E25" s="2046">
        <v>9490</v>
      </c>
      <c r="F25" s="2046" t="s">
        <v>482</v>
      </c>
      <c r="G25" s="2046" t="s">
        <v>300</v>
      </c>
      <c r="H25" s="2041" t="s">
        <v>47</v>
      </c>
      <c r="I25" s="1701"/>
      <c r="J25" s="344">
        <v>798</v>
      </c>
      <c r="K25" s="344">
        <v>742</v>
      </c>
      <c r="L25" s="344">
        <v>804</v>
      </c>
      <c r="M25" s="344">
        <v>791</v>
      </c>
      <c r="N25" s="344">
        <v>791</v>
      </c>
      <c r="O25" s="344">
        <v>791</v>
      </c>
      <c r="P25" s="344">
        <v>791</v>
      </c>
      <c r="Q25" s="344">
        <v>791</v>
      </c>
      <c r="R25" s="344">
        <v>791</v>
      </c>
      <c r="S25" s="344">
        <v>790</v>
      </c>
      <c r="T25" s="344">
        <v>790</v>
      </c>
      <c r="U25" s="344">
        <v>820</v>
      </c>
      <c r="V25" s="272">
        <f t="shared" ref="V25:V26" si="5">SUM(J25:U25)</f>
        <v>9490</v>
      </c>
      <c r="W25" s="2039">
        <v>0.2</v>
      </c>
      <c r="X25" s="273">
        <f>+(V25/V25)*W25</f>
        <v>0.2</v>
      </c>
      <c r="Y25" s="2035" t="s">
        <v>483</v>
      </c>
      <c r="Z25" s="1720"/>
      <c r="AA25" s="1721"/>
      <c r="AB25" s="2035" t="s">
        <v>484</v>
      </c>
      <c r="AC25" s="1720"/>
      <c r="AD25" s="1721"/>
      <c r="AE25" s="2091" t="s">
        <v>485</v>
      </c>
      <c r="AF25" s="2032" t="s">
        <v>486</v>
      </c>
      <c r="AG25" s="2035" t="s">
        <v>487</v>
      </c>
      <c r="AH25" s="1720"/>
      <c r="AI25" s="1721"/>
      <c r="AJ25" s="2032" t="s">
        <v>488</v>
      </c>
      <c r="AK25" s="2032" t="s">
        <v>489</v>
      </c>
      <c r="AL25" s="2032" t="s">
        <v>490</v>
      </c>
      <c r="AM25" s="2032" t="s">
        <v>491</v>
      </c>
      <c r="AN25" s="2032" t="s">
        <v>492</v>
      </c>
      <c r="AO25" s="2032" t="s">
        <v>493</v>
      </c>
      <c r="AP25" s="2032" t="s">
        <v>494</v>
      </c>
      <c r="AQ25" s="2035" t="s">
        <v>495</v>
      </c>
      <c r="AR25" s="1720"/>
      <c r="AS25" s="1721"/>
      <c r="AT25" s="267"/>
      <c r="AU25" s="267"/>
      <c r="AV25" s="267"/>
      <c r="AW25" s="267"/>
      <c r="AX25" s="267"/>
      <c r="AY25" s="267"/>
      <c r="AZ25" s="267"/>
      <c r="BA25" s="267"/>
      <c r="BB25" s="267"/>
    </row>
    <row r="26" spans="1:54" ht="63.75" customHeight="1">
      <c r="A26" s="2062"/>
      <c r="B26" s="1648"/>
      <c r="C26" s="1619"/>
      <c r="D26" s="1619"/>
      <c r="E26" s="1619"/>
      <c r="F26" s="1619"/>
      <c r="G26" s="1619"/>
      <c r="H26" s="2081" t="s">
        <v>78</v>
      </c>
      <c r="I26" s="1648"/>
      <c r="J26" s="439">
        <v>797.95</v>
      </c>
      <c r="K26" s="439">
        <v>742.12</v>
      </c>
      <c r="L26" s="439">
        <v>801.27</v>
      </c>
      <c r="M26" s="440">
        <v>777.39</v>
      </c>
      <c r="N26" s="440">
        <v>858.84</v>
      </c>
      <c r="O26" s="440">
        <v>667.46</v>
      </c>
      <c r="P26" s="440">
        <v>1012.27</v>
      </c>
      <c r="Q26" s="440">
        <v>800.01</v>
      </c>
      <c r="R26" s="440">
        <v>790.52</v>
      </c>
      <c r="S26" s="440">
        <v>854.89</v>
      </c>
      <c r="T26" s="440">
        <v>813</v>
      </c>
      <c r="U26" s="440">
        <v>574</v>
      </c>
      <c r="V26" s="282">
        <f t="shared" si="5"/>
        <v>9489.7200000000012</v>
      </c>
      <c r="W26" s="1616"/>
      <c r="X26" s="273">
        <f>+V26/V25*W25</f>
        <v>0.19999409905163334</v>
      </c>
      <c r="Y26" s="1679"/>
      <c r="Z26" s="1722"/>
      <c r="AA26" s="1648"/>
      <c r="AB26" s="1679"/>
      <c r="AC26" s="1722"/>
      <c r="AD26" s="1648"/>
      <c r="AE26" s="1619"/>
      <c r="AF26" s="1619"/>
      <c r="AG26" s="1679"/>
      <c r="AH26" s="1722"/>
      <c r="AI26" s="1648"/>
      <c r="AJ26" s="1619"/>
      <c r="AK26" s="1619"/>
      <c r="AL26" s="1619"/>
      <c r="AM26" s="1619"/>
      <c r="AN26" s="1619"/>
      <c r="AO26" s="1619"/>
      <c r="AP26" s="1619"/>
      <c r="AQ26" s="1679"/>
      <c r="AR26" s="1722"/>
      <c r="AS26" s="1648"/>
      <c r="AT26" s="267"/>
      <c r="AU26" s="267"/>
      <c r="AV26" s="267"/>
      <c r="AW26" s="267"/>
      <c r="AX26" s="267"/>
      <c r="AY26" s="267"/>
      <c r="AZ26" s="267"/>
      <c r="BA26" s="267"/>
      <c r="BB26" s="267"/>
    </row>
    <row r="27" spans="1:54" ht="12.75" customHeight="1">
      <c r="A27" s="2063" t="s">
        <v>496</v>
      </c>
      <c r="B27" s="2047" t="s">
        <v>34</v>
      </c>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700"/>
      <c r="AM27" s="1700"/>
      <c r="AN27" s="1700"/>
      <c r="AO27" s="1700"/>
      <c r="AP27" s="1700"/>
      <c r="AQ27" s="1700"/>
      <c r="AR27" s="1700"/>
      <c r="AS27" s="1874"/>
      <c r="AT27" s="267"/>
      <c r="AU27" s="267"/>
      <c r="AV27" s="267"/>
      <c r="AW27" s="267"/>
      <c r="AX27" s="267"/>
      <c r="AY27" s="267"/>
      <c r="AZ27" s="267"/>
      <c r="BA27" s="267"/>
      <c r="BB27" s="267"/>
    </row>
    <row r="28" spans="1:54" ht="61.5" customHeight="1">
      <c r="A28" s="1653"/>
      <c r="B28" s="2028">
        <v>1</v>
      </c>
      <c r="C28" s="2057" t="s">
        <v>497</v>
      </c>
      <c r="D28" s="1720"/>
      <c r="E28" s="1720"/>
      <c r="F28" s="1720"/>
      <c r="G28" s="1721"/>
      <c r="H28" s="2072" t="s">
        <v>79</v>
      </c>
      <c r="I28" s="388" t="s">
        <v>47</v>
      </c>
      <c r="J28" s="441">
        <v>8.5000000000000006E-2</v>
      </c>
      <c r="K28" s="441">
        <v>7.4200000000000002E-2</v>
      </c>
      <c r="L28" s="441">
        <v>8.5500000000000007E-2</v>
      </c>
      <c r="M28" s="441">
        <v>8.3299999999999999E-2</v>
      </c>
      <c r="N28" s="441">
        <v>8.3299999999999999E-2</v>
      </c>
      <c r="O28" s="441">
        <v>8.3299999999999999E-2</v>
      </c>
      <c r="P28" s="441">
        <v>8.3299999999999999E-2</v>
      </c>
      <c r="Q28" s="441">
        <v>8.3299999999999999E-2</v>
      </c>
      <c r="R28" s="441">
        <v>8.3299999999999999E-2</v>
      </c>
      <c r="S28" s="441">
        <v>8.3299999999999999E-2</v>
      </c>
      <c r="T28" s="441">
        <v>8.3299999999999999E-2</v>
      </c>
      <c r="U28" s="441">
        <v>8.8900000000000007E-2</v>
      </c>
      <c r="V28" s="289">
        <f t="shared" ref="V28:V43" si="6">SUM(J28:U28)</f>
        <v>1.0000000000000002</v>
      </c>
      <c r="W28" s="2056">
        <v>0.5</v>
      </c>
      <c r="X28" s="290">
        <f>V28*W28</f>
        <v>0.50000000000000011</v>
      </c>
      <c r="Y28" s="2026" t="s">
        <v>498</v>
      </c>
      <c r="Z28" s="1720"/>
      <c r="AA28" s="1721"/>
      <c r="AB28" s="2026" t="s">
        <v>499</v>
      </c>
      <c r="AC28" s="1720"/>
      <c r="AD28" s="1721"/>
      <c r="AE28" s="2027" t="s">
        <v>500</v>
      </c>
      <c r="AF28" s="2027" t="s">
        <v>501</v>
      </c>
      <c r="AG28" s="2026" t="s">
        <v>502</v>
      </c>
      <c r="AH28" s="1720"/>
      <c r="AI28" s="1721"/>
      <c r="AJ28" s="2027" t="s">
        <v>503</v>
      </c>
      <c r="AK28" s="2027" t="s">
        <v>504</v>
      </c>
      <c r="AL28" s="2027" t="s">
        <v>505</v>
      </c>
      <c r="AM28" s="2027" t="s">
        <v>506</v>
      </c>
      <c r="AN28" s="2027" t="s">
        <v>507</v>
      </c>
      <c r="AO28" s="2027" t="s">
        <v>508</v>
      </c>
      <c r="AP28" s="2027" t="s">
        <v>509</v>
      </c>
      <c r="AQ28" s="2026" t="s">
        <v>510</v>
      </c>
      <c r="AR28" s="1720"/>
      <c r="AS28" s="1872"/>
      <c r="AT28" s="267"/>
      <c r="AU28" s="267"/>
      <c r="AV28" s="267"/>
      <c r="AW28" s="267"/>
      <c r="AX28" s="267"/>
      <c r="AY28" s="267"/>
      <c r="AZ28" s="267"/>
      <c r="BA28" s="267"/>
      <c r="BB28" s="267"/>
    </row>
    <row r="29" spans="1:54" ht="59.25" customHeight="1">
      <c r="A29" s="1653"/>
      <c r="B29" s="1679"/>
      <c r="C29" s="1679"/>
      <c r="D29" s="1722"/>
      <c r="E29" s="1722"/>
      <c r="F29" s="1722"/>
      <c r="G29" s="1648"/>
      <c r="H29" s="1619"/>
      <c r="I29" s="388" t="s">
        <v>48</v>
      </c>
      <c r="J29" s="379">
        <v>8.5000000000000006E-2</v>
      </c>
      <c r="K29" s="379">
        <v>7.4200000000000002E-2</v>
      </c>
      <c r="L29" s="379">
        <v>8.5000000000000006E-2</v>
      </c>
      <c r="M29" s="379">
        <v>8.1500000000000003E-2</v>
      </c>
      <c r="N29" s="379">
        <v>0.09</v>
      </c>
      <c r="O29" s="379">
        <v>7.0000000000000007E-2</v>
      </c>
      <c r="P29" s="379">
        <v>0.12</v>
      </c>
      <c r="Q29" s="379">
        <v>8.4500000000000006E-2</v>
      </c>
      <c r="R29" s="379">
        <v>8.3299999999999999E-2</v>
      </c>
      <c r="S29" s="379">
        <v>0.09</v>
      </c>
      <c r="T29" s="379">
        <v>8.5999999999999993E-2</v>
      </c>
      <c r="U29" s="379">
        <v>5.0500000000000003E-2</v>
      </c>
      <c r="V29" s="296">
        <f t="shared" si="6"/>
        <v>1.0000000000000002</v>
      </c>
      <c r="W29" s="1619"/>
      <c r="X29" s="297">
        <f>+V29*W28</f>
        <v>0.50000000000000011</v>
      </c>
      <c r="Y29" s="1679"/>
      <c r="Z29" s="1722"/>
      <c r="AA29" s="1648"/>
      <c r="AB29" s="1679"/>
      <c r="AC29" s="1722"/>
      <c r="AD29" s="1648"/>
      <c r="AE29" s="1619"/>
      <c r="AF29" s="1619"/>
      <c r="AG29" s="1679"/>
      <c r="AH29" s="1722"/>
      <c r="AI29" s="1648"/>
      <c r="AJ29" s="1619"/>
      <c r="AK29" s="1619"/>
      <c r="AL29" s="1619"/>
      <c r="AM29" s="1619"/>
      <c r="AN29" s="1619"/>
      <c r="AO29" s="1619"/>
      <c r="AP29" s="1619"/>
      <c r="AQ29" s="1679"/>
      <c r="AR29" s="1722"/>
      <c r="AS29" s="2067"/>
      <c r="AT29" s="267"/>
      <c r="AU29" s="267"/>
      <c r="AV29" s="267"/>
      <c r="AW29" s="267"/>
      <c r="AX29" s="267"/>
      <c r="AY29" s="267"/>
      <c r="AZ29" s="267"/>
      <c r="BA29" s="267"/>
      <c r="BB29" s="267"/>
    </row>
    <row r="30" spans="1:54" ht="112.5" customHeight="1">
      <c r="A30" s="1653"/>
      <c r="B30" s="2029">
        <v>2</v>
      </c>
      <c r="C30" s="2057" t="s">
        <v>511</v>
      </c>
      <c r="D30" s="1720"/>
      <c r="E30" s="1720"/>
      <c r="F30" s="1720"/>
      <c r="G30" s="1721"/>
      <c r="H30" s="2072" t="s">
        <v>79</v>
      </c>
      <c r="I30" s="388" t="s">
        <v>47</v>
      </c>
      <c r="J30" s="441">
        <v>8.3000000000000004E-2</v>
      </c>
      <c r="K30" s="441">
        <v>8.3699999999999997E-2</v>
      </c>
      <c r="L30" s="441">
        <v>8.3299999999999999E-2</v>
      </c>
      <c r="M30" s="441">
        <v>8.3299999999999999E-2</v>
      </c>
      <c r="N30" s="441">
        <v>8.3299999999999999E-2</v>
      </c>
      <c r="O30" s="441">
        <v>8.3299999999999999E-2</v>
      </c>
      <c r="P30" s="441">
        <v>8.3299999999999999E-2</v>
      </c>
      <c r="Q30" s="441">
        <v>8.3299999999999999E-2</v>
      </c>
      <c r="R30" s="441">
        <v>8.3299999999999999E-2</v>
      </c>
      <c r="S30" s="441">
        <v>8.3299999999999999E-2</v>
      </c>
      <c r="T30" s="441">
        <v>8.3299999999999999E-2</v>
      </c>
      <c r="U30" s="441">
        <v>8.3599999999999994E-2</v>
      </c>
      <c r="V30" s="289">
        <f t="shared" si="6"/>
        <v>1</v>
      </c>
      <c r="W30" s="2056">
        <v>0.33329999999999999</v>
      </c>
      <c r="X30" s="290">
        <f>V30*W30</f>
        <v>0.33329999999999999</v>
      </c>
      <c r="Y30" s="2092" t="s">
        <v>512</v>
      </c>
      <c r="Z30" s="1720"/>
      <c r="AA30" s="1721"/>
      <c r="AB30" s="2092" t="s">
        <v>513</v>
      </c>
      <c r="AC30" s="1720"/>
      <c r="AD30" s="1721"/>
      <c r="AE30" s="2027" t="s">
        <v>514</v>
      </c>
      <c r="AF30" s="2027" t="s">
        <v>515</v>
      </c>
      <c r="AG30" s="2026" t="s">
        <v>516</v>
      </c>
      <c r="AH30" s="1720"/>
      <c r="AI30" s="1721"/>
      <c r="AJ30" s="2027" t="s">
        <v>517</v>
      </c>
      <c r="AK30" s="2027" t="s">
        <v>518</v>
      </c>
      <c r="AL30" s="2027" t="s">
        <v>519</v>
      </c>
      <c r="AM30" s="2027" t="s">
        <v>520</v>
      </c>
      <c r="AN30" s="2027" t="s">
        <v>521</v>
      </c>
      <c r="AO30" s="2027" t="s">
        <v>522</v>
      </c>
      <c r="AP30" s="2027" t="s">
        <v>523</v>
      </c>
      <c r="AQ30" s="2026" t="s">
        <v>524</v>
      </c>
      <c r="AR30" s="1720"/>
      <c r="AS30" s="1872"/>
      <c r="AT30" s="267"/>
      <c r="AU30" s="267"/>
      <c r="AV30" s="267"/>
      <c r="AW30" s="267"/>
      <c r="AX30" s="267"/>
      <c r="AY30" s="267"/>
      <c r="AZ30" s="267"/>
      <c r="BA30" s="267"/>
      <c r="BB30" s="267"/>
    </row>
    <row r="31" spans="1:54" ht="89.25" customHeight="1">
      <c r="A31" s="1653"/>
      <c r="B31" s="1619"/>
      <c r="C31" s="1679"/>
      <c r="D31" s="1722"/>
      <c r="E31" s="1722"/>
      <c r="F31" s="1722"/>
      <c r="G31" s="1648"/>
      <c r="H31" s="1619"/>
      <c r="I31" s="388" t="s">
        <v>48</v>
      </c>
      <c r="J31" s="379">
        <v>8.3000000000000004E-2</v>
      </c>
      <c r="K31" s="379">
        <v>8.3699999999999997E-2</v>
      </c>
      <c r="L31" s="379">
        <v>8.3299999999999999E-2</v>
      </c>
      <c r="M31" s="379">
        <v>8.2500000000000004E-2</v>
      </c>
      <c r="N31" s="379">
        <v>9.1499999999999998E-2</v>
      </c>
      <c r="O31" s="379">
        <v>7.0000000000000007E-2</v>
      </c>
      <c r="P31" s="379">
        <v>9.5000000000000001E-2</v>
      </c>
      <c r="Q31" s="379">
        <v>8.4500000000000006E-2</v>
      </c>
      <c r="R31" s="379">
        <v>8.3299999999999999E-2</v>
      </c>
      <c r="S31" s="379">
        <v>0.09</v>
      </c>
      <c r="T31" s="379">
        <v>8.5999999999999993E-2</v>
      </c>
      <c r="U31" s="379">
        <v>6.7199999999999996E-2</v>
      </c>
      <c r="V31" s="296">
        <f t="shared" si="6"/>
        <v>1</v>
      </c>
      <c r="W31" s="1619"/>
      <c r="X31" s="297">
        <f>+V31*W30</f>
        <v>0.33329999999999999</v>
      </c>
      <c r="Y31" s="1679"/>
      <c r="Z31" s="1722"/>
      <c r="AA31" s="1648"/>
      <c r="AB31" s="1679"/>
      <c r="AC31" s="1722"/>
      <c r="AD31" s="1648"/>
      <c r="AE31" s="1619"/>
      <c r="AF31" s="1619"/>
      <c r="AG31" s="1679"/>
      <c r="AH31" s="1722"/>
      <c r="AI31" s="1648"/>
      <c r="AJ31" s="1619"/>
      <c r="AK31" s="1619"/>
      <c r="AL31" s="1619"/>
      <c r="AM31" s="1619"/>
      <c r="AN31" s="1619"/>
      <c r="AO31" s="1619"/>
      <c r="AP31" s="1619"/>
      <c r="AQ31" s="1679"/>
      <c r="AR31" s="1722"/>
      <c r="AS31" s="2067"/>
      <c r="AT31" s="267"/>
      <c r="AU31" s="267"/>
      <c r="AV31" s="267"/>
      <c r="AW31" s="267"/>
      <c r="AX31" s="267"/>
      <c r="AY31" s="267"/>
      <c r="AZ31" s="267"/>
      <c r="BA31" s="267"/>
      <c r="BB31" s="267"/>
    </row>
    <row r="32" spans="1:54" ht="75.75" customHeight="1">
      <c r="A32" s="1653"/>
      <c r="B32" s="2029">
        <v>3</v>
      </c>
      <c r="C32" s="2057" t="s">
        <v>525</v>
      </c>
      <c r="D32" s="1720"/>
      <c r="E32" s="1720"/>
      <c r="F32" s="1720"/>
      <c r="G32" s="1721"/>
      <c r="H32" s="2072" t="s">
        <v>79</v>
      </c>
      <c r="I32" s="388" t="s">
        <v>47</v>
      </c>
      <c r="J32" s="441">
        <v>8.3500000000000005E-2</v>
      </c>
      <c r="K32" s="441">
        <v>7.9200000000000007E-2</v>
      </c>
      <c r="L32" s="441">
        <v>8.5500000000000007E-2</v>
      </c>
      <c r="M32" s="441">
        <v>8.3299999999999999E-2</v>
      </c>
      <c r="N32" s="441">
        <v>8.3299999999999999E-2</v>
      </c>
      <c r="O32" s="441">
        <v>8.3299999999999999E-2</v>
      </c>
      <c r="P32" s="441">
        <v>8.3299999999999999E-2</v>
      </c>
      <c r="Q32" s="441">
        <v>8.3299999999999999E-2</v>
      </c>
      <c r="R32" s="441">
        <v>8.3299999999999999E-2</v>
      </c>
      <c r="S32" s="441">
        <v>8.3299999999999999E-2</v>
      </c>
      <c r="T32" s="441">
        <v>8.3299999999999999E-2</v>
      </c>
      <c r="U32" s="441">
        <v>8.5400000000000004E-2</v>
      </c>
      <c r="V32" s="289">
        <f t="shared" si="6"/>
        <v>1.0000000000000002</v>
      </c>
      <c r="W32" s="2056">
        <v>0.16669999999999999</v>
      </c>
      <c r="X32" s="290">
        <f>V32*W32</f>
        <v>0.16670000000000001</v>
      </c>
      <c r="Y32" s="2026" t="s">
        <v>526</v>
      </c>
      <c r="Z32" s="1720"/>
      <c r="AA32" s="1721"/>
      <c r="AB32" s="2026" t="s">
        <v>527</v>
      </c>
      <c r="AC32" s="1720"/>
      <c r="AD32" s="1721"/>
      <c r="AE32" s="2027" t="s">
        <v>528</v>
      </c>
      <c r="AF32" s="2027" t="s">
        <v>529</v>
      </c>
      <c r="AG32" s="2026" t="s">
        <v>530</v>
      </c>
      <c r="AH32" s="1720"/>
      <c r="AI32" s="1721"/>
      <c r="AJ32" s="2027" t="s">
        <v>531</v>
      </c>
      <c r="AK32" s="2027" t="s">
        <v>532</v>
      </c>
      <c r="AL32" s="2027" t="s">
        <v>533</v>
      </c>
      <c r="AM32" s="2027" t="s">
        <v>534</v>
      </c>
      <c r="AN32" s="2027" t="s">
        <v>535</v>
      </c>
      <c r="AO32" s="2027" t="s">
        <v>536</v>
      </c>
      <c r="AP32" s="2027" t="s">
        <v>537</v>
      </c>
      <c r="AQ32" s="2026" t="s">
        <v>538</v>
      </c>
      <c r="AR32" s="1720"/>
      <c r="AS32" s="1872"/>
      <c r="AT32" s="267"/>
      <c r="AU32" s="267"/>
      <c r="AV32" s="267"/>
      <c r="AW32" s="267"/>
      <c r="AX32" s="267"/>
      <c r="AY32" s="267"/>
      <c r="AZ32" s="267"/>
      <c r="BA32" s="267"/>
      <c r="BB32" s="267"/>
    </row>
    <row r="33" spans="1:54" ht="66" customHeight="1">
      <c r="A33" s="1653"/>
      <c r="B33" s="1619"/>
      <c r="C33" s="1679"/>
      <c r="D33" s="1722"/>
      <c r="E33" s="1722"/>
      <c r="F33" s="1722"/>
      <c r="G33" s="1648"/>
      <c r="H33" s="1619"/>
      <c r="I33" s="388" t="s">
        <v>48</v>
      </c>
      <c r="J33" s="379">
        <v>8.3500000000000005E-2</v>
      </c>
      <c r="K33" s="379">
        <v>7.9200000000000007E-2</v>
      </c>
      <c r="L33" s="379">
        <v>8.5000000000000006E-2</v>
      </c>
      <c r="M33" s="379">
        <v>8.2000000000000003E-2</v>
      </c>
      <c r="N33" s="379">
        <v>0.09</v>
      </c>
      <c r="O33" s="379">
        <v>7.1999999999999995E-2</v>
      </c>
      <c r="P33" s="379">
        <v>0.09</v>
      </c>
      <c r="Q33" s="379">
        <v>8.3299999999999999E-2</v>
      </c>
      <c r="R33" s="379">
        <v>8.3299999999999999E-2</v>
      </c>
      <c r="S33" s="379">
        <v>9.0499999999999997E-2</v>
      </c>
      <c r="T33" s="379">
        <v>8.4000000000000005E-2</v>
      </c>
      <c r="U33" s="379">
        <v>7.7200000000000005E-2</v>
      </c>
      <c r="V33" s="296">
        <f t="shared" si="6"/>
        <v>1.0000000000000002</v>
      </c>
      <c r="W33" s="1619"/>
      <c r="X33" s="297">
        <f>+V33*W32</f>
        <v>0.16670000000000001</v>
      </c>
      <c r="Y33" s="1679"/>
      <c r="Z33" s="1722"/>
      <c r="AA33" s="1648"/>
      <c r="AB33" s="1679"/>
      <c r="AC33" s="1722"/>
      <c r="AD33" s="1648"/>
      <c r="AE33" s="1619"/>
      <c r="AF33" s="1619"/>
      <c r="AG33" s="1679"/>
      <c r="AH33" s="1722"/>
      <c r="AI33" s="1648"/>
      <c r="AJ33" s="1619"/>
      <c r="AK33" s="1619"/>
      <c r="AL33" s="1619"/>
      <c r="AM33" s="1619"/>
      <c r="AN33" s="1619"/>
      <c r="AO33" s="1619"/>
      <c r="AP33" s="1619"/>
      <c r="AQ33" s="1679"/>
      <c r="AR33" s="1722"/>
      <c r="AS33" s="2067"/>
      <c r="AT33" s="267"/>
      <c r="AU33" s="267"/>
      <c r="AV33" s="267"/>
      <c r="AW33" s="267"/>
      <c r="AX33" s="267"/>
      <c r="AY33" s="267"/>
      <c r="AZ33" s="267"/>
      <c r="BA33" s="267"/>
      <c r="BB33" s="267"/>
    </row>
    <row r="34" spans="1:54" ht="12.75" hidden="1" customHeight="1">
      <c r="A34" s="1653"/>
      <c r="B34" s="2029">
        <v>4</v>
      </c>
      <c r="C34" s="2057"/>
      <c r="D34" s="1720"/>
      <c r="E34" s="1720"/>
      <c r="F34" s="1720"/>
      <c r="G34" s="1721"/>
      <c r="H34" s="2072" t="s">
        <v>79</v>
      </c>
      <c r="I34" s="388" t="s">
        <v>47</v>
      </c>
      <c r="J34" s="316"/>
      <c r="K34" s="316"/>
      <c r="L34" s="316"/>
      <c r="M34" s="316"/>
      <c r="N34" s="316"/>
      <c r="O34" s="316"/>
      <c r="P34" s="316"/>
      <c r="Q34" s="316"/>
      <c r="R34" s="316"/>
      <c r="S34" s="316"/>
      <c r="T34" s="316"/>
      <c r="U34" s="316"/>
      <c r="V34" s="289">
        <f t="shared" si="6"/>
        <v>0</v>
      </c>
      <c r="W34" s="2056"/>
      <c r="X34" s="290">
        <f>V34*W34</f>
        <v>0</v>
      </c>
      <c r="Y34" s="2028"/>
      <c r="Z34" s="1720"/>
      <c r="AA34" s="1721"/>
      <c r="AB34" s="2028"/>
      <c r="AC34" s="1720"/>
      <c r="AD34" s="1721"/>
      <c r="AE34" s="318"/>
      <c r="AF34" s="318"/>
      <c r="AG34" s="2028"/>
      <c r="AH34" s="1720"/>
      <c r="AI34" s="1721"/>
      <c r="AJ34" s="319"/>
      <c r="AK34" s="319"/>
      <c r="AL34" s="319"/>
      <c r="AM34" s="319"/>
      <c r="AN34" s="319"/>
      <c r="AO34" s="319"/>
      <c r="AP34" s="319"/>
      <c r="AQ34" s="2026"/>
      <c r="AR34" s="1720"/>
      <c r="AS34" s="1872"/>
      <c r="AT34" s="267"/>
      <c r="AU34" s="267"/>
      <c r="AV34" s="267"/>
      <c r="AW34" s="267"/>
      <c r="AX34" s="267"/>
      <c r="AY34" s="267"/>
      <c r="AZ34" s="267"/>
      <c r="BA34" s="267"/>
      <c r="BB34" s="267"/>
    </row>
    <row r="35" spans="1:54" ht="12.75" hidden="1" customHeight="1">
      <c r="A35" s="1653"/>
      <c r="B35" s="1619"/>
      <c r="C35" s="1679"/>
      <c r="D35" s="1722"/>
      <c r="E35" s="1722"/>
      <c r="F35" s="1722"/>
      <c r="G35" s="1648"/>
      <c r="H35" s="1619"/>
      <c r="I35" s="388" t="s">
        <v>48</v>
      </c>
      <c r="J35" s="316"/>
      <c r="K35" s="316"/>
      <c r="L35" s="316"/>
      <c r="M35" s="316"/>
      <c r="N35" s="316"/>
      <c r="O35" s="316"/>
      <c r="P35" s="316"/>
      <c r="Q35" s="316"/>
      <c r="R35" s="316"/>
      <c r="S35" s="316"/>
      <c r="T35" s="316"/>
      <c r="U35" s="316"/>
      <c r="V35" s="313">
        <f t="shared" si="6"/>
        <v>0</v>
      </c>
      <c r="W35" s="1619"/>
      <c r="X35" s="297">
        <f>+V35*W34</f>
        <v>0</v>
      </c>
      <c r="Y35" s="1679"/>
      <c r="Z35" s="1722"/>
      <c r="AA35" s="1648"/>
      <c r="AB35" s="1679"/>
      <c r="AC35" s="1722"/>
      <c r="AD35" s="1648"/>
      <c r="AE35" s="318"/>
      <c r="AF35" s="318"/>
      <c r="AG35" s="1679"/>
      <c r="AH35" s="1722"/>
      <c r="AI35" s="1648"/>
      <c r="AJ35" s="319"/>
      <c r="AK35" s="319"/>
      <c r="AL35" s="319"/>
      <c r="AM35" s="319"/>
      <c r="AN35" s="319"/>
      <c r="AO35" s="319"/>
      <c r="AP35" s="319"/>
      <c r="AQ35" s="1679"/>
      <c r="AR35" s="1722"/>
      <c r="AS35" s="2067"/>
      <c r="AT35" s="267"/>
      <c r="AU35" s="267"/>
      <c r="AV35" s="267"/>
      <c r="AW35" s="267"/>
      <c r="AX35" s="267"/>
      <c r="AY35" s="267"/>
      <c r="AZ35" s="267"/>
      <c r="BA35" s="267"/>
      <c r="BB35" s="267"/>
    </row>
    <row r="36" spans="1:54" ht="12.75" hidden="1" customHeight="1">
      <c r="A36" s="1653"/>
      <c r="B36" s="2029">
        <v>5</v>
      </c>
      <c r="C36" s="2057"/>
      <c r="D36" s="1720"/>
      <c r="E36" s="1720"/>
      <c r="F36" s="1720"/>
      <c r="G36" s="1721"/>
      <c r="H36" s="2072" t="s">
        <v>79</v>
      </c>
      <c r="I36" s="388" t="s">
        <v>47</v>
      </c>
      <c r="J36" s="316"/>
      <c r="K36" s="316"/>
      <c r="L36" s="316"/>
      <c r="M36" s="316"/>
      <c r="N36" s="316"/>
      <c r="O36" s="316"/>
      <c r="P36" s="316"/>
      <c r="Q36" s="316"/>
      <c r="R36" s="316"/>
      <c r="S36" s="316"/>
      <c r="T36" s="316"/>
      <c r="U36" s="316"/>
      <c r="V36" s="289">
        <f t="shared" si="6"/>
        <v>0</v>
      </c>
      <c r="W36" s="2077"/>
      <c r="X36" s="290">
        <f>V36*W36</f>
        <v>0</v>
      </c>
      <c r="Y36" s="2028"/>
      <c r="Z36" s="1720"/>
      <c r="AA36" s="1721"/>
      <c r="AB36" s="2028"/>
      <c r="AC36" s="1720"/>
      <c r="AD36" s="1721"/>
      <c r="AE36" s="318"/>
      <c r="AF36" s="318"/>
      <c r="AG36" s="2028"/>
      <c r="AH36" s="1720"/>
      <c r="AI36" s="1721"/>
      <c r="AJ36" s="319"/>
      <c r="AK36" s="319"/>
      <c r="AL36" s="319"/>
      <c r="AM36" s="319"/>
      <c r="AN36" s="319"/>
      <c r="AO36" s="319"/>
      <c r="AP36" s="319"/>
      <c r="AQ36" s="2026"/>
      <c r="AR36" s="1720"/>
      <c r="AS36" s="1872"/>
      <c r="AT36" s="267"/>
      <c r="AU36" s="267"/>
      <c r="AV36" s="267"/>
      <c r="AW36" s="267"/>
      <c r="AX36" s="267"/>
      <c r="AY36" s="267"/>
      <c r="AZ36" s="267"/>
      <c r="BA36" s="267"/>
      <c r="BB36" s="267"/>
    </row>
    <row r="37" spans="1:54" ht="12.75" hidden="1" customHeight="1">
      <c r="A37" s="1653"/>
      <c r="B37" s="1619"/>
      <c r="C37" s="1679"/>
      <c r="D37" s="1722"/>
      <c r="E37" s="1722"/>
      <c r="F37" s="1722"/>
      <c r="G37" s="1648"/>
      <c r="H37" s="1619"/>
      <c r="I37" s="388" t="s">
        <v>48</v>
      </c>
      <c r="J37" s="316"/>
      <c r="K37" s="316"/>
      <c r="L37" s="316"/>
      <c r="M37" s="316"/>
      <c r="N37" s="316"/>
      <c r="O37" s="316"/>
      <c r="P37" s="316"/>
      <c r="Q37" s="316"/>
      <c r="R37" s="316"/>
      <c r="S37" s="316"/>
      <c r="T37" s="316"/>
      <c r="U37" s="316"/>
      <c r="V37" s="313">
        <f t="shared" si="6"/>
        <v>0</v>
      </c>
      <c r="W37" s="1619"/>
      <c r="X37" s="297">
        <f>+V37*W36</f>
        <v>0</v>
      </c>
      <c r="Y37" s="1679"/>
      <c r="Z37" s="1722"/>
      <c r="AA37" s="1648"/>
      <c r="AB37" s="1679"/>
      <c r="AC37" s="1722"/>
      <c r="AD37" s="1648"/>
      <c r="AE37" s="318"/>
      <c r="AF37" s="318"/>
      <c r="AG37" s="1679"/>
      <c r="AH37" s="1722"/>
      <c r="AI37" s="1648"/>
      <c r="AJ37" s="319"/>
      <c r="AK37" s="319"/>
      <c r="AL37" s="319"/>
      <c r="AM37" s="319"/>
      <c r="AN37" s="319"/>
      <c r="AO37" s="319"/>
      <c r="AP37" s="319"/>
      <c r="AQ37" s="1679"/>
      <c r="AR37" s="1722"/>
      <c r="AS37" s="2067"/>
      <c r="AT37" s="267"/>
      <c r="AU37" s="267"/>
      <c r="AV37" s="267"/>
      <c r="AW37" s="267"/>
      <c r="AX37" s="267"/>
      <c r="AY37" s="267"/>
      <c r="AZ37" s="267"/>
      <c r="BA37" s="267"/>
      <c r="BB37" s="267"/>
    </row>
    <row r="38" spans="1:54" ht="12.75" hidden="1" customHeight="1">
      <c r="A38" s="1653"/>
      <c r="B38" s="2029">
        <v>6</v>
      </c>
      <c r="C38" s="2057"/>
      <c r="D38" s="1720"/>
      <c r="E38" s="1720"/>
      <c r="F38" s="1720"/>
      <c r="G38" s="1721"/>
      <c r="H38" s="2072" t="s">
        <v>79</v>
      </c>
      <c r="I38" s="388" t="s">
        <v>47</v>
      </c>
      <c r="J38" s="316"/>
      <c r="K38" s="316"/>
      <c r="L38" s="316"/>
      <c r="M38" s="316"/>
      <c r="N38" s="316"/>
      <c r="O38" s="316"/>
      <c r="P38" s="316"/>
      <c r="Q38" s="316"/>
      <c r="R38" s="316"/>
      <c r="S38" s="316"/>
      <c r="T38" s="316"/>
      <c r="U38" s="316"/>
      <c r="V38" s="289">
        <f t="shared" si="6"/>
        <v>0</v>
      </c>
      <c r="W38" s="2077"/>
      <c r="X38" s="290">
        <f>V38*W38</f>
        <v>0</v>
      </c>
      <c r="Y38" s="2028"/>
      <c r="Z38" s="1720"/>
      <c r="AA38" s="1721"/>
      <c r="AB38" s="2028"/>
      <c r="AC38" s="1720"/>
      <c r="AD38" s="1721"/>
      <c r="AE38" s="318"/>
      <c r="AF38" s="318"/>
      <c r="AG38" s="2028"/>
      <c r="AH38" s="1720"/>
      <c r="AI38" s="1721"/>
      <c r="AJ38" s="319"/>
      <c r="AK38" s="319"/>
      <c r="AL38" s="319"/>
      <c r="AM38" s="319"/>
      <c r="AN38" s="319"/>
      <c r="AO38" s="319"/>
      <c r="AP38" s="319"/>
      <c r="AQ38" s="2026"/>
      <c r="AR38" s="1720"/>
      <c r="AS38" s="1872"/>
      <c r="AT38" s="267"/>
      <c r="AU38" s="267"/>
      <c r="AV38" s="267"/>
      <c r="AW38" s="267"/>
      <c r="AX38" s="267"/>
      <c r="AY38" s="267"/>
      <c r="AZ38" s="267"/>
      <c r="BA38" s="267"/>
      <c r="BB38" s="267"/>
    </row>
    <row r="39" spans="1:54" ht="12.75" hidden="1" customHeight="1">
      <c r="A39" s="1653"/>
      <c r="B39" s="1619"/>
      <c r="C39" s="1679"/>
      <c r="D39" s="1722"/>
      <c r="E39" s="1722"/>
      <c r="F39" s="1722"/>
      <c r="G39" s="1648"/>
      <c r="H39" s="1619"/>
      <c r="I39" s="388" t="s">
        <v>48</v>
      </c>
      <c r="J39" s="316"/>
      <c r="K39" s="316"/>
      <c r="L39" s="316"/>
      <c r="M39" s="316"/>
      <c r="N39" s="316"/>
      <c r="O39" s="316"/>
      <c r="P39" s="316"/>
      <c r="Q39" s="316"/>
      <c r="R39" s="316"/>
      <c r="S39" s="316"/>
      <c r="T39" s="316"/>
      <c r="U39" s="316"/>
      <c r="V39" s="313">
        <f t="shared" si="6"/>
        <v>0</v>
      </c>
      <c r="W39" s="1619"/>
      <c r="X39" s="297">
        <f>+V39*W38</f>
        <v>0</v>
      </c>
      <c r="Y39" s="1679"/>
      <c r="Z39" s="1722"/>
      <c r="AA39" s="1648"/>
      <c r="AB39" s="1679"/>
      <c r="AC39" s="1722"/>
      <c r="AD39" s="1648"/>
      <c r="AE39" s="318"/>
      <c r="AF39" s="318"/>
      <c r="AG39" s="1679"/>
      <c r="AH39" s="1722"/>
      <c r="AI39" s="1648"/>
      <c r="AJ39" s="319"/>
      <c r="AK39" s="319"/>
      <c r="AL39" s="319"/>
      <c r="AM39" s="319"/>
      <c r="AN39" s="319"/>
      <c r="AO39" s="319"/>
      <c r="AP39" s="319"/>
      <c r="AQ39" s="1679"/>
      <c r="AR39" s="1722"/>
      <c r="AS39" s="2067"/>
      <c r="AT39" s="267"/>
      <c r="AU39" s="267"/>
      <c r="AV39" s="267"/>
      <c r="AW39" s="267"/>
      <c r="AX39" s="267"/>
      <c r="AY39" s="267"/>
      <c r="AZ39" s="267"/>
      <c r="BA39" s="267"/>
      <c r="BB39" s="267"/>
    </row>
    <row r="40" spans="1:54" ht="12.75" hidden="1" customHeight="1">
      <c r="A40" s="1653"/>
      <c r="B40" s="2029">
        <v>7</v>
      </c>
      <c r="C40" s="2057"/>
      <c r="D40" s="1720"/>
      <c r="E40" s="1720"/>
      <c r="F40" s="1720"/>
      <c r="G40" s="1721"/>
      <c r="H40" s="2072" t="s">
        <v>79</v>
      </c>
      <c r="I40" s="388" t="s">
        <v>47</v>
      </c>
      <c r="J40" s="316"/>
      <c r="K40" s="316"/>
      <c r="L40" s="316"/>
      <c r="M40" s="316"/>
      <c r="N40" s="316"/>
      <c r="O40" s="316"/>
      <c r="P40" s="316"/>
      <c r="Q40" s="316"/>
      <c r="R40" s="316"/>
      <c r="S40" s="316"/>
      <c r="T40" s="316"/>
      <c r="U40" s="316"/>
      <c r="V40" s="289">
        <f t="shared" si="6"/>
        <v>0</v>
      </c>
      <c r="W40" s="2077"/>
      <c r="X40" s="290">
        <f>V40*W40</f>
        <v>0</v>
      </c>
      <c r="Y40" s="2028"/>
      <c r="Z40" s="1720"/>
      <c r="AA40" s="1721"/>
      <c r="AB40" s="2028"/>
      <c r="AC40" s="1720"/>
      <c r="AD40" s="1721"/>
      <c r="AE40" s="318"/>
      <c r="AF40" s="318"/>
      <c r="AG40" s="2028"/>
      <c r="AH40" s="1720"/>
      <c r="AI40" s="1721"/>
      <c r="AJ40" s="319"/>
      <c r="AK40" s="319"/>
      <c r="AL40" s="319"/>
      <c r="AM40" s="319"/>
      <c r="AN40" s="319"/>
      <c r="AO40" s="319"/>
      <c r="AP40" s="319"/>
      <c r="AQ40" s="2026"/>
      <c r="AR40" s="1720"/>
      <c r="AS40" s="1872"/>
      <c r="AT40" s="267"/>
      <c r="AU40" s="267"/>
      <c r="AV40" s="267"/>
      <c r="AW40" s="267"/>
      <c r="AX40" s="267"/>
      <c r="AY40" s="267"/>
      <c r="AZ40" s="267"/>
      <c r="BA40" s="267"/>
      <c r="BB40" s="267"/>
    </row>
    <row r="41" spans="1:54" ht="12.75" hidden="1" customHeight="1">
      <c r="A41" s="1814"/>
      <c r="B41" s="1619"/>
      <c r="C41" s="1679"/>
      <c r="D41" s="1722"/>
      <c r="E41" s="1722"/>
      <c r="F41" s="1722"/>
      <c r="G41" s="1648"/>
      <c r="H41" s="1619"/>
      <c r="I41" s="388" t="s">
        <v>48</v>
      </c>
      <c r="J41" s="316"/>
      <c r="K41" s="316"/>
      <c r="L41" s="316"/>
      <c r="M41" s="316"/>
      <c r="N41" s="316"/>
      <c r="O41" s="316"/>
      <c r="P41" s="316"/>
      <c r="Q41" s="316"/>
      <c r="R41" s="316"/>
      <c r="S41" s="316"/>
      <c r="T41" s="316"/>
      <c r="U41" s="316"/>
      <c r="V41" s="322">
        <f t="shared" si="6"/>
        <v>0</v>
      </c>
      <c r="W41" s="2078"/>
      <c r="X41" s="323">
        <f>+V41*W40</f>
        <v>0</v>
      </c>
      <c r="Y41" s="1679"/>
      <c r="Z41" s="1722"/>
      <c r="AA41" s="1648"/>
      <c r="AB41" s="1679"/>
      <c r="AC41" s="1722"/>
      <c r="AD41" s="1648"/>
      <c r="AE41" s="318"/>
      <c r="AF41" s="318"/>
      <c r="AG41" s="1679"/>
      <c r="AH41" s="1722"/>
      <c r="AI41" s="1648"/>
      <c r="AJ41" s="319"/>
      <c r="AK41" s="319"/>
      <c r="AL41" s="319"/>
      <c r="AM41" s="319"/>
      <c r="AN41" s="319"/>
      <c r="AO41" s="319"/>
      <c r="AP41" s="319"/>
      <c r="AQ41" s="1679"/>
      <c r="AR41" s="1722"/>
      <c r="AS41" s="2067"/>
      <c r="AT41" s="267"/>
      <c r="AU41" s="267"/>
      <c r="AV41" s="267"/>
      <c r="AW41" s="267"/>
      <c r="AX41" s="267"/>
      <c r="AY41" s="267"/>
      <c r="AZ41" s="267"/>
      <c r="BA41" s="267"/>
      <c r="BB41" s="267"/>
    </row>
    <row r="42" spans="1:54" ht="12.75" customHeight="1">
      <c r="A42" s="2046"/>
      <c r="B42" s="2060" t="s">
        <v>103</v>
      </c>
      <c r="C42" s="1720"/>
      <c r="D42" s="1720"/>
      <c r="E42" s="1720"/>
      <c r="F42" s="1720"/>
      <c r="G42" s="1721"/>
      <c r="H42" s="2083" t="s">
        <v>79</v>
      </c>
      <c r="I42" s="326" t="s">
        <v>47</v>
      </c>
      <c r="J42" s="354">
        <f t="shared" ref="J42:U42" si="7">+J28*$W$28+J30*$W$30+J32*$W$32</f>
        <v>8.4083350000000001E-2</v>
      </c>
      <c r="K42" s="354">
        <f t="shared" si="7"/>
        <v>7.8199850000000001E-2</v>
      </c>
      <c r="L42" s="354">
        <f t="shared" si="7"/>
        <v>8.4766739999999993E-2</v>
      </c>
      <c r="M42" s="354">
        <f t="shared" si="7"/>
        <v>8.3299999999999999E-2</v>
      </c>
      <c r="N42" s="354">
        <f t="shared" si="7"/>
        <v>8.3299999999999999E-2</v>
      </c>
      <c r="O42" s="354">
        <f t="shared" si="7"/>
        <v>8.3299999999999999E-2</v>
      </c>
      <c r="P42" s="354">
        <f t="shared" si="7"/>
        <v>8.3299999999999999E-2</v>
      </c>
      <c r="Q42" s="354">
        <f t="shared" si="7"/>
        <v>8.3299999999999999E-2</v>
      </c>
      <c r="R42" s="354">
        <f t="shared" si="7"/>
        <v>8.3299999999999999E-2</v>
      </c>
      <c r="S42" s="354">
        <f t="shared" si="7"/>
        <v>8.3299999999999999E-2</v>
      </c>
      <c r="T42" s="354">
        <f t="shared" si="7"/>
        <v>8.3299999999999999E-2</v>
      </c>
      <c r="U42" s="354">
        <f t="shared" si="7"/>
        <v>8.6550059999999998E-2</v>
      </c>
      <c r="V42" s="331">
        <f t="shared" si="6"/>
        <v>1.0000000000000002</v>
      </c>
      <c r="W42" s="2076">
        <f>SUM(W28+W30+W32+W34+W36+W38+W40)</f>
        <v>0.99999999999999989</v>
      </c>
      <c r="X42" s="331">
        <f>V42*W42</f>
        <v>1</v>
      </c>
      <c r="Y42" s="2034"/>
      <c r="Z42" s="1720"/>
      <c r="AA42" s="1721"/>
      <c r="AB42" s="2034"/>
      <c r="AC42" s="1720"/>
      <c r="AD42" s="1721"/>
      <c r="AE42" s="2033"/>
      <c r="AF42" s="2033"/>
      <c r="AG42" s="2034"/>
      <c r="AH42" s="1720"/>
      <c r="AI42" s="1721"/>
      <c r="AJ42" s="2033"/>
      <c r="AK42" s="2033"/>
      <c r="AL42" s="2033"/>
      <c r="AM42" s="2033"/>
      <c r="AN42" s="2033"/>
      <c r="AO42" s="2033"/>
      <c r="AP42" s="2033"/>
      <c r="AQ42" s="2034"/>
      <c r="AR42" s="1720"/>
      <c r="AS42" s="1721"/>
      <c r="AT42" s="332"/>
      <c r="AU42" s="267"/>
      <c r="AV42" s="267"/>
      <c r="AW42" s="267"/>
      <c r="AX42" s="267"/>
      <c r="AY42" s="267"/>
      <c r="AZ42" s="267"/>
      <c r="BA42" s="267"/>
      <c r="BB42" s="267"/>
    </row>
    <row r="43" spans="1:54" ht="12.75" customHeight="1">
      <c r="A43" s="1617"/>
      <c r="B43" s="1679"/>
      <c r="C43" s="1722"/>
      <c r="D43" s="1722"/>
      <c r="E43" s="1722"/>
      <c r="F43" s="1722"/>
      <c r="G43" s="1648"/>
      <c r="H43" s="1619"/>
      <c r="I43" s="326" t="s">
        <v>48</v>
      </c>
      <c r="J43" s="354">
        <f>J29*$W$28+J31*$W$30+J33*W32+J35+J37+J39+J41</f>
        <v>8.4083350000000001E-2</v>
      </c>
      <c r="K43" s="335">
        <f t="shared" ref="K43:U43" si="8">K29*$W$28+K31*$W$30+K33*$W$32</f>
        <v>7.8199850000000001E-2</v>
      </c>
      <c r="L43" s="335">
        <f t="shared" si="8"/>
        <v>8.4433389999999997E-2</v>
      </c>
      <c r="M43" s="335">
        <f t="shared" si="8"/>
        <v>8.1916650000000008E-2</v>
      </c>
      <c r="N43" s="335">
        <f t="shared" si="8"/>
        <v>9.0499949999999996E-2</v>
      </c>
      <c r="O43" s="335">
        <f t="shared" si="8"/>
        <v>7.0333400000000004E-2</v>
      </c>
      <c r="P43" s="335">
        <f t="shared" si="8"/>
        <v>0.1066665</v>
      </c>
      <c r="Q43" s="335">
        <f t="shared" si="8"/>
        <v>8.4299959999999993E-2</v>
      </c>
      <c r="R43" s="335">
        <f t="shared" si="8"/>
        <v>8.3299999999999999E-2</v>
      </c>
      <c r="S43" s="335">
        <f t="shared" si="8"/>
        <v>9.0083349999999993E-2</v>
      </c>
      <c r="T43" s="335">
        <f t="shared" si="8"/>
        <v>8.5666599999999996E-2</v>
      </c>
      <c r="U43" s="335">
        <f t="shared" si="8"/>
        <v>6.0517000000000001E-2</v>
      </c>
      <c r="V43" s="336">
        <f t="shared" si="6"/>
        <v>1</v>
      </c>
      <c r="W43" s="1617"/>
      <c r="X43" s="338">
        <f>+V43*W42</f>
        <v>0.99999999999999989</v>
      </c>
      <c r="Y43" s="1696"/>
      <c r="Z43" s="1666"/>
      <c r="AA43" s="1651"/>
      <c r="AB43" s="1696"/>
      <c r="AC43" s="1666"/>
      <c r="AD43" s="1651"/>
      <c r="AE43" s="1617"/>
      <c r="AF43" s="1617"/>
      <c r="AG43" s="1696"/>
      <c r="AH43" s="1666"/>
      <c r="AI43" s="1651"/>
      <c r="AJ43" s="1617"/>
      <c r="AK43" s="1617"/>
      <c r="AL43" s="1617"/>
      <c r="AM43" s="1617"/>
      <c r="AN43" s="1617"/>
      <c r="AO43" s="1617"/>
      <c r="AP43" s="1617"/>
      <c r="AQ43" s="1696"/>
      <c r="AR43" s="1666"/>
      <c r="AS43" s="1651"/>
      <c r="AT43" s="332"/>
      <c r="AU43" s="267"/>
      <c r="AV43" s="267"/>
      <c r="AW43" s="267"/>
      <c r="AX43" s="267"/>
      <c r="AY43" s="267"/>
      <c r="AZ43" s="267"/>
      <c r="BA43" s="267"/>
      <c r="BB43" s="267"/>
    </row>
    <row r="44" spans="1:54" ht="24.75" customHeight="1">
      <c r="A44" s="2048" t="s">
        <v>107</v>
      </c>
      <c r="B44" s="1664"/>
      <c r="C44" s="264" t="s">
        <v>108</v>
      </c>
      <c r="D44" s="264" t="s">
        <v>109</v>
      </c>
      <c r="E44" s="264" t="s">
        <v>28</v>
      </c>
      <c r="F44" s="264" t="s">
        <v>110</v>
      </c>
      <c r="G44" s="262" t="s">
        <v>111</v>
      </c>
      <c r="H44" s="2030" t="s">
        <v>112</v>
      </c>
      <c r="I44" s="2031"/>
      <c r="J44" s="264" t="s">
        <v>63</v>
      </c>
      <c r="K44" s="264" t="s">
        <v>64</v>
      </c>
      <c r="L44" s="264" t="s">
        <v>65</v>
      </c>
      <c r="M44" s="264" t="s">
        <v>66</v>
      </c>
      <c r="N44" s="264" t="s">
        <v>67</v>
      </c>
      <c r="O44" s="264" t="s">
        <v>68</v>
      </c>
      <c r="P44" s="264" t="s">
        <v>69</v>
      </c>
      <c r="Q44" s="264" t="s">
        <v>70</v>
      </c>
      <c r="R44" s="264" t="s">
        <v>71</v>
      </c>
      <c r="S44" s="264" t="s">
        <v>72</v>
      </c>
      <c r="T44" s="264" t="s">
        <v>73</v>
      </c>
      <c r="U44" s="264" t="s">
        <v>74</v>
      </c>
      <c r="V44" s="264" t="s">
        <v>75</v>
      </c>
      <c r="W44" s="264" t="s">
        <v>76</v>
      </c>
      <c r="X44" s="264" t="s">
        <v>77</v>
      </c>
      <c r="Y44" s="2030" t="s">
        <v>113</v>
      </c>
      <c r="Z44" s="2036"/>
      <c r="AA44" s="2031"/>
      <c r="AB44" s="2030" t="s">
        <v>114</v>
      </c>
      <c r="AC44" s="2036"/>
      <c r="AD44" s="2031"/>
      <c r="AE44" s="266" t="s">
        <v>115</v>
      </c>
      <c r="AF44" s="266" t="s">
        <v>116</v>
      </c>
      <c r="AG44" s="2030" t="s">
        <v>117</v>
      </c>
      <c r="AH44" s="2036"/>
      <c r="AI44" s="2031"/>
      <c r="AJ44" s="266" t="s">
        <v>118</v>
      </c>
      <c r="AK44" s="266" t="s">
        <v>119</v>
      </c>
      <c r="AL44" s="266" t="s">
        <v>120</v>
      </c>
      <c r="AM44" s="265" t="s">
        <v>427</v>
      </c>
      <c r="AN44" s="265" t="s">
        <v>122</v>
      </c>
      <c r="AO44" s="266" t="s">
        <v>123</v>
      </c>
      <c r="AP44" s="266" t="s">
        <v>124</v>
      </c>
      <c r="AQ44" s="2030" t="s">
        <v>125</v>
      </c>
      <c r="AR44" s="2036"/>
      <c r="AS44" s="2037"/>
      <c r="AT44" s="267"/>
      <c r="AU44" s="267"/>
      <c r="AV44" s="267"/>
      <c r="AW44" s="267"/>
      <c r="AX44" s="267"/>
      <c r="AY44" s="267"/>
      <c r="AZ44" s="267"/>
      <c r="BA44" s="267"/>
      <c r="BB44" s="267"/>
    </row>
    <row r="45" spans="1:54" ht="40.5" customHeight="1">
      <c r="A45" s="1796"/>
      <c r="B45" s="1713"/>
      <c r="C45" s="2046" t="s">
        <v>428</v>
      </c>
      <c r="D45" s="2046" t="s">
        <v>240</v>
      </c>
      <c r="E45" s="2046">
        <v>51</v>
      </c>
      <c r="F45" s="2046" t="s">
        <v>539</v>
      </c>
      <c r="G45" s="2046" t="s">
        <v>300</v>
      </c>
      <c r="H45" s="2041" t="s">
        <v>47</v>
      </c>
      <c r="I45" s="1701"/>
      <c r="J45" s="442"/>
      <c r="K45" s="443"/>
      <c r="L45" s="442"/>
      <c r="M45" s="443"/>
      <c r="N45" s="443"/>
      <c r="O45" s="344">
        <v>12.75</v>
      </c>
      <c r="P45" s="344">
        <v>12.75</v>
      </c>
      <c r="Q45" s="344">
        <v>5.0994899999999994</v>
      </c>
      <c r="R45" s="344">
        <v>7.2249149999999993</v>
      </c>
      <c r="S45" s="344">
        <v>8.9247449999999997</v>
      </c>
      <c r="T45" s="344">
        <v>2.1254249999999999</v>
      </c>
      <c r="U45" s="344">
        <v>2.1254249999999999</v>
      </c>
      <c r="V45" s="444">
        <f t="shared" ref="V45:V46" si="9">SUM(J45:U45)</f>
        <v>51</v>
      </c>
      <c r="W45" s="2039">
        <v>0.2</v>
      </c>
      <c r="X45" s="273">
        <f>+(V45/V45)*W45</f>
        <v>0.2</v>
      </c>
      <c r="Y45" s="2073"/>
      <c r="Z45" s="1720"/>
      <c r="AA45" s="1721"/>
      <c r="AB45" s="2073"/>
      <c r="AC45" s="1720"/>
      <c r="AD45" s="1721"/>
      <c r="AE45" s="2032" t="s">
        <v>540</v>
      </c>
      <c r="AF45" s="2032" t="s">
        <v>541</v>
      </c>
      <c r="AG45" s="2035" t="s">
        <v>542</v>
      </c>
      <c r="AH45" s="1720"/>
      <c r="AI45" s="1721"/>
      <c r="AJ45" s="2032" t="s">
        <v>543</v>
      </c>
      <c r="AK45" s="2032" t="s">
        <v>544</v>
      </c>
      <c r="AL45" s="2032" t="s">
        <v>545</v>
      </c>
      <c r="AM45" s="2032" t="s">
        <v>546</v>
      </c>
      <c r="AN45" s="2032" t="s">
        <v>547</v>
      </c>
      <c r="AO45" s="2032" t="s">
        <v>548</v>
      </c>
      <c r="AP45" s="2032" t="s">
        <v>549</v>
      </c>
      <c r="AQ45" s="2035" t="s">
        <v>550</v>
      </c>
      <c r="AR45" s="1720"/>
      <c r="AS45" s="1721"/>
      <c r="AT45" s="267"/>
      <c r="AU45" s="267"/>
      <c r="AV45" s="267"/>
      <c r="AW45" s="267"/>
      <c r="AX45" s="267"/>
      <c r="AY45" s="267"/>
      <c r="AZ45" s="267"/>
      <c r="BA45" s="267"/>
      <c r="BB45" s="267"/>
    </row>
    <row r="46" spans="1:54" ht="40.5" customHeight="1">
      <c r="A46" s="2062"/>
      <c r="B46" s="1648"/>
      <c r="C46" s="1619"/>
      <c r="D46" s="1619"/>
      <c r="E46" s="1619"/>
      <c r="F46" s="1619"/>
      <c r="G46" s="1619"/>
      <c r="H46" s="2081" t="s">
        <v>78</v>
      </c>
      <c r="I46" s="1648"/>
      <c r="J46" s="445"/>
      <c r="K46" s="446"/>
      <c r="L46" s="445"/>
      <c r="M46" s="446"/>
      <c r="N46" s="445"/>
      <c r="O46" s="347">
        <v>12.75</v>
      </c>
      <c r="P46" s="347">
        <v>12.75</v>
      </c>
      <c r="Q46" s="347">
        <v>5.0999999999999996</v>
      </c>
      <c r="R46" s="347">
        <v>7.22</v>
      </c>
      <c r="S46" s="347">
        <v>8.92</v>
      </c>
      <c r="T46" s="347">
        <v>2.13</v>
      </c>
      <c r="U46" s="347">
        <v>2.13</v>
      </c>
      <c r="V46" s="447">
        <f t="shared" si="9"/>
        <v>51.000000000000007</v>
      </c>
      <c r="W46" s="1616"/>
      <c r="X46" s="273">
        <f>+V46/V45*W45</f>
        <v>0.20000000000000007</v>
      </c>
      <c r="Y46" s="1679"/>
      <c r="Z46" s="1722"/>
      <c r="AA46" s="1648"/>
      <c r="AB46" s="1679"/>
      <c r="AC46" s="1722"/>
      <c r="AD46" s="1648"/>
      <c r="AE46" s="1619"/>
      <c r="AF46" s="1619"/>
      <c r="AG46" s="1679"/>
      <c r="AH46" s="1722"/>
      <c r="AI46" s="1648"/>
      <c r="AJ46" s="1619"/>
      <c r="AK46" s="1619"/>
      <c r="AL46" s="1619"/>
      <c r="AM46" s="1619"/>
      <c r="AN46" s="1619"/>
      <c r="AO46" s="1619"/>
      <c r="AP46" s="1619"/>
      <c r="AQ46" s="1679"/>
      <c r="AR46" s="1722"/>
      <c r="AS46" s="1648"/>
      <c r="AT46" s="267"/>
      <c r="AU46" s="267"/>
      <c r="AV46" s="267"/>
      <c r="AW46" s="267"/>
      <c r="AX46" s="267"/>
      <c r="AY46" s="267"/>
      <c r="AZ46" s="267"/>
      <c r="BA46" s="267"/>
      <c r="BB46" s="267"/>
    </row>
    <row r="47" spans="1:54" ht="12.75" customHeight="1">
      <c r="A47" s="2063" t="s">
        <v>551</v>
      </c>
      <c r="B47" s="2047" t="s">
        <v>34</v>
      </c>
      <c r="C47" s="1700"/>
      <c r="D47" s="1700"/>
      <c r="E47" s="1700"/>
      <c r="F47" s="1700"/>
      <c r="G47" s="1700"/>
      <c r="H47" s="1700"/>
      <c r="I47" s="1700"/>
      <c r="J47" s="1700"/>
      <c r="K47" s="1700"/>
      <c r="L47" s="1700"/>
      <c r="M47" s="1700"/>
      <c r="N47" s="1700"/>
      <c r="O47" s="1700"/>
      <c r="P47" s="1700"/>
      <c r="Q47" s="1700"/>
      <c r="R47" s="1700"/>
      <c r="S47" s="1700"/>
      <c r="T47" s="1700"/>
      <c r="U47" s="1700"/>
      <c r="V47" s="1700"/>
      <c r="W47" s="1700"/>
      <c r="X47" s="1700"/>
      <c r="Y47" s="1700"/>
      <c r="Z47" s="1700"/>
      <c r="AA47" s="1700"/>
      <c r="AB47" s="1700"/>
      <c r="AC47" s="1700"/>
      <c r="AD47" s="1700"/>
      <c r="AE47" s="1700"/>
      <c r="AF47" s="1700"/>
      <c r="AG47" s="1700"/>
      <c r="AH47" s="1700"/>
      <c r="AI47" s="1700"/>
      <c r="AJ47" s="1700"/>
      <c r="AK47" s="1700"/>
      <c r="AL47" s="1700"/>
      <c r="AM47" s="1700"/>
      <c r="AN47" s="1700"/>
      <c r="AO47" s="1700"/>
      <c r="AP47" s="1700"/>
      <c r="AQ47" s="1700"/>
      <c r="AR47" s="1700"/>
      <c r="AS47" s="1874"/>
      <c r="AT47" s="267"/>
      <c r="AU47" s="267"/>
      <c r="AV47" s="267"/>
      <c r="AW47" s="267"/>
      <c r="AX47" s="267"/>
      <c r="AY47" s="267"/>
      <c r="AZ47" s="267"/>
      <c r="BA47" s="267"/>
      <c r="BB47" s="267"/>
    </row>
    <row r="48" spans="1:54" ht="22.5" customHeight="1">
      <c r="A48" s="1653"/>
      <c r="B48" s="2028">
        <v>1</v>
      </c>
      <c r="C48" s="2094" t="s">
        <v>552</v>
      </c>
      <c r="D48" s="1720"/>
      <c r="E48" s="1720"/>
      <c r="F48" s="1720"/>
      <c r="G48" s="1721"/>
      <c r="H48" s="2072" t="s">
        <v>79</v>
      </c>
      <c r="I48" s="388" t="s">
        <v>47</v>
      </c>
      <c r="J48" s="288"/>
      <c r="K48" s="288"/>
      <c r="L48" s="288"/>
      <c r="M48" s="288"/>
      <c r="N48" s="288"/>
      <c r="O48" s="376">
        <v>0.5</v>
      </c>
      <c r="P48" s="376">
        <v>0.5</v>
      </c>
      <c r="Q48" s="288"/>
      <c r="R48" s="288"/>
      <c r="S48" s="288"/>
      <c r="T48" s="288"/>
      <c r="U48" s="288"/>
      <c r="V48" s="289">
        <f t="shared" ref="V48:V63" si="10">SUM(J48:U48)</f>
        <v>1</v>
      </c>
      <c r="W48" s="2056">
        <v>0.5</v>
      </c>
      <c r="X48" s="290">
        <f>V48*W48</f>
        <v>0.5</v>
      </c>
      <c r="Y48" s="2028"/>
      <c r="Z48" s="1720"/>
      <c r="AA48" s="1721"/>
      <c r="AB48" s="2028"/>
      <c r="AC48" s="1720"/>
      <c r="AD48" s="1721"/>
      <c r="AE48" s="2029"/>
      <c r="AF48" s="2027" t="s">
        <v>553</v>
      </c>
      <c r="AG48" s="2026" t="s">
        <v>553</v>
      </c>
      <c r="AH48" s="1720"/>
      <c r="AI48" s="1721"/>
      <c r="AJ48" s="2027" t="s">
        <v>554</v>
      </c>
      <c r="AK48" s="2027"/>
      <c r="AL48" s="2027"/>
      <c r="AM48" s="2027" t="s">
        <v>555</v>
      </c>
      <c r="AN48" s="2027" t="s">
        <v>556</v>
      </c>
      <c r="AO48" s="2027"/>
      <c r="AP48" s="2027"/>
      <c r="AQ48" s="2026"/>
      <c r="AR48" s="1720"/>
      <c r="AS48" s="1872"/>
      <c r="AT48" s="267"/>
      <c r="AU48" s="267"/>
      <c r="AV48" s="267"/>
      <c r="AW48" s="267"/>
      <c r="AX48" s="267"/>
      <c r="AY48" s="267"/>
      <c r="AZ48" s="267"/>
      <c r="BA48" s="267"/>
      <c r="BB48" s="267"/>
    </row>
    <row r="49" spans="1:54" ht="22.5" customHeight="1">
      <c r="A49" s="1653"/>
      <c r="B49" s="1679"/>
      <c r="C49" s="1679"/>
      <c r="D49" s="1722"/>
      <c r="E49" s="1722"/>
      <c r="F49" s="1722"/>
      <c r="G49" s="1648"/>
      <c r="H49" s="1619"/>
      <c r="I49" s="388" t="s">
        <v>48</v>
      </c>
      <c r="J49" s="294"/>
      <c r="K49" s="294"/>
      <c r="L49" s="294"/>
      <c r="M49" s="294"/>
      <c r="N49" s="294"/>
      <c r="O49" s="379">
        <v>0.5</v>
      </c>
      <c r="P49" s="379">
        <v>0.5</v>
      </c>
      <c r="Q49" s="294"/>
      <c r="R49" s="294"/>
      <c r="S49" s="294"/>
      <c r="T49" s="294"/>
      <c r="U49" s="294"/>
      <c r="V49" s="296">
        <f t="shared" si="10"/>
        <v>1</v>
      </c>
      <c r="W49" s="1619"/>
      <c r="X49" s="297">
        <f>+V49*W48</f>
        <v>0.5</v>
      </c>
      <c r="Y49" s="1679"/>
      <c r="Z49" s="1722"/>
      <c r="AA49" s="1648"/>
      <c r="AB49" s="1679"/>
      <c r="AC49" s="1722"/>
      <c r="AD49" s="1648"/>
      <c r="AE49" s="1619"/>
      <c r="AF49" s="1619"/>
      <c r="AG49" s="1679"/>
      <c r="AH49" s="1722"/>
      <c r="AI49" s="1648"/>
      <c r="AJ49" s="1619"/>
      <c r="AK49" s="1619"/>
      <c r="AL49" s="1619"/>
      <c r="AM49" s="1619"/>
      <c r="AN49" s="1619"/>
      <c r="AO49" s="1619"/>
      <c r="AP49" s="1619"/>
      <c r="AQ49" s="1679"/>
      <c r="AR49" s="1722"/>
      <c r="AS49" s="2067"/>
      <c r="AT49" s="267"/>
      <c r="AU49" s="267"/>
      <c r="AV49" s="267"/>
      <c r="AW49" s="267"/>
      <c r="AX49" s="267"/>
      <c r="AY49" s="267"/>
      <c r="AZ49" s="267"/>
      <c r="BA49" s="267"/>
      <c r="BB49" s="267"/>
    </row>
    <row r="50" spans="1:54" ht="28.5" customHeight="1">
      <c r="A50" s="1653"/>
      <c r="B50" s="2028">
        <v>2</v>
      </c>
      <c r="C50" s="2094" t="s">
        <v>557</v>
      </c>
      <c r="D50" s="1720"/>
      <c r="E50" s="1720"/>
      <c r="F50" s="1720"/>
      <c r="G50" s="1721"/>
      <c r="H50" s="2072" t="s">
        <v>79</v>
      </c>
      <c r="I50" s="388" t="s">
        <v>47</v>
      </c>
      <c r="J50" s="288"/>
      <c r="K50" s="288"/>
      <c r="L50" s="288"/>
      <c r="M50" s="288"/>
      <c r="N50" s="288"/>
      <c r="O50" s="288"/>
      <c r="P50" s="288"/>
      <c r="Q50" s="376">
        <v>0.3</v>
      </c>
      <c r="R50" s="376">
        <v>0.3</v>
      </c>
      <c r="S50" s="376">
        <v>0.4</v>
      </c>
      <c r="T50" s="288"/>
      <c r="U50" s="288"/>
      <c r="V50" s="289">
        <f t="shared" si="10"/>
        <v>1</v>
      </c>
      <c r="W50" s="2056">
        <v>0.33329999999999999</v>
      </c>
      <c r="X50" s="290">
        <f>V50*W50</f>
        <v>0.33329999999999999</v>
      </c>
      <c r="Y50" s="2028"/>
      <c r="Z50" s="1720"/>
      <c r="AA50" s="1721"/>
      <c r="AB50" s="2028"/>
      <c r="AC50" s="1720"/>
      <c r="AD50" s="1721"/>
      <c r="AE50" s="2029"/>
      <c r="AF50" s="2029"/>
      <c r="AG50" s="2028"/>
      <c r="AH50" s="1720"/>
      <c r="AI50" s="1721"/>
      <c r="AJ50" s="2029"/>
      <c r="AK50" s="2027" t="s">
        <v>558</v>
      </c>
      <c r="AL50" s="2027" t="s">
        <v>559</v>
      </c>
      <c r="AM50" s="2027" t="s">
        <v>560</v>
      </c>
      <c r="AN50" s="2027" t="s">
        <v>561</v>
      </c>
      <c r="AO50" s="2027"/>
      <c r="AP50" s="2027"/>
      <c r="AQ50" s="2026" t="s">
        <v>562</v>
      </c>
      <c r="AR50" s="1720"/>
      <c r="AS50" s="1872"/>
      <c r="AT50" s="267"/>
      <c r="AU50" s="267"/>
      <c r="AV50" s="267"/>
      <c r="AW50" s="267"/>
      <c r="AX50" s="267"/>
      <c r="AY50" s="267"/>
      <c r="AZ50" s="267"/>
      <c r="BA50" s="267"/>
      <c r="BB50" s="267"/>
    </row>
    <row r="51" spans="1:54" ht="30" customHeight="1">
      <c r="A51" s="1653"/>
      <c r="B51" s="1679"/>
      <c r="C51" s="1679"/>
      <c r="D51" s="1722"/>
      <c r="E51" s="1722"/>
      <c r="F51" s="1722"/>
      <c r="G51" s="1648"/>
      <c r="H51" s="1619"/>
      <c r="I51" s="388" t="s">
        <v>48</v>
      </c>
      <c r="J51" s="294"/>
      <c r="K51" s="294"/>
      <c r="L51" s="294"/>
      <c r="M51" s="294"/>
      <c r="N51" s="294"/>
      <c r="O51" s="294"/>
      <c r="P51" s="294"/>
      <c r="Q51" s="379">
        <v>0.3</v>
      </c>
      <c r="R51" s="379">
        <v>0.3</v>
      </c>
      <c r="S51" s="379">
        <v>0.4</v>
      </c>
      <c r="T51" s="294"/>
      <c r="U51" s="294"/>
      <c r="V51" s="296">
        <f t="shared" si="10"/>
        <v>1</v>
      </c>
      <c r="W51" s="1619"/>
      <c r="X51" s="297">
        <f>+V51*W50</f>
        <v>0.33329999999999999</v>
      </c>
      <c r="Y51" s="1679"/>
      <c r="Z51" s="1722"/>
      <c r="AA51" s="1648"/>
      <c r="AB51" s="1679"/>
      <c r="AC51" s="1722"/>
      <c r="AD51" s="1648"/>
      <c r="AE51" s="1619"/>
      <c r="AF51" s="1619"/>
      <c r="AG51" s="1679"/>
      <c r="AH51" s="1722"/>
      <c r="AI51" s="1648"/>
      <c r="AJ51" s="1619"/>
      <c r="AK51" s="1619"/>
      <c r="AL51" s="1619"/>
      <c r="AM51" s="1619"/>
      <c r="AN51" s="1619"/>
      <c r="AO51" s="1619"/>
      <c r="AP51" s="1619"/>
      <c r="AQ51" s="1679"/>
      <c r="AR51" s="1722"/>
      <c r="AS51" s="2067"/>
      <c r="AT51" s="267"/>
      <c r="AU51" s="267"/>
      <c r="AV51" s="267"/>
      <c r="AW51" s="267"/>
      <c r="AX51" s="267"/>
      <c r="AY51" s="267"/>
      <c r="AZ51" s="267"/>
      <c r="BA51" s="267"/>
      <c r="BB51" s="267"/>
    </row>
    <row r="52" spans="1:54" ht="22.5" customHeight="1">
      <c r="A52" s="1653"/>
      <c r="B52" s="2028">
        <v>3</v>
      </c>
      <c r="C52" s="2094" t="s">
        <v>563</v>
      </c>
      <c r="D52" s="1720"/>
      <c r="E52" s="1720"/>
      <c r="F52" s="1720"/>
      <c r="G52" s="1721"/>
      <c r="H52" s="2072" t="s">
        <v>79</v>
      </c>
      <c r="I52" s="388" t="s">
        <v>47</v>
      </c>
      <c r="J52" s="288"/>
      <c r="K52" s="288"/>
      <c r="L52" s="288"/>
      <c r="M52" s="288"/>
      <c r="N52" s="288"/>
      <c r="O52" s="288"/>
      <c r="P52" s="288"/>
      <c r="Q52" s="288"/>
      <c r="R52" s="376">
        <v>0.25</v>
      </c>
      <c r="S52" s="376">
        <v>0.25</v>
      </c>
      <c r="T52" s="376">
        <v>0.25</v>
      </c>
      <c r="U52" s="376">
        <v>0.25</v>
      </c>
      <c r="V52" s="289">
        <f t="shared" si="10"/>
        <v>1</v>
      </c>
      <c r="W52" s="2056">
        <v>0.16669999999999999</v>
      </c>
      <c r="X52" s="290">
        <f>V52*W52</f>
        <v>0.16669999999999999</v>
      </c>
      <c r="Y52" s="2028"/>
      <c r="Z52" s="1720"/>
      <c r="AA52" s="1721"/>
      <c r="AB52" s="2028"/>
      <c r="AC52" s="1720"/>
      <c r="AD52" s="1721"/>
      <c r="AE52" s="2029"/>
      <c r="AF52" s="2029"/>
      <c r="AG52" s="2028"/>
      <c r="AH52" s="1720"/>
      <c r="AI52" s="1721"/>
      <c r="AJ52" s="2029"/>
      <c r="AK52" s="2029"/>
      <c r="AL52" s="2027" t="s">
        <v>564</v>
      </c>
      <c r="AM52" s="2027" t="s">
        <v>564</v>
      </c>
      <c r="AN52" s="2027"/>
      <c r="AO52" s="2027" t="s">
        <v>565</v>
      </c>
      <c r="AP52" s="2027" t="s">
        <v>566</v>
      </c>
      <c r="AQ52" s="2026" t="s">
        <v>567</v>
      </c>
      <c r="AR52" s="1720"/>
      <c r="AS52" s="1872"/>
      <c r="AT52" s="267"/>
      <c r="AU52" s="267"/>
      <c r="AV52" s="267"/>
      <c r="AW52" s="267"/>
      <c r="AX52" s="267"/>
      <c r="AY52" s="267"/>
      <c r="AZ52" s="267"/>
      <c r="BA52" s="267"/>
      <c r="BB52" s="267"/>
    </row>
    <row r="53" spans="1:54" ht="22.5" customHeight="1">
      <c r="A53" s="1653"/>
      <c r="B53" s="1679"/>
      <c r="C53" s="1679"/>
      <c r="D53" s="1722"/>
      <c r="E53" s="1722"/>
      <c r="F53" s="1722"/>
      <c r="G53" s="1648"/>
      <c r="H53" s="1619"/>
      <c r="I53" s="388" t="s">
        <v>48</v>
      </c>
      <c r="J53" s="294"/>
      <c r="K53" s="294"/>
      <c r="L53" s="294"/>
      <c r="M53" s="294"/>
      <c r="N53" s="294"/>
      <c r="O53" s="294"/>
      <c r="P53" s="294"/>
      <c r="Q53" s="294"/>
      <c r="R53" s="379">
        <v>0.25</v>
      </c>
      <c r="S53" s="379">
        <v>0.25</v>
      </c>
      <c r="T53" s="379">
        <v>0.25</v>
      </c>
      <c r="U53" s="379">
        <v>0.25</v>
      </c>
      <c r="V53" s="296">
        <f t="shared" si="10"/>
        <v>1</v>
      </c>
      <c r="W53" s="1619"/>
      <c r="X53" s="297">
        <f>+V53*W52</f>
        <v>0.16669999999999999</v>
      </c>
      <c r="Y53" s="1679"/>
      <c r="Z53" s="1722"/>
      <c r="AA53" s="1648"/>
      <c r="AB53" s="1679"/>
      <c r="AC53" s="1722"/>
      <c r="AD53" s="1648"/>
      <c r="AE53" s="1619"/>
      <c r="AF53" s="1619"/>
      <c r="AG53" s="1679"/>
      <c r="AH53" s="1722"/>
      <c r="AI53" s="1648"/>
      <c r="AJ53" s="1619"/>
      <c r="AK53" s="1619"/>
      <c r="AL53" s="1619"/>
      <c r="AM53" s="1619"/>
      <c r="AN53" s="1619"/>
      <c r="AO53" s="1619"/>
      <c r="AP53" s="1619"/>
      <c r="AQ53" s="1679"/>
      <c r="AR53" s="1722"/>
      <c r="AS53" s="2067"/>
      <c r="AT53" s="267"/>
      <c r="AU53" s="267"/>
      <c r="AV53" s="267"/>
      <c r="AW53" s="267"/>
      <c r="AX53" s="267"/>
      <c r="AY53" s="267"/>
      <c r="AZ53" s="267"/>
      <c r="BA53" s="267"/>
      <c r="BB53" s="267"/>
    </row>
    <row r="54" spans="1:54" ht="12.75" hidden="1" customHeight="1">
      <c r="A54" s="1653"/>
      <c r="B54" s="2028">
        <v>4</v>
      </c>
      <c r="C54" s="2094"/>
      <c r="D54" s="1720"/>
      <c r="E54" s="1720"/>
      <c r="F54" s="1720"/>
      <c r="G54" s="1721"/>
      <c r="H54" s="2042" t="s">
        <v>79</v>
      </c>
      <c r="I54" s="286" t="s">
        <v>47</v>
      </c>
      <c r="J54" s="316"/>
      <c r="K54" s="316"/>
      <c r="L54" s="316"/>
      <c r="M54" s="316"/>
      <c r="N54" s="316"/>
      <c r="O54" s="316"/>
      <c r="P54" s="316"/>
      <c r="Q54" s="316"/>
      <c r="R54" s="316"/>
      <c r="S54" s="316"/>
      <c r="T54" s="316"/>
      <c r="U54" s="316"/>
      <c r="V54" s="289">
        <f t="shared" si="10"/>
        <v>0</v>
      </c>
      <c r="W54" s="2056"/>
      <c r="X54" s="290">
        <f>V54*W54</f>
        <v>0</v>
      </c>
      <c r="Y54" s="2028"/>
      <c r="Z54" s="1720"/>
      <c r="AA54" s="1721"/>
      <c r="AB54" s="2028"/>
      <c r="AC54" s="1720"/>
      <c r="AD54" s="1721"/>
      <c r="AE54" s="318"/>
      <c r="AF54" s="318"/>
      <c r="AG54" s="2028"/>
      <c r="AH54" s="1720"/>
      <c r="AI54" s="1721"/>
      <c r="AJ54" s="318"/>
      <c r="AK54" s="319"/>
      <c r="AL54" s="319"/>
      <c r="AM54" s="319"/>
      <c r="AN54" s="319"/>
      <c r="AO54" s="319"/>
      <c r="AP54" s="319"/>
      <c r="AQ54" s="2028"/>
      <c r="AR54" s="1720"/>
      <c r="AS54" s="1872"/>
      <c r="AT54" s="267"/>
      <c r="AU54" s="267"/>
      <c r="AV54" s="267"/>
      <c r="AW54" s="267"/>
      <c r="AX54" s="267"/>
      <c r="AY54" s="267"/>
      <c r="AZ54" s="267"/>
      <c r="BA54" s="267"/>
      <c r="BB54" s="267"/>
    </row>
    <row r="55" spans="1:54" ht="12.75" hidden="1" customHeight="1">
      <c r="A55" s="1653"/>
      <c r="B55" s="1679"/>
      <c r="C55" s="1679"/>
      <c r="D55" s="1722"/>
      <c r="E55" s="1722"/>
      <c r="F55" s="1722"/>
      <c r="G55" s="1648"/>
      <c r="H55" s="2043"/>
      <c r="I55" s="293" t="s">
        <v>48</v>
      </c>
      <c r="J55" s="316"/>
      <c r="K55" s="316"/>
      <c r="L55" s="316"/>
      <c r="M55" s="316"/>
      <c r="N55" s="316"/>
      <c r="O55" s="316"/>
      <c r="P55" s="316"/>
      <c r="Q55" s="316"/>
      <c r="R55" s="316"/>
      <c r="S55" s="316"/>
      <c r="T55" s="316"/>
      <c r="U55" s="316"/>
      <c r="V55" s="313">
        <f t="shared" si="10"/>
        <v>0</v>
      </c>
      <c r="W55" s="1619"/>
      <c r="X55" s="297">
        <f>+V55*W54</f>
        <v>0</v>
      </c>
      <c r="Y55" s="1679"/>
      <c r="Z55" s="1722"/>
      <c r="AA55" s="1648"/>
      <c r="AB55" s="1679"/>
      <c r="AC55" s="1722"/>
      <c r="AD55" s="1648"/>
      <c r="AE55" s="318"/>
      <c r="AF55" s="318"/>
      <c r="AG55" s="1679"/>
      <c r="AH55" s="1722"/>
      <c r="AI55" s="1648"/>
      <c r="AJ55" s="318"/>
      <c r="AK55" s="319"/>
      <c r="AL55" s="319"/>
      <c r="AM55" s="319"/>
      <c r="AN55" s="319"/>
      <c r="AO55" s="319"/>
      <c r="AP55" s="319"/>
      <c r="AQ55" s="1679"/>
      <c r="AR55" s="1722"/>
      <c r="AS55" s="2067"/>
      <c r="AT55" s="267"/>
      <c r="AU55" s="267"/>
      <c r="AV55" s="267"/>
      <c r="AW55" s="267"/>
      <c r="AX55" s="267"/>
      <c r="AY55" s="267"/>
      <c r="AZ55" s="267"/>
      <c r="BA55" s="267"/>
      <c r="BB55" s="267"/>
    </row>
    <row r="56" spans="1:54" ht="12.75" hidden="1" customHeight="1">
      <c r="A56" s="1653"/>
      <c r="B56" s="2028">
        <v>5</v>
      </c>
      <c r="C56" s="2057"/>
      <c r="D56" s="1720"/>
      <c r="E56" s="1720"/>
      <c r="F56" s="1720"/>
      <c r="G56" s="1721"/>
      <c r="H56" s="2042" t="s">
        <v>79</v>
      </c>
      <c r="I56" s="286" t="s">
        <v>47</v>
      </c>
      <c r="J56" s="316"/>
      <c r="K56" s="316"/>
      <c r="L56" s="316"/>
      <c r="M56" s="316"/>
      <c r="N56" s="316"/>
      <c r="O56" s="316"/>
      <c r="P56" s="316"/>
      <c r="Q56" s="316"/>
      <c r="R56" s="316"/>
      <c r="S56" s="316"/>
      <c r="T56" s="316"/>
      <c r="U56" s="316"/>
      <c r="V56" s="289">
        <f t="shared" si="10"/>
        <v>0</v>
      </c>
      <c r="W56" s="2077"/>
      <c r="X56" s="290">
        <f>V56*W56</f>
        <v>0</v>
      </c>
      <c r="Y56" s="2028"/>
      <c r="Z56" s="1720"/>
      <c r="AA56" s="1721"/>
      <c r="AB56" s="2028"/>
      <c r="AC56" s="1720"/>
      <c r="AD56" s="1721"/>
      <c r="AE56" s="318"/>
      <c r="AF56" s="318"/>
      <c r="AG56" s="2028"/>
      <c r="AH56" s="1720"/>
      <c r="AI56" s="1721"/>
      <c r="AJ56" s="318"/>
      <c r="AK56" s="319"/>
      <c r="AL56" s="319"/>
      <c r="AM56" s="319"/>
      <c r="AN56" s="319"/>
      <c r="AO56" s="319"/>
      <c r="AP56" s="319"/>
      <c r="AQ56" s="2028"/>
      <c r="AR56" s="1720"/>
      <c r="AS56" s="1872"/>
      <c r="AT56" s="267"/>
      <c r="AU56" s="267"/>
      <c r="AV56" s="267"/>
      <c r="AW56" s="267"/>
      <c r="AX56" s="267"/>
      <c r="AY56" s="267"/>
      <c r="AZ56" s="267"/>
      <c r="BA56" s="267"/>
      <c r="BB56" s="267"/>
    </row>
    <row r="57" spans="1:54" ht="12.75" hidden="1" customHeight="1">
      <c r="A57" s="1653"/>
      <c r="B57" s="1679"/>
      <c r="C57" s="1679"/>
      <c r="D57" s="1722"/>
      <c r="E57" s="1722"/>
      <c r="F57" s="1722"/>
      <c r="G57" s="1648"/>
      <c r="H57" s="2043"/>
      <c r="I57" s="293" t="s">
        <v>48</v>
      </c>
      <c r="J57" s="316"/>
      <c r="K57" s="316"/>
      <c r="L57" s="316"/>
      <c r="M57" s="316"/>
      <c r="N57" s="316"/>
      <c r="O57" s="316"/>
      <c r="P57" s="316"/>
      <c r="Q57" s="316"/>
      <c r="R57" s="316"/>
      <c r="S57" s="316"/>
      <c r="T57" s="316"/>
      <c r="U57" s="316"/>
      <c r="V57" s="313">
        <f t="shared" si="10"/>
        <v>0</v>
      </c>
      <c r="W57" s="1619"/>
      <c r="X57" s="297">
        <f>+V57*W56</f>
        <v>0</v>
      </c>
      <c r="Y57" s="1679"/>
      <c r="Z57" s="1722"/>
      <c r="AA57" s="1648"/>
      <c r="AB57" s="1679"/>
      <c r="AC57" s="1722"/>
      <c r="AD57" s="1648"/>
      <c r="AE57" s="318"/>
      <c r="AF57" s="318"/>
      <c r="AG57" s="1679"/>
      <c r="AH57" s="1722"/>
      <c r="AI57" s="1648"/>
      <c r="AJ57" s="318"/>
      <c r="AK57" s="319"/>
      <c r="AL57" s="319"/>
      <c r="AM57" s="319"/>
      <c r="AN57" s="319"/>
      <c r="AO57" s="319"/>
      <c r="AP57" s="319"/>
      <c r="AQ57" s="1679"/>
      <c r="AR57" s="1722"/>
      <c r="AS57" s="2067"/>
      <c r="AT57" s="267"/>
      <c r="AU57" s="267"/>
      <c r="AV57" s="267"/>
      <c r="AW57" s="267"/>
      <c r="AX57" s="267"/>
      <c r="AY57" s="267"/>
      <c r="AZ57" s="267"/>
      <c r="BA57" s="267"/>
      <c r="BB57" s="267"/>
    </row>
    <row r="58" spans="1:54" ht="12.75" hidden="1" customHeight="1">
      <c r="A58" s="1653"/>
      <c r="B58" s="2028">
        <v>6</v>
      </c>
      <c r="C58" s="2057"/>
      <c r="D58" s="1720"/>
      <c r="E58" s="1720"/>
      <c r="F58" s="1720"/>
      <c r="G58" s="1721"/>
      <c r="H58" s="2042" t="s">
        <v>79</v>
      </c>
      <c r="I58" s="286" t="s">
        <v>47</v>
      </c>
      <c r="J58" s="316"/>
      <c r="K58" s="316"/>
      <c r="L58" s="316"/>
      <c r="M58" s="316"/>
      <c r="N58" s="316"/>
      <c r="O58" s="316"/>
      <c r="P58" s="316"/>
      <c r="Q58" s="316"/>
      <c r="R58" s="316"/>
      <c r="S58" s="316"/>
      <c r="T58" s="316"/>
      <c r="U58" s="316"/>
      <c r="V58" s="289">
        <f t="shared" si="10"/>
        <v>0</v>
      </c>
      <c r="W58" s="2077"/>
      <c r="X58" s="290">
        <f>V58*W58</f>
        <v>0</v>
      </c>
      <c r="Y58" s="2028"/>
      <c r="Z58" s="1720"/>
      <c r="AA58" s="1721"/>
      <c r="AB58" s="2028"/>
      <c r="AC58" s="1720"/>
      <c r="AD58" s="1721"/>
      <c r="AE58" s="318"/>
      <c r="AF58" s="318"/>
      <c r="AG58" s="2028"/>
      <c r="AH58" s="1720"/>
      <c r="AI58" s="1721"/>
      <c r="AJ58" s="318"/>
      <c r="AK58" s="319"/>
      <c r="AL58" s="319"/>
      <c r="AM58" s="319"/>
      <c r="AN58" s="319"/>
      <c r="AO58" s="319"/>
      <c r="AP58" s="319"/>
      <c r="AQ58" s="2028"/>
      <c r="AR58" s="1720"/>
      <c r="AS58" s="1872"/>
      <c r="AT58" s="267"/>
      <c r="AU58" s="267"/>
      <c r="AV58" s="267"/>
      <c r="AW58" s="267"/>
      <c r="AX58" s="267"/>
      <c r="AY58" s="267"/>
      <c r="AZ58" s="267"/>
      <c r="BA58" s="267"/>
      <c r="BB58" s="267"/>
    </row>
    <row r="59" spans="1:54" ht="12.75" hidden="1" customHeight="1">
      <c r="A59" s="1653"/>
      <c r="B59" s="1679"/>
      <c r="C59" s="1679"/>
      <c r="D59" s="1722"/>
      <c r="E59" s="1722"/>
      <c r="F59" s="1722"/>
      <c r="G59" s="1648"/>
      <c r="H59" s="2043"/>
      <c r="I59" s="293" t="s">
        <v>48</v>
      </c>
      <c r="J59" s="316"/>
      <c r="K59" s="316"/>
      <c r="L59" s="316"/>
      <c r="M59" s="316"/>
      <c r="N59" s="316"/>
      <c r="O59" s="316"/>
      <c r="P59" s="316"/>
      <c r="Q59" s="316"/>
      <c r="R59" s="316"/>
      <c r="S59" s="316"/>
      <c r="T59" s="316"/>
      <c r="U59" s="316"/>
      <c r="V59" s="313">
        <f t="shared" si="10"/>
        <v>0</v>
      </c>
      <c r="W59" s="1619"/>
      <c r="X59" s="297">
        <f>+V59*W58</f>
        <v>0</v>
      </c>
      <c r="Y59" s="1679"/>
      <c r="Z59" s="1722"/>
      <c r="AA59" s="1648"/>
      <c r="AB59" s="1679"/>
      <c r="AC59" s="1722"/>
      <c r="AD59" s="1648"/>
      <c r="AE59" s="318"/>
      <c r="AF59" s="318"/>
      <c r="AG59" s="1679"/>
      <c r="AH59" s="1722"/>
      <c r="AI59" s="1648"/>
      <c r="AJ59" s="318"/>
      <c r="AK59" s="319"/>
      <c r="AL59" s="319"/>
      <c r="AM59" s="319"/>
      <c r="AN59" s="319"/>
      <c r="AO59" s="319"/>
      <c r="AP59" s="319"/>
      <c r="AQ59" s="1679"/>
      <c r="AR59" s="1722"/>
      <c r="AS59" s="2067"/>
      <c r="AT59" s="267"/>
      <c r="AU59" s="267"/>
      <c r="AV59" s="267"/>
      <c r="AW59" s="267"/>
      <c r="AX59" s="267"/>
      <c r="AY59" s="267"/>
      <c r="AZ59" s="267"/>
      <c r="BA59" s="267"/>
      <c r="BB59" s="267"/>
    </row>
    <row r="60" spans="1:54" ht="12.75" hidden="1" customHeight="1">
      <c r="A60" s="1653"/>
      <c r="B60" s="2028">
        <v>7</v>
      </c>
      <c r="C60" s="2057"/>
      <c r="D60" s="1720"/>
      <c r="E60" s="1720"/>
      <c r="F60" s="1720"/>
      <c r="G60" s="1721"/>
      <c r="H60" s="2042" t="s">
        <v>79</v>
      </c>
      <c r="I60" s="286" t="s">
        <v>47</v>
      </c>
      <c r="J60" s="316"/>
      <c r="K60" s="316"/>
      <c r="L60" s="316"/>
      <c r="M60" s="316"/>
      <c r="N60" s="316"/>
      <c r="O60" s="316"/>
      <c r="P60" s="316"/>
      <c r="Q60" s="316"/>
      <c r="R60" s="316"/>
      <c r="S60" s="316"/>
      <c r="T60" s="316"/>
      <c r="U60" s="316"/>
      <c r="V60" s="289">
        <f t="shared" si="10"/>
        <v>0</v>
      </c>
      <c r="W60" s="2077"/>
      <c r="X60" s="290">
        <f>V60*W60</f>
        <v>0</v>
      </c>
      <c r="Y60" s="2028"/>
      <c r="Z60" s="1720"/>
      <c r="AA60" s="1721"/>
      <c r="AB60" s="2028"/>
      <c r="AC60" s="1720"/>
      <c r="AD60" s="1721"/>
      <c r="AE60" s="318"/>
      <c r="AF60" s="318"/>
      <c r="AG60" s="2028"/>
      <c r="AH60" s="1720"/>
      <c r="AI60" s="1721"/>
      <c r="AJ60" s="318"/>
      <c r="AK60" s="319"/>
      <c r="AL60" s="319"/>
      <c r="AM60" s="319"/>
      <c r="AN60" s="319"/>
      <c r="AO60" s="319"/>
      <c r="AP60" s="319"/>
      <c r="AQ60" s="2028"/>
      <c r="AR60" s="1720"/>
      <c r="AS60" s="1872"/>
      <c r="AT60" s="267"/>
      <c r="AU60" s="267"/>
      <c r="AV60" s="267"/>
      <c r="AW60" s="267"/>
      <c r="AX60" s="267"/>
      <c r="AY60" s="267"/>
      <c r="AZ60" s="267"/>
      <c r="BA60" s="267"/>
      <c r="BB60" s="267"/>
    </row>
    <row r="61" spans="1:54" ht="12.75" hidden="1" customHeight="1">
      <c r="A61" s="1814"/>
      <c r="B61" s="1678"/>
      <c r="C61" s="1679"/>
      <c r="D61" s="1722"/>
      <c r="E61" s="1722"/>
      <c r="F61" s="1722"/>
      <c r="G61" s="1648"/>
      <c r="H61" s="2079"/>
      <c r="I61" s="321" t="s">
        <v>48</v>
      </c>
      <c r="J61" s="316"/>
      <c r="K61" s="316"/>
      <c r="L61" s="316"/>
      <c r="M61" s="316"/>
      <c r="N61" s="316"/>
      <c r="O61" s="316"/>
      <c r="P61" s="316"/>
      <c r="Q61" s="316"/>
      <c r="R61" s="316"/>
      <c r="S61" s="316"/>
      <c r="T61" s="316"/>
      <c r="U61" s="316"/>
      <c r="V61" s="322">
        <f t="shared" si="10"/>
        <v>0</v>
      </c>
      <c r="W61" s="2078"/>
      <c r="X61" s="323">
        <f>+V61*W60</f>
        <v>0</v>
      </c>
      <c r="Y61" s="1679"/>
      <c r="Z61" s="1722"/>
      <c r="AA61" s="1648"/>
      <c r="AB61" s="1679"/>
      <c r="AC61" s="1722"/>
      <c r="AD61" s="1648"/>
      <c r="AE61" s="318"/>
      <c r="AF61" s="318"/>
      <c r="AG61" s="1679"/>
      <c r="AH61" s="1722"/>
      <c r="AI61" s="1648"/>
      <c r="AJ61" s="318"/>
      <c r="AK61" s="319"/>
      <c r="AL61" s="319"/>
      <c r="AM61" s="319"/>
      <c r="AN61" s="319"/>
      <c r="AO61" s="319"/>
      <c r="AP61" s="319"/>
      <c r="AQ61" s="1679"/>
      <c r="AR61" s="1722"/>
      <c r="AS61" s="2067"/>
      <c r="AT61" s="267"/>
      <c r="AU61" s="267"/>
      <c r="AV61" s="267"/>
      <c r="AW61" s="267"/>
      <c r="AX61" s="267"/>
      <c r="AY61" s="267"/>
      <c r="AZ61" s="267"/>
      <c r="BA61" s="267"/>
      <c r="BB61" s="267"/>
    </row>
    <row r="62" spans="1:54" ht="12.75" customHeight="1">
      <c r="A62" s="2046"/>
      <c r="B62" s="2060" t="s">
        <v>103</v>
      </c>
      <c r="C62" s="1720"/>
      <c r="D62" s="1720"/>
      <c r="E62" s="1720"/>
      <c r="F62" s="1720"/>
      <c r="G62" s="1721"/>
      <c r="H62" s="2083" t="s">
        <v>79</v>
      </c>
      <c r="I62" s="326" t="s">
        <v>47</v>
      </c>
      <c r="J62" s="381">
        <f>+J48*$W$8+J50*$W$10+J52*$W$12+J54*$W$14+J56*$W$16+J58*$W$18+J60*$W$20</f>
        <v>0</v>
      </c>
      <c r="K62" s="354">
        <f t="shared" ref="K62:U62" si="11">+K48*$W$48+K50*$W$50+K52*$W$52+K54*$W$54+K56*$W$56+K58*$W$58+K60*$W$60</f>
        <v>0</v>
      </c>
      <c r="L62" s="354">
        <f t="shared" si="11"/>
        <v>0</v>
      </c>
      <c r="M62" s="354">
        <f t="shared" si="11"/>
        <v>0</v>
      </c>
      <c r="N62" s="354">
        <f t="shared" si="11"/>
        <v>0</v>
      </c>
      <c r="O62" s="354">
        <f t="shared" si="11"/>
        <v>0.25</v>
      </c>
      <c r="P62" s="354">
        <f t="shared" si="11"/>
        <v>0.25</v>
      </c>
      <c r="Q62" s="354">
        <f t="shared" si="11"/>
        <v>9.9989999999999996E-2</v>
      </c>
      <c r="R62" s="354">
        <f t="shared" si="11"/>
        <v>0.14166499999999999</v>
      </c>
      <c r="S62" s="354">
        <f t="shared" si="11"/>
        <v>0.17499499999999998</v>
      </c>
      <c r="T62" s="354">
        <f t="shared" si="11"/>
        <v>4.1674999999999997E-2</v>
      </c>
      <c r="U62" s="354">
        <f t="shared" si="11"/>
        <v>4.1674999999999997E-2</v>
      </c>
      <c r="V62" s="331">
        <f t="shared" si="10"/>
        <v>1</v>
      </c>
      <c r="W62" s="2076">
        <f>SUM(W48+W50+W52+W54+W56+W58+W60)</f>
        <v>0.99999999999999989</v>
      </c>
      <c r="X62" s="331">
        <f>V62*W62</f>
        <v>0.99999999999999989</v>
      </c>
      <c r="Y62" s="2034"/>
      <c r="Z62" s="1720"/>
      <c r="AA62" s="1721"/>
      <c r="AB62" s="2034"/>
      <c r="AC62" s="1720"/>
      <c r="AD62" s="1721"/>
      <c r="AE62" s="2033"/>
      <c r="AF62" s="2033"/>
      <c r="AG62" s="2034"/>
      <c r="AH62" s="1720"/>
      <c r="AI62" s="1721"/>
      <c r="AJ62" s="2033"/>
      <c r="AK62" s="2033"/>
      <c r="AL62" s="2033"/>
      <c r="AM62" s="2033"/>
      <c r="AN62" s="2033"/>
      <c r="AO62" s="2033"/>
      <c r="AP62" s="2033"/>
      <c r="AQ62" s="2034"/>
      <c r="AR62" s="1720"/>
      <c r="AS62" s="1721"/>
      <c r="AT62" s="332"/>
      <c r="AU62" s="267"/>
      <c r="AV62" s="267"/>
      <c r="AW62" s="267"/>
      <c r="AX62" s="267"/>
      <c r="AY62" s="267"/>
      <c r="AZ62" s="267"/>
      <c r="BA62" s="267"/>
      <c r="BB62" s="267"/>
    </row>
    <row r="63" spans="1:54" ht="12.75" customHeight="1">
      <c r="A63" s="1617"/>
      <c r="B63" s="1696"/>
      <c r="C63" s="1666"/>
      <c r="D63" s="1666"/>
      <c r="E63" s="1666"/>
      <c r="F63" s="1666"/>
      <c r="G63" s="1651"/>
      <c r="H63" s="1617"/>
      <c r="I63" s="334" t="s">
        <v>48</v>
      </c>
      <c r="J63" s="335">
        <f t="shared" ref="J63:N63" si="12">J49+J51+J53+J55+J57+J59+J61</f>
        <v>0</v>
      </c>
      <c r="K63" s="335">
        <f t="shared" si="12"/>
        <v>0</v>
      </c>
      <c r="L63" s="335">
        <f t="shared" si="12"/>
        <v>0</v>
      </c>
      <c r="M63" s="335">
        <f t="shared" si="12"/>
        <v>0</v>
      </c>
      <c r="N63" s="335">
        <f t="shared" si="12"/>
        <v>0</v>
      </c>
      <c r="O63" s="335">
        <f t="shared" ref="O63:P63" si="13">O49*W48+O51*W50+O53*W52</f>
        <v>0.25</v>
      </c>
      <c r="P63" s="335">
        <f t="shared" si="13"/>
        <v>0.25</v>
      </c>
      <c r="Q63" s="335">
        <f>Q49*W48+Q51*W50+Q53*W52</f>
        <v>9.9989999999999996E-2</v>
      </c>
      <c r="R63" s="335">
        <f t="shared" ref="R63:S63" si="14">R49*W48+R51*W50+R53*W52</f>
        <v>0.14166499999999999</v>
      </c>
      <c r="S63" s="335">
        <f t="shared" si="14"/>
        <v>0.17499499999999998</v>
      </c>
      <c r="T63" s="335">
        <f>T49*W48+T51*W50+T53*W52</f>
        <v>4.1674999999999997E-2</v>
      </c>
      <c r="U63" s="335">
        <f>U49*W48+U51*W50+U53*W52</f>
        <v>4.1674999999999997E-2</v>
      </c>
      <c r="V63" s="336">
        <f t="shared" si="10"/>
        <v>1</v>
      </c>
      <c r="W63" s="1617"/>
      <c r="X63" s="338">
        <f>+V63*W62</f>
        <v>0.99999999999999989</v>
      </c>
      <c r="Y63" s="1696"/>
      <c r="Z63" s="1666"/>
      <c r="AA63" s="1651"/>
      <c r="AB63" s="1696"/>
      <c r="AC63" s="1666"/>
      <c r="AD63" s="1651"/>
      <c r="AE63" s="1617"/>
      <c r="AF63" s="1617"/>
      <c r="AG63" s="1696"/>
      <c r="AH63" s="1666"/>
      <c r="AI63" s="1651"/>
      <c r="AJ63" s="1617"/>
      <c r="AK63" s="1617"/>
      <c r="AL63" s="1617"/>
      <c r="AM63" s="1617"/>
      <c r="AN63" s="1617"/>
      <c r="AO63" s="1617"/>
      <c r="AP63" s="1617"/>
      <c r="AQ63" s="1696"/>
      <c r="AR63" s="1666"/>
      <c r="AS63" s="1651"/>
      <c r="AT63" s="332"/>
      <c r="AU63" s="267"/>
      <c r="AV63" s="267"/>
      <c r="AW63" s="267"/>
      <c r="AX63" s="267"/>
      <c r="AY63" s="267"/>
      <c r="AZ63" s="267"/>
      <c r="BA63" s="267"/>
      <c r="BB63" s="267"/>
    </row>
    <row r="64" spans="1:54" ht="24.75" customHeight="1">
      <c r="A64" s="2048" t="s">
        <v>107</v>
      </c>
      <c r="B64" s="1664"/>
      <c r="C64" s="261" t="s">
        <v>108</v>
      </c>
      <c r="D64" s="261" t="s">
        <v>109</v>
      </c>
      <c r="E64" s="261" t="s">
        <v>28</v>
      </c>
      <c r="F64" s="261" t="s">
        <v>110</v>
      </c>
      <c r="G64" s="262" t="s">
        <v>111</v>
      </c>
      <c r="H64" s="2030" t="s">
        <v>112</v>
      </c>
      <c r="I64" s="2031"/>
      <c r="J64" s="264" t="s">
        <v>63</v>
      </c>
      <c r="K64" s="264" t="s">
        <v>64</v>
      </c>
      <c r="L64" s="264" t="s">
        <v>65</v>
      </c>
      <c r="M64" s="264" t="s">
        <v>66</v>
      </c>
      <c r="N64" s="264" t="s">
        <v>67</v>
      </c>
      <c r="O64" s="264" t="s">
        <v>68</v>
      </c>
      <c r="P64" s="264" t="s">
        <v>69</v>
      </c>
      <c r="Q64" s="264" t="s">
        <v>70</v>
      </c>
      <c r="R64" s="264" t="s">
        <v>71</v>
      </c>
      <c r="S64" s="264" t="s">
        <v>72</v>
      </c>
      <c r="T64" s="264" t="s">
        <v>73</v>
      </c>
      <c r="U64" s="264" t="s">
        <v>74</v>
      </c>
      <c r="V64" s="264" t="s">
        <v>75</v>
      </c>
      <c r="W64" s="264" t="s">
        <v>76</v>
      </c>
      <c r="X64" s="264" t="s">
        <v>77</v>
      </c>
      <c r="Y64" s="2030" t="s">
        <v>113</v>
      </c>
      <c r="Z64" s="2036"/>
      <c r="AA64" s="2031"/>
      <c r="AB64" s="2030" t="s">
        <v>114</v>
      </c>
      <c r="AC64" s="2036"/>
      <c r="AD64" s="2031"/>
      <c r="AE64" s="266" t="s">
        <v>115</v>
      </c>
      <c r="AF64" s="266" t="s">
        <v>116</v>
      </c>
      <c r="AG64" s="2030" t="s">
        <v>117</v>
      </c>
      <c r="AH64" s="2036"/>
      <c r="AI64" s="2031"/>
      <c r="AJ64" s="266" t="s">
        <v>118</v>
      </c>
      <c r="AK64" s="266" t="s">
        <v>119</v>
      </c>
      <c r="AL64" s="266" t="s">
        <v>120</v>
      </c>
      <c r="AM64" s="265" t="s">
        <v>427</v>
      </c>
      <c r="AN64" s="265" t="s">
        <v>122</v>
      </c>
      <c r="AO64" s="266" t="s">
        <v>123</v>
      </c>
      <c r="AP64" s="266" t="s">
        <v>124</v>
      </c>
      <c r="AQ64" s="2030" t="s">
        <v>125</v>
      </c>
      <c r="AR64" s="2036"/>
      <c r="AS64" s="2037"/>
      <c r="AT64" s="267"/>
      <c r="AU64" s="267"/>
      <c r="AV64" s="267"/>
      <c r="AW64" s="267"/>
      <c r="AX64" s="267"/>
      <c r="AY64" s="267"/>
      <c r="AZ64" s="267"/>
      <c r="BA64" s="267"/>
      <c r="BB64" s="267"/>
    </row>
    <row r="65" spans="1:54" ht="42.75" customHeight="1">
      <c r="A65" s="1796"/>
      <c r="B65" s="1713"/>
      <c r="C65" s="2046" t="str">
        <f>+C45</f>
        <v>GIT Geodesia</v>
      </c>
      <c r="D65" s="2046" t="s">
        <v>240</v>
      </c>
      <c r="E65" s="2046">
        <v>2400</v>
      </c>
      <c r="F65" s="2046" t="s">
        <v>568</v>
      </c>
      <c r="G65" s="2046" t="s">
        <v>300</v>
      </c>
      <c r="H65" s="2041" t="s">
        <v>47</v>
      </c>
      <c r="I65" s="1701"/>
      <c r="J65" s="453"/>
      <c r="K65" s="344">
        <v>87.263999999999996</v>
      </c>
      <c r="L65" s="344">
        <v>202.46399999999997</v>
      </c>
      <c r="M65" s="344">
        <v>231.26400000000001</v>
      </c>
      <c r="N65" s="344">
        <v>231.26400000000001</v>
      </c>
      <c r="O65" s="344">
        <v>231.26400000000001</v>
      </c>
      <c r="P65" s="344">
        <v>231.26400000000001</v>
      </c>
      <c r="Q65" s="344">
        <v>231.26400000000001</v>
      </c>
      <c r="R65" s="344">
        <v>231.26400000000001</v>
      </c>
      <c r="S65" s="344">
        <v>231.26400000000001</v>
      </c>
      <c r="T65" s="344">
        <v>231.26400000000001</v>
      </c>
      <c r="U65" s="344">
        <v>260.15999999999997</v>
      </c>
      <c r="V65" s="272">
        <f t="shared" ref="V65:V66" si="15">SUM(J65:U65)</f>
        <v>2400.0000000000005</v>
      </c>
      <c r="W65" s="2039">
        <v>0.05</v>
      </c>
      <c r="X65" s="273">
        <f>+(V65/V65)*W65</f>
        <v>0.05</v>
      </c>
      <c r="Y65" s="2035" t="s">
        <v>569</v>
      </c>
      <c r="Z65" s="1720"/>
      <c r="AA65" s="1721"/>
      <c r="AB65" s="2035" t="s">
        <v>570</v>
      </c>
      <c r="AC65" s="1720"/>
      <c r="AD65" s="1721"/>
      <c r="AE65" s="2091" t="s">
        <v>571</v>
      </c>
      <c r="AF65" s="2032" t="s">
        <v>572</v>
      </c>
      <c r="AG65" s="2035" t="s">
        <v>573</v>
      </c>
      <c r="AH65" s="1720"/>
      <c r="AI65" s="1721"/>
      <c r="AJ65" s="2032" t="s">
        <v>574</v>
      </c>
      <c r="AK65" s="2032" t="s">
        <v>575</v>
      </c>
      <c r="AL65" s="2032" t="s">
        <v>576</v>
      </c>
      <c r="AM65" s="2032" t="s">
        <v>577</v>
      </c>
      <c r="AN65" s="2032" t="s">
        <v>578</v>
      </c>
      <c r="AO65" s="2032" t="s">
        <v>579</v>
      </c>
      <c r="AP65" s="2032" t="s">
        <v>580</v>
      </c>
      <c r="AQ65" s="2035" t="s">
        <v>581</v>
      </c>
      <c r="AR65" s="1720"/>
      <c r="AS65" s="1721"/>
      <c r="AT65" s="267"/>
      <c r="AU65" s="267"/>
      <c r="AV65" s="267"/>
      <c r="AW65" s="267"/>
      <c r="AX65" s="267"/>
      <c r="AY65" s="267"/>
      <c r="AZ65" s="267"/>
      <c r="BA65" s="267"/>
      <c r="BB65" s="267"/>
    </row>
    <row r="66" spans="1:54" ht="45" customHeight="1">
      <c r="A66" s="2062"/>
      <c r="B66" s="1648"/>
      <c r="C66" s="1619"/>
      <c r="D66" s="1619"/>
      <c r="E66" s="1619"/>
      <c r="F66" s="1619"/>
      <c r="G66" s="1619"/>
      <c r="H66" s="2081" t="s">
        <v>78</v>
      </c>
      <c r="I66" s="1648"/>
      <c r="J66" s="445"/>
      <c r="K66" s="347">
        <v>87</v>
      </c>
      <c r="L66" s="347">
        <v>144.86000000000001</v>
      </c>
      <c r="M66" s="347">
        <v>202.46</v>
      </c>
      <c r="N66" s="347">
        <v>234.72</v>
      </c>
      <c r="O66" s="347">
        <v>231.26</v>
      </c>
      <c r="P66" s="347">
        <v>231.26</v>
      </c>
      <c r="Q66" s="347">
        <v>231.26</v>
      </c>
      <c r="R66" s="347">
        <v>231.26</v>
      </c>
      <c r="S66" s="347">
        <v>231.26</v>
      </c>
      <c r="T66" s="347">
        <v>321.98</v>
      </c>
      <c r="U66" s="347">
        <v>252.38</v>
      </c>
      <c r="V66" s="282">
        <f t="shared" si="15"/>
        <v>2399.6999999999998</v>
      </c>
      <c r="W66" s="1616"/>
      <c r="X66" s="273">
        <f>+V66/V65*W65</f>
        <v>4.999374999999999E-2</v>
      </c>
      <c r="Y66" s="1679"/>
      <c r="Z66" s="1722"/>
      <c r="AA66" s="1648"/>
      <c r="AB66" s="1679"/>
      <c r="AC66" s="1722"/>
      <c r="AD66" s="1648"/>
      <c r="AE66" s="1619"/>
      <c r="AF66" s="1619"/>
      <c r="AG66" s="1679"/>
      <c r="AH66" s="1722"/>
      <c r="AI66" s="1648"/>
      <c r="AJ66" s="1619"/>
      <c r="AK66" s="1619"/>
      <c r="AL66" s="1619"/>
      <c r="AM66" s="1619"/>
      <c r="AN66" s="1619"/>
      <c r="AO66" s="1619"/>
      <c r="AP66" s="1619"/>
      <c r="AQ66" s="1679"/>
      <c r="AR66" s="1722"/>
      <c r="AS66" s="1648"/>
      <c r="AT66" s="267"/>
      <c r="AU66" s="267"/>
      <c r="AV66" s="267"/>
      <c r="AW66" s="267"/>
      <c r="AX66" s="267"/>
      <c r="AY66" s="267"/>
      <c r="AZ66" s="267"/>
      <c r="BA66" s="267"/>
      <c r="BB66" s="267"/>
    </row>
    <row r="67" spans="1:54" ht="12.75" customHeight="1">
      <c r="A67" s="2063" t="s">
        <v>582</v>
      </c>
      <c r="B67" s="2047" t="s">
        <v>34</v>
      </c>
      <c r="C67" s="1700"/>
      <c r="D67" s="1700"/>
      <c r="E67" s="1700"/>
      <c r="F67" s="1700"/>
      <c r="G67" s="1700"/>
      <c r="H67" s="1700"/>
      <c r="I67" s="1700"/>
      <c r="J67" s="1700"/>
      <c r="K67" s="1700"/>
      <c r="L67" s="1700"/>
      <c r="M67" s="1700"/>
      <c r="N67" s="1700"/>
      <c r="O67" s="1700"/>
      <c r="P67" s="1700"/>
      <c r="Q67" s="1700"/>
      <c r="R67" s="1700"/>
      <c r="S67" s="1700"/>
      <c r="T67" s="1700"/>
      <c r="U67" s="1700"/>
      <c r="V67" s="1700"/>
      <c r="W67" s="1700"/>
      <c r="X67" s="1700"/>
      <c r="Y67" s="1700"/>
      <c r="Z67" s="1700"/>
      <c r="AA67" s="1700"/>
      <c r="AB67" s="1700"/>
      <c r="AC67" s="1700"/>
      <c r="AD67" s="1700"/>
      <c r="AE67" s="1700"/>
      <c r="AF67" s="1700"/>
      <c r="AG67" s="1700"/>
      <c r="AH67" s="1700"/>
      <c r="AI67" s="1700"/>
      <c r="AJ67" s="1700"/>
      <c r="AK67" s="1700"/>
      <c r="AL67" s="1700"/>
      <c r="AM67" s="1700"/>
      <c r="AN67" s="1700"/>
      <c r="AO67" s="1700"/>
      <c r="AP67" s="1700"/>
      <c r="AQ67" s="1700"/>
      <c r="AR67" s="1700"/>
      <c r="AS67" s="1874"/>
      <c r="AT67" s="267"/>
      <c r="AU67" s="267"/>
      <c r="AV67" s="267"/>
      <c r="AW67" s="267"/>
      <c r="AX67" s="267"/>
      <c r="AY67" s="267"/>
      <c r="AZ67" s="267"/>
      <c r="BA67" s="267"/>
      <c r="BB67" s="267"/>
    </row>
    <row r="68" spans="1:54" ht="35.25" customHeight="1">
      <c r="A68" s="1653"/>
      <c r="B68" s="2028">
        <v>1</v>
      </c>
      <c r="C68" s="2094" t="s">
        <v>583</v>
      </c>
      <c r="D68" s="1720"/>
      <c r="E68" s="1720"/>
      <c r="F68" s="1720"/>
      <c r="G68" s="1721"/>
      <c r="H68" s="2072" t="s">
        <v>79</v>
      </c>
      <c r="I68" s="388" t="s">
        <v>47</v>
      </c>
      <c r="J68" s="288"/>
      <c r="K68" s="376">
        <v>9.0899999999999995E-2</v>
      </c>
      <c r="L68" s="376">
        <v>9.0899999999999995E-2</v>
      </c>
      <c r="M68" s="376">
        <v>9.0899999999999995E-2</v>
      </c>
      <c r="N68" s="376">
        <v>9.0899999999999995E-2</v>
      </c>
      <c r="O68" s="376">
        <v>9.0899999999999995E-2</v>
      </c>
      <c r="P68" s="376">
        <v>9.0899999999999995E-2</v>
      </c>
      <c r="Q68" s="376">
        <v>9.0899999999999995E-2</v>
      </c>
      <c r="R68" s="376">
        <v>9.0899999999999995E-2</v>
      </c>
      <c r="S68" s="376">
        <v>9.0899999999999995E-2</v>
      </c>
      <c r="T68" s="376">
        <v>9.0899999999999995E-2</v>
      </c>
      <c r="U68" s="376">
        <v>9.0999999999999998E-2</v>
      </c>
      <c r="V68" s="289">
        <f t="shared" ref="V68:V83" si="16">SUM(J68:U68)</f>
        <v>0.99999999999999989</v>
      </c>
      <c r="W68" s="2056">
        <v>0.4</v>
      </c>
      <c r="X68" s="290">
        <f>V68*W68</f>
        <v>0.39999999999999997</v>
      </c>
      <c r="Y68" s="2026" t="s">
        <v>584</v>
      </c>
      <c r="Z68" s="1720"/>
      <c r="AA68" s="1721"/>
      <c r="AB68" s="2026" t="s">
        <v>585</v>
      </c>
      <c r="AC68" s="1720"/>
      <c r="AD68" s="1721"/>
      <c r="AE68" s="2027" t="s">
        <v>586</v>
      </c>
      <c r="AF68" s="2027" t="s">
        <v>587</v>
      </c>
      <c r="AG68" s="2026" t="s">
        <v>588</v>
      </c>
      <c r="AH68" s="1720"/>
      <c r="AI68" s="1721"/>
      <c r="AJ68" s="2027" t="s">
        <v>589</v>
      </c>
      <c r="AK68" s="2027" t="s">
        <v>590</v>
      </c>
      <c r="AL68" s="2027" t="s">
        <v>591</v>
      </c>
      <c r="AM68" s="2027" t="s">
        <v>591</v>
      </c>
      <c r="AN68" s="2027" t="s">
        <v>592</v>
      </c>
      <c r="AO68" s="2027" t="s">
        <v>593</v>
      </c>
      <c r="AP68" s="2027" t="s">
        <v>594</v>
      </c>
      <c r="AQ68" s="2026" t="s">
        <v>595</v>
      </c>
      <c r="AR68" s="1720"/>
      <c r="AS68" s="1872"/>
      <c r="AT68" s="267"/>
      <c r="AU68" s="267"/>
      <c r="AV68" s="267"/>
      <c r="AW68" s="267"/>
      <c r="AX68" s="267"/>
      <c r="AY68" s="267"/>
      <c r="AZ68" s="267"/>
      <c r="BA68" s="267"/>
      <c r="BB68" s="267"/>
    </row>
    <row r="69" spans="1:54" ht="35.25" customHeight="1">
      <c r="A69" s="1653"/>
      <c r="B69" s="1679"/>
      <c r="C69" s="1679"/>
      <c r="D69" s="1722"/>
      <c r="E69" s="1722"/>
      <c r="F69" s="1722"/>
      <c r="G69" s="1648"/>
      <c r="H69" s="1619"/>
      <c r="I69" s="388" t="s">
        <v>48</v>
      </c>
      <c r="J69" s="294"/>
      <c r="K69" s="379">
        <v>9.0899999999999995E-2</v>
      </c>
      <c r="L69" s="379">
        <v>9.0899999999999995E-2</v>
      </c>
      <c r="M69" s="379">
        <v>9.0899999999999995E-2</v>
      </c>
      <c r="N69" s="379">
        <v>9.9000000000000005E-2</v>
      </c>
      <c r="O69" s="379">
        <v>9.0899999999999995E-2</v>
      </c>
      <c r="P69" s="379">
        <v>9.0899999999999995E-2</v>
      </c>
      <c r="Q69" s="379">
        <v>9.0899999999999995E-2</v>
      </c>
      <c r="R69" s="379">
        <v>9.0899999999999995E-2</v>
      </c>
      <c r="S69" s="379">
        <v>9.0899999999999995E-2</v>
      </c>
      <c r="T69" s="379">
        <v>9.0899999999999995E-2</v>
      </c>
      <c r="U69" s="379">
        <v>8.2900000000000001E-2</v>
      </c>
      <c r="V69" s="296">
        <f t="shared" si="16"/>
        <v>0.99999999999999989</v>
      </c>
      <c r="W69" s="1619"/>
      <c r="X69" s="297">
        <f>+V69*W68</f>
        <v>0.39999999999999997</v>
      </c>
      <c r="Y69" s="1679"/>
      <c r="Z69" s="1722"/>
      <c r="AA69" s="1648"/>
      <c r="AB69" s="1679"/>
      <c r="AC69" s="1722"/>
      <c r="AD69" s="1648"/>
      <c r="AE69" s="1619"/>
      <c r="AF69" s="1619"/>
      <c r="AG69" s="1679"/>
      <c r="AH69" s="1722"/>
      <c r="AI69" s="1648"/>
      <c r="AJ69" s="1619"/>
      <c r="AK69" s="1619"/>
      <c r="AL69" s="1619"/>
      <c r="AM69" s="1619"/>
      <c r="AN69" s="1619"/>
      <c r="AO69" s="1619"/>
      <c r="AP69" s="1619"/>
      <c r="AQ69" s="1679"/>
      <c r="AR69" s="1722"/>
      <c r="AS69" s="2067"/>
      <c r="AT69" s="267"/>
      <c r="AU69" s="267"/>
      <c r="AV69" s="267"/>
      <c r="AW69" s="267"/>
      <c r="AX69" s="267"/>
      <c r="AY69" s="267"/>
      <c r="AZ69" s="267"/>
      <c r="BA69" s="267"/>
      <c r="BB69" s="267"/>
    </row>
    <row r="70" spans="1:54" ht="98.25" customHeight="1">
      <c r="A70" s="1653"/>
      <c r="B70" s="2028">
        <v>2</v>
      </c>
      <c r="C70" s="2094" t="s">
        <v>596</v>
      </c>
      <c r="D70" s="1720"/>
      <c r="E70" s="1720"/>
      <c r="F70" s="1720"/>
      <c r="G70" s="1721"/>
      <c r="H70" s="2072" t="s">
        <v>79</v>
      </c>
      <c r="I70" s="388" t="s">
        <v>47</v>
      </c>
      <c r="J70" s="288"/>
      <c r="K70" s="288"/>
      <c r="L70" s="376">
        <v>0.08</v>
      </c>
      <c r="M70" s="376">
        <v>0.1</v>
      </c>
      <c r="N70" s="376">
        <v>0.1</v>
      </c>
      <c r="O70" s="376">
        <v>0.1</v>
      </c>
      <c r="P70" s="376">
        <v>0.1</v>
      </c>
      <c r="Q70" s="376">
        <v>0.1</v>
      </c>
      <c r="R70" s="376">
        <v>0.1</v>
      </c>
      <c r="S70" s="376">
        <v>0.1</v>
      </c>
      <c r="T70" s="376">
        <v>0.1</v>
      </c>
      <c r="U70" s="376">
        <v>0.12</v>
      </c>
      <c r="V70" s="289">
        <f t="shared" si="16"/>
        <v>0.99999999999999989</v>
      </c>
      <c r="W70" s="2056">
        <v>0.3</v>
      </c>
      <c r="X70" s="290">
        <f>V70*W70</f>
        <v>0.29999999999999993</v>
      </c>
      <c r="Y70" s="2026" t="s">
        <v>597</v>
      </c>
      <c r="Z70" s="1720"/>
      <c r="AA70" s="1721"/>
      <c r="AB70" s="2026" t="s">
        <v>598</v>
      </c>
      <c r="AC70" s="1720"/>
      <c r="AD70" s="1721"/>
      <c r="AE70" s="2027" t="s">
        <v>599</v>
      </c>
      <c r="AF70" s="2027" t="s">
        <v>601</v>
      </c>
      <c r="AG70" s="2026" t="s">
        <v>602</v>
      </c>
      <c r="AH70" s="1720"/>
      <c r="AI70" s="1721"/>
      <c r="AJ70" s="2027" t="s">
        <v>603</v>
      </c>
      <c r="AK70" s="2027" t="s">
        <v>604</v>
      </c>
      <c r="AL70" s="2027" t="s">
        <v>606</v>
      </c>
      <c r="AM70" s="2027" t="s">
        <v>607</v>
      </c>
      <c r="AN70" s="2027" t="s">
        <v>609</v>
      </c>
      <c r="AO70" s="2027" t="s">
        <v>610</v>
      </c>
      <c r="AP70" s="2027" t="s">
        <v>611</v>
      </c>
      <c r="AQ70" s="2026" t="s">
        <v>613</v>
      </c>
      <c r="AR70" s="1720"/>
      <c r="AS70" s="1872"/>
      <c r="AT70" s="267"/>
      <c r="AU70" s="267"/>
      <c r="AV70" s="267"/>
      <c r="AW70" s="267"/>
      <c r="AX70" s="267"/>
      <c r="AY70" s="267"/>
      <c r="AZ70" s="267"/>
      <c r="BA70" s="267"/>
      <c r="BB70" s="267"/>
    </row>
    <row r="71" spans="1:54" ht="68.25" customHeight="1">
      <c r="A71" s="1653"/>
      <c r="B71" s="1679"/>
      <c r="C71" s="1679"/>
      <c r="D71" s="1722"/>
      <c r="E71" s="1722"/>
      <c r="F71" s="1722"/>
      <c r="G71" s="1648"/>
      <c r="H71" s="1619"/>
      <c r="I71" s="388" t="s">
        <v>48</v>
      </c>
      <c r="J71" s="294"/>
      <c r="K71" s="294"/>
      <c r="L71" s="379">
        <v>0.04</v>
      </c>
      <c r="M71" s="379">
        <v>0.08</v>
      </c>
      <c r="N71" s="379">
        <v>9.7000000000000003E-2</v>
      </c>
      <c r="O71" s="379">
        <v>0.1</v>
      </c>
      <c r="P71" s="379">
        <v>0.1</v>
      </c>
      <c r="Q71" s="379">
        <v>0.1</v>
      </c>
      <c r="R71" s="379">
        <v>0.1</v>
      </c>
      <c r="S71" s="379">
        <v>0.1</v>
      </c>
      <c r="T71" s="379">
        <v>0.16300000000000001</v>
      </c>
      <c r="U71" s="379">
        <v>0.12</v>
      </c>
      <c r="V71" s="296">
        <f t="shared" si="16"/>
        <v>1</v>
      </c>
      <c r="W71" s="1619"/>
      <c r="X71" s="297">
        <f>+V71*W70</f>
        <v>0.3</v>
      </c>
      <c r="Y71" s="1679"/>
      <c r="Z71" s="1722"/>
      <c r="AA71" s="1648"/>
      <c r="AB71" s="1679"/>
      <c r="AC71" s="1722"/>
      <c r="AD71" s="1648"/>
      <c r="AE71" s="1619"/>
      <c r="AF71" s="1619"/>
      <c r="AG71" s="1679"/>
      <c r="AH71" s="1722"/>
      <c r="AI71" s="1648"/>
      <c r="AJ71" s="1619"/>
      <c r="AK71" s="1619"/>
      <c r="AL71" s="1619"/>
      <c r="AM71" s="1619"/>
      <c r="AN71" s="1619"/>
      <c r="AO71" s="1619"/>
      <c r="AP71" s="1619"/>
      <c r="AQ71" s="1679"/>
      <c r="AR71" s="1722"/>
      <c r="AS71" s="2067"/>
      <c r="AT71" s="267"/>
      <c r="AU71" s="267"/>
      <c r="AV71" s="267"/>
      <c r="AW71" s="267"/>
      <c r="AX71" s="267"/>
      <c r="AY71" s="267"/>
      <c r="AZ71" s="267"/>
      <c r="BA71" s="267"/>
      <c r="BB71" s="267"/>
    </row>
    <row r="72" spans="1:54" ht="59.25" customHeight="1">
      <c r="A72" s="1653"/>
      <c r="B72" s="2028">
        <v>3</v>
      </c>
      <c r="C72" s="2094" t="s">
        <v>614</v>
      </c>
      <c r="D72" s="1720"/>
      <c r="E72" s="1720"/>
      <c r="F72" s="1720"/>
      <c r="G72" s="1721"/>
      <c r="H72" s="2072" t="s">
        <v>79</v>
      </c>
      <c r="I72" s="388" t="s">
        <v>47</v>
      </c>
      <c r="J72" s="288"/>
      <c r="K72" s="288"/>
      <c r="L72" s="376">
        <v>0.08</v>
      </c>
      <c r="M72" s="376">
        <v>0.1</v>
      </c>
      <c r="N72" s="376">
        <v>0.1</v>
      </c>
      <c r="O72" s="376">
        <v>0.1</v>
      </c>
      <c r="P72" s="376">
        <v>0.1</v>
      </c>
      <c r="Q72" s="376">
        <v>0.1</v>
      </c>
      <c r="R72" s="376">
        <v>0.1</v>
      </c>
      <c r="S72" s="376">
        <v>0.1</v>
      </c>
      <c r="T72" s="376">
        <v>0.1</v>
      </c>
      <c r="U72" s="376">
        <v>0.12</v>
      </c>
      <c r="V72" s="289">
        <f t="shared" si="16"/>
        <v>0.99999999999999989</v>
      </c>
      <c r="W72" s="2056">
        <v>0.3</v>
      </c>
      <c r="X72" s="290">
        <f>V72*W72</f>
        <v>0.29999999999999993</v>
      </c>
      <c r="Y72" s="2026" t="s">
        <v>615</v>
      </c>
      <c r="Z72" s="1720"/>
      <c r="AA72" s="1721"/>
      <c r="AB72" s="2026" t="s">
        <v>616</v>
      </c>
      <c r="AC72" s="1720"/>
      <c r="AD72" s="1721"/>
      <c r="AE72" s="2027" t="s">
        <v>617</v>
      </c>
      <c r="AF72" s="2027" t="s">
        <v>618</v>
      </c>
      <c r="AG72" s="2026" t="s">
        <v>618</v>
      </c>
      <c r="AH72" s="1720"/>
      <c r="AI72" s="1721"/>
      <c r="AJ72" s="2027" t="s">
        <v>619</v>
      </c>
      <c r="AK72" s="2027" t="s">
        <v>620</v>
      </c>
      <c r="AL72" s="2027" t="s">
        <v>621</v>
      </c>
      <c r="AM72" s="2027" t="s">
        <v>621</v>
      </c>
      <c r="AN72" s="2027" t="s">
        <v>622</v>
      </c>
      <c r="AO72" s="2027" t="s">
        <v>623</v>
      </c>
      <c r="AP72" s="2027" t="s">
        <v>624</v>
      </c>
      <c r="AQ72" s="2026" t="s">
        <v>625</v>
      </c>
      <c r="AR72" s="1720"/>
      <c r="AS72" s="1872"/>
      <c r="AT72" s="267"/>
      <c r="AU72" s="267"/>
      <c r="AV72" s="267"/>
      <c r="AW72" s="267"/>
      <c r="AX72" s="267"/>
      <c r="AY72" s="267"/>
      <c r="AZ72" s="267"/>
      <c r="BA72" s="267"/>
      <c r="BB72" s="267"/>
    </row>
    <row r="73" spans="1:54" ht="60" customHeight="1">
      <c r="A73" s="1653"/>
      <c r="B73" s="1679"/>
      <c r="C73" s="1679"/>
      <c r="D73" s="1722"/>
      <c r="E73" s="1722"/>
      <c r="F73" s="1722"/>
      <c r="G73" s="1648"/>
      <c r="H73" s="1619"/>
      <c r="I73" s="388" t="s">
        <v>48</v>
      </c>
      <c r="J73" s="294"/>
      <c r="K73" s="294"/>
      <c r="L73" s="379">
        <v>0.04</v>
      </c>
      <c r="M73" s="379">
        <v>0.08</v>
      </c>
      <c r="N73" s="379">
        <v>9.7000000000000003E-2</v>
      </c>
      <c r="O73" s="379">
        <v>0.1</v>
      </c>
      <c r="P73" s="379">
        <v>0.1</v>
      </c>
      <c r="Q73" s="379">
        <v>0.1</v>
      </c>
      <c r="R73" s="379">
        <v>0.1</v>
      </c>
      <c r="S73" s="379">
        <v>0.1</v>
      </c>
      <c r="T73" s="379">
        <v>0.16300000000000001</v>
      </c>
      <c r="U73" s="379">
        <v>0.12</v>
      </c>
      <c r="V73" s="296">
        <f t="shared" si="16"/>
        <v>1</v>
      </c>
      <c r="W73" s="1619"/>
      <c r="X73" s="297">
        <f>+V73*W72</f>
        <v>0.3</v>
      </c>
      <c r="Y73" s="1679"/>
      <c r="Z73" s="1722"/>
      <c r="AA73" s="1648"/>
      <c r="AB73" s="1679"/>
      <c r="AC73" s="1722"/>
      <c r="AD73" s="1648"/>
      <c r="AE73" s="1619"/>
      <c r="AF73" s="1619"/>
      <c r="AG73" s="1679"/>
      <c r="AH73" s="1722"/>
      <c r="AI73" s="1648"/>
      <c r="AJ73" s="1619"/>
      <c r="AK73" s="1619"/>
      <c r="AL73" s="1619"/>
      <c r="AM73" s="1619"/>
      <c r="AN73" s="1619"/>
      <c r="AO73" s="1619"/>
      <c r="AP73" s="1619"/>
      <c r="AQ73" s="1679"/>
      <c r="AR73" s="1722"/>
      <c r="AS73" s="2067"/>
      <c r="AT73" s="267"/>
      <c r="AU73" s="267"/>
      <c r="AV73" s="267"/>
      <c r="AW73" s="267"/>
      <c r="AX73" s="267"/>
      <c r="AY73" s="267"/>
      <c r="AZ73" s="267"/>
      <c r="BA73" s="267"/>
      <c r="BB73" s="267"/>
    </row>
    <row r="74" spans="1:54" ht="12.75" hidden="1" customHeight="1">
      <c r="A74" s="1653"/>
      <c r="B74" s="2028">
        <v>4</v>
      </c>
      <c r="C74" s="2057"/>
      <c r="D74" s="1720"/>
      <c r="E74" s="1720"/>
      <c r="F74" s="1720"/>
      <c r="G74" s="1721"/>
      <c r="H74" s="2042" t="s">
        <v>79</v>
      </c>
      <c r="I74" s="286" t="s">
        <v>47</v>
      </c>
      <c r="J74" s="316"/>
      <c r="K74" s="316"/>
      <c r="L74" s="316"/>
      <c r="M74" s="316"/>
      <c r="N74" s="316"/>
      <c r="O74" s="316"/>
      <c r="P74" s="316"/>
      <c r="Q74" s="316"/>
      <c r="R74" s="316"/>
      <c r="S74" s="316"/>
      <c r="T74" s="316"/>
      <c r="U74" s="316"/>
      <c r="V74" s="289">
        <f t="shared" si="16"/>
        <v>0</v>
      </c>
      <c r="W74" s="2056"/>
      <c r="X74" s="290">
        <f>V74*W74</f>
        <v>0</v>
      </c>
      <c r="Y74" s="2028"/>
      <c r="Z74" s="1720"/>
      <c r="AA74" s="1721"/>
      <c r="AB74" s="2028"/>
      <c r="AC74" s="1720"/>
      <c r="AD74" s="1721"/>
      <c r="AE74" s="318"/>
      <c r="AF74" s="318"/>
      <c r="AG74" s="2028"/>
      <c r="AH74" s="1720"/>
      <c r="AI74" s="1721"/>
      <c r="AJ74" s="318"/>
      <c r="AK74" s="318"/>
      <c r="AL74" s="318"/>
      <c r="AM74" s="319"/>
      <c r="AN74" s="319"/>
      <c r="AO74" s="319"/>
      <c r="AP74" s="319"/>
      <c r="AQ74" s="2028"/>
      <c r="AR74" s="1720"/>
      <c r="AS74" s="1872"/>
      <c r="AT74" s="267"/>
      <c r="AU74" s="267"/>
      <c r="AV74" s="267"/>
      <c r="AW74" s="267"/>
      <c r="AX74" s="267"/>
      <c r="AY74" s="267"/>
      <c r="AZ74" s="267"/>
      <c r="BA74" s="267"/>
      <c r="BB74" s="267"/>
    </row>
    <row r="75" spans="1:54" ht="12.75" hidden="1" customHeight="1">
      <c r="A75" s="1653"/>
      <c r="B75" s="1679"/>
      <c r="C75" s="1679"/>
      <c r="D75" s="1722"/>
      <c r="E75" s="1722"/>
      <c r="F75" s="1722"/>
      <c r="G75" s="1648"/>
      <c r="H75" s="2043"/>
      <c r="I75" s="293" t="s">
        <v>48</v>
      </c>
      <c r="J75" s="316"/>
      <c r="K75" s="316"/>
      <c r="L75" s="316"/>
      <c r="M75" s="316"/>
      <c r="N75" s="316"/>
      <c r="O75" s="316"/>
      <c r="P75" s="316"/>
      <c r="Q75" s="316"/>
      <c r="R75" s="316"/>
      <c r="S75" s="316"/>
      <c r="T75" s="316"/>
      <c r="U75" s="316"/>
      <c r="V75" s="313">
        <f t="shared" si="16"/>
        <v>0</v>
      </c>
      <c r="W75" s="1619"/>
      <c r="X75" s="297">
        <f>+V75*W74</f>
        <v>0</v>
      </c>
      <c r="Y75" s="1679"/>
      <c r="Z75" s="1722"/>
      <c r="AA75" s="1648"/>
      <c r="AB75" s="1679"/>
      <c r="AC75" s="1722"/>
      <c r="AD75" s="1648"/>
      <c r="AE75" s="318"/>
      <c r="AF75" s="318"/>
      <c r="AG75" s="1679"/>
      <c r="AH75" s="1722"/>
      <c r="AI75" s="1648"/>
      <c r="AJ75" s="318"/>
      <c r="AK75" s="318"/>
      <c r="AL75" s="318"/>
      <c r="AM75" s="319"/>
      <c r="AN75" s="319"/>
      <c r="AO75" s="319"/>
      <c r="AP75" s="319"/>
      <c r="AQ75" s="1679"/>
      <c r="AR75" s="1722"/>
      <c r="AS75" s="2067"/>
      <c r="AT75" s="267"/>
      <c r="AU75" s="267"/>
      <c r="AV75" s="267"/>
      <c r="AW75" s="267"/>
      <c r="AX75" s="267"/>
      <c r="AY75" s="267"/>
      <c r="AZ75" s="267"/>
      <c r="BA75" s="267"/>
      <c r="BB75" s="267"/>
    </row>
    <row r="76" spans="1:54" ht="12.75" hidden="1" customHeight="1">
      <c r="A76" s="1653"/>
      <c r="B76" s="2028">
        <v>5</v>
      </c>
      <c r="C76" s="2057"/>
      <c r="D76" s="1720"/>
      <c r="E76" s="1720"/>
      <c r="F76" s="1720"/>
      <c r="G76" s="1721"/>
      <c r="H76" s="2042" t="s">
        <v>79</v>
      </c>
      <c r="I76" s="286" t="s">
        <v>47</v>
      </c>
      <c r="J76" s="316"/>
      <c r="K76" s="316"/>
      <c r="L76" s="316"/>
      <c r="M76" s="316"/>
      <c r="N76" s="316"/>
      <c r="O76" s="316"/>
      <c r="P76" s="316"/>
      <c r="Q76" s="316"/>
      <c r="R76" s="316"/>
      <c r="S76" s="316"/>
      <c r="T76" s="316"/>
      <c r="U76" s="316"/>
      <c r="V76" s="289">
        <f t="shared" si="16"/>
        <v>0</v>
      </c>
      <c r="W76" s="2077"/>
      <c r="X76" s="290">
        <f>V76*W76</f>
        <v>0</v>
      </c>
      <c r="Y76" s="2028"/>
      <c r="Z76" s="1720"/>
      <c r="AA76" s="1721"/>
      <c r="AB76" s="2028"/>
      <c r="AC76" s="1720"/>
      <c r="AD76" s="1721"/>
      <c r="AE76" s="318"/>
      <c r="AF76" s="318"/>
      <c r="AG76" s="2028"/>
      <c r="AH76" s="1720"/>
      <c r="AI76" s="1721"/>
      <c r="AJ76" s="318"/>
      <c r="AK76" s="318"/>
      <c r="AL76" s="318"/>
      <c r="AM76" s="319"/>
      <c r="AN76" s="319"/>
      <c r="AO76" s="319"/>
      <c r="AP76" s="319"/>
      <c r="AQ76" s="2028"/>
      <c r="AR76" s="1720"/>
      <c r="AS76" s="1872"/>
      <c r="AT76" s="267"/>
      <c r="AU76" s="267"/>
      <c r="AV76" s="267"/>
      <c r="AW76" s="267"/>
      <c r="AX76" s="267"/>
      <c r="AY76" s="267"/>
      <c r="AZ76" s="267"/>
      <c r="BA76" s="267"/>
      <c r="BB76" s="267"/>
    </row>
    <row r="77" spans="1:54" ht="12.75" hidden="1" customHeight="1">
      <c r="A77" s="1653"/>
      <c r="B77" s="1679"/>
      <c r="C77" s="1679"/>
      <c r="D77" s="1722"/>
      <c r="E77" s="1722"/>
      <c r="F77" s="1722"/>
      <c r="G77" s="1648"/>
      <c r="H77" s="2043"/>
      <c r="I77" s="293" t="s">
        <v>48</v>
      </c>
      <c r="J77" s="316"/>
      <c r="K77" s="316"/>
      <c r="L77" s="316"/>
      <c r="M77" s="316"/>
      <c r="N77" s="316"/>
      <c r="O77" s="316"/>
      <c r="P77" s="316"/>
      <c r="Q77" s="316"/>
      <c r="R77" s="316"/>
      <c r="S77" s="316"/>
      <c r="T77" s="316"/>
      <c r="U77" s="316"/>
      <c r="V77" s="313">
        <f t="shared" si="16"/>
        <v>0</v>
      </c>
      <c r="W77" s="1619"/>
      <c r="X77" s="297">
        <f>+V77*W76</f>
        <v>0</v>
      </c>
      <c r="Y77" s="1679"/>
      <c r="Z77" s="1722"/>
      <c r="AA77" s="1648"/>
      <c r="AB77" s="1679"/>
      <c r="AC77" s="1722"/>
      <c r="AD77" s="1648"/>
      <c r="AE77" s="318"/>
      <c r="AF77" s="318"/>
      <c r="AG77" s="1679"/>
      <c r="AH77" s="1722"/>
      <c r="AI77" s="1648"/>
      <c r="AJ77" s="318"/>
      <c r="AK77" s="318"/>
      <c r="AL77" s="318"/>
      <c r="AM77" s="319"/>
      <c r="AN77" s="319"/>
      <c r="AO77" s="319"/>
      <c r="AP77" s="319"/>
      <c r="AQ77" s="1679"/>
      <c r="AR77" s="1722"/>
      <c r="AS77" s="2067"/>
      <c r="AT77" s="267"/>
      <c r="AU77" s="267"/>
      <c r="AV77" s="267"/>
      <c r="AW77" s="267"/>
      <c r="AX77" s="267"/>
      <c r="AY77" s="267"/>
      <c r="AZ77" s="267"/>
      <c r="BA77" s="267"/>
      <c r="BB77" s="267"/>
    </row>
    <row r="78" spans="1:54" ht="12.75" hidden="1" customHeight="1">
      <c r="A78" s="1653"/>
      <c r="B78" s="2028">
        <v>6</v>
      </c>
      <c r="C78" s="2057"/>
      <c r="D78" s="1720"/>
      <c r="E78" s="1720"/>
      <c r="F78" s="1720"/>
      <c r="G78" s="1721"/>
      <c r="H78" s="2042" t="s">
        <v>79</v>
      </c>
      <c r="I78" s="286" t="s">
        <v>47</v>
      </c>
      <c r="J78" s="316"/>
      <c r="K78" s="316"/>
      <c r="L78" s="316"/>
      <c r="M78" s="316"/>
      <c r="N78" s="316"/>
      <c r="O78" s="316"/>
      <c r="P78" s="316"/>
      <c r="Q78" s="316"/>
      <c r="R78" s="316"/>
      <c r="S78" s="316"/>
      <c r="T78" s="316"/>
      <c r="U78" s="316"/>
      <c r="V78" s="289">
        <f t="shared" si="16"/>
        <v>0</v>
      </c>
      <c r="W78" s="2077"/>
      <c r="X78" s="290">
        <f>V78*W78</f>
        <v>0</v>
      </c>
      <c r="Y78" s="2028"/>
      <c r="Z78" s="1720"/>
      <c r="AA78" s="1721"/>
      <c r="AB78" s="2028"/>
      <c r="AC78" s="1720"/>
      <c r="AD78" s="1721"/>
      <c r="AE78" s="318"/>
      <c r="AF78" s="318"/>
      <c r="AG78" s="2028"/>
      <c r="AH78" s="1720"/>
      <c r="AI78" s="1721"/>
      <c r="AJ78" s="318"/>
      <c r="AK78" s="318"/>
      <c r="AL78" s="318"/>
      <c r="AM78" s="319"/>
      <c r="AN78" s="319"/>
      <c r="AO78" s="319"/>
      <c r="AP78" s="319"/>
      <c r="AQ78" s="2028"/>
      <c r="AR78" s="1720"/>
      <c r="AS78" s="1872"/>
      <c r="AT78" s="267"/>
      <c r="AU78" s="267"/>
      <c r="AV78" s="267"/>
      <c r="AW78" s="267"/>
      <c r="AX78" s="267"/>
      <c r="AY78" s="267"/>
      <c r="AZ78" s="267"/>
      <c r="BA78" s="267"/>
      <c r="BB78" s="267"/>
    </row>
    <row r="79" spans="1:54" ht="12.75" hidden="1" customHeight="1">
      <c r="A79" s="1653"/>
      <c r="B79" s="1679"/>
      <c r="C79" s="1679"/>
      <c r="D79" s="1722"/>
      <c r="E79" s="1722"/>
      <c r="F79" s="1722"/>
      <c r="G79" s="1648"/>
      <c r="H79" s="2043"/>
      <c r="I79" s="293" t="s">
        <v>48</v>
      </c>
      <c r="J79" s="316"/>
      <c r="K79" s="316"/>
      <c r="L79" s="316"/>
      <c r="M79" s="316"/>
      <c r="N79" s="316"/>
      <c r="O79" s="316"/>
      <c r="P79" s="316"/>
      <c r="Q79" s="316"/>
      <c r="R79" s="316"/>
      <c r="S79" s="316"/>
      <c r="T79" s="316"/>
      <c r="U79" s="316"/>
      <c r="V79" s="313">
        <f t="shared" si="16"/>
        <v>0</v>
      </c>
      <c r="W79" s="1619"/>
      <c r="X79" s="297">
        <f>+V79*W78</f>
        <v>0</v>
      </c>
      <c r="Y79" s="1679"/>
      <c r="Z79" s="1722"/>
      <c r="AA79" s="1648"/>
      <c r="AB79" s="1679"/>
      <c r="AC79" s="1722"/>
      <c r="AD79" s="1648"/>
      <c r="AE79" s="318"/>
      <c r="AF79" s="318"/>
      <c r="AG79" s="1679"/>
      <c r="AH79" s="1722"/>
      <c r="AI79" s="1648"/>
      <c r="AJ79" s="318"/>
      <c r="AK79" s="318"/>
      <c r="AL79" s="318"/>
      <c r="AM79" s="319"/>
      <c r="AN79" s="319"/>
      <c r="AO79" s="319"/>
      <c r="AP79" s="319"/>
      <c r="AQ79" s="1679"/>
      <c r="AR79" s="1722"/>
      <c r="AS79" s="2067"/>
      <c r="AT79" s="267"/>
      <c r="AU79" s="267"/>
      <c r="AV79" s="267"/>
      <c r="AW79" s="267"/>
      <c r="AX79" s="267"/>
      <c r="AY79" s="267"/>
      <c r="AZ79" s="267"/>
      <c r="BA79" s="267"/>
      <c r="BB79" s="267"/>
    </row>
    <row r="80" spans="1:54" ht="12.75" hidden="1" customHeight="1">
      <c r="A80" s="1653"/>
      <c r="B80" s="2028">
        <v>7</v>
      </c>
      <c r="C80" s="2057"/>
      <c r="D80" s="1720"/>
      <c r="E80" s="1720"/>
      <c r="F80" s="1720"/>
      <c r="G80" s="1721"/>
      <c r="H80" s="2042" t="s">
        <v>79</v>
      </c>
      <c r="I80" s="286" t="s">
        <v>47</v>
      </c>
      <c r="J80" s="316"/>
      <c r="K80" s="316"/>
      <c r="L80" s="316"/>
      <c r="M80" s="316"/>
      <c r="N80" s="316"/>
      <c r="O80" s="316"/>
      <c r="P80" s="316"/>
      <c r="Q80" s="316"/>
      <c r="R80" s="316"/>
      <c r="S80" s="316"/>
      <c r="T80" s="316"/>
      <c r="U80" s="316"/>
      <c r="V80" s="289">
        <f t="shared" si="16"/>
        <v>0</v>
      </c>
      <c r="W80" s="2077"/>
      <c r="X80" s="290">
        <f>V80*W80</f>
        <v>0</v>
      </c>
      <c r="Y80" s="2028"/>
      <c r="Z80" s="1720"/>
      <c r="AA80" s="1721"/>
      <c r="AB80" s="2028"/>
      <c r="AC80" s="1720"/>
      <c r="AD80" s="1721"/>
      <c r="AE80" s="318"/>
      <c r="AF80" s="318"/>
      <c r="AG80" s="2028"/>
      <c r="AH80" s="1720"/>
      <c r="AI80" s="1721"/>
      <c r="AJ80" s="318"/>
      <c r="AK80" s="318"/>
      <c r="AL80" s="318"/>
      <c r="AM80" s="319"/>
      <c r="AN80" s="319"/>
      <c r="AO80" s="319"/>
      <c r="AP80" s="319"/>
      <c r="AQ80" s="2028"/>
      <c r="AR80" s="1720"/>
      <c r="AS80" s="1872"/>
      <c r="AT80" s="267"/>
      <c r="AU80" s="267"/>
      <c r="AV80" s="267"/>
      <c r="AW80" s="267"/>
      <c r="AX80" s="267"/>
      <c r="AY80" s="267"/>
      <c r="AZ80" s="267"/>
      <c r="BA80" s="267"/>
      <c r="BB80" s="267"/>
    </row>
    <row r="81" spans="1:54" ht="12.75" hidden="1" customHeight="1">
      <c r="A81" s="1814"/>
      <c r="B81" s="1678"/>
      <c r="C81" s="1679"/>
      <c r="D81" s="1722"/>
      <c r="E81" s="1722"/>
      <c r="F81" s="1722"/>
      <c r="G81" s="1648"/>
      <c r="H81" s="2079"/>
      <c r="I81" s="321" t="s">
        <v>48</v>
      </c>
      <c r="J81" s="316"/>
      <c r="K81" s="316"/>
      <c r="L81" s="316"/>
      <c r="M81" s="316"/>
      <c r="N81" s="316"/>
      <c r="O81" s="316"/>
      <c r="P81" s="316"/>
      <c r="Q81" s="316"/>
      <c r="R81" s="316"/>
      <c r="S81" s="316"/>
      <c r="T81" s="316"/>
      <c r="U81" s="316"/>
      <c r="V81" s="322">
        <f t="shared" si="16"/>
        <v>0</v>
      </c>
      <c r="W81" s="2078"/>
      <c r="X81" s="323">
        <f>+V81*W80</f>
        <v>0</v>
      </c>
      <c r="Y81" s="1679"/>
      <c r="Z81" s="1722"/>
      <c r="AA81" s="1648"/>
      <c r="AB81" s="1679"/>
      <c r="AC81" s="1722"/>
      <c r="AD81" s="1648"/>
      <c r="AE81" s="318"/>
      <c r="AF81" s="318"/>
      <c r="AG81" s="1679"/>
      <c r="AH81" s="1722"/>
      <c r="AI81" s="1648"/>
      <c r="AJ81" s="318"/>
      <c r="AK81" s="318"/>
      <c r="AL81" s="318"/>
      <c r="AM81" s="319"/>
      <c r="AN81" s="319"/>
      <c r="AO81" s="319"/>
      <c r="AP81" s="319"/>
      <c r="AQ81" s="1679"/>
      <c r="AR81" s="1722"/>
      <c r="AS81" s="2067"/>
      <c r="AT81" s="267"/>
      <c r="AU81" s="267"/>
      <c r="AV81" s="267"/>
      <c r="AW81" s="267"/>
      <c r="AX81" s="267"/>
      <c r="AY81" s="267"/>
      <c r="AZ81" s="267"/>
      <c r="BA81" s="267"/>
      <c r="BB81" s="267"/>
    </row>
    <row r="82" spans="1:54" ht="12.75" customHeight="1">
      <c r="A82" s="2046"/>
      <c r="B82" s="2060" t="s">
        <v>103</v>
      </c>
      <c r="C82" s="1720"/>
      <c r="D82" s="1720"/>
      <c r="E82" s="1720"/>
      <c r="F82" s="1720"/>
      <c r="G82" s="1721"/>
      <c r="H82" s="2083" t="s">
        <v>79</v>
      </c>
      <c r="I82" s="326" t="s">
        <v>47</v>
      </c>
      <c r="J82" s="381">
        <f>+J68*$W$8+J70*$W$10+J72*$W$12+J74*$W$14+J76*$W$16+J78*$W$18+J80*$W$20</f>
        <v>0</v>
      </c>
      <c r="K82" s="354">
        <f t="shared" ref="K82:U82" si="17">+K68*$W$68+K70*$W$70+K72*$W$72+K74*$W$74+K76*$W$76+K78*$W$78+K80*$W$80</f>
        <v>3.6359999999999996E-2</v>
      </c>
      <c r="L82" s="354">
        <f t="shared" si="17"/>
        <v>8.4359999999999991E-2</v>
      </c>
      <c r="M82" s="354">
        <f t="shared" si="17"/>
        <v>9.6360000000000001E-2</v>
      </c>
      <c r="N82" s="354">
        <f t="shared" si="17"/>
        <v>9.6360000000000001E-2</v>
      </c>
      <c r="O82" s="354">
        <f t="shared" si="17"/>
        <v>9.6360000000000001E-2</v>
      </c>
      <c r="P82" s="354">
        <f t="shared" si="17"/>
        <v>9.6360000000000001E-2</v>
      </c>
      <c r="Q82" s="354">
        <f t="shared" si="17"/>
        <v>9.6360000000000001E-2</v>
      </c>
      <c r="R82" s="354">
        <f t="shared" si="17"/>
        <v>9.6360000000000001E-2</v>
      </c>
      <c r="S82" s="354">
        <f t="shared" si="17"/>
        <v>9.6360000000000001E-2</v>
      </c>
      <c r="T82" s="354">
        <f t="shared" si="17"/>
        <v>9.6360000000000001E-2</v>
      </c>
      <c r="U82" s="354">
        <f t="shared" si="17"/>
        <v>0.1084</v>
      </c>
      <c r="V82" s="331">
        <f t="shared" si="16"/>
        <v>1</v>
      </c>
      <c r="W82" s="2076">
        <f>SUM(W68+W70+W72+W74+W76+W78+W80)</f>
        <v>1</v>
      </c>
      <c r="X82" s="331">
        <f>V82*W82</f>
        <v>1</v>
      </c>
      <c r="Y82" s="2034"/>
      <c r="Z82" s="1720"/>
      <c r="AA82" s="1721"/>
      <c r="AB82" s="2034"/>
      <c r="AC82" s="1720"/>
      <c r="AD82" s="1721"/>
      <c r="AE82" s="2033"/>
      <c r="AF82" s="2033"/>
      <c r="AG82" s="2034"/>
      <c r="AH82" s="1720"/>
      <c r="AI82" s="1721"/>
      <c r="AJ82" s="2033"/>
      <c r="AK82" s="2033"/>
      <c r="AL82" s="2033"/>
      <c r="AM82" s="2033"/>
      <c r="AN82" s="2033"/>
      <c r="AO82" s="2033"/>
      <c r="AP82" s="2033"/>
      <c r="AQ82" s="2034"/>
      <c r="AR82" s="1720"/>
      <c r="AS82" s="1721"/>
      <c r="AT82" s="332"/>
      <c r="AU82" s="267"/>
      <c r="AV82" s="267"/>
      <c r="AW82" s="267"/>
      <c r="AX82" s="267"/>
      <c r="AY82" s="267"/>
      <c r="AZ82" s="267"/>
      <c r="BA82" s="267"/>
      <c r="BB82" s="267"/>
    </row>
    <row r="83" spans="1:54" ht="12.75" customHeight="1">
      <c r="A83" s="1617"/>
      <c r="B83" s="1696"/>
      <c r="C83" s="1666"/>
      <c r="D83" s="1666"/>
      <c r="E83" s="1666"/>
      <c r="F83" s="1666"/>
      <c r="G83" s="1651"/>
      <c r="H83" s="1617"/>
      <c r="I83" s="334" t="s">
        <v>48</v>
      </c>
      <c r="J83" s="335">
        <f>J69+J71+J73+J75+J77+J79+J81</f>
        <v>0</v>
      </c>
      <c r="K83" s="354">
        <f t="shared" ref="K83:U83" si="18">+K69*$W$68+K71*$W$70+K73*$W$72+K75*$W$74+K77*$W$76+K79*$W$78+K81*$W$80</f>
        <v>3.6359999999999996E-2</v>
      </c>
      <c r="L83" s="354">
        <f t="shared" si="18"/>
        <v>6.0359999999999997E-2</v>
      </c>
      <c r="M83" s="354">
        <f t="shared" si="18"/>
        <v>8.4359999999999991E-2</v>
      </c>
      <c r="N83" s="354">
        <f t="shared" si="18"/>
        <v>9.7800000000000012E-2</v>
      </c>
      <c r="O83" s="354">
        <f t="shared" si="18"/>
        <v>9.6360000000000001E-2</v>
      </c>
      <c r="P83" s="354">
        <f t="shared" si="18"/>
        <v>9.6360000000000001E-2</v>
      </c>
      <c r="Q83" s="354">
        <f t="shared" si="18"/>
        <v>9.6360000000000001E-2</v>
      </c>
      <c r="R83" s="354">
        <f t="shared" si="18"/>
        <v>9.6360000000000001E-2</v>
      </c>
      <c r="S83" s="354">
        <f t="shared" si="18"/>
        <v>9.6360000000000001E-2</v>
      </c>
      <c r="T83" s="354">
        <f t="shared" si="18"/>
        <v>0.13416</v>
      </c>
      <c r="U83" s="354">
        <f t="shared" si="18"/>
        <v>0.10516</v>
      </c>
      <c r="V83" s="336">
        <f t="shared" si="16"/>
        <v>1</v>
      </c>
      <c r="W83" s="1617"/>
      <c r="X83" s="338">
        <f>+V83*W82</f>
        <v>1</v>
      </c>
      <c r="Y83" s="1696"/>
      <c r="Z83" s="1666"/>
      <c r="AA83" s="1651"/>
      <c r="AB83" s="1696"/>
      <c r="AC83" s="1666"/>
      <c r="AD83" s="1651"/>
      <c r="AE83" s="1617"/>
      <c r="AF83" s="1617"/>
      <c r="AG83" s="1696"/>
      <c r="AH83" s="1666"/>
      <c r="AI83" s="1651"/>
      <c r="AJ83" s="1617"/>
      <c r="AK83" s="1617"/>
      <c r="AL83" s="1617"/>
      <c r="AM83" s="1617"/>
      <c r="AN83" s="1617"/>
      <c r="AO83" s="1617"/>
      <c r="AP83" s="1617"/>
      <c r="AQ83" s="1696"/>
      <c r="AR83" s="1666"/>
      <c r="AS83" s="1651"/>
      <c r="AT83" s="332"/>
      <c r="AU83" s="267"/>
      <c r="AV83" s="267"/>
      <c r="AW83" s="267"/>
      <c r="AX83" s="267"/>
      <c r="AY83" s="267"/>
      <c r="AZ83" s="267"/>
      <c r="BA83" s="267"/>
      <c r="BB83" s="267"/>
    </row>
    <row r="84" spans="1:54" ht="21" customHeight="1">
      <c r="A84" s="2048" t="s">
        <v>107</v>
      </c>
      <c r="B84" s="1664"/>
      <c r="C84" s="261" t="s">
        <v>108</v>
      </c>
      <c r="D84" s="261" t="s">
        <v>109</v>
      </c>
      <c r="E84" s="261" t="s">
        <v>28</v>
      </c>
      <c r="F84" s="261" t="s">
        <v>110</v>
      </c>
      <c r="G84" s="262" t="s">
        <v>111</v>
      </c>
      <c r="H84" s="2030" t="s">
        <v>112</v>
      </c>
      <c r="I84" s="2031"/>
      <c r="J84" s="264" t="s">
        <v>63</v>
      </c>
      <c r="K84" s="264" t="s">
        <v>64</v>
      </c>
      <c r="L84" s="264" t="s">
        <v>65</v>
      </c>
      <c r="M84" s="264" t="s">
        <v>66</v>
      </c>
      <c r="N84" s="264" t="s">
        <v>67</v>
      </c>
      <c r="O84" s="264" t="s">
        <v>68</v>
      </c>
      <c r="P84" s="264" t="s">
        <v>69</v>
      </c>
      <c r="Q84" s="264" t="s">
        <v>70</v>
      </c>
      <c r="R84" s="264" t="s">
        <v>71</v>
      </c>
      <c r="S84" s="264" t="s">
        <v>72</v>
      </c>
      <c r="T84" s="264" t="s">
        <v>73</v>
      </c>
      <c r="U84" s="264" t="s">
        <v>74</v>
      </c>
      <c r="V84" s="264" t="s">
        <v>75</v>
      </c>
      <c r="W84" s="264" t="s">
        <v>76</v>
      </c>
      <c r="X84" s="264" t="s">
        <v>343</v>
      </c>
      <c r="Y84" s="2030" t="s">
        <v>113</v>
      </c>
      <c r="Z84" s="2036"/>
      <c r="AA84" s="2031"/>
      <c r="AB84" s="2030" t="s">
        <v>114</v>
      </c>
      <c r="AC84" s="2036"/>
      <c r="AD84" s="2031"/>
      <c r="AE84" s="266" t="s">
        <v>115</v>
      </c>
      <c r="AF84" s="266" t="s">
        <v>116</v>
      </c>
      <c r="AG84" s="2030" t="s">
        <v>117</v>
      </c>
      <c r="AH84" s="2036"/>
      <c r="AI84" s="2031"/>
      <c r="AJ84" s="266" t="s">
        <v>118</v>
      </c>
      <c r="AK84" s="266" t="s">
        <v>119</v>
      </c>
      <c r="AL84" s="266" t="s">
        <v>120</v>
      </c>
      <c r="AM84" s="265" t="s">
        <v>427</v>
      </c>
      <c r="AN84" s="265" t="s">
        <v>122</v>
      </c>
      <c r="AO84" s="266" t="s">
        <v>123</v>
      </c>
      <c r="AP84" s="266" t="s">
        <v>124</v>
      </c>
      <c r="AQ84" s="2030" t="s">
        <v>125</v>
      </c>
      <c r="AR84" s="2036"/>
      <c r="AS84" s="2037"/>
      <c r="AT84" s="267"/>
      <c r="AU84" s="267"/>
      <c r="AV84" s="267"/>
      <c r="AW84" s="267"/>
      <c r="AX84" s="267"/>
      <c r="AY84" s="267"/>
      <c r="AZ84" s="267"/>
      <c r="BA84" s="267"/>
      <c r="BB84" s="267"/>
    </row>
    <row r="85" spans="1:54" ht="57.75" customHeight="1">
      <c r="A85" s="1796"/>
      <c r="B85" s="1713"/>
      <c r="C85" s="2046" t="s">
        <v>428</v>
      </c>
      <c r="D85" s="2046" t="s">
        <v>240</v>
      </c>
      <c r="E85" s="2046">
        <v>12</v>
      </c>
      <c r="F85" s="2046" t="s">
        <v>344</v>
      </c>
      <c r="G85" s="2046" t="s">
        <v>300</v>
      </c>
      <c r="H85" s="2041" t="s">
        <v>47</v>
      </c>
      <c r="I85" s="1701"/>
      <c r="J85" s="458"/>
      <c r="K85" s="459">
        <v>0.44</v>
      </c>
      <c r="L85" s="459">
        <v>0.75</v>
      </c>
      <c r="M85" s="460">
        <v>1.1100000000000001</v>
      </c>
      <c r="N85" s="461">
        <v>1.2</v>
      </c>
      <c r="O85" s="461">
        <v>1.2</v>
      </c>
      <c r="P85" s="461">
        <v>1.2</v>
      </c>
      <c r="Q85" s="461">
        <v>1.3</v>
      </c>
      <c r="R85" s="461">
        <v>1.4</v>
      </c>
      <c r="S85" s="461">
        <v>1.2</v>
      </c>
      <c r="T85" s="461">
        <v>1.2</v>
      </c>
      <c r="U85" s="461">
        <v>1</v>
      </c>
      <c r="V85" s="444">
        <f>SUM(K85:U85)</f>
        <v>11.999999999999998</v>
      </c>
      <c r="W85" s="2039">
        <v>0.2</v>
      </c>
      <c r="X85" s="273">
        <f>+(V85/V85)*W85</f>
        <v>0.2</v>
      </c>
      <c r="Y85" s="2035" t="s">
        <v>626</v>
      </c>
      <c r="Z85" s="1720"/>
      <c r="AA85" s="1721"/>
      <c r="AB85" s="2035" t="s">
        <v>627</v>
      </c>
      <c r="AC85" s="1720"/>
      <c r="AD85" s="1721"/>
      <c r="AE85" s="2091" t="s">
        <v>628</v>
      </c>
      <c r="AF85" s="2032" t="s">
        <v>629</v>
      </c>
      <c r="AG85" s="2035" t="s">
        <v>630</v>
      </c>
      <c r="AH85" s="1720"/>
      <c r="AI85" s="1721"/>
      <c r="AJ85" s="2032" t="s">
        <v>631</v>
      </c>
      <c r="AK85" s="2032" t="s">
        <v>632</v>
      </c>
      <c r="AL85" s="2032" t="s">
        <v>633</v>
      </c>
      <c r="AM85" s="2032" t="s">
        <v>634</v>
      </c>
      <c r="AN85" s="2032" t="s">
        <v>635</v>
      </c>
      <c r="AO85" s="2032" t="s">
        <v>636</v>
      </c>
      <c r="AP85" s="2095" t="s">
        <v>637</v>
      </c>
      <c r="AQ85" s="2035" t="s">
        <v>638</v>
      </c>
      <c r="AR85" s="1720"/>
      <c r="AS85" s="1721"/>
      <c r="AT85" s="267"/>
      <c r="AU85" s="267"/>
      <c r="AV85" s="267"/>
      <c r="AW85" s="267"/>
      <c r="AX85" s="267"/>
      <c r="AY85" s="267"/>
      <c r="AZ85" s="267"/>
      <c r="BA85" s="267"/>
      <c r="BB85" s="267"/>
    </row>
    <row r="86" spans="1:54" ht="63.75" customHeight="1">
      <c r="A86" s="2062"/>
      <c r="B86" s="1648"/>
      <c r="C86" s="1619"/>
      <c r="D86" s="1619"/>
      <c r="E86" s="1619"/>
      <c r="F86" s="1619"/>
      <c r="G86" s="1619"/>
      <c r="H86" s="2081" t="s">
        <v>48</v>
      </c>
      <c r="I86" s="1648"/>
      <c r="J86" s="445"/>
      <c r="K86" s="348">
        <v>0.44</v>
      </c>
      <c r="L86" s="348">
        <v>0.75</v>
      </c>
      <c r="M86" s="348">
        <v>1.1599999999999999</v>
      </c>
      <c r="N86" s="348">
        <v>1.8</v>
      </c>
      <c r="O86" s="348">
        <v>1.26</v>
      </c>
      <c r="P86" s="348">
        <v>1.21</v>
      </c>
      <c r="Q86" s="348">
        <v>1.36</v>
      </c>
      <c r="R86" s="348">
        <v>1.36</v>
      </c>
      <c r="S86" s="348">
        <v>1.1599999999999999</v>
      </c>
      <c r="T86" s="348">
        <v>0.94</v>
      </c>
      <c r="U86" s="348">
        <v>0.56000000000000005</v>
      </c>
      <c r="V86" s="447">
        <f>SUM(J86:U86)</f>
        <v>12</v>
      </c>
      <c r="W86" s="1616"/>
      <c r="X86" s="273">
        <f>+V86/V85*W85</f>
        <v>0.20000000000000007</v>
      </c>
      <c r="Y86" s="1679"/>
      <c r="Z86" s="1722"/>
      <c r="AA86" s="1648"/>
      <c r="AB86" s="1679"/>
      <c r="AC86" s="1722"/>
      <c r="AD86" s="1648"/>
      <c r="AE86" s="1619"/>
      <c r="AF86" s="1619"/>
      <c r="AG86" s="1679"/>
      <c r="AH86" s="1722"/>
      <c r="AI86" s="1648"/>
      <c r="AJ86" s="1619"/>
      <c r="AK86" s="1619"/>
      <c r="AL86" s="1619"/>
      <c r="AM86" s="1619"/>
      <c r="AN86" s="1619"/>
      <c r="AO86" s="1619"/>
      <c r="AP86" s="1619"/>
      <c r="AQ86" s="1679"/>
      <c r="AR86" s="1722"/>
      <c r="AS86" s="1648"/>
      <c r="AT86" s="267"/>
      <c r="AU86" s="267"/>
      <c r="AV86" s="267"/>
      <c r="AW86" s="267"/>
      <c r="AX86" s="267"/>
      <c r="AY86" s="267"/>
      <c r="AZ86" s="267"/>
      <c r="BA86" s="267"/>
      <c r="BB86" s="267"/>
    </row>
    <row r="87" spans="1:54" ht="12.75" customHeight="1">
      <c r="A87" s="2063" t="s">
        <v>639</v>
      </c>
      <c r="B87" s="2098" t="s">
        <v>34</v>
      </c>
      <c r="C87" s="2099"/>
      <c r="D87" s="2099"/>
      <c r="E87" s="2099"/>
      <c r="F87" s="2099"/>
      <c r="G87" s="2099"/>
      <c r="H87" s="2099"/>
      <c r="I87" s="2099"/>
      <c r="J87" s="2099"/>
      <c r="K87" s="2099"/>
      <c r="L87" s="2099"/>
      <c r="M87" s="2099"/>
      <c r="N87" s="2099"/>
      <c r="O87" s="2099"/>
      <c r="P87" s="2099"/>
      <c r="Q87" s="2099"/>
      <c r="R87" s="2099"/>
      <c r="S87" s="2099"/>
      <c r="T87" s="2099"/>
      <c r="U87" s="2099"/>
      <c r="V87" s="2099"/>
      <c r="W87" s="2099"/>
      <c r="X87" s="2099"/>
      <c r="Y87" s="2099"/>
      <c r="Z87" s="2099"/>
      <c r="AA87" s="2099"/>
      <c r="AB87" s="2099"/>
      <c r="AC87" s="2099"/>
      <c r="AD87" s="2099"/>
      <c r="AE87" s="2099"/>
      <c r="AF87" s="2099"/>
      <c r="AG87" s="2099"/>
      <c r="AH87" s="2099"/>
      <c r="AI87" s="2099"/>
      <c r="AJ87" s="2099"/>
      <c r="AK87" s="2099"/>
      <c r="AL87" s="2099"/>
      <c r="AM87" s="2099"/>
      <c r="AN87" s="2099"/>
      <c r="AO87" s="2099"/>
      <c r="AP87" s="2099"/>
      <c r="AQ87" s="2099"/>
      <c r="AR87" s="2099"/>
      <c r="AS87" s="2100"/>
      <c r="AT87" s="267"/>
      <c r="AU87" s="267"/>
      <c r="AV87" s="267"/>
      <c r="AW87" s="267"/>
      <c r="AX87" s="267"/>
      <c r="AY87" s="267"/>
      <c r="AZ87" s="267"/>
      <c r="BA87" s="267"/>
      <c r="BB87" s="267"/>
    </row>
    <row r="88" spans="1:54" ht="64.5" customHeight="1">
      <c r="A88" s="1653"/>
      <c r="B88" s="2028">
        <v>1</v>
      </c>
      <c r="C88" s="2094" t="s">
        <v>640</v>
      </c>
      <c r="D88" s="1720"/>
      <c r="E88" s="1720"/>
      <c r="F88" s="1720"/>
      <c r="G88" s="1721"/>
      <c r="H88" s="2072" t="s">
        <v>79</v>
      </c>
      <c r="I88" s="388" t="s">
        <v>47</v>
      </c>
      <c r="J88" s="376"/>
      <c r="K88" s="376"/>
      <c r="L88" s="376">
        <v>0.05</v>
      </c>
      <c r="M88" s="376">
        <v>0.1</v>
      </c>
      <c r="N88" s="376">
        <v>0.1</v>
      </c>
      <c r="O88" s="376">
        <v>0.1</v>
      </c>
      <c r="P88" s="376">
        <v>0.1</v>
      </c>
      <c r="Q88" s="376">
        <v>0.15</v>
      </c>
      <c r="R88" s="376">
        <v>0.15</v>
      </c>
      <c r="S88" s="376">
        <v>0.1</v>
      </c>
      <c r="T88" s="376">
        <v>0.1</v>
      </c>
      <c r="U88" s="376">
        <v>0.05</v>
      </c>
      <c r="V88" s="289">
        <f t="shared" ref="V88:V113" si="19">SUM(J88:U88)</f>
        <v>1</v>
      </c>
      <c r="W88" s="2093">
        <v>8.3333000000000004E-2</v>
      </c>
      <c r="X88" s="462">
        <f t="shared" ref="X88:X112" si="20">V88*W88</f>
        <v>8.3333000000000004E-2</v>
      </c>
      <c r="Y88" s="2026" t="s">
        <v>641</v>
      </c>
      <c r="Z88" s="1720"/>
      <c r="AA88" s="1721"/>
      <c r="AB88" s="2026" t="s">
        <v>642</v>
      </c>
      <c r="AC88" s="1720"/>
      <c r="AD88" s="1721"/>
      <c r="AE88" s="2027" t="s">
        <v>643</v>
      </c>
      <c r="AF88" s="2027" t="s">
        <v>644</v>
      </c>
      <c r="AG88" s="2026" t="s">
        <v>645</v>
      </c>
      <c r="AH88" s="1720"/>
      <c r="AI88" s="1721"/>
      <c r="AJ88" s="2027" t="s">
        <v>646</v>
      </c>
      <c r="AK88" s="2027" t="s">
        <v>647</v>
      </c>
      <c r="AL88" s="2027" t="s">
        <v>648</v>
      </c>
      <c r="AM88" s="2027" t="s">
        <v>649</v>
      </c>
      <c r="AN88" s="2027" t="s">
        <v>650</v>
      </c>
      <c r="AO88" s="2027" t="s">
        <v>651</v>
      </c>
      <c r="AP88" s="2027" t="s">
        <v>652</v>
      </c>
      <c r="AQ88" s="2026" t="s">
        <v>653</v>
      </c>
      <c r="AR88" s="1720"/>
      <c r="AS88" s="1872"/>
      <c r="AT88" s="267"/>
      <c r="AU88" s="267"/>
      <c r="AV88" s="267"/>
      <c r="AW88" s="267"/>
      <c r="AX88" s="267"/>
      <c r="AY88" s="267"/>
      <c r="AZ88" s="267"/>
      <c r="BA88" s="267"/>
      <c r="BB88" s="267"/>
    </row>
    <row r="89" spans="1:54" ht="47.25" customHeight="1">
      <c r="A89" s="1653"/>
      <c r="B89" s="1679"/>
      <c r="C89" s="1679"/>
      <c r="D89" s="1722"/>
      <c r="E89" s="1722"/>
      <c r="F89" s="1722"/>
      <c r="G89" s="1648"/>
      <c r="H89" s="1619"/>
      <c r="I89" s="388" t="s">
        <v>48</v>
      </c>
      <c r="J89" s="445"/>
      <c r="K89" s="445"/>
      <c r="L89" s="379">
        <v>0.05</v>
      </c>
      <c r="M89" s="379">
        <v>0.1</v>
      </c>
      <c r="N89" s="379">
        <v>0.1</v>
      </c>
      <c r="O89" s="379">
        <v>0.1</v>
      </c>
      <c r="P89" s="379">
        <v>0.1</v>
      </c>
      <c r="Q89" s="379">
        <v>0.15</v>
      </c>
      <c r="R89" s="379">
        <v>0.15</v>
      </c>
      <c r="S89" s="379">
        <v>0.1</v>
      </c>
      <c r="T89" s="379">
        <v>0.1</v>
      </c>
      <c r="U89" s="379">
        <v>0.05</v>
      </c>
      <c r="V89" s="296">
        <f t="shared" si="19"/>
        <v>1</v>
      </c>
      <c r="W89" s="1619"/>
      <c r="X89" s="462">
        <f t="shared" si="20"/>
        <v>0</v>
      </c>
      <c r="Y89" s="1679"/>
      <c r="Z89" s="1722"/>
      <c r="AA89" s="1648"/>
      <c r="AB89" s="1679"/>
      <c r="AC89" s="1722"/>
      <c r="AD89" s="1648"/>
      <c r="AE89" s="1619"/>
      <c r="AF89" s="1619"/>
      <c r="AG89" s="1679"/>
      <c r="AH89" s="1722"/>
      <c r="AI89" s="1648"/>
      <c r="AJ89" s="1619"/>
      <c r="AK89" s="1619"/>
      <c r="AL89" s="1619"/>
      <c r="AM89" s="1619"/>
      <c r="AN89" s="1619"/>
      <c r="AO89" s="1619"/>
      <c r="AP89" s="1619"/>
      <c r="AQ89" s="1679"/>
      <c r="AR89" s="1722"/>
      <c r="AS89" s="2067"/>
      <c r="AT89" s="267"/>
      <c r="AU89" s="267"/>
      <c r="AV89" s="267"/>
      <c r="AW89" s="267"/>
      <c r="AX89" s="267"/>
      <c r="AY89" s="267"/>
      <c r="AZ89" s="267"/>
      <c r="BA89" s="267"/>
      <c r="BB89" s="267"/>
    </row>
    <row r="90" spans="1:54" ht="68.25" customHeight="1">
      <c r="A90" s="1653"/>
      <c r="B90" s="2028">
        <v>2</v>
      </c>
      <c r="C90" s="2094" t="s">
        <v>654</v>
      </c>
      <c r="D90" s="1720"/>
      <c r="E90" s="1720"/>
      <c r="F90" s="1720"/>
      <c r="G90" s="1721"/>
      <c r="H90" s="2072" t="s">
        <v>79</v>
      </c>
      <c r="I90" s="388" t="s">
        <v>47</v>
      </c>
      <c r="J90" s="458"/>
      <c r="K90" s="376">
        <v>9.0999999999999998E-2</v>
      </c>
      <c r="L90" s="376">
        <v>0.05</v>
      </c>
      <c r="M90" s="376">
        <v>5.8999999999999997E-2</v>
      </c>
      <c r="N90" s="376">
        <v>0.1</v>
      </c>
      <c r="O90" s="376">
        <v>0.1</v>
      </c>
      <c r="P90" s="376">
        <v>0.1</v>
      </c>
      <c r="Q90" s="376">
        <v>0.1</v>
      </c>
      <c r="R90" s="376">
        <v>0.15</v>
      </c>
      <c r="S90" s="376">
        <v>0.1</v>
      </c>
      <c r="T90" s="376">
        <v>0.1</v>
      </c>
      <c r="U90" s="376">
        <v>0.05</v>
      </c>
      <c r="V90" s="463">
        <f t="shared" si="19"/>
        <v>1</v>
      </c>
      <c r="W90" s="2093">
        <v>8.3333000000000004E-2</v>
      </c>
      <c r="X90" s="462">
        <f t="shared" si="20"/>
        <v>8.3333000000000004E-2</v>
      </c>
      <c r="Y90" s="2026" t="s">
        <v>655</v>
      </c>
      <c r="Z90" s="1720"/>
      <c r="AA90" s="1721"/>
      <c r="AB90" s="2026" t="s">
        <v>656</v>
      </c>
      <c r="AC90" s="1720"/>
      <c r="AD90" s="1721"/>
      <c r="AE90" s="2027" t="s">
        <v>657</v>
      </c>
      <c r="AF90" s="2027" t="s">
        <v>658</v>
      </c>
      <c r="AG90" s="2026" t="s">
        <v>659</v>
      </c>
      <c r="AH90" s="1720"/>
      <c r="AI90" s="1721"/>
      <c r="AJ90" s="2027" t="s">
        <v>660</v>
      </c>
      <c r="AK90" s="2027" t="s">
        <v>661</v>
      </c>
      <c r="AL90" s="2027" t="s">
        <v>662</v>
      </c>
      <c r="AM90" s="2027" t="s">
        <v>663</v>
      </c>
      <c r="AN90" s="2027" t="s">
        <v>664</v>
      </c>
      <c r="AO90" s="2027" t="s">
        <v>665</v>
      </c>
      <c r="AP90" s="2027" t="s">
        <v>666</v>
      </c>
      <c r="AQ90" s="2026" t="s">
        <v>667</v>
      </c>
      <c r="AR90" s="1720"/>
      <c r="AS90" s="1872"/>
      <c r="AT90" s="267"/>
      <c r="AU90" s="267"/>
      <c r="AV90" s="267"/>
      <c r="AW90" s="267"/>
      <c r="AX90" s="267"/>
      <c r="AY90" s="267"/>
      <c r="AZ90" s="267"/>
      <c r="BA90" s="267"/>
      <c r="BB90" s="267"/>
    </row>
    <row r="91" spans="1:54" ht="63" customHeight="1">
      <c r="A91" s="1653"/>
      <c r="B91" s="1679"/>
      <c r="C91" s="1679"/>
      <c r="D91" s="1722"/>
      <c r="E91" s="1722"/>
      <c r="F91" s="1722"/>
      <c r="G91" s="1648"/>
      <c r="H91" s="1619"/>
      <c r="I91" s="388" t="s">
        <v>48</v>
      </c>
      <c r="J91" s="445"/>
      <c r="K91" s="379">
        <v>9.0999999999999998E-2</v>
      </c>
      <c r="L91" s="379">
        <v>0.05</v>
      </c>
      <c r="M91" s="379">
        <v>5.8999999999999997E-2</v>
      </c>
      <c r="N91" s="379">
        <v>0.1</v>
      </c>
      <c r="O91" s="379">
        <v>0.1</v>
      </c>
      <c r="P91" s="379">
        <v>0.1</v>
      </c>
      <c r="Q91" s="379">
        <v>0.1</v>
      </c>
      <c r="R91" s="379">
        <v>0.15</v>
      </c>
      <c r="S91" s="379">
        <v>0.1</v>
      </c>
      <c r="T91" s="379">
        <v>0.1</v>
      </c>
      <c r="U91" s="379">
        <v>0.05</v>
      </c>
      <c r="V91" s="464">
        <f t="shared" si="19"/>
        <v>1</v>
      </c>
      <c r="W91" s="1619"/>
      <c r="X91" s="462">
        <f t="shared" si="20"/>
        <v>0</v>
      </c>
      <c r="Y91" s="1679"/>
      <c r="Z91" s="1722"/>
      <c r="AA91" s="1648"/>
      <c r="AB91" s="1679"/>
      <c r="AC91" s="1722"/>
      <c r="AD91" s="1648"/>
      <c r="AE91" s="1619"/>
      <c r="AF91" s="1619"/>
      <c r="AG91" s="1679"/>
      <c r="AH91" s="1722"/>
      <c r="AI91" s="1648"/>
      <c r="AJ91" s="1619"/>
      <c r="AK91" s="1619"/>
      <c r="AL91" s="1619"/>
      <c r="AM91" s="1619"/>
      <c r="AN91" s="1619"/>
      <c r="AO91" s="1619"/>
      <c r="AP91" s="1619"/>
      <c r="AQ91" s="1679"/>
      <c r="AR91" s="1722"/>
      <c r="AS91" s="2067"/>
      <c r="AT91" s="267"/>
      <c r="AU91" s="267"/>
      <c r="AV91" s="267"/>
      <c r="AW91" s="267"/>
      <c r="AX91" s="267"/>
      <c r="AY91" s="267"/>
      <c r="AZ91" s="267"/>
      <c r="BA91" s="267"/>
      <c r="BB91" s="267"/>
    </row>
    <row r="92" spans="1:54" ht="32.25" customHeight="1">
      <c r="A92" s="1653"/>
      <c r="B92" s="2028">
        <v>3</v>
      </c>
      <c r="C92" s="2094" t="s">
        <v>668</v>
      </c>
      <c r="D92" s="1720"/>
      <c r="E92" s="1720"/>
      <c r="F92" s="1720"/>
      <c r="G92" s="1721"/>
      <c r="H92" s="2072" t="s">
        <v>79</v>
      </c>
      <c r="I92" s="388" t="s">
        <v>47</v>
      </c>
      <c r="J92" s="458"/>
      <c r="K92" s="376">
        <v>0.05</v>
      </c>
      <c r="L92" s="376">
        <v>0.1</v>
      </c>
      <c r="M92" s="376">
        <v>0.1</v>
      </c>
      <c r="N92" s="376">
        <v>0.1</v>
      </c>
      <c r="O92" s="376">
        <v>0.1</v>
      </c>
      <c r="P92" s="376">
        <v>0.1</v>
      </c>
      <c r="Q92" s="376">
        <v>0.1</v>
      </c>
      <c r="R92" s="376">
        <v>0.1</v>
      </c>
      <c r="S92" s="376">
        <v>0.1</v>
      </c>
      <c r="T92" s="376">
        <v>0.1</v>
      </c>
      <c r="U92" s="376">
        <v>0.05</v>
      </c>
      <c r="V92" s="463">
        <f t="shared" si="19"/>
        <v>0.99999999999999989</v>
      </c>
      <c r="W92" s="2093">
        <v>8.3333000000000004E-2</v>
      </c>
      <c r="X92" s="462">
        <f t="shared" si="20"/>
        <v>8.333299999999999E-2</v>
      </c>
      <c r="Y92" s="2026" t="s">
        <v>669</v>
      </c>
      <c r="Z92" s="1720"/>
      <c r="AA92" s="1721"/>
      <c r="AB92" s="2026" t="s">
        <v>670</v>
      </c>
      <c r="AC92" s="1720"/>
      <c r="AD92" s="1721"/>
      <c r="AE92" s="2027" t="s">
        <v>671</v>
      </c>
      <c r="AF92" s="2027" t="s">
        <v>672</v>
      </c>
      <c r="AG92" s="2026" t="s">
        <v>673</v>
      </c>
      <c r="AH92" s="1720"/>
      <c r="AI92" s="1721"/>
      <c r="AJ92" s="2027" t="s">
        <v>674</v>
      </c>
      <c r="AK92" s="2027" t="s">
        <v>675</v>
      </c>
      <c r="AL92" s="2027" t="s">
        <v>676</v>
      </c>
      <c r="AM92" s="2027" t="s">
        <v>677</v>
      </c>
      <c r="AN92" s="2027" t="s">
        <v>678</v>
      </c>
      <c r="AO92" s="2027"/>
      <c r="AP92" s="2027"/>
      <c r="AQ92" s="2026" t="s">
        <v>679</v>
      </c>
      <c r="AR92" s="1720"/>
      <c r="AS92" s="1872"/>
      <c r="AT92" s="267"/>
      <c r="AU92" s="267"/>
      <c r="AV92" s="267"/>
      <c r="AW92" s="267"/>
      <c r="AX92" s="267"/>
      <c r="AY92" s="267"/>
      <c r="AZ92" s="267"/>
      <c r="BA92" s="267"/>
      <c r="BB92" s="267"/>
    </row>
    <row r="93" spans="1:54" ht="32.25" customHeight="1">
      <c r="A93" s="1653"/>
      <c r="B93" s="1679"/>
      <c r="C93" s="1679"/>
      <c r="D93" s="1722"/>
      <c r="E93" s="1722"/>
      <c r="F93" s="1722"/>
      <c r="G93" s="1648"/>
      <c r="H93" s="1619"/>
      <c r="I93" s="388" t="s">
        <v>48</v>
      </c>
      <c r="J93" s="445"/>
      <c r="K93" s="379">
        <v>0.05</v>
      </c>
      <c r="L93" s="379">
        <v>0.1</v>
      </c>
      <c r="M93" s="379">
        <v>0.1</v>
      </c>
      <c r="N93" s="379">
        <v>0.65</v>
      </c>
      <c r="O93" s="379">
        <v>0.01</v>
      </c>
      <c r="P93" s="379">
        <v>0.01</v>
      </c>
      <c r="Q93" s="379">
        <v>0.01</v>
      </c>
      <c r="R93" s="379">
        <v>0.01</v>
      </c>
      <c r="S93" s="379">
        <v>0.06</v>
      </c>
      <c r="T93" s="378"/>
      <c r="U93" s="378"/>
      <c r="V93" s="464">
        <f t="shared" si="19"/>
        <v>1</v>
      </c>
      <c r="W93" s="1619"/>
      <c r="X93" s="462">
        <f t="shared" si="20"/>
        <v>0</v>
      </c>
      <c r="Y93" s="1679"/>
      <c r="Z93" s="1722"/>
      <c r="AA93" s="1648"/>
      <c r="AB93" s="1679"/>
      <c r="AC93" s="1722"/>
      <c r="AD93" s="1648"/>
      <c r="AE93" s="1619"/>
      <c r="AF93" s="1619"/>
      <c r="AG93" s="1679"/>
      <c r="AH93" s="1722"/>
      <c r="AI93" s="1648"/>
      <c r="AJ93" s="1619"/>
      <c r="AK93" s="1619"/>
      <c r="AL93" s="1619"/>
      <c r="AM93" s="1619"/>
      <c r="AN93" s="1619"/>
      <c r="AO93" s="1619"/>
      <c r="AP93" s="1619"/>
      <c r="AQ93" s="1679"/>
      <c r="AR93" s="1722"/>
      <c r="AS93" s="2067"/>
      <c r="AT93" s="267"/>
      <c r="AU93" s="267"/>
      <c r="AV93" s="267"/>
      <c r="AW93" s="267"/>
      <c r="AX93" s="267"/>
      <c r="AY93" s="267"/>
      <c r="AZ93" s="267"/>
      <c r="BA93" s="267"/>
      <c r="BB93" s="267"/>
    </row>
    <row r="94" spans="1:54" ht="126" customHeight="1">
      <c r="A94" s="1653"/>
      <c r="B94" s="2028">
        <v>4</v>
      </c>
      <c r="C94" s="2094" t="s">
        <v>680</v>
      </c>
      <c r="D94" s="1720"/>
      <c r="E94" s="1720"/>
      <c r="F94" s="1720"/>
      <c r="G94" s="1721"/>
      <c r="H94" s="2072" t="s">
        <v>79</v>
      </c>
      <c r="I94" s="388" t="s">
        <v>47</v>
      </c>
      <c r="J94" s="458"/>
      <c r="K94" s="458"/>
      <c r="L94" s="458"/>
      <c r="M94" s="376">
        <v>0.1</v>
      </c>
      <c r="N94" s="376">
        <v>0.1</v>
      </c>
      <c r="O94" s="376">
        <v>0.1</v>
      </c>
      <c r="P94" s="376">
        <v>0.1</v>
      </c>
      <c r="Q94" s="376">
        <v>0.1</v>
      </c>
      <c r="R94" s="376">
        <v>0.15</v>
      </c>
      <c r="S94" s="376">
        <v>0.15</v>
      </c>
      <c r="T94" s="376">
        <v>0.15</v>
      </c>
      <c r="U94" s="376">
        <v>0.05</v>
      </c>
      <c r="V94" s="463">
        <f t="shared" si="19"/>
        <v>1</v>
      </c>
      <c r="W94" s="2093">
        <v>8.3333000000000004E-2</v>
      </c>
      <c r="X94" s="462">
        <f t="shared" si="20"/>
        <v>8.3333000000000004E-2</v>
      </c>
      <c r="Y94" s="2026"/>
      <c r="Z94" s="1720"/>
      <c r="AA94" s="1721"/>
      <c r="AB94" s="2026" t="s">
        <v>681</v>
      </c>
      <c r="AC94" s="1720"/>
      <c r="AD94" s="1721"/>
      <c r="AE94" s="2027" t="s">
        <v>682</v>
      </c>
      <c r="AF94" s="2027" t="s">
        <v>683</v>
      </c>
      <c r="AG94" s="2026" t="s">
        <v>684</v>
      </c>
      <c r="AH94" s="1720"/>
      <c r="AI94" s="1721"/>
      <c r="AJ94" s="2027" t="s">
        <v>685</v>
      </c>
      <c r="AK94" s="2027" t="s">
        <v>686</v>
      </c>
      <c r="AL94" s="2027" t="s">
        <v>687</v>
      </c>
      <c r="AM94" s="2027" t="s">
        <v>688</v>
      </c>
      <c r="AN94" s="2027" t="s">
        <v>689</v>
      </c>
      <c r="AO94" s="2027" t="s">
        <v>690</v>
      </c>
      <c r="AP94" s="2027" t="s">
        <v>691</v>
      </c>
      <c r="AQ94" s="2026" t="s">
        <v>692</v>
      </c>
      <c r="AR94" s="1720"/>
      <c r="AS94" s="1872"/>
      <c r="AT94" s="267"/>
      <c r="AU94" s="267"/>
      <c r="AV94" s="267"/>
      <c r="AW94" s="267"/>
      <c r="AX94" s="267"/>
      <c r="AY94" s="267"/>
      <c r="AZ94" s="267"/>
      <c r="BA94" s="267"/>
      <c r="BB94" s="267"/>
    </row>
    <row r="95" spans="1:54" ht="145.5" customHeight="1">
      <c r="A95" s="1653"/>
      <c r="B95" s="1679"/>
      <c r="C95" s="1679"/>
      <c r="D95" s="1722"/>
      <c r="E95" s="1722"/>
      <c r="F95" s="1722"/>
      <c r="G95" s="1648"/>
      <c r="H95" s="1619"/>
      <c r="I95" s="388" t="s">
        <v>48</v>
      </c>
      <c r="J95" s="445"/>
      <c r="K95" s="445"/>
      <c r="L95" s="445"/>
      <c r="M95" s="379">
        <v>0.1</v>
      </c>
      <c r="N95" s="379">
        <v>0.1</v>
      </c>
      <c r="O95" s="379">
        <v>0.2</v>
      </c>
      <c r="P95" s="379">
        <v>0.1</v>
      </c>
      <c r="Q95" s="379">
        <v>0.2</v>
      </c>
      <c r="R95" s="379">
        <v>0.2</v>
      </c>
      <c r="S95" s="379">
        <v>0.05</v>
      </c>
      <c r="T95" s="379">
        <v>0.04</v>
      </c>
      <c r="U95" s="379">
        <v>0.01</v>
      </c>
      <c r="V95" s="464">
        <f t="shared" si="19"/>
        <v>1</v>
      </c>
      <c r="W95" s="1619"/>
      <c r="X95" s="462">
        <f t="shared" si="20"/>
        <v>0</v>
      </c>
      <c r="Y95" s="1679"/>
      <c r="Z95" s="1722"/>
      <c r="AA95" s="1648"/>
      <c r="AB95" s="1679"/>
      <c r="AC95" s="1722"/>
      <c r="AD95" s="1648"/>
      <c r="AE95" s="1619"/>
      <c r="AF95" s="1619"/>
      <c r="AG95" s="1679"/>
      <c r="AH95" s="1722"/>
      <c r="AI95" s="1648"/>
      <c r="AJ95" s="1619"/>
      <c r="AK95" s="1619"/>
      <c r="AL95" s="1619"/>
      <c r="AM95" s="1619"/>
      <c r="AN95" s="1619"/>
      <c r="AO95" s="1619"/>
      <c r="AP95" s="1619"/>
      <c r="AQ95" s="1679"/>
      <c r="AR95" s="1722"/>
      <c r="AS95" s="2067"/>
      <c r="AT95" s="267"/>
      <c r="AU95" s="267"/>
      <c r="AV95" s="267"/>
      <c r="AW95" s="267"/>
      <c r="AX95" s="267"/>
      <c r="AY95" s="267"/>
      <c r="AZ95" s="267"/>
      <c r="BA95" s="267"/>
      <c r="BB95" s="267"/>
    </row>
    <row r="96" spans="1:54" ht="70.5" customHeight="1">
      <c r="A96" s="1653"/>
      <c r="B96" s="2028">
        <v>5</v>
      </c>
      <c r="C96" s="2094" t="s">
        <v>693</v>
      </c>
      <c r="D96" s="1720"/>
      <c r="E96" s="1720"/>
      <c r="F96" s="1720"/>
      <c r="G96" s="1721"/>
      <c r="H96" s="2072" t="s">
        <v>79</v>
      </c>
      <c r="I96" s="388" t="s">
        <v>47</v>
      </c>
      <c r="J96" s="458"/>
      <c r="K96" s="458"/>
      <c r="L96" s="376">
        <v>0.1</v>
      </c>
      <c r="M96" s="376">
        <v>0.1</v>
      </c>
      <c r="N96" s="376">
        <v>0.1</v>
      </c>
      <c r="O96" s="376">
        <v>0.1</v>
      </c>
      <c r="P96" s="376">
        <v>0.1</v>
      </c>
      <c r="Q96" s="376">
        <v>0.1</v>
      </c>
      <c r="R96" s="376">
        <v>0.1</v>
      </c>
      <c r="S96" s="376">
        <v>0.1</v>
      </c>
      <c r="T96" s="376">
        <v>0.1</v>
      </c>
      <c r="U96" s="376">
        <v>0.1</v>
      </c>
      <c r="V96" s="463">
        <f t="shared" si="19"/>
        <v>0.99999999999999989</v>
      </c>
      <c r="W96" s="2093">
        <v>8.3333000000000004E-2</v>
      </c>
      <c r="X96" s="462">
        <f t="shared" si="20"/>
        <v>8.333299999999999E-2</v>
      </c>
      <c r="Y96" s="2026" t="s">
        <v>694</v>
      </c>
      <c r="Z96" s="1720"/>
      <c r="AA96" s="1721"/>
      <c r="AB96" s="2026" t="s">
        <v>695</v>
      </c>
      <c r="AC96" s="1720"/>
      <c r="AD96" s="1721"/>
      <c r="AE96" s="2027" t="s">
        <v>696</v>
      </c>
      <c r="AF96" s="2027" t="s">
        <v>697</v>
      </c>
      <c r="AG96" s="2026" t="s">
        <v>698</v>
      </c>
      <c r="AH96" s="1720"/>
      <c r="AI96" s="1721"/>
      <c r="AJ96" s="2027" t="s">
        <v>699</v>
      </c>
      <c r="AK96" s="2027" t="s">
        <v>700</v>
      </c>
      <c r="AL96" s="2027" t="s">
        <v>701</v>
      </c>
      <c r="AM96" s="2027" t="s">
        <v>702</v>
      </c>
      <c r="AN96" s="2027" t="s">
        <v>703</v>
      </c>
      <c r="AO96" s="2027" t="s">
        <v>704</v>
      </c>
      <c r="AP96" s="2027" t="s">
        <v>705</v>
      </c>
      <c r="AQ96" s="2026" t="s">
        <v>706</v>
      </c>
      <c r="AR96" s="1720"/>
      <c r="AS96" s="1872"/>
      <c r="AT96" s="267"/>
      <c r="AU96" s="267"/>
      <c r="AV96" s="267"/>
      <c r="AW96" s="267"/>
      <c r="AX96" s="267"/>
      <c r="AY96" s="267"/>
      <c r="AZ96" s="267"/>
      <c r="BA96" s="267"/>
      <c r="BB96" s="267"/>
    </row>
    <row r="97" spans="1:54" ht="67.5" customHeight="1">
      <c r="A97" s="1653"/>
      <c r="B97" s="1679"/>
      <c r="C97" s="1679"/>
      <c r="D97" s="1722"/>
      <c r="E97" s="1722"/>
      <c r="F97" s="1722"/>
      <c r="G97" s="1648"/>
      <c r="H97" s="1619"/>
      <c r="I97" s="388" t="s">
        <v>48</v>
      </c>
      <c r="J97" s="445"/>
      <c r="K97" s="445"/>
      <c r="L97" s="379">
        <v>0.1</v>
      </c>
      <c r="M97" s="379">
        <v>0.1</v>
      </c>
      <c r="N97" s="379">
        <v>0.1</v>
      </c>
      <c r="O97" s="379">
        <v>0.1</v>
      </c>
      <c r="P97" s="379">
        <v>0.1</v>
      </c>
      <c r="Q97" s="379">
        <v>0.1</v>
      </c>
      <c r="R97" s="379">
        <v>0.1</v>
      </c>
      <c r="S97" s="379">
        <v>0.1</v>
      </c>
      <c r="T97" s="379">
        <v>0.1</v>
      </c>
      <c r="U97" s="379">
        <v>0.1</v>
      </c>
      <c r="V97" s="464">
        <f t="shared" si="19"/>
        <v>0.99999999999999989</v>
      </c>
      <c r="W97" s="1619"/>
      <c r="X97" s="462">
        <f t="shared" si="20"/>
        <v>0</v>
      </c>
      <c r="Y97" s="1679"/>
      <c r="Z97" s="1722"/>
      <c r="AA97" s="1648"/>
      <c r="AB97" s="1679"/>
      <c r="AC97" s="1722"/>
      <c r="AD97" s="1648"/>
      <c r="AE97" s="1619"/>
      <c r="AF97" s="1619"/>
      <c r="AG97" s="1679"/>
      <c r="AH97" s="1722"/>
      <c r="AI97" s="1648"/>
      <c r="AJ97" s="1619"/>
      <c r="AK97" s="1619"/>
      <c r="AL97" s="1619"/>
      <c r="AM97" s="1619"/>
      <c r="AN97" s="1619"/>
      <c r="AO97" s="1619"/>
      <c r="AP97" s="1619"/>
      <c r="AQ97" s="1679"/>
      <c r="AR97" s="1722"/>
      <c r="AS97" s="2067"/>
      <c r="AT97" s="267"/>
      <c r="AU97" s="267"/>
      <c r="AV97" s="267"/>
      <c r="AW97" s="267"/>
      <c r="AX97" s="267"/>
      <c r="AY97" s="267"/>
      <c r="AZ97" s="267"/>
      <c r="BA97" s="267"/>
      <c r="BB97" s="267"/>
    </row>
    <row r="98" spans="1:54" ht="32.25" customHeight="1">
      <c r="A98" s="1653"/>
      <c r="B98" s="2028">
        <v>6</v>
      </c>
      <c r="C98" s="2094" t="s">
        <v>707</v>
      </c>
      <c r="D98" s="1720"/>
      <c r="E98" s="1720"/>
      <c r="F98" s="1720"/>
      <c r="G98" s="1721"/>
      <c r="H98" s="2072" t="s">
        <v>79</v>
      </c>
      <c r="I98" s="388" t="s">
        <v>47</v>
      </c>
      <c r="J98" s="458"/>
      <c r="K98" s="458"/>
      <c r="L98" s="458"/>
      <c r="M98" s="376">
        <v>0.1</v>
      </c>
      <c r="N98" s="376">
        <v>0.1</v>
      </c>
      <c r="O98" s="376">
        <v>0.1</v>
      </c>
      <c r="P98" s="376">
        <v>0.1</v>
      </c>
      <c r="Q98" s="376">
        <v>0.15</v>
      </c>
      <c r="R98" s="376">
        <v>0.15</v>
      </c>
      <c r="S98" s="376">
        <v>0.1</v>
      </c>
      <c r="T98" s="376">
        <v>0.1</v>
      </c>
      <c r="U98" s="376">
        <v>0.1</v>
      </c>
      <c r="V98" s="463">
        <f t="shared" si="19"/>
        <v>1</v>
      </c>
      <c r="W98" s="2093">
        <v>8.3333000000000004E-2</v>
      </c>
      <c r="X98" s="462">
        <f t="shared" si="20"/>
        <v>8.3333000000000004E-2</v>
      </c>
      <c r="Y98" s="2026"/>
      <c r="Z98" s="1720"/>
      <c r="AA98" s="1721"/>
      <c r="AB98" s="2026" t="s">
        <v>708</v>
      </c>
      <c r="AC98" s="1720"/>
      <c r="AD98" s="1721"/>
      <c r="AE98" s="2027" t="s">
        <v>709</v>
      </c>
      <c r="AF98" s="2027" t="s">
        <v>710</v>
      </c>
      <c r="AG98" s="2026" t="s">
        <v>711</v>
      </c>
      <c r="AH98" s="1720"/>
      <c r="AI98" s="1721"/>
      <c r="AJ98" s="2027" t="s">
        <v>710</v>
      </c>
      <c r="AK98" s="2027" t="s">
        <v>712</v>
      </c>
      <c r="AL98" s="2027" t="s">
        <v>713</v>
      </c>
      <c r="AM98" s="2027" t="s">
        <v>711</v>
      </c>
      <c r="AN98" s="2027" t="s">
        <v>714</v>
      </c>
      <c r="AO98" s="2027" t="s">
        <v>715</v>
      </c>
      <c r="AP98" s="2027" t="s">
        <v>716</v>
      </c>
      <c r="AQ98" s="2026" t="s">
        <v>717</v>
      </c>
      <c r="AR98" s="1720"/>
      <c r="AS98" s="1872"/>
      <c r="AT98" s="267"/>
      <c r="AU98" s="267"/>
      <c r="AV98" s="267"/>
      <c r="AW98" s="267"/>
      <c r="AX98" s="267"/>
      <c r="AY98" s="267"/>
      <c r="AZ98" s="267"/>
      <c r="BA98" s="267"/>
      <c r="BB98" s="267"/>
    </row>
    <row r="99" spans="1:54" ht="32.25" customHeight="1">
      <c r="A99" s="1653"/>
      <c r="B99" s="1679"/>
      <c r="C99" s="1679"/>
      <c r="D99" s="1722"/>
      <c r="E99" s="1722"/>
      <c r="F99" s="1722"/>
      <c r="G99" s="1648"/>
      <c r="H99" s="1619"/>
      <c r="I99" s="388" t="s">
        <v>48</v>
      </c>
      <c r="J99" s="445"/>
      <c r="K99" s="445"/>
      <c r="L99" s="445"/>
      <c r="M99" s="379">
        <v>0.1</v>
      </c>
      <c r="N99" s="379">
        <v>0.1</v>
      </c>
      <c r="O99" s="379">
        <v>0.1</v>
      </c>
      <c r="P99" s="379">
        <v>0.1</v>
      </c>
      <c r="Q99" s="379">
        <v>0.15</v>
      </c>
      <c r="R99" s="379">
        <v>0.15</v>
      </c>
      <c r="S99" s="379">
        <v>0.1</v>
      </c>
      <c r="T99" s="379">
        <v>0.1</v>
      </c>
      <c r="U99" s="379">
        <v>0.1</v>
      </c>
      <c r="V99" s="464">
        <f t="shared" si="19"/>
        <v>1</v>
      </c>
      <c r="W99" s="1619"/>
      <c r="X99" s="462">
        <f t="shared" si="20"/>
        <v>0</v>
      </c>
      <c r="Y99" s="1679"/>
      <c r="Z99" s="1722"/>
      <c r="AA99" s="1648"/>
      <c r="AB99" s="1679"/>
      <c r="AC99" s="1722"/>
      <c r="AD99" s="1648"/>
      <c r="AE99" s="1619"/>
      <c r="AF99" s="1619"/>
      <c r="AG99" s="1679"/>
      <c r="AH99" s="1722"/>
      <c r="AI99" s="1648"/>
      <c r="AJ99" s="1619"/>
      <c r="AK99" s="1619"/>
      <c r="AL99" s="1619"/>
      <c r="AM99" s="1619"/>
      <c r="AN99" s="1619"/>
      <c r="AO99" s="1619"/>
      <c r="AP99" s="1619"/>
      <c r="AQ99" s="1679"/>
      <c r="AR99" s="1722"/>
      <c r="AS99" s="2067"/>
      <c r="AT99" s="267"/>
      <c r="AU99" s="267"/>
      <c r="AV99" s="267"/>
      <c r="AW99" s="267"/>
      <c r="AX99" s="267"/>
      <c r="AY99" s="267"/>
      <c r="AZ99" s="267"/>
      <c r="BA99" s="267"/>
      <c r="BB99" s="267"/>
    </row>
    <row r="100" spans="1:54" ht="60.75" customHeight="1">
      <c r="A100" s="1653"/>
      <c r="B100" s="2028">
        <v>7</v>
      </c>
      <c r="C100" s="2094" t="s">
        <v>718</v>
      </c>
      <c r="D100" s="1720"/>
      <c r="E100" s="1720"/>
      <c r="F100" s="1720"/>
      <c r="G100" s="1721"/>
      <c r="H100" s="2072" t="s">
        <v>79</v>
      </c>
      <c r="I100" s="388" t="s">
        <v>47</v>
      </c>
      <c r="J100" s="458"/>
      <c r="K100" s="458"/>
      <c r="L100" s="376">
        <v>0.1</v>
      </c>
      <c r="M100" s="376">
        <v>0.1</v>
      </c>
      <c r="N100" s="376">
        <v>0.1</v>
      </c>
      <c r="O100" s="376">
        <v>0.1</v>
      </c>
      <c r="P100" s="376">
        <v>0.1</v>
      </c>
      <c r="Q100" s="376">
        <v>0.1</v>
      </c>
      <c r="R100" s="376">
        <v>0.1</v>
      </c>
      <c r="S100" s="376">
        <v>0.1</v>
      </c>
      <c r="T100" s="376">
        <v>0.1</v>
      </c>
      <c r="U100" s="376">
        <v>0.1</v>
      </c>
      <c r="V100" s="463">
        <f t="shared" si="19"/>
        <v>0.99999999999999989</v>
      </c>
      <c r="W100" s="2093">
        <v>8.3333000000000004E-2</v>
      </c>
      <c r="X100" s="462">
        <f t="shared" si="20"/>
        <v>8.333299999999999E-2</v>
      </c>
      <c r="Y100" s="2026" t="s">
        <v>719</v>
      </c>
      <c r="Z100" s="1720"/>
      <c r="AA100" s="1721"/>
      <c r="AB100" s="2026" t="s">
        <v>720</v>
      </c>
      <c r="AC100" s="1720"/>
      <c r="AD100" s="1721"/>
      <c r="AE100" s="2027" t="s">
        <v>721</v>
      </c>
      <c r="AF100" s="2027" t="s">
        <v>722</v>
      </c>
      <c r="AG100" s="2026" t="s">
        <v>723</v>
      </c>
      <c r="AH100" s="1720"/>
      <c r="AI100" s="1721"/>
      <c r="AJ100" s="2027" t="s">
        <v>724</v>
      </c>
      <c r="AK100" s="2027" t="s">
        <v>725</v>
      </c>
      <c r="AL100" s="2027" t="s">
        <v>726</v>
      </c>
      <c r="AM100" s="2027" t="s">
        <v>727</v>
      </c>
      <c r="AN100" s="2027" t="s">
        <v>728</v>
      </c>
      <c r="AO100" s="2027" t="s">
        <v>729</v>
      </c>
      <c r="AP100" s="2027" t="s">
        <v>730</v>
      </c>
      <c r="AQ100" s="2026" t="s">
        <v>731</v>
      </c>
      <c r="AR100" s="1720"/>
      <c r="AS100" s="1872"/>
      <c r="AT100" s="267"/>
      <c r="AU100" s="267"/>
      <c r="AV100" s="267"/>
      <c r="AW100" s="267"/>
      <c r="AX100" s="267"/>
      <c r="AY100" s="267"/>
      <c r="AZ100" s="267"/>
      <c r="BA100" s="267"/>
      <c r="BB100" s="267"/>
    </row>
    <row r="101" spans="1:54" ht="55.5" customHeight="1">
      <c r="A101" s="1653"/>
      <c r="B101" s="1679"/>
      <c r="C101" s="1679"/>
      <c r="D101" s="1722"/>
      <c r="E101" s="1722"/>
      <c r="F101" s="1722"/>
      <c r="G101" s="1648"/>
      <c r="H101" s="1619"/>
      <c r="I101" s="388" t="s">
        <v>48</v>
      </c>
      <c r="J101" s="445"/>
      <c r="K101" s="445"/>
      <c r="L101" s="379">
        <v>0.1</v>
      </c>
      <c r="M101" s="379">
        <v>0.1</v>
      </c>
      <c r="N101" s="379">
        <v>0.1</v>
      </c>
      <c r="O101" s="379">
        <v>0.1</v>
      </c>
      <c r="P101" s="379">
        <v>0.1</v>
      </c>
      <c r="Q101" s="379">
        <v>0.1</v>
      </c>
      <c r="R101" s="379">
        <v>0.1</v>
      </c>
      <c r="S101" s="379">
        <v>0.1</v>
      </c>
      <c r="T101" s="379">
        <v>0.1</v>
      </c>
      <c r="U101" s="379">
        <v>0.1</v>
      </c>
      <c r="V101" s="464">
        <f t="shared" si="19"/>
        <v>0.99999999999999989</v>
      </c>
      <c r="W101" s="1619"/>
      <c r="X101" s="462">
        <f t="shared" si="20"/>
        <v>0</v>
      </c>
      <c r="Y101" s="1679"/>
      <c r="Z101" s="1722"/>
      <c r="AA101" s="1648"/>
      <c r="AB101" s="1679"/>
      <c r="AC101" s="1722"/>
      <c r="AD101" s="1648"/>
      <c r="AE101" s="1619"/>
      <c r="AF101" s="1619"/>
      <c r="AG101" s="1679"/>
      <c r="AH101" s="1722"/>
      <c r="AI101" s="1648"/>
      <c r="AJ101" s="1619"/>
      <c r="AK101" s="1619"/>
      <c r="AL101" s="1619"/>
      <c r="AM101" s="1619"/>
      <c r="AN101" s="1619"/>
      <c r="AO101" s="1619"/>
      <c r="AP101" s="1619"/>
      <c r="AQ101" s="1679"/>
      <c r="AR101" s="1722"/>
      <c r="AS101" s="2067"/>
      <c r="AT101" s="267"/>
      <c r="AU101" s="267"/>
      <c r="AV101" s="267"/>
      <c r="AW101" s="267"/>
      <c r="AX101" s="267"/>
      <c r="AY101" s="267"/>
      <c r="AZ101" s="267"/>
      <c r="BA101" s="267"/>
      <c r="BB101" s="267"/>
    </row>
    <row r="102" spans="1:54" ht="49.5" customHeight="1">
      <c r="A102" s="1653"/>
      <c r="B102" s="2028">
        <v>8</v>
      </c>
      <c r="C102" s="2094" t="s">
        <v>732</v>
      </c>
      <c r="D102" s="1720"/>
      <c r="E102" s="1720"/>
      <c r="F102" s="1720"/>
      <c r="G102" s="1721"/>
      <c r="H102" s="2072" t="s">
        <v>79</v>
      </c>
      <c r="I102" s="388" t="s">
        <v>47</v>
      </c>
      <c r="J102" s="458"/>
      <c r="K102" s="458"/>
      <c r="L102" s="376">
        <v>0.1</v>
      </c>
      <c r="M102" s="376">
        <v>0.1</v>
      </c>
      <c r="N102" s="376">
        <v>0.1</v>
      </c>
      <c r="O102" s="376">
        <v>0.1</v>
      </c>
      <c r="P102" s="376">
        <v>0.1</v>
      </c>
      <c r="Q102" s="376">
        <v>0.1</v>
      </c>
      <c r="R102" s="376">
        <v>0.1</v>
      </c>
      <c r="S102" s="376">
        <v>0.1</v>
      </c>
      <c r="T102" s="376">
        <v>0.1</v>
      </c>
      <c r="U102" s="376">
        <v>0.1</v>
      </c>
      <c r="V102" s="463">
        <f t="shared" si="19"/>
        <v>0.99999999999999989</v>
      </c>
      <c r="W102" s="2093">
        <v>8.3333000000000004E-2</v>
      </c>
      <c r="X102" s="462">
        <f t="shared" si="20"/>
        <v>8.333299999999999E-2</v>
      </c>
      <c r="Y102" s="2026" t="s">
        <v>733</v>
      </c>
      <c r="Z102" s="1720"/>
      <c r="AA102" s="1721"/>
      <c r="AB102" s="2026" t="s">
        <v>734</v>
      </c>
      <c r="AC102" s="1720"/>
      <c r="AD102" s="1721"/>
      <c r="AE102" s="2027" t="s">
        <v>735</v>
      </c>
      <c r="AF102" s="2027" t="s">
        <v>736</v>
      </c>
      <c r="AG102" s="2026" t="s">
        <v>737</v>
      </c>
      <c r="AH102" s="1720"/>
      <c r="AI102" s="1721"/>
      <c r="AJ102" s="2027" t="s">
        <v>738</v>
      </c>
      <c r="AK102" s="2027" t="s">
        <v>739</v>
      </c>
      <c r="AL102" s="2027" t="s">
        <v>740</v>
      </c>
      <c r="AM102" s="2027" t="s">
        <v>741</v>
      </c>
      <c r="AN102" s="2027" t="s">
        <v>742</v>
      </c>
      <c r="AO102" s="2027"/>
      <c r="AP102" s="2027"/>
      <c r="AQ102" s="2026" t="s">
        <v>743</v>
      </c>
      <c r="AR102" s="1720"/>
      <c r="AS102" s="1872"/>
      <c r="AT102" s="267"/>
      <c r="AU102" s="267"/>
      <c r="AV102" s="267"/>
      <c r="AW102" s="267"/>
      <c r="AX102" s="267"/>
      <c r="AY102" s="267"/>
      <c r="AZ102" s="267"/>
      <c r="BA102" s="267"/>
      <c r="BB102" s="267"/>
    </row>
    <row r="103" spans="1:54" ht="60" customHeight="1">
      <c r="A103" s="1653"/>
      <c r="B103" s="1679"/>
      <c r="C103" s="1679"/>
      <c r="D103" s="1722"/>
      <c r="E103" s="1722"/>
      <c r="F103" s="1722"/>
      <c r="G103" s="1648"/>
      <c r="H103" s="1619"/>
      <c r="I103" s="388" t="s">
        <v>48</v>
      </c>
      <c r="J103" s="445"/>
      <c r="K103" s="445"/>
      <c r="L103" s="379">
        <v>0.1</v>
      </c>
      <c r="M103" s="379">
        <v>0.1</v>
      </c>
      <c r="N103" s="379">
        <v>0.15</v>
      </c>
      <c r="O103" s="379">
        <v>0.15</v>
      </c>
      <c r="P103" s="379">
        <v>0.1</v>
      </c>
      <c r="Q103" s="379">
        <v>0.15</v>
      </c>
      <c r="R103" s="379">
        <v>0.1</v>
      </c>
      <c r="S103" s="379">
        <v>0.15</v>
      </c>
      <c r="T103" s="378"/>
      <c r="U103" s="378"/>
      <c r="V103" s="464">
        <f t="shared" si="19"/>
        <v>1</v>
      </c>
      <c r="W103" s="1619"/>
      <c r="X103" s="462">
        <f t="shared" si="20"/>
        <v>0</v>
      </c>
      <c r="Y103" s="1679"/>
      <c r="Z103" s="1722"/>
      <c r="AA103" s="1648"/>
      <c r="AB103" s="1679"/>
      <c r="AC103" s="1722"/>
      <c r="AD103" s="1648"/>
      <c r="AE103" s="1619"/>
      <c r="AF103" s="1619"/>
      <c r="AG103" s="1679"/>
      <c r="AH103" s="1722"/>
      <c r="AI103" s="1648"/>
      <c r="AJ103" s="1619"/>
      <c r="AK103" s="1619"/>
      <c r="AL103" s="1619"/>
      <c r="AM103" s="1619"/>
      <c r="AN103" s="1619"/>
      <c r="AO103" s="1619"/>
      <c r="AP103" s="1619"/>
      <c r="AQ103" s="1679"/>
      <c r="AR103" s="1722"/>
      <c r="AS103" s="2067"/>
      <c r="AT103" s="267"/>
      <c r="AU103" s="267"/>
      <c r="AV103" s="267"/>
      <c r="AW103" s="267"/>
      <c r="AX103" s="267"/>
      <c r="AY103" s="267"/>
      <c r="AZ103" s="267"/>
      <c r="BA103" s="267"/>
      <c r="BB103" s="267"/>
    </row>
    <row r="104" spans="1:54" ht="52.5" customHeight="1">
      <c r="A104" s="1653"/>
      <c r="B104" s="2028">
        <v>9</v>
      </c>
      <c r="C104" s="2094" t="s">
        <v>744</v>
      </c>
      <c r="D104" s="1720"/>
      <c r="E104" s="1720"/>
      <c r="F104" s="1720"/>
      <c r="G104" s="1721"/>
      <c r="H104" s="2072" t="s">
        <v>79</v>
      </c>
      <c r="I104" s="388" t="s">
        <v>47</v>
      </c>
      <c r="J104" s="458"/>
      <c r="K104" s="458"/>
      <c r="L104" s="458"/>
      <c r="M104" s="376">
        <v>0.1</v>
      </c>
      <c r="N104" s="376">
        <v>0.1</v>
      </c>
      <c r="O104" s="376">
        <v>0.1</v>
      </c>
      <c r="P104" s="376">
        <v>0.1</v>
      </c>
      <c r="Q104" s="376">
        <v>0.1</v>
      </c>
      <c r="R104" s="376">
        <v>0.1</v>
      </c>
      <c r="S104" s="376">
        <v>0.1</v>
      </c>
      <c r="T104" s="376">
        <v>0.15</v>
      </c>
      <c r="U104" s="376">
        <v>0.15</v>
      </c>
      <c r="V104" s="463">
        <f t="shared" si="19"/>
        <v>1</v>
      </c>
      <c r="W104" s="2093">
        <v>8.3333000000000004E-2</v>
      </c>
      <c r="X104" s="462">
        <f t="shared" si="20"/>
        <v>8.3333000000000004E-2</v>
      </c>
      <c r="Y104" s="2026"/>
      <c r="Z104" s="1720"/>
      <c r="AA104" s="1721"/>
      <c r="AB104" s="2026" t="s">
        <v>745</v>
      </c>
      <c r="AC104" s="1720"/>
      <c r="AD104" s="1721"/>
      <c r="AE104" s="2027" t="s">
        <v>746</v>
      </c>
      <c r="AF104" s="2027" t="s">
        <v>747</v>
      </c>
      <c r="AG104" s="2026" t="s">
        <v>748</v>
      </c>
      <c r="AH104" s="1720"/>
      <c r="AI104" s="1721"/>
      <c r="AJ104" s="2027" t="s">
        <v>749</v>
      </c>
      <c r="AK104" s="2027" t="s">
        <v>750</v>
      </c>
      <c r="AL104" s="2027" t="s">
        <v>751</v>
      </c>
      <c r="AM104" s="2027" t="s">
        <v>752</v>
      </c>
      <c r="AN104" s="2027" t="s">
        <v>753</v>
      </c>
      <c r="AO104" s="2027" t="s">
        <v>754</v>
      </c>
      <c r="AP104" s="2027"/>
      <c r="AQ104" s="2026" t="s">
        <v>755</v>
      </c>
      <c r="AR104" s="1720"/>
      <c r="AS104" s="1872"/>
      <c r="AT104" s="267"/>
      <c r="AU104" s="267"/>
      <c r="AV104" s="267"/>
      <c r="AW104" s="267"/>
      <c r="AX104" s="267"/>
      <c r="AY104" s="267"/>
      <c r="AZ104" s="267"/>
      <c r="BA104" s="267"/>
      <c r="BB104" s="267"/>
    </row>
    <row r="105" spans="1:54" ht="42.75" customHeight="1">
      <c r="A105" s="1653"/>
      <c r="B105" s="1679"/>
      <c r="C105" s="1679"/>
      <c r="D105" s="1722"/>
      <c r="E105" s="1722"/>
      <c r="F105" s="1722"/>
      <c r="G105" s="1648"/>
      <c r="H105" s="1619"/>
      <c r="I105" s="388" t="s">
        <v>48</v>
      </c>
      <c r="J105" s="445"/>
      <c r="K105" s="445"/>
      <c r="L105" s="445"/>
      <c r="M105" s="379">
        <v>0.1</v>
      </c>
      <c r="N105" s="379">
        <v>0.1</v>
      </c>
      <c r="O105" s="379">
        <v>0.1</v>
      </c>
      <c r="P105" s="379">
        <v>0.2</v>
      </c>
      <c r="Q105" s="379">
        <v>0.1</v>
      </c>
      <c r="R105" s="379">
        <v>0.1</v>
      </c>
      <c r="S105" s="379">
        <v>0.1</v>
      </c>
      <c r="T105" s="379">
        <v>0.2</v>
      </c>
      <c r="U105" s="378"/>
      <c r="V105" s="464">
        <f t="shared" si="19"/>
        <v>1</v>
      </c>
      <c r="W105" s="1619"/>
      <c r="X105" s="462">
        <f t="shared" si="20"/>
        <v>0</v>
      </c>
      <c r="Y105" s="1679"/>
      <c r="Z105" s="1722"/>
      <c r="AA105" s="1648"/>
      <c r="AB105" s="1679"/>
      <c r="AC105" s="1722"/>
      <c r="AD105" s="1648"/>
      <c r="AE105" s="1619"/>
      <c r="AF105" s="1619"/>
      <c r="AG105" s="1679"/>
      <c r="AH105" s="1722"/>
      <c r="AI105" s="1648"/>
      <c r="AJ105" s="1619"/>
      <c r="AK105" s="1619"/>
      <c r="AL105" s="1619"/>
      <c r="AM105" s="1619"/>
      <c r="AN105" s="1619"/>
      <c r="AO105" s="1619"/>
      <c r="AP105" s="1619"/>
      <c r="AQ105" s="1679"/>
      <c r="AR105" s="1722"/>
      <c r="AS105" s="2067"/>
      <c r="AT105" s="267"/>
      <c r="AU105" s="267"/>
      <c r="AV105" s="267"/>
      <c r="AW105" s="267"/>
      <c r="AX105" s="267"/>
      <c r="AY105" s="267"/>
      <c r="AZ105" s="267"/>
      <c r="BA105" s="267"/>
      <c r="BB105" s="267"/>
    </row>
    <row r="106" spans="1:54" ht="54.75" customHeight="1">
      <c r="A106" s="1653"/>
      <c r="B106" s="2028">
        <v>10</v>
      </c>
      <c r="C106" s="2094" t="s">
        <v>756</v>
      </c>
      <c r="D106" s="1720"/>
      <c r="E106" s="1720"/>
      <c r="F106" s="1720"/>
      <c r="G106" s="1721"/>
      <c r="H106" s="2072" t="s">
        <v>79</v>
      </c>
      <c r="I106" s="388" t="s">
        <v>47</v>
      </c>
      <c r="J106" s="458"/>
      <c r="K106" s="376">
        <v>0.2</v>
      </c>
      <c r="L106" s="376">
        <v>0.1</v>
      </c>
      <c r="M106" s="376">
        <v>0.1</v>
      </c>
      <c r="N106" s="376">
        <v>0.1</v>
      </c>
      <c r="O106" s="376">
        <v>0.1</v>
      </c>
      <c r="P106" s="376">
        <v>0.1</v>
      </c>
      <c r="Q106" s="376">
        <v>0.1</v>
      </c>
      <c r="R106" s="376">
        <v>0.1</v>
      </c>
      <c r="S106" s="376">
        <v>0.1</v>
      </c>
      <c r="T106" s="458"/>
      <c r="U106" s="458"/>
      <c r="V106" s="463">
        <f t="shared" si="19"/>
        <v>0.99999999999999989</v>
      </c>
      <c r="W106" s="2093">
        <v>8.3333000000000004E-2</v>
      </c>
      <c r="X106" s="462">
        <f t="shared" si="20"/>
        <v>8.333299999999999E-2</v>
      </c>
      <c r="Y106" s="2026" t="s">
        <v>757</v>
      </c>
      <c r="Z106" s="1720"/>
      <c r="AA106" s="1721"/>
      <c r="AB106" s="2026" t="s">
        <v>758</v>
      </c>
      <c r="AC106" s="1720"/>
      <c r="AD106" s="1721"/>
      <c r="AE106" s="2027" t="s">
        <v>759</v>
      </c>
      <c r="AF106" s="2027" t="s">
        <v>760</v>
      </c>
      <c r="AG106" s="2026" t="s">
        <v>759</v>
      </c>
      <c r="AH106" s="1720"/>
      <c r="AI106" s="1721"/>
      <c r="AJ106" s="2027" t="s">
        <v>761</v>
      </c>
      <c r="AK106" s="2027" t="s">
        <v>762</v>
      </c>
      <c r="AL106" s="2027" t="s">
        <v>763</v>
      </c>
      <c r="AM106" s="2027" t="s">
        <v>764</v>
      </c>
      <c r="AN106" s="2027" t="s">
        <v>765</v>
      </c>
      <c r="AO106" s="2027"/>
      <c r="AP106" s="2027"/>
      <c r="AQ106" s="2026" t="s">
        <v>766</v>
      </c>
      <c r="AR106" s="1720"/>
      <c r="AS106" s="1872"/>
      <c r="AT106" s="267"/>
      <c r="AU106" s="267"/>
      <c r="AV106" s="267"/>
      <c r="AW106" s="267"/>
      <c r="AX106" s="267"/>
      <c r="AY106" s="267"/>
      <c r="AZ106" s="267"/>
      <c r="BA106" s="267"/>
      <c r="BB106" s="267"/>
    </row>
    <row r="107" spans="1:54" ht="32.25" customHeight="1">
      <c r="A107" s="1653"/>
      <c r="B107" s="1679"/>
      <c r="C107" s="1679"/>
      <c r="D107" s="1722"/>
      <c r="E107" s="1722"/>
      <c r="F107" s="1722"/>
      <c r="G107" s="1648"/>
      <c r="H107" s="1619"/>
      <c r="I107" s="388" t="s">
        <v>48</v>
      </c>
      <c r="J107" s="445"/>
      <c r="K107" s="379">
        <v>0.2</v>
      </c>
      <c r="L107" s="379">
        <v>0.1</v>
      </c>
      <c r="M107" s="379">
        <v>0.1</v>
      </c>
      <c r="N107" s="379">
        <v>0.1</v>
      </c>
      <c r="O107" s="379">
        <v>0.1</v>
      </c>
      <c r="P107" s="379">
        <v>0.1</v>
      </c>
      <c r="Q107" s="379">
        <v>0.1</v>
      </c>
      <c r="R107" s="379">
        <v>0.1</v>
      </c>
      <c r="S107" s="379">
        <v>0.1</v>
      </c>
      <c r="T107" s="445"/>
      <c r="U107" s="445"/>
      <c r="V107" s="464">
        <f t="shared" si="19"/>
        <v>0.99999999999999989</v>
      </c>
      <c r="W107" s="1619"/>
      <c r="X107" s="462">
        <f t="shared" si="20"/>
        <v>0</v>
      </c>
      <c r="Y107" s="1679"/>
      <c r="Z107" s="1722"/>
      <c r="AA107" s="1648"/>
      <c r="AB107" s="1679"/>
      <c r="AC107" s="1722"/>
      <c r="AD107" s="1648"/>
      <c r="AE107" s="1619"/>
      <c r="AF107" s="1619"/>
      <c r="AG107" s="1679"/>
      <c r="AH107" s="1722"/>
      <c r="AI107" s="1648"/>
      <c r="AJ107" s="1619"/>
      <c r="AK107" s="1619"/>
      <c r="AL107" s="1619"/>
      <c r="AM107" s="1619"/>
      <c r="AN107" s="1619"/>
      <c r="AO107" s="1619"/>
      <c r="AP107" s="1619"/>
      <c r="AQ107" s="1679"/>
      <c r="AR107" s="1722"/>
      <c r="AS107" s="2067"/>
      <c r="AT107" s="267"/>
      <c r="AU107" s="267"/>
      <c r="AV107" s="267"/>
      <c r="AW107" s="267"/>
      <c r="AX107" s="267"/>
      <c r="AY107" s="267"/>
      <c r="AZ107" s="267"/>
      <c r="BA107" s="267"/>
      <c r="BB107" s="267"/>
    </row>
    <row r="108" spans="1:54" ht="90.75" customHeight="1">
      <c r="A108" s="1653"/>
      <c r="B108" s="2028">
        <v>11</v>
      </c>
      <c r="C108" s="2094" t="s">
        <v>767</v>
      </c>
      <c r="D108" s="1720"/>
      <c r="E108" s="1720"/>
      <c r="F108" s="1720"/>
      <c r="G108" s="1721"/>
      <c r="H108" s="2072" t="s">
        <v>79</v>
      </c>
      <c r="I108" s="388" t="s">
        <v>47</v>
      </c>
      <c r="J108" s="458"/>
      <c r="K108" s="376">
        <v>0.05</v>
      </c>
      <c r="L108" s="376">
        <v>0.05</v>
      </c>
      <c r="M108" s="376">
        <v>0.1</v>
      </c>
      <c r="N108" s="376">
        <v>0.1</v>
      </c>
      <c r="O108" s="376">
        <v>0.1</v>
      </c>
      <c r="P108" s="376">
        <v>0.1</v>
      </c>
      <c r="Q108" s="376">
        <v>0.1</v>
      </c>
      <c r="R108" s="376">
        <v>0.1</v>
      </c>
      <c r="S108" s="376">
        <v>0.1</v>
      </c>
      <c r="T108" s="376">
        <v>0.1</v>
      </c>
      <c r="U108" s="376">
        <v>0.1</v>
      </c>
      <c r="V108" s="463">
        <f t="shared" si="19"/>
        <v>0.99999999999999989</v>
      </c>
      <c r="W108" s="2093">
        <v>8.3333000000000004E-2</v>
      </c>
      <c r="X108" s="462">
        <f t="shared" si="20"/>
        <v>8.333299999999999E-2</v>
      </c>
      <c r="Y108" s="2026" t="s">
        <v>768</v>
      </c>
      <c r="Z108" s="1720"/>
      <c r="AA108" s="1721"/>
      <c r="AB108" s="2026" t="s">
        <v>769</v>
      </c>
      <c r="AC108" s="1720"/>
      <c r="AD108" s="1721"/>
      <c r="AE108" s="2027" t="s">
        <v>770</v>
      </c>
      <c r="AF108" s="2027" t="s">
        <v>771</v>
      </c>
      <c r="AG108" s="2026" t="s">
        <v>772</v>
      </c>
      <c r="AH108" s="1720"/>
      <c r="AI108" s="1721"/>
      <c r="AJ108" s="2027" t="s">
        <v>773</v>
      </c>
      <c r="AK108" s="2027" t="s">
        <v>774</v>
      </c>
      <c r="AL108" s="2027" t="s">
        <v>775</v>
      </c>
      <c r="AM108" s="2027" t="s">
        <v>776</v>
      </c>
      <c r="AN108" s="2027" t="s">
        <v>777</v>
      </c>
      <c r="AO108" s="2027" t="s">
        <v>778</v>
      </c>
      <c r="AP108" s="2027" t="s">
        <v>779</v>
      </c>
      <c r="AQ108" s="2026" t="s">
        <v>780</v>
      </c>
      <c r="AR108" s="1720"/>
      <c r="AS108" s="1872"/>
      <c r="AT108" s="267"/>
      <c r="AU108" s="267"/>
      <c r="AV108" s="267"/>
      <c r="AW108" s="267"/>
      <c r="AX108" s="267"/>
      <c r="AY108" s="267"/>
      <c r="AZ108" s="267"/>
      <c r="BA108" s="267"/>
      <c r="BB108" s="267"/>
    </row>
    <row r="109" spans="1:54" ht="84.75" customHeight="1">
      <c r="A109" s="1653"/>
      <c r="B109" s="1679"/>
      <c r="C109" s="1679"/>
      <c r="D109" s="1722"/>
      <c r="E109" s="1722"/>
      <c r="F109" s="1722"/>
      <c r="G109" s="1648"/>
      <c r="H109" s="1619"/>
      <c r="I109" s="388" t="s">
        <v>48</v>
      </c>
      <c r="J109" s="445"/>
      <c r="K109" s="379">
        <v>0.05</v>
      </c>
      <c r="L109" s="379">
        <v>0.05</v>
      </c>
      <c r="M109" s="379">
        <v>0.1</v>
      </c>
      <c r="N109" s="379">
        <v>0.1</v>
      </c>
      <c r="O109" s="379">
        <v>0.1</v>
      </c>
      <c r="P109" s="379">
        <v>0.1</v>
      </c>
      <c r="Q109" s="379">
        <v>0.1</v>
      </c>
      <c r="R109" s="379">
        <v>0.1</v>
      </c>
      <c r="S109" s="379">
        <v>0.1</v>
      </c>
      <c r="T109" s="379">
        <v>0.1</v>
      </c>
      <c r="U109" s="379">
        <v>0.1</v>
      </c>
      <c r="V109" s="464">
        <f t="shared" si="19"/>
        <v>0.99999999999999989</v>
      </c>
      <c r="W109" s="1619"/>
      <c r="X109" s="462">
        <f t="shared" si="20"/>
        <v>0</v>
      </c>
      <c r="Y109" s="1679"/>
      <c r="Z109" s="1722"/>
      <c r="AA109" s="1648"/>
      <c r="AB109" s="1679"/>
      <c r="AC109" s="1722"/>
      <c r="AD109" s="1648"/>
      <c r="AE109" s="1619"/>
      <c r="AF109" s="1619"/>
      <c r="AG109" s="1679"/>
      <c r="AH109" s="1722"/>
      <c r="AI109" s="1648"/>
      <c r="AJ109" s="1619"/>
      <c r="AK109" s="1619"/>
      <c r="AL109" s="1619"/>
      <c r="AM109" s="1619"/>
      <c r="AN109" s="1619"/>
      <c r="AO109" s="1619"/>
      <c r="AP109" s="1619"/>
      <c r="AQ109" s="1679"/>
      <c r="AR109" s="1722"/>
      <c r="AS109" s="2067"/>
      <c r="AT109" s="267"/>
      <c r="AU109" s="267"/>
      <c r="AV109" s="267"/>
      <c r="AW109" s="267"/>
      <c r="AX109" s="267"/>
      <c r="AY109" s="267"/>
      <c r="AZ109" s="267"/>
      <c r="BA109" s="267"/>
      <c r="BB109" s="267"/>
    </row>
    <row r="110" spans="1:54" ht="62.25" customHeight="1">
      <c r="A110" s="1653"/>
      <c r="B110" s="2028">
        <v>12</v>
      </c>
      <c r="C110" s="2094" t="s">
        <v>782</v>
      </c>
      <c r="D110" s="1720"/>
      <c r="E110" s="1720"/>
      <c r="F110" s="1720"/>
      <c r="G110" s="1721"/>
      <c r="H110" s="2072" t="s">
        <v>79</v>
      </c>
      <c r="I110" s="388" t="s">
        <v>47</v>
      </c>
      <c r="J110" s="458"/>
      <c r="K110" s="376">
        <v>0.05</v>
      </c>
      <c r="L110" s="376">
        <v>0.1</v>
      </c>
      <c r="M110" s="376">
        <v>0.1</v>
      </c>
      <c r="N110" s="376">
        <v>0.1</v>
      </c>
      <c r="O110" s="376">
        <v>0.1</v>
      </c>
      <c r="P110" s="376">
        <v>0.1</v>
      </c>
      <c r="Q110" s="376">
        <v>0.1</v>
      </c>
      <c r="R110" s="376">
        <v>0.1</v>
      </c>
      <c r="S110" s="376">
        <v>0.1</v>
      </c>
      <c r="T110" s="376">
        <v>0.1</v>
      </c>
      <c r="U110" s="376">
        <v>0.05</v>
      </c>
      <c r="V110" s="463">
        <f t="shared" si="19"/>
        <v>0.99999999999999989</v>
      </c>
      <c r="W110" s="2093">
        <v>8.3333000000000004E-2</v>
      </c>
      <c r="X110" s="462">
        <f t="shared" si="20"/>
        <v>8.333299999999999E-2</v>
      </c>
      <c r="Y110" s="2026" t="s">
        <v>786</v>
      </c>
      <c r="Z110" s="1720"/>
      <c r="AA110" s="1721"/>
      <c r="AB110" s="2026" t="s">
        <v>787</v>
      </c>
      <c r="AC110" s="1720"/>
      <c r="AD110" s="1721"/>
      <c r="AE110" s="2027" t="s">
        <v>788</v>
      </c>
      <c r="AF110" s="2027" t="s">
        <v>789</v>
      </c>
      <c r="AG110" s="2026" t="s">
        <v>790</v>
      </c>
      <c r="AH110" s="1720"/>
      <c r="AI110" s="1721"/>
      <c r="AJ110" s="2027" t="s">
        <v>791</v>
      </c>
      <c r="AK110" s="2027" t="s">
        <v>792</v>
      </c>
      <c r="AL110" s="2027" t="s">
        <v>793</v>
      </c>
      <c r="AM110" s="2027" t="s">
        <v>794</v>
      </c>
      <c r="AN110" s="2027" t="s">
        <v>795</v>
      </c>
      <c r="AO110" s="2027" t="s">
        <v>796</v>
      </c>
      <c r="AP110" s="2027" t="s">
        <v>652</v>
      </c>
      <c r="AQ110" s="2026" t="s">
        <v>797</v>
      </c>
      <c r="AR110" s="1720"/>
      <c r="AS110" s="1872"/>
      <c r="AT110" s="267"/>
      <c r="AU110" s="267"/>
      <c r="AV110" s="267"/>
      <c r="AW110" s="267"/>
      <c r="AX110" s="267"/>
      <c r="AY110" s="267"/>
      <c r="AZ110" s="267"/>
      <c r="BA110" s="267"/>
      <c r="BB110" s="267"/>
    </row>
    <row r="111" spans="1:54" ht="64.5" customHeight="1">
      <c r="A111" s="1814"/>
      <c r="B111" s="1679"/>
      <c r="C111" s="1679"/>
      <c r="D111" s="1722"/>
      <c r="E111" s="1722"/>
      <c r="F111" s="1722"/>
      <c r="G111" s="1648"/>
      <c r="H111" s="1619"/>
      <c r="I111" s="388" t="s">
        <v>48</v>
      </c>
      <c r="J111" s="445"/>
      <c r="K111" s="379">
        <v>0.05</v>
      </c>
      <c r="L111" s="379">
        <v>0.1</v>
      </c>
      <c r="M111" s="379">
        <v>0.1</v>
      </c>
      <c r="N111" s="379">
        <v>0.1</v>
      </c>
      <c r="O111" s="379">
        <v>0.1</v>
      </c>
      <c r="P111" s="379">
        <v>0.1</v>
      </c>
      <c r="Q111" s="379">
        <v>0.1</v>
      </c>
      <c r="R111" s="379">
        <v>0.1</v>
      </c>
      <c r="S111" s="379">
        <v>0.1</v>
      </c>
      <c r="T111" s="379">
        <v>0.1</v>
      </c>
      <c r="U111" s="379">
        <v>0.05</v>
      </c>
      <c r="V111" s="464">
        <f t="shared" si="19"/>
        <v>0.99999999999999989</v>
      </c>
      <c r="W111" s="1619"/>
      <c r="X111" s="462">
        <f t="shared" si="20"/>
        <v>0</v>
      </c>
      <c r="Y111" s="1679"/>
      <c r="Z111" s="1722"/>
      <c r="AA111" s="1648"/>
      <c r="AB111" s="1679"/>
      <c r="AC111" s="1722"/>
      <c r="AD111" s="1648"/>
      <c r="AE111" s="1619"/>
      <c r="AF111" s="1619"/>
      <c r="AG111" s="1679"/>
      <c r="AH111" s="1722"/>
      <c r="AI111" s="1648"/>
      <c r="AJ111" s="1619"/>
      <c r="AK111" s="1619"/>
      <c r="AL111" s="1619"/>
      <c r="AM111" s="1619"/>
      <c r="AN111" s="1619"/>
      <c r="AO111" s="1619"/>
      <c r="AP111" s="1619"/>
      <c r="AQ111" s="1679"/>
      <c r="AR111" s="1722"/>
      <c r="AS111" s="2067"/>
      <c r="AT111" s="267"/>
      <c r="AU111" s="267"/>
      <c r="AV111" s="267"/>
      <c r="AW111" s="267"/>
      <c r="AX111" s="267"/>
      <c r="AY111" s="267"/>
      <c r="AZ111" s="267"/>
      <c r="BA111" s="267"/>
      <c r="BB111" s="267"/>
    </row>
    <row r="112" spans="1:54" ht="18" customHeight="1">
      <c r="A112" s="2102"/>
      <c r="B112" s="2060" t="s">
        <v>103</v>
      </c>
      <c r="C112" s="1720"/>
      <c r="D112" s="1720"/>
      <c r="E112" s="1720"/>
      <c r="F112" s="1720"/>
      <c r="G112" s="1721"/>
      <c r="H112" s="2083" t="s">
        <v>79</v>
      </c>
      <c r="I112" s="469" t="s">
        <v>47</v>
      </c>
      <c r="J112" s="354"/>
      <c r="K112" s="354">
        <f t="shared" ref="K112:U112" si="21">+K88*$W$88+K90*$W$90+K92*$W$92+K94*$W$94+K96*$W$96+K98*$W$98+K100*$W$100+K102*$W$102+K104*$W$104+K106*$W$106+K108*$W$108+K110*$W$110</f>
        <v>3.6749852999999999E-2</v>
      </c>
      <c r="L112" s="354">
        <f t="shared" si="21"/>
        <v>6.2499750000000007E-2</v>
      </c>
      <c r="M112" s="354">
        <f t="shared" si="21"/>
        <v>9.6582947000000016E-2</v>
      </c>
      <c r="N112" s="354">
        <f t="shared" si="21"/>
        <v>9.9999600000000008E-2</v>
      </c>
      <c r="O112" s="354">
        <f t="shared" si="21"/>
        <v>9.9999600000000008E-2</v>
      </c>
      <c r="P112" s="354">
        <f t="shared" si="21"/>
        <v>9.9999600000000008E-2</v>
      </c>
      <c r="Q112" s="354">
        <f t="shared" si="21"/>
        <v>0.10833290000000001</v>
      </c>
      <c r="R112" s="354">
        <f t="shared" si="21"/>
        <v>0.11666620000000001</v>
      </c>
      <c r="S112" s="354">
        <f t="shared" si="21"/>
        <v>0.10416625000000002</v>
      </c>
      <c r="T112" s="354">
        <f t="shared" si="21"/>
        <v>9.9999600000000008E-2</v>
      </c>
      <c r="U112" s="354">
        <f t="shared" si="21"/>
        <v>7.4999700000000002E-2</v>
      </c>
      <c r="V112" s="470">
        <f t="shared" si="19"/>
        <v>0.99999600000000011</v>
      </c>
      <c r="W112" s="2085">
        <f>W88+W90+W92+W94+W96+W98+W100+W102+W104+W106+W108+W110</f>
        <v>0.999996</v>
      </c>
      <c r="X112" s="462">
        <f t="shared" si="20"/>
        <v>0.99999200001600008</v>
      </c>
      <c r="Y112" s="2034"/>
      <c r="Z112" s="1720"/>
      <c r="AA112" s="1721"/>
      <c r="AB112" s="2034"/>
      <c r="AC112" s="1720"/>
      <c r="AD112" s="1721"/>
      <c r="AE112" s="2033"/>
      <c r="AF112" s="2033"/>
      <c r="AG112" s="2034"/>
      <c r="AH112" s="1720"/>
      <c r="AI112" s="1721"/>
      <c r="AJ112" s="2033"/>
      <c r="AK112" s="2033"/>
      <c r="AL112" s="2033"/>
      <c r="AM112" s="2033"/>
      <c r="AN112" s="2033"/>
      <c r="AO112" s="2033"/>
      <c r="AP112" s="2033"/>
      <c r="AQ112" s="2034"/>
      <c r="AR112" s="1720"/>
      <c r="AS112" s="1721"/>
      <c r="AT112" s="267"/>
      <c r="AU112" s="267"/>
      <c r="AV112" s="267"/>
      <c r="AW112" s="267"/>
      <c r="AX112" s="267"/>
      <c r="AY112" s="267"/>
      <c r="AZ112" s="267"/>
      <c r="BA112" s="267"/>
      <c r="BB112" s="267"/>
    </row>
    <row r="113" spans="1:54" ht="18" customHeight="1">
      <c r="A113" s="1619"/>
      <c r="B113" s="1679"/>
      <c r="C113" s="1722"/>
      <c r="D113" s="1722"/>
      <c r="E113" s="1722"/>
      <c r="F113" s="1722"/>
      <c r="G113" s="1648"/>
      <c r="H113" s="1619"/>
      <c r="I113" s="469" t="s">
        <v>48</v>
      </c>
      <c r="J113" s="354"/>
      <c r="K113" s="354">
        <f t="shared" ref="K113:L113" si="22">+K89*W88+K91*$W$90+K93*$W$92+K95*$W$94+K97*$W$96+K99*$W$98+K101*$W$100+K103*$W$102+K105*$W$104+K107*$W$106+K109*$W$108+K111*$W$110</f>
        <v>3.6749852999999999E-2</v>
      </c>
      <c r="L113" s="354">
        <f t="shared" si="22"/>
        <v>6.2499750000000007E-2</v>
      </c>
      <c r="M113" s="354">
        <f t="shared" ref="M113:N113" si="23">+M89*W88+M91*$W$90+M93*$W$92+M95*$W$94+M97*$W$96+M99*$W$98+M101*$W$100+M103*$W$102+M105*$W$104+M107*$W$106+M109*$W$108+M111*$W$110</f>
        <v>9.6582947000000016E-2</v>
      </c>
      <c r="N113" s="354">
        <f t="shared" si="23"/>
        <v>0.14999939999999998</v>
      </c>
      <c r="O113" s="354">
        <f t="shared" ref="O113:P113" si="24">+O89*W88+O91*$W$90+O93*$W$92+O95*$W$94+O97*$W$96+O99*$W$98+O101*$W$100+O103*$W$102+O105*$W$104+O107*$W$106+O109*$W$108+O111*$W$110</f>
        <v>0.10499958000000001</v>
      </c>
      <c r="P113" s="354">
        <f t="shared" si="24"/>
        <v>0.10083293000000002</v>
      </c>
      <c r="Q113" s="354">
        <f t="shared" ref="Q113:R113" si="25">+Q89*W88+Q91*W90+Q93*$W$92+Q95*$W$94+Q97*$W$96+Q99*$W$98+Q101*$W$100+Q103*$W$102+Q105*$W$104+Q107*$W$106+Q109*$W$108+Q111*$W$110</f>
        <v>0.11333288000000001</v>
      </c>
      <c r="R113" s="354">
        <f t="shared" si="25"/>
        <v>0.11333288000000001</v>
      </c>
      <c r="S113" s="354">
        <f>S89*W88+S91*W90+S93*W92+S95*W94+S97*W96+S99*W98+S101*W100+S103*W102+S105*W104+S107*W106+S109*W108+S111*W110</f>
        <v>9.6666280000000007E-2</v>
      </c>
      <c r="T113" s="354">
        <f>+T89*W88+T91*$W$90+T93*$W$92+T95*$W$94+T97*$W$96+T99*$W$98+T101*$W$100+T103*$W$102+T105*$W$104+T107*$W$106+T109*$W$108+T111*$W$110</f>
        <v>7.8333020000000003E-2</v>
      </c>
      <c r="U113" s="354">
        <f>+U89*W88+U91*$W$90+U93*$W$92+U95*$W$94+U97*$W$96+U99*$W$98+U101*$W$100+U103*$W$102+U105*$W$104+U107*$W$106+U109*$W$108+U111*$W$110</f>
        <v>4.6666480000000003E-2</v>
      </c>
      <c r="V113" s="331">
        <f t="shared" si="19"/>
        <v>0.99999599999999988</v>
      </c>
      <c r="W113" s="1619"/>
      <c r="X113" s="472">
        <f>V113/W112</f>
        <v>0.99999999999999989</v>
      </c>
      <c r="Y113" s="1696"/>
      <c r="Z113" s="1666"/>
      <c r="AA113" s="1651"/>
      <c r="AB113" s="1696"/>
      <c r="AC113" s="1666"/>
      <c r="AD113" s="1651"/>
      <c r="AE113" s="1617"/>
      <c r="AF113" s="1617"/>
      <c r="AG113" s="1696"/>
      <c r="AH113" s="1666"/>
      <c r="AI113" s="1651"/>
      <c r="AJ113" s="1617"/>
      <c r="AK113" s="1617"/>
      <c r="AL113" s="1617"/>
      <c r="AM113" s="1617"/>
      <c r="AN113" s="1617"/>
      <c r="AO113" s="1617"/>
      <c r="AP113" s="1617"/>
      <c r="AQ113" s="1696"/>
      <c r="AR113" s="1666"/>
      <c r="AS113" s="1651"/>
      <c r="AT113" s="267"/>
      <c r="AU113" s="267"/>
      <c r="AV113" s="267"/>
      <c r="AW113" s="267"/>
      <c r="AX113" s="267"/>
      <c r="AY113" s="267"/>
      <c r="AZ113" s="267"/>
      <c r="BA113" s="267"/>
      <c r="BB113" s="267"/>
    </row>
    <row r="114" spans="1:54" ht="23.25" customHeight="1">
      <c r="A114" s="2048" t="s">
        <v>107</v>
      </c>
      <c r="B114" s="1664"/>
      <c r="C114" s="261" t="s">
        <v>108</v>
      </c>
      <c r="D114" s="261" t="s">
        <v>109</v>
      </c>
      <c r="E114" s="261" t="s">
        <v>28</v>
      </c>
      <c r="F114" s="261" t="s">
        <v>110</v>
      </c>
      <c r="G114" s="262" t="s">
        <v>111</v>
      </c>
      <c r="H114" s="2030" t="s">
        <v>112</v>
      </c>
      <c r="I114" s="2031"/>
      <c r="J114" s="264" t="s">
        <v>63</v>
      </c>
      <c r="K114" s="264" t="s">
        <v>64</v>
      </c>
      <c r="L114" s="264" t="s">
        <v>65</v>
      </c>
      <c r="M114" s="264" t="s">
        <v>66</v>
      </c>
      <c r="N114" s="264" t="s">
        <v>67</v>
      </c>
      <c r="O114" s="264" t="s">
        <v>68</v>
      </c>
      <c r="P114" s="264" t="s">
        <v>69</v>
      </c>
      <c r="Q114" s="264" t="s">
        <v>70</v>
      </c>
      <c r="R114" s="264" t="s">
        <v>71</v>
      </c>
      <c r="S114" s="264" t="s">
        <v>72</v>
      </c>
      <c r="T114" s="264" t="s">
        <v>73</v>
      </c>
      <c r="U114" s="264" t="s">
        <v>74</v>
      </c>
      <c r="V114" s="264" t="s">
        <v>75</v>
      </c>
      <c r="W114" s="264" t="s">
        <v>76</v>
      </c>
      <c r="X114" s="264" t="s">
        <v>343</v>
      </c>
      <c r="Y114" s="2030" t="s">
        <v>113</v>
      </c>
      <c r="Z114" s="2036"/>
      <c r="AA114" s="2031"/>
      <c r="AB114" s="2030" t="s">
        <v>114</v>
      </c>
      <c r="AC114" s="2036"/>
      <c r="AD114" s="2031"/>
      <c r="AE114" s="266" t="s">
        <v>115</v>
      </c>
      <c r="AF114" s="266" t="s">
        <v>116</v>
      </c>
      <c r="AG114" s="2030" t="s">
        <v>117</v>
      </c>
      <c r="AH114" s="2036"/>
      <c r="AI114" s="2031"/>
      <c r="AJ114" s="266" t="s">
        <v>118</v>
      </c>
      <c r="AK114" s="266" t="s">
        <v>119</v>
      </c>
      <c r="AL114" s="266" t="s">
        <v>120</v>
      </c>
      <c r="AM114" s="265" t="s">
        <v>427</v>
      </c>
      <c r="AN114" s="265" t="s">
        <v>122</v>
      </c>
      <c r="AO114" s="266" t="s">
        <v>123</v>
      </c>
      <c r="AP114" s="266" t="s">
        <v>124</v>
      </c>
      <c r="AQ114" s="2030" t="s">
        <v>125</v>
      </c>
      <c r="AR114" s="2036"/>
      <c r="AS114" s="2037"/>
      <c r="AT114" s="267"/>
      <c r="AU114" s="267"/>
      <c r="AV114" s="267"/>
      <c r="AW114" s="267"/>
      <c r="AX114" s="267"/>
      <c r="AY114" s="267"/>
      <c r="AZ114" s="267"/>
      <c r="BA114" s="267"/>
      <c r="BB114" s="267"/>
    </row>
    <row r="115" spans="1:54" ht="60.75" customHeight="1">
      <c r="A115" s="1796"/>
      <c r="B115" s="1713"/>
      <c r="C115" s="2046" t="s">
        <v>428</v>
      </c>
      <c r="D115" s="2046" t="s">
        <v>240</v>
      </c>
      <c r="E115" s="2046">
        <v>3</v>
      </c>
      <c r="F115" s="2046" t="s">
        <v>798</v>
      </c>
      <c r="G115" s="2046" t="s">
        <v>300</v>
      </c>
      <c r="H115" s="2041" t="s">
        <v>47</v>
      </c>
      <c r="I115" s="1701"/>
      <c r="J115" s="458"/>
      <c r="K115" s="473">
        <v>0.15</v>
      </c>
      <c r="L115" s="473">
        <v>0.3</v>
      </c>
      <c r="M115" s="473">
        <v>0.3</v>
      </c>
      <c r="N115" s="473">
        <v>0.3</v>
      </c>
      <c r="O115" s="473">
        <v>0.3</v>
      </c>
      <c r="P115" s="473">
        <v>0.3</v>
      </c>
      <c r="Q115" s="473">
        <v>0.3</v>
      </c>
      <c r="R115" s="473">
        <v>0.3</v>
      </c>
      <c r="S115" s="473">
        <v>0.3</v>
      </c>
      <c r="T115" s="473">
        <v>0.3</v>
      </c>
      <c r="U115" s="473">
        <v>0.15</v>
      </c>
      <c r="V115" s="474">
        <f t="shared" ref="V115:V116" si="26">SUM(J115:U115)</f>
        <v>2.9999999999999996</v>
      </c>
      <c r="W115" s="2039">
        <v>0.15</v>
      </c>
      <c r="X115" s="273">
        <f>+(V115/V115)*W115</f>
        <v>0.15</v>
      </c>
      <c r="Y115" s="2035" t="s">
        <v>799</v>
      </c>
      <c r="Z115" s="1720"/>
      <c r="AA115" s="1721"/>
      <c r="AB115" s="2035" t="s">
        <v>800</v>
      </c>
      <c r="AC115" s="1720"/>
      <c r="AD115" s="1721"/>
      <c r="AE115" s="2032" t="s">
        <v>801</v>
      </c>
      <c r="AF115" s="2032" t="s">
        <v>802</v>
      </c>
      <c r="AG115" s="2035" t="s">
        <v>803</v>
      </c>
      <c r="AH115" s="1720"/>
      <c r="AI115" s="1721"/>
      <c r="AJ115" s="2032" t="s">
        <v>804</v>
      </c>
      <c r="AK115" s="2032" t="s">
        <v>805</v>
      </c>
      <c r="AL115" s="2032" t="s">
        <v>806</v>
      </c>
      <c r="AM115" s="2032" t="s">
        <v>807</v>
      </c>
      <c r="AN115" s="2032" t="s">
        <v>808</v>
      </c>
      <c r="AO115" s="2032" t="s">
        <v>809</v>
      </c>
      <c r="AP115" s="2032" t="s">
        <v>810</v>
      </c>
      <c r="AQ115" s="2035" t="s">
        <v>811</v>
      </c>
      <c r="AR115" s="1720"/>
      <c r="AS115" s="1721"/>
      <c r="AT115" s="267"/>
      <c r="AU115" s="267"/>
      <c r="AV115" s="267"/>
      <c r="AW115" s="267"/>
      <c r="AX115" s="267"/>
      <c r="AY115" s="267"/>
      <c r="AZ115" s="267"/>
      <c r="BA115" s="267"/>
      <c r="BB115" s="267"/>
    </row>
    <row r="116" spans="1:54" ht="78.75" customHeight="1">
      <c r="A116" s="2062"/>
      <c r="B116" s="1648"/>
      <c r="C116" s="1619"/>
      <c r="D116" s="1619"/>
      <c r="E116" s="1619"/>
      <c r="F116" s="1619"/>
      <c r="G116" s="1619"/>
      <c r="H116" s="2081" t="s">
        <v>48</v>
      </c>
      <c r="I116" s="1648"/>
      <c r="J116" s="445"/>
      <c r="K116" s="475">
        <v>0.15</v>
      </c>
      <c r="L116" s="475">
        <v>0.3</v>
      </c>
      <c r="M116" s="475">
        <v>0.3</v>
      </c>
      <c r="N116" s="475">
        <v>0.6</v>
      </c>
      <c r="O116" s="475">
        <v>0.8</v>
      </c>
      <c r="P116" s="475">
        <v>0.3</v>
      </c>
      <c r="Q116" s="475">
        <v>0.22</v>
      </c>
      <c r="R116" s="475">
        <v>0.16</v>
      </c>
      <c r="S116" s="475">
        <v>0.1</v>
      </c>
      <c r="T116" s="475">
        <v>0.05</v>
      </c>
      <c r="U116" s="475">
        <v>0.02</v>
      </c>
      <c r="V116" s="476">
        <f t="shared" si="26"/>
        <v>3.0000000000000004</v>
      </c>
      <c r="W116" s="1619"/>
      <c r="X116" s="477">
        <f>+V116/V115*W115</f>
        <v>0.15000000000000002</v>
      </c>
      <c r="Y116" s="1679"/>
      <c r="Z116" s="1722"/>
      <c r="AA116" s="1648"/>
      <c r="AB116" s="1679"/>
      <c r="AC116" s="1722"/>
      <c r="AD116" s="1648"/>
      <c r="AE116" s="1619"/>
      <c r="AF116" s="1619"/>
      <c r="AG116" s="1679"/>
      <c r="AH116" s="1722"/>
      <c r="AI116" s="1648"/>
      <c r="AJ116" s="1619"/>
      <c r="AK116" s="1619"/>
      <c r="AL116" s="1619"/>
      <c r="AM116" s="1619"/>
      <c r="AN116" s="1619"/>
      <c r="AO116" s="1619"/>
      <c r="AP116" s="1619"/>
      <c r="AQ116" s="1679"/>
      <c r="AR116" s="1722"/>
      <c r="AS116" s="1648"/>
      <c r="AT116" s="267"/>
      <c r="AU116" s="267"/>
      <c r="AV116" s="267"/>
      <c r="AW116" s="267"/>
      <c r="AX116" s="267"/>
      <c r="AY116" s="267"/>
      <c r="AZ116" s="267"/>
      <c r="BA116" s="267"/>
      <c r="BB116" s="267"/>
    </row>
    <row r="117" spans="1:54" ht="12.75" customHeight="1">
      <c r="A117" s="2066" t="s">
        <v>813</v>
      </c>
      <c r="B117" s="2098" t="s">
        <v>34</v>
      </c>
      <c r="C117" s="2099"/>
      <c r="D117" s="2099"/>
      <c r="E117" s="2099"/>
      <c r="F117" s="2099"/>
      <c r="G117" s="2099"/>
      <c r="H117" s="2099"/>
      <c r="I117" s="2099"/>
      <c r="J117" s="2099"/>
      <c r="K117" s="2099"/>
      <c r="L117" s="2099"/>
      <c r="M117" s="2099"/>
      <c r="N117" s="2099"/>
      <c r="O117" s="2099"/>
      <c r="P117" s="2099"/>
      <c r="Q117" s="2099"/>
      <c r="R117" s="2099"/>
      <c r="S117" s="2099"/>
      <c r="T117" s="2099"/>
      <c r="U117" s="2099"/>
      <c r="V117" s="2099"/>
      <c r="W117" s="2099"/>
      <c r="X117" s="2099"/>
      <c r="Y117" s="2099"/>
      <c r="Z117" s="2099"/>
      <c r="AA117" s="2099"/>
      <c r="AB117" s="2099"/>
      <c r="AC117" s="2099"/>
      <c r="AD117" s="2099"/>
      <c r="AE117" s="2099"/>
      <c r="AF117" s="2099"/>
      <c r="AG117" s="2099"/>
      <c r="AH117" s="2099"/>
      <c r="AI117" s="2099"/>
      <c r="AJ117" s="2099"/>
      <c r="AK117" s="2099"/>
      <c r="AL117" s="2099"/>
      <c r="AM117" s="2099"/>
      <c r="AN117" s="2099"/>
      <c r="AO117" s="2099"/>
      <c r="AP117" s="2099"/>
      <c r="AQ117" s="2099"/>
      <c r="AR117" s="2099"/>
      <c r="AS117" s="2101"/>
      <c r="AT117" s="267"/>
      <c r="AU117" s="267"/>
      <c r="AV117" s="267"/>
      <c r="AW117" s="267"/>
      <c r="AX117" s="267"/>
      <c r="AY117" s="267"/>
      <c r="AZ117" s="267"/>
      <c r="BA117" s="267"/>
      <c r="BB117" s="267"/>
    </row>
    <row r="118" spans="1:54" ht="65.25" customHeight="1">
      <c r="A118" s="1616"/>
      <c r="B118" s="2028">
        <v>1</v>
      </c>
      <c r="C118" s="2094" t="s">
        <v>815</v>
      </c>
      <c r="D118" s="1720"/>
      <c r="E118" s="1720"/>
      <c r="F118" s="1720"/>
      <c r="G118" s="1721"/>
      <c r="H118" s="2096" t="s">
        <v>79</v>
      </c>
      <c r="I118" s="478" t="s">
        <v>47</v>
      </c>
      <c r="J118" s="479"/>
      <c r="K118" s="376">
        <v>0.05</v>
      </c>
      <c r="L118" s="376">
        <v>0.1</v>
      </c>
      <c r="M118" s="376">
        <v>0.1</v>
      </c>
      <c r="N118" s="376">
        <v>0.1</v>
      </c>
      <c r="O118" s="376">
        <v>0.1</v>
      </c>
      <c r="P118" s="376">
        <v>0.1</v>
      </c>
      <c r="Q118" s="376">
        <v>0.1</v>
      </c>
      <c r="R118" s="376">
        <v>0.1</v>
      </c>
      <c r="S118" s="376">
        <v>0.1</v>
      </c>
      <c r="T118" s="376">
        <v>0.1</v>
      </c>
      <c r="U118" s="376">
        <v>0.05</v>
      </c>
      <c r="V118" s="463">
        <f t="shared" ref="V118:V125" si="27">SUM(J118:U118)</f>
        <v>0.99999999999999989</v>
      </c>
      <c r="W118" s="2085">
        <v>0.33333299999999999</v>
      </c>
      <c r="X118" s="480">
        <f>V118-W118</f>
        <v>0.6666669999999999</v>
      </c>
      <c r="Y118" s="2026" t="s">
        <v>817</v>
      </c>
      <c r="Z118" s="1720"/>
      <c r="AA118" s="1721"/>
      <c r="AB118" s="2026" t="s">
        <v>818</v>
      </c>
      <c r="AC118" s="1720"/>
      <c r="AD118" s="1721"/>
      <c r="AE118" s="2027" t="s">
        <v>819</v>
      </c>
      <c r="AF118" s="2027" t="s">
        <v>820</v>
      </c>
      <c r="AG118" s="2026" t="s">
        <v>821</v>
      </c>
      <c r="AH118" s="1720"/>
      <c r="AI118" s="1721"/>
      <c r="AJ118" s="2027" t="s">
        <v>822</v>
      </c>
      <c r="AK118" s="2027" t="s">
        <v>823</v>
      </c>
      <c r="AL118" s="2027" t="s">
        <v>824</v>
      </c>
      <c r="AM118" s="2027" t="s">
        <v>825</v>
      </c>
      <c r="AN118" s="2027" t="s">
        <v>826</v>
      </c>
      <c r="AO118" s="2027" t="s">
        <v>827</v>
      </c>
      <c r="AP118" s="2027" t="s">
        <v>828</v>
      </c>
      <c r="AQ118" s="2026" t="s">
        <v>829</v>
      </c>
      <c r="AR118" s="1720"/>
      <c r="AS118" s="1872"/>
      <c r="AT118" s="267"/>
      <c r="AU118" s="267"/>
      <c r="AV118" s="267"/>
      <c r="AW118" s="267"/>
      <c r="AX118" s="267"/>
      <c r="AY118" s="267"/>
      <c r="AZ118" s="267"/>
      <c r="BA118" s="267"/>
      <c r="BB118" s="267"/>
    </row>
    <row r="119" spans="1:54" ht="32.25" customHeight="1">
      <c r="A119" s="1616"/>
      <c r="B119" s="1679"/>
      <c r="C119" s="1679"/>
      <c r="D119" s="1722"/>
      <c r="E119" s="1722"/>
      <c r="F119" s="1722"/>
      <c r="G119" s="1648"/>
      <c r="H119" s="1619"/>
      <c r="I119" s="478" t="s">
        <v>48</v>
      </c>
      <c r="J119" s="481"/>
      <c r="K119" s="379">
        <v>0.05</v>
      </c>
      <c r="L119" s="379">
        <v>0.1</v>
      </c>
      <c r="M119" s="379">
        <v>0.1</v>
      </c>
      <c r="N119" s="379">
        <v>0.1</v>
      </c>
      <c r="O119" s="379">
        <v>0.15</v>
      </c>
      <c r="P119" s="379">
        <v>0.1</v>
      </c>
      <c r="Q119" s="379">
        <v>0.15</v>
      </c>
      <c r="R119" s="379">
        <v>0.1</v>
      </c>
      <c r="S119" s="379">
        <v>0.1</v>
      </c>
      <c r="T119" s="379">
        <v>0.03</v>
      </c>
      <c r="U119" s="379">
        <v>0.02</v>
      </c>
      <c r="V119" s="464">
        <f t="shared" si="27"/>
        <v>1</v>
      </c>
      <c r="W119" s="1619"/>
      <c r="X119" s="480">
        <f>V119*W118</f>
        <v>0.33333299999999999</v>
      </c>
      <c r="Y119" s="1679"/>
      <c r="Z119" s="1722"/>
      <c r="AA119" s="1648"/>
      <c r="AB119" s="1679"/>
      <c r="AC119" s="1722"/>
      <c r="AD119" s="1648"/>
      <c r="AE119" s="1619"/>
      <c r="AF119" s="1619"/>
      <c r="AG119" s="1679"/>
      <c r="AH119" s="1722"/>
      <c r="AI119" s="1648"/>
      <c r="AJ119" s="1619"/>
      <c r="AK119" s="1619"/>
      <c r="AL119" s="1619"/>
      <c r="AM119" s="1619"/>
      <c r="AN119" s="1619"/>
      <c r="AO119" s="1619"/>
      <c r="AP119" s="1619"/>
      <c r="AQ119" s="1679"/>
      <c r="AR119" s="1722"/>
      <c r="AS119" s="2067"/>
      <c r="AT119" s="267"/>
      <c r="AU119" s="267"/>
      <c r="AV119" s="267"/>
      <c r="AW119" s="267"/>
      <c r="AX119" s="267"/>
      <c r="AY119" s="267"/>
      <c r="AZ119" s="267"/>
      <c r="BA119" s="267"/>
      <c r="BB119" s="267"/>
    </row>
    <row r="120" spans="1:54" ht="52.5" customHeight="1">
      <c r="A120" s="1616"/>
      <c r="B120" s="2028">
        <v>2</v>
      </c>
      <c r="C120" s="2094" t="s">
        <v>830</v>
      </c>
      <c r="D120" s="1720"/>
      <c r="E120" s="1720"/>
      <c r="F120" s="1720"/>
      <c r="G120" s="1721"/>
      <c r="H120" s="2096" t="s">
        <v>79</v>
      </c>
      <c r="I120" s="478" t="s">
        <v>47</v>
      </c>
      <c r="J120" s="479"/>
      <c r="K120" s="376">
        <v>0.05</v>
      </c>
      <c r="L120" s="376">
        <v>0.1</v>
      </c>
      <c r="M120" s="376">
        <v>0.1</v>
      </c>
      <c r="N120" s="376">
        <v>0.1</v>
      </c>
      <c r="O120" s="376">
        <v>0.1</v>
      </c>
      <c r="P120" s="376">
        <v>0.1</v>
      </c>
      <c r="Q120" s="376">
        <v>0.1</v>
      </c>
      <c r="R120" s="376">
        <v>0.1</v>
      </c>
      <c r="S120" s="376">
        <v>0.1</v>
      </c>
      <c r="T120" s="376">
        <v>0.1</v>
      </c>
      <c r="U120" s="376">
        <v>0.05</v>
      </c>
      <c r="V120" s="463">
        <f t="shared" si="27"/>
        <v>0.99999999999999989</v>
      </c>
      <c r="W120" s="2085">
        <v>0.33333299999999999</v>
      </c>
      <c r="X120" s="480">
        <f>V120-W120</f>
        <v>0.6666669999999999</v>
      </c>
      <c r="Y120" s="2026" t="s">
        <v>831</v>
      </c>
      <c r="Z120" s="1720"/>
      <c r="AA120" s="1721"/>
      <c r="AB120" s="2026" t="s">
        <v>832</v>
      </c>
      <c r="AC120" s="1720"/>
      <c r="AD120" s="1721"/>
      <c r="AE120" s="2027" t="s">
        <v>833</v>
      </c>
      <c r="AF120" s="2027" t="s">
        <v>834</v>
      </c>
      <c r="AG120" s="2026" t="s">
        <v>835</v>
      </c>
      <c r="AH120" s="1720"/>
      <c r="AI120" s="1721"/>
      <c r="AJ120" s="2027" t="s">
        <v>836</v>
      </c>
      <c r="AK120" s="2027" t="s">
        <v>837</v>
      </c>
      <c r="AL120" s="2027" t="s">
        <v>838</v>
      </c>
      <c r="AM120" s="2027" t="s">
        <v>839</v>
      </c>
      <c r="AN120" s="2027"/>
      <c r="AO120" s="2027"/>
      <c r="AP120" s="2027"/>
      <c r="AQ120" s="2026"/>
      <c r="AR120" s="1720"/>
      <c r="AS120" s="1872"/>
      <c r="AT120" s="267"/>
      <c r="AU120" s="267"/>
      <c r="AV120" s="267"/>
      <c r="AW120" s="267"/>
      <c r="AX120" s="267"/>
      <c r="AY120" s="267"/>
      <c r="AZ120" s="267"/>
      <c r="BA120" s="267"/>
      <c r="BB120" s="267"/>
    </row>
    <row r="121" spans="1:54" ht="42.75" customHeight="1">
      <c r="A121" s="1616"/>
      <c r="B121" s="1679"/>
      <c r="C121" s="1679"/>
      <c r="D121" s="1722"/>
      <c r="E121" s="1722"/>
      <c r="F121" s="1722"/>
      <c r="G121" s="1648"/>
      <c r="H121" s="1619"/>
      <c r="I121" s="478" t="s">
        <v>48</v>
      </c>
      <c r="J121" s="481"/>
      <c r="K121" s="379">
        <v>0.05</v>
      </c>
      <c r="L121" s="379">
        <v>0.1</v>
      </c>
      <c r="M121" s="379">
        <v>0.1</v>
      </c>
      <c r="N121" s="379">
        <v>0.4</v>
      </c>
      <c r="O121" s="379">
        <v>0.1</v>
      </c>
      <c r="P121" s="379">
        <v>0.15</v>
      </c>
      <c r="Q121" s="379">
        <v>0.05</v>
      </c>
      <c r="R121" s="379">
        <v>0.05</v>
      </c>
      <c r="S121" s="378"/>
      <c r="T121" s="378"/>
      <c r="U121" s="378"/>
      <c r="V121" s="464">
        <f t="shared" si="27"/>
        <v>1</v>
      </c>
      <c r="W121" s="1619"/>
      <c r="X121" s="480">
        <f>V121*W120</f>
        <v>0.33333299999999999</v>
      </c>
      <c r="Y121" s="1679"/>
      <c r="Z121" s="1722"/>
      <c r="AA121" s="1648"/>
      <c r="AB121" s="1679"/>
      <c r="AC121" s="1722"/>
      <c r="AD121" s="1648"/>
      <c r="AE121" s="1619"/>
      <c r="AF121" s="1619"/>
      <c r="AG121" s="1679"/>
      <c r="AH121" s="1722"/>
      <c r="AI121" s="1648"/>
      <c r="AJ121" s="1619"/>
      <c r="AK121" s="1619"/>
      <c r="AL121" s="1619"/>
      <c r="AM121" s="1619"/>
      <c r="AN121" s="1619"/>
      <c r="AO121" s="1619"/>
      <c r="AP121" s="1619"/>
      <c r="AQ121" s="1679"/>
      <c r="AR121" s="1722"/>
      <c r="AS121" s="2067"/>
      <c r="AT121" s="267"/>
      <c r="AU121" s="267"/>
      <c r="AV121" s="267"/>
      <c r="AW121" s="267"/>
      <c r="AX121" s="267"/>
      <c r="AY121" s="267"/>
      <c r="AZ121" s="267"/>
      <c r="BA121" s="267"/>
      <c r="BB121" s="267"/>
    </row>
    <row r="122" spans="1:54" ht="43.5" customHeight="1">
      <c r="A122" s="1616"/>
      <c r="B122" s="2028">
        <v>3</v>
      </c>
      <c r="C122" s="2094" t="s">
        <v>840</v>
      </c>
      <c r="D122" s="1720"/>
      <c r="E122" s="1720"/>
      <c r="F122" s="1720"/>
      <c r="G122" s="1721"/>
      <c r="H122" s="2096" t="s">
        <v>79</v>
      </c>
      <c r="I122" s="478" t="s">
        <v>47</v>
      </c>
      <c r="J122" s="479"/>
      <c r="K122" s="376">
        <v>0.05</v>
      </c>
      <c r="L122" s="376">
        <v>0.1</v>
      </c>
      <c r="M122" s="376">
        <v>0.1</v>
      </c>
      <c r="N122" s="376">
        <v>0.1</v>
      </c>
      <c r="O122" s="376">
        <v>0.1</v>
      </c>
      <c r="P122" s="376">
        <v>0.1</v>
      </c>
      <c r="Q122" s="376">
        <v>0.1</v>
      </c>
      <c r="R122" s="376">
        <v>0.1</v>
      </c>
      <c r="S122" s="376">
        <v>0.1</v>
      </c>
      <c r="T122" s="376">
        <v>0.1</v>
      </c>
      <c r="U122" s="376">
        <v>0.05</v>
      </c>
      <c r="V122" s="463">
        <f t="shared" si="27"/>
        <v>0.99999999999999989</v>
      </c>
      <c r="W122" s="2085">
        <v>0.33333299999999999</v>
      </c>
      <c r="X122" s="480">
        <f>V122-W122</f>
        <v>0.6666669999999999</v>
      </c>
      <c r="Y122" s="2026" t="s">
        <v>841</v>
      </c>
      <c r="Z122" s="1720"/>
      <c r="AA122" s="1721"/>
      <c r="AB122" s="2026" t="s">
        <v>842</v>
      </c>
      <c r="AC122" s="1720"/>
      <c r="AD122" s="1721"/>
      <c r="AE122" s="2027" t="s">
        <v>843</v>
      </c>
      <c r="AF122" s="2027" t="s">
        <v>844</v>
      </c>
      <c r="AG122" s="2026" t="s">
        <v>845</v>
      </c>
      <c r="AH122" s="1720"/>
      <c r="AI122" s="1721"/>
      <c r="AJ122" s="2027" t="s">
        <v>846</v>
      </c>
      <c r="AK122" s="2027" t="s">
        <v>847</v>
      </c>
      <c r="AL122" s="2027" t="s">
        <v>848</v>
      </c>
      <c r="AM122" s="2027" t="s">
        <v>849</v>
      </c>
      <c r="AN122" s="2027" t="s">
        <v>850</v>
      </c>
      <c r="AO122" s="2027" t="s">
        <v>851</v>
      </c>
      <c r="AP122" s="2027"/>
      <c r="AQ122" s="2026" t="s">
        <v>851</v>
      </c>
      <c r="AR122" s="1720"/>
      <c r="AS122" s="1872"/>
      <c r="AT122" s="267"/>
      <c r="AU122" s="267"/>
      <c r="AV122" s="267"/>
      <c r="AW122" s="267"/>
      <c r="AX122" s="267"/>
      <c r="AY122" s="267"/>
      <c r="AZ122" s="267"/>
      <c r="BA122" s="267"/>
      <c r="BB122" s="267"/>
    </row>
    <row r="123" spans="1:54" ht="48" customHeight="1">
      <c r="A123" s="1616"/>
      <c r="B123" s="1679"/>
      <c r="C123" s="1679"/>
      <c r="D123" s="1722"/>
      <c r="E123" s="1722"/>
      <c r="F123" s="1722"/>
      <c r="G123" s="1648"/>
      <c r="H123" s="1619"/>
      <c r="I123" s="478" t="s">
        <v>48</v>
      </c>
      <c r="J123" s="481"/>
      <c r="K123" s="379">
        <v>0.05</v>
      </c>
      <c r="L123" s="379">
        <v>0.1</v>
      </c>
      <c r="M123" s="379">
        <v>0.1</v>
      </c>
      <c r="N123" s="379">
        <v>0.1</v>
      </c>
      <c r="O123" s="379">
        <v>0.55000000000000004</v>
      </c>
      <c r="P123" s="379">
        <v>0.05</v>
      </c>
      <c r="Q123" s="379">
        <v>0.02</v>
      </c>
      <c r="R123" s="379">
        <v>0.01</v>
      </c>
      <c r="S123" s="379">
        <v>0</v>
      </c>
      <c r="T123" s="379">
        <v>0.02</v>
      </c>
      <c r="U123" s="378"/>
      <c r="V123" s="464">
        <f t="shared" si="27"/>
        <v>1</v>
      </c>
      <c r="W123" s="1619"/>
      <c r="X123" s="480">
        <f>V123*W122</f>
        <v>0.33333299999999999</v>
      </c>
      <c r="Y123" s="1679"/>
      <c r="Z123" s="1722"/>
      <c r="AA123" s="1648"/>
      <c r="AB123" s="1679"/>
      <c r="AC123" s="1722"/>
      <c r="AD123" s="1648"/>
      <c r="AE123" s="1619"/>
      <c r="AF123" s="1619"/>
      <c r="AG123" s="1679"/>
      <c r="AH123" s="1722"/>
      <c r="AI123" s="1648"/>
      <c r="AJ123" s="1619"/>
      <c r="AK123" s="1619"/>
      <c r="AL123" s="1619"/>
      <c r="AM123" s="1619"/>
      <c r="AN123" s="1619"/>
      <c r="AO123" s="1619"/>
      <c r="AP123" s="1619"/>
      <c r="AQ123" s="1679"/>
      <c r="AR123" s="1722"/>
      <c r="AS123" s="2067"/>
      <c r="AT123" s="267"/>
      <c r="AU123" s="267"/>
      <c r="AV123" s="267"/>
      <c r="AW123" s="267"/>
      <c r="AX123" s="267"/>
      <c r="AY123" s="267"/>
      <c r="AZ123" s="267"/>
      <c r="BA123" s="267"/>
      <c r="BB123" s="267"/>
    </row>
    <row r="124" spans="1:54" ht="18" customHeight="1">
      <c r="A124" s="1616"/>
      <c r="B124" s="2060" t="s">
        <v>103</v>
      </c>
      <c r="C124" s="1720"/>
      <c r="D124" s="1720"/>
      <c r="E124" s="1720"/>
      <c r="F124" s="1720"/>
      <c r="G124" s="1721"/>
      <c r="H124" s="2097" t="s">
        <v>79</v>
      </c>
      <c r="I124" s="484" t="s">
        <v>47</v>
      </c>
      <c r="J124" s="354">
        <f t="shared" ref="J124:U124" si="28">J118*$W$118+J120*$W$120+J122*$W$122</f>
        <v>0</v>
      </c>
      <c r="K124" s="354">
        <f t="shared" si="28"/>
        <v>4.9999950000000001E-2</v>
      </c>
      <c r="L124" s="354">
        <f t="shared" si="28"/>
        <v>9.9999900000000003E-2</v>
      </c>
      <c r="M124" s="354">
        <f t="shared" si="28"/>
        <v>9.9999900000000003E-2</v>
      </c>
      <c r="N124" s="354">
        <f t="shared" si="28"/>
        <v>9.9999900000000003E-2</v>
      </c>
      <c r="O124" s="354">
        <f t="shared" si="28"/>
        <v>9.9999900000000003E-2</v>
      </c>
      <c r="P124" s="354">
        <f t="shared" si="28"/>
        <v>9.9999900000000003E-2</v>
      </c>
      <c r="Q124" s="354">
        <f t="shared" si="28"/>
        <v>9.9999900000000003E-2</v>
      </c>
      <c r="R124" s="354">
        <f t="shared" si="28"/>
        <v>9.9999900000000003E-2</v>
      </c>
      <c r="S124" s="354">
        <f t="shared" si="28"/>
        <v>9.9999900000000003E-2</v>
      </c>
      <c r="T124" s="354">
        <f t="shared" si="28"/>
        <v>9.9999900000000003E-2</v>
      </c>
      <c r="U124" s="354">
        <f t="shared" si="28"/>
        <v>4.9999950000000001E-2</v>
      </c>
      <c r="V124" s="289">
        <f t="shared" si="27"/>
        <v>0.99999900000000019</v>
      </c>
      <c r="W124" s="2085">
        <f>W118+W120+W122</f>
        <v>0.99999899999999997</v>
      </c>
      <c r="X124" s="480">
        <f>V124-W124</f>
        <v>0</v>
      </c>
      <c r="Y124" s="2034"/>
      <c r="Z124" s="1720"/>
      <c r="AA124" s="1721"/>
      <c r="AB124" s="2034"/>
      <c r="AC124" s="1720"/>
      <c r="AD124" s="1721"/>
      <c r="AE124" s="2033"/>
      <c r="AF124" s="2033"/>
      <c r="AG124" s="2034"/>
      <c r="AH124" s="1720"/>
      <c r="AI124" s="1721"/>
      <c r="AJ124" s="2033"/>
      <c r="AK124" s="2033"/>
      <c r="AL124" s="2033"/>
      <c r="AM124" s="2033"/>
      <c r="AN124" s="2033"/>
      <c r="AO124" s="2033"/>
      <c r="AP124" s="2033"/>
      <c r="AQ124" s="2034"/>
      <c r="AR124" s="1720"/>
      <c r="AS124" s="1721"/>
      <c r="AT124" s="267"/>
      <c r="AU124" s="267"/>
      <c r="AV124" s="267"/>
      <c r="AW124" s="267"/>
      <c r="AX124" s="267"/>
      <c r="AY124" s="267"/>
      <c r="AZ124" s="267"/>
      <c r="BA124" s="267"/>
      <c r="BB124" s="267"/>
    </row>
    <row r="125" spans="1:54" ht="18" customHeight="1">
      <c r="A125" s="1619"/>
      <c r="B125" s="1679"/>
      <c r="C125" s="1722"/>
      <c r="D125" s="1722"/>
      <c r="E125" s="1722"/>
      <c r="F125" s="1722"/>
      <c r="G125" s="1648"/>
      <c r="H125" s="1619"/>
      <c r="I125" s="484" t="s">
        <v>48</v>
      </c>
      <c r="J125" s="354">
        <f t="shared" ref="J125:U125" si="29">J119*$W$118+J121*$W$120+J123*$W$122</f>
        <v>0</v>
      </c>
      <c r="K125" s="354">
        <f t="shared" si="29"/>
        <v>4.9999950000000001E-2</v>
      </c>
      <c r="L125" s="354">
        <f t="shared" si="29"/>
        <v>9.9999900000000003E-2</v>
      </c>
      <c r="M125" s="354">
        <f t="shared" si="29"/>
        <v>9.9999900000000003E-2</v>
      </c>
      <c r="N125" s="354">
        <f t="shared" si="29"/>
        <v>0.19999980000000003</v>
      </c>
      <c r="O125" s="354">
        <f t="shared" si="29"/>
        <v>0.26666639999999997</v>
      </c>
      <c r="P125" s="354">
        <f t="shared" si="29"/>
        <v>9.9999900000000003E-2</v>
      </c>
      <c r="Q125" s="354">
        <f t="shared" si="29"/>
        <v>7.3333259999999997E-2</v>
      </c>
      <c r="R125" s="354">
        <f t="shared" si="29"/>
        <v>5.3333280000000004E-2</v>
      </c>
      <c r="S125" s="354">
        <f t="shared" si="29"/>
        <v>3.3333300000000003E-2</v>
      </c>
      <c r="T125" s="354">
        <f t="shared" si="29"/>
        <v>1.6666649999999998E-2</v>
      </c>
      <c r="U125" s="354">
        <f t="shared" si="29"/>
        <v>6.6666599999999996E-3</v>
      </c>
      <c r="V125" s="486">
        <f t="shared" si="27"/>
        <v>0.99999900000000008</v>
      </c>
      <c r="W125" s="1619"/>
      <c r="X125" s="487">
        <f>V125*W124</f>
        <v>0.99999800000100003</v>
      </c>
      <c r="Y125" s="1696"/>
      <c r="Z125" s="1666"/>
      <c r="AA125" s="1651"/>
      <c r="AB125" s="1696"/>
      <c r="AC125" s="1666"/>
      <c r="AD125" s="1651"/>
      <c r="AE125" s="1617"/>
      <c r="AF125" s="1617"/>
      <c r="AG125" s="1696"/>
      <c r="AH125" s="1666"/>
      <c r="AI125" s="1651"/>
      <c r="AJ125" s="1617"/>
      <c r="AK125" s="1617"/>
      <c r="AL125" s="1617"/>
      <c r="AM125" s="1617"/>
      <c r="AN125" s="1617"/>
      <c r="AO125" s="1617"/>
      <c r="AP125" s="1617"/>
      <c r="AQ125" s="1696"/>
      <c r="AR125" s="1666"/>
      <c r="AS125" s="1651"/>
      <c r="AT125" s="267"/>
      <c r="AU125" s="267"/>
      <c r="AV125" s="267"/>
      <c r="AW125" s="267"/>
      <c r="AX125" s="267"/>
      <c r="AY125" s="267"/>
      <c r="AZ125" s="267"/>
      <c r="BA125" s="267"/>
      <c r="BB125" s="267"/>
    </row>
    <row r="126" spans="1:54" ht="12.75" customHeight="1">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row>
    <row r="127" spans="1:54" ht="15.75" customHeight="1">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c r="AA127" s="417"/>
      <c r="AB127" s="417"/>
      <c r="AC127" s="417"/>
      <c r="AD127" s="417"/>
      <c r="AE127" s="417"/>
      <c r="AF127" s="417"/>
      <c r="AG127" s="417"/>
      <c r="AH127" s="417"/>
      <c r="AI127" s="417"/>
      <c r="AJ127" s="417"/>
      <c r="AK127" s="417"/>
      <c r="AL127" s="417"/>
      <c r="AM127" s="417"/>
      <c r="AN127" s="417"/>
      <c r="AO127" s="417"/>
      <c r="AP127" s="417"/>
      <c r="AQ127" s="417"/>
      <c r="AR127" s="417"/>
      <c r="AS127" s="417"/>
      <c r="AT127" s="417"/>
      <c r="AU127" s="417"/>
      <c r="AV127" s="417"/>
      <c r="AW127" s="417"/>
      <c r="AX127" s="417"/>
      <c r="AY127" s="417"/>
      <c r="AZ127" s="417"/>
      <c r="BA127" s="417"/>
      <c r="BB127" s="417"/>
    </row>
    <row r="128" spans="1:54" ht="15.75" customHeight="1">
      <c r="A128" s="1731" t="s">
        <v>415</v>
      </c>
      <c r="B128" s="1715"/>
      <c r="C128" s="1715"/>
      <c r="D128" s="1715"/>
      <c r="E128" s="1715"/>
      <c r="F128" s="1715"/>
      <c r="G128" s="1715"/>
      <c r="H128" s="1715"/>
      <c r="I128" s="1715"/>
      <c r="J128" s="1715"/>
      <c r="K128" s="1715"/>
      <c r="L128" s="1715"/>
      <c r="M128" s="1715"/>
      <c r="N128" s="1715"/>
      <c r="O128" s="1715"/>
      <c r="P128" s="1715"/>
      <c r="Q128" s="1715"/>
      <c r="R128" s="1715"/>
      <c r="S128" s="1715"/>
      <c r="T128" s="1715"/>
      <c r="U128" s="1715"/>
      <c r="V128" s="1715"/>
      <c r="W128" s="1715"/>
      <c r="X128" s="1715"/>
    </row>
    <row r="129" spans="1:24" ht="15.75" customHeight="1">
      <c r="A129" s="418" t="s">
        <v>23</v>
      </c>
      <c r="B129" s="1699" t="s">
        <v>107</v>
      </c>
      <c r="C129" s="1700"/>
      <c r="D129" s="1701"/>
      <c r="E129" s="419" t="s">
        <v>76</v>
      </c>
      <c r="F129" s="418" t="s">
        <v>109</v>
      </c>
      <c r="G129" s="418" t="s">
        <v>28</v>
      </c>
      <c r="H129" s="1699" t="s">
        <v>416</v>
      </c>
      <c r="I129" s="1701"/>
      <c r="J129" s="419" t="s">
        <v>417</v>
      </c>
      <c r="K129" s="418" t="s">
        <v>79</v>
      </c>
      <c r="L129" s="418" t="s">
        <v>418</v>
      </c>
      <c r="M129" s="1699" t="s">
        <v>419</v>
      </c>
      <c r="N129" s="1700"/>
      <c r="O129" s="1700"/>
      <c r="P129" s="1700"/>
      <c r="Q129" s="1700"/>
      <c r="R129" s="1700"/>
      <c r="S129" s="1700"/>
      <c r="T129" s="1700"/>
      <c r="U129" s="1700"/>
      <c r="V129" s="1700"/>
      <c r="W129" s="1700"/>
      <c r="X129" s="1701"/>
    </row>
    <row r="130" spans="1:24" ht="47.25" customHeight="1">
      <c r="A130" s="1698" t="str">
        <f>I2</f>
        <v>GESTIÓN GEODÉSICA</v>
      </c>
      <c r="B130" s="1702" t="str">
        <f>A7</f>
        <v xml:space="preserve">DATOS ALTIMÉTRICOS DE LA RED GEODÉSICA VERTICAL  NACIONAL </v>
      </c>
      <c r="C130" s="1700"/>
      <c r="D130" s="1701"/>
      <c r="E130" s="56">
        <f>W5</f>
        <v>0.2</v>
      </c>
      <c r="F130" s="420" t="str">
        <f t="shared" ref="F130:G130" si="30">D5</f>
        <v>Kilometros</v>
      </c>
      <c r="G130" s="421">
        <f t="shared" si="30"/>
        <v>974</v>
      </c>
      <c r="H130" s="1708">
        <f>V5</f>
        <v>974</v>
      </c>
      <c r="I130" s="1701"/>
      <c r="J130" s="489">
        <f>V6</f>
        <v>974.02</v>
      </c>
      <c r="K130" s="423">
        <f t="shared" ref="K130:K135" si="31">J130/H130</f>
        <v>1.0000205338809034</v>
      </c>
      <c r="L130" s="424">
        <f t="shared" ref="L130:L135" si="32">K130*E130</f>
        <v>0.20000410677618069</v>
      </c>
      <c r="M130" s="1724" t="s">
        <v>852</v>
      </c>
      <c r="N130" s="1700"/>
      <c r="O130" s="1700"/>
      <c r="P130" s="1700"/>
      <c r="Q130" s="1700"/>
      <c r="R130" s="1700"/>
      <c r="S130" s="1700"/>
      <c r="T130" s="1700"/>
      <c r="U130" s="1700"/>
      <c r="V130" s="1700"/>
      <c r="W130" s="1700"/>
      <c r="X130" s="1701"/>
    </row>
    <row r="131" spans="1:24" ht="47.25" customHeight="1">
      <c r="A131" s="1616"/>
      <c r="B131" s="1702" t="str">
        <f>A27</f>
        <v xml:space="preserve">Datos Rinex </v>
      </c>
      <c r="C131" s="1700"/>
      <c r="D131" s="1701"/>
      <c r="E131" s="56">
        <f>W25</f>
        <v>0.2</v>
      </c>
      <c r="F131" s="420" t="str">
        <f t="shared" ref="F131:G131" si="33">D25</f>
        <v xml:space="preserve">Número </v>
      </c>
      <c r="G131" s="420">
        <f t="shared" si="33"/>
        <v>9490</v>
      </c>
      <c r="H131" s="1708">
        <f>V25</f>
        <v>9490</v>
      </c>
      <c r="I131" s="1701"/>
      <c r="J131" s="489">
        <f>V26</f>
        <v>9489.7200000000012</v>
      </c>
      <c r="K131" s="423">
        <f t="shared" si="31"/>
        <v>0.99997049525816661</v>
      </c>
      <c r="L131" s="424">
        <f t="shared" si="32"/>
        <v>0.19999409905163334</v>
      </c>
      <c r="M131" s="1724" t="s">
        <v>853</v>
      </c>
      <c r="N131" s="1700"/>
      <c r="O131" s="1700"/>
      <c r="P131" s="1700"/>
      <c r="Q131" s="1700"/>
      <c r="R131" s="1700"/>
      <c r="S131" s="1700"/>
      <c r="T131" s="1700"/>
      <c r="U131" s="1700"/>
      <c r="V131" s="1700"/>
      <c r="W131" s="1700"/>
      <c r="X131" s="1701"/>
    </row>
    <row r="132" spans="1:24" ht="47.25" customHeight="1">
      <c r="A132" s="1616"/>
      <c r="B132" s="1702" t="str">
        <f>A47</f>
        <v xml:space="preserve">PUNTOS GEODÉSICOS MATERIALIZADOS DE LA RED GEODÉSICA NACIONAL  </v>
      </c>
      <c r="C132" s="1700"/>
      <c r="D132" s="1701"/>
      <c r="E132" s="56">
        <f>W45</f>
        <v>0.2</v>
      </c>
      <c r="F132" s="420" t="str">
        <f t="shared" ref="F132:G132" si="34">D45</f>
        <v>Número</v>
      </c>
      <c r="G132" s="420">
        <f t="shared" si="34"/>
        <v>51</v>
      </c>
      <c r="H132" s="1734">
        <f>V45</f>
        <v>51</v>
      </c>
      <c r="I132" s="1701"/>
      <c r="J132" s="492">
        <f>V46</f>
        <v>51.000000000000007</v>
      </c>
      <c r="K132" s="423">
        <f t="shared" si="31"/>
        <v>1.0000000000000002</v>
      </c>
      <c r="L132" s="424">
        <f t="shared" si="32"/>
        <v>0.20000000000000007</v>
      </c>
      <c r="M132" s="1724" t="s">
        <v>854</v>
      </c>
      <c r="N132" s="1700"/>
      <c r="O132" s="1700"/>
      <c r="P132" s="1700"/>
      <c r="Q132" s="1700"/>
      <c r="R132" s="1700"/>
      <c r="S132" s="1700"/>
      <c r="T132" s="1700"/>
      <c r="U132" s="1700"/>
      <c r="V132" s="1700"/>
      <c r="W132" s="1700"/>
      <c r="X132" s="1701"/>
    </row>
    <row r="133" spans="1:24" ht="47.25" customHeight="1">
      <c r="A133" s="1616"/>
      <c r="B133" s="1702" t="str">
        <f>A67</f>
        <v xml:space="preserve">Valores geomagnéticos </v>
      </c>
      <c r="C133" s="1700"/>
      <c r="D133" s="1701"/>
      <c r="E133" s="56">
        <f>W65</f>
        <v>0.05</v>
      </c>
      <c r="F133" s="420" t="str">
        <f t="shared" ref="F133:G133" si="35">D65</f>
        <v>Número</v>
      </c>
      <c r="G133" s="420">
        <f t="shared" si="35"/>
        <v>2400</v>
      </c>
      <c r="H133" s="1708">
        <f>V65</f>
        <v>2400.0000000000005</v>
      </c>
      <c r="I133" s="1701"/>
      <c r="J133" s="489">
        <f>V66</f>
        <v>2399.6999999999998</v>
      </c>
      <c r="K133" s="423">
        <f t="shared" si="31"/>
        <v>0.99987499999999974</v>
      </c>
      <c r="L133" s="424">
        <f t="shared" si="32"/>
        <v>4.999374999999999E-2</v>
      </c>
      <c r="M133" s="1724" t="s">
        <v>855</v>
      </c>
      <c r="N133" s="1700"/>
      <c r="O133" s="1700"/>
      <c r="P133" s="1700"/>
      <c r="Q133" s="1700"/>
      <c r="R133" s="1700"/>
      <c r="S133" s="1700"/>
      <c r="T133" s="1700"/>
      <c r="U133" s="1700"/>
      <c r="V133" s="1700"/>
      <c r="W133" s="1700"/>
      <c r="X133" s="1701"/>
    </row>
    <row r="134" spans="1:24" ht="47.25" customHeight="1">
      <c r="A134" s="1616"/>
      <c r="B134" s="1702" t="str">
        <f>A87</f>
        <v>Documentos técnicos de investigación e Innovación</v>
      </c>
      <c r="C134" s="1700"/>
      <c r="D134" s="1701"/>
      <c r="E134" s="56">
        <f>W85</f>
        <v>0.2</v>
      </c>
      <c r="F134" s="420" t="str">
        <f t="shared" ref="F134:G134" si="36">D85</f>
        <v>Número</v>
      </c>
      <c r="G134" s="420">
        <f t="shared" si="36"/>
        <v>12</v>
      </c>
      <c r="H134" s="1734">
        <f>V85</f>
        <v>11.999999999999998</v>
      </c>
      <c r="I134" s="1701"/>
      <c r="J134" s="491">
        <f>V86</f>
        <v>12</v>
      </c>
      <c r="K134" s="423">
        <f t="shared" si="31"/>
        <v>1.0000000000000002</v>
      </c>
      <c r="L134" s="424">
        <f t="shared" si="32"/>
        <v>0.20000000000000007</v>
      </c>
      <c r="M134" s="1724" t="s">
        <v>856</v>
      </c>
      <c r="N134" s="1700"/>
      <c r="O134" s="1700"/>
      <c r="P134" s="1700"/>
      <c r="Q134" s="1700"/>
      <c r="R134" s="1700"/>
      <c r="S134" s="1700"/>
      <c r="T134" s="1700"/>
      <c r="U134" s="1700"/>
      <c r="V134" s="1700"/>
      <c r="W134" s="1700"/>
      <c r="X134" s="1701"/>
    </row>
    <row r="135" spans="1:24" ht="47.25" customHeight="1">
      <c r="A135" s="1616"/>
      <c r="B135" s="1702" t="str">
        <f>A117</f>
        <v>Documentos de regulación de  información Geódesica</v>
      </c>
      <c r="C135" s="1700"/>
      <c r="D135" s="1701"/>
      <c r="E135" s="56">
        <f>W115</f>
        <v>0.15</v>
      </c>
      <c r="F135" s="420" t="str">
        <f t="shared" ref="F135:G135" si="37">D115</f>
        <v>Número</v>
      </c>
      <c r="G135" s="420">
        <f t="shared" si="37"/>
        <v>3</v>
      </c>
      <c r="H135" s="1737">
        <f>V115</f>
        <v>2.9999999999999996</v>
      </c>
      <c r="I135" s="1701"/>
      <c r="J135" s="494">
        <f>V116</f>
        <v>3.0000000000000004</v>
      </c>
      <c r="K135" s="423">
        <f t="shared" si="31"/>
        <v>1.0000000000000002</v>
      </c>
      <c r="L135" s="424">
        <f t="shared" si="32"/>
        <v>0.15000000000000002</v>
      </c>
      <c r="M135" s="1724" t="s">
        <v>857</v>
      </c>
      <c r="N135" s="1700"/>
      <c r="O135" s="1700"/>
      <c r="P135" s="1700"/>
      <c r="Q135" s="1700"/>
      <c r="R135" s="1700"/>
      <c r="S135" s="1700"/>
      <c r="T135" s="1700"/>
      <c r="U135" s="1700"/>
      <c r="V135" s="1700"/>
      <c r="W135" s="1700"/>
      <c r="X135" s="1701"/>
    </row>
    <row r="136" spans="1:24" ht="15.75" customHeight="1">
      <c r="A136" s="1619"/>
      <c r="B136" s="1704" t="s">
        <v>103</v>
      </c>
      <c r="C136" s="1700"/>
      <c r="D136" s="1701"/>
      <c r="E136" s="431">
        <f>SUM(E130:E135)</f>
        <v>1</v>
      </c>
      <c r="F136" s="1709" t="str">
        <f>A130</f>
        <v>GESTIÓN GEODÉSICA</v>
      </c>
      <c r="G136" s="1701"/>
      <c r="H136" s="1704"/>
      <c r="I136" s="1701"/>
      <c r="J136" s="432"/>
      <c r="K136" s="433"/>
      <c r="L136" s="431">
        <f>SUM(L130:L135)</f>
        <v>0.99999195582781419</v>
      </c>
      <c r="M136" s="2089"/>
      <c r="N136" s="1700"/>
      <c r="O136" s="1700"/>
      <c r="P136" s="1700"/>
      <c r="Q136" s="1700"/>
      <c r="R136" s="1700"/>
      <c r="S136" s="1700"/>
      <c r="T136" s="1700"/>
      <c r="U136" s="1700"/>
      <c r="V136" s="1700"/>
      <c r="W136" s="1700"/>
      <c r="X136" s="1701"/>
    </row>
    <row r="137" spans="1:24" ht="15.75" customHeight="1"/>
    <row r="138" spans="1:24" ht="15.75" customHeight="1"/>
    <row r="139" spans="1:24" ht="15.75" customHeight="1"/>
    <row r="140" spans="1:24" ht="15.75" customHeight="1"/>
    <row r="141" spans="1:24" ht="15.75" customHeight="1"/>
    <row r="142" spans="1:24" ht="15.75" customHeight="1"/>
    <row r="143" spans="1:24" ht="15.75" customHeight="1"/>
    <row r="144" spans="1:2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897">
    <mergeCell ref="G5:G6"/>
    <mergeCell ref="H6:I6"/>
    <mergeCell ref="W14:W15"/>
    <mergeCell ref="Y10:AA11"/>
    <mergeCell ref="W10:W11"/>
    <mergeCell ref="W12:W13"/>
    <mergeCell ref="AO10:AO11"/>
    <mergeCell ref="AO12:AO13"/>
    <mergeCell ref="AJ5:AJ6"/>
    <mergeCell ref="AB5:AD6"/>
    <mergeCell ref="W5:W6"/>
    <mergeCell ref="Y5:AA6"/>
    <mergeCell ref="AF5:AF6"/>
    <mergeCell ref="AE5:AE6"/>
    <mergeCell ref="AG5:AI6"/>
    <mergeCell ref="H5:I5"/>
    <mergeCell ref="AK5:AK6"/>
    <mergeCell ref="AN5:AN6"/>
    <mergeCell ref="AL5:AL6"/>
    <mergeCell ref="AM5:AM6"/>
    <mergeCell ref="AM8:AM9"/>
    <mergeCell ref="AN8:AN9"/>
    <mergeCell ref="D1:AQ1"/>
    <mergeCell ref="AR2:AS2"/>
    <mergeCell ref="AR1:AS1"/>
    <mergeCell ref="B27:AS27"/>
    <mergeCell ref="H10:H11"/>
    <mergeCell ref="AQ4:AS4"/>
    <mergeCell ref="I2:T3"/>
    <mergeCell ref="AR3:AS3"/>
    <mergeCell ref="B7:AS7"/>
    <mergeCell ref="D2:H3"/>
    <mergeCell ref="E5:E6"/>
    <mergeCell ref="F5:F6"/>
    <mergeCell ref="C5:C6"/>
    <mergeCell ref="D5:D6"/>
    <mergeCell ref="H4:I4"/>
    <mergeCell ref="B20:B21"/>
    <mergeCell ref="B22:G23"/>
    <mergeCell ref="C20:G21"/>
    <mergeCell ref="A1:C3"/>
    <mergeCell ref="C12:G13"/>
    <mergeCell ref="B10:B11"/>
    <mergeCell ref="A4:B6"/>
    <mergeCell ref="C14:G15"/>
    <mergeCell ref="C18:G19"/>
    <mergeCell ref="C65:C66"/>
    <mergeCell ref="E65:E66"/>
    <mergeCell ref="F65:F66"/>
    <mergeCell ref="G65:G66"/>
    <mergeCell ref="D65:D66"/>
    <mergeCell ref="W2:AQ3"/>
    <mergeCell ref="Y4:AA4"/>
    <mergeCell ref="AB4:AD4"/>
    <mergeCell ref="AG4:AI4"/>
    <mergeCell ref="AB22:AD23"/>
    <mergeCell ref="AF22:AF23"/>
    <mergeCell ref="C16:G17"/>
    <mergeCell ref="AQ65:AS66"/>
    <mergeCell ref="AB62:AD63"/>
    <mergeCell ref="AE62:AE63"/>
    <mergeCell ref="AE65:AE66"/>
    <mergeCell ref="W62:W63"/>
    <mergeCell ref="W65:W66"/>
    <mergeCell ref="AQ45:AS46"/>
    <mergeCell ref="AQ42:AS43"/>
    <mergeCell ref="AQ44:AS44"/>
    <mergeCell ref="AK42:AK43"/>
    <mergeCell ref="AJ42:AJ43"/>
    <mergeCell ref="AL42:AL43"/>
    <mergeCell ref="AQ54:AS55"/>
    <mergeCell ref="AP45:AP46"/>
    <mergeCell ref="AQ60:AS61"/>
    <mergeCell ref="AQ62:AS63"/>
    <mergeCell ref="AN42:AN43"/>
    <mergeCell ref="AP42:AP43"/>
    <mergeCell ref="AP52:AP53"/>
    <mergeCell ref="AQ52:AS53"/>
    <mergeCell ref="AQ48:AS49"/>
    <mergeCell ref="AQ50:AS51"/>
    <mergeCell ref="Y62:AA63"/>
    <mergeCell ref="Y60:AA61"/>
    <mergeCell ref="AQ25:AS26"/>
    <mergeCell ref="AQ24:AS24"/>
    <mergeCell ref="AQ64:AS64"/>
    <mergeCell ref="H62:H63"/>
    <mergeCell ref="H58:H59"/>
    <mergeCell ref="H60:H61"/>
    <mergeCell ref="C60:G61"/>
    <mergeCell ref="B62:G63"/>
    <mergeCell ref="A64:B66"/>
    <mergeCell ref="A62:A63"/>
    <mergeCell ref="Y34:AA35"/>
    <mergeCell ref="AJ65:AJ66"/>
    <mergeCell ref="AG34:AI35"/>
    <mergeCell ref="AG44:AI44"/>
    <mergeCell ref="AB48:AD49"/>
    <mergeCell ref="Y48:AA49"/>
    <mergeCell ref="AF50:AF51"/>
    <mergeCell ref="AG48:AI49"/>
    <mergeCell ref="AM42:AM43"/>
    <mergeCell ref="AO42:AO43"/>
    <mergeCell ref="AQ58:AS59"/>
    <mergeCell ref="AQ56:AS57"/>
    <mergeCell ref="AG102:AI103"/>
    <mergeCell ref="AF102:AF103"/>
    <mergeCell ref="AG104:AI105"/>
    <mergeCell ref="AF104:AF105"/>
    <mergeCell ref="AB102:AD103"/>
    <mergeCell ref="AB104:AD105"/>
    <mergeCell ref="AE100:AE101"/>
    <mergeCell ref="W38:W39"/>
    <mergeCell ref="W56:W57"/>
    <mergeCell ref="W58:W59"/>
    <mergeCell ref="W52:W53"/>
    <mergeCell ref="W54:W55"/>
    <mergeCell ref="W60:W61"/>
    <mergeCell ref="W76:W77"/>
    <mergeCell ref="W78:W79"/>
    <mergeCell ref="AG88:AI89"/>
    <mergeCell ref="AG65:AI66"/>
    <mergeCell ref="Y44:AA44"/>
    <mergeCell ref="Y42:AA43"/>
    <mergeCell ref="Y65:AA66"/>
    <mergeCell ref="AB65:AD66"/>
    <mergeCell ref="AG64:AI64"/>
    <mergeCell ref="Y50:AA51"/>
    <mergeCell ref="AB44:AD44"/>
    <mergeCell ref="W104:W105"/>
    <mergeCell ref="W106:W107"/>
    <mergeCell ref="Y102:AA103"/>
    <mergeCell ref="Y98:AA99"/>
    <mergeCell ref="W98:W99"/>
    <mergeCell ref="W102:W103"/>
    <mergeCell ref="W100:W101"/>
    <mergeCell ref="Y100:AA101"/>
    <mergeCell ref="Y104:AA105"/>
    <mergeCell ref="Y106:AA107"/>
    <mergeCell ref="AE106:AE107"/>
    <mergeCell ref="AG106:AI107"/>
    <mergeCell ref="AM106:AM107"/>
    <mergeCell ref="AL106:AL107"/>
    <mergeCell ref="AK106:AK107"/>
    <mergeCell ref="AB106:AD107"/>
    <mergeCell ref="AE108:AE109"/>
    <mergeCell ref="AM108:AM109"/>
    <mergeCell ref="AK108:AK109"/>
    <mergeCell ref="AG108:AI109"/>
    <mergeCell ref="AQ112:AS113"/>
    <mergeCell ref="AP112:AP113"/>
    <mergeCell ref="AQ104:AS105"/>
    <mergeCell ref="AP104:AP105"/>
    <mergeCell ref="AF108:AF109"/>
    <mergeCell ref="AF106:AF107"/>
    <mergeCell ref="AN106:AN107"/>
    <mergeCell ref="AN108:AN109"/>
    <mergeCell ref="AJ106:AJ107"/>
    <mergeCell ref="AJ108:AJ109"/>
    <mergeCell ref="AO112:AO113"/>
    <mergeCell ref="AK104:AK105"/>
    <mergeCell ref="AJ104:AJ105"/>
    <mergeCell ref="AQ102:AS103"/>
    <mergeCell ref="AP102:AP103"/>
    <mergeCell ref="AQ108:AS109"/>
    <mergeCell ref="AQ106:AS107"/>
    <mergeCell ref="AO108:AO109"/>
    <mergeCell ref="AP108:AP109"/>
    <mergeCell ref="AP106:AP107"/>
    <mergeCell ref="AO106:AO107"/>
    <mergeCell ref="AO110:AO111"/>
    <mergeCell ref="AQ110:AS111"/>
    <mergeCell ref="AP110:AP111"/>
    <mergeCell ref="H68:H69"/>
    <mergeCell ref="H70:H71"/>
    <mergeCell ref="C80:G81"/>
    <mergeCell ref="C78:G79"/>
    <mergeCell ref="B68:B69"/>
    <mergeCell ref="H86:I86"/>
    <mergeCell ref="E85:E86"/>
    <mergeCell ref="C85:C86"/>
    <mergeCell ref="D85:D86"/>
    <mergeCell ref="A84:B86"/>
    <mergeCell ref="H85:I85"/>
    <mergeCell ref="H84:I84"/>
    <mergeCell ref="B70:B71"/>
    <mergeCell ref="B76:B77"/>
    <mergeCell ref="B74:B75"/>
    <mergeCell ref="AK92:AK93"/>
    <mergeCell ref="AK90:AK91"/>
    <mergeCell ref="AK98:AK99"/>
    <mergeCell ref="AK96:AK97"/>
    <mergeCell ref="AL90:AL91"/>
    <mergeCell ref="AJ90:AJ91"/>
    <mergeCell ref="AL94:AL95"/>
    <mergeCell ref="A82:A83"/>
    <mergeCell ref="H72:H73"/>
    <mergeCell ref="H74:H75"/>
    <mergeCell ref="AE68:AE69"/>
    <mergeCell ref="AG68:AI69"/>
    <mergeCell ref="B96:B97"/>
    <mergeCell ref="C106:G107"/>
    <mergeCell ref="C108:G109"/>
    <mergeCell ref="AG100:AI101"/>
    <mergeCell ref="AG110:AI111"/>
    <mergeCell ref="H78:H79"/>
    <mergeCell ref="H80:H81"/>
    <mergeCell ref="B80:B81"/>
    <mergeCell ref="B78:B79"/>
    <mergeCell ref="H82:H83"/>
    <mergeCell ref="B82:G83"/>
    <mergeCell ref="B72:B73"/>
    <mergeCell ref="C72:G73"/>
    <mergeCell ref="C74:G75"/>
    <mergeCell ref="C76:G77"/>
    <mergeCell ref="W110:W111"/>
    <mergeCell ref="AF110:AF111"/>
    <mergeCell ref="C70:G71"/>
    <mergeCell ref="F85:F86"/>
    <mergeCell ref="G85:G86"/>
    <mergeCell ref="C96:G97"/>
    <mergeCell ref="H96:H97"/>
    <mergeCell ref="A112:A113"/>
    <mergeCell ref="C110:G111"/>
    <mergeCell ref="AF112:AF113"/>
    <mergeCell ref="AQ114:AS114"/>
    <mergeCell ref="AP118:AP119"/>
    <mergeCell ref="AN112:AN113"/>
    <mergeCell ref="AN115:AN116"/>
    <mergeCell ref="AN110:AN111"/>
    <mergeCell ref="AM110:AM111"/>
    <mergeCell ref="Y112:AA113"/>
    <mergeCell ref="AB112:AD113"/>
    <mergeCell ref="AM112:AM113"/>
    <mergeCell ref="G115:G116"/>
    <mergeCell ref="H116:I116"/>
    <mergeCell ref="H115:I115"/>
    <mergeCell ref="H114:I114"/>
    <mergeCell ref="Y114:AA114"/>
    <mergeCell ref="AJ115:AJ116"/>
    <mergeCell ref="F115:F116"/>
    <mergeCell ref="E115:E116"/>
    <mergeCell ref="A87:A111"/>
    <mergeCell ref="B110:B111"/>
    <mergeCell ref="B108:B109"/>
    <mergeCell ref="B106:B107"/>
    <mergeCell ref="M131:X131"/>
    <mergeCell ref="B117:AS117"/>
    <mergeCell ref="B129:D129"/>
    <mergeCell ref="A130:A136"/>
    <mergeCell ref="A117:A125"/>
    <mergeCell ref="A114:B116"/>
    <mergeCell ref="M133:X133"/>
    <mergeCell ref="H130:I130"/>
    <mergeCell ref="H129:I129"/>
    <mergeCell ref="H135:I135"/>
    <mergeCell ref="H136:I136"/>
    <mergeCell ref="H131:I131"/>
    <mergeCell ref="A128:X128"/>
    <mergeCell ref="AQ120:AS121"/>
    <mergeCell ref="AQ118:AS119"/>
    <mergeCell ref="AP122:AP123"/>
    <mergeCell ref="AO122:AO123"/>
    <mergeCell ref="AO124:AO125"/>
    <mergeCell ref="AO120:AO121"/>
    <mergeCell ref="AO118:AO119"/>
    <mergeCell ref="AO115:AO116"/>
    <mergeCell ref="AP115:AP116"/>
    <mergeCell ref="AP120:AP121"/>
    <mergeCell ref="AQ122:AS123"/>
    <mergeCell ref="AQ124:AS125"/>
    <mergeCell ref="AP124:AP125"/>
    <mergeCell ref="AQ115:AS116"/>
    <mergeCell ref="A67:A81"/>
    <mergeCell ref="AQ70:AS71"/>
    <mergeCell ref="AQ72:AS73"/>
    <mergeCell ref="AO68:AO69"/>
    <mergeCell ref="AO70:AO71"/>
    <mergeCell ref="AQ68:AS69"/>
    <mergeCell ref="AP68:AP69"/>
    <mergeCell ref="AF68:AF69"/>
    <mergeCell ref="AJ68:AJ69"/>
    <mergeCell ref="AK68:AK69"/>
    <mergeCell ref="AL68:AL69"/>
    <mergeCell ref="W68:W69"/>
    <mergeCell ref="Y68:AA69"/>
    <mergeCell ref="AB68:AD69"/>
    <mergeCell ref="AK72:AK73"/>
    <mergeCell ref="AN68:AN69"/>
    <mergeCell ref="AM68:AM69"/>
    <mergeCell ref="AN72:AN73"/>
    <mergeCell ref="AO72:AO73"/>
    <mergeCell ref="C68:G69"/>
    <mergeCell ref="AM102:AM103"/>
    <mergeCell ref="AN102:AN103"/>
    <mergeCell ref="AO104:AO105"/>
    <mergeCell ref="AO102:AO103"/>
    <mergeCell ref="AJ102:AJ103"/>
    <mergeCell ref="H102:H103"/>
    <mergeCell ref="H66:I66"/>
    <mergeCell ref="B67:AS67"/>
    <mergeCell ref="AB64:AD64"/>
    <mergeCell ref="H64:I64"/>
    <mergeCell ref="H65:I65"/>
    <mergeCell ref="B87:AS87"/>
    <mergeCell ref="H76:H77"/>
    <mergeCell ref="AG84:AI84"/>
    <mergeCell ref="AJ88:AJ89"/>
    <mergeCell ref="AG82:AI83"/>
    <mergeCell ref="AL98:AL99"/>
    <mergeCell ref="AL96:AL97"/>
    <mergeCell ref="AO98:AO99"/>
    <mergeCell ref="AO96:AO97"/>
    <mergeCell ref="AO92:AO93"/>
    <mergeCell ref="AM88:AM89"/>
    <mergeCell ref="AF85:AF86"/>
    <mergeCell ref="AF82:AF83"/>
    <mergeCell ref="AK102:AK103"/>
    <mergeCell ref="AL104:AL105"/>
    <mergeCell ref="AL102:AL103"/>
    <mergeCell ref="C102:G103"/>
    <mergeCell ref="B102:B103"/>
    <mergeCell ref="AJ92:AJ93"/>
    <mergeCell ref="C90:G91"/>
    <mergeCell ref="H90:H91"/>
    <mergeCell ref="H92:H93"/>
    <mergeCell ref="H94:H95"/>
    <mergeCell ref="B92:B93"/>
    <mergeCell ref="B94:B95"/>
    <mergeCell ref="AJ94:AJ95"/>
    <mergeCell ref="AK94:AK95"/>
    <mergeCell ref="B90:B91"/>
    <mergeCell ref="B100:B101"/>
    <mergeCell ref="B98:B99"/>
    <mergeCell ref="C100:G101"/>
    <mergeCell ref="C98:G99"/>
    <mergeCell ref="H98:H99"/>
    <mergeCell ref="H100:H101"/>
    <mergeCell ref="AG96:AI97"/>
    <mergeCell ref="AG90:AI91"/>
    <mergeCell ref="AG92:AI93"/>
    <mergeCell ref="B88:B89"/>
    <mergeCell ref="AE104:AE105"/>
    <mergeCell ref="AE102:AE103"/>
    <mergeCell ref="AE98:AE99"/>
    <mergeCell ref="AF98:AF99"/>
    <mergeCell ref="AF100:AF101"/>
    <mergeCell ref="AB115:AD116"/>
    <mergeCell ref="AB114:AD114"/>
    <mergeCell ref="W115:W116"/>
    <mergeCell ref="Y115:AA116"/>
    <mergeCell ref="AE112:AE113"/>
    <mergeCell ref="AE115:AE116"/>
    <mergeCell ref="H106:H107"/>
    <mergeCell ref="C104:G105"/>
    <mergeCell ref="B104:B105"/>
    <mergeCell ref="H104:H105"/>
    <mergeCell ref="C115:C116"/>
    <mergeCell ref="Y110:AA111"/>
    <mergeCell ref="AB108:AD109"/>
    <mergeCell ref="AB110:AD111"/>
    <mergeCell ref="AE110:AE111"/>
    <mergeCell ref="H108:H109"/>
    <mergeCell ref="W112:W113"/>
    <mergeCell ref="H110:H111"/>
    <mergeCell ref="AM70:AM71"/>
    <mergeCell ref="AJ70:AJ71"/>
    <mergeCell ref="AK70:AK71"/>
    <mergeCell ref="AL70:AL71"/>
    <mergeCell ref="AN70:AN71"/>
    <mergeCell ref="Y72:AA73"/>
    <mergeCell ref="Y70:AA71"/>
    <mergeCell ref="Y74:AA75"/>
    <mergeCell ref="AB74:AD75"/>
    <mergeCell ref="AE72:AE73"/>
    <mergeCell ref="AE70:AE71"/>
    <mergeCell ref="AF70:AF71"/>
    <mergeCell ref="AJ72:AJ73"/>
    <mergeCell ref="AL72:AL73"/>
    <mergeCell ref="AM72:AM73"/>
    <mergeCell ref="AB70:AD71"/>
    <mergeCell ref="AG70:AI71"/>
    <mergeCell ref="AF72:AF73"/>
    <mergeCell ref="AB72:AD73"/>
    <mergeCell ref="D115:D116"/>
    <mergeCell ref="AJ110:AJ111"/>
    <mergeCell ref="AK110:AK111"/>
    <mergeCell ref="AL108:AL109"/>
    <mergeCell ref="Y120:AA121"/>
    <mergeCell ref="Y122:AA123"/>
    <mergeCell ref="W120:W121"/>
    <mergeCell ref="Y118:AA119"/>
    <mergeCell ref="W118:W119"/>
    <mergeCell ref="AL118:AL119"/>
    <mergeCell ref="AL115:AL116"/>
    <mergeCell ref="AF115:AF116"/>
    <mergeCell ref="AG115:AI116"/>
    <mergeCell ref="AG112:AI113"/>
    <mergeCell ref="AG114:AI114"/>
    <mergeCell ref="AJ112:AJ113"/>
    <mergeCell ref="C120:G121"/>
    <mergeCell ref="H112:H113"/>
    <mergeCell ref="B112:G113"/>
    <mergeCell ref="Y108:AA109"/>
    <mergeCell ref="W108:W109"/>
    <mergeCell ref="AJ124:AJ125"/>
    <mergeCell ref="W122:W123"/>
    <mergeCell ref="W124:W125"/>
    <mergeCell ref="AF118:AF119"/>
    <mergeCell ref="AE118:AE119"/>
    <mergeCell ref="AB118:AD119"/>
    <mergeCell ref="AB120:AD121"/>
    <mergeCell ref="AF120:AF121"/>
    <mergeCell ref="AF122:AF123"/>
    <mergeCell ref="AJ120:AJ121"/>
    <mergeCell ref="AG120:AI121"/>
    <mergeCell ref="AG118:AI119"/>
    <mergeCell ref="AJ118:AJ119"/>
    <mergeCell ref="AJ122:AJ123"/>
    <mergeCell ref="AE120:AE121"/>
    <mergeCell ref="AE122:AE123"/>
    <mergeCell ref="AM122:AM123"/>
    <mergeCell ref="AM124:AM125"/>
    <mergeCell ref="AN122:AN123"/>
    <mergeCell ref="AN124:AN125"/>
    <mergeCell ref="AK124:AK125"/>
    <mergeCell ref="AN104:AN105"/>
    <mergeCell ref="AM104:AM105"/>
    <mergeCell ref="AL112:AL113"/>
    <mergeCell ref="AL110:AL111"/>
    <mergeCell ref="AN120:AN121"/>
    <mergeCell ref="AM120:AM121"/>
    <mergeCell ref="AN118:AN119"/>
    <mergeCell ref="AM118:AM119"/>
    <mergeCell ref="AM115:AM116"/>
    <mergeCell ref="AL124:AL125"/>
    <mergeCell ref="AL122:AL123"/>
    <mergeCell ref="AL120:AL121"/>
    <mergeCell ref="AK120:AK121"/>
    <mergeCell ref="AK118:AK119"/>
    <mergeCell ref="AK122:AK123"/>
    <mergeCell ref="AK112:AK113"/>
    <mergeCell ref="AK115:AK116"/>
    <mergeCell ref="H133:I133"/>
    <mergeCell ref="B130:D130"/>
    <mergeCell ref="B133:D133"/>
    <mergeCell ref="B134:D134"/>
    <mergeCell ref="B136:D136"/>
    <mergeCell ref="B135:D135"/>
    <mergeCell ref="H134:I134"/>
    <mergeCell ref="F136:G136"/>
    <mergeCell ref="AG122:AI123"/>
    <mergeCell ref="AB122:AD123"/>
    <mergeCell ref="B124:G125"/>
    <mergeCell ref="H124:H125"/>
    <mergeCell ref="M130:X130"/>
    <mergeCell ref="M129:X129"/>
    <mergeCell ref="M135:X135"/>
    <mergeCell ref="M136:X136"/>
    <mergeCell ref="M134:X134"/>
    <mergeCell ref="C122:G123"/>
    <mergeCell ref="AE124:AE125"/>
    <mergeCell ref="AB124:AD125"/>
    <mergeCell ref="Y124:AA125"/>
    <mergeCell ref="AF124:AF125"/>
    <mergeCell ref="AG124:AI125"/>
    <mergeCell ref="M132:X132"/>
    <mergeCell ref="B118:B119"/>
    <mergeCell ref="C118:G119"/>
    <mergeCell ref="B132:D132"/>
    <mergeCell ref="B131:D131"/>
    <mergeCell ref="B120:B121"/>
    <mergeCell ref="B122:B123"/>
    <mergeCell ref="H122:H123"/>
    <mergeCell ref="H120:H121"/>
    <mergeCell ref="H118:H119"/>
    <mergeCell ref="H132:I132"/>
    <mergeCell ref="AO88:AO89"/>
    <mergeCell ref="AQ100:AS101"/>
    <mergeCell ref="AO100:AO101"/>
    <mergeCell ref="AN100:AN101"/>
    <mergeCell ref="AP100:AP101"/>
    <mergeCell ref="AK100:AK101"/>
    <mergeCell ref="AJ100:AJ101"/>
    <mergeCell ref="AL100:AL101"/>
    <mergeCell ref="AM100:AM101"/>
    <mergeCell ref="AP90:AP91"/>
    <mergeCell ref="AN88:AN89"/>
    <mergeCell ref="AM92:AM93"/>
    <mergeCell ref="AL92:AL93"/>
    <mergeCell ref="AP96:AP97"/>
    <mergeCell ref="AP98:AP99"/>
    <mergeCell ref="AQ94:AS95"/>
    <mergeCell ref="AP92:AP93"/>
    <mergeCell ref="AP88:AP89"/>
    <mergeCell ref="AJ98:AJ99"/>
    <mergeCell ref="AJ96:AJ97"/>
    <mergeCell ref="AL88:AL89"/>
    <mergeCell ref="AK88:AK89"/>
    <mergeCell ref="AN98:AN99"/>
    <mergeCell ref="AN94:AN95"/>
    <mergeCell ref="AF65:AF66"/>
    <mergeCell ref="AQ80:AS81"/>
    <mergeCell ref="AQ92:AS93"/>
    <mergeCell ref="AQ88:AS89"/>
    <mergeCell ref="AQ90:AS91"/>
    <mergeCell ref="AQ98:AS99"/>
    <mergeCell ref="AQ96:AS97"/>
    <mergeCell ref="AP72:AP73"/>
    <mergeCell ref="AP70:AP71"/>
    <mergeCell ref="AG74:AI75"/>
    <mergeCell ref="AG72:AI73"/>
    <mergeCell ref="AM96:AM97"/>
    <mergeCell ref="AM98:AM99"/>
    <mergeCell ref="AM94:AM95"/>
    <mergeCell ref="AN96:AN97"/>
    <mergeCell ref="AM90:AM91"/>
    <mergeCell ref="AQ74:AS75"/>
    <mergeCell ref="AO85:AO86"/>
    <mergeCell ref="AN85:AN86"/>
    <mergeCell ref="AN90:AN91"/>
    <mergeCell ref="AN92:AN93"/>
    <mergeCell ref="AP94:AP95"/>
    <mergeCell ref="AO94:AO95"/>
    <mergeCell ref="AO90:AO91"/>
    <mergeCell ref="AP65:AP66"/>
    <mergeCell ref="AP62:AP63"/>
    <mergeCell ref="AL65:AL66"/>
    <mergeCell ref="AN65:AN66"/>
    <mergeCell ref="AM65:AM66"/>
    <mergeCell ref="AK62:AK63"/>
    <mergeCell ref="AL62:AL63"/>
    <mergeCell ref="AK65:AK66"/>
    <mergeCell ref="AM62:AM63"/>
    <mergeCell ref="AN62:AN63"/>
    <mergeCell ref="AO62:AO63"/>
    <mergeCell ref="AO65:AO66"/>
    <mergeCell ref="B8:B9"/>
    <mergeCell ref="B16:B17"/>
    <mergeCell ref="C28:G29"/>
    <mergeCell ref="B30:B31"/>
    <mergeCell ref="B42:G43"/>
    <mergeCell ref="C45:C46"/>
    <mergeCell ref="D45:D46"/>
    <mergeCell ref="W40:W41"/>
    <mergeCell ref="W45:W46"/>
    <mergeCell ref="W42:W43"/>
    <mergeCell ref="C40:G41"/>
    <mergeCell ref="H40:H41"/>
    <mergeCell ref="H42:H43"/>
    <mergeCell ref="H44:I44"/>
    <mergeCell ref="H32:H33"/>
    <mergeCell ref="H30:H31"/>
    <mergeCell ref="C30:G31"/>
    <mergeCell ref="H34:H35"/>
    <mergeCell ref="AB60:AD61"/>
    <mergeCell ref="AJ62:AJ63"/>
    <mergeCell ref="AF62:AF63"/>
    <mergeCell ref="AG62:AI63"/>
    <mergeCell ref="C36:G37"/>
    <mergeCell ref="H36:H37"/>
    <mergeCell ref="H24:I24"/>
    <mergeCell ref="H25:I25"/>
    <mergeCell ref="H26:I26"/>
    <mergeCell ref="W8:W9"/>
    <mergeCell ref="A24:B26"/>
    <mergeCell ref="C25:C26"/>
    <mergeCell ref="A27:A41"/>
    <mergeCell ref="D25:D26"/>
    <mergeCell ref="E25:E26"/>
    <mergeCell ref="C32:G33"/>
    <mergeCell ref="H38:H39"/>
    <mergeCell ref="C38:G39"/>
    <mergeCell ref="B18:B19"/>
    <mergeCell ref="A7:A21"/>
    <mergeCell ref="A42:A43"/>
    <mergeCell ref="A44:B46"/>
    <mergeCell ref="A47:A61"/>
    <mergeCell ref="B40:B41"/>
    <mergeCell ref="A22:A23"/>
    <mergeCell ref="C10:G11"/>
    <mergeCell ref="F25:F26"/>
    <mergeCell ref="G25:G26"/>
    <mergeCell ref="B28:B29"/>
    <mergeCell ref="B14:B15"/>
    <mergeCell ref="B12:B13"/>
    <mergeCell ref="B36:B37"/>
    <mergeCell ref="B38:B39"/>
    <mergeCell ref="C50:G51"/>
    <mergeCell ref="C48:G49"/>
    <mergeCell ref="B32:B33"/>
    <mergeCell ref="B34:B35"/>
    <mergeCell ref="C34:G35"/>
    <mergeCell ref="C56:G57"/>
    <mergeCell ref="C54:G55"/>
    <mergeCell ref="B54:B55"/>
    <mergeCell ref="G45:G46"/>
    <mergeCell ref="E45:E46"/>
    <mergeCell ref="F45:F46"/>
    <mergeCell ref="AJ45:AJ46"/>
    <mergeCell ref="AG45:AI46"/>
    <mergeCell ref="B60:B61"/>
    <mergeCell ref="B56:B57"/>
    <mergeCell ref="AJ52:AJ53"/>
    <mergeCell ref="AJ50:AJ51"/>
    <mergeCell ref="AG60:AI61"/>
    <mergeCell ref="AG54:AI55"/>
    <mergeCell ref="AG50:AI51"/>
    <mergeCell ref="Y45:AA46"/>
    <mergeCell ref="B48:B49"/>
    <mergeCell ref="B52:B53"/>
    <mergeCell ref="B50:B51"/>
    <mergeCell ref="H48:H49"/>
    <mergeCell ref="H52:H53"/>
    <mergeCell ref="H50:H51"/>
    <mergeCell ref="AB52:AD53"/>
    <mergeCell ref="AB50:AD51"/>
    <mergeCell ref="B47:AS47"/>
    <mergeCell ref="W50:W51"/>
    <mergeCell ref="W48:W49"/>
    <mergeCell ref="AJ48:AJ49"/>
    <mergeCell ref="AL52:AL53"/>
    <mergeCell ref="AM52:AM53"/>
    <mergeCell ref="AG52:AI53"/>
    <mergeCell ref="AM48:AM49"/>
    <mergeCell ref="AN48:AN49"/>
    <mergeCell ref="AL48:AL49"/>
    <mergeCell ref="AK48:AK49"/>
    <mergeCell ref="AP48:AP49"/>
    <mergeCell ref="AO48:AO49"/>
    <mergeCell ref="C52:G53"/>
    <mergeCell ref="AN50:AN51"/>
    <mergeCell ref="AK52:AK53"/>
    <mergeCell ref="AK50:AK51"/>
    <mergeCell ref="AP50:AP51"/>
    <mergeCell ref="AL50:AL51"/>
    <mergeCell ref="AM50:AM51"/>
    <mergeCell ref="AO50:AO51"/>
    <mergeCell ref="Y52:AA53"/>
    <mergeCell ref="AE48:AE49"/>
    <mergeCell ref="AE52:AE53"/>
    <mergeCell ref="AF52:AF53"/>
    <mergeCell ref="AF48:AF49"/>
    <mergeCell ref="AE50:AE51"/>
    <mergeCell ref="AN52:AN53"/>
    <mergeCell ref="AO52:AO53"/>
    <mergeCell ref="H28:H29"/>
    <mergeCell ref="AO28:AO29"/>
    <mergeCell ref="AF28:AF29"/>
    <mergeCell ref="AE28:AE29"/>
    <mergeCell ref="AK28:AK29"/>
    <mergeCell ref="AL28:AL29"/>
    <mergeCell ref="AK45:AK46"/>
    <mergeCell ref="AM45:AM46"/>
    <mergeCell ref="AL45:AL46"/>
    <mergeCell ref="AN45:AN46"/>
    <mergeCell ref="AO45:AO46"/>
    <mergeCell ref="AG36:AI37"/>
    <mergeCell ref="AF45:AF46"/>
    <mergeCell ref="AE45:AE46"/>
    <mergeCell ref="AG42:AI43"/>
    <mergeCell ref="AB45:AD46"/>
    <mergeCell ref="AE42:AE43"/>
    <mergeCell ref="AB42:AD43"/>
    <mergeCell ref="AF42:AF43"/>
    <mergeCell ref="W34:W35"/>
    <mergeCell ref="W30:W31"/>
    <mergeCell ref="W32:W33"/>
    <mergeCell ref="H45:I45"/>
    <mergeCell ref="H46:I46"/>
    <mergeCell ref="AQ78:AS79"/>
    <mergeCell ref="AQ76:AS77"/>
    <mergeCell ref="AP85:AP86"/>
    <mergeCell ref="AQ85:AS86"/>
    <mergeCell ref="AN82:AN83"/>
    <mergeCell ref="AO82:AO83"/>
    <mergeCell ref="AM82:AM83"/>
    <mergeCell ref="AM85:AM86"/>
    <mergeCell ref="AG85:AI86"/>
    <mergeCell ref="AG76:AI77"/>
    <mergeCell ref="AG78:AI79"/>
    <mergeCell ref="AG80:AI81"/>
    <mergeCell ref="AJ82:AJ83"/>
    <mergeCell ref="AJ85:AJ86"/>
    <mergeCell ref="AP82:AP83"/>
    <mergeCell ref="AK82:AK83"/>
    <mergeCell ref="AK85:AK86"/>
    <mergeCell ref="AL82:AL83"/>
    <mergeCell ref="AL85:AL86"/>
    <mergeCell ref="AQ82:AS83"/>
    <mergeCell ref="AQ84:AS84"/>
    <mergeCell ref="AB85:AD86"/>
    <mergeCell ref="AE85:AE86"/>
    <mergeCell ref="C92:G93"/>
    <mergeCell ref="C94:G95"/>
    <mergeCell ref="AF90:AF91"/>
    <mergeCell ref="AG94:AI95"/>
    <mergeCell ref="AB98:AD99"/>
    <mergeCell ref="AB100:AD101"/>
    <mergeCell ref="AE88:AE89"/>
    <mergeCell ref="AF88:AF89"/>
    <mergeCell ref="W96:W97"/>
    <mergeCell ref="W94:W95"/>
    <mergeCell ref="H88:H89"/>
    <mergeCell ref="C88:G89"/>
    <mergeCell ref="AG98:AI99"/>
    <mergeCell ref="AE82:AE83"/>
    <mergeCell ref="AF94:AF95"/>
    <mergeCell ref="AF96:AF97"/>
    <mergeCell ref="AE90:AE91"/>
    <mergeCell ref="AE96:AE97"/>
    <mergeCell ref="AF92:AF93"/>
    <mergeCell ref="AE92:AE93"/>
    <mergeCell ref="AE94:AE95"/>
    <mergeCell ref="Y64:AA64"/>
    <mergeCell ref="Y92:AA93"/>
    <mergeCell ref="Y94:AA95"/>
    <mergeCell ref="Y96:AA97"/>
    <mergeCell ref="Y85:AA86"/>
    <mergeCell ref="Y84:AA84"/>
    <mergeCell ref="AB94:AD95"/>
    <mergeCell ref="AB92:AD93"/>
    <mergeCell ref="AB90:AD91"/>
    <mergeCell ref="AB88:AD89"/>
    <mergeCell ref="AB76:AD77"/>
    <mergeCell ref="AB80:AD81"/>
    <mergeCell ref="AB78:AD79"/>
    <mergeCell ref="AB82:AD83"/>
    <mergeCell ref="AB84:AD84"/>
    <mergeCell ref="AB96:AD97"/>
    <mergeCell ref="Y78:AA79"/>
    <mergeCell ref="Y76:AA77"/>
    <mergeCell ref="W74:W75"/>
    <mergeCell ref="W70:W71"/>
    <mergeCell ref="W72:W73"/>
    <mergeCell ref="W92:W93"/>
    <mergeCell ref="W82:W83"/>
    <mergeCell ref="W90:W91"/>
    <mergeCell ref="W88:W89"/>
    <mergeCell ref="W85:W86"/>
    <mergeCell ref="Y82:AA83"/>
    <mergeCell ref="Y80:AA81"/>
    <mergeCell ref="W80:W81"/>
    <mergeCell ref="Y90:AA91"/>
    <mergeCell ref="Y88:AA89"/>
    <mergeCell ref="AB56:AD57"/>
    <mergeCell ref="AG56:AI57"/>
    <mergeCell ref="AG58:AI59"/>
    <mergeCell ref="AB58:AD59"/>
    <mergeCell ref="Y58:AA59"/>
    <mergeCell ref="B58:B59"/>
    <mergeCell ref="C58:G59"/>
    <mergeCell ref="H54:H55"/>
    <mergeCell ref="H56:H57"/>
    <mergeCell ref="AB54:AD55"/>
    <mergeCell ref="Y56:AA57"/>
    <mergeCell ref="Y54:AA55"/>
    <mergeCell ref="C8:G9"/>
    <mergeCell ref="H12:H13"/>
    <mergeCell ref="H8:H9"/>
    <mergeCell ref="H22:H23"/>
    <mergeCell ref="H16:H17"/>
    <mergeCell ref="H14:H15"/>
    <mergeCell ref="H20:H21"/>
    <mergeCell ref="H18:H19"/>
    <mergeCell ref="Y8:AA9"/>
    <mergeCell ref="Y20:AA21"/>
    <mergeCell ref="Y22:AA23"/>
    <mergeCell ref="AQ38:AS39"/>
    <mergeCell ref="AQ40:AS41"/>
    <mergeCell ref="AP32:AP33"/>
    <mergeCell ref="AQ36:AS37"/>
    <mergeCell ref="AQ32:AS33"/>
    <mergeCell ref="AN32:AN33"/>
    <mergeCell ref="AO32:AO33"/>
    <mergeCell ref="AE32:AE33"/>
    <mergeCell ref="AE30:AE31"/>
    <mergeCell ref="AK32:AK33"/>
    <mergeCell ref="AL32:AL33"/>
    <mergeCell ref="AM32:AM33"/>
    <mergeCell ref="AK30:AK31"/>
    <mergeCell ref="AQ34:AS35"/>
    <mergeCell ref="AG38:AI39"/>
    <mergeCell ref="AG40:AI41"/>
    <mergeCell ref="AP30:AP31"/>
    <mergeCell ref="AJ32:AJ33"/>
    <mergeCell ref="AB34:AD35"/>
    <mergeCell ref="AB36:AD37"/>
    <mergeCell ref="W20:W21"/>
    <mergeCell ref="Y40:AA41"/>
    <mergeCell ref="Y38:AA39"/>
    <mergeCell ref="W36:W37"/>
    <mergeCell ref="AG32:AI33"/>
    <mergeCell ref="AF32:AF33"/>
    <mergeCell ref="AF30:AF31"/>
    <mergeCell ref="Y36:AA37"/>
    <mergeCell ref="Y32:AA33"/>
    <mergeCell ref="W28:W29"/>
    <mergeCell ref="AJ25:AJ26"/>
    <mergeCell ref="AB40:AD41"/>
    <mergeCell ref="AB38:AD39"/>
    <mergeCell ref="AB8:AD9"/>
    <mergeCell ref="AB12:AD13"/>
    <mergeCell ref="AB10:AD11"/>
    <mergeCell ref="AF10:AF11"/>
    <mergeCell ref="AF12:AF13"/>
    <mergeCell ref="AE12:AE13"/>
    <mergeCell ref="AE10:AE11"/>
    <mergeCell ref="AB32:AD33"/>
    <mergeCell ref="Y30:AA31"/>
    <mergeCell ref="Y28:AA29"/>
    <mergeCell ref="AB30:AD31"/>
    <mergeCell ref="AB28:AD29"/>
    <mergeCell ref="AG28:AI29"/>
    <mergeCell ref="AG30:AI31"/>
    <mergeCell ref="AQ30:AS31"/>
    <mergeCell ref="AQ28:AS29"/>
    <mergeCell ref="AM30:AM31"/>
    <mergeCell ref="AL30:AL31"/>
    <mergeCell ref="AO30:AO31"/>
    <mergeCell ref="AN30:AN31"/>
    <mergeCell ref="AJ28:AJ29"/>
    <mergeCell ref="AJ30:AJ31"/>
    <mergeCell ref="AN28:AN29"/>
    <mergeCell ref="AM28:AM29"/>
    <mergeCell ref="W25:W26"/>
    <mergeCell ref="W22:W23"/>
    <mergeCell ref="W18:W19"/>
    <mergeCell ref="Y18:AA19"/>
    <mergeCell ref="Y25:AA26"/>
    <mergeCell ref="Y24:AA24"/>
    <mergeCell ref="AP5:AP6"/>
    <mergeCell ref="AO5:AO6"/>
    <mergeCell ref="AQ5:AS6"/>
    <mergeCell ref="AP22:AP23"/>
    <mergeCell ref="AL22:AL23"/>
    <mergeCell ref="AM22:AM23"/>
    <mergeCell ref="AP12:AP13"/>
    <mergeCell ref="AQ8:AS9"/>
    <mergeCell ref="AQ22:AS23"/>
    <mergeCell ref="AO22:AO23"/>
    <mergeCell ref="AJ8:AJ9"/>
    <mergeCell ref="AK25:AK26"/>
    <mergeCell ref="AK8:AK9"/>
    <mergeCell ref="W16:W17"/>
    <mergeCell ref="AB14:AD15"/>
    <mergeCell ref="AL12:AL13"/>
    <mergeCell ref="AG14:AI15"/>
    <mergeCell ref="AQ20:AS21"/>
    <mergeCell ref="AQ18:AS19"/>
    <mergeCell ref="AQ14:AS15"/>
    <mergeCell ref="AQ16:AS17"/>
    <mergeCell ref="Y12:AA13"/>
    <mergeCell ref="Y14:AA15"/>
    <mergeCell ref="Y16:AA17"/>
    <mergeCell ref="AQ10:AS11"/>
    <mergeCell ref="AQ12:AS13"/>
    <mergeCell ref="AB16:AD17"/>
    <mergeCell ref="AG16:AI17"/>
    <mergeCell ref="AG22:AI23"/>
    <mergeCell ref="AG24:AI24"/>
    <mergeCell ref="AG25:AI26"/>
    <mergeCell ref="AG20:AI21"/>
    <mergeCell ref="AG18:AI19"/>
    <mergeCell ref="AN12:AN13"/>
    <mergeCell ref="AE25:AE26"/>
    <mergeCell ref="AF25:AF26"/>
    <mergeCell ref="AE22:AE23"/>
    <mergeCell ref="AB18:AD19"/>
    <mergeCell ref="AB25:AD26"/>
    <mergeCell ref="AB24:AD24"/>
    <mergeCell ref="AB20:AD21"/>
    <mergeCell ref="AJ22:AJ23"/>
    <mergeCell ref="AK22:AK23"/>
    <mergeCell ref="AN22:AN23"/>
    <mergeCell ref="AP25:AP26"/>
    <mergeCell ref="AN25:AN26"/>
    <mergeCell ref="AM25:AM26"/>
    <mergeCell ref="AO25:AO26"/>
    <mergeCell ref="AP28:AP29"/>
    <mergeCell ref="AL8:AL9"/>
    <mergeCell ref="AF8:AF9"/>
    <mergeCell ref="AG8:AI9"/>
    <mergeCell ref="AE8:AE9"/>
    <mergeCell ref="AO8:AO9"/>
    <mergeCell ref="AP8:AP9"/>
    <mergeCell ref="AK12:AK13"/>
    <mergeCell ref="AJ12:AJ13"/>
    <mergeCell ref="AG10:AI11"/>
    <mergeCell ref="AG12:AI13"/>
    <mergeCell ref="AM10:AM11"/>
    <mergeCell ref="AM12:AM13"/>
    <mergeCell ref="AK10:AK11"/>
    <mergeCell ref="AJ10:AJ11"/>
    <mergeCell ref="AP10:AP11"/>
    <mergeCell ref="AL10:AL11"/>
    <mergeCell ref="AN10:AN11"/>
    <mergeCell ref="AL25:AL2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FFAD"/>
    <outlinePr summaryBelow="0" summaryRight="0"/>
  </sheetPr>
  <dimension ref="A1:BC1003"/>
  <sheetViews>
    <sheetView workbookViewId="0">
      <selection sqref="A1:AS43"/>
    </sheetView>
  </sheetViews>
  <sheetFormatPr baseColWidth="10" defaultColWidth="14.42578125" defaultRowHeight="15" customHeight="1"/>
  <cols>
    <col min="1" max="1" width="15.42578125" customWidth="1"/>
    <col min="2" max="2" width="12" customWidth="1"/>
    <col min="3" max="3" width="20.42578125" customWidth="1"/>
    <col min="4" max="4" width="11.85546875" customWidth="1"/>
    <col min="5" max="5" width="7.85546875" customWidth="1"/>
    <col min="6" max="6" width="18.140625" customWidth="1"/>
    <col min="7" max="7" width="11.7109375" customWidth="1"/>
    <col min="8" max="8" width="6.140625" customWidth="1"/>
    <col min="9" max="9" width="5.42578125" customWidth="1"/>
    <col min="10" max="10" width="10.42578125" customWidth="1"/>
    <col min="11" max="11" width="8.140625" customWidth="1"/>
    <col min="12" max="21" width="8.85546875" customWidth="1"/>
    <col min="22" max="22" width="14.85546875" customWidth="1"/>
    <col min="23" max="23" width="9.42578125" customWidth="1"/>
    <col min="24" max="24" width="14.42578125" customWidth="1"/>
    <col min="25" max="27" width="19.5703125" customWidth="1"/>
    <col min="28" max="28" width="17.85546875" customWidth="1"/>
    <col min="29" max="29" width="15.28515625" customWidth="1"/>
    <col min="30" max="30" width="16.42578125" customWidth="1"/>
    <col min="31" max="31" width="63.140625" customWidth="1"/>
    <col min="32" max="32" width="55.42578125" customWidth="1"/>
    <col min="33" max="33" width="20" customWidth="1"/>
    <col min="34" max="35" width="14.5703125" customWidth="1"/>
    <col min="36" max="36" width="22" customWidth="1"/>
    <col min="37" max="38" width="60.7109375" customWidth="1"/>
    <col min="39" max="39" width="52.7109375" customWidth="1"/>
    <col min="40" max="40" width="71.140625" customWidth="1"/>
    <col min="41" max="41" width="46" customWidth="1"/>
    <col min="42" max="42" width="65" customWidth="1"/>
    <col min="43" max="43" width="46.28515625" customWidth="1"/>
    <col min="44" max="44" width="34.42578125" customWidth="1"/>
    <col min="45" max="45" width="19.28515625" customWidth="1"/>
    <col min="46" max="55" width="11.42578125" customWidth="1"/>
  </cols>
  <sheetData>
    <row r="1" spans="1:5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c r="AM1" s="1863"/>
      <c r="AN1" s="1863"/>
      <c r="AO1" s="1863"/>
      <c r="AP1" s="1863"/>
      <c r="AQ1" s="1863"/>
      <c r="AR1" s="1866"/>
      <c r="AS1" s="2052" t="s">
        <v>18</v>
      </c>
      <c r="AT1" s="1864"/>
      <c r="AU1" s="255"/>
      <c r="AV1" s="255"/>
      <c r="AW1" s="255"/>
      <c r="AX1" s="255"/>
      <c r="AY1" s="255"/>
      <c r="AZ1" s="255"/>
      <c r="BA1" s="255"/>
      <c r="BB1" s="255"/>
      <c r="BC1" s="255"/>
    </row>
    <row r="2" spans="1:55">
      <c r="A2" s="1796"/>
      <c r="B2" s="1715"/>
      <c r="C2" s="1713"/>
      <c r="D2" s="2044" t="s">
        <v>23</v>
      </c>
      <c r="E2" s="1720"/>
      <c r="F2" s="1720"/>
      <c r="G2" s="1720"/>
      <c r="H2" s="1721"/>
      <c r="I2" s="2044" t="s">
        <v>858</v>
      </c>
      <c r="J2" s="1720"/>
      <c r="K2" s="1720"/>
      <c r="L2" s="1720"/>
      <c r="M2" s="1720"/>
      <c r="N2" s="1720"/>
      <c r="O2" s="1720"/>
      <c r="P2" s="1720"/>
      <c r="Q2" s="1720"/>
      <c r="R2" s="1720"/>
      <c r="S2" s="1720"/>
      <c r="T2" s="1721"/>
      <c r="U2" s="256" t="s">
        <v>47</v>
      </c>
      <c r="V2" s="497">
        <f>X25+X5+X45+X65+X85+X105+X125+X139+X149</f>
        <v>0.99999999999999989</v>
      </c>
      <c r="W2" s="2040"/>
      <c r="X2" s="1720"/>
      <c r="Y2" s="1720"/>
      <c r="Z2" s="1720"/>
      <c r="AA2" s="1720"/>
      <c r="AB2" s="1720"/>
      <c r="AC2" s="1720"/>
      <c r="AD2" s="1720"/>
      <c r="AE2" s="1720"/>
      <c r="AF2" s="1720"/>
      <c r="AG2" s="1720"/>
      <c r="AH2" s="1720"/>
      <c r="AI2" s="1720"/>
      <c r="AJ2" s="1720"/>
      <c r="AK2" s="1720"/>
      <c r="AL2" s="1720"/>
      <c r="AM2" s="1720"/>
      <c r="AN2" s="1720"/>
      <c r="AO2" s="1720"/>
      <c r="AP2" s="1720"/>
      <c r="AQ2" s="1720"/>
      <c r="AR2" s="1721"/>
      <c r="AS2" s="2053" t="s">
        <v>19</v>
      </c>
      <c r="AT2" s="1874"/>
      <c r="AU2" s="255"/>
      <c r="AV2" s="255"/>
      <c r="AW2" s="255"/>
      <c r="AX2" s="255"/>
      <c r="AY2" s="255"/>
      <c r="AZ2" s="255"/>
      <c r="BA2" s="255"/>
      <c r="BB2" s="255"/>
      <c r="BC2" s="255"/>
    </row>
    <row r="3" spans="1:55" ht="12.75"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497">
        <f>+X6+X26+X46+X66+X86+X106+X126+X140+X150</f>
        <v>0.99999999999999989</v>
      </c>
      <c r="W3" s="1696"/>
      <c r="X3" s="1666"/>
      <c r="Y3" s="1666"/>
      <c r="Z3" s="1666"/>
      <c r="AA3" s="1666"/>
      <c r="AB3" s="1666"/>
      <c r="AC3" s="1666"/>
      <c r="AD3" s="1666"/>
      <c r="AE3" s="1666"/>
      <c r="AF3" s="1666"/>
      <c r="AG3" s="1666"/>
      <c r="AH3" s="1666"/>
      <c r="AI3" s="1666"/>
      <c r="AJ3" s="1666"/>
      <c r="AK3" s="1666"/>
      <c r="AL3" s="1666"/>
      <c r="AM3" s="1666"/>
      <c r="AN3" s="1666"/>
      <c r="AO3" s="1666"/>
      <c r="AP3" s="1666"/>
      <c r="AQ3" s="1666"/>
      <c r="AR3" s="1651"/>
      <c r="AS3" s="2103">
        <v>43120</v>
      </c>
      <c r="AT3" s="1872"/>
      <c r="AU3" s="255"/>
      <c r="AV3" s="255"/>
      <c r="AW3" s="255"/>
      <c r="AX3" s="255"/>
      <c r="AY3" s="255"/>
      <c r="AZ3" s="255"/>
      <c r="BA3" s="255"/>
      <c r="BB3" s="255"/>
      <c r="BC3" s="255"/>
    </row>
    <row r="4" spans="1:55" ht="24.75" customHeight="1">
      <c r="A4" s="2048" t="s">
        <v>107</v>
      </c>
      <c r="B4" s="1664"/>
      <c r="C4" s="261" t="s">
        <v>108</v>
      </c>
      <c r="D4" s="261" t="s">
        <v>109</v>
      </c>
      <c r="E4" s="261" t="s">
        <v>28</v>
      </c>
      <c r="F4" s="261" t="s">
        <v>110</v>
      </c>
      <c r="G4" s="262" t="s">
        <v>111</v>
      </c>
      <c r="H4" s="2030" t="s">
        <v>112</v>
      </c>
      <c r="I4" s="2031"/>
      <c r="J4" s="498" t="s">
        <v>63</v>
      </c>
      <c r="K4" s="498" t="s">
        <v>64</v>
      </c>
      <c r="L4" s="498" t="s">
        <v>65</v>
      </c>
      <c r="M4" s="498" t="s">
        <v>66</v>
      </c>
      <c r="N4" s="498" t="s">
        <v>67</v>
      </c>
      <c r="O4" s="498" t="s">
        <v>68</v>
      </c>
      <c r="P4" s="498" t="s">
        <v>69</v>
      </c>
      <c r="Q4" s="498" t="s">
        <v>70</v>
      </c>
      <c r="R4" s="498" t="s">
        <v>71</v>
      </c>
      <c r="S4" s="498" t="s">
        <v>72</v>
      </c>
      <c r="T4" s="498" t="s">
        <v>73</v>
      </c>
      <c r="U4" s="264" t="s">
        <v>74</v>
      </c>
      <c r="V4" s="264" t="s">
        <v>75</v>
      </c>
      <c r="W4" s="264" t="s">
        <v>76</v>
      </c>
      <c r="X4" s="264" t="s">
        <v>77</v>
      </c>
      <c r="Y4" s="2030" t="s">
        <v>113</v>
      </c>
      <c r="Z4" s="2036"/>
      <c r="AA4" s="2031"/>
      <c r="AB4" s="2030" t="s">
        <v>114</v>
      </c>
      <c r="AC4" s="2036"/>
      <c r="AD4" s="2031"/>
      <c r="AE4" s="266" t="s">
        <v>115</v>
      </c>
      <c r="AF4" s="266" t="s">
        <v>116</v>
      </c>
      <c r="AG4" s="2030" t="s">
        <v>117</v>
      </c>
      <c r="AH4" s="2036"/>
      <c r="AI4" s="2036"/>
      <c r="AJ4" s="2031"/>
      <c r="AK4" s="266" t="s">
        <v>118</v>
      </c>
      <c r="AL4" s="266" t="s">
        <v>119</v>
      </c>
      <c r="AM4" s="266" t="s">
        <v>120</v>
      </c>
      <c r="AN4" s="266" t="s">
        <v>121</v>
      </c>
      <c r="AO4" s="266" t="s">
        <v>122</v>
      </c>
      <c r="AP4" s="266" t="s">
        <v>123</v>
      </c>
      <c r="AQ4" s="266" t="s">
        <v>124</v>
      </c>
      <c r="AR4" s="2030" t="s">
        <v>125</v>
      </c>
      <c r="AS4" s="2036"/>
      <c r="AT4" s="2031"/>
      <c r="AU4" s="267"/>
      <c r="AV4" s="267"/>
      <c r="AW4" s="267"/>
      <c r="AX4" s="267"/>
      <c r="AY4" s="267"/>
      <c r="AZ4" s="267"/>
      <c r="BA4" s="267"/>
      <c r="BB4" s="267"/>
      <c r="BC4" s="267"/>
    </row>
    <row r="5" spans="1:55" ht="109.5" customHeight="1">
      <c r="A5" s="1796"/>
      <c r="B5" s="1713"/>
      <c r="C5" s="2046" t="s">
        <v>859</v>
      </c>
      <c r="D5" s="2046" t="s">
        <v>860</v>
      </c>
      <c r="E5" s="2066">
        <v>1</v>
      </c>
      <c r="F5" s="2046" t="s">
        <v>861</v>
      </c>
      <c r="G5" s="2046" t="s">
        <v>300</v>
      </c>
      <c r="H5" s="2041" t="s">
        <v>47</v>
      </c>
      <c r="I5" s="1700"/>
      <c r="J5" s="376"/>
      <c r="K5" s="442">
        <v>0.04</v>
      </c>
      <c r="L5" s="442">
        <v>0.06</v>
      </c>
      <c r="M5" s="442">
        <v>0.1</v>
      </c>
      <c r="N5" s="442">
        <v>0.36</v>
      </c>
      <c r="O5" s="442">
        <v>0.15</v>
      </c>
      <c r="P5" s="442">
        <v>0.15</v>
      </c>
      <c r="Q5" s="442">
        <v>0.08</v>
      </c>
      <c r="R5" s="442">
        <v>0.04</v>
      </c>
      <c r="S5" s="442">
        <v>0.01</v>
      </c>
      <c r="T5" s="442">
        <v>0.01</v>
      </c>
      <c r="U5" s="499"/>
      <c r="V5" s="500">
        <f t="shared" ref="V5:V6" si="0">SUM(J5:U5)</f>
        <v>1</v>
      </c>
      <c r="W5" s="2039">
        <v>0.12</v>
      </c>
      <c r="X5" s="501">
        <v>0.12</v>
      </c>
      <c r="Y5" s="2116" t="s">
        <v>862</v>
      </c>
      <c r="Z5" s="1720"/>
      <c r="AA5" s="1721"/>
      <c r="AB5" s="2116" t="s">
        <v>863</v>
      </c>
      <c r="AC5" s="1720"/>
      <c r="AD5" s="1721"/>
      <c r="AE5" s="2032" t="s">
        <v>864</v>
      </c>
      <c r="AF5" s="2032" t="s">
        <v>865</v>
      </c>
      <c r="AG5" s="2035" t="s">
        <v>866</v>
      </c>
      <c r="AH5" s="1720"/>
      <c r="AI5" s="1720"/>
      <c r="AJ5" s="1721"/>
      <c r="AK5" s="2032" t="s">
        <v>867</v>
      </c>
      <c r="AL5" s="2032" t="s">
        <v>868</v>
      </c>
      <c r="AM5" s="2032" t="s">
        <v>869</v>
      </c>
      <c r="AN5" s="2032" t="s">
        <v>870</v>
      </c>
      <c r="AO5" s="2032" t="s">
        <v>871</v>
      </c>
      <c r="AP5" s="2032" t="s">
        <v>872</v>
      </c>
      <c r="AQ5" s="2068" t="s">
        <v>873</v>
      </c>
      <c r="AR5" s="2035" t="s">
        <v>874</v>
      </c>
      <c r="AS5" s="1720"/>
      <c r="AT5" s="1721"/>
      <c r="AU5" s="267"/>
      <c r="AV5" s="267"/>
      <c r="AW5" s="267"/>
      <c r="AX5" s="267"/>
      <c r="AY5" s="267"/>
      <c r="AZ5" s="267"/>
      <c r="BA5" s="267"/>
      <c r="BB5" s="267"/>
      <c r="BC5" s="267"/>
    </row>
    <row r="6" spans="1:55" ht="110.25" customHeight="1">
      <c r="A6" s="2049"/>
      <c r="B6" s="2050"/>
      <c r="C6" s="1616"/>
      <c r="D6" s="1616"/>
      <c r="E6" s="1612"/>
      <c r="F6" s="1616"/>
      <c r="G6" s="1616"/>
      <c r="H6" s="2058" t="s">
        <v>78</v>
      </c>
      <c r="I6" s="1713"/>
      <c r="J6" s="502"/>
      <c r="K6" s="503">
        <v>0.04</v>
      </c>
      <c r="L6" s="503">
        <v>0.04</v>
      </c>
      <c r="M6" s="503">
        <v>0.08</v>
      </c>
      <c r="N6" s="503">
        <v>0.18</v>
      </c>
      <c r="O6" s="503">
        <v>0.27</v>
      </c>
      <c r="P6" s="503">
        <v>0.15</v>
      </c>
      <c r="Q6" s="503">
        <v>0.13</v>
      </c>
      <c r="R6" s="503">
        <v>3.5000000000000003E-2</v>
      </c>
      <c r="S6" s="504">
        <v>2.5000000000000001E-2</v>
      </c>
      <c r="T6" s="503">
        <v>2.5000000000000001E-2</v>
      </c>
      <c r="U6" s="503">
        <v>2.5000000000000001E-2</v>
      </c>
      <c r="V6" s="505">
        <f t="shared" si="0"/>
        <v>1</v>
      </c>
      <c r="W6" s="1616"/>
      <c r="X6" s="273">
        <f>+V6/V5*W5</f>
        <v>0.12</v>
      </c>
      <c r="Y6" s="1679"/>
      <c r="Z6" s="1722"/>
      <c r="AA6" s="1648"/>
      <c r="AB6" s="1679"/>
      <c r="AC6" s="1722"/>
      <c r="AD6" s="1648"/>
      <c r="AE6" s="1616"/>
      <c r="AF6" s="1616"/>
      <c r="AG6" s="1678"/>
      <c r="AH6" s="1715"/>
      <c r="AI6" s="1715"/>
      <c r="AJ6" s="1713"/>
      <c r="AK6" s="1616"/>
      <c r="AL6" s="1616"/>
      <c r="AM6" s="1616"/>
      <c r="AN6" s="1616"/>
      <c r="AO6" s="1616"/>
      <c r="AP6" s="1616"/>
      <c r="AQ6" s="1616"/>
      <c r="AR6" s="1678"/>
      <c r="AS6" s="1715"/>
      <c r="AT6" s="1713"/>
      <c r="AU6" s="267"/>
      <c r="AV6" s="267"/>
      <c r="AW6" s="267"/>
      <c r="AX6" s="267"/>
      <c r="AY6" s="267"/>
      <c r="AZ6" s="267"/>
      <c r="BA6" s="267"/>
      <c r="BB6" s="267"/>
      <c r="BC6" s="267"/>
    </row>
    <row r="7" spans="1:55" ht="12.75" customHeight="1">
      <c r="A7" s="2063" t="s">
        <v>875</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0"/>
      <c r="AK7" s="1700"/>
      <c r="AL7" s="1700"/>
      <c r="AM7" s="1700"/>
      <c r="AN7" s="1700"/>
      <c r="AO7" s="1700"/>
      <c r="AP7" s="1700"/>
      <c r="AQ7" s="1700"/>
      <c r="AR7" s="1700"/>
      <c r="AS7" s="1700"/>
      <c r="AT7" s="1701"/>
      <c r="AU7" s="267"/>
      <c r="AV7" s="267"/>
      <c r="AW7" s="267"/>
      <c r="AX7" s="267"/>
      <c r="AY7" s="267"/>
      <c r="AZ7" s="267"/>
      <c r="BA7" s="267"/>
      <c r="BB7" s="267"/>
      <c r="BC7" s="267"/>
    </row>
    <row r="8" spans="1:55" ht="61.5" customHeight="1">
      <c r="A8" s="1653"/>
      <c r="B8" s="2029">
        <v>1</v>
      </c>
      <c r="C8" s="2094" t="s">
        <v>876</v>
      </c>
      <c r="D8" s="1720"/>
      <c r="E8" s="1720"/>
      <c r="F8" s="1720"/>
      <c r="G8" s="1721"/>
      <c r="H8" s="2072" t="s">
        <v>79</v>
      </c>
      <c r="I8" s="388" t="s">
        <v>47</v>
      </c>
      <c r="J8" s="288"/>
      <c r="K8" s="376">
        <v>0.2</v>
      </c>
      <c r="L8" s="506">
        <v>0.4</v>
      </c>
      <c r="M8" s="506">
        <v>0.4</v>
      </c>
      <c r="N8" s="506"/>
      <c r="O8" s="506"/>
      <c r="P8" s="506"/>
      <c r="Q8" s="506"/>
      <c r="R8" s="506"/>
      <c r="S8" s="506"/>
      <c r="T8" s="506"/>
      <c r="U8" s="506"/>
      <c r="V8" s="507">
        <f t="shared" ref="V8:V23" si="1">SUM(J8:U8)</f>
        <v>1</v>
      </c>
      <c r="W8" s="2132">
        <v>0.1</v>
      </c>
      <c r="X8" s="508">
        <v>1</v>
      </c>
      <c r="Y8" s="2111" t="s">
        <v>877</v>
      </c>
      <c r="Z8" s="2112"/>
      <c r="AA8" s="2113"/>
      <c r="AB8" s="2111" t="s">
        <v>878</v>
      </c>
      <c r="AC8" s="2112"/>
      <c r="AD8" s="2113"/>
      <c r="AE8" s="2106" t="s">
        <v>879</v>
      </c>
      <c r="AF8" s="2106" t="s">
        <v>880</v>
      </c>
      <c r="AG8" s="2111" t="s">
        <v>881</v>
      </c>
      <c r="AH8" s="2112"/>
      <c r="AI8" s="2112"/>
      <c r="AJ8" s="2113"/>
      <c r="AK8" s="2106" t="s">
        <v>882</v>
      </c>
      <c r="AL8" s="2106" t="s">
        <v>883</v>
      </c>
      <c r="AM8" s="2106" t="s">
        <v>884</v>
      </c>
      <c r="AN8" s="2106" t="s">
        <v>885</v>
      </c>
      <c r="AO8" s="2106"/>
      <c r="AP8" s="2106"/>
      <c r="AQ8" s="2106"/>
      <c r="AR8" s="2130"/>
      <c r="AS8" s="1715"/>
      <c r="AT8" s="1840"/>
      <c r="AU8" s="267"/>
      <c r="AV8" s="267"/>
      <c r="AW8" s="267"/>
      <c r="AX8" s="267"/>
      <c r="AY8" s="267"/>
      <c r="AZ8" s="267"/>
      <c r="BA8" s="267"/>
      <c r="BB8" s="267"/>
      <c r="BC8" s="267"/>
    </row>
    <row r="9" spans="1:55" ht="43.5" customHeight="1">
      <c r="A9" s="1653"/>
      <c r="B9" s="1619"/>
      <c r="C9" s="1679"/>
      <c r="D9" s="1722"/>
      <c r="E9" s="1722"/>
      <c r="F9" s="1722"/>
      <c r="G9" s="1648"/>
      <c r="H9" s="1619"/>
      <c r="I9" s="388" t="s">
        <v>48</v>
      </c>
      <c r="J9" s="294"/>
      <c r="K9" s="379">
        <v>0.2</v>
      </c>
      <c r="L9" s="379">
        <v>0.2</v>
      </c>
      <c r="M9" s="379">
        <v>0.2</v>
      </c>
      <c r="N9" s="378"/>
      <c r="O9" s="378"/>
      <c r="P9" s="379">
        <v>0.2</v>
      </c>
      <c r="Q9" s="379">
        <v>0.1</v>
      </c>
      <c r="R9" s="379">
        <v>0.1</v>
      </c>
      <c r="S9" s="378"/>
      <c r="T9" s="378"/>
      <c r="U9" s="378"/>
      <c r="V9" s="509">
        <f t="shared" si="1"/>
        <v>1</v>
      </c>
      <c r="W9" s="1619"/>
      <c r="X9" s="510">
        <f>+V9*W8</f>
        <v>0.1</v>
      </c>
      <c r="Y9" s="1679"/>
      <c r="Z9" s="1722"/>
      <c r="AA9" s="1648"/>
      <c r="AB9" s="1679"/>
      <c r="AC9" s="1722"/>
      <c r="AD9" s="1648"/>
      <c r="AE9" s="1619"/>
      <c r="AF9" s="1619"/>
      <c r="AG9" s="1679"/>
      <c r="AH9" s="1722"/>
      <c r="AI9" s="1722"/>
      <c r="AJ9" s="1648"/>
      <c r="AK9" s="1619"/>
      <c r="AL9" s="1619"/>
      <c r="AM9" s="1619"/>
      <c r="AN9" s="1619"/>
      <c r="AO9" s="1619"/>
      <c r="AP9" s="1619"/>
      <c r="AQ9" s="1619"/>
      <c r="AR9" s="1679"/>
      <c r="AS9" s="1722"/>
      <c r="AT9" s="2067"/>
      <c r="AU9" s="267"/>
      <c r="AV9" s="267"/>
      <c r="AW9" s="267"/>
      <c r="AX9" s="267"/>
      <c r="AY9" s="267"/>
      <c r="AZ9" s="267"/>
      <c r="BA9" s="267"/>
      <c r="BB9" s="267"/>
      <c r="BC9" s="267"/>
    </row>
    <row r="10" spans="1:55" ht="52.5" customHeight="1">
      <c r="A10" s="1653"/>
      <c r="B10" s="2029">
        <v>2</v>
      </c>
      <c r="C10" s="2094" t="s">
        <v>886</v>
      </c>
      <c r="D10" s="1720"/>
      <c r="E10" s="1720"/>
      <c r="F10" s="1720"/>
      <c r="G10" s="1721"/>
      <c r="H10" s="2072" t="s">
        <v>79</v>
      </c>
      <c r="I10" s="388" t="s">
        <v>47</v>
      </c>
      <c r="J10" s="288"/>
      <c r="K10" s="288"/>
      <c r="L10" s="376">
        <v>0.1</v>
      </c>
      <c r="M10" s="376">
        <v>0.1</v>
      </c>
      <c r="N10" s="376">
        <v>0.2</v>
      </c>
      <c r="O10" s="376">
        <v>0.2</v>
      </c>
      <c r="P10" s="376">
        <v>0.2</v>
      </c>
      <c r="Q10" s="376">
        <v>0.2</v>
      </c>
      <c r="R10" s="376"/>
      <c r="S10" s="376"/>
      <c r="T10" s="376"/>
      <c r="U10" s="376"/>
      <c r="V10" s="511">
        <f t="shared" si="1"/>
        <v>1</v>
      </c>
      <c r="W10" s="2077">
        <v>0.2</v>
      </c>
      <c r="X10" s="512">
        <f>V10*W10</f>
        <v>0.2</v>
      </c>
      <c r="Y10" s="2108" t="s">
        <v>887</v>
      </c>
      <c r="Z10" s="1720"/>
      <c r="AA10" s="1721"/>
      <c r="AB10" s="2111" t="s">
        <v>888</v>
      </c>
      <c r="AC10" s="2112"/>
      <c r="AD10" s="2113"/>
      <c r="AE10" s="2106" t="s">
        <v>889</v>
      </c>
      <c r="AF10" s="2106" t="s">
        <v>890</v>
      </c>
      <c r="AG10" s="2111" t="s">
        <v>891</v>
      </c>
      <c r="AH10" s="2112"/>
      <c r="AI10" s="2112"/>
      <c r="AJ10" s="2113"/>
      <c r="AK10" s="2106" t="s">
        <v>892</v>
      </c>
      <c r="AL10" s="2106" t="s">
        <v>893</v>
      </c>
      <c r="AM10" s="2106"/>
      <c r="AN10" s="2106" t="s">
        <v>894</v>
      </c>
      <c r="AO10" s="2106"/>
      <c r="AP10" s="2106"/>
      <c r="AQ10" s="2106"/>
      <c r="AR10" s="2026"/>
      <c r="AS10" s="1720"/>
      <c r="AT10" s="1872"/>
      <c r="AU10" s="267"/>
      <c r="AV10" s="267"/>
      <c r="AW10" s="267"/>
      <c r="AX10" s="267"/>
      <c r="AY10" s="267"/>
      <c r="AZ10" s="267"/>
      <c r="BA10" s="267"/>
      <c r="BB10" s="267"/>
      <c r="BC10" s="267"/>
    </row>
    <row r="11" spans="1:55" ht="46.5" customHeight="1">
      <c r="A11" s="1653"/>
      <c r="B11" s="1619"/>
      <c r="C11" s="1679"/>
      <c r="D11" s="1722"/>
      <c r="E11" s="1722"/>
      <c r="F11" s="1722"/>
      <c r="G11" s="1648"/>
      <c r="H11" s="1619"/>
      <c r="I11" s="388" t="s">
        <v>48</v>
      </c>
      <c r="J11" s="294"/>
      <c r="K11" s="294"/>
      <c r="L11" s="379">
        <v>0.1</v>
      </c>
      <c r="M11" s="379">
        <v>0.1</v>
      </c>
      <c r="N11" s="379">
        <v>0.2</v>
      </c>
      <c r="O11" s="379">
        <v>0.2</v>
      </c>
      <c r="P11" s="379">
        <v>0.2</v>
      </c>
      <c r="Q11" s="379">
        <v>0.2</v>
      </c>
      <c r="R11" s="378"/>
      <c r="S11" s="378"/>
      <c r="T11" s="378"/>
      <c r="U11" s="378"/>
      <c r="V11" s="509">
        <f t="shared" si="1"/>
        <v>1</v>
      </c>
      <c r="W11" s="1619"/>
      <c r="X11" s="510">
        <f>+V11*W10</f>
        <v>0.2</v>
      </c>
      <c r="Y11" s="1679"/>
      <c r="Z11" s="1722"/>
      <c r="AA11" s="1648"/>
      <c r="AB11" s="1679"/>
      <c r="AC11" s="1722"/>
      <c r="AD11" s="1648"/>
      <c r="AE11" s="1619"/>
      <c r="AF11" s="1619"/>
      <c r="AG11" s="1679"/>
      <c r="AH11" s="1722"/>
      <c r="AI11" s="1722"/>
      <c r="AJ11" s="1648"/>
      <c r="AK11" s="1619"/>
      <c r="AL11" s="1619"/>
      <c r="AM11" s="1619"/>
      <c r="AN11" s="1619"/>
      <c r="AO11" s="1619"/>
      <c r="AP11" s="1619"/>
      <c r="AQ11" s="1619"/>
      <c r="AR11" s="1679"/>
      <c r="AS11" s="1722"/>
      <c r="AT11" s="2067"/>
      <c r="AU11" s="267"/>
      <c r="AV11" s="267"/>
      <c r="AW11" s="267"/>
      <c r="AX11" s="267"/>
      <c r="AY11" s="267"/>
      <c r="AZ11" s="267"/>
      <c r="BA11" s="267"/>
      <c r="BB11" s="267"/>
      <c r="BC11" s="267"/>
    </row>
    <row r="12" spans="1:55" ht="144" customHeight="1">
      <c r="A12" s="1653"/>
      <c r="B12" s="2029">
        <v>3</v>
      </c>
      <c r="C12" s="2094" t="s">
        <v>895</v>
      </c>
      <c r="D12" s="1720"/>
      <c r="E12" s="1720"/>
      <c r="F12" s="1720"/>
      <c r="G12" s="1721"/>
      <c r="H12" s="2072" t="s">
        <v>79</v>
      </c>
      <c r="I12" s="388" t="s">
        <v>47</v>
      </c>
      <c r="J12" s="288"/>
      <c r="K12" s="288"/>
      <c r="L12" s="288"/>
      <c r="M12" s="376">
        <v>0.1</v>
      </c>
      <c r="N12" s="376">
        <v>0.1</v>
      </c>
      <c r="O12" s="376">
        <v>0.2</v>
      </c>
      <c r="P12" s="376">
        <v>0.2</v>
      </c>
      <c r="Q12" s="376">
        <v>0.2</v>
      </c>
      <c r="R12" s="376">
        <v>0.2</v>
      </c>
      <c r="S12" s="376"/>
      <c r="T12" s="376"/>
      <c r="U12" s="376"/>
      <c r="V12" s="511">
        <f t="shared" si="1"/>
        <v>1</v>
      </c>
      <c r="W12" s="2077">
        <v>0.1</v>
      </c>
      <c r="X12" s="512">
        <f>V12*W12</f>
        <v>0.1</v>
      </c>
      <c r="Y12" s="2108"/>
      <c r="Z12" s="1720"/>
      <c r="AA12" s="1721"/>
      <c r="AB12" s="2111" t="s">
        <v>896</v>
      </c>
      <c r="AC12" s="2112"/>
      <c r="AD12" s="2113"/>
      <c r="AE12" s="2106" t="s">
        <v>897</v>
      </c>
      <c r="AF12" s="2106" t="s">
        <v>897</v>
      </c>
      <c r="AG12" s="2111" t="s">
        <v>898</v>
      </c>
      <c r="AH12" s="2112"/>
      <c r="AI12" s="2112"/>
      <c r="AJ12" s="2113"/>
      <c r="AK12" s="2106" t="s">
        <v>899</v>
      </c>
      <c r="AL12" s="2106" t="s">
        <v>900</v>
      </c>
      <c r="AM12" s="2106" t="s">
        <v>901</v>
      </c>
      <c r="AN12" s="2106" t="s">
        <v>902</v>
      </c>
      <c r="AO12" s="2106" t="s">
        <v>903</v>
      </c>
      <c r="AP12" s="2106" t="s">
        <v>904</v>
      </c>
      <c r="AQ12" s="2106" t="s">
        <v>905</v>
      </c>
      <c r="AR12" s="2026" t="s">
        <v>906</v>
      </c>
      <c r="AS12" s="1720"/>
      <c r="AT12" s="1872"/>
      <c r="AU12" s="267"/>
      <c r="AV12" s="267"/>
      <c r="AW12" s="267"/>
      <c r="AX12" s="267"/>
      <c r="AY12" s="267"/>
      <c r="AZ12" s="267"/>
      <c r="BA12" s="267"/>
      <c r="BB12" s="267"/>
      <c r="BC12" s="267"/>
    </row>
    <row r="13" spans="1:55" ht="123" customHeight="1">
      <c r="A13" s="1653"/>
      <c r="B13" s="1619"/>
      <c r="C13" s="1679"/>
      <c r="D13" s="1722"/>
      <c r="E13" s="1722"/>
      <c r="F13" s="1722"/>
      <c r="G13" s="1648"/>
      <c r="H13" s="1619"/>
      <c r="I13" s="388" t="s">
        <v>48</v>
      </c>
      <c r="J13" s="294"/>
      <c r="K13" s="294"/>
      <c r="L13" s="294"/>
      <c r="M13" s="379">
        <v>0.1</v>
      </c>
      <c r="N13" s="379">
        <v>0.1</v>
      </c>
      <c r="O13" s="379">
        <v>0.2</v>
      </c>
      <c r="P13" s="379">
        <v>0.2</v>
      </c>
      <c r="Q13" s="379">
        <v>0.2</v>
      </c>
      <c r="R13" s="379">
        <v>0.05</v>
      </c>
      <c r="S13" s="379">
        <v>0.05</v>
      </c>
      <c r="T13" s="379">
        <v>0.05</v>
      </c>
      <c r="U13" s="379">
        <v>0.05</v>
      </c>
      <c r="V13" s="509">
        <f t="shared" si="1"/>
        <v>1.0000000000000002</v>
      </c>
      <c r="W13" s="1619"/>
      <c r="X13" s="510">
        <f>+V13*W12</f>
        <v>0.10000000000000003</v>
      </c>
      <c r="Y13" s="1679"/>
      <c r="Z13" s="1722"/>
      <c r="AA13" s="1648"/>
      <c r="AB13" s="1679"/>
      <c r="AC13" s="1722"/>
      <c r="AD13" s="1648"/>
      <c r="AE13" s="1619"/>
      <c r="AF13" s="1619"/>
      <c r="AG13" s="1679"/>
      <c r="AH13" s="1722"/>
      <c r="AI13" s="1722"/>
      <c r="AJ13" s="1648"/>
      <c r="AK13" s="1619"/>
      <c r="AL13" s="1619"/>
      <c r="AM13" s="1619"/>
      <c r="AN13" s="1619"/>
      <c r="AO13" s="1619"/>
      <c r="AP13" s="1619"/>
      <c r="AQ13" s="1619"/>
      <c r="AR13" s="1679"/>
      <c r="AS13" s="1722"/>
      <c r="AT13" s="2067"/>
      <c r="AU13" s="267"/>
      <c r="AV13" s="267"/>
      <c r="AW13" s="267"/>
      <c r="AX13" s="267"/>
      <c r="AY13" s="267"/>
      <c r="AZ13" s="267"/>
      <c r="BA13" s="267"/>
      <c r="BB13" s="267"/>
      <c r="BC13" s="267"/>
    </row>
    <row r="14" spans="1:55" ht="21" customHeight="1">
      <c r="A14" s="1653"/>
      <c r="B14" s="2029">
        <v>4</v>
      </c>
      <c r="C14" s="2057" t="s">
        <v>907</v>
      </c>
      <c r="D14" s="1720"/>
      <c r="E14" s="1720"/>
      <c r="F14" s="1720"/>
      <c r="G14" s="1721"/>
      <c r="H14" s="2072" t="s">
        <v>79</v>
      </c>
      <c r="I14" s="388" t="s">
        <v>47</v>
      </c>
      <c r="J14" s="288"/>
      <c r="K14" s="288"/>
      <c r="L14" s="288"/>
      <c r="M14" s="376"/>
      <c r="N14" s="376">
        <v>1</v>
      </c>
      <c r="O14" s="376"/>
      <c r="P14" s="376"/>
      <c r="Q14" s="376"/>
      <c r="R14" s="376"/>
      <c r="S14" s="376"/>
      <c r="T14" s="376"/>
      <c r="U14" s="376"/>
      <c r="V14" s="511">
        <f t="shared" si="1"/>
        <v>1</v>
      </c>
      <c r="W14" s="2077">
        <v>0.2</v>
      </c>
      <c r="X14" s="512">
        <f>V14*W14</f>
        <v>0.2</v>
      </c>
      <c r="Y14" s="2108"/>
      <c r="Z14" s="1720"/>
      <c r="AA14" s="1721"/>
      <c r="AB14" s="2111"/>
      <c r="AC14" s="2112"/>
      <c r="AD14" s="2113"/>
      <c r="AE14" s="2106" t="s">
        <v>908</v>
      </c>
      <c r="AF14" s="2106" t="s">
        <v>909</v>
      </c>
      <c r="AG14" s="2111" t="s">
        <v>910</v>
      </c>
      <c r="AH14" s="2112"/>
      <c r="AI14" s="2112"/>
      <c r="AJ14" s="2113"/>
      <c r="AK14" s="2106"/>
      <c r="AL14" s="2106"/>
      <c r="AM14" s="2106" t="s">
        <v>911</v>
      </c>
      <c r="AN14" s="2106" t="s">
        <v>911</v>
      </c>
      <c r="AO14" s="2106"/>
      <c r="AP14" s="2106"/>
      <c r="AQ14" s="2106"/>
      <c r="AR14" s="2026"/>
      <c r="AS14" s="1720"/>
      <c r="AT14" s="1872"/>
      <c r="AU14" s="267"/>
      <c r="AV14" s="267"/>
      <c r="AW14" s="267"/>
      <c r="AX14" s="267"/>
      <c r="AY14" s="267"/>
      <c r="AZ14" s="267"/>
      <c r="BA14" s="267"/>
      <c r="BB14" s="267"/>
      <c r="BC14" s="267"/>
    </row>
    <row r="15" spans="1:55" ht="25.5" customHeight="1">
      <c r="A15" s="1653"/>
      <c r="B15" s="1619"/>
      <c r="C15" s="1679"/>
      <c r="D15" s="1722"/>
      <c r="E15" s="1722"/>
      <c r="F15" s="1722"/>
      <c r="G15" s="1648"/>
      <c r="H15" s="1619"/>
      <c r="I15" s="388" t="s">
        <v>48</v>
      </c>
      <c r="J15" s="294"/>
      <c r="K15" s="294"/>
      <c r="L15" s="294"/>
      <c r="M15" s="378"/>
      <c r="N15" s="379">
        <v>0.5</v>
      </c>
      <c r="O15" s="379">
        <v>0.5</v>
      </c>
      <c r="P15" s="378"/>
      <c r="Q15" s="378"/>
      <c r="R15" s="378"/>
      <c r="S15" s="378"/>
      <c r="T15" s="378"/>
      <c r="U15" s="378"/>
      <c r="V15" s="509">
        <f t="shared" si="1"/>
        <v>1</v>
      </c>
      <c r="W15" s="1619"/>
      <c r="X15" s="510">
        <f>+V15*W14</f>
        <v>0.2</v>
      </c>
      <c r="Y15" s="1679"/>
      <c r="Z15" s="1722"/>
      <c r="AA15" s="1648"/>
      <c r="AB15" s="1679"/>
      <c r="AC15" s="1722"/>
      <c r="AD15" s="1648"/>
      <c r="AE15" s="1619"/>
      <c r="AF15" s="1619"/>
      <c r="AG15" s="1679"/>
      <c r="AH15" s="1722"/>
      <c r="AI15" s="1722"/>
      <c r="AJ15" s="1648"/>
      <c r="AK15" s="1619"/>
      <c r="AL15" s="1619"/>
      <c r="AM15" s="1619"/>
      <c r="AN15" s="1619"/>
      <c r="AO15" s="1619"/>
      <c r="AP15" s="1619"/>
      <c r="AQ15" s="1619"/>
      <c r="AR15" s="1679"/>
      <c r="AS15" s="1722"/>
      <c r="AT15" s="2067"/>
      <c r="AU15" s="267"/>
      <c r="AV15" s="267"/>
      <c r="AW15" s="267"/>
      <c r="AX15" s="267"/>
      <c r="AY15" s="267"/>
      <c r="AZ15" s="267"/>
      <c r="BA15" s="267"/>
      <c r="BB15" s="267"/>
      <c r="BC15" s="267"/>
    </row>
    <row r="16" spans="1:55" ht="21.75" customHeight="1">
      <c r="A16" s="1653"/>
      <c r="B16" s="2029">
        <v>5</v>
      </c>
      <c r="C16" s="2094" t="s">
        <v>912</v>
      </c>
      <c r="D16" s="1720"/>
      <c r="E16" s="1720"/>
      <c r="F16" s="1720"/>
      <c r="G16" s="1721"/>
      <c r="H16" s="2072" t="s">
        <v>79</v>
      </c>
      <c r="I16" s="388" t="s">
        <v>47</v>
      </c>
      <c r="J16" s="288"/>
      <c r="K16" s="288"/>
      <c r="L16" s="288"/>
      <c r="M16" s="376"/>
      <c r="N16" s="376">
        <v>0.4</v>
      </c>
      <c r="O16" s="376">
        <v>0.3</v>
      </c>
      <c r="P16" s="376">
        <v>0.3</v>
      </c>
      <c r="Q16" s="376"/>
      <c r="R16" s="376"/>
      <c r="S16" s="376"/>
      <c r="T16" s="376"/>
      <c r="U16" s="376"/>
      <c r="V16" s="511">
        <f t="shared" si="1"/>
        <v>1</v>
      </c>
      <c r="W16" s="2056">
        <v>0.2</v>
      </c>
      <c r="X16" s="512">
        <f>V16*W16</f>
        <v>0.2</v>
      </c>
      <c r="Y16" s="2026"/>
      <c r="Z16" s="1720"/>
      <c r="AA16" s="1721"/>
      <c r="AB16" s="2111"/>
      <c r="AC16" s="2112"/>
      <c r="AD16" s="2113"/>
      <c r="AE16" s="2106" t="s">
        <v>913</v>
      </c>
      <c r="AF16" s="2106" t="s">
        <v>914</v>
      </c>
      <c r="AG16" s="2111" t="s">
        <v>914</v>
      </c>
      <c r="AH16" s="2112"/>
      <c r="AI16" s="2112"/>
      <c r="AJ16" s="2113"/>
      <c r="AK16" s="2106" t="s">
        <v>915</v>
      </c>
      <c r="AL16" s="2106" t="s">
        <v>916</v>
      </c>
      <c r="AM16" s="2106" t="s">
        <v>911</v>
      </c>
      <c r="AN16" s="2106" t="s">
        <v>917</v>
      </c>
      <c r="AO16" s="2106" t="s">
        <v>918</v>
      </c>
      <c r="AP16" s="2106" t="s">
        <v>918</v>
      </c>
      <c r="AQ16" s="2106" t="s">
        <v>919</v>
      </c>
      <c r="AR16" s="2026" t="s">
        <v>919</v>
      </c>
      <c r="AS16" s="1720"/>
      <c r="AT16" s="1872"/>
      <c r="AU16" s="267"/>
      <c r="AV16" s="267"/>
      <c r="AW16" s="267"/>
      <c r="AX16" s="267"/>
      <c r="AY16" s="267"/>
      <c r="AZ16" s="267"/>
      <c r="BA16" s="267"/>
      <c r="BB16" s="267"/>
      <c r="BC16" s="267"/>
    </row>
    <row r="17" spans="1:55" ht="24.75" customHeight="1">
      <c r="A17" s="1653"/>
      <c r="B17" s="1619"/>
      <c r="C17" s="1679"/>
      <c r="D17" s="1722"/>
      <c r="E17" s="1722"/>
      <c r="F17" s="1722"/>
      <c r="G17" s="1648"/>
      <c r="H17" s="1619"/>
      <c r="I17" s="388" t="s">
        <v>48</v>
      </c>
      <c r="J17" s="378"/>
      <c r="K17" s="378"/>
      <c r="L17" s="378"/>
      <c r="M17" s="378"/>
      <c r="N17" s="379">
        <v>0</v>
      </c>
      <c r="O17" s="379">
        <v>0.4</v>
      </c>
      <c r="P17" s="379">
        <v>0.2</v>
      </c>
      <c r="Q17" s="379">
        <v>0.2</v>
      </c>
      <c r="R17" s="379">
        <v>0.05</v>
      </c>
      <c r="S17" s="379">
        <v>0.05</v>
      </c>
      <c r="T17" s="379">
        <v>0.05</v>
      </c>
      <c r="U17" s="379">
        <v>0.05</v>
      </c>
      <c r="V17" s="509">
        <f t="shared" si="1"/>
        <v>1.0000000000000002</v>
      </c>
      <c r="W17" s="1619"/>
      <c r="X17" s="510">
        <f>+V17*W16</f>
        <v>0.20000000000000007</v>
      </c>
      <c r="Y17" s="1679"/>
      <c r="Z17" s="1722"/>
      <c r="AA17" s="1648"/>
      <c r="AB17" s="1679"/>
      <c r="AC17" s="1722"/>
      <c r="AD17" s="1648"/>
      <c r="AE17" s="1619"/>
      <c r="AF17" s="1619"/>
      <c r="AG17" s="1679"/>
      <c r="AH17" s="1722"/>
      <c r="AI17" s="1722"/>
      <c r="AJ17" s="1648"/>
      <c r="AK17" s="1619"/>
      <c r="AL17" s="1619"/>
      <c r="AM17" s="1619"/>
      <c r="AN17" s="1619"/>
      <c r="AO17" s="1619"/>
      <c r="AP17" s="1619"/>
      <c r="AQ17" s="1619"/>
      <c r="AR17" s="1679"/>
      <c r="AS17" s="1722"/>
      <c r="AT17" s="2067"/>
      <c r="AU17" s="267"/>
      <c r="AV17" s="267"/>
      <c r="AW17" s="267"/>
      <c r="AX17" s="267"/>
      <c r="AY17" s="267"/>
      <c r="AZ17" s="267"/>
      <c r="BA17" s="267"/>
      <c r="BB17" s="267"/>
      <c r="BC17" s="267"/>
    </row>
    <row r="18" spans="1:55" ht="79.5" customHeight="1">
      <c r="A18" s="1653"/>
      <c r="B18" s="2029">
        <v>6</v>
      </c>
      <c r="C18" s="2094" t="s">
        <v>920</v>
      </c>
      <c r="D18" s="1720"/>
      <c r="E18" s="1720"/>
      <c r="F18" s="1720"/>
      <c r="G18" s="1721"/>
      <c r="H18" s="2072" t="s">
        <v>79</v>
      </c>
      <c r="I18" s="388" t="s">
        <v>47</v>
      </c>
      <c r="J18" s="376"/>
      <c r="K18" s="376"/>
      <c r="L18" s="376">
        <v>0.1</v>
      </c>
      <c r="M18" s="376">
        <v>0.15</v>
      </c>
      <c r="N18" s="376">
        <v>0.15</v>
      </c>
      <c r="O18" s="376">
        <v>0.15</v>
      </c>
      <c r="P18" s="376">
        <v>0.15</v>
      </c>
      <c r="Q18" s="376">
        <v>0.1</v>
      </c>
      <c r="R18" s="376">
        <v>0.1</v>
      </c>
      <c r="S18" s="376">
        <v>0.05</v>
      </c>
      <c r="T18" s="376">
        <v>0.05</v>
      </c>
      <c r="U18" s="376"/>
      <c r="V18" s="511">
        <f t="shared" si="1"/>
        <v>1</v>
      </c>
      <c r="W18" s="2077">
        <v>0.2</v>
      </c>
      <c r="X18" s="512">
        <f>V18*W18</f>
        <v>0.2</v>
      </c>
      <c r="Y18" s="2026" t="s">
        <v>921</v>
      </c>
      <c r="Z18" s="1720"/>
      <c r="AA18" s="1721"/>
      <c r="AB18" s="2111" t="s">
        <v>922</v>
      </c>
      <c r="AC18" s="2112"/>
      <c r="AD18" s="2113"/>
      <c r="AE18" s="2106" t="s">
        <v>923</v>
      </c>
      <c r="AF18" s="2106" t="s">
        <v>924</v>
      </c>
      <c r="AG18" s="2111" t="s">
        <v>925</v>
      </c>
      <c r="AH18" s="2112"/>
      <c r="AI18" s="2112"/>
      <c r="AJ18" s="2113"/>
      <c r="AK18" s="2106" t="s">
        <v>926</v>
      </c>
      <c r="AL18" s="2106" t="s">
        <v>927</v>
      </c>
      <c r="AM18" s="2106" t="s">
        <v>928</v>
      </c>
      <c r="AN18" s="2106" t="s">
        <v>928</v>
      </c>
      <c r="AO18" s="2106" t="s">
        <v>929</v>
      </c>
      <c r="AP18" s="2106" t="s">
        <v>930</v>
      </c>
      <c r="AQ18" s="2106" t="s">
        <v>931</v>
      </c>
      <c r="AR18" s="2026" t="s">
        <v>932</v>
      </c>
      <c r="AS18" s="1720"/>
      <c r="AT18" s="1872"/>
      <c r="AU18" s="267"/>
      <c r="AV18" s="267"/>
      <c r="AW18" s="267"/>
      <c r="AX18" s="267"/>
      <c r="AY18" s="267"/>
      <c r="AZ18" s="267"/>
      <c r="BA18" s="267"/>
      <c r="BB18" s="267"/>
      <c r="BC18" s="267"/>
    </row>
    <row r="19" spans="1:55" ht="57" customHeight="1">
      <c r="A19" s="1653"/>
      <c r="B19" s="1619"/>
      <c r="C19" s="1679"/>
      <c r="D19" s="1722"/>
      <c r="E19" s="1722"/>
      <c r="F19" s="1722"/>
      <c r="G19" s="1648"/>
      <c r="H19" s="1619"/>
      <c r="I19" s="388" t="s">
        <v>48</v>
      </c>
      <c r="J19" s="378"/>
      <c r="K19" s="378"/>
      <c r="L19" s="379">
        <v>0.1</v>
      </c>
      <c r="M19" s="379">
        <v>0.15</v>
      </c>
      <c r="N19" s="379">
        <v>0.15</v>
      </c>
      <c r="O19" s="379">
        <v>0.15</v>
      </c>
      <c r="P19" s="379">
        <v>0.15</v>
      </c>
      <c r="Q19" s="379">
        <v>0.1</v>
      </c>
      <c r="R19" s="379">
        <v>0.05</v>
      </c>
      <c r="S19" s="379">
        <v>0.05</v>
      </c>
      <c r="T19" s="379">
        <v>0.05</v>
      </c>
      <c r="U19" s="379">
        <v>0.05</v>
      </c>
      <c r="V19" s="509">
        <f t="shared" si="1"/>
        <v>1.0000000000000002</v>
      </c>
      <c r="W19" s="1619"/>
      <c r="X19" s="510">
        <f>+V19*W18</f>
        <v>0.20000000000000007</v>
      </c>
      <c r="Y19" s="1679"/>
      <c r="Z19" s="1722"/>
      <c r="AA19" s="1648"/>
      <c r="AB19" s="1679"/>
      <c r="AC19" s="1722"/>
      <c r="AD19" s="1648"/>
      <c r="AE19" s="1619"/>
      <c r="AF19" s="1619"/>
      <c r="AG19" s="1679"/>
      <c r="AH19" s="1722"/>
      <c r="AI19" s="1722"/>
      <c r="AJ19" s="1648"/>
      <c r="AK19" s="1619"/>
      <c r="AL19" s="1619"/>
      <c r="AM19" s="1619"/>
      <c r="AN19" s="1619"/>
      <c r="AO19" s="1619"/>
      <c r="AP19" s="1619"/>
      <c r="AQ19" s="1619"/>
      <c r="AR19" s="1679"/>
      <c r="AS19" s="1722"/>
      <c r="AT19" s="2067"/>
      <c r="AU19" s="267"/>
      <c r="AV19" s="267"/>
      <c r="AW19" s="267"/>
      <c r="AX19" s="267"/>
      <c r="AY19" s="267"/>
      <c r="AZ19" s="267"/>
      <c r="BA19" s="267"/>
      <c r="BB19" s="267"/>
      <c r="BC19" s="267"/>
    </row>
    <row r="20" spans="1:55" ht="12.75" customHeight="1">
      <c r="A20" s="1653"/>
      <c r="B20" s="2029">
        <v>7</v>
      </c>
      <c r="C20" s="2094"/>
      <c r="D20" s="1720"/>
      <c r="E20" s="1720"/>
      <c r="F20" s="1720"/>
      <c r="G20" s="1721"/>
      <c r="H20" s="2072" t="s">
        <v>79</v>
      </c>
      <c r="I20" s="388" t="s">
        <v>47</v>
      </c>
      <c r="J20" s="376"/>
      <c r="K20" s="376"/>
      <c r="L20" s="376"/>
      <c r="M20" s="376"/>
      <c r="N20" s="376"/>
      <c r="O20" s="376"/>
      <c r="P20" s="376"/>
      <c r="Q20" s="376"/>
      <c r="R20" s="376"/>
      <c r="S20" s="376"/>
      <c r="T20" s="376"/>
      <c r="U20" s="376"/>
      <c r="V20" s="511">
        <f t="shared" si="1"/>
        <v>0</v>
      </c>
      <c r="W20" s="2077"/>
      <c r="X20" s="512">
        <f>V20*W20</f>
        <v>0</v>
      </c>
      <c r="Y20" s="2026"/>
      <c r="Z20" s="1720"/>
      <c r="AA20" s="1721"/>
      <c r="AB20" s="2111"/>
      <c r="AC20" s="2112"/>
      <c r="AD20" s="2113"/>
      <c r="AE20" s="2106"/>
      <c r="AF20" s="2106"/>
      <c r="AG20" s="2111"/>
      <c r="AH20" s="2112"/>
      <c r="AI20" s="2112"/>
      <c r="AJ20" s="2113"/>
      <c r="AK20" s="2106"/>
      <c r="AL20" s="2106"/>
      <c r="AM20" s="2106"/>
      <c r="AN20" s="2106"/>
      <c r="AO20" s="2106"/>
      <c r="AP20" s="2106"/>
      <c r="AQ20" s="2106"/>
      <c r="AR20" s="2026"/>
      <c r="AS20" s="1720"/>
      <c r="AT20" s="1872"/>
      <c r="AU20" s="267"/>
      <c r="AV20" s="267"/>
      <c r="AW20" s="267"/>
      <c r="AX20" s="267"/>
      <c r="AY20" s="267"/>
      <c r="AZ20" s="267"/>
      <c r="BA20" s="267"/>
      <c r="BB20" s="267"/>
      <c r="BC20" s="267"/>
    </row>
    <row r="21" spans="1:55" ht="12.75" customHeight="1">
      <c r="A21" s="1814"/>
      <c r="B21" s="1619"/>
      <c r="C21" s="1679"/>
      <c r="D21" s="1722"/>
      <c r="E21" s="1722"/>
      <c r="F21" s="1722"/>
      <c r="G21" s="1648"/>
      <c r="H21" s="1619"/>
      <c r="I21" s="388" t="s">
        <v>48</v>
      </c>
      <c r="J21" s="376"/>
      <c r="K21" s="376"/>
      <c r="L21" s="317"/>
      <c r="M21" s="317"/>
      <c r="N21" s="317"/>
      <c r="O21" s="317"/>
      <c r="P21" s="317"/>
      <c r="Q21" s="317"/>
      <c r="R21" s="317"/>
      <c r="S21" s="317"/>
      <c r="T21" s="317"/>
      <c r="U21" s="317"/>
      <c r="V21" s="516">
        <f t="shared" si="1"/>
        <v>0</v>
      </c>
      <c r="W21" s="2078"/>
      <c r="X21" s="517">
        <f>+V21*W20</f>
        <v>0</v>
      </c>
      <c r="Y21" s="1679"/>
      <c r="Z21" s="1722"/>
      <c r="AA21" s="1648"/>
      <c r="AB21" s="1679"/>
      <c r="AC21" s="1722"/>
      <c r="AD21" s="1648"/>
      <c r="AE21" s="1619"/>
      <c r="AF21" s="1619"/>
      <c r="AG21" s="1679"/>
      <c r="AH21" s="1722"/>
      <c r="AI21" s="1722"/>
      <c r="AJ21" s="1648"/>
      <c r="AK21" s="1619"/>
      <c r="AL21" s="1619"/>
      <c r="AM21" s="1619"/>
      <c r="AN21" s="1619"/>
      <c r="AO21" s="1619"/>
      <c r="AP21" s="1619"/>
      <c r="AQ21" s="1619"/>
      <c r="AR21" s="1679"/>
      <c r="AS21" s="1722"/>
      <c r="AT21" s="2067"/>
      <c r="AU21" s="267"/>
      <c r="AV21" s="267"/>
      <c r="AW21" s="267"/>
      <c r="AX21" s="267"/>
      <c r="AY21" s="267"/>
      <c r="AZ21" s="267"/>
      <c r="BA21" s="267"/>
      <c r="BB21" s="267"/>
      <c r="BC21" s="267"/>
    </row>
    <row r="22" spans="1:55" ht="12.75" customHeight="1">
      <c r="A22" s="2046"/>
      <c r="B22" s="2060" t="s">
        <v>103</v>
      </c>
      <c r="C22" s="1720"/>
      <c r="D22" s="1720"/>
      <c r="E22" s="1720"/>
      <c r="F22" s="1720"/>
      <c r="G22" s="1721"/>
      <c r="H22" s="2083" t="s">
        <v>79</v>
      </c>
      <c r="I22" s="326" t="s">
        <v>47</v>
      </c>
      <c r="J22" s="381">
        <f t="shared" ref="J22:U22" si="2">+J8*$W$8+J10*$W$10+J12*$W$12+J14*$W$14+J16*$W$16+J18*$W$18+J20*$W$20</f>
        <v>0</v>
      </c>
      <c r="K22" s="381">
        <f t="shared" si="2"/>
        <v>2.0000000000000004E-2</v>
      </c>
      <c r="L22" s="381">
        <f t="shared" si="2"/>
        <v>8.0000000000000016E-2</v>
      </c>
      <c r="M22" s="381">
        <f t="shared" si="2"/>
        <v>0.1</v>
      </c>
      <c r="N22" s="381">
        <f t="shared" si="2"/>
        <v>0.36</v>
      </c>
      <c r="O22" s="381">
        <f t="shared" si="2"/>
        <v>0.15000000000000002</v>
      </c>
      <c r="P22" s="381">
        <f t="shared" si="2"/>
        <v>0.15000000000000002</v>
      </c>
      <c r="Q22" s="381">
        <f t="shared" si="2"/>
        <v>8.0000000000000016E-2</v>
      </c>
      <c r="R22" s="381">
        <f t="shared" si="2"/>
        <v>4.0000000000000008E-2</v>
      </c>
      <c r="S22" s="381">
        <f t="shared" si="2"/>
        <v>1.0000000000000002E-2</v>
      </c>
      <c r="T22" s="381">
        <f t="shared" si="2"/>
        <v>1.0000000000000002E-2</v>
      </c>
      <c r="U22" s="381">
        <f t="shared" si="2"/>
        <v>0</v>
      </c>
      <c r="V22" s="354">
        <f t="shared" si="1"/>
        <v>1.0000000000000002</v>
      </c>
      <c r="W22" s="2076">
        <f>SUM(W8+W10+W12+W14+W16+W18+W20)</f>
        <v>1</v>
      </c>
      <c r="X22" s="354">
        <f>V22*W22</f>
        <v>1.0000000000000002</v>
      </c>
      <c r="Y22" s="2034"/>
      <c r="Z22" s="1720"/>
      <c r="AA22" s="1721"/>
      <c r="AB22" s="2034"/>
      <c r="AC22" s="1720"/>
      <c r="AD22" s="1721"/>
      <c r="AE22" s="2033"/>
      <c r="AF22" s="2033"/>
      <c r="AG22" s="2034"/>
      <c r="AH22" s="1720"/>
      <c r="AI22" s="1720"/>
      <c r="AJ22" s="1721"/>
      <c r="AK22" s="2033"/>
      <c r="AL22" s="2033"/>
      <c r="AM22" s="2033"/>
      <c r="AN22" s="2033"/>
      <c r="AO22" s="2033"/>
      <c r="AP22" s="2033"/>
      <c r="AQ22" s="2033"/>
      <c r="AR22" s="2034"/>
      <c r="AS22" s="1720"/>
      <c r="AT22" s="1721"/>
      <c r="AU22" s="332"/>
      <c r="AV22" s="267"/>
      <c r="AW22" s="267"/>
      <c r="AX22" s="267"/>
      <c r="AY22" s="267"/>
      <c r="AZ22" s="267"/>
      <c r="BA22" s="267"/>
      <c r="BB22" s="267"/>
      <c r="BC22" s="267"/>
    </row>
    <row r="23" spans="1:55" ht="12.75" customHeight="1">
      <c r="A23" s="1617"/>
      <c r="B23" s="1679"/>
      <c r="C23" s="1722"/>
      <c r="D23" s="1722"/>
      <c r="E23" s="1722"/>
      <c r="F23" s="1722"/>
      <c r="G23" s="1648"/>
      <c r="H23" s="1619"/>
      <c r="I23" s="326" t="s">
        <v>48</v>
      </c>
      <c r="J23" s="354">
        <f>J9+J11+J13+J15+J17+J19+J21</f>
        <v>0</v>
      </c>
      <c r="K23" s="381">
        <f t="shared" ref="K23:U23" si="3">+K9*$W$8+K11*$W$10+K13*$W$12+K15*$W$14+K17*$W$16+K19*$W$18+K21*$W$20</f>
        <v>2.0000000000000004E-2</v>
      </c>
      <c r="L23" s="381">
        <f t="shared" si="3"/>
        <v>6.0000000000000012E-2</v>
      </c>
      <c r="M23" s="381">
        <f t="shared" si="3"/>
        <v>8.0000000000000016E-2</v>
      </c>
      <c r="N23" s="381">
        <f t="shared" si="3"/>
        <v>0.18000000000000002</v>
      </c>
      <c r="O23" s="381">
        <f t="shared" si="3"/>
        <v>0.27</v>
      </c>
      <c r="P23" s="381">
        <f t="shared" si="3"/>
        <v>0.15000000000000002</v>
      </c>
      <c r="Q23" s="381">
        <f t="shared" si="3"/>
        <v>0.13</v>
      </c>
      <c r="R23" s="381">
        <f t="shared" si="3"/>
        <v>3.5000000000000003E-2</v>
      </c>
      <c r="S23" s="381">
        <f t="shared" si="3"/>
        <v>2.5000000000000005E-2</v>
      </c>
      <c r="T23" s="381">
        <f t="shared" si="3"/>
        <v>2.5000000000000005E-2</v>
      </c>
      <c r="U23" s="381">
        <f t="shared" si="3"/>
        <v>2.5000000000000005E-2</v>
      </c>
      <c r="V23" s="335">
        <f t="shared" si="1"/>
        <v>1.0000000000000002</v>
      </c>
      <c r="W23" s="1617"/>
      <c r="X23" s="518">
        <f>+V23*W22</f>
        <v>1.0000000000000002</v>
      </c>
      <c r="Y23" s="1696"/>
      <c r="Z23" s="1666"/>
      <c r="AA23" s="1651"/>
      <c r="AB23" s="1696"/>
      <c r="AC23" s="1666"/>
      <c r="AD23" s="1651"/>
      <c r="AE23" s="1617"/>
      <c r="AF23" s="1617"/>
      <c r="AG23" s="1696"/>
      <c r="AH23" s="1666"/>
      <c r="AI23" s="1666"/>
      <c r="AJ23" s="1651"/>
      <c r="AK23" s="1617"/>
      <c r="AL23" s="1617"/>
      <c r="AM23" s="1617"/>
      <c r="AN23" s="1617"/>
      <c r="AO23" s="1617"/>
      <c r="AP23" s="1617"/>
      <c r="AQ23" s="1617"/>
      <c r="AR23" s="1696"/>
      <c r="AS23" s="1666"/>
      <c r="AT23" s="1651"/>
      <c r="AU23" s="332"/>
      <c r="AV23" s="267"/>
      <c r="AW23" s="267"/>
      <c r="AX23" s="267"/>
      <c r="AY23" s="267"/>
      <c r="AZ23" s="267"/>
      <c r="BA23" s="267"/>
      <c r="BB23" s="267"/>
      <c r="BC23" s="267"/>
    </row>
    <row r="24" spans="1:55" ht="24.75" customHeight="1">
      <c r="A24" s="2048" t="s">
        <v>107</v>
      </c>
      <c r="B24" s="1664"/>
      <c r="C24" s="264" t="s">
        <v>108</v>
      </c>
      <c r="D24" s="264" t="s">
        <v>109</v>
      </c>
      <c r="E24" s="264" t="s">
        <v>28</v>
      </c>
      <c r="F24" s="264" t="s">
        <v>110</v>
      </c>
      <c r="G24" s="262" t="s">
        <v>111</v>
      </c>
      <c r="H24" s="2030" t="s">
        <v>112</v>
      </c>
      <c r="I24" s="2031"/>
      <c r="J24" s="264" t="s">
        <v>63</v>
      </c>
      <c r="K24" s="264" t="s">
        <v>64</v>
      </c>
      <c r="L24" s="264" t="s">
        <v>65</v>
      </c>
      <c r="M24" s="264" t="s">
        <v>66</v>
      </c>
      <c r="N24" s="264" t="s">
        <v>67</v>
      </c>
      <c r="O24" s="264" t="s">
        <v>68</v>
      </c>
      <c r="P24" s="264" t="s">
        <v>69</v>
      </c>
      <c r="Q24" s="264" t="s">
        <v>70</v>
      </c>
      <c r="R24" s="264" t="s">
        <v>71</v>
      </c>
      <c r="S24" s="264" t="s">
        <v>72</v>
      </c>
      <c r="T24" s="264" t="s">
        <v>73</v>
      </c>
      <c r="U24" s="264" t="s">
        <v>74</v>
      </c>
      <c r="V24" s="264" t="s">
        <v>75</v>
      </c>
      <c r="W24" s="264" t="s">
        <v>76</v>
      </c>
      <c r="X24" s="264" t="s">
        <v>77</v>
      </c>
      <c r="Y24" s="2030" t="s">
        <v>113</v>
      </c>
      <c r="Z24" s="2036"/>
      <c r="AA24" s="2031"/>
      <c r="AB24" s="2030" t="s">
        <v>114</v>
      </c>
      <c r="AC24" s="2036"/>
      <c r="AD24" s="2031"/>
      <c r="AE24" s="266" t="s">
        <v>115</v>
      </c>
      <c r="AF24" s="266" t="s">
        <v>116</v>
      </c>
      <c r="AG24" s="2030" t="s">
        <v>117</v>
      </c>
      <c r="AH24" s="2036"/>
      <c r="AI24" s="2036"/>
      <c r="AJ24" s="2031"/>
      <c r="AK24" s="266" t="s">
        <v>118</v>
      </c>
      <c r="AL24" s="266" t="s">
        <v>119</v>
      </c>
      <c r="AM24" s="266" t="s">
        <v>120</v>
      </c>
      <c r="AN24" s="266" t="s">
        <v>121</v>
      </c>
      <c r="AO24" s="265" t="s">
        <v>122</v>
      </c>
      <c r="AP24" s="266" t="s">
        <v>123</v>
      </c>
      <c r="AQ24" s="266" t="s">
        <v>124</v>
      </c>
      <c r="AR24" s="2030" t="s">
        <v>125</v>
      </c>
      <c r="AS24" s="2036"/>
      <c r="AT24" s="2037"/>
      <c r="AU24" s="267"/>
      <c r="AV24" s="267"/>
      <c r="AW24" s="267"/>
      <c r="AX24" s="267"/>
      <c r="AY24" s="267"/>
      <c r="AZ24" s="267"/>
      <c r="BA24" s="267"/>
      <c r="BB24" s="267"/>
      <c r="BC24" s="267"/>
    </row>
    <row r="25" spans="1:55" ht="54.75" customHeight="1">
      <c r="A25" s="1796"/>
      <c r="B25" s="1713"/>
      <c r="C25" s="2046" t="s">
        <v>939</v>
      </c>
      <c r="D25" s="2046" t="s">
        <v>860</v>
      </c>
      <c r="E25" s="2046">
        <v>1</v>
      </c>
      <c r="F25" s="2046" t="s">
        <v>940</v>
      </c>
      <c r="G25" s="2046" t="s">
        <v>300</v>
      </c>
      <c r="H25" s="2041" t="s">
        <v>47</v>
      </c>
      <c r="I25" s="1701"/>
      <c r="J25" s="519">
        <v>0.06</v>
      </c>
      <c r="K25" s="519">
        <v>0.21</v>
      </c>
      <c r="L25" s="519">
        <v>0.12</v>
      </c>
      <c r="M25" s="519">
        <v>0.21</v>
      </c>
      <c r="N25" s="519">
        <v>0.19</v>
      </c>
      <c r="O25" s="519">
        <v>7.0000000000000007E-2</v>
      </c>
      <c r="P25" s="519">
        <v>7.0000000000000007E-2</v>
      </c>
      <c r="Q25" s="519">
        <v>0.02</v>
      </c>
      <c r="R25" s="519">
        <v>0.02</v>
      </c>
      <c r="S25" s="519">
        <v>0.02</v>
      </c>
      <c r="T25" s="519">
        <v>0.01</v>
      </c>
      <c r="U25" s="520"/>
      <c r="V25" s="521">
        <f t="shared" ref="V25:V26" si="4">SUM(J25:U25)</f>
        <v>1.0000000000000002</v>
      </c>
      <c r="W25" s="2039">
        <v>0.11</v>
      </c>
      <c r="X25" s="273">
        <v>0.11</v>
      </c>
      <c r="Y25" s="2116" t="s">
        <v>941</v>
      </c>
      <c r="Z25" s="1720"/>
      <c r="AA25" s="1721"/>
      <c r="AB25" s="2116" t="s">
        <v>942</v>
      </c>
      <c r="AC25" s="1720"/>
      <c r="AD25" s="1721"/>
      <c r="AE25" s="2032" t="s">
        <v>943</v>
      </c>
      <c r="AF25" s="2032" t="s">
        <v>944</v>
      </c>
      <c r="AG25" s="2035" t="s">
        <v>945</v>
      </c>
      <c r="AH25" s="1720"/>
      <c r="AI25" s="1720"/>
      <c r="AJ25" s="1721"/>
      <c r="AK25" s="2032" t="s">
        <v>946</v>
      </c>
      <c r="AL25" s="2032" t="s">
        <v>947</v>
      </c>
      <c r="AM25" s="2032" t="s">
        <v>948</v>
      </c>
      <c r="AN25" s="2032" t="s">
        <v>949</v>
      </c>
      <c r="AO25" s="2032" t="s">
        <v>950</v>
      </c>
      <c r="AP25" s="2032" t="s">
        <v>951</v>
      </c>
      <c r="AQ25" s="2032" t="s">
        <v>952</v>
      </c>
      <c r="AR25" s="2035" t="s">
        <v>953</v>
      </c>
      <c r="AS25" s="1720"/>
      <c r="AT25" s="1721"/>
      <c r="AU25" s="267"/>
      <c r="AV25" s="267"/>
      <c r="AW25" s="267"/>
      <c r="AX25" s="267"/>
      <c r="AY25" s="267"/>
      <c r="AZ25" s="267"/>
      <c r="BA25" s="267"/>
      <c r="BB25" s="267"/>
      <c r="BC25" s="267"/>
    </row>
    <row r="26" spans="1:55" ht="56.25" customHeight="1">
      <c r="A26" s="2062"/>
      <c r="B26" s="1648"/>
      <c r="C26" s="1619"/>
      <c r="D26" s="1619"/>
      <c r="E26" s="1619"/>
      <c r="F26" s="1619"/>
      <c r="G26" s="1619"/>
      <c r="H26" s="2081" t="s">
        <v>78</v>
      </c>
      <c r="I26" s="1648"/>
      <c r="J26" s="522">
        <v>0.06</v>
      </c>
      <c r="K26" s="522">
        <v>0.21</v>
      </c>
      <c r="L26" s="522">
        <v>0.12</v>
      </c>
      <c r="M26" s="522">
        <v>0.21</v>
      </c>
      <c r="N26" s="522">
        <v>0.19</v>
      </c>
      <c r="O26" s="522">
        <v>7.0000000000000007E-2</v>
      </c>
      <c r="P26" s="522">
        <v>7.0000000000000007E-2</v>
      </c>
      <c r="Q26" s="522">
        <v>0.02</v>
      </c>
      <c r="R26" s="522">
        <v>0.02</v>
      </c>
      <c r="S26" s="522">
        <v>0.02</v>
      </c>
      <c r="T26" s="522">
        <v>4.0000000000000001E-3</v>
      </c>
      <c r="U26" s="522">
        <v>6.0000000000000001E-3</v>
      </c>
      <c r="V26" s="523">
        <f t="shared" si="4"/>
        <v>1.0000000000000002</v>
      </c>
      <c r="W26" s="1616"/>
      <c r="X26" s="273">
        <f>+V26/V25*W25</f>
        <v>0.11</v>
      </c>
      <c r="Y26" s="1679"/>
      <c r="Z26" s="1722"/>
      <c r="AA26" s="1648"/>
      <c r="AB26" s="1679"/>
      <c r="AC26" s="1722"/>
      <c r="AD26" s="1648"/>
      <c r="AE26" s="1616"/>
      <c r="AF26" s="1616"/>
      <c r="AG26" s="1679"/>
      <c r="AH26" s="1722"/>
      <c r="AI26" s="1722"/>
      <c r="AJ26" s="1648"/>
      <c r="AK26" s="1616"/>
      <c r="AL26" s="1616"/>
      <c r="AM26" s="1616"/>
      <c r="AN26" s="1616"/>
      <c r="AO26" s="1616"/>
      <c r="AP26" s="1616"/>
      <c r="AQ26" s="1616"/>
      <c r="AR26" s="1679"/>
      <c r="AS26" s="1722"/>
      <c r="AT26" s="1648"/>
      <c r="AU26" s="267"/>
      <c r="AV26" s="267"/>
      <c r="AW26" s="267"/>
      <c r="AX26" s="267"/>
      <c r="AY26" s="267"/>
      <c r="AZ26" s="267"/>
      <c r="BA26" s="267"/>
      <c r="BB26" s="267"/>
      <c r="BC26" s="267"/>
    </row>
    <row r="27" spans="1:55" ht="12.75" customHeight="1">
      <c r="A27" s="2063" t="s">
        <v>954</v>
      </c>
      <c r="B27" s="2047" t="s">
        <v>34</v>
      </c>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700"/>
      <c r="AM27" s="1700"/>
      <c r="AN27" s="1700"/>
      <c r="AO27" s="1700"/>
      <c r="AP27" s="1700"/>
      <c r="AQ27" s="1700"/>
      <c r="AR27" s="1700"/>
      <c r="AS27" s="1700"/>
      <c r="AT27" s="1874"/>
      <c r="AU27" s="267"/>
      <c r="AV27" s="267"/>
      <c r="AW27" s="267"/>
      <c r="AX27" s="267"/>
      <c r="AY27" s="267"/>
      <c r="AZ27" s="267"/>
      <c r="BA27" s="267"/>
      <c r="BB27" s="267"/>
      <c r="BC27" s="267"/>
    </row>
    <row r="28" spans="1:55" ht="37.5" customHeight="1">
      <c r="A28" s="1653"/>
      <c r="B28" s="2029">
        <v>1</v>
      </c>
      <c r="C28" s="2128" t="s">
        <v>955</v>
      </c>
      <c r="D28" s="1720"/>
      <c r="E28" s="1720"/>
      <c r="F28" s="1720"/>
      <c r="G28" s="1721"/>
      <c r="H28" s="2072" t="s">
        <v>79</v>
      </c>
      <c r="I28" s="388" t="s">
        <v>47</v>
      </c>
      <c r="J28" s="524">
        <v>0.3</v>
      </c>
      <c r="K28" s="524">
        <v>0.4</v>
      </c>
      <c r="L28" s="524">
        <v>0.3</v>
      </c>
      <c r="M28" s="524"/>
      <c r="N28" s="524"/>
      <c r="O28" s="524"/>
      <c r="P28" s="524"/>
      <c r="Q28" s="524"/>
      <c r="R28" s="524"/>
      <c r="S28" s="524"/>
      <c r="T28" s="524"/>
      <c r="U28" s="524"/>
      <c r="V28" s="511">
        <f t="shared" ref="V28:V43" si="5">SUM(J28:U28)</f>
        <v>1</v>
      </c>
      <c r="W28" s="2077">
        <v>0.2</v>
      </c>
      <c r="X28" s="512">
        <f>+V28*W28</f>
        <v>0.2</v>
      </c>
      <c r="Y28" s="2026" t="s">
        <v>956</v>
      </c>
      <c r="Z28" s="1720"/>
      <c r="AA28" s="1721"/>
      <c r="AB28" s="2111"/>
      <c r="AC28" s="2112"/>
      <c r="AD28" s="2113"/>
      <c r="AE28" s="2129"/>
      <c r="AF28" s="2106"/>
      <c r="AG28" s="2111"/>
      <c r="AH28" s="2112"/>
      <c r="AI28" s="2112"/>
      <c r="AJ28" s="2113"/>
      <c r="AK28" s="2106"/>
      <c r="AL28" s="2106"/>
      <c r="AM28" s="2106"/>
      <c r="AN28" s="2106"/>
      <c r="AO28" s="2106"/>
      <c r="AP28" s="2106"/>
      <c r="AQ28" s="2106"/>
      <c r="AR28" s="2026"/>
      <c r="AS28" s="1720"/>
      <c r="AT28" s="1872"/>
      <c r="AU28" s="267"/>
      <c r="AV28" s="267"/>
      <c r="AW28" s="267"/>
      <c r="AX28" s="267"/>
      <c r="AY28" s="267"/>
      <c r="AZ28" s="267"/>
      <c r="BA28" s="267"/>
      <c r="BB28" s="267"/>
      <c r="BC28" s="267"/>
    </row>
    <row r="29" spans="1:55" ht="37.5" customHeight="1">
      <c r="A29" s="1653"/>
      <c r="B29" s="1619"/>
      <c r="C29" s="1679"/>
      <c r="D29" s="1722"/>
      <c r="E29" s="1722"/>
      <c r="F29" s="1722"/>
      <c r="G29" s="1648"/>
      <c r="H29" s="1619"/>
      <c r="I29" s="388" t="s">
        <v>48</v>
      </c>
      <c r="J29" s="525">
        <v>0.3</v>
      </c>
      <c r="K29" s="525">
        <v>0.4</v>
      </c>
      <c r="L29" s="525">
        <v>0.3</v>
      </c>
      <c r="M29" s="526"/>
      <c r="N29" s="526"/>
      <c r="O29" s="526"/>
      <c r="P29" s="526"/>
      <c r="Q29" s="526"/>
      <c r="R29" s="526"/>
      <c r="S29" s="526"/>
      <c r="T29" s="526"/>
      <c r="U29" s="526"/>
      <c r="V29" s="509">
        <f t="shared" si="5"/>
        <v>1</v>
      </c>
      <c r="W29" s="1619"/>
      <c r="X29" s="510">
        <f>+V29*W28</f>
        <v>0.2</v>
      </c>
      <c r="Y29" s="1679"/>
      <c r="Z29" s="1722"/>
      <c r="AA29" s="1648"/>
      <c r="AB29" s="1679"/>
      <c r="AC29" s="1722"/>
      <c r="AD29" s="1648"/>
      <c r="AE29" s="1619"/>
      <c r="AF29" s="1619"/>
      <c r="AG29" s="1679"/>
      <c r="AH29" s="1722"/>
      <c r="AI29" s="1722"/>
      <c r="AJ29" s="1648"/>
      <c r="AK29" s="1619"/>
      <c r="AL29" s="1619"/>
      <c r="AM29" s="1619"/>
      <c r="AN29" s="1619"/>
      <c r="AO29" s="1619"/>
      <c r="AP29" s="1619"/>
      <c r="AQ29" s="1619"/>
      <c r="AR29" s="1679"/>
      <c r="AS29" s="1722"/>
      <c r="AT29" s="2067"/>
      <c r="AU29" s="267"/>
      <c r="AV29" s="267"/>
      <c r="AW29" s="267"/>
      <c r="AX29" s="267"/>
      <c r="AY29" s="267"/>
      <c r="AZ29" s="267"/>
      <c r="BA29" s="267"/>
      <c r="BB29" s="267"/>
      <c r="BC29" s="267"/>
    </row>
    <row r="30" spans="1:55" ht="30.75" customHeight="1">
      <c r="A30" s="1653"/>
      <c r="B30" s="2029">
        <v>2</v>
      </c>
      <c r="C30" s="2127" t="s">
        <v>957</v>
      </c>
      <c r="D30" s="1720"/>
      <c r="E30" s="1720"/>
      <c r="F30" s="1720"/>
      <c r="G30" s="1721"/>
      <c r="H30" s="2072" t="s">
        <v>79</v>
      </c>
      <c r="I30" s="388" t="s">
        <v>47</v>
      </c>
      <c r="J30" s="524"/>
      <c r="K30" s="524">
        <v>0.5</v>
      </c>
      <c r="L30" s="524">
        <v>0.2</v>
      </c>
      <c r="M30" s="524">
        <v>0.2</v>
      </c>
      <c r="N30" s="524">
        <v>0.1</v>
      </c>
      <c r="O30" s="524"/>
      <c r="P30" s="524"/>
      <c r="Q30" s="524"/>
      <c r="R30" s="524"/>
      <c r="S30" s="524"/>
      <c r="T30" s="524"/>
      <c r="U30" s="524"/>
      <c r="V30" s="511">
        <f t="shared" si="5"/>
        <v>0.99999999999999989</v>
      </c>
      <c r="W30" s="2077">
        <v>0.2</v>
      </c>
      <c r="X30" s="512">
        <f>V30*W30</f>
        <v>0.19999999999999998</v>
      </c>
      <c r="Y30" s="2026" t="s">
        <v>960</v>
      </c>
      <c r="Z30" s="1720"/>
      <c r="AA30" s="1721"/>
      <c r="AB30" s="2111" t="s">
        <v>961</v>
      </c>
      <c r="AC30" s="2112"/>
      <c r="AD30" s="2113"/>
      <c r="AE30" s="2106" t="s">
        <v>962</v>
      </c>
      <c r="AF30" s="2106"/>
      <c r="AG30" s="2111" t="s">
        <v>963</v>
      </c>
      <c r="AH30" s="2112"/>
      <c r="AI30" s="2112"/>
      <c r="AJ30" s="2113"/>
      <c r="AK30" s="2106"/>
      <c r="AL30" s="2106"/>
      <c r="AM30" s="2106"/>
      <c r="AN30" s="2106"/>
      <c r="AO30" s="2106"/>
      <c r="AP30" s="2106"/>
      <c r="AQ30" s="2106"/>
      <c r="AR30" s="2026"/>
      <c r="AS30" s="1720"/>
      <c r="AT30" s="1872"/>
      <c r="AU30" s="267"/>
      <c r="AV30" s="267"/>
      <c r="AW30" s="267"/>
      <c r="AX30" s="267"/>
      <c r="AY30" s="267"/>
      <c r="AZ30" s="267"/>
      <c r="BA30" s="267"/>
      <c r="BB30" s="267"/>
      <c r="BC30" s="267"/>
    </row>
    <row r="31" spans="1:55" ht="30.75" customHeight="1">
      <c r="A31" s="1653"/>
      <c r="B31" s="1619"/>
      <c r="C31" s="1679"/>
      <c r="D31" s="1722"/>
      <c r="E31" s="1722"/>
      <c r="F31" s="1722"/>
      <c r="G31" s="1648"/>
      <c r="H31" s="1619"/>
      <c r="I31" s="388" t="s">
        <v>48</v>
      </c>
      <c r="J31" s="526"/>
      <c r="K31" s="525">
        <v>0.5</v>
      </c>
      <c r="L31" s="525">
        <v>0.2</v>
      </c>
      <c r="M31" s="525">
        <v>0.2</v>
      </c>
      <c r="N31" s="525">
        <v>0.1</v>
      </c>
      <c r="O31" s="526"/>
      <c r="P31" s="526"/>
      <c r="Q31" s="526"/>
      <c r="R31" s="526"/>
      <c r="S31" s="526"/>
      <c r="T31" s="526"/>
      <c r="U31" s="526"/>
      <c r="V31" s="509">
        <f t="shared" si="5"/>
        <v>0.99999999999999989</v>
      </c>
      <c r="W31" s="1619"/>
      <c r="X31" s="510">
        <f>+V31*W30</f>
        <v>0.19999999999999998</v>
      </c>
      <c r="Y31" s="1679"/>
      <c r="Z31" s="1722"/>
      <c r="AA31" s="1648"/>
      <c r="AB31" s="1679"/>
      <c r="AC31" s="1722"/>
      <c r="AD31" s="1648"/>
      <c r="AE31" s="1619"/>
      <c r="AF31" s="1619"/>
      <c r="AG31" s="1679"/>
      <c r="AH31" s="1722"/>
      <c r="AI31" s="1722"/>
      <c r="AJ31" s="1648"/>
      <c r="AK31" s="1619"/>
      <c r="AL31" s="1619"/>
      <c r="AM31" s="1619"/>
      <c r="AN31" s="1619"/>
      <c r="AO31" s="1619"/>
      <c r="AP31" s="1619"/>
      <c r="AQ31" s="1619"/>
      <c r="AR31" s="1679"/>
      <c r="AS31" s="1722"/>
      <c r="AT31" s="2067"/>
      <c r="AU31" s="267"/>
      <c r="AV31" s="267"/>
      <c r="AW31" s="267"/>
      <c r="AX31" s="267"/>
      <c r="AY31" s="267"/>
      <c r="AZ31" s="267"/>
      <c r="BA31" s="267"/>
      <c r="BB31" s="267"/>
      <c r="BC31" s="267"/>
    </row>
    <row r="32" spans="1:55" ht="22.5" customHeight="1">
      <c r="A32" s="1653"/>
      <c r="B32" s="2029">
        <v>3</v>
      </c>
      <c r="C32" s="2127" t="s">
        <v>964</v>
      </c>
      <c r="D32" s="1720"/>
      <c r="E32" s="1720"/>
      <c r="F32" s="1720"/>
      <c r="G32" s="1721"/>
      <c r="H32" s="2072" t="s">
        <v>79</v>
      </c>
      <c r="I32" s="388" t="s">
        <v>47</v>
      </c>
      <c r="J32" s="524"/>
      <c r="K32" s="524"/>
      <c r="L32" s="524"/>
      <c r="M32" s="524">
        <v>0.5</v>
      </c>
      <c r="N32" s="524">
        <v>0.5</v>
      </c>
      <c r="O32" s="524"/>
      <c r="P32" s="524"/>
      <c r="Q32" s="524"/>
      <c r="R32" s="524"/>
      <c r="S32" s="524"/>
      <c r="T32" s="524"/>
      <c r="U32" s="524"/>
      <c r="V32" s="511">
        <f t="shared" si="5"/>
        <v>1</v>
      </c>
      <c r="W32" s="2077">
        <v>0.2</v>
      </c>
      <c r="X32" s="512">
        <f>V32*W32</f>
        <v>0.2</v>
      </c>
      <c r="Y32" s="2026"/>
      <c r="Z32" s="1720"/>
      <c r="AA32" s="1721"/>
      <c r="AB32" s="2111" t="s">
        <v>965</v>
      </c>
      <c r="AC32" s="2112"/>
      <c r="AD32" s="2113"/>
      <c r="AE32" s="2106" t="s">
        <v>966</v>
      </c>
      <c r="AF32" s="2106"/>
      <c r="AG32" s="2111" t="s">
        <v>967</v>
      </c>
      <c r="AH32" s="2112"/>
      <c r="AI32" s="2112"/>
      <c r="AJ32" s="2113"/>
      <c r="AK32" s="2106"/>
      <c r="AL32" s="2106"/>
      <c r="AM32" s="2106"/>
      <c r="AN32" s="2106"/>
      <c r="AO32" s="2106"/>
      <c r="AP32" s="2106"/>
      <c r="AQ32" s="2106"/>
      <c r="AR32" s="2026"/>
      <c r="AS32" s="1720"/>
      <c r="AT32" s="1872"/>
      <c r="AU32" s="267"/>
      <c r="AV32" s="267"/>
      <c r="AW32" s="267"/>
      <c r="AX32" s="267"/>
      <c r="AY32" s="267"/>
      <c r="AZ32" s="267"/>
      <c r="BA32" s="267"/>
      <c r="BB32" s="267"/>
      <c r="BC32" s="267"/>
    </row>
    <row r="33" spans="1:55" ht="25.5" customHeight="1">
      <c r="A33" s="1653"/>
      <c r="B33" s="1619"/>
      <c r="C33" s="1679"/>
      <c r="D33" s="1722"/>
      <c r="E33" s="1722"/>
      <c r="F33" s="1722"/>
      <c r="G33" s="1648"/>
      <c r="H33" s="1619"/>
      <c r="I33" s="388" t="s">
        <v>48</v>
      </c>
      <c r="J33" s="526"/>
      <c r="K33" s="526"/>
      <c r="L33" s="526"/>
      <c r="M33" s="525">
        <v>0.5</v>
      </c>
      <c r="N33" s="525">
        <v>0.5</v>
      </c>
      <c r="O33" s="526"/>
      <c r="P33" s="526"/>
      <c r="Q33" s="526"/>
      <c r="R33" s="526"/>
      <c r="S33" s="526"/>
      <c r="T33" s="526"/>
      <c r="U33" s="526"/>
      <c r="V33" s="509">
        <f t="shared" si="5"/>
        <v>1</v>
      </c>
      <c r="W33" s="1619"/>
      <c r="X33" s="510">
        <f>+V33*W32</f>
        <v>0.2</v>
      </c>
      <c r="Y33" s="1679"/>
      <c r="Z33" s="1722"/>
      <c r="AA33" s="1648"/>
      <c r="AB33" s="1679"/>
      <c r="AC33" s="1722"/>
      <c r="AD33" s="1648"/>
      <c r="AE33" s="1619"/>
      <c r="AF33" s="1619"/>
      <c r="AG33" s="1679"/>
      <c r="AH33" s="1722"/>
      <c r="AI33" s="1722"/>
      <c r="AJ33" s="1648"/>
      <c r="AK33" s="1619"/>
      <c r="AL33" s="1619"/>
      <c r="AM33" s="1619"/>
      <c r="AN33" s="1619"/>
      <c r="AO33" s="1619"/>
      <c r="AP33" s="1619"/>
      <c r="AQ33" s="1619"/>
      <c r="AR33" s="1679"/>
      <c r="AS33" s="1722"/>
      <c r="AT33" s="2067"/>
      <c r="AU33" s="267"/>
      <c r="AV33" s="267"/>
      <c r="AW33" s="267"/>
      <c r="AX33" s="267"/>
      <c r="AY33" s="267"/>
      <c r="AZ33" s="267"/>
      <c r="BA33" s="267"/>
      <c r="BB33" s="267"/>
      <c r="BC33" s="267"/>
    </row>
    <row r="34" spans="1:55" ht="25.5" customHeight="1">
      <c r="A34" s="1653"/>
      <c r="B34" s="2029">
        <v>4</v>
      </c>
      <c r="C34" s="2127" t="s">
        <v>968</v>
      </c>
      <c r="D34" s="1720"/>
      <c r="E34" s="1720"/>
      <c r="F34" s="1720"/>
      <c r="G34" s="1721"/>
      <c r="H34" s="2072" t="s">
        <v>79</v>
      </c>
      <c r="I34" s="388" t="s">
        <v>47</v>
      </c>
      <c r="J34" s="524"/>
      <c r="K34" s="524"/>
      <c r="L34" s="524"/>
      <c r="M34" s="524">
        <v>0.25</v>
      </c>
      <c r="N34" s="524">
        <v>0.25</v>
      </c>
      <c r="O34" s="524">
        <v>0.25</v>
      </c>
      <c r="P34" s="524">
        <v>0.25</v>
      </c>
      <c r="Q34" s="524"/>
      <c r="R34" s="524"/>
      <c r="S34" s="524"/>
      <c r="T34" s="524"/>
      <c r="U34" s="524"/>
      <c r="V34" s="511">
        <f t="shared" si="5"/>
        <v>1</v>
      </c>
      <c r="W34" s="2077">
        <v>0.2</v>
      </c>
      <c r="X34" s="512">
        <f>V34*W34</f>
        <v>0.2</v>
      </c>
      <c r="Y34" s="2026"/>
      <c r="Z34" s="1720"/>
      <c r="AA34" s="1721"/>
      <c r="AB34" s="2111" t="s">
        <v>969</v>
      </c>
      <c r="AC34" s="2112"/>
      <c r="AD34" s="2113"/>
      <c r="AE34" s="2106" t="s">
        <v>970</v>
      </c>
      <c r="AF34" s="2106" t="s">
        <v>971</v>
      </c>
      <c r="AG34" s="2111" t="s">
        <v>972</v>
      </c>
      <c r="AH34" s="2112"/>
      <c r="AI34" s="2112"/>
      <c r="AJ34" s="2113"/>
      <c r="AK34" s="2106" t="s">
        <v>973</v>
      </c>
      <c r="AL34" s="2106"/>
      <c r="AM34" s="2106"/>
      <c r="AN34" s="2106" t="s">
        <v>973</v>
      </c>
      <c r="AO34" s="2106"/>
      <c r="AP34" s="2106"/>
      <c r="AQ34" s="2106"/>
      <c r="AR34" s="2026"/>
      <c r="AS34" s="1720"/>
      <c r="AT34" s="1872"/>
      <c r="AU34" s="267"/>
      <c r="AV34" s="267"/>
      <c r="AW34" s="267"/>
      <c r="AX34" s="267"/>
      <c r="AY34" s="267"/>
      <c r="AZ34" s="267"/>
      <c r="BA34" s="267"/>
      <c r="BB34" s="267"/>
      <c r="BC34" s="267"/>
    </row>
    <row r="35" spans="1:55" ht="28.5" customHeight="1">
      <c r="A35" s="1653"/>
      <c r="B35" s="1619"/>
      <c r="C35" s="1679"/>
      <c r="D35" s="1722"/>
      <c r="E35" s="1722"/>
      <c r="F35" s="1722"/>
      <c r="G35" s="1648"/>
      <c r="H35" s="1619"/>
      <c r="I35" s="388" t="s">
        <v>48</v>
      </c>
      <c r="J35" s="526"/>
      <c r="K35" s="526"/>
      <c r="L35" s="526"/>
      <c r="M35" s="525">
        <v>0.25</v>
      </c>
      <c r="N35" s="525">
        <v>0.25</v>
      </c>
      <c r="O35" s="525">
        <v>0.25</v>
      </c>
      <c r="P35" s="525">
        <v>0.25</v>
      </c>
      <c r="Q35" s="526"/>
      <c r="R35" s="526"/>
      <c r="S35" s="526"/>
      <c r="T35" s="526"/>
      <c r="U35" s="526"/>
      <c r="V35" s="509">
        <f t="shared" si="5"/>
        <v>1</v>
      </c>
      <c r="W35" s="1619"/>
      <c r="X35" s="510">
        <f>+V35*W34</f>
        <v>0.2</v>
      </c>
      <c r="Y35" s="1679"/>
      <c r="Z35" s="1722"/>
      <c r="AA35" s="1648"/>
      <c r="AB35" s="1679"/>
      <c r="AC35" s="1722"/>
      <c r="AD35" s="1648"/>
      <c r="AE35" s="1619"/>
      <c r="AF35" s="1619"/>
      <c r="AG35" s="1679"/>
      <c r="AH35" s="1722"/>
      <c r="AI35" s="1722"/>
      <c r="AJ35" s="1648"/>
      <c r="AK35" s="1619"/>
      <c r="AL35" s="1619"/>
      <c r="AM35" s="1619"/>
      <c r="AN35" s="1619"/>
      <c r="AO35" s="1619"/>
      <c r="AP35" s="1619"/>
      <c r="AQ35" s="1619"/>
      <c r="AR35" s="1679"/>
      <c r="AS35" s="1722"/>
      <c r="AT35" s="2067"/>
      <c r="AU35" s="267"/>
      <c r="AV35" s="267"/>
      <c r="AW35" s="267"/>
      <c r="AX35" s="267"/>
      <c r="AY35" s="267"/>
      <c r="AZ35" s="267"/>
      <c r="BA35" s="267"/>
      <c r="BB35" s="267"/>
      <c r="BC35" s="267"/>
    </row>
    <row r="36" spans="1:55" ht="39" customHeight="1">
      <c r="A36" s="1653"/>
      <c r="B36" s="2029">
        <v>5</v>
      </c>
      <c r="C36" s="2128" t="s">
        <v>974</v>
      </c>
      <c r="D36" s="1720"/>
      <c r="E36" s="1720"/>
      <c r="F36" s="1720"/>
      <c r="G36" s="1721"/>
      <c r="H36" s="2072" t="s">
        <v>79</v>
      </c>
      <c r="I36" s="388" t="s">
        <v>47</v>
      </c>
      <c r="J36" s="524"/>
      <c r="K36" s="524">
        <v>0.15</v>
      </c>
      <c r="L36" s="524">
        <v>0.1</v>
      </c>
      <c r="M36" s="524">
        <v>0.1</v>
      </c>
      <c r="N36" s="524">
        <v>0.1</v>
      </c>
      <c r="O36" s="524">
        <v>0.1</v>
      </c>
      <c r="P36" s="524">
        <v>0.1</v>
      </c>
      <c r="Q36" s="524">
        <v>0.1</v>
      </c>
      <c r="R36" s="524">
        <v>0.1</v>
      </c>
      <c r="S36" s="524">
        <v>0.1</v>
      </c>
      <c r="T36" s="524">
        <v>0.05</v>
      </c>
      <c r="U36" s="524"/>
      <c r="V36" s="511">
        <f t="shared" si="5"/>
        <v>0.99999999999999989</v>
      </c>
      <c r="W36" s="2077">
        <v>0.2</v>
      </c>
      <c r="X36" s="512">
        <f>V36*W36</f>
        <v>0.19999999999999998</v>
      </c>
      <c r="Y36" s="2026" t="s">
        <v>975</v>
      </c>
      <c r="Z36" s="1720"/>
      <c r="AA36" s="1721"/>
      <c r="AB36" s="2111" t="s">
        <v>976</v>
      </c>
      <c r="AC36" s="2112"/>
      <c r="AD36" s="2113"/>
      <c r="AE36" s="2106" t="s">
        <v>977</v>
      </c>
      <c r="AF36" s="2106" t="s">
        <v>978</v>
      </c>
      <c r="AG36" s="2111" t="s">
        <v>979</v>
      </c>
      <c r="AH36" s="2112"/>
      <c r="AI36" s="2112"/>
      <c r="AJ36" s="2113"/>
      <c r="AK36" s="2106" t="s">
        <v>980</v>
      </c>
      <c r="AL36" s="2106" t="s">
        <v>981</v>
      </c>
      <c r="AM36" s="2106" t="s">
        <v>982</v>
      </c>
      <c r="AN36" s="2106" t="s">
        <v>983</v>
      </c>
      <c r="AO36" s="2106" t="s">
        <v>984</v>
      </c>
      <c r="AP36" s="2106" t="s">
        <v>985</v>
      </c>
      <c r="AQ36" s="2106" t="s">
        <v>986</v>
      </c>
      <c r="AR36" s="2026" t="s">
        <v>987</v>
      </c>
      <c r="AS36" s="1720"/>
      <c r="AT36" s="1872"/>
      <c r="AU36" s="267"/>
      <c r="AV36" s="267"/>
      <c r="AW36" s="267"/>
      <c r="AX36" s="267"/>
      <c r="AY36" s="267"/>
      <c r="AZ36" s="267"/>
      <c r="BA36" s="267"/>
      <c r="BB36" s="267"/>
      <c r="BC36" s="267"/>
    </row>
    <row r="37" spans="1:55" ht="44.25" customHeight="1">
      <c r="A37" s="1653"/>
      <c r="B37" s="1619"/>
      <c r="C37" s="1679"/>
      <c r="D37" s="1722"/>
      <c r="E37" s="1722"/>
      <c r="F37" s="1722"/>
      <c r="G37" s="1648"/>
      <c r="H37" s="1619"/>
      <c r="I37" s="388" t="s">
        <v>48</v>
      </c>
      <c r="J37" s="526"/>
      <c r="K37" s="525">
        <v>0.15</v>
      </c>
      <c r="L37" s="525">
        <v>0.1</v>
      </c>
      <c r="M37" s="525">
        <v>0.1</v>
      </c>
      <c r="N37" s="525">
        <v>0.1</v>
      </c>
      <c r="O37" s="525">
        <v>0.1</v>
      </c>
      <c r="P37" s="525">
        <v>0.1</v>
      </c>
      <c r="Q37" s="525">
        <v>0.1</v>
      </c>
      <c r="R37" s="525">
        <v>0.1</v>
      </c>
      <c r="S37" s="525">
        <v>0.1</v>
      </c>
      <c r="T37" s="525">
        <v>0.02</v>
      </c>
      <c r="U37" s="525">
        <v>0.03</v>
      </c>
      <c r="V37" s="509">
        <f t="shared" si="5"/>
        <v>0.99999999999999989</v>
      </c>
      <c r="W37" s="1619"/>
      <c r="X37" s="510">
        <f>+V37*W36</f>
        <v>0.19999999999999998</v>
      </c>
      <c r="Y37" s="1679"/>
      <c r="Z37" s="1722"/>
      <c r="AA37" s="1648"/>
      <c r="AB37" s="1679"/>
      <c r="AC37" s="1722"/>
      <c r="AD37" s="1648"/>
      <c r="AE37" s="1619"/>
      <c r="AF37" s="1619"/>
      <c r="AG37" s="1679"/>
      <c r="AH37" s="1722"/>
      <c r="AI37" s="1722"/>
      <c r="AJ37" s="1648"/>
      <c r="AK37" s="1619"/>
      <c r="AL37" s="1619"/>
      <c r="AM37" s="1619"/>
      <c r="AN37" s="1619"/>
      <c r="AO37" s="1619"/>
      <c r="AP37" s="1619"/>
      <c r="AQ37" s="1619"/>
      <c r="AR37" s="1679"/>
      <c r="AS37" s="1722"/>
      <c r="AT37" s="2067"/>
      <c r="AU37" s="267"/>
      <c r="AV37" s="267"/>
      <c r="AW37" s="267"/>
      <c r="AX37" s="267"/>
      <c r="AY37" s="267"/>
      <c r="AZ37" s="267"/>
      <c r="BA37" s="267"/>
      <c r="BB37" s="267"/>
      <c r="BC37" s="267"/>
    </row>
    <row r="38" spans="1:55" ht="12.75" hidden="1" customHeight="1">
      <c r="A38" s="1653"/>
      <c r="B38" s="2029">
        <v>6</v>
      </c>
      <c r="C38" s="2057"/>
      <c r="D38" s="1720"/>
      <c r="E38" s="1720"/>
      <c r="F38" s="1720"/>
      <c r="G38" s="1721"/>
      <c r="H38" s="2072" t="s">
        <v>79</v>
      </c>
      <c r="I38" s="388" t="s">
        <v>47</v>
      </c>
      <c r="J38" s="376"/>
      <c r="K38" s="376"/>
      <c r="L38" s="376"/>
      <c r="M38" s="376"/>
      <c r="N38" s="376"/>
      <c r="O38" s="376"/>
      <c r="P38" s="376"/>
      <c r="Q38" s="376"/>
      <c r="R38" s="376"/>
      <c r="S38" s="376"/>
      <c r="T38" s="376"/>
      <c r="U38" s="376"/>
      <c r="V38" s="511">
        <f t="shared" si="5"/>
        <v>0</v>
      </c>
      <c r="W38" s="2077"/>
      <c r="X38" s="512">
        <f>V38*W38</f>
        <v>0</v>
      </c>
      <c r="Y38" s="2028"/>
      <c r="Z38" s="1720"/>
      <c r="AA38" s="1721"/>
      <c r="AB38" s="2028"/>
      <c r="AC38" s="1720"/>
      <c r="AD38" s="1721"/>
      <c r="AE38" s="318"/>
      <c r="AF38" s="318"/>
      <c r="AG38" s="2028"/>
      <c r="AH38" s="1720"/>
      <c r="AI38" s="1720"/>
      <c r="AJ38" s="1721"/>
      <c r="AK38" s="318"/>
      <c r="AL38" s="319"/>
      <c r="AM38" s="319"/>
      <c r="AN38" s="319"/>
      <c r="AO38" s="319"/>
      <c r="AP38" s="319"/>
      <c r="AQ38" s="319"/>
      <c r="AR38" s="2028"/>
      <c r="AS38" s="1720"/>
      <c r="AT38" s="1872"/>
      <c r="AU38" s="267"/>
      <c r="AV38" s="267"/>
      <c r="AW38" s="267"/>
      <c r="AX38" s="267"/>
      <c r="AY38" s="267"/>
      <c r="AZ38" s="267"/>
      <c r="BA38" s="267"/>
      <c r="BB38" s="267"/>
      <c r="BC38" s="267"/>
    </row>
    <row r="39" spans="1:55" ht="12.75" hidden="1" customHeight="1">
      <c r="A39" s="1653"/>
      <c r="B39" s="1619"/>
      <c r="C39" s="1679"/>
      <c r="D39" s="1722"/>
      <c r="E39" s="1722"/>
      <c r="F39" s="1722"/>
      <c r="G39" s="1648"/>
      <c r="H39" s="1619"/>
      <c r="I39" s="388" t="s">
        <v>48</v>
      </c>
      <c r="J39" s="376"/>
      <c r="K39" s="376"/>
      <c r="L39" s="376"/>
      <c r="M39" s="376"/>
      <c r="N39" s="376"/>
      <c r="O39" s="376"/>
      <c r="P39" s="376"/>
      <c r="Q39" s="376"/>
      <c r="R39" s="376"/>
      <c r="S39" s="376"/>
      <c r="T39" s="376"/>
      <c r="U39" s="376"/>
      <c r="V39" s="530">
        <f t="shared" si="5"/>
        <v>0</v>
      </c>
      <c r="W39" s="1619"/>
      <c r="X39" s="510">
        <f>+V39*W38</f>
        <v>0</v>
      </c>
      <c r="Y39" s="1679"/>
      <c r="Z39" s="1722"/>
      <c r="AA39" s="1648"/>
      <c r="AB39" s="1679"/>
      <c r="AC39" s="1722"/>
      <c r="AD39" s="1648"/>
      <c r="AE39" s="318"/>
      <c r="AF39" s="318"/>
      <c r="AG39" s="1679"/>
      <c r="AH39" s="1722"/>
      <c r="AI39" s="1722"/>
      <c r="AJ39" s="1648"/>
      <c r="AK39" s="318"/>
      <c r="AL39" s="319"/>
      <c r="AM39" s="319"/>
      <c r="AN39" s="319"/>
      <c r="AO39" s="319"/>
      <c r="AP39" s="319"/>
      <c r="AQ39" s="319"/>
      <c r="AR39" s="1679"/>
      <c r="AS39" s="1722"/>
      <c r="AT39" s="2067"/>
      <c r="AU39" s="267"/>
      <c r="AV39" s="267"/>
      <c r="AW39" s="267"/>
      <c r="AX39" s="267"/>
      <c r="AY39" s="267"/>
      <c r="AZ39" s="267"/>
      <c r="BA39" s="267"/>
      <c r="BB39" s="267"/>
      <c r="BC39" s="267"/>
    </row>
    <row r="40" spans="1:55" ht="12.75" hidden="1" customHeight="1">
      <c r="A40" s="1653"/>
      <c r="B40" s="2028">
        <v>7</v>
      </c>
      <c r="C40" s="2057"/>
      <c r="D40" s="1720"/>
      <c r="E40" s="1720"/>
      <c r="F40" s="1720"/>
      <c r="G40" s="1721"/>
      <c r="H40" s="2042" t="s">
        <v>79</v>
      </c>
      <c r="I40" s="286" t="s">
        <v>47</v>
      </c>
      <c r="J40" s="376"/>
      <c r="K40" s="376"/>
      <c r="L40" s="376"/>
      <c r="M40" s="376"/>
      <c r="N40" s="376"/>
      <c r="O40" s="376"/>
      <c r="P40" s="376"/>
      <c r="Q40" s="376"/>
      <c r="R40" s="376"/>
      <c r="S40" s="376"/>
      <c r="T40" s="376"/>
      <c r="U40" s="376"/>
      <c r="V40" s="511">
        <f t="shared" si="5"/>
        <v>0</v>
      </c>
      <c r="W40" s="2077"/>
      <c r="X40" s="512">
        <f>V40*W40</f>
        <v>0</v>
      </c>
      <c r="Y40" s="2028"/>
      <c r="Z40" s="1720"/>
      <c r="AA40" s="1721"/>
      <c r="AB40" s="2028"/>
      <c r="AC40" s="1720"/>
      <c r="AD40" s="1721"/>
      <c r="AE40" s="318"/>
      <c r="AF40" s="318"/>
      <c r="AG40" s="2028"/>
      <c r="AH40" s="1720"/>
      <c r="AI40" s="1720"/>
      <c r="AJ40" s="1721"/>
      <c r="AK40" s="318"/>
      <c r="AL40" s="319"/>
      <c r="AM40" s="319"/>
      <c r="AN40" s="319"/>
      <c r="AO40" s="319"/>
      <c r="AP40" s="319"/>
      <c r="AQ40" s="319"/>
      <c r="AR40" s="2028"/>
      <c r="AS40" s="1720"/>
      <c r="AT40" s="1872"/>
      <c r="AU40" s="267"/>
      <c r="AV40" s="267"/>
      <c r="AW40" s="267"/>
      <c r="AX40" s="267"/>
      <c r="AY40" s="267"/>
      <c r="AZ40" s="267"/>
      <c r="BA40" s="267"/>
      <c r="BB40" s="267"/>
      <c r="BC40" s="267"/>
    </row>
    <row r="41" spans="1:55" ht="12.75" hidden="1" customHeight="1">
      <c r="A41" s="1814"/>
      <c r="B41" s="1678"/>
      <c r="C41" s="1679"/>
      <c r="D41" s="1722"/>
      <c r="E41" s="1722"/>
      <c r="F41" s="1722"/>
      <c r="G41" s="1648"/>
      <c r="H41" s="2079"/>
      <c r="I41" s="321" t="s">
        <v>48</v>
      </c>
      <c r="J41" s="317"/>
      <c r="K41" s="317"/>
      <c r="L41" s="317"/>
      <c r="M41" s="317"/>
      <c r="N41" s="317"/>
      <c r="O41" s="317"/>
      <c r="P41" s="317"/>
      <c r="Q41" s="317"/>
      <c r="R41" s="317"/>
      <c r="S41" s="317"/>
      <c r="T41" s="317"/>
      <c r="U41" s="317"/>
      <c r="V41" s="516">
        <f t="shared" si="5"/>
        <v>0</v>
      </c>
      <c r="W41" s="2078"/>
      <c r="X41" s="517">
        <f>+V41*W40</f>
        <v>0</v>
      </c>
      <c r="Y41" s="1679"/>
      <c r="Z41" s="1722"/>
      <c r="AA41" s="1648"/>
      <c r="AB41" s="1679"/>
      <c r="AC41" s="1722"/>
      <c r="AD41" s="1648"/>
      <c r="AE41" s="318"/>
      <c r="AF41" s="318"/>
      <c r="AG41" s="1679"/>
      <c r="AH41" s="1722"/>
      <c r="AI41" s="1722"/>
      <c r="AJ41" s="1648"/>
      <c r="AK41" s="318"/>
      <c r="AL41" s="319"/>
      <c r="AM41" s="319"/>
      <c r="AN41" s="319"/>
      <c r="AO41" s="319"/>
      <c r="AP41" s="319"/>
      <c r="AQ41" s="319"/>
      <c r="AR41" s="1679"/>
      <c r="AS41" s="1722"/>
      <c r="AT41" s="2067"/>
      <c r="AU41" s="267"/>
      <c r="AV41" s="267"/>
      <c r="AW41" s="267"/>
      <c r="AX41" s="267"/>
      <c r="AY41" s="267"/>
      <c r="AZ41" s="267"/>
      <c r="BA41" s="267"/>
      <c r="BB41" s="267"/>
      <c r="BC41" s="267"/>
    </row>
    <row r="42" spans="1:55" ht="12.75" customHeight="1">
      <c r="A42" s="2046"/>
      <c r="B42" s="2060" t="s">
        <v>103</v>
      </c>
      <c r="C42" s="1720"/>
      <c r="D42" s="1720"/>
      <c r="E42" s="1720"/>
      <c r="F42" s="1720"/>
      <c r="G42" s="1721"/>
      <c r="H42" s="2083" t="s">
        <v>79</v>
      </c>
      <c r="I42" s="326" t="s">
        <v>47</v>
      </c>
      <c r="J42" s="381">
        <f t="shared" ref="J42:R42" si="6">+J28*$W$28+J30*$W$30+J32*$W$32+J34*$W$34+J36*$W$36+J38*$W$38+J40*$W$40</f>
        <v>0.06</v>
      </c>
      <c r="K42" s="381">
        <f t="shared" si="6"/>
        <v>0.21000000000000002</v>
      </c>
      <c r="L42" s="381">
        <f t="shared" si="6"/>
        <v>0.12000000000000001</v>
      </c>
      <c r="M42" s="381">
        <f t="shared" si="6"/>
        <v>0.21000000000000002</v>
      </c>
      <c r="N42" s="381">
        <f t="shared" si="6"/>
        <v>0.19</v>
      </c>
      <c r="O42" s="381">
        <f t="shared" si="6"/>
        <v>7.0000000000000007E-2</v>
      </c>
      <c r="P42" s="381">
        <f t="shared" si="6"/>
        <v>7.0000000000000007E-2</v>
      </c>
      <c r="Q42" s="381">
        <f t="shared" si="6"/>
        <v>2.0000000000000004E-2</v>
      </c>
      <c r="R42" s="381">
        <f t="shared" si="6"/>
        <v>2.0000000000000004E-2</v>
      </c>
      <c r="S42" s="381">
        <v>0.02</v>
      </c>
      <c r="T42" s="381">
        <f t="shared" ref="T42:U42" si="7">+T28*$W$28+T30*$W$30+T32*$W$32+T34*$W$34+T36*$W$36+T38*$W$38+T40*$W$40</f>
        <v>1.0000000000000002E-2</v>
      </c>
      <c r="U42" s="381">
        <f t="shared" si="7"/>
        <v>0</v>
      </c>
      <c r="V42" s="354">
        <f t="shared" si="5"/>
        <v>1.0000000000000002</v>
      </c>
      <c r="W42" s="2076">
        <f>SUM(W28+W30+W32+W34+W36+W38+W40)</f>
        <v>1</v>
      </c>
      <c r="X42" s="354">
        <f>V42*W42</f>
        <v>1.0000000000000002</v>
      </c>
      <c r="Y42" s="2034"/>
      <c r="Z42" s="1720"/>
      <c r="AA42" s="1721"/>
      <c r="AB42" s="2034"/>
      <c r="AC42" s="1720"/>
      <c r="AD42" s="1721"/>
      <c r="AE42" s="2033"/>
      <c r="AF42" s="2033"/>
      <c r="AG42" s="2034"/>
      <c r="AH42" s="1720"/>
      <c r="AI42" s="1720"/>
      <c r="AJ42" s="1721"/>
      <c r="AK42" s="2033"/>
      <c r="AL42" s="2033"/>
      <c r="AM42" s="2033"/>
      <c r="AN42" s="2033"/>
      <c r="AO42" s="2033"/>
      <c r="AP42" s="2033"/>
      <c r="AQ42" s="2033"/>
      <c r="AR42" s="2034"/>
      <c r="AS42" s="1720"/>
      <c r="AT42" s="1721"/>
      <c r="AU42" s="332"/>
      <c r="AV42" s="267"/>
      <c r="AW42" s="267"/>
      <c r="AX42" s="267"/>
      <c r="AY42" s="267"/>
      <c r="AZ42" s="267"/>
      <c r="BA42" s="267"/>
      <c r="BB42" s="267"/>
      <c r="BC42" s="267"/>
    </row>
    <row r="43" spans="1:55" ht="12.75" customHeight="1">
      <c r="A43" s="1617"/>
      <c r="B43" s="1696"/>
      <c r="C43" s="1666"/>
      <c r="D43" s="1666"/>
      <c r="E43" s="1666"/>
      <c r="F43" s="1666"/>
      <c r="G43" s="1651"/>
      <c r="H43" s="1617"/>
      <c r="I43" s="334" t="s">
        <v>48</v>
      </c>
      <c r="J43" s="381">
        <f t="shared" ref="J43:U43" si="8">+J29*$W$28+J31*$W$30+J33*$W$32+J35*$W$34+J37*$W$36+J39*$W$38+J41*$W$40</f>
        <v>0.06</v>
      </c>
      <c r="K43" s="381">
        <f t="shared" si="8"/>
        <v>0.21000000000000002</v>
      </c>
      <c r="L43" s="381">
        <f t="shared" si="8"/>
        <v>0.12000000000000001</v>
      </c>
      <c r="M43" s="381">
        <f t="shared" si="8"/>
        <v>0.21000000000000002</v>
      </c>
      <c r="N43" s="381">
        <f t="shared" si="8"/>
        <v>0.19</v>
      </c>
      <c r="O43" s="381">
        <f t="shared" si="8"/>
        <v>7.0000000000000007E-2</v>
      </c>
      <c r="P43" s="381">
        <f t="shared" si="8"/>
        <v>7.0000000000000007E-2</v>
      </c>
      <c r="Q43" s="381">
        <f t="shared" si="8"/>
        <v>2.0000000000000004E-2</v>
      </c>
      <c r="R43" s="381">
        <f t="shared" si="8"/>
        <v>2.0000000000000004E-2</v>
      </c>
      <c r="S43" s="381">
        <f t="shared" si="8"/>
        <v>2.0000000000000004E-2</v>
      </c>
      <c r="T43" s="381">
        <f t="shared" si="8"/>
        <v>4.0000000000000001E-3</v>
      </c>
      <c r="U43" s="381">
        <f t="shared" si="8"/>
        <v>6.0000000000000001E-3</v>
      </c>
      <c r="V43" s="335">
        <f t="shared" si="5"/>
        <v>1.0000000000000002</v>
      </c>
      <c r="W43" s="1617"/>
      <c r="X43" s="518">
        <f>+V43*W42</f>
        <v>1.0000000000000002</v>
      </c>
      <c r="Y43" s="1696"/>
      <c r="Z43" s="1666"/>
      <c r="AA43" s="1651"/>
      <c r="AB43" s="1696"/>
      <c r="AC43" s="1666"/>
      <c r="AD43" s="1651"/>
      <c r="AE43" s="1617"/>
      <c r="AF43" s="1617"/>
      <c r="AG43" s="1696"/>
      <c r="AH43" s="1666"/>
      <c r="AI43" s="1666"/>
      <c r="AJ43" s="1651"/>
      <c r="AK43" s="1617"/>
      <c r="AL43" s="1617"/>
      <c r="AM43" s="1617"/>
      <c r="AN43" s="1617"/>
      <c r="AO43" s="1617"/>
      <c r="AP43" s="1617"/>
      <c r="AQ43" s="1617"/>
      <c r="AR43" s="1696"/>
      <c r="AS43" s="1666"/>
      <c r="AT43" s="1651"/>
      <c r="AU43" s="332"/>
      <c r="AV43" s="267"/>
      <c r="AW43" s="267"/>
      <c r="AX43" s="267"/>
      <c r="AY43" s="267"/>
      <c r="AZ43" s="267"/>
      <c r="BA43" s="267"/>
      <c r="BB43" s="267"/>
      <c r="BC43" s="267"/>
    </row>
    <row r="44" spans="1:55" ht="24.75" customHeight="1">
      <c r="A44" s="2048" t="s">
        <v>107</v>
      </c>
      <c r="B44" s="1664"/>
      <c r="C44" s="261" t="s">
        <v>108</v>
      </c>
      <c r="D44" s="261" t="s">
        <v>109</v>
      </c>
      <c r="E44" s="261" t="s">
        <v>28</v>
      </c>
      <c r="F44" s="261" t="s">
        <v>110</v>
      </c>
      <c r="G44" s="262" t="s">
        <v>111</v>
      </c>
      <c r="H44" s="2030" t="s">
        <v>112</v>
      </c>
      <c r="I44" s="2031"/>
      <c r="J44" s="264" t="s">
        <v>63</v>
      </c>
      <c r="K44" s="264" t="s">
        <v>64</v>
      </c>
      <c r="L44" s="264" t="s">
        <v>65</v>
      </c>
      <c r="M44" s="264" t="s">
        <v>66</v>
      </c>
      <c r="N44" s="264" t="s">
        <v>67</v>
      </c>
      <c r="O44" s="264" t="s">
        <v>68</v>
      </c>
      <c r="P44" s="264" t="s">
        <v>69</v>
      </c>
      <c r="Q44" s="264" t="s">
        <v>70</v>
      </c>
      <c r="R44" s="264" t="s">
        <v>71</v>
      </c>
      <c r="S44" s="264" t="s">
        <v>72</v>
      </c>
      <c r="T44" s="264" t="s">
        <v>73</v>
      </c>
      <c r="U44" s="264" t="s">
        <v>74</v>
      </c>
      <c r="V44" s="264" t="s">
        <v>75</v>
      </c>
      <c r="W44" s="264" t="s">
        <v>76</v>
      </c>
      <c r="X44" s="264" t="s">
        <v>77</v>
      </c>
      <c r="Y44" s="2030" t="s">
        <v>113</v>
      </c>
      <c r="Z44" s="2036"/>
      <c r="AA44" s="2031"/>
      <c r="AB44" s="2030" t="s">
        <v>114</v>
      </c>
      <c r="AC44" s="2036"/>
      <c r="AD44" s="2031"/>
      <c r="AE44" s="266" t="s">
        <v>115</v>
      </c>
      <c r="AF44" s="266" t="s">
        <v>116</v>
      </c>
      <c r="AG44" s="2030" t="s">
        <v>117</v>
      </c>
      <c r="AH44" s="2036"/>
      <c r="AI44" s="2036"/>
      <c r="AJ44" s="2031"/>
      <c r="AK44" s="266" t="s">
        <v>118</v>
      </c>
      <c r="AL44" s="266" t="s">
        <v>119</v>
      </c>
      <c r="AM44" s="266" t="s">
        <v>120</v>
      </c>
      <c r="AN44" s="266" t="s">
        <v>121</v>
      </c>
      <c r="AO44" s="265" t="s">
        <v>122</v>
      </c>
      <c r="AP44" s="266" t="s">
        <v>123</v>
      </c>
      <c r="AQ44" s="266" t="s">
        <v>124</v>
      </c>
      <c r="AR44" s="2030" t="s">
        <v>125</v>
      </c>
      <c r="AS44" s="2036"/>
      <c r="AT44" s="2037"/>
      <c r="AU44" s="267"/>
      <c r="AV44" s="267"/>
      <c r="AW44" s="267"/>
      <c r="AX44" s="267"/>
      <c r="AY44" s="267"/>
      <c r="AZ44" s="267"/>
      <c r="BA44" s="267"/>
      <c r="BB44" s="267"/>
      <c r="BC44" s="267"/>
    </row>
    <row r="45" spans="1:55" ht="126.75" customHeight="1">
      <c r="A45" s="1796"/>
      <c r="B45" s="1713"/>
      <c r="C45" s="2046" t="s">
        <v>939</v>
      </c>
      <c r="D45" s="2046" t="s">
        <v>988</v>
      </c>
      <c r="E45" s="2046">
        <v>50</v>
      </c>
      <c r="F45" s="2046" t="s">
        <v>989</v>
      </c>
      <c r="G45" s="2046" t="s">
        <v>300</v>
      </c>
      <c r="H45" s="2041" t="s">
        <v>47</v>
      </c>
      <c r="I45" s="1701"/>
      <c r="J45" s="534"/>
      <c r="K45" s="356">
        <v>2</v>
      </c>
      <c r="L45" s="356">
        <v>6</v>
      </c>
      <c r="M45" s="356">
        <v>7.0000000000000009</v>
      </c>
      <c r="N45" s="356">
        <v>7.0000000000000009</v>
      </c>
      <c r="O45" s="356">
        <v>9</v>
      </c>
      <c r="P45" s="356">
        <v>6.0000000000000009</v>
      </c>
      <c r="Q45" s="356">
        <v>3.0000000000000004</v>
      </c>
      <c r="R45" s="356">
        <v>3.0000000000000004</v>
      </c>
      <c r="S45" s="356">
        <v>3.0000000000000004</v>
      </c>
      <c r="T45" s="535">
        <v>4</v>
      </c>
      <c r="U45" s="356"/>
      <c r="V45" s="272">
        <f t="shared" ref="V45:V46" si="9">SUM(J45:U45)</f>
        <v>50</v>
      </c>
      <c r="W45" s="2039">
        <v>0.11</v>
      </c>
      <c r="X45" s="273">
        <v>0.11</v>
      </c>
      <c r="Y45" s="2116" t="s">
        <v>992</v>
      </c>
      <c r="Z45" s="1720"/>
      <c r="AA45" s="1721"/>
      <c r="AB45" s="2116" t="s">
        <v>993</v>
      </c>
      <c r="AC45" s="1720"/>
      <c r="AD45" s="1721"/>
      <c r="AE45" s="2091" t="s">
        <v>994</v>
      </c>
      <c r="AF45" s="2032" t="s">
        <v>995</v>
      </c>
      <c r="AG45" s="2035" t="s">
        <v>996</v>
      </c>
      <c r="AH45" s="1720"/>
      <c r="AI45" s="1720"/>
      <c r="AJ45" s="1721"/>
      <c r="AK45" s="2032" t="s">
        <v>997</v>
      </c>
      <c r="AL45" s="2032" t="s">
        <v>998</v>
      </c>
      <c r="AM45" s="2032" t="s">
        <v>999</v>
      </c>
      <c r="AN45" s="2032" t="s">
        <v>1000</v>
      </c>
      <c r="AO45" s="2032" t="s">
        <v>1001</v>
      </c>
      <c r="AP45" s="2032" t="s">
        <v>1002</v>
      </c>
      <c r="AQ45" s="2068" t="s">
        <v>254</v>
      </c>
      <c r="AR45" s="2035" t="s">
        <v>1003</v>
      </c>
      <c r="AS45" s="1720"/>
      <c r="AT45" s="1721"/>
      <c r="AU45" s="267"/>
      <c r="AV45" s="267"/>
      <c r="AW45" s="267"/>
      <c r="AX45" s="267"/>
      <c r="AY45" s="267"/>
      <c r="AZ45" s="267"/>
      <c r="BA45" s="267"/>
      <c r="BB45" s="267"/>
      <c r="BC45" s="267"/>
    </row>
    <row r="46" spans="1:55" ht="85.5" customHeight="1">
      <c r="A46" s="2062"/>
      <c r="B46" s="1648"/>
      <c r="C46" s="1619"/>
      <c r="D46" s="1619"/>
      <c r="E46" s="1619"/>
      <c r="F46" s="1619"/>
      <c r="G46" s="1619"/>
      <c r="H46" s="2081" t="s">
        <v>78</v>
      </c>
      <c r="I46" s="1648"/>
      <c r="J46" s="537"/>
      <c r="K46" s="358">
        <v>2</v>
      </c>
      <c r="L46" s="358">
        <v>6</v>
      </c>
      <c r="M46" s="358">
        <v>7</v>
      </c>
      <c r="N46" s="358">
        <v>7</v>
      </c>
      <c r="O46" s="358">
        <v>9</v>
      </c>
      <c r="P46" s="358">
        <v>9</v>
      </c>
      <c r="Q46" s="358">
        <v>6</v>
      </c>
      <c r="R46" s="358">
        <v>1</v>
      </c>
      <c r="S46" s="358">
        <v>1</v>
      </c>
      <c r="T46" s="358">
        <v>2</v>
      </c>
      <c r="U46" s="359"/>
      <c r="V46" s="282">
        <f t="shared" si="9"/>
        <v>50</v>
      </c>
      <c r="W46" s="1616"/>
      <c r="X46" s="273">
        <f>+V46/V45*W45</f>
        <v>0.11</v>
      </c>
      <c r="Y46" s="1679"/>
      <c r="Z46" s="1722"/>
      <c r="AA46" s="1648"/>
      <c r="AB46" s="1679"/>
      <c r="AC46" s="1722"/>
      <c r="AD46" s="1648"/>
      <c r="AE46" s="1616"/>
      <c r="AF46" s="1616"/>
      <c r="AG46" s="1679"/>
      <c r="AH46" s="1722"/>
      <c r="AI46" s="1722"/>
      <c r="AJ46" s="1648"/>
      <c r="AK46" s="1616"/>
      <c r="AL46" s="1616"/>
      <c r="AM46" s="1616"/>
      <c r="AN46" s="1616"/>
      <c r="AO46" s="1616"/>
      <c r="AP46" s="1616"/>
      <c r="AQ46" s="1616"/>
      <c r="AR46" s="1679"/>
      <c r="AS46" s="1722"/>
      <c r="AT46" s="1648"/>
      <c r="AU46" s="267"/>
      <c r="AV46" s="267"/>
      <c r="AW46" s="267"/>
      <c r="AX46" s="267"/>
      <c r="AY46" s="267"/>
      <c r="AZ46" s="267"/>
      <c r="BA46" s="267"/>
      <c r="BB46" s="267"/>
      <c r="BC46" s="267"/>
    </row>
    <row r="47" spans="1:55" ht="12.75" customHeight="1">
      <c r="A47" s="2063" t="s">
        <v>1004</v>
      </c>
      <c r="B47" s="2047" t="s">
        <v>34</v>
      </c>
      <c r="C47" s="1700"/>
      <c r="D47" s="1700"/>
      <c r="E47" s="1700"/>
      <c r="F47" s="1700"/>
      <c r="G47" s="1700"/>
      <c r="H47" s="1700"/>
      <c r="I47" s="1700"/>
      <c r="J47" s="1700"/>
      <c r="K47" s="1700"/>
      <c r="L47" s="1700"/>
      <c r="M47" s="1700"/>
      <c r="N47" s="1700"/>
      <c r="O47" s="1700"/>
      <c r="P47" s="1700"/>
      <c r="Q47" s="1700"/>
      <c r="R47" s="1700"/>
      <c r="S47" s="1700"/>
      <c r="T47" s="1700"/>
      <c r="U47" s="1700"/>
      <c r="V47" s="1700"/>
      <c r="W47" s="1700"/>
      <c r="X47" s="1700"/>
      <c r="Y47" s="1700"/>
      <c r="Z47" s="1700"/>
      <c r="AA47" s="1700"/>
      <c r="AB47" s="1700"/>
      <c r="AC47" s="1700"/>
      <c r="AD47" s="1700"/>
      <c r="AE47" s="1700"/>
      <c r="AF47" s="1700"/>
      <c r="AG47" s="1700"/>
      <c r="AH47" s="1700"/>
      <c r="AI47" s="1700"/>
      <c r="AJ47" s="1700"/>
      <c r="AK47" s="1700"/>
      <c r="AL47" s="1700"/>
      <c r="AM47" s="1700"/>
      <c r="AN47" s="1700"/>
      <c r="AO47" s="1700"/>
      <c r="AP47" s="1700"/>
      <c r="AQ47" s="1700"/>
      <c r="AR47" s="1700"/>
      <c r="AS47" s="1700"/>
      <c r="AT47" s="1874"/>
      <c r="AU47" s="267"/>
      <c r="AV47" s="267"/>
      <c r="AW47" s="267"/>
      <c r="AX47" s="267"/>
      <c r="AY47" s="267"/>
      <c r="AZ47" s="267"/>
      <c r="BA47" s="267"/>
      <c r="BB47" s="267"/>
      <c r="BC47" s="267"/>
    </row>
    <row r="48" spans="1:55" ht="138" customHeight="1">
      <c r="A48" s="1653"/>
      <c r="B48" s="2028">
        <v>1</v>
      </c>
      <c r="C48" s="2057" t="s">
        <v>1005</v>
      </c>
      <c r="D48" s="1720"/>
      <c r="E48" s="1720"/>
      <c r="F48" s="1720"/>
      <c r="G48" s="1721"/>
      <c r="H48" s="2042" t="s">
        <v>79</v>
      </c>
      <c r="I48" s="286" t="s">
        <v>47</v>
      </c>
      <c r="J48" s="288"/>
      <c r="K48" s="376">
        <v>0.05</v>
      </c>
      <c r="L48" s="376">
        <v>0.05</v>
      </c>
      <c r="M48" s="376">
        <v>0.1</v>
      </c>
      <c r="N48" s="376">
        <v>0.1</v>
      </c>
      <c r="O48" s="376">
        <v>0.15</v>
      </c>
      <c r="P48" s="376">
        <v>0.1</v>
      </c>
      <c r="Q48" s="376">
        <v>0.1</v>
      </c>
      <c r="R48" s="376">
        <v>0.1</v>
      </c>
      <c r="S48" s="376">
        <v>0.1</v>
      </c>
      <c r="T48" s="376">
        <v>0.15</v>
      </c>
      <c r="U48" s="288"/>
      <c r="V48" s="511">
        <f t="shared" ref="V48:V63" si="10">SUM(J48:U48)</f>
        <v>1</v>
      </c>
      <c r="W48" s="2077">
        <v>0.2</v>
      </c>
      <c r="X48" s="512">
        <f>V48*W48</f>
        <v>0.2</v>
      </c>
      <c r="Y48" s="2026" t="s">
        <v>1006</v>
      </c>
      <c r="Z48" s="1720"/>
      <c r="AA48" s="1721"/>
      <c r="AB48" s="2111" t="s">
        <v>1007</v>
      </c>
      <c r="AC48" s="2112"/>
      <c r="AD48" s="2113"/>
      <c r="AE48" s="2106" t="s">
        <v>1008</v>
      </c>
      <c r="AF48" s="2106" t="s">
        <v>1009</v>
      </c>
      <c r="AG48" s="2111" t="s">
        <v>1010</v>
      </c>
      <c r="AH48" s="2112"/>
      <c r="AI48" s="2112"/>
      <c r="AJ48" s="2113"/>
      <c r="AK48" s="2106" t="s">
        <v>1011</v>
      </c>
      <c r="AL48" s="2106" t="s">
        <v>1012</v>
      </c>
      <c r="AM48" s="2106" t="s">
        <v>1013</v>
      </c>
      <c r="AN48" s="2130" t="s">
        <v>1014</v>
      </c>
      <c r="AO48" s="2130" t="s">
        <v>1015</v>
      </c>
      <c r="AP48" s="2130" t="s">
        <v>1016</v>
      </c>
      <c r="AQ48" s="2130"/>
      <c r="AR48" s="2026" t="s">
        <v>1017</v>
      </c>
      <c r="AS48" s="1720"/>
      <c r="AT48" s="1872"/>
      <c r="AU48" s="267"/>
      <c r="AV48" s="267"/>
      <c r="AW48" s="267"/>
      <c r="AX48" s="267"/>
      <c r="AY48" s="267"/>
      <c r="AZ48" s="267"/>
      <c r="BA48" s="267"/>
      <c r="BB48" s="267"/>
      <c r="BC48" s="267"/>
    </row>
    <row r="49" spans="1:55" ht="108" customHeight="1">
      <c r="A49" s="1653"/>
      <c r="B49" s="1679"/>
      <c r="C49" s="1679"/>
      <c r="D49" s="1722"/>
      <c r="E49" s="1722"/>
      <c r="F49" s="1722"/>
      <c r="G49" s="1648"/>
      <c r="H49" s="2043"/>
      <c r="I49" s="293" t="s">
        <v>48</v>
      </c>
      <c r="J49" s="294"/>
      <c r="K49" s="379">
        <v>0.05</v>
      </c>
      <c r="L49" s="379">
        <v>0.05</v>
      </c>
      <c r="M49" s="379">
        <v>0.1</v>
      </c>
      <c r="N49" s="379">
        <v>0.1</v>
      </c>
      <c r="O49" s="379">
        <v>0.15</v>
      </c>
      <c r="P49" s="379">
        <v>0.1</v>
      </c>
      <c r="Q49" s="379">
        <v>0.1</v>
      </c>
      <c r="R49" s="379">
        <v>0.1</v>
      </c>
      <c r="S49" s="379">
        <v>0.1</v>
      </c>
      <c r="T49" s="379">
        <v>0.15</v>
      </c>
      <c r="U49" s="294"/>
      <c r="V49" s="509">
        <f t="shared" si="10"/>
        <v>1</v>
      </c>
      <c r="W49" s="1619"/>
      <c r="X49" s="510">
        <f>+V49*W48</f>
        <v>0.2</v>
      </c>
      <c r="Y49" s="1679"/>
      <c r="Z49" s="1722"/>
      <c r="AA49" s="1648"/>
      <c r="AB49" s="1679"/>
      <c r="AC49" s="1722"/>
      <c r="AD49" s="1648"/>
      <c r="AE49" s="1619"/>
      <c r="AF49" s="1619"/>
      <c r="AG49" s="1679"/>
      <c r="AH49" s="1722"/>
      <c r="AI49" s="1722"/>
      <c r="AJ49" s="1648"/>
      <c r="AK49" s="1619"/>
      <c r="AL49" s="1619"/>
      <c r="AM49" s="1619"/>
      <c r="AN49" s="1679"/>
      <c r="AO49" s="1679"/>
      <c r="AP49" s="1679"/>
      <c r="AQ49" s="1679"/>
      <c r="AR49" s="1679"/>
      <c r="AS49" s="1722"/>
      <c r="AT49" s="2067"/>
      <c r="AU49" s="267"/>
      <c r="AV49" s="267"/>
      <c r="AW49" s="267"/>
      <c r="AX49" s="267"/>
      <c r="AY49" s="267"/>
      <c r="AZ49" s="267"/>
      <c r="BA49" s="267"/>
      <c r="BB49" s="267"/>
      <c r="BC49" s="267"/>
    </row>
    <row r="50" spans="1:55" ht="67.5" customHeight="1">
      <c r="A50" s="1653"/>
      <c r="B50" s="2028">
        <v>2</v>
      </c>
      <c r="C50" s="2057" t="s">
        <v>1018</v>
      </c>
      <c r="D50" s="1720"/>
      <c r="E50" s="1720"/>
      <c r="F50" s="1720"/>
      <c r="G50" s="1721"/>
      <c r="H50" s="2042" t="s">
        <v>79</v>
      </c>
      <c r="I50" s="286" t="s">
        <v>47</v>
      </c>
      <c r="J50" s="288"/>
      <c r="K50" s="376">
        <v>0.05</v>
      </c>
      <c r="L50" s="376">
        <v>0.05</v>
      </c>
      <c r="M50" s="376">
        <v>0.1</v>
      </c>
      <c r="N50" s="376">
        <v>0.1</v>
      </c>
      <c r="O50" s="376">
        <v>0.15</v>
      </c>
      <c r="P50" s="376">
        <v>0.1</v>
      </c>
      <c r="Q50" s="376">
        <v>0.1</v>
      </c>
      <c r="R50" s="376">
        <v>0.1</v>
      </c>
      <c r="S50" s="376">
        <v>0.1</v>
      </c>
      <c r="T50" s="376">
        <v>0.15</v>
      </c>
      <c r="U50" s="288"/>
      <c r="V50" s="511">
        <f t="shared" si="10"/>
        <v>1</v>
      </c>
      <c r="W50" s="2077">
        <v>0.2</v>
      </c>
      <c r="X50" s="512">
        <f>V50*W50</f>
        <v>0.2</v>
      </c>
      <c r="Y50" s="2026" t="s">
        <v>1019</v>
      </c>
      <c r="Z50" s="1720"/>
      <c r="AA50" s="1721"/>
      <c r="AB50" s="2111" t="s">
        <v>1020</v>
      </c>
      <c r="AC50" s="2112"/>
      <c r="AD50" s="2113"/>
      <c r="AE50" s="2106" t="s">
        <v>1021</v>
      </c>
      <c r="AF50" s="2106" t="s">
        <v>1022</v>
      </c>
      <c r="AG50" s="2111" t="s">
        <v>1023</v>
      </c>
      <c r="AH50" s="2112"/>
      <c r="AI50" s="2112"/>
      <c r="AJ50" s="2113"/>
      <c r="AK50" s="2106" t="s">
        <v>1024</v>
      </c>
      <c r="AL50" s="2106" t="s">
        <v>1025</v>
      </c>
      <c r="AM50" s="2106" t="s">
        <v>1026</v>
      </c>
      <c r="AN50" s="2130" t="s">
        <v>1027</v>
      </c>
      <c r="AO50" s="2130" t="s">
        <v>1028</v>
      </c>
      <c r="AP50" s="2130" t="s">
        <v>1029</v>
      </c>
      <c r="AQ50" s="2130"/>
      <c r="AR50" s="2026" t="s">
        <v>1030</v>
      </c>
      <c r="AS50" s="1720"/>
      <c r="AT50" s="1872"/>
      <c r="AU50" s="267"/>
      <c r="AV50" s="267"/>
      <c r="AW50" s="267"/>
      <c r="AX50" s="267"/>
      <c r="AY50" s="267"/>
      <c r="AZ50" s="267"/>
      <c r="BA50" s="267"/>
      <c r="BB50" s="267"/>
      <c r="BC50" s="267"/>
    </row>
    <row r="51" spans="1:55" ht="58.5" customHeight="1">
      <c r="A51" s="1653"/>
      <c r="B51" s="1679"/>
      <c r="C51" s="1679"/>
      <c r="D51" s="1722"/>
      <c r="E51" s="1722"/>
      <c r="F51" s="1722"/>
      <c r="G51" s="1648"/>
      <c r="H51" s="2043"/>
      <c r="I51" s="293" t="s">
        <v>48</v>
      </c>
      <c r="J51" s="294"/>
      <c r="K51" s="379">
        <v>0.05</v>
      </c>
      <c r="L51" s="379">
        <v>0.05</v>
      </c>
      <c r="M51" s="379">
        <v>0.1</v>
      </c>
      <c r="N51" s="379">
        <v>0.1</v>
      </c>
      <c r="O51" s="379">
        <v>0.15</v>
      </c>
      <c r="P51" s="379">
        <v>0.1</v>
      </c>
      <c r="Q51" s="379">
        <v>0.1</v>
      </c>
      <c r="R51" s="379">
        <v>0.1</v>
      </c>
      <c r="S51" s="379">
        <v>0.1</v>
      </c>
      <c r="T51" s="379">
        <v>0.15</v>
      </c>
      <c r="U51" s="294"/>
      <c r="V51" s="509">
        <f t="shared" si="10"/>
        <v>1</v>
      </c>
      <c r="W51" s="1619"/>
      <c r="X51" s="510">
        <f>+V51*W50</f>
        <v>0.2</v>
      </c>
      <c r="Y51" s="1679"/>
      <c r="Z51" s="1722"/>
      <c r="AA51" s="1648"/>
      <c r="AB51" s="1679"/>
      <c r="AC51" s="1722"/>
      <c r="AD51" s="1648"/>
      <c r="AE51" s="1619"/>
      <c r="AF51" s="1619"/>
      <c r="AG51" s="1679"/>
      <c r="AH51" s="1722"/>
      <c r="AI51" s="1722"/>
      <c r="AJ51" s="1648"/>
      <c r="AK51" s="1619"/>
      <c r="AL51" s="1619"/>
      <c r="AM51" s="1619"/>
      <c r="AN51" s="1679"/>
      <c r="AO51" s="1679"/>
      <c r="AP51" s="1679"/>
      <c r="AQ51" s="1679"/>
      <c r="AR51" s="1679"/>
      <c r="AS51" s="1722"/>
      <c r="AT51" s="2067"/>
      <c r="AU51" s="267"/>
      <c r="AV51" s="267"/>
      <c r="AW51" s="267"/>
      <c r="AX51" s="267"/>
      <c r="AY51" s="267"/>
      <c r="AZ51" s="267"/>
      <c r="BA51" s="267"/>
      <c r="BB51" s="267"/>
      <c r="BC51" s="267"/>
    </row>
    <row r="52" spans="1:55" ht="98.25" customHeight="1">
      <c r="A52" s="1653"/>
      <c r="B52" s="2028">
        <v>3</v>
      </c>
      <c r="C52" s="2057" t="s">
        <v>1031</v>
      </c>
      <c r="D52" s="1720"/>
      <c r="E52" s="1720"/>
      <c r="F52" s="1720"/>
      <c r="G52" s="1721"/>
      <c r="H52" s="2042" t="s">
        <v>79</v>
      </c>
      <c r="I52" s="286" t="s">
        <v>47</v>
      </c>
      <c r="J52" s="288"/>
      <c r="K52" s="376">
        <v>0.05</v>
      </c>
      <c r="L52" s="376">
        <v>0.05</v>
      </c>
      <c r="M52" s="376">
        <v>0.1</v>
      </c>
      <c r="N52" s="376">
        <v>0.1</v>
      </c>
      <c r="O52" s="376">
        <v>0.15</v>
      </c>
      <c r="P52" s="376">
        <v>0.1</v>
      </c>
      <c r="Q52" s="376">
        <v>0.1</v>
      </c>
      <c r="R52" s="376">
        <v>0.1</v>
      </c>
      <c r="S52" s="376">
        <v>0.1</v>
      </c>
      <c r="T52" s="376">
        <v>0.15</v>
      </c>
      <c r="U52" s="288"/>
      <c r="V52" s="511">
        <f t="shared" si="10"/>
        <v>1</v>
      </c>
      <c r="W52" s="2077">
        <v>0.2</v>
      </c>
      <c r="X52" s="512">
        <f>V52*W52</f>
        <v>0.2</v>
      </c>
      <c r="Y52" s="2026" t="s">
        <v>1032</v>
      </c>
      <c r="Z52" s="1720"/>
      <c r="AA52" s="1721"/>
      <c r="AB52" s="2111" t="s">
        <v>1033</v>
      </c>
      <c r="AC52" s="2112"/>
      <c r="AD52" s="2113"/>
      <c r="AE52" s="2106" t="s">
        <v>1034</v>
      </c>
      <c r="AF52" s="2106" t="s">
        <v>1035</v>
      </c>
      <c r="AG52" s="2111" t="s">
        <v>1036</v>
      </c>
      <c r="AH52" s="2112"/>
      <c r="AI52" s="2112"/>
      <c r="AJ52" s="2113"/>
      <c r="AK52" s="2106" t="s">
        <v>1037</v>
      </c>
      <c r="AL52" s="2106" t="s">
        <v>1038</v>
      </c>
      <c r="AM52" s="2106" t="s">
        <v>1039</v>
      </c>
      <c r="AN52" s="2130" t="s">
        <v>1040</v>
      </c>
      <c r="AO52" s="2130" t="s">
        <v>1041</v>
      </c>
      <c r="AP52" s="2130" t="s">
        <v>1042</v>
      </c>
      <c r="AQ52" s="2130"/>
      <c r="AR52" s="2026" t="s">
        <v>1043</v>
      </c>
      <c r="AS52" s="1720"/>
      <c r="AT52" s="1872"/>
      <c r="AU52" s="267"/>
      <c r="AV52" s="267"/>
      <c r="AW52" s="267"/>
      <c r="AX52" s="267"/>
      <c r="AY52" s="267"/>
      <c r="AZ52" s="267"/>
      <c r="BA52" s="267"/>
      <c r="BB52" s="267"/>
      <c r="BC52" s="267"/>
    </row>
    <row r="53" spans="1:55" ht="54" customHeight="1">
      <c r="A53" s="1653"/>
      <c r="B53" s="1679"/>
      <c r="C53" s="1679"/>
      <c r="D53" s="1722"/>
      <c r="E53" s="1722"/>
      <c r="F53" s="1722"/>
      <c r="G53" s="1648"/>
      <c r="H53" s="2043"/>
      <c r="I53" s="293" t="s">
        <v>48</v>
      </c>
      <c r="J53" s="294"/>
      <c r="K53" s="379">
        <v>0.05</v>
      </c>
      <c r="L53" s="379">
        <v>0.05</v>
      </c>
      <c r="M53" s="379">
        <v>0.1</v>
      </c>
      <c r="N53" s="379">
        <v>0.1</v>
      </c>
      <c r="O53" s="379">
        <v>0.15</v>
      </c>
      <c r="P53" s="379">
        <v>0.15</v>
      </c>
      <c r="Q53" s="379">
        <v>0.1</v>
      </c>
      <c r="R53" s="379">
        <v>0.1</v>
      </c>
      <c r="S53" s="379">
        <v>0.1</v>
      </c>
      <c r="T53" s="379">
        <v>0.1</v>
      </c>
      <c r="U53" s="294"/>
      <c r="V53" s="509">
        <f t="shared" si="10"/>
        <v>1</v>
      </c>
      <c r="W53" s="1619"/>
      <c r="X53" s="510">
        <f>+V53*W52</f>
        <v>0.2</v>
      </c>
      <c r="Y53" s="1679"/>
      <c r="Z53" s="1722"/>
      <c r="AA53" s="1648"/>
      <c r="AB53" s="1679"/>
      <c r="AC53" s="1722"/>
      <c r="AD53" s="1648"/>
      <c r="AE53" s="1619"/>
      <c r="AF53" s="1619"/>
      <c r="AG53" s="1679"/>
      <c r="AH53" s="1722"/>
      <c r="AI53" s="1722"/>
      <c r="AJ53" s="1648"/>
      <c r="AK53" s="1619"/>
      <c r="AL53" s="1619"/>
      <c r="AM53" s="1619"/>
      <c r="AN53" s="1679"/>
      <c r="AO53" s="1679"/>
      <c r="AP53" s="1679"/>
      <c r="AQ53" s="1679"/>
      <c r="AR53" s="1679"/>
      <c r="AS53" s="1722"/>
      <c r="AT53" s="2067"/>
      <c r="AU53" s="267"/>
      <c r="AV53" s="267"/>
      <c r="AW53" s="267"/>
      <c r="AX53" s="267"/>
      <c r="AY53" s="267"/>
      <c r="AZ53" s="267"/>
      <c r="BA53" s="267"/>
      <c r="BB53" s="267"/>
      <c r="BC53" s="267"/>
    </row>
    <row r="54" spans="1:55" ht="60" customHeight="1">
      <c r="A54" s="1653"/>
      <c r="B54" s="2028">
        <v>4</v>
      </c>
      <c r="C54" s="2057" t="s">
        <v>1044</v>
      </c>
      <c r="D54" s="1720"/>
      <c r="E54" s="1720"/>
      <c r="F54" s="1720"/>
      <c r="G54" s="1721"/>
      <c r="H54" s="2042" t="s">
        <v>79</v>
      </c>
      <c r="I54" s="286" t="s">
        <v>47</v>
      </c>
      <c r="J54" s="288"/>
      <c r="K54" s="376">
        <v>0.1</v>
      </c>
      <c r="L54" s="376">
        <v>0.2</v>
      </c>
      <c r="M54" s="376">
        <v>0.2</v>
      </c>
      <c r="N54" s="376">
        <v>0.2</v>
      </c>
      <c r="O54" s="376">
        <v>0.2</v>
      </c>
      <c r="P54" s="376">
        <v>0.1</v>
      </c>
      <c r="Q54" s="288"/>
      <c r="R54" s="288"/>
      <c r="S54" s="288"/>
      <c r="T54" s="288"/>
      <c r="U54" s="288"/>
      <c r="V54" s="511">
        <f t="shared" si="10"/>
        <v>0.99999999999999989</v>
      </c>
      <c r="W54" s="2077">
        <v>0.2</v>
      </c>
      <c r="X54" s="512">
        <f>V54*W54</f>
        <v>0.19999999999999998</v>
      </c>
      <c r="Y54" s="2026" t="s">
        <v>1045</v>
      </c>
      <c r="Z54" s="1720"/>
      <c r="AA54" s="1721"/>
      <c r="AB54" s="2111" t="s">
        <v>1046</v>
      </c>
      <c r="AC54" s="2112"/>
      <c r="AD54" s="2113"/>
      <c r="AE54" s="2106" t="s">
        <v>1047</v>
      </c>
      <c r="AF54" s="2106" t="s">
        <v>1048</v>
      </c>
      <c r="AG54" s="2111" t="s">
        <v>1049</v>
      </c>
      <c r="AH54" s="2112"/>
      <c r="AI54" s="2112"/>
      <c r="AJ54" s="2113"/>
      <c r="AK54" s="2106" t="s">
        <v>1050</v>
      </c>
      <c r="AL54" s="2106"/>
      <c r="AM54" s="2106"/>
      <c r="AN54" s="2130" t="s">
        <v>1050</v>
      </c>
      <c r="AO54" s="2130"/>
      <c r="AP54" s="2130"/>
      <c r="AQ54" s="2130"/>
      <c r="AR54" s="2026"/>
      <c r="AS54" s="1720"/>
      <c r="AT54" s="1872"/>
      <c r="AU54" s="267"/>
      <c r="AV54" s="267"/>
      <c r="AW54" s="267"/>
      <c r="AX54" s="267"/>
      <c r="AY54" s="267"/>
      <c r="AZ54" s="267"/>
      <c r="BA54" s="267"/>
      <c r="BB54" s="267"/>
      <c r="BC54" s="267"/>
    </row>
    <row r="55" spans="1:55" ht="60" customHeight="1">
      <c r="A55" s="1653"/>
      <c r="B55" s="1679"/>
      <c r="C55" s="1679"/>
      <c r="D55" s="1722"/>
      <c r="E55" s="1722"/>
      <c r="F55" s="1722"/>
      <c r="G55" s="1648"/>
      <c r="H55" s="2043"/>
      <c r="I55" s="293" t="s">
        <v>48</v>
      </c>
      <c r="J55" s="294"/>
      <c r="K55" s="379">
        <v>0.1</v>
      </c>
      <c r="L55" s="379">
        <v>0.2</v>
      </c>
      <c r="M55" s="379">
        <v>0.2</v>
      </c>
      <c r="N55" s="379">
        <v>0.2</v>
      </c>
      <c r="O55" s="379">
        <v>0.2</v>
      </c>
      <c r="P55" s="379">
        <v>0.1</v>
      </c>
      <c r="Q55" s="294"/>
      <c r="R55" s="294"/>
      <c r="S55" s="294"/>
      <c r="T55" s="294"/>
      <c r="U55" s="294"/>
      <c r="V55" s="509">
        <f t="shared" si="10"/>
        <v>0.99999999999999989</v>
      </c>
      <c r="W55" s="1619"/>
      <c r="X55" s="510">
        <f>+V55*W54</f>
        <v>0.19999999999999998</v>
      </c>
      <c r="Y55" s="1679"/>
      <c r="Z55" s="1722"/>
      <c r="AA55" s="1648"/>
      <c r="AB55" s="1679"/>
      <c r="AC55" s="1722"/>
      <c r="AD55" s="1648"/>
      <c r="AE55" s="1619"/>
      <c r="AF55" s="1619"/>
      <c r="AG55" s="1679"/>
      <c r="AH55" s="1722"/>
      <c r="AI55" s="1722"/>
      <c r="AJ55" s="1648"/>
      <c r="AK55" s="1619"/>
      <c r="AL55" s="1619"/>
      <c r="AM55" s="1619"/>
      <c r="AN55" s="1679"/>
      <c r="AO55" s="1679"/>
      <c r="AP55" s="1679"/>
      <c r="AQ55" s="1679"/>
      <c r="AR55" s="1679"/>
      <c r="AS55" s="1722"/>
      <c r="AT55" s="2067"/>
      <c r="AU55" s="267"/>
      <c r="AV55" s="267"/>
      <c r="AW55" s="267"/>
      <c r="AX55" s="267"/>
      <c r="AY55" s="267"/>
      <c r="AZ55" s="267"/>
      <c r="BA55" s="267"/>
      <c r="BB55" s="267"/>
      <c r="BC55" s="267"/>
    </row>
    <row r="56" spans="1:55" ht="78" customHeight="1">
      <c r="A56" s="1653"/>
      <c r="B56" s="2028">
        <v>5</v>
      </c>
      <c r="C56" s="2057" t="s">
        <v>1051</v>
      </c>
      <c r="D56" s="1720"/>
      <c r="E56" s="1720"/>
      <c r="F56" s="1720"/>
      <c r="G56" s="1721"/>
      <c r="H56" s="2042" t="s">
        <v>79</v>
      </c>
      <c r="I56" s="286" t="s">
        <v>47</v>
      </c>
      <c r="J56" s="288"/>
      <c r="K56" s="376">
        <v>0.1</v>
      </c>
      <c r="L56" s="376">
        <v>0.1</v>
      </c>
      <c r="M56" s="376">
        <v>0.2</v>
      </c>
      <c r="N56" s="376">
        <v>0.2</v>
      </c>
      <c r="O56" s="376">
        <v>0.2</v>
      </c>
      <c r="P56" s="376">
        <v>0.2</v>
      </c>
      <c r="Q56" s="288"/>
      <c r="R56" s="288"/>
      <c r="S56" s="288"/>
      <c r="T56" s="288"/>
      <c r="U56" s="288"/>
      <c r="V56" s="511">
        <f t="shared" si="10"/>
        <v>1</v>
      </c>
      <c r="W56" s="2077">
        <v>0.2</v>
      </c>
      <c r="X56" s="512">
        <f>V56*W56</f>
        <v>0.2</v>
      </c>
      <c r="Y56" s="2026" t="s">
        <v>1052</v>
      </c>
      <c r="Z56" s="1720"/>
      <c r="AA56" s="1721"/>
      <c r="AB56" s="2111" t="s">
        <v>1053</v>
      </c>
      <c r="AC56" s="2112"/>
      <c r="AD56" s="2113"/>
      <c r="AE56" s="2106" t="s">
        <v>1054</v>
      </c>
      <c r="AF56" s="2106" t="s">
        <v>1055</v>
      </c>
      <c r="AG56" s="2111" t="s">
        <v>1056</v>
      </c>
      <c r="AH56" s="2112"/>
      <c r="AI56" s="2112"/>
      <c r="AJ56" s="2113"/>
      <c r="AK56" s="2106" t="s">
        <v>1057</v>
      </c>
      <c r="AL56" s="2106"/>
      <c r="AM56" s="2106"/>
      <c r="AN56" s="2130" t="s">
        <v>1057</v>
      </c>
      <c r="AO56" s="2130"/>
      <c r="AP56" s="2130"/>
      <c r="AQ56" s="2130"/>
      <c r="AR56" s="2026"/>
      <c r="AS56" s="1720"/>
      <c r="AT56" s="1872"/>
      <c r="AU56" s="267"/>
      <c r="AV56" s="267"/>
      <c r="AW56" s="267"/>
      <c r="AX56" s="267"/>
      <c r="AY56" s="267"/>
      <c r="AZ56" s="267"/>
      <c r="BA56" s="267"/>
      <c r="BB56" s="267"/>
      <c r="BC56" s="267"/>
    </row>
    <row r="57" spans="1:55" ht="78" customHeight="1">
      <c r="A57" s="1653"/>
      <c r="B57" s="1679"/>
      <c r="C57" s="1679"/>
      <c r="D57" s="1722"/>
      <c r="E57" s="1722"/>
      <c r="F57" s="1722"/>
      <c r="G57" s="1648"/>
      <c r="H57" s="2043"/>
      <c r="I57" s="293" t="s">
        <v>48</v>
      </c>
      <c r="J57" s="294"/>
      <c r="K57" s="379">
        <v>0.1</v>
      </c>
      <c r="L57" s="379">
        <v>0.1</v>
      </c>
      <c r="M57" s="379">
        <v>0.2</v>
      </c>
      <c r="N57" s="379">
        <v>0.2</v>
      </c>
      <c r="O57" s="379">
        <v>0.2</v>
      </c>
      <c r="P57" s="379">
        <v>0.2</v>
      </c>
      <c r="Q57" s="294"/>
      <c r="R57" s="294"/>
      <c r="S57" s="294"/>
      <c r="T57" s="294"/>
      <c r="U57" s="294"/>
      <c r="V57" s="509">
        <f t="shared" si="10"/>
        <v>1</v>
      </c>
      <c r="W57" s="1619"/>
      <c r="X57" s="510">
        <f>+V57*W56</f>
        <v>0.2</v>
      </c>
      <c r="Y57" s="1679"/>
      <c r="Z57" s="1722"/>
      <c r="AA57" s="1648"/>
      <c r="AB57" s="1679"/>
      <c r="AC57" s="1722"/>
      <c r="AD57" s="1648"/>
      <c r="AE57" s="1619"/>
      <c r="AF57" s="1619"/>
      <c r="AG57" s="1679"/>
      <c r="AH57" s="1722"/>
      <c r="AI57" s="1722"/>
      <c r="AJ57" s="1648"/>
      <c r="AK57" s="1619"/>
      <c r="AL57" s="1619"/>
      <c r="AM57" s="1619"/>
      <c r="AN57" s="1679"/>
      <c r="AO57" s="1679"/>
      <c r="AP57" s="1679"/>
      <c r="AQ57" s="1679"/>
      <c r="AR57" s="1679"/>
      <c r="AS57" s="1722"/>
      <c r="AT57" s="2067"/>
      <c r="AU57" s="267"/>
      <c r="AV57" s="267"/>
      <c r="AW57" s="267"/>
      <c r="AX57" s="267"/>
      <c r="AY57" s="267"/>
      <c r="AZ57" s="267"/>
      <c r="BA57" s="267"/>
      <c r="BB57" s="267"/>
      <c r="BC57" s="267"/>
    </row>
    <row r="58" spans="1:55" ht="12.75" hidden="1" customHeight="1">
      <c r="A58" s="1653"/>
      <c r="B58" s="2028">
        <v>6</v>
      </c>
      <c r="C58" s="2057"/>
      <c r="D58" s="1720"/>
      <c r="E58" s="1720"/>
      <c r="F58" s="1720"/>
      <c r="G58" s="1721"/>
      <c r="H58" s="2042" t="s">
        <v>79</v>
      </c>
      <c r="I58" s="286" t="s">
        <v>47</v>
      </c>
      <c r="J58" s="316"/>
      <c r="K58" s="376"/>
      <c r="L58" s="376"/>
      <c r="M58" s="376"/>
      <c r="N58" s="376"/>
      <c r="O58" s="376"/>
      <c r="P58" s="376"/>
      <c r="Q58" s="316"/>
      <c r="R58" s="316"/>
      <c r="S58" s="316"/>
      <c r="T58" s="316"/>
      <c r="U58" s="316"/>
      <c r="V58" s="511">
        <f t="shared" si="10"/>
        <v>0</v>
      </c>
      <c r="W58" s="2077"/>
      <c r="X58" s="512">
        <f>V58*W58</f>
        <v>0</v>
      </c>
      <c r="Y58" s="2028"/>
      <c r="Z58" s="1720"/>
      <c r="AA58" s="1721"/>
      <c r="AB58" s="2028"/>
      <c r="AC58" s="1720"/>
      <c r="AD58" s="1721"/>
      <c r="AE58" s="318"/>
      <c r="AF58" s="318"/>
      <c r="AG58" s="2028"/>
      <c r="AH58" s="1720"/>
      <c r="AI58" s="1720"/>
      <c r="AJ58" s="1721"/>
      <c r="AK58" s="318"/>
      <c r="AL58" s="318"/>
      <c r="AM58" s="318"/>
      <c r="AN58" s="319"/>
      <c r="AO58" s="319"/>
      <c r="AP58" s="319"/>
      <c r="AQ58" s="319"/>
      <c r="AR58" s="2028"/>
      <c r="AS58" s="1720"/>
      <c r="AT58" s="1872"/>
      <c r="AU58" s="267"/>
      <c r="AV58" s="267"/>
      <c r="AW58" s="267"/>
      <c r="AX58" s="267"/>
      <c r="AY58" s="267"/>
      <c r="AZ58" s="267"/>
      <c r="BA58" s="267"/>
      <c r="BB58" s="267"/>
      <c r="BC58" s="267"/>
    </row>
    <row r="59" spans="1:55" ht="12.75" hidden="1" customHeight="1">
      <c r="A59" s="1653"/>
      <c r="B59" s="1679"/>
      <c r="C59" s="1679"/>
      <c r="D59" s="1722"/>
      <c r="E59" s="1722"/>
      <c r="F59" s="1722"/>
      <c r="G59" s="1648"/>
      <c r="H59" s="2043"/>
      <c r="I59" s="293" t="s">
        <v>48</v>
      </c>
      <c r="J59" s="316"/>
      <c r="K59" s="376"/>
      <c r="L59" s="376"/>
      <c r="M59" s="376"/>
      <c r="N59" s="376"/>
      <c r="O59" s="376"/>
      <c r="P59" s="376"/>
      <c r="Q59" s="316"/>
      <c r="R59" s="316"/>
      <c r="S59" s="316"/>
      <c r="T59" s="316"/>
      <c r="U59" s="316"/>
      <c r="V59" s="530">
        <f t="shared" si="10"/>
        <v>0</v>
      </c>
      <c r="W59" s="1619"/>
      <c r="X59" s="510">
        <f>+V59*W58</f>
        <v>0</v>
      </c>
      <c r="Y59" s="1679"/>
      <c r="Z59" s="1722"/>
      <c r="AA59" s="1648"/>
      <c r="AB59" s="1679"/>
      <c r="AC59" s="1722"/>
      <c r="AD59" s="1648"/>
      <c r="AE59" s="318"/>
      <c r="AF59" s="318"/>
      <c r="AG59" s="1679"/>
      <c r="AH59" s="1722"/>
      <c r="AI59" s="1722"/>
      <c r="AJ59" s="1648"/>
      <c r="AK59" s="318"/>
      <c r="AL59" s="318"/>
      <c r="AM59" s="318"/>
      <c r="AN59" s="319"/>
      <c r="AO59" s="319"/>
      <c r="AP59" s="319"/>
      <c r="AQ59" s="319"/>
      <c r="AR59" s="1679"/>
      <c r="AS59" s="1722"/>
      <c r="AT59" s="2067"/>
      <c r="AU59" s="267"/>
      <c r="AV59" s="267"/>
      <c r="AW59" s="267"/>
      <c r="AX59" s="267"/>
      <c r="AY59" s="267"/>
      <c r="AZ59" s="267"/>
      <c r="BA59" s="267"/>
      <c r="BB59" s="267"/>
      <c r="BC59" s="267"/>
    </row>
    <row r="60" spans="1:55" ht="12.75" hidden="1" customHeight="1">
      <c r="A60" s="1653"/>
      <c r="B60" s="2028">
        <v>7</v>
      </c>
      <c r="C60" s="2057"/>
      <c r="D60" s="1720"/>
      <c r="E60" s="1720"/>
      <c r="F60" s="1720"/>
      <c r="G60" s="1721"/>
      <c r="H60" s="2042" t="s">
        <v>79</v>
      </c>
      <c r="I60" s="286" t="s">
        <v>47</v>
      </c>
      <c r="J60" s="316"/>
      <c r="K60" s="376"/>
      <c r="L60" s="376"/>
      <c r="M60" s="376"/>
      <c r="N60" s="376"/>
      <c r="O60" s="376"/>
      <c r="P60" s="376"/>
      <c r="Q60" s="316"/>
      <c r="R60" s="316"/>
      <c r="S60" s="316"/>
      <c r="T60" s="316"/>
      <c r="U60" s="316"/>
      <c r="V60" s="511">
        <f t="shared" si="10"/>
        <v>0</v>
      </c>
      <c r="W60" s="2077"/>
      <c r="X60" s="512">
        <f>V60*W60</f>
        <v>0</v>
      </c>
      <c r="Y60" s="2028"/>
      <c r="Z60" s="1720"/>
      <c r="AA60" s="1721"/>
      <c r="AB60" s="2028"/>
      <c r="AC60" s="1720"/>
      <c r="AD60" s="1721"/>
      <c r="AE60" s="318"/>
      <c r="AF60" s="318"/>
      <c r="AG60" s="2028"/>
      <c r="AH60" s="1720"/>
      <c r="AI60" s="1720"/>
      <c r="AJ60" s="1721"/>
      <c r="AK60" s="318"/>
      <c r="AL60" s="318"/>
      <c r="AM60" s="318"/>
      <c r="AN60" s="319"/>
      <c r="AO60" s="319"/>
      <c r="AP60" s="319"/>
      <c r="AQ60" s="319"/>
      <c r="AR60" s="2028"/>
      <c r="AS60" s="1720"/>
      <c r="AT60" s="1872"/>
      <c r="AU60" s="267"/>
      <c r="AV60" s="267"/>
      <c r="AW60" s="267"/>
      <c r="AX60" s="267"/>
      <c r="AY60" s="267"/>
      <c r="AZ60" s="267"/>
      <c r="BA60" s="267"/>
      <c r="BB60" s="267"/>
      <c r="BC60" s="267"/>
    </row>
    <row r="61" spans="1:55" ht="12.75" hidden="1" customHeight="1">
      <c r="A61" s="1814"/>
      <c r="B61" s="1678"/>
      <c r="C61" s="1679"/>
      <c r="D61" s="1722"/>
      <c r="E61" s="1722"/>
      <c r="F61" s="1722"/>
      <c r="G61" s="1648"/>
      <c r="H61" s="2079"/>
      <c r="I61" s="321" t="s">
        <v>48</v>
      </c>
      <c r="J61" s="316"/>
      <c r="K61" s="317"/>
      <c r="L61" s="317"/>
      <c r="M61" s="317"/>
      <c r="N61" s="317"/>
      <c r="O61" s="317"/>
      <c r="P61" s="317"/>
      <c r="Q61" s="316"/>
      <c r="R61" s="316"/>
      <c r="S61" s="316"/>
      <c r="T61" s="316"/>
      <c r="U61" s="316"/>
      <c r="V61" s="516">
        <f t="shared" si="10"/>
        <v>0</v>
      </c>
      <c r="W61" s="2078"/>
      <c r="X61" s="517">
        <f>+V61*W60</f>
        <v>0</v>
      </c>
      <c r="Y61" s="1679"/>
      <c r="Z61" s="1722"/>
      <c r="AA61" s="1648"/>
      <c r="AB61" s="1679"/>
      <c r="AC61" s="1722"/>
      <c r="AD61" s="1648"/>
      <c r="AE61" s="318"/>
      <c r="AF61" s="318"/>
      <c r="AG61" s="1679"/>
      <c r="AH61" s="1722"/>
      <c r="AI61" s="1722"/>
      <c r="AJ61" s="1648"/>
      <c r="AK61" s="318"/>
      <c r="AL61" s="318"/>
      <c r="AM61" s="318"/>
      <c r="AN61" s="319"/>
      <c r="AO61" s="319"/>
      <c r="AP61" s="319"/>
      <c r="AQ61" s="319"/>
      <c r="AR61" s="1679"/>
      <c r="AS61" s="1722"/>
      <c r="AT61" s="2067"/>
      <c r="AU61" s="267"/>
      <c r="AV61" s="267"/>
      <c r="AW61" s="267"/>
      <c r="AX61" s="267"/>
      <c r="AY61" s="267"/>
      <c r="AZ61" s="267"/>
      <c r="BA61" s="267"/>
      <c r="BB61" s="267"/>
      <c r="BC61" s="267"/>
    </row>
    <row r="62" spans="1:55" ht="12.75" customHeight="1">
      <c r="A62" s="2046"/>
      <c r="B62" s="2060" t="s">
        <v>103</v>
      </c>
      <c r="C62" s="1720"/>
      <c r="D62" s="1720"/>
      <c r="E62" s="1720"/>
      <c r="F62" s="1720"/>
      <c r="G62" s="1721"/>
      <c r="H62" s="2083" t="s">
        <v>79</v>
      </c>
      <c r="I62" s="326" t="s">
        <v>47</v>
      </c>
      <c r="J62" s="381">
        <f>+J48*$W$8+J50*$W$10+J52*$W$12+J54*$W$14+J56*$W$16+J58*$W$18+J60*$W$20</f>
        <v>0</v>
      </c>
      <c r="K62" s="381">
        <f t="shared" ref="K62:T62" si="11">+K48*$W$48+K50*$W$50+K52*$W$52+K54*$W$54+K56*$W$56+K58*$W$58+K60*$W$60</f>
        <v>7.0000000000000007E-2</v>
      </c>
      <c r="L62" s="381">
        <f t="shared" si="11"/>
        <v>9.0000000000000011E-2</v>
      </c>
      <c r="M62" s="381">
        <f t="shared" si="11"/>
        <v>0.14000000000000001</v>
      </c>
      <c r="N62" s="381">
        <f t="shared" si="11"/>
        <v>0.14000000000000001</v>
      </c>
      <c r="O62" s="381">
        <f t="shared" si="11"/>
        <v>0.17</v>
      </c>
      <c r="P62" s="381">
        <f t="shared" si="11"/>
        <v>0.12000000000000002</v>
      </c>
      <c r="Q62" s="381">
        <f t="shared" si="11"/>
        <v>6.0000000000000012E-2</v>
      </c>
      <c r="R62" s="381">
        <f t="shared" si="11"/>
        <v>6.0000000000000012E-2</v>
      </c>
      <c r="S62" s="381">
        <f t="shared" si="11"/>
        <v>6.0000000000000012E-2</v>
      </c>
      <c r="T62" s="381">
        <f t="shared" si="11"/>
        <v>0.09</v>
      </c>
      <c r="U62" s="381">
        <f>+U48*$W$8+U50*$W$10+U52*$W$12+U54*$W$14+U56*$W$16+U58*$W$18+U60*$W$20</f>
        <v>0</v>
      </c>
      <c r="V62" s="354">
        <f t="shared" si="10"/>
        <v>1.0000000000000002</v>
      </c>
      <c r="W62" s="2076">
        <f>SUM(W48+W50+W52+W54+W56+W58+W60)</f>
        <v>1</v>
      </c>
      <c r="X62" s="354">
        <f>V62*W62</f>
        <v>1.0000000000000002</v>
      </c>
      <c r="Y62" s="2034"/>
      <c r="Z62" s="1720"/>
      <c r="AA62" s="1721"/>
      <c r="AB62" s="2034"/>
      <c r="AC62" s="1720"/>
      <c r="AD62" s="1721"/>
      <c r="AE62" s="2033"/>
      <c r="AF62" s="2033"/>
      <c r="AG62" s="2034"/>
      <c r="AH62" s="1720"/>
      <c r="AI62" s="1720"/>
      <c r="AJ62" s="1721"/>
      <c r="AK62" s="2033"/>
      <c r="AL62" s="2033"/>
      <c r="AM62" s="2033"/>
      <c r="AN62" s="2033"/>
      <c r="AO62" s="2033"/>
      <c r="AP62" s="2033"/>
      <c r="AQ62" s="2033"/>
      <c r="AR62" s="2034"/>
      <c r="AS62" s="1720"/>
      <c r="AT62" s="1721"/>
      <c r="AU62" s="332"/>
      <c r="AV62" s="267"/>
      <c r="AW62" s="267"/>
      <c r="AX62" s="267"/>
      <c r="AY62" s="267"/>
      <c r="AZ62" s="267"/>
      <c r="BA62" s="267"/>
      <c r="BB62" s="267"/>
      <c r="BC62" s="267"/>
    </row>
    <row r="63" spans="1:55" ht="12.75" customHeight="1">
      <c r="A63" s="1617"/>
      <c r="B63" s="1696"/>
      <c r="C63" s="1666"/>
      <c r="D63" s="1666"/>
      <c r="E63" s="1666"/>
      <c r="F63" s="1666"/>
      <c r="G63" s="1651"/>
      <c r="H63" s="1617"/>
      <c r="I63" s="334" t="s">
        <v>48</v>
      </c>
      <c r="J63" s="335">
        <f>J49+J51+J53+J55+J57+J59+J61</f>
        <v>0</v>
      </c>
      <c r="K63" s="335">
        <f t="shared" ref="K63:U63" si="12">K49*$W$48+K51*$W$50+K53*$W$52+K55*$W$54+K57*$W$56</f>
        <v>7.0000000000000007E-2</v>
      </c>
      <c r="L63" s="335">
        <f t="shared" si="12"/>
        <v>9.0000000000000011E-2</v>
      </c>
      <c r="M63" s="335">
        <f t="shared" si="12"/>
        <v>0.14000000000000001</v>
      </c>
      <c r="N63" s="335">
        <f t="shared" si="12"/>
        <v>0.14000000000000001</v>
      </c>
      <c r="O63" s="335">
        <f t="shared" si="12"/>
        <v>0.17</v>
      </c>
      <c r="P63" s="335">
        <f t="shared" si="12"/>
        <v>0.13</v>
      </c>
      <c r="Q63" s="335">
        <f t="shared" si="12"/>
        <v>6.0000000000000012E-2</v>
      </c>
      <c r="R63" s="335">
        <f t="shared" si="12"/>
        <v>6.0000000000000012E-2</v>
      </c>
      <c r="S63" s="335">
        <f t="shared" si="12"/>
        <v>6.0000000000000012E-2</v>
      </c>
      <c r="T63" s="335">
        <f t="shared" si="12"/>
        <v>0.08</v>
      </c>
      <c r="U63" s="335">
        <f t="shared" si="12"/>
        <v>0</v>
      </c>
      <c r="V63" s="335">
        <f t="shared" si="10"/>
        <v>1.0000000000000002</v>
      </c>
      <c r="W63" s="1617"/>
      <c r="X63" s="518">
        <f>+V63*W62</f>
        <v>1.0000000000000002</v>
      </c>
      <c r="Y63" s="1696"/>
      <c r="Z63" s="1666"/>
      <c r="AA63" s="1651"/>
      <c r="AB63" s="1696"/>
      <c r="AC63" s="1666"/>
      <c r="AD63" s="1651"/>
      <c r="AE63" s="1617"/>
      <c r="AF63" s="1617"/>
      <c r="AG63" s="1696"/>
      <c r="AH63" s="1666"/>
      <c r="AI63" s="1666"/>
      <c r="AJ63" s="1651"/>
      <c r="AK63" s="1617"/>
      <c r="AL63" s="1617"/>
      <c r="AM63" s="1617"/>
      <c r="AN63" s="1617"/>
      <c r="AO63" s="1617"/>
      <c r="AP63" s="1617"/>
      <c r="AQ63" s="1617"/>
      <c r="AR63" s="1696"/>
      <c r="AS63" s="1666"/>
      <c r="AT63" s="1651"/>
      <c r="AU63" s="332"/>
      <c r="AV63" s="267"/>
      <c r="AW63" s="267"/>
      <c r="AX63" s="267"/>
      <c r="AY63" s="267"/>
      <c r="AZ63" s="267"/>
      <c r="BA63" s="267"/>
      <c r="BB63" s="267"/>
      <c r="BC63" s="267"/>
    </row>
    <row r="64" spans="1:55" ht="24.75" customHeight="1">
      <c r="A64" s="2048" t="s">
        <v>107</v>
      </c>
      <c r="B64" s="1664"/>
      <c r="C64" s="261" t="s">
        <v>108</v>
      </c>
      <c r="D64" s="261" t="s">
        <v>109</v>
      </c>
      <c r="E64" s="261" t="s">
        <v>28</v>
      </c>
      <c r="F64" s="261" t="s">
        <v>110</v>
      </c>
      <c r="G64" s="262" t="s">
        <v>111</v>
      </c>
      <c r="H64" s="2030" t="s">
        <v>112</v>
      </c>
      <c r="I64" s="2031"/>
      <c r="J64" s="264" t="s">
        <v>63</v>
      </c>
      <c r="K64" s="264" t="s">
        <v>64</v>
      </c>
      <c r="L64" s="264" t="s">
        <v>65</v>
      </c>
      <c r="M64" s="264" t="s">
        <v>66</v>
      </c>
      <c r="N64" s="264" t="s">
        <v>67</v>
      </c>
      <c r="O64" s="264" t="s">
        <v>68</v>
      </c>
      <c r="P64" s="264" t="s">
        <v>69</v>
      </c>
      <c r="Q64" s="264" t="s">
        <v>70</v>
      </c>
      <c r="R64" s="264" t="s">
        <v>71</v>
      </c>
      <c r="S64" s="264" t="s">
        <v>72</v>
      </c>
      <c r="T64" s="264" t="s">
        <v>73</v>
      </c>
      <c r="U64" s="264" t="s">
        <v>74</v>
      </c>
      <c r="V64" s="264" t="s">
        <v>75</v>
      </c>
      <c r="W64" s="264" t="s">
        <v>76</v>
      </c>
      <c r="X64" s="264" t="s">
        <v>77</v>
      </c>
      <c r="Y64" s="2030" t="s">
        <v>113</v>
      </c>
      <c r="Z64" s="2036"/>
      <c r="AA64" s="2031"/>
      <c r="AB64" s="2030" t="s">
        <v>114</v>
      </c>
      <c r="AC64" s="2036"/>
      <c r="AD64" s="2031"/>
      <c r="AE64" s="266" t="s">
        <v>115</v>
      </c>
      <c r="AF64" s="266" t="s">
        <v>116</v>
      </c>
      <c r="AG64" s="2030" t="s">
        <v>117</v>
      </c>
      <c r="AH64" s="2036"/>
      <c r="AI64" s="2036"/>
      <c r="AJ64" s="2031"/>
      <c r="AK64" s="266" t="s">
        <v>118</v>
      </c>
      <c r="AL64" s="266" t="s">
        <v>119</v>
      </c>
      <c r="AM64" s="266" t="s">
        <v>120</v>
      </c>
      <c r="AN64" s="266" t="s">
        <v>121</v>
      </c>
      <c r="AO64" s="265" t="s">
        <v>122</v>
      </c>
      <c r="AP64" s="266" t="s">
        <v>123</v>
      </c>
      <c r="AQ64" s="266" t="s">
        <v>124</v>
      </c>
      <c r="AR64" s="2030" t="s">
        <v>125</v>
      </c>
      <c r="AS64" s="2036"/>
      <c r="AT64" s="2037"/>
      <c r="AU64" s="267"/>
      <c r="AV64" s="267"/>
      <c r="AW64" s="267"/>
      <c r="AX64" s="267"/>
      <c r="AY64" s="267"/>
      <c r="AZ64" s="267"/>
      <c r="BA64" s="267"/>
      <c r="BB64" s="267"/>
      <c r="BC64" s="267"/>
    </row>
    <row r="65" spans="1:55" ht="107.25" customHeight="1">
      <c r="A65" s="1796"/>
      <c r="B65" s="1713"/>
      <c r="C65" s="2046" t="s">
        <v>1058</v>
      </c>
      <c r="D65" s="2046" t="s">
        <v>1059</v>
      </c>
      <c r="E65" s="2046">
        <v>2</v>
      </c>
      <c r="F65" s="2046" t="s">
        <v>1060</v>
      </c>
      <c r="G65" s="2046" t="s">
        <v>300</v>
      </c>
      <c r="H65" s="2041" t="s">
        <v>47</v>
      </c>
      <c r="I65" s="1701"/>
      <c r="J65" s="551"/>
      <c r="K65" s="553">
        <v>0.1</v>
      </c>
      <c r="L65" s="553">
        <v>0.2</v>
      </c>
      <c r="M65" s="553">
        <v>0.2</v>
      </c>
      <c r="N65" s="553">
        <v>0.2</v>
      </c>
      <c r="O65" s="553">
        <v>0.2</v>
      </c>
      <c r="P65" s="553">
        <v>0.2</v>
      </c>
      <c r="Q65" s="553">
        <v>0.2</v>
      </c>
      <c r="R65" s="553">
        <v>0.2</v>
      </c>
      <c r="S65" s="553">
        <v>0.2</v>
      </c>
      <c r="T65" s="553">
        <v>0.2</v>
      </c>
      <c r="U65" s="553">
        <v>0.1</v>
      </c>
      <c r="V65" s="444">
        <v>1.9999999999999998</v>
      </c>
      <c r="W65" s="2039">
        <v>0.11</v>
      </c>
      <c r="X65" s="273">
        <v>0.11</v>
      </c>
      <c r="Y65" s="2035" t="s">
        <v>1063</v>
      </c>
      <c r="Z65" s="1720"/>
      <c r="AA65" s="1721"/>
      <c r="AB65" s="2073" t="s">
        <v>1065</v>
      </c>
      <c r="AC65" s="1720"/>
      <c r="AD65" s="1721"/>
      <c r="AE65" s="2032" t="s">
        <v>1066</v>
      </c>
      <c r="AF65" s="2032" t="s">
        <v>1067</v>
      </c>
      <c r="AG65" s="2035" t="s">
        <v>1068</v>
      </c>
      <c r="AH65" s="1720"/>
      <c r="AI65" s="1720"/>
      <c r="AJ65" s="1721"/>
      <c r="AK65" s="2032" t="s">
        <v>1069</v>
      </c>
      <c r="AL65" s="2032" t="s">
        <v>1070</v>
      </c>
      <c r="AM65" s="2032" t="s">
        <v>1071</v>
      </c>
      <c r="AN65" s="2032" t="s">
        <v>1072</v>
      </c>
      <c r="AO65" s="2032" t="s">
        <v>1073</v>
      </c>
      <c r="AP65" s="2032" t="s">
        <v>1074</v>
      </c>
      <c r="AQ65" s="2068" t="s">
        <v>1075</v>
      </c>
      <c r="AR65" s="2035" t="s">
        <v>1076</v>
      </c>
      <c r="AS65" s="1720"/>
      <c r="AT65" s="1721"/>
      <c r="AU65" s="267"/>
      <c r="AV65" s="267"/>
      <c r="AW65" s="267"/>
      <c r="AX65" s="267"/>
      <c r="AY65" s="267"/>
      <c r="AZ65" s="267"/>
      <c r="BA65" s="267"/>
      <c r="BB65" s="267"/>
      <c r="BC65" s="267"/>
    </row>
    <row r="66" spans="1:55" ht="108.75" customHeight="1">
      <c r="A66" s="2062"/>
      <c r="B66" s="1648"/>
      <c r="C66" s="1619"/>
      <c r="D66" s="1619"/>
      <c r="E66" s="1619"/>
      <c r="F66" s="1619"/>
      <c r="G66" s="1619"/>
      <c r="H66" s="2081" t="s">
        <v>78</v>
      </c>
      <c r="I66" s="1648"/>
      <c r="J66" s="554"/>
      <c r="K66" s="555">
        <v>0.1</v>
      </c>
      <c r="L66" s="555">
        <v>0.2</v>
      </c>
      <c r="M66" s="555">
        <v>0.2</v>
      </c>
      <c r="N66" s="555">
        <v>0.2</v>
      </c>
      <c r="O66" s="555">
        <v>0.47499999999999998</v>
      </c>
      <c r="P66" s="555">
        <v>0.15</v>
      </c>
      <c r="Q66" s="555">
        <v>0.15</v>
      </c>
      <c r="R66" s="555">
        <v>0.15</v>
      </c>
      <c r="S66" s="555">
        <v>0.15</v>
      </c>
      <c r="T66" s="555">
        <v>0.15</v>
      </c>
      <c r="U66" s="555">
        <v>7.4999999999999997E-2</v>
      </c>
      <c r="V66" s="523">
        <f>SUM(J66:U66)</f>
        <v>1.9999999999999993</v>
      </c>
      <c r="W66" s="1616"/>
      <c r="X66" s="273">
        <f>+V66/V65*W65</f>
        <v>0.10999999999999997</v>
      </c>
      <c r="Y66" s="1679"/>
      <c r="Z66" s="1722"/>
      <c r="AA66" s="1648"/>
      <c r="AB66" s="1679"/>
      <c r="AC66" s="1722"/>
      <c r="AD66" s="1648"/>
      <c r="AE66" s="1616"/>
      <c r="AF66" s="1616"/>
      <c r="AG66" s="1679"/>
      <c r="AH66" s="1722"/>
      <c r="AI66" s="1722"/>
      <c r="AJ66" s="1648"/>
      <c r="AK66" s="1616"/>
      <c r="AL66" s="1616"/>
      <c r="AM66" s="1616"/>
      <c r="AN66" s="1616"/>
      <c r="AO66" s="1616"/>
      <c r="AP66" s="1616"/>
      <c r="AQ66" s="1616"/>
      <c r="AR66" s="1679"/>
      <c r="AS66" s="1722"/>
      <c r="AT66" s="1648"/>
      <c r="AU66" s="267"/>
      <c r="AV66" s="267"/>
      <c r="AW66" s="267"/>
      <c r="AX66" s="267"/>
      <c r="AY66" s="267"/>
      <c r="AZ66" s="267"/>
      <c r="BA66" s="267"/>
      <c r="BB66" s="267"/>
      <c r="BC66" s="267"/>
    </row>
    <row r="67" spans="1:55" ht="12.75" customHeight="1">
      <c r="A67" s="2063" t="s">
        <v>1077</v>
      </c>
      <c r="B67" s="2047" t="s">
        <v>34</v>
      </c>
      <c r="C67" s="1700"/>
      <c r="D67" s="1700"/>
      <c r="E67" s="1700"/>
      <c r="F67" s="1700"/>
      <c r="G67" s="1700"/>
      <c r="H67" s="1700"/>
      <c r="I67" s="1700"/>
      <c r="J67" s="1700"/>
      <c r="K67" s="1700"/>
      <c r="L67" s="1700"/>
      <c r="M67" s="1700"/>
      <c r="N67" s="1700"/>
      <c r="O67" s="1700"/>
      <c r="P67" s="1700"/>
      <c r="Q67" s="1700"/>
      <c r="R67" s="1700"/>
      <c r="S67" s="1700"/>
      <c r="T67" s="1700"/>
      <c r="U67" s="1700"/>
      <c r="V67" s="1700"/>
      <c r="W67" s="1700"/>
      <c r="X67" s="1700"/>
      <c r="Y67" s="1700"/>
      <c r="Z67" s="1700"/>
      <c r="AA67" s="1700"/>
      <c r="AB67" s="1700"/>
      <c r="AC67" s="1700"/>
      <c r="AD67" s="1700"/>
      <c r="AE67" s="1700"/>
      <c r="AF67" s="1700"/>
      <c r="AG67" s="1700"/>
      <c r="AH67" s="1700"/>
      <c r="AI67" s="1700"/>
      <c r="AJ67" s="1700"/>
      <c r="AK67" s="1700"/>
      <c r="AL67" s="1700"/>
      <c r="AM67" s="1700"/>
      <c r="AN67" s="1700"/>
      <c r="AO67" s="1700"/>
      <c r="AP67" s="1700"/>
      <c r="AQ67" s="1700"/>
      <c r="AR67" s="1700"/>
      <c r="AS67" s="1700"/>
      <c r="AT67" s="1874"/>
      <c r="AU67" s="267"/>
      <c r="AV67" s="267"/>
      <c r="AW67" s="267"/>
      <c r="AX67" s="267"/>
      <c r="AY67" s="267"/>
      <c r="AZ67" s="267"/>
      <c r="BA67" s="267"/>
      <c r="BB67" s="267"/>
      <c r="BC67" s="267"/>
    </row>
    <row r="68" spans="1:55" ht="252.75" customHeight="1">
      <c r="A68" s="1653"/>
      <c r="B68" s="2028">
        <v>1</v>
      </c>
      <c r="C68" s="2057" t="s">
        <v>1078</v>
      </c>
      <c r="D68" s="1720"/>
      <c r="E68" s="1720"/>
      <c r="F68" s="1720"/>
      <c r="G68" s="1721"/>
      <c r="H68" s="2042" t="s">
        <v>79</v>
      </c>
      <c r="I68" s="286" t="s">
        <v>47</v>
      </c>
      <c r="J68" s="288"/>
      <c r="K68" s="376">
        <v>0.05</v>
      </c>
      <c r="L68" s="376">
        <v>0.1</v>
      </c>
      <c r="M68" s="376">
        <v>0.1</v>
      </c>
      <c r="N68" s="376">
        <v>0.1</v>
      </c>
      <c r="O68" s="376">
        <v>0.1</v>
      </c>
      <c r="P68" s="376">
        <v>0.1</v>
      </c>
      <c r="Q68" s="376">
        <v>0.1</v>
      </c>
      <c r="R68" s="376">
        <v>0.1</v>
      </c>
      <c r="S68" s="376">
        <v>0.1</v>
      </c>
      <c r="T68" s="376">
        <v>0.1</v>
      </c>
      <c r="U68" s="376">
        <v>0.05</v>
      </c>
      <c r="V68" s="511">
        <f t="shared" ref="V68:V82" si="13">SUM(J68:U68)</f>
        <v>0.99999999999999989</v>
      </c>
      <c r="W68" s="2077">
        <v>0.25</v>
      </c>
      <c r="X68" s="512">
        <f>V68*W68</f>
        <v>0.24999999999999997</v>
      </c>
      <c r="Y68" s="2026" t="s">
        <v>1079</v>
      </c>
      <c r="Z68" s="1720"/>
      <c r="AA68" s="1721"/>
      <c r="AB68" s="2111" t="s">
        <v>1080</v>
      </c>
      <c r="AC68" s="2112"/>
      <c r="AD68" s="2113"/>
      <c r="AE68" s="2106" t="s">
        <v>1081</v>
      </c>
      <c r="AF68" s="2106" t="s">
        <v>1082</v>
      </c>
      <c r="AG68" s="2111" t="s">
        <v>1083</v>
      </c>
      <c r="AH68" s="2112"/>
      <c r="AI68" s="2112"/>
      <c r="AJ68" s="2113"/>
      <c r="AK68" s="2106" t="s">
        <v>1084</v>
      </c>
      <c r="AL68" s="2106" t="s">
        <v>1085</v>
      </c>
      <c r="AM68" s="2106" t="s">
        <v>1086</v>
      </c>
      <c r="AN68" s="2130" t="s">
        <v>1087</v>
      </c>
      <c r="AO68" s="2130" t="s">
        <v>1088</v>
      </c>
      <c r="AP68" s="2130" t="s">
        <v>1089</v>
      </c>
      <c r="AQ68" s="2130" t="s">
        <v>1090</v>
      </c>
      <c r="AR68" s="2026" t="s">
        <v>1091</v>
      </c>
      <c r="AS68" s="1720"/>
      <c r="AT68" s="1872"/>
      <c r="AU68" s="267"/>
      <c r="AV68" s="267"/>
      <c r="AW68" s="267"/>
      <c r="AX68" s="267"/>
      <c r="AY68" s="267"/>
      <c r="AZ68" s="267"/>
      <c r="BA68" s="267"/>
      <c r="BB68" s="267"/>
      <c r="BC68" s="267"/>
    </row>
    <row r="69" spans="1:55" ht="242.25" customHeight="1">
      <c r="A69" s="1653"/>
      <c r="B69" s="1679"/>
      <c r="C69" s="1679"/>
      <c r="D69" s="1722"/>
      <c r="E69" s="1722"/>
      <c r="F69" s="1722"/>
      <c r="G69" s="1648"/>
      <c r="H69" s="2043"/>
      <c r="I69" s="293" t="s">
        <v>48</v>
      </c>
      <c r="J69" s="294"/>
      <c r="K69" s="379">
        <v>0.05</v>
      </c>
      <c r="L69" s="379">
        <v>0.1</v>
      </c>
      <c r="M69" s="379">
        <v>0.1</v>
      </c>
      <c r="N69" s="379">
        <v>0.1</v>
      </c>
      <c r="O69" s="379">
        <v>0.1</v>
      </c>
      <c r="P69" s="379">
        <v>0.1</v>
      </c>
      <c r="Q69" s="379">
        <v>0.1</v>
      </c>
      <c r="R69" s="379">
        <v>0.1</v>
      </c>
      <c r="S69" s="379">
        <v>0.1</v>
      </c>
      <c r="T69" s="379">
        <v>0.1</v>
      </c>
      <c r="U69" s="379">
        <v>0.05</v>
      </c>
      <c r="V69" s="509">
        <f t="shared" si="13"/>
        <v>0.99999999999999989</v>
      </c>
      <c r="W69" s="1619"/>
      <c r="X69" s="510">
        <f>+V69*W68</f>
        <v>0.24999999999999997</v>
      </c>
      <c r="Y69" s="1679"/>
      <c r="Z69" s="1722"/>
      <c r="AA69" s="1648"/>
      <c r="AB69" s="1679"/>
      <c r="AC69" s="1722"/>
      <c r="AD69" s="1648"/>
      <c r="AE69" s="1619"/>
      <c r="AF69" s="1619"/>
      <c r="AG69" s="1679"/>
      <c r="AH69" s="1722"/>
      <c r="AI69" s="1722"/>
      <c r="AJ69" s="1648"/>
      <c r="AK69" s="1619"/>
      <c r="AL69" s="1619"/>
      <c r="AM69" s="1619"/>
      <c r="AN69" s="1679"/>
      <c r="AO69" s="1679"/>
      <c r="AP69" s="1679"/>
      <c r="AQ69" s="1679"/>
      <c r="AR69" s="1679"/>
      <c r="AS69" s="1722"/>
      <c r="AT69" s="2067"/>
      <c r="AU69" s="267"/>
      <c r="AV69" s="267"/>
      <c r="AW69" s="267"/>
      <c r="AX69" s="267"/>
      <c r="AY69" s="267"/>
      <c r="AZ69" s="267"/>
      <c r="BA69" s="267"/>
      <c r="BB69" s="267"/>
      <c r="BC69" s="267"/>
    </row>
    <row r="70" spans="1:55" ht="135.75" customHeight="1">
      <c r="A70" s="1653"/>
      <c r="B70" s="2028">
        <v>2</v>
      </c>
      <c r="C70" s="2057" t="s">
        <v>1092</v>
      </c>
      <c r="D70" s="1720"/>
      <c r="E70" s="1720"/>
      <c r="F70" s="1720"/>
      <c r="G70" s="1721"/>
      <c r="H70" s="2042" t="s">
        <v>79</v>
      </c>
      <c r="I70" s="286" t="s">
        <v>47</v>
      </c>
      <c r="J70" s="288"/>
      <c r="K70" s="376">
        <v>0.05</v>
      </c>
      <c r="L70" s="376">
        <v>0.1</v>
      </c>
      <c r="M70" s="376">
        <v>0.1</v>
      </c>
      <c r="N70" s="376">
        <v>0.1</v>
      </c>
      <c r="O70" s="376">
        <v>0.1</v>
      </c>
      <c r="P70" s="376">
        <v>0.1</v>
      </c>
      <c r="Q70" s="376">
        <v>0.1</v>
      </c>
      <c r="R70" s="376">
        <v>0.1</v>
      </c>
      <c r="S70" s="376">
        <v>0.1</v>
      </c>
      <c r="T70" s="376">
        <v>0.1</v>
      </c>
      <c r="U70" s="376">
        <v>0.05</v>
      </c>
      <c r="V70" s="511">
        <f t="shared" si="13"/>
        <v>0.99999999999999989</v>
      </c>
      <c r="W70" s="2077">
        <v>0.25</v>
      </c>
      <c r="X70" s="512">
        <f>V70*W70</f>
        <v>0.24999999999999997</v>
      </c>
      <c r="Y70" s="2026" t="s">
        <v>1093</v>
      </c>
      <c r="Z70" s="1720"/>
      <c r="AA70" s="1721"/>
      <c r="AB70" s="2111" t="s">
        <v>1094</v>
      </c>
      <c r="AC70" s="2112"/>
      <c r="AD70" s="2113"/>
      <c r="AE70" s="2106" t="s">
        <v>1095</v>
      </c>
      <c r="AF70" s="2106" t="s">
        <v>1096</v>
      </c>
      <c r="AG70" s="2111" t="s">
        <v>1097</v>
      </c>
      <c r="AH70" s="2112"/>
      <c r="AI70" s="2112"/>
      <c r="AJ70" s="2113"/>
      <c r="AK70" s="2106" t="s">
        <v>1098</v>
      </c>
      <c r="AL70" s="2106" t="s">
        <v>1099</v>
      </c>
      <c r="AM70" s="2106" t="s">
        <v>1100</v>
      </c>
      <c r="AN70" s="2130" t="s">
        <v>1101</v>
      </c>
      <c r="AO70" s="2130" t="s">
        <v>1102</v>
      </c>
      <c r="AP70" s="2130" t="s">
        <v>1103</v>
      </c>
      <c r="AQ70" s="2130" t="s">
        <v>1104</v>
      </c>
      <c r="AR70" s="2026" t="s">
        <v>1105</v>
      </c>
      <c r="AS70" s="1720"/>
      <c r="AT70" s="1872"/>
      <c r="AU70" s="267"/>
      <c r="AV70" s="267"/>
      <c r="AW70" s="267"/>
      <c r="AX70" s="267"/>
      <c r="AY70" s="267"/>
      <c r="AZ70" s="267"/>
      <c r="BA70" s="267"/>
      <c r="BB70" s="267"/>
      <c r="BC70" s="267"/>
    </row>
    <row r="71" spans="1:55" ht="99" customHeight="1">
      <c r="A71" s="1653"/>
      <c r="B71" s="1679"/>
      <c r="C71" s="1679"/>
      <c r="D71" s="1722"/>
      <c r="E71" s="1722"/>
      <c r="F71" s="1722"/>
      <c r="G71" s="1648"/>
      <c r="H71" s="2043"/>
      <c r="I71" s="293" t="s">
        <v>48</v>
      </c>
      <c r="J71" s="294"/>
      <c r="K71" s="379">
        <v>0.05</v>
      </c>
      <c r="L71" s="379">
        <v>0.1</v>
      </c>
      <c r="M71" s="379">
        <v>0.1</v>
      </c>
      <c r="N71" s="379">
        <v>0.1</v>
      </c>
      <c r="O71" s="379">
        <v>0.1</v>
      </c>
      <c r="P71" s="379">
        <v>0.1</v>
      </c>
      <c r="Q71" s="379">
        <v>0.1</v>
      </c>
      <c r="R71" s="379">
        <v>0.1</v>
      </c>
      <c r="S71" s="379">
        <v>0.1</v>
      </c>
      <c r="T71" s="379">
        <v>0.1</v>
      </c>
      <c r="U71" s="379">
        <v>0.05</v>
      </c>
      <c r="V71" s="509">
        <f t="shared" si="13"/>
        <v>0.99999999999999989</v>
      </c>
      <c r="W71" s="1619"/>
      <c r="X71" s="510">
        <f>+V71*W70</f>
        <v>0.24999999999999997</v>
      </c>
      <c r="Y71" s="1679"/>
      <c r="Z71" s="1722"/>
      <c r="AA71" s="1648"/>
      <c r="AB71" s="1679"/>
      <c r="AC71" s="1722"/>
      <c r="AD71" s="1648"/>
      <c r="AE71" s="1619"/>
      <c r="AF71" s="1619"/>
      <c r="AG71" s="1679"/>
      <c r="AH71" s="1722"/>
      <c r="AI71" s="1722"/>
      <c r="AJ71" s="1648"/>
      <c r="AK71" s="1619"/>
      <c r="AL71" s="1619"/>
      <c r="AM71" s="1619"/>
      <c r="AN71" s="1679"/>
      <c r="AO71" s="1679"/>
      <c r="AP71" s="1679"/>
      <c r="AQ71" s="1679"/>
      <c r="AR71" s="1679"/>
      <c r="AS71" s="1722"/>
      <c r="AT71" s="2067"/>
      <c r="AU71" s="267"/>
      <c r="AV71" s="267"/>
      <c r="AW71" s="267"/>
      <c r="AX71" s="267"/>
      <c r="AY71" s="267"/>
      <c r="AZ71" s="267"/>
      <c r="BA71" s="267"/>
      <c r="BB71" s="267"/>
      <c r="BC71" s="267"/>
    </row>
    <row r="72" spans="1:55" ht="166.5" customHeight="1">
      <c r="A72" s="1653"/>
      <c r="B72" s="2028">
        <v>3</v>
      </c>
      <c r="C72" s="2057" t="s">
        <v>1106</v>
      </c>
      <c r="D72" s="1720"/>
      <c r="E72" s="1720"/>
      <c r="F72" s="1720"/>
      <c r="G72" s="1721"/>
      <c r="H72" s="2042" t="s">
        <v>79</v>
      </c>
      <c r="I72" s="286" t="s">
        <v>47</v>
      </c>
      <c r="J72" s="288"/>
      <c r="K72" s="376">
        <v>0.05</v>
      </c>
      <c r="L72" s="376">
        <v>0.1</v>
      </c>
      <c r="M72" s="376">
        <v>0.1</v>
      </c>
      <c r="N72" s="376">
        <v>0.1</v>
      </c>
      <c r="O72" s="376">
        <v>0.1</v>
      </c>
      <c r="P72" s="376">
        <v>0.1</v>
      </c>
      <c r="Q72" s="376">
        <v>0.1</v>
      </c>
      <c r="R72" s="376">
        <v>0.1</v>
      </c>
      <c r="S72" s="376">
        <v>0.1</v>
      </c>
      <c r="T72" s="376">
        <v>0.1</v>
      </c>
      <c r="U72" s="376">
        <v>0.05</v>
      </c>
      <c r="V72" s="511">
        <f t="shared" si="13"/>
        <v>0.99999999999999989</v>
      </c>
      <c r="W72" s="2077">
        <v>0.25</v>
      </c>
      <c r="X72" s="512">
        <f>V72*W72</f>
        <v>0.24999999999999997</v>
      </c>
      <c r="Y72" s="2026" t="s">
        <v>1107</v>
      </c>
      <c r="Z72" s="1720"/>
      <c r="AA72" s="1721"/>
      <c r="AB72" s="2111" t="s">
        <v>1108</v>
      </c>
      <c r="AC72" s="2112"/>
      <c r="AD72" s="2113"/>
      <c r="AE72" s="2106" t="s">
        <v>1109</v>
      </c>
      <c r="AF72" s="2106" t="s">
        <v>1110</v>
      </c>
      <c r="AG72" s="2111" t="s">
        <v>1111</v>
      </c>
      <c r="AH72" s="2112"/>
      <c r="AI72" s="2112"/>
      <c r="AJ72" s="2113"/>
      <c r="AK72" s="2106" t="s">
        <v>1112</v>
      </c>
      <c r="AL72" s="2106" t="s">
        <v>1113</v>
      </c>
      <c r="AM72" s="2106" t="s">
        <v>1114</v>
      </c>
      <c r="AN72" s="2130" t="s">
        <v>1115</v>
      </c>
      <c r="AO72" s="2130" t="s">
        <v>1116</v>
      </c>
      <c r="AP72" s="2130" t="s">
        <v>1117</v>
      </c>
      <c r="AQ72" s="2130" t="s">
        <v>1118</v>
      </c>
      <c r="AR72" s="2026" t="s">
        <v>1119</v>
      </c>
      <c r="AS72" s="1720"/>
      <c r="AT72" s="1872"/>
      <c r="AU72" s="267"/>
      <c r="AV72" s="267"/>
      <c r="AW72" s="267"/>
      <c r="AX72" s="267"/>
      <c r="AY72" s="267"/>
      <c r="AZ72" s="267"/>
      <c r="BA72" s="267"/>
      <c r="BB72" s="267"/>
      <c r="BC72" s="267"/>
    </row>
    <row r="73" spans="1:55" ht="132.75" customHeight="1">
      <c r="A73" s="1653"/>
      <c r="B73" s="1679"/>
      <c r="C73" s="1679"/>
      <c r="D73" s="1722"/>
      <c r="E73" s="1722"/>
      <c r="F73" s="1722"/>
      <c r="G73" s="1648"/>
      <c r="H73" s="2043"/>
      <c r="I73" s="293" t="s">
        <v>48</v>
      </c>
      <c r="J73" s="294"/>
      <c r="K73" s="379">
        <v>0.05</v>
      </c>
      <c r="L73" s="379">
        <v>0.1</v>
      </c>
      <c r="M73" s="379">
        <v>0.1</v>
      </c>
      <c r="N73" s="379">
        <v>0.1</v>
      </c>
      <c r="O73" s="379">
        <v>0.1</v>
      </c>
      <c r="P73" s="379">
        <v>0.1</v>
      </c>
      <c r="Q73" s="379">
        <v>0.1</v>
      </c>
      <c r="R73" s="379">
        <v>0.1</v>
      </c>
      <c r="S73" s="379">
        <v>0.1</v>
      </c>
      <c r="T73" s="379">
        <v>0.1</v>
      </c>
      <c r="U73" s="379">
        <v>0.05</v>
      </c>
      <c r="V73" s="509">
        <f t="shared" si="13"/>
        <v>0.99999999999999989</v>
      </c>
      <c r="W73" s="1619"/>
      <c r="X73" s="510">
        <f>+V73*W72</f>
        <v>0.24999999999999997</v>
      </c>
      <c r="Y73" s="1679"/>
      <c r="Z73" s="1722"/>
      <c r="AA73" s="1648"/>
      <c r="AB73" s="1679"/>
      <c r="AC73" s="1722"/>
      <c r="AD73" s="1648"/>
      <c r="AE73" s="1619"/>
      <c r="AF73" s="1619"/>
      <c r="AG73" s="1679"/>
      <c r="AH73" s="1722"/>
      <c r="AI73" s="1722"/>
      <c r="AJ73" s="1648"/>
      <c r="AK73" s="1619"/>
      <c r="AL73" s="1619"/>
      <c r="AM73" s="1619"/>
      <c r="AN73" s="1679"/>
      <c r="AO73" s="1679"/>
      <c r="AP73" s="1679"/>
      <c r="AQ73" s="1679"/>
      <c r="AR73" s="1679"/>
      <c r="AS73" s="1722"/>
      <c r="AT73" s="2067"/>
      <c r="AU73" s="267"/>
      <c r="AV73" s="267"/>
      <c r="AW73" s="267"/>
      <c r="AX73" s="267"/>
      <c r="AY73" s="267"/>
      <c r="AZ73" s="267"/>
      <c r="BA73" s="267"/>
      <c r="BB73" s="267"/>
      <c r="BC73" s="267"/>
    </row>
    <row r="74" spans="1:55" ht="35.25" customHeight="1">
      <c r="A74" s="1653"/>
      <c r="B74" s="2028">
        <v>4</v>
      </c>
      <c r="C74" s="2057" t="s">
        <v>1120</v>
      </c>
      <c r="D74" s="1720"/>
      <c r="E74" s="1720"/>
      <c r="F74" s="1720"/>
      <c r="G74" s="1721"/>
      <c r="H74" s="2042" t="s">
        <v>79</v>
      </c>
      <c r="I74" s="286" t="s">
        <v>47</v>
      </c>
      <c r="J74" s="288"/>
      <c r="K74" s="376">
        <v>0.05</v>
      </c>
      <c r="L74" s="376">
        <v>0.1</v>
      </c>
      <c r="M74" s="376">
        <v>0.1</v>
      </c>
      <c r="N74" s="376">
        <v>0.1</v>
      </c>
      <c r="O74" s="376">
        <v>0.1</v>
      </c>
      <c r="P74" s="376">
        <v>0.1</v>
      </c>
      <c r="Q74" s="376">
        <v>0.1</v>
      </c>
      <c r="R74" s="376">
        <v>0.1</v>
      </c>
      <c r="S74" s="376">
        <v>0.1</v>
      </c>
      <c r="T74" s="376">
        <v>0.1</v>
      </c>
      <c r="U74" s="376">
        <v>0.05</v>
      </c>
      <c r="V74" s="511">
        <f t="shared" si="13"/>
        <v>0.99999999999999989</v>
      </c>
      <c r="W74" s="2077">
        <v>0.25</v>
      </c>
      <c r="X74" s="512">
        <f>V74*W74</f>
        <v>0.24999999999999997</v>
      </c>
      <c r="Y74" s="2026" t="s">
        <v>1121</v>
      </c>
      <c r="Z74" s="1720"/>
      <c r="AA74" s="1721"/>
      <c r="AB74" s="2111" t="s">
        <v>1122</v>
      </c>
      <c r="AC74" s="2112"/>
      <c r="AD74" s="2113"/>
      <c r="AE74" s="2106" t="s">
        <v>1123</v>
      </c>
      <c r="AF74" s="2106" t="s">
        <v>1124</v>
      </c>
      <c r="AG74" s="2111" t="s">
        <v>1125</v>
      </c>
      <c r="AH74" s="2112"/>
      <c r="AI74" s="2112"/>
      <c r="AJ74" s="2113"/>
      <c r="AK74" s="2106"/>
      <c r="AL74" s="2106"/>
      <c r="AM74" s="2106"/>
      <c r="AN74" s="2131"/>
      <c r="AO74" s="2131"/>
      <c r="AP74" s="2131"/>
      <c r="AQ74" s="2131"/>
      <c r="AR74" s="2028"/>
      <c r="AS74" s="1720"/>
      <c r="AT74" s="1872"/>
      <c r="AU74" s="267"/>
      <c r="AV74" s="267"/>
      <c r="AW74" s="267"/>
      <c r="AX74" s="267"/>
      <c r="AY74" s="267"/>
      <c r="AZ74" s="267"/>
      <c r="BA74" s="267"/>
      <c r="BB74" s="267"/>
      <c r="BC74" s="267"/>
    </row>
    <row r="75" spans="1:55" ht="35.25" customHeight="1">
      <c r="A75" s="1653"/>
      <c r="B75" s="1679"/>
      <c r="C75" s="1679"/>
      <c r="D75" s="1722"/>
      <c r="E75" s="1722"/>
      <c r="F75" s="1722"/>
      <c r="G75" s="1648"/>
      <c r="H75" s="2043"/>
      <c r="I75" s="293" t="s">
        <v>48</v>
      </c>
      <c r="J75" s="378"/>
      <c r="K75" s="379">
        <v>0.05</v>
      </c>
      <c r="L75" s="379">
        <v>0.1</v>
      </c>
      <c r="M75" s="379">
        <v>0.1</v>
      </c>
      <c r="N75" s="379">
        <v>0.1</v>
      </c>
      <c r="O75" s="379">
        <v>0.65</v>
      </c>
      <c r="P75" s="379">
        <v>0</v>
      </c>
      <c r="Q75" s="379">
        <v>0</v>
      </c>
      <c r="R75" s="379">
        <v>0</v>
      </c>
      <c r="S75" s="379">
        <v>0</v>
      </c>
      <c r="T75" s="379">
        <v>0</v>
      </c>
      <c r="U75" s="379">
        <v>0</v>
      </c>
      <c r="V75" s="509">
        <f t="shared" si="13"/>
        <v>1</v>
      </c>
      <c r="W75" s="1619"/>
      <c r="X75" s="510">
        <f>+V75*W74</f>
        <v>0.25</v>
      </c>
      <c r="Y75" s="1679"/>
      <c r="Z75" s="1722"/>
      <c r="AA75" s="1648"/>
      <c r="AB75" s="1679"/>
      <c r="AC75" s="1722"/>
      <c r="AD75" s="1648"/>
      <c r="AE75" s="1619"/>
      <c r="AF75" s="1619"/>
      <c r="AG75" s="1679"/>
      <c r="AH75" s="1722"/>
      <c r="AI75" s="1722"/>
      <c r="AJ75" s="1648"/>
      <c r="AK75" s="1619"/>
      <c r="AL75" s="1619"/>
      <c r="AM75" s="1619"/>
      <c r="AN75" s="1679"/>
      <c r="AO75" s="1679"/>
      <c r="AP75" s="1679"/>
      <c r="AQ75" s="1679"/>
      <c r="AR75" s="1679"/>
      <c r="AS75" s="1722"/>
      <c r="AT75" s="2067"/>
      <c r="AU75" s="267"/>
      <c r="AV75" s="267"/>
      <c r="AW75" s="267"/>
      <c r="AX75" s="267"/>
      <c r="AY75" s="267"/>
      <c r="AZ75" s="267"/>
      <c r="BA75" s="267"/>
      <c r="BB75" s="267"/>
      <c r="BC75" s="267"/>
    </row>
    <row r="76" spans="1:55" ht="12.75" hidden="1" customHeight="1">
      <c r="A76" s="1653"/>
      <c r="B76" s="2028">
        <v>5</v>
      </c>
      <c r="C76" s="2057"/>
      <c r="D76" s="1720"/>
      <c r="E76" s="1720"/>
      <c r="F76" s="1720"/>
      <c r="G76" s="1721"/>
      <c r="H76" s="2042" t="s">
        <v>79</v>
      </c>
      <c r="I76" s="286" t="s">
        <v>47</v>
      </c>
      <c r="J76" s="376"/>
      <c r="K76" s="376"/>
      <c r="L76" s="376"/>
      <c r="M76" s="376"/>
      <c r="N76" s="376"/>
      <c r="O76" s="376"/>
      <c r="P76" s="376"/>
      <c r="Q76" s="376"/>
      <c r="R76" s="376"/>
      <c r="S76" s="376"/>
      <c r="T76" s="376"/>
      <c r="U76" s="376"/>
      <c r="V76" s="511">
        <f t="shared" si="13"/>
        <v>0</v>
      </c>
      <c r="W76" s="2077"/>
      <c r="X76" s="512">
        <f>V76*W76</f>
        <v>0</v>
      </c>
      <c r="Y76" s="2028"/>
      <c r="Z76" s="1720"/>
      <c r="AA76" s="1721"/>
      <c r="AB76" s="2028"/>
      <c r="AC76" s="1720"/>
      <c r="AD76" s="1721"/>
      <c r="AE76" s="318"/>
      <c r="AF76" s="318"/>
      <c r="AG76" s="2028"/>
      <c r="AH76" s="1720"/>
      <c r="AI76" s="1720"/>
      <c r="AJ76" s="1721"/>
      <c r="AK76" s="318"/>
      <c r="AL76" s="318"/>
      <c r="AM76" s="319"/>
      <c r="AN76" s="319"/>
      <c r="AO76" s="319"/>
      <c r="AP76" s="319"/>
      <c r="AQ76" s="319"/>
      <c r="AR76" s="2028"/>
      <c r="AS76" s="1720"/>
      <c r="AT76" s="1872"/>
      <c r="AU76" s="267"/>
      <c r="AV76" s="267"/>
      <c r="AW76" s="267"/>
      <c r="AX76" s="267"/>
      <c r="AY76" s="267"/>
      <c r="AZ76" s="267"/>
      <c r="BA76" s="267"/>
      <c r="BB76" s="267"/>
      <c r="BC76" s="267"/>
    </row>
    <row r="77" spans="1:55" ht="12.75" hidden="1" customHeight="1">
      <c r="A77" s="1653"/>
      <c r="B77" s="1679"/>
      <c r="C77" s="1679"/>
      <c r="D77" s="1722"/>
      <c r="E77" s="1722"/>
      <c r="F77" s="1722"/>
      <c r="G77" s="1648"/>
      <c r="H77" s="2043"/>
      <c r="I77" s="293" t="s">
        <v>48</v>
      </c>
      <c r="J77" s="376"/>
      <c r="K77" s="376"/>
      <c r="L77" s="376"/>
      <c r="M77" s="376"/>
      <c r="N77" s="376"/>
      <c r="O77" s="376"/>
      <c r="P77" s="376"/>
      <c r="Q77" s="376"/>
      <c r="R77" s="376"/>
      <c r="S77" s="376"/>
      <c r="T77" s="376"/>
      <c r="U77" s="376"/>
      <c r="V77" s="530">
        <f t="shared" si="13"/>
        <v>0</v>
      </c>
      <c r="W77" s="1619"/>
      <c r="X77" s="510">
        <f>+V77*W76</f>
        <v>0</v>
      </c>
      <c r="Y77" s="1679"/>
      <c r="Z77" s="1722"/>
      <c r="AA77" s="1648"/>
      <c r="AB77" s="1679"/>
      <c r="AC77" s="1722"/>
      <c r="AD77" s="1648"/>
      <c r="AE77" s="318"/>
      <c r="AF77" s="318"/>
      <c r="AG77" s="1679"/>
      <c r="AH77" s="1722"/>
      <c r="AI77" s="1722"/>
      <c r="AJ77" s="1648"/>
      <c r="AK77" s="318"/>
      <c r="AL77" s="318"/>
      <c r="AM77" s="319"/>
      <c r="AN77" s="319"/>
      <c r="AO77" s="319"/>
      <c r="AP77" s="319"/>
      <c r="AQ77" s="319"/>
      <c r="AR77" s="1679"/>
      <c r="AS77" s="1722"/>
      <c r="AT77" s="2067"/>
      <c r="AU77" s="267"/>
      <c r="AV77" s="267"/>
      <c r="AW77" s="267"/>
      <c r="AX77" s="267"/>
      <c r="AY77" s="267"/>
      <c r="AZ77" s="267"/>
      <c r="BA77" s="267"/>
      <c r="BB77" s="267"/>
      <c r="BC77" s="267"/>
    </row>
    <row r="78" spans="1:55" ht="12.75" hidden="1" customHeight="1">
      <c r="A78" s="1653"/>
      <c r="B78" s="2028">
        <v>6</v>
      </c>
      <c r="C78" s="2057"/>
      <c r="D78" s="1720"/>
      <c r="E78" s="1720"/>
      <c r="F78" s="1720"/>
      <c r="G78" s="1721"/>
      <c r="H78" s="2042" t="s">
        <v>79</v>
      </c>
      <c r="I78" s="286" t="s">
        <v>47</v>
      </c>
      <c r="J78" s="376"/>
      <c r="K78" s="376"/>
      <c r="L78" s="376"/>
      <c r="M78" s="376"/>
      <c r="N78" s="376"/>
      <c r="O78" s="376"/>
      <c r="P78" s="376"/>
      <c r="Q78" s="376"/>
      <c r="R78" s="376"/>
      <c r="S78" s="376"/>
      <c r="T78" s="376"/>
      <c r="U78" s="376"/>
      <c r="V78" s="511">
        <f t="shared" si="13"/>
        <v>0</v>
      </c>
      <c r="W78" s="2077"/>
      <c r="X78" s="512">
        <f>V78*W78</f>
        <v>0</v>
      </c>
      <c r="Y78" s="2028"/>
      <c r="Z78" s="1720"/>
      <c r="AA78" s="1721"/>
      <c r="AB78" s="2028"/>
      <c r="AC78" s="1720"/>
      <c r="AD78" s="1721"/>
      <c r="AE78" s="318"/>
      <c r="AF78" s="318"/>
      <c r="AG78" s="2028"/>
      <c r="AH78" s="1720"/>
      <c r="AI78" s="1720"/>
      <c r="AJ78" s="1721"/>
      <c r="AK78" s="318"/>
      <c r="AL78" s="318"/>
      <c r="AM78" s="319"/>
      <c r="AN78" s="319"/>
      <c r="AO78" s="319"/>
      <c r="AP78" s="319"/>
      <c r="AQ78" s="319"/>
      <c r="AR78" s="2028"/>
      <c r="AS78" s="1720"/>
      <c r="AT78" s="1872"/>
      <c r="AU78" s="267"/>
      <c r="AV78" s="267"/>
      <c r="AW78" s="267"/>
      <c r="AX78" s="267"/>
      <c r="AY78" s="267"/>
      <c r="AZ78" s="267"/>
      <c r="BA78" s="267"/>
      <c r="BB78" s="267"/>
      <c r="BC78" s="267"/>
    </row>
    <row r="79" spans="1:55" ht="12.75" hidden="1" customHeight="1">
      <c r="A79" s="1653"/>
      <c r="B79" s="1679"/>
      <c r="C79" s="1679"/>
      <c r="D79" s="1722"/>
      <c r="E79" s="1722"/>
      <c r="F79" s="1722"/>
      <c r="G79" s="1648"/>
      <c r="H79" s="2043"/>
      <c r="I79" s="293" t="s">
        <v>48</v>
      </c>
      <c r="J79" s="376"/>
      <c r="K79" s="376"/>
      <c r="L79" s="376"/>
      <c r="M79" s="376"/>
      <c r="N79" s="376"/>
      <c r="O79" s="376"/>
      <c r="P79" s="376"/>
      <c r="Q79" s="376"/>
      <c r="R79" s="376"/>
      <c r="S79" s="376"/>
      <c r="T79" s="376"/>
      <c r="U79" s="376"/>
      <c r="V79" s="530">
        <f t="shared" si="13"/>
        <v>0</v>
      </c>
      <c r="W79" s="1619"/>
      <c r="X79" s="510">
        <f>+V79*W78</f>
        <v>0</v>
      </c>
      <c r="Y79" s="1679"/>
      <c r="Z79" s="1722"/>
      <c r="AA79" s="1648"/>
      <c r="AB79" s="1679"/>
      <c r="AC79" s="1722"/>
      <c r="AD79" s="1648"/>
      <c r="AE79" s="318"/>
      <c r="AF79" s="318"/>
      <c r="AG79" s="1679"/>
      <c r="AH79" s="1722"/>
      <c r="AI79" s="1722"/>
      <c r="AJ79" s="1648"/>
      <c r="AK79" s="318"/>
      <c r="AL79" s="318"/>
      <c r="AM79" s="319"/>
      <c r="AN79" s="319"/>
      <c r="AO79" s="319"/>
      <c r="AP79" s="319"/>
      <c r="AQ79" s="319"/>
      <c r="AR79" s="1679"/>
      <c r="AS79" s="1722"/>
      <c r="AT79" s="2067"/>
      <c r="AU79" s="267"/>
      <c r="AV79" s="267"/>
      <c r="AW79" s="267"/>
      <c r="AX79" s="267"/>
      <c r="AY79" s="267"/>
      <c r="AZ79" s="267"/>
      <c r="BA79" s="267"/>
      <c r="BB79" s="267"/>
      <c r="BC79" s="267"/>
    </row>
    <row r="80" spans="1:55" ht="12.75" hidden="1" customHeight="1">
      <c r="A80" s="1653"/>
      <c r="B80" s="2028">
        <v>7</v>
      </c>
      <c r="C80" s="2057"/>
      <c r="D80" s="1720"/>
      <c r="E80" s="1720"/>
      <c r="F80" s="1720"/>
      <c r="G80" s="1721"/>
      <c r="H80" s="2042" t="s">
        <v>79</v>
      </c>
      <c r="I80" s="286" t="s">
        <v>47</v>
      </c>
      <c r="J80" s="376"/>
      <c r="K80" s="376"/>
      <c r="L80" s="376"/>
      <c r="M80" s="376"/>
      <c r="N80" s="376"/>
      <c r="O80" s="376"/>
      <c r="P80" s="376"/>
      <c r="Q80" s="376"/>
      <c r="R80" s="376"/>
      <c r="S80" s="376"/>
      <c r="T80" s="376"/>
      <c r="U80" s="376"/>
      <c r="V80" s="511">
        <f t="shared" si="13"/>
        <v>0</v>
      </c>
      <c r="W80" s="2077"/>
      <c r="X80" s="512">
        <f>V80*W80</f>
        <v>0</v>
      </c>
      <c r="Y80" s="2028"/>
      <c r="Z80" s="1720"/>
      <c r="AA80" s="1721"/>
      <c r="AB80" s="2028"/>
      <c r="AC80" s="1720"/>
      <c r="AD80" s="1721"/>
      <c r="AE80" s="318"/>
      <c r="AF80" s="318"/>
      <c r="AG80" s="2028"/>
      <c r="AH80" s="1720"/>
      <c r="AI80" s="1720"/>
      <c r="AJ80" s="1721"/>
      <c r="AK80" s="318"/>
      <c r="AL80" s="318"/>
      <c r="AM80" s="319"/>
      <c r="AN80" s="319"/>
      <c r="AO80" s="319"/>
      <c r="AP80" s="319"/>
      <c r="AQ80" s="319"/>
      <c r="AR80" s="2028"/>
      <c r="AS80" s="1720"/>
      <c r="AT80" s="1872"/>
      <c r="AU80" s="267"/>
      <c r="AV80" s="267"/>
      <c r="AW80" s="267"/>
      <c r="AX80" s="267"/>
      <c r="AY80" s="267"/>
      <c r="AZ80" s="267"/>
      <c r="BA80" s="267"/>
      <c r="BB80" s="267"/>
      <c r="BC80" s="267"/>
    </row>
    <row r="81" spans="1:55" ht="12.75" hidden="1" customHeight="1">
      <c r="A81" s="1814"/>
      <c r="B81" s="1678"/>
      <c r="C81" s="1679"/>
      <c r="D81" s="1722"/>
      <c r="E81" s="1722"/>
      <c r="F81" s="1722"/>
      <c r="G81" s="1648"/>
      <c r="H81" s="2079"/>
      <c r="I81" s="321" t="s">
        <v>48</v>
      </c>
      <c r="J81" s="317"/>
      <c r="K81" s="317"/>
      <c r="L81" s="317"/>
      <c r="M81" s="317"/>
      <c r="N81" s="317"/>
      <c r="O81" s="317"/>
      <c r="P81" s="317"/>
      <c r="Q81" s="317"/>
      <c r="R81" s="317"/>
      <c r="S81" s="317"/>
      <c r="T81" s="317"/>
      <c r="U81" s="317"/>
      <c r="V81" s="516">
        <f t="shared" si="13"/>
        <v>0</v>
      </c>
      <c r="W81" s="2078"/>
      <c r="X81" s="517">
        <f>+V81*W80</f>
        <v>0</v>
      </c>
      <c r="Y81" s="1679"/>
      <c r="Z81" s="1722"/>
      <c r="AA81" s="1648"/>
      <c r="AB81" s="1679"/>
      <c r="AC81" s="1722"/>
      <c r="AD81" s="1648"/>
      <c r="AE81" s="318"/>
      <c r="AF81" s="318"/>
      <c r="AG81" s="1679"/>
      <c r="AH81" s="1722"/>
      <c r="AI81" s="1722"/>
      <c r="AJ81" s="1648"/>
      <c r="AK81" s="318"/>
      <c r="AL81" s="318"/>
      <c r="AM81" s="319"/>
      <c r="AN81" s="319"/>
      <c r="AO81" s="319"/>
      <c r="AP81" s="319"/>
      <c r="AQ81" s="319"/>
      <c r="AR81" s="1679"/>
      <c r="AS81" s="1722"/>
      <c r="AT81" s="2067"/>
      <c r="AU81" s="267"/>
      <c r="AV81" s="267"/>
      <c r="AW81" s="267"/>
      <c r="AX81" s="267"/>
      <c r="AY81" s="267"/>
      <c r="AZ81" s="267"/>
      <c r="BA81" s="267"/>
      <c r="BB81" s="267"/>
      <c r="BC81" s="267"/>
    </row>
    <row r="82" spans="1:55" ht="12.75" customHeight="1">
      <c r="A82" s="2046"/>
      <c r="B82" s="2060" t="s">
        <v>103</v>
      </c>
      <c r="C82" s="1720"/>
      <c r="D82" s="1720"/>
      <c r="E82" s="1720"/>
      <c r="F82" s="1720"/>
      <c r="G82" s="1721"/>
      <c r="H82" s="2083" t="s">
        <v>79</v>
      </c>
      <c r="I82" s="326" t="s">
        <v>47</v>
      </c>
      <c r="J82" s="381">
        <f>+J68*$W$68+J70*$W$70+J72*$W$72+J74*W74</f>
        <v>0</v>
      </c>
      <c r="K82" s="381">
        <f>+K68*$W$68+K70*$W$70+K72*$W$72+K74*W74</f>
        <v>0.05</v>
      </c>
      <c r="L82" s="381">
        <f>+L68*$W$68+L70*$W$70+L72*$W$72+L74*W74</f>
        <v>0.1</v>
      </c>
      <c r="M82" s="381">
        <f>+M68*$W$68+M70*$W$70+M72*$W$72+M74*W74</f>
        <v>0.1</v>
      </c>
      <c r="N82" s="381">
        <f>+N68*$W$68+N70*$W$70+N72*$W$72+N74*W74</f>
        <v>0.1</v>
      </c>
      <c r="O82" s="381">
        <f>+O68*$W$68+O70*$W$70+O72*$W$72+O74*W74</f>
        <v>0.1</v>
      </c>
      <c r="P82" s="381">
        <f>+P68*$W$68+P70*$W$70+P72*$W$72+P74*W74</f>
        <v>0.1</v>
      </c>
      <c r="Q82" s="381">
        <f>+Q68*$W$68+Q70*$W$70+Q72*$W$72+Q74*W74</f>
        <v>0.1</v>
      </c>
      <c r="R82" s="381">
        <f>+R68*$W$68+R70*$W$70+R72*$W$72+R74*W74</f>
        <v>0.1</v>
      </c>
      <c r="S82" s="381">
        <f>+S68*$W$68+S70*$W$70+S72*$W$72+S74*W74</f>
        <v>0.1</v>
      </c>
      <c r="T82" s="381">
        <f>+T68*$W$68+T70*$W$70+T72*$W$72+T74*W74</f>
        <v>0.1</v>
      </c>
      <c r="U82" s="381">
        <f>+U68*$W$68+U70*$W$70+U72*$W$72+U74*W74</f>
        <v>0.05</v>
      </c>
      <c r="V82" s="354">
        <f t="shared" si="13"/>
        <v>0.99999999999999989</v>
      </c>
      <c r="W82" s="2076">
        <f>SUM(W68+W70+W72+W74+W76+W78+W80)</f>
        <v>1</v>
      </c>
      <c r="X82" s="354">
        <f>V82*W82</f>
        <v>0.99999999999999989</v>
      </c>
      <c r="Y82" s="2034"/>
      <c r="Z82" s="1720"/>
      <c r="AA82" s="1721"/>
      <c r="AB82" s="2034"/>
      <c r="AC82" s="1720"/>
      <c r="AD82" s="1721"/>
      <c r="AE82" s="2033"/>
      <c r="AF82" s="2033"/>
      <c r="AG82" s="2034"/>
      <c r="AH82" s="1720"/>
      <c r="AI82" s="1720"/>
      <c r="AJ82" s="1721"/>
      <c r="AK82" s="2033"/>
      <c r="AL82" s="2033"/>
      <c r="AM82" s="2033"/>
      <c r="AN82" s="2033"/>
      <c r="AO82" s="2033"/>
      <c r="AP82" s="2033"/>
      <c r="AQ82" s="2033"/>
      <c r="AR82" s="2034"/>
      <c r="AS82" s="1720"/>
      <c r="AT82" s="1721"/>
      <c r="AU82" s="332"/>
      <c r="AV82" s="267"/>
      <c r="AW82" s="267"/>
      <c r="AX82" s="267"/>
      <c r="AY82" s="267"/>
      <c r="AZ82" s="267"/>
      <c r="BA82" s="267"/>
      <c r="BB82" s="267"/>
      <c r="BC82" s="267"/>
    </row>
    <row r="83" spans="1:55" ht="12.75" customHeight="1">
      <c r="A83" s="1617"/>
      <c r="B83" s="1696"/>
      <c r="C83" s="1666"/>
      <c r="D83" s="1666"/>
      <c r="E83" s="1666"/>
      <c r="F83" s="1666"/>
      <c r="G83" s="1651"/>
      <c r="H83" s="1617"/>
      <c r="I83" s="334" t="s">
        <v>48</v>
      </c>
      <c r="J83" s="335">
        <f>J69+J71+J73+J75+J77+J79+J81</f>
        <v>0</v>
      </c>
      <c r="K83" s="381">
        <f>+K69*$W$68+K71*$W$70+K73*$W$72+K75*W74</f>
        <v>0.05</v>
      </c>
      <c r="L83" s="381">
        <f>+L69*$W$68+L71*$W$70+L73*$W$72+L75*W74</f>
        <v>0.1</v>
      </c>
      <c r="M83" s="381">
        <f>+M69*$W$68+M71*$W$70+M73*$W$72+M75*W74</f>
        <v>0.1</v>
      </c>
      <c r="N83" s="381">
        <f>+N69*$W$68+N71*$W$70+N73*$W$72+N75*W74</f>
        <v>0.1</v>
      </c>
      <c r="O83" s="381">
        <f>+O69*$W$68+O71*$W$70+O73*$W$72+O75*AA74</f>
        <v>7.5000000000000011E-2</v>
      </c>
      <c r="P83" s="381">
        <f>+P69*$W$68+P71*$W$70+P73*$W$72+P75*W74</f>
        <v>7.5000000000000011E-2</v>
      </c>
      <c r="Q83" s="381">
        <f t="shared" ref="Q83:R83" si="14">+Q69*$W$68+Q71*$W$70+Q73*$W$72+Q75*AC74</f>
        <v>7.5000000000000011E-2</v>
      </c>
      <c r="R83" s="381">
        <f t="shared" si="14"/>
        <v>7.5000000000000011E-2</v>
      </c>
      <c r="S83" s="381">
        <f>+S69*$W$68+S71*W70+S73*W72+S75*W74</f>
        <v>7.5000000000000011E-2</v>
      </c>
      <c r="T83" s="381">
        <f t="shared" ref="T83:U83" si="15">+T69*$W$68+T71*$W$70+T73*$W$72+T75*AI74</f>
        <v>7.5000000000000011E-2</v>
      </c>
      <c r="U83" s="381">
        <f t="shared" si="15"/>
        <v>3.7500000000000006E-2</v>
      </c>
      <c r="V83" s="381">
        <f>+V69*$W$68+V71*$W$70+V73*$W$72+V75*W$74</f>
        <v>0.99999999999999989</v>
      </c>
      <c r="W83" s="1617"/>
      <c r="X83" s="518">
        <f>+V83*W82</f>
        <v>0.99999999999999989</v>
      </c>
      <c r="Y83" s="1696"/>
      <c r="Z83" s="1666"/>
      <c r="AA83" s="1651"/>
      <c r="AB83" s="1696"/>
      <c r="AC83" s="1666"/>
      <c r="AD83" s="1651"/>
      <c r="AE83" s="1617"/>
      <c r="AF83" s="1617"/>
      <c r="AG83" s="1696"/>
      <c r="AH83" s="1666"/>
      <c r="AI83" s="1666"/>
      <c r="AJ83" s="1651"/>
      <c r="AK83" s="1617"/>
      <c r="AL83" s="1617"/>
      <c r="AM83" s="1617"/>
      <c r="AN83" s="1617"/>
      <c r="AO83" s="1617"/>
      <c r="AP83" s="1617"/>
      <c r="AQ83" s="1617"/>
      <c r="AR83" s="1696"/>
      <c r="AS83" s="1666"/>
      <c r="AT83" s="1651"/>
      <c r="AU83" s="332"/>
      <c r="AV83" s="267"/>
      <c r="AW83" s="267"/>
      <c r="AX83" s="267"/>
      <c r="AY83" s="267"/>
      <c r="AZ83" s="267"/>
      <c r="BA83" s="267"/>
      <c r="BB83" s="267"/>
      <c r="BC83" s="267"/>
    </row>
    <row r="84" spans="1:55" ht="24.75" customHeight="1">
      <c r="A84" s="2048" t="s">
        <v>107</v>
      </c>
      <c r="B84" s="1664"/>
      <c r="C84" s="261" t="s">
        <v>108</v>
      </c>
      <c r="D84" s="261" t="s">
        <v>109</v>
      </c>
      <c r="E84" s="261" t="s">
        <v>28</v>
      </c>
      <c r="F84" s="261" t="s">
        <v>110</v>
      </c>
      <c r="G84" s="262" t="s">
        <v>111</v>
      </c>
      <c r="H84" s="2030" t="s">
        <v>112</v>
      </c>
      <c r="I84" s="2031"/>
      <c r="J84" s="264" t="s">
        <v>63</v>
      </c>
      <c r="K84" s="264" t="s">
        <v>64</v>
      </c>
      <c r="L84" s="264" t="s">
        <v>65</v>
      </c>
      <c r="M84" s="264" t="s">
        <v>66</v>
      </c>
      <c r="N84" s="264" t="s">
        <v>67</v>
      </c>
      <c r="O84" s="264" t="s">
        <v>68</v>
      </c>
      <c r="P84" s="264" t="s">
        <v>69</v>
      </c>
      <c r="Q84" s="264" t="s">
        <v>70</v>
      </c>
      <c r="R84" s="264" t="s">
        <v>71</v>
      </c>
      <c r="S84" s="264" t="s">
        <v>72</v>
      </c>
      <c r="T84" s="264" t="s">
        <v>73</v>
      </c>
      <c r="U84" s="264" t="s">
        <v>74</v>
      </c>
      <c r="V84" s="264" t="s">
        <v>75</v>
      </c>
      <c r="W84" s="264" t="s">
        <v>76</v>
      </c>
      <c r="X84" s="264" t="s">
        <v>77</v>
      </c>
      <c r="Y84" s="2030" t="s">
        <v>113</v>
      </c>
      <c r="Z84" s="2036"/>
      <c r="AA84" s="2031"/>
      <c r="AB84" s="2030" t="s">
        <v>114</v>
      </c>
      <c r="AC84" s="2036"/>
      <c r="AD84" s="2031"/>
      <c r="AE84" s="266" t="s">
        <v>115</v>
      </c>
      <c r="AF84" s="266" t="s">
        <v>116</v>
      </c>
      <c r="AG84" s="2030" t="s">
        <v>117</v>
      </c>
      <c r="AH84" s="2036"/>
      <c r="AI84" s="2036"/>
      <c r="AJ84" s="2031"/>
      <c r="AK84" s="266" t="s">
        <v>118</v>
      </c>
      <c r="AL84" s="266" t="s">
        <v>119</v>
      </c>
      <c r="AM84" s="266" t="s">
        <v>120</v>
      </c>
      <c r="AN84" s="266" t="s">
        <v>121</v>
      </c>
      <c r="AO84" s="265" t="s">
        <v>122</v>
      </c>
      <c r="AP84" s="266" t="s">
        <v>123</v>
      </c>
      <c r="AQ84" s="266" t="s">
        <v>124</v>
      </c>
      <c r="AR84" s="2030" t="s">
        <v>125</v>
      </c>
      <c r="AS84" s="2036"/>
      <c r="AT84" s="2037"/>
      <c r="AU84" s="267"/>
      <c r="AV84" s="267"/>
      <c r="AW84" s="267"/>
      <c r="AX84" s="267"/>
      <c r="AY84" s="267"/>
      <c r="AZ84" s="267"/>
      <c r="BA84" s="267"/>
      <c r="BB84" s="267"/>
      <c r="BC84" s="267"/>
    </row>
    <row r="85" spans="1:55" ht="64.5" customHeight="1">
      <c r="A85" s="1796"/>
      <c r="B85" s="1713"/>
      <c r="C85" s="2046" t="s">
        <v>1058</v>
      </c>
      <c r="D85" s="2046" t="s">
        <v>298</v>
      </c>
      <c r="E85" s="2088">
        <v>1</v>
      </c>
      <c r="F85" s="2066" t="s">
        <v>1135</v>
      </c>
      <c r="G85" s="2066" t="s">
        <v>300</v>
      </c>
      <c r="H85" s="2041" t="s">
        <v>47</v>
      </c>
      <c r="I85" s="1701"/>
      <c r="J85" s="580"/>
      <c r="K85" s="371">
        <v>0.1</v>
      </c>
      <c r="L85" s="371">
        <v>0.1</v>
      </c>
      <c r="M85" s="371">
        <v>0.1</v>
      </c>
      <c r="N85" s="371">
        <v>0.1</v>
      </c>
      <c r="O85" s="371">
        <v>0.1</v>
      </c>
      <c r="P85" s="371">
        <v>0.1</v>
      </c>
      <c r="Q85" s="371">
        <v>0.1</v>
      </c>
      <c r="R85" s="371">
        <v>0.1</v>
      </c>
      <c r="S85" s="371">
        <v>0.1</v>
      </c>
      <c r="T85" s="371">
        <v>0.1</v>
      </c>
      <c r="U85" s="371"/>
      <c r="V85" s="581">
        <f t="shared" ref="V85:V86" si="16">SUM(J85:U85)</f>
        <v>0.99999999999999989</v>
      </c>
      <c r="W85" s="2039">
        <v>0.11</v>
      </c>
      <c r="X85" s="273">
        <v>0.11</v>
      </c>
      <c r="Y85" s="2035" t="s">
        <v>1137</v>
      </c>
      <c r="Z85" s="1720"/>
      <c r="AA85" s="1721"/>
      <c r="AB85" s="2116" t="s">
        <v>1138</v>
      </c>
      <c r="AC85" s="1720"/>
      <c r="AD85" s="1721"/>
      <c r="AE85" s="2032" t="s">
        <v>1139</v>
      </c>
      <c r="AF85" s="2032" t="s">
        <v>1140</v>
      </c>
      <c r="AG85" s="2035" t="s">
        <v>1141</v>
      </c>
      <c r="AH85" s="1720"/>
      <c r="AI85" s="1720"/>
      <c r="AJ85" s="1721"/>
      <c r="AK85" s="2032" t="s">
        <v>1142</v>
      </c>
      <c r="AL85" s="2032" t="s">
        <v>1143</v>
      </c>
      <c r="AM85" s="2032" t="s">
        <v>1144</v>
      </c>
      <c r="AN85" s="2032" t="s">
        <v>1145</v>
      </c>
      <c r="AO85" s="2032" t="s">
        <v>1146</v>
      </c>
      <c r="AP85" s="2032" t="s">
        <v>1147</v>
      </c>
      <c r="AQ85" s="2032" t="s">
        <v>1148</v>
      </c>
      <c r="AR85" s="2035" t="s">
        <v>1149</v>
      </c>
      <c r="AS85" s="1720"/>
      <c r="AT85" s="1721"/>
      <c r="AU85" s="267"/>
      <c r="AV85" s="267"/>
      <c r="AW85" s="267"/>
      <c r="AX85" s="267"/>
      <c r="AY85" s="267"/>
      <c r="AZ85" s="267"/>
      <c r="BA85" s="267"/>
      <c r="BB85" s="267"/>
      <c r="BC85" s="267"/>
    </row>
    <row r="86" spans="1:55" ht="56.25" customHeight="1">
      <c r="A86" s="2062"/>
      <c r="B86" s="1648"/>
      <c r="C86" s="1619"/>
      <c r="D86" s="1619"/>
      <c r="E86" s="1619"/>
      <c r="F86" s="1619"/>
      <c r="G86" s="1619"/>
      <c r="H86" s="2081" t="s">
        <v>78</v>
      </c>
      <c r="I86" s="1648"/>
      <c r="J86" s="582"/>
      <c r="K86" s="583">
        <v>0.1</v>
      </c>
      <c r="L86" s="584">
        <v>0.1</v>
      </c>
      <c r="M86" s="583">
        <v>0.1</v>
      </c>
      <c r="N86" s="584">
        <v>0.1</v>
      </c>
      <c r="O86" s="583">
        <v>0.1</v>
      </c>
      <c r="P86" s="584">
        <v>0.1</v>
      </c>
      <c r="Q86" s="583">
        <v>0.1</v>
      </c>
      <c r="R86" s="584">
        <v>0.1</v>
      </c>
      <c r="S86" s="583">
        <v>0.1</v>
      </c>
      <c r="T86" s="584">
        <v>0.1</v>
      </c>
      <c r="U86" s="585"/>
      <c r="V86" s="586">
        <f t="shared" si="16"/>
        <v>0.99999999999999989</v>
      </c>
      <c r="W86" s="1616"/>
      <c r="X86" s="273">
        <f>+V86/V85*W85</f>
        <v>0.11</v>
      </c>
      <c r="Y86" s="1679"/>
      <c r="Z86" s="1722"/>
      <c r="AA86" s="1648"/>
      <c r="AB86" s="1679"/>
      <c r="AC86" s="1722"/>
      <c r="AD86" s="1648"/>
      <c r="AE86" s="1616"/>
      <c r="AF86" s="1616"/>
      <c r="AG86" s="1679"/>
      <c r="AH86" s="1722"/>
      <c r="AI86" s="1722"/>
      <c r="AJ86" s="1648"/>
      <c r="AK86" s="1616"/>
      <c r="AL86" s="1616"/>
      <c r="AM86" s="1616"/>
      <c r="AN86" s="1616"/>
      <c r="AO86" s="1616"/>
      <c r="AP86" s="1616"/>
      <c r="AQ86" s="1616"/>
      <c r="AR86" s="1679"/>
      <c r="AS86" s="1722"/>
      <c r="AT86" s="1648"/>
      <c r="AU86" s="267"/>
      <c r="AV86" s="267"/>
      <c r="AW86" s="267"/>
      <c r="AX86" s="267"/>
      <c r="AY86" s="267"/>
      <c r="AZ86" s="267"/>
      <c r="BA86" s="267"/>
      <c r="BB86" s="267"/>
      <c r="BC86" s="267"/>
    </row>
    <row r="87" spans="1:55" ht="12.75" customHeight="1">
      <c r="A87" s="2063" t="s">
        <v>1150</v>
      </c>
      <c r="B87" s="2047" t="s">
        <v>34</v>
      </c>
      <c r="C87" s="1700"/>
      <c r="D87" s="1700"/>
      <c r="E87" s="1700"/>
      <c r="F87" s="1700"/>
      <c r="G87" s="1700"/>
      <c r="H87" s="1700"/>
      <c r="I87" s="1700"/>
      <c r="J87" s="1700"/>
      <c r="K87" s="1700"/>
      <c r="L87" s="1700"/>
      <c r="M87" s="1700"/>
      <c r="N87" s="1700"/>
      <c r="O87" s="1700"/>
      <c r="P87" s="1700"/>
      <c r="Q87" s="1700"/>
      <c r="R87" s="1700"/>
      <c r="S87" s="1700"/>
      <c r="T87" s="1700"/>
      <c r="U87" s="1700"/>
      <c r="V87" s="1700"/>
      <c r="W87" s="1700"/>
      <c r="X87" s="1700"/>
      <c r="Y87" s="1700"/>
      <c r="Z87" s="1700"/>
      <c r="AA87" s="1700"/>
      <c r="AB87" s="1700"/>
      <c r="AC87" s="1700"/>
      <c r="AD87" s="1700"/>
      <c r="AE87" s="1700"/>
      <c r="AF87" s="1700"/>
      <c r="AG87" s="1700"/>
      <c r="AH87" s="1700"/>
      <c r="AI87" s="1700"/>
      <c r="AJ87" s="1700"/>
      <c r="AK87" s="1700"/>
      <c r="AL87" s="1700"/>
      <c r="AM87" s="1700"/>
      <c r="AN87" s="1700"/>
      <c r="AO87" s="1700"/>
      <c r="AP87" s="1700"/>
      <c r="AQ87" s="1700"/>
      <c r="AR87" s="1700"/>
      <c r="AS87" s="1700"/>
      <c r="AT87" s="1874"/>
      <c r="AU87" s="267"/>
      <c r="AV87" s="267"/>
      <c r="AW87" s="267"/>
      <c r="AX87" s="267"/>
      <c r="AY87" s="267"/>
      <c r="AZ87" s="267"/>
      <c r="BA87" s="267"/>
      <c r="BB87" s="267"/>
      <c r="BC87" s="267"/>
    </row>
    <row r="88" spans="1:55" ht="145.5" customHeight="1">
      <c r="A88" s="1653"/>
      <c r="B88" s="2028">
        <v>1</v>
      </c>
      <c r="C88" s="2057" t="s">
        <v>1151</v>
      </c>
      <c r="D88" s="1720"/>
      <c r="E88" s="1720"/>
      <c r="F88" s="1720"/>
      <c r="G88" s="1721"/>
      <c r="H88" s="2042" t="s">
        <v>79</v>
      </c>
      <c r="I88" s="286" t="s">
        <v>47</v>
      </c>
      <c r="J88" s="288"/>
      <c r="K88" s="376">
        <v>0.1</v>
      </c>
      <c r="L88" s="376">
        <v>0.1</v>
      </c>
      <c r="M88" s="376">
        <v>0.1</v>
      </c>
      <c r="N88" s="376">
        <v>0.1</v>
      </c>
      <c r="O88" s="376">
        <v>0.1</v>
      </c>
      <c r="P88" s="376">
        <v>0.1</v>
      </c>
      <c r="Q88" s="376">
        <v>0.1</v>
      </c>
      <c r="R88" s="376">
        <v>0.1</v>
      </c>
      <c r="S88" s="376">
        <v>0.1</v>
      </c>
      <c r="T88" s="376">
        <v>0.1</v>
      </c>
      <c r="U88" s="376"/>
      <c r="V88" s="511">
        <f t="shared" ref="V88:V103" si="17">SUM(J88:U88)</f>
        <v>0.99999999999999989</v>
      </c>
      <c r="W88" s="2077">
        <v>0.3</v>
      </c>
      <c r="X88" s="512">
        <f>V88*W88</f>
        <v>0.29999999999999993</v>
      </c>
      <c r="Y88" s="2026" t="s">
        <v>1152</v>
      </c>
      <c r="Z88" s="1720"/>
      <c r="AA88" s="1721"/>
      <c r="AB88" s="2111" t="s">
        <v>1153</v>
      </c>
      <c r="AC88" s="2112"/>
      <c r="AD88" s="2113"/>
      <c r="AE88" s="2106" t="s">
        <v>1154</v>
      </c>
      <c r="AF88" s="2106" t="s">
        <v>1155</v>
      </c>
      <c r="AG88" s="2111" t="s">
        <v>1156</v>
      </c>
      <c r="AH88" s="2112"/>
      <c r="AI88" s="2112"/>
      <c r="AJ88" s="2113"/>
      <c r="AK88" s="2106" t="s">
        <v>1157</v>
      </c>
      <c r="AL88" s="2106" t="s">
        <v>1159</v>
      </c>
      <c r="AM88" s="2106" t="s">
        <v>1160</v>
      </c>
      <c r="AN88" s="2106" t="s">
        <v>1161</v>
      </c>
      <c r="AO88" s="2106" t="s">
        <v>1162</v>
      </c>
      <c r="AP88" s="2106" t="s">
        <v>1163</v>
      </c>
      <c r="AQ88" s="2106"/>
      <c r="AR88" s="2026" t="s">
        <v>1164</v>
      </c>
      <c r="AS88" s="1720"/>
      <c r="AT88" s="1872"/>
      <c r="AU88" s="267"/>
      <c r="AV88" s="267"/>
      <c r="AW88" s="267"/>
      <c r="AX88" s="267"/>
      <c r="AY88" s="267"/>
      <c r="AZ88" s="267"/>
      <c r="BA88" s="267"/>
      <c r="BB88" s="267"/>
      <c r="BC88" s="267"/>
    </row>
    <row r="89" spans="1:55" ht="149.25" customHeight="1">
      <c r="A89" s="1653"/>
      <c r="B89" s="1679"/>
      <c r="C89" s="1679"/>
      <c r="D89" s="1722"/>
      <c r="E89" s="1722"/>
      <c r="F89" s="1722"/>
      <c r="G89" s="1648"/>
      <c r="H89" s="2043"/>
      <c r="I89" s="293" t="s">
        <v>48</v>
      </c>
      <c r="J89" s="294"/>
      <c r="K89" s="379">
        <v>0.1</v>
      </c>
      <c r="L89" s="379">
        <v>0.1</v>
      </c>
      <c r="M89" s="379">
        <v>0.1</v>
      </c>
      <c r="N89" s="379">
        <v>0.1</v>
      </c>
      <c r="O89" s="379">
        <v>0.1</v>
      </c>
      <c r="P89" s="379">
        <v>0.1</v>
      </c>
      <c r="Q89" s="379">
        <v>0.1</v>
      </c>
      <c r="R89" s="379">
        <v>0.1</v>
      </c>
      <c r="S89" s="379">
        <v>0.1</v>
      </c>
      <c r="T89" s="379">
        <v>0.1</v>
      </c>
      <c r="U89" s="378"/>
      <c r="V89" s="509">
        <f t="shared" si="17"/>
        <v>0.99999999999999989</v>
      </c>
      <c r="W89" s="1619"/>
      <c r="X89" s="510">
        <f>+V89*W88</f>
        <v>0.29999999999999993</v>
      </c>
      <c r="Y89" s="1679"/>
      <c r="Z89" s="1722"/>
      <c r="AA89" s="1648"/>
      <c r="AB89" s="1679"/>
      <c r="AC89" s="1722"/>
      <c r="AD89" s="1648"/>
      <c r="AE89" s="1619"/>
      <c r="AF89" s="1619"/>
      <c r="AG89" s="1679"/>
      <c r="AH89" s="1722"/>
      <c r="AI89" s="1722"/>
      <c r="AJ89" s="1648"/>
      <c r="AK89" s="1619"/>
      <c r="AL89" s="1619"/>
      <c r="AM89" s="1619"/>
      <c r="AN89" s="1619"/>
      <c r="AO89" s="1619"/>
      <c r="AP89" s="1619"/>
      <c r="AQ89" s="1619"/>
      <c r="AR89" s="1679"/>
      <c r="AS89" s="1722"/>
      <c r="AT89" s="2067"/>
      <c r="AU89" s="267"/>
      <c r="AV89" s="267"/>
      <c r="AW89" s="267"/>
      <c r="AX89" s="267"/>
      <c r="AY89" s="267"/>
      <c r="AZ89" s="267"/>
      <c r="BA89" s="267"/>
      <c r="BB89" s="267"/>
      <c r="BC89" s="267"/>
    </row>
    <row r="90" spans="1:55" ht="79.5" customHeight="1">
      <c r="A90" s="1653"/>
      <c r="B90" s="2028">
        <v>2</v>
      </c>
      <c r="C90" s="2057" t="s">
        <v>1165</v>
      </c>
      <c r="D90" s="1720"/>
      <c r="E90" s="1720"/>
      <c r="F90" s="1720"/>
      <c r="G90" s="1721"/>
      <c r="H90" s="2042" t="s">
        <v>79</v>
      </c>
      <c r="I90" s="286" t="s">
        <v>47</v>
      </c>
      <c r="J90" s="288"/>
      <c r="K90" s="376">
        <v>0.1</v>
      </c>
      <c r="L90" s="376">
        <v>0.1</v>
      </c>
      <c r="M90" s="376">
        <v>0.1</v>
      </c>
      <c r="N90" s="376">
        <v>0.1</v>
      </c>
      <c r="O90" s="376">
        <v>0.1</v>
      </c>
      <c r="P90" s="376">
        <v>0.1</v>
      </c>
      <c r="Q90" s="376">
        <v>0.1</v>
      </c>
      <c r="R90" s="376">
        <v>0.1</v>
      </c>
      <c r="S90" s="376">
        <v>0.1</v>
      </c>
      <c r="T90" s="376">
        <v>0.1</v>
      </c>
      <c r="U90" s="376"/>
      <c r="V90" s="511">
        <f t="shared" si="17"/>
        <v>0.99999999999999989</v>
      </c>
      <c r="W90" s="2077">
        <v>0.3</v>
      </c>
      <c r="X90" s="512">
        <f>V90*W90</f>
        <v>0.29999999999999993</v>
      </c>
      <c r="Y90" s="2026" t="s">
        <v>1166</v>
      </c>
      <c r="Z90" s="1720"/>
      <c r="AA90" s="1721"/>
      <c r="AB90" s="2111" t="s">
        <v>1167</v>
      </c>
      <c r="AC90" s="2112"/>
      <c r="AD90" s="2113"/>
      <c r="AE90" s="2106" t="s">
        <v>1168</v>
      </c>
      <c r="AF90" s="2106" t="s">
        <v>1169</v>
      </c>
      <c r="AG90" s="2111" t="s">
        <v>1170</v>
      </c>
      <c r="AH90" s="2112"/>
      <c r="AI90" s="2112"/>
      <c r="AJ90" s="2113"/>
      <c r="AK90" s="2106" t="s">
        <v>1171</v>
      </c>
      <c r="AL90" s="2106" t="s">
        <v>1172</v>
      </c>
      <c r="AM90" s="2106" t="s">
        <v>1173</v>
      </c>
      <c r="AN90" s="2106" t="s">
        <v>1174</v>
      </c>
      <c r="AO90" s="2106" t="s">
        <v>1175</v>
      </c>
      <c r="AP90" s="2106" t="s">
        <v>1176</v>
      </c>
      <c r="AQ90" s="2106"/>
      <c r="AR90" s="2026" t="s">
        <v>1177</v>
      </c>
      <c r="AS90" s="1720"/>
      <c r="AT90" s="1872"/>
      <c r="AU90" s="267"/>
      <c r="AV90" s="267"/>
      <c r="AW90" s="267"/>
      <c r="AX90" s="267"/>
      <c r="AY90" s="267"/>
      <c r="AZ90" s="267"/>
      <c r="BA90" s="267"/>
      <c r="BB90" s="267"/>
      <c r="BC90" s="267"/>
    </row>
    <row r="91" spans="1:55" ht="44.25" customHeight="1">
      <c r="A91" s="1653"/>
      <c r="B91" s="1679"/>
      <c r="C91" s="1679"/>
      <c r="D91" s="1722"/>
      <c r="E91" s="1722"/>
      <c r="F91" s="1722"/>
      <c r="G91" s="1648"/>
      <c r="H91" s="2043"/>
      <c r="I91" s="293" t="s">
        <v>48</v>
      </c>
      <c r="J91" s="294"/>
      <c r="K91" s="379">
        <v>0.1</v>
      </c>
      <c r="L91" s="379">
        <v>0.1</v>
      </c>
      <c r="M91" s="379">
        <v>0.1</v>
      </c>
      <c r="N91" s="379">
        <v>0.1</v>
      </c>
      <c r="O91" s="379">
        <v>0.1</v>
      </c>
      <c r="P91" s="379">
        <v>0.1</v>
      </c>
      <c r="Q91" s="379">
        <v>0.1</v>
      </c>
      <c r="R91" s="379">
        <v>0.1</v>
      </c>
      <c r="S91" s="379">
        <v>0.1</v>
      </c>
      <c r="T91" s="379">
        <v>0.1</v>
      </c>
      <c r="U91" s="378"/>
      <c r="V91" s="509">
        <f t="shared" si="17"/>
        <v>0.99999999999999989</v>
      </c>
      <c r="W91" s="1619"/>
      <c r="X91" s="510">
        <f>+V91*W90</f>
        <v>0.29999999999999993</v>
      </c>
      <c r="Y91" s="1679"/>
      <c r="Z91" s="1722"/>
      <c r="AA91" s="1648"/>
      <c r="AB91" s="1679"/>
      <c r="AC91" s="1722"/>
      <c r="AD91" s="1648"/>
      <c r="AE91" s="1619"/>
      <c r="AF91" s="1619"/>
      <c r="AG91" s="1679"/>
      <c r="AH91" s="1722"/>
      <c r="AI91" s="1722"/>
      <c r="AJ91" s="1648"/>
      <c r="AK91" s="1619"/>
      <c r="AL91" s="1619"/>
      <c r="AM91" s="1619"/>
      <c r="AN91" s="1619"/>
      <c r="AO91" s="1619"/>
      <c r="AP91" s="1619"/>
      <c r="AQ91" s="1619"/>
      <c r="AR91" s="1679"/>
      <c r="AS91" s="1722"/>
      <c r="AT91" s="2067"/>
      <c r="AU91" s="267"/>
      <c r="AV91" s="267"/>
      <c r="AW91" s="267"/>
      <c r="AX91" s="267"/>
      <c r="AY91" s="267"/>
      <c r="AZ91" s="267"/>
      <c r="BA91" s="267"/>
      <c r="BB91" s="267"/>
      <c r="BC91" s="267"/>
    </row>
    <row r="92" spans="1:55" ht="47.25" customHeight="1">
      <c r="A92" s="1653"/>
      <c r="B92" s="2028">
        <v>3</v>
      </c>
      <c r="C92" s="2057" t="s">
        <v>1178</v>
      </c>
      <c r="D92" s="1720"/>
      <c r="E92" s="1720"/>
      <c r="F92" s="1720"/>
      <c r="G92" s="1721"/>
      <c r="H92" s="2042" t="s">
        <v>79</v>
      </c>
      <c r="I92" s="286" t="s">
        <v>47</v>
      </c>
      <c r="J92" s="288"/>
      <c r="K92" s="376">
        <v>0.1</v>
      </c>
      <c r="L92" s="376">
        <v>0.1</v>
      </c>
      <c r="M92" s="376">
        <v>0.1</v>
      </c>
      <c r="N92" s="376">
        <v>0.1</v>
      </c>
      <c r="O92" s="376">
        <v>0.1</v>
      </c>
      <c r="P92" s="376">
        <v>0.1</v>
      </c>
      <c r="Q92" s="376">
        <v>0.1</v>
      </c>
      <c r="R92" s="376">
        <v>0.1</v>
      </c>
      <c r="S92" s="376">
        <v>0.1</v>
      </c>
      <c r="T92" s="376">
        <v>0.1</v>
      </c>
      <c r="U92" s="376"/>
      <c r="V92" s="511">
        <f t="shared" si="17"/>
        <v>0.99999999999999989</v>
      </c>
      <c r="W92" s="2077">
        <v>0.4</v>
      </c>
      <c r="X92" s="512">
        <f>V92*W92</f>
        <v>0.39999999999999997</v>
      </c>
      <c r="Y92" s="2026" t="s">
        <v>1179</v>
      </c>
      <c r="Z92" s="1720"/>
      <c r="AA92" s="1721"/>
      <c r="AB92" s="2111" t="s">
        <v>1180</v>
      </c>
      <c r="AC92" s="2112"/>
      <c r="AD92" s="2113"/>
      <c r="AE92" s="2106" t="s">
        <v>1181</v>
      </c>
      <c r="AF92" s="2106" t="s">
        <v>1182</v>
      </c>
      <c r="AG92" s="2111" t="s">
        <v>1183</v>
      </c>
      <c r="AH92" s="2112"/>
      <c r="AI92" s="2112"/>
      <c r="AJ92" s="2113"/>
      <c r="AK92" s="2106" t="s">
        <v>1185</v>
      </c>
      <c r="AL92" s="2106" t="s">
        <v>1186</v>
      </c>
      <c r="AM92" s="2106" t="s">
        <v>1187</v>
      </c>
      <c r="AN92" s="2106" t="s">
        <v>1188</v>
      </c>
      <c r="AO92" s="2106" t="s">
        <v>1189</v>
      </c>
      <c r="AP92" s="2106" t="s">
        <v>1190</v>
      </c>
      <c r="AQ92" s="2106"/>
      <c r="AR92" s="2026" t="s">
        <v>1191</v>
      </c>
      <c r="AS92" s="1720"/>
      <c r="AT92" s="1872"/>
      <c r="AU92" s="267"/>
      <c r="AV92" s="267"/>
      <c r="AW92" s="267"/>
      <c r="AX92" s="267"/>
      <c r="AY92" s="267"/>
      <c r="AZ92" s="267"/>
      <c r="BA92" s="267"/>
      <c r="BB92" s="267"/>
      <c r="BC92" s="267"/>
    </row>
    <row r="93" spans="1:55" ht="48.75" customHeight="1">
      <c r="A93" s="1653"/>
      <c r="B93" s="1679"/>
      <c r="C93" s="1679"/>
      <c r="D93" s="1722"/>
      <c r="E93" s="1722"/>
      <c r="F93" s="1722"/>
      <c r="G93" s="1648"/>
      <c r="H93" s="2043"/>
      <c r="I93" s="293" t="s">
        <v>48</v>
      </c>
      <c r="J93" s="294"/>
      <c r="K93" s="379">
        <v>0.1</v>
      </c>
      <c r="L93" s="379">
        <v>0.1</v>
      </c>
      <c r="M93" s="379">
        <v>0.1</v>
      </c>
      <c r="N93" s="379">
        <v>0.1</v>
      </c>
      <c r="O93" s="379">
        <v>0.1</v>
      </c>
      <c r="P93" s="379">
        <v>0.1</v>
      </c>
      <c r="Q93" s="379">
        <v>0.1</v>
      </c>
      <c r="R93" s="379">
        <v>0.1</v>
      </c>
      <c r="S93" s="379">
        <v>0.1</v>
      </c>
      <c r="T93" s="379">
        <v>0.1</v>
      </c>
      <c r="U93" s="378"/>
      <c r="V93" s="509">
        <f t="shared" si="17"/>
        <v>0.99999999999999989</v>
      </c>
      <c r="W93" s="1619"/>
      <c r="X93" s="510">
        <f>+V93*W92</f>
        <v>0.39999999999999997</v>
      </c>
      <c r="Y93" s="1679"/>
      <c r="Z93" s="1722"/>
      <c r="AA93" s="1648"/>
      <c r="AB93" s="1679"/>
      <c r="AC93" s="1722"/>
      <c r="AD93" s="1648"/>
      <c r="AE93" s="1619"/>
      <c r="AF93" s="1619"/>
      <c r="AG93" s="1679"/>
      <c r="AH93" s="1722"/>
      <c r="AI93" s="1722"/>
      <c r="AJ93" s="1648"/>
      <c r="AK93" s="1619"/>
      <c r="AL93" s="1619"/>
      <c r="AM93" s="1619"/>
      <c r="AN93" s="1619"/>
      <c r="AO93" s="1619"/>
      <c r="AP93" s="1619"/>
      <c r="AQ93" s="1619"/>
      <c r="AR93" s="1679"/>
      <c r="AS93" s="1722"/>
      <c r="AT93" s="2067"/>
      <c r="AU93" s="267"/>
      <c r="AV93" s="267"/>
      <c r="AW93" s="267"/>
      <c r="AX93" s="267"/>
      <c r="AY93" s="267"/>
      <c r="AZ93" s="267"/>
      <c r="BA93" s="267"/>
      <c r="BB93" s="267"/>
      <c r="BC93" s="267"/>
    </row>
    <row r="94" spans="1:55" ht="12.75" hidden="1" customHeight="1">
      <c r="A94" s="1653"/>
      <c r="B94" s="2028">
        <v>4</v>
      </c>
      <c r="C94" s="2057"/>
      <c r="D94" s="1720"/>
      <c r="E94" s="1720"/>
      <c r="F94" s="1720"/>
      <c r="G94" s="1721"/>
      <c r="H94" s="2042" t="s">
        <v>79</v>
      </c>
      <c r="I94" s="286" t="s">
        <v>47</v>
      </c>
      <c r="J94" s="376"/>
      <c r="K94" s="376"/>
      <c r="L94" s="376"/>
      <c r="M94" s="376"/>
      <c r="N94" s="376"/>
      <c r="O94" s="376"/>
      <c r="P94" s="376"/>
      <c r="Q94" s="376"/>
      <c r="R94" s="376"/>
      <c r="S94" s="376"/>
      <c r="T94" s="376"/>
      <c r="U94" s="376"/>
      <c r="V94" s="511">
        <f t="shared" si="17"/>
        <v>0</v>
      </c>
      <c r="W94" s="2077"/>
      <c r="X94" s="512">
        <f>V94*W94</f>
        <v>0</v>
      </c>
      <c r="Y94" s="2028"/>
      <c r="Z94" s="1720"/>
      <c r="AA94" s="1721"/>
      <c r="AB94" s="2028"/>
      <c r="AC94" s="1720"/>
      <c r="AD94" s="1721"/>
      <c r="AE94" s="318"/>
      <c r="AF94" s="318"/>
      <c r="AG94" s="2028"/>
      <c r="AH94" s="1720"/>
      <c r="AI94" s="1720"/>
      <c r="AJ94" s="1721"/>
      <c r="AK94" s="318"/>
      <c r="AL94" s="319"/>
      <c r="AM94" s="319"/>
      <c r="AN94" s="319"/>
      <c r="AO94" s="319"/>
      <c r="AP94" s="319"/>
      <c r="AQ94" s="319"/>
      <c r="AR94" s="2028"/>
      <c r="AS94" s="1720"/>
      <c r="AT94" s="1872"/>
      <c r="AU94" s="267"/>
      <c r="AV94" s="267"/>
      <c r="AW94" s="267"/>
      <c r="AX94" s="267"/>
      <c r="AY94" s="267"/>
      <c r="AZ94" s="267"/>
      <c r="BA94" s="267"/>
      <c r="BB94" s="267"/>
      <c r="BC94" s="267"/>
    </row>
    <row r="95" spans="1:55" ht="12.75" hidden="1" customHeight="1">
      <c r="A95" s="1653"/>
      <c r="B95" s="1679"/>
      <c r="C95" s="1679"/>
      <c r="D95" s="1722"/>
      <c r="E95" s="1722"/>
      <c r="F95" s="1722"/>
      <c r="G95" s="1648"/>
      <c r="H95" s="2043"/>
      <c r="I95" s="293" t="s">
        <v>48</v>
      </c>
      <c r="J95" s="376"/>
      <c r="K95" s="376"/>
      <c r="L95" s="376"/>
      <c r="M95" s="376"/>
      <c r="N95" s="376"/>
      <c r="O95" s="376"/>
      <c r="P95" s="376"/>
      <c r="Q95" s="376"/>
      <c r="R95" s="376"/>
      <c r="S95" s="376"/>
      <c r="T95" s="376"/>
      <c r="U95" s="376"/>
      <c r="V95" s="530">
        <f t="shared" si="17"/>
        <v>0</v>
      </c>
      <c r="W95" s="1619"/>
      <c r="X95" s="510">
        <f>+V95*W94</f>
        <v>0</v>
      </c>
      <c r="Y95" s="1679"/>
      <c r="Z95" s="1722"/>
      <c r="AA95" s="1648"/>
      <c r="AB95" s="1679"/>
      <c r="AC95" s="1722"/>
      <c r="AD95" s="1648"/>
      <c r="AE95" s="318"/>
      <c r="AF95" s="318"/>
      <c r="AG95" s="1679"/>
      <c r="AH95" s="1722"/>
      <c r="AI95" s="1722"/>
      <c r="AJ95" s="1648"/>
      <c r="AK95" s="318"/>
      <c r="AL95" s="319"/>
      <c r="AM95" s="319"/>
      <c r="AN95" s="319"/>
      <c r="AO95" s="319"/>
      <c r="AP95" s="319"/>
      <c r="AQ95" s="319"/>
      <c r="AR95" s="1679"/>
      <c r="AS95" s="1722"/>
      <c r="AT95" s="2067"/>
      <c r="AU95" s="267"/>
      <c r="AV95" s="267"/>
      <c r="AW95" s="267"/>
      <c r="AX95" s="267"/>
      <c r="AY95" s="267"/>
      <c r="AZ95" s="267"/>
      <c r="BA95" s="267"/>
      <c r="BB95" s="267"/>
      <c r="BC95" s="267"/>
    </row>
    <row r="96" spans="1:55" ht="12.75" hidden="1" customHeight="1">
      <c r="A96" s="1653"/>
      <c r="B96" s="2028">
        <v>5</v>
      </c>
      <c r="C96" s="2057"/>
      <c r="D96" s="1720"/>
      <c r="E96" s="1720"/>
      <c r="F96" s="1720"/>
      <c r="G96" s="1721"/>
      <c r="H96" s="2042" t="s">
        <v>79</v>
      </c>
      <c r="I96" s="286" t="s">
        <v>47</v>
      </c>
      <c r="J96" s="376"/>
      <c r="K96" s="376"/>
      <c r="L96" s="376"/>
      <c r="M96" s="376"/>
      <c r="N96" s="376"/>
      <c r="O96" s="376"/>
      <c r="P96" s="376"/>
      <c r="Q96" s="376"/>
      <c r="R96" s="376"/>
      <c r="S96" s="376"/>
      <c r="T96" s="376"/>
      <c r="U96" s="376"/>
      <c r="V96" s="511">
        <f t="shared" si="17"/>
        <v>0</v>
      </c>
      <c r="W96" s="2077"/>
      <c r="X96" s="512">
        <f>V96*W96</f>
        <v>0</v>
      </c>
      <c r="Y96" s="2028"/>
      <c r="Z96" s="1720"/>
      <c r="AA96" s="1721"/>
      <c r="AB96" s="2028"/>
      <c r="AC96" s="1720"/>
      <c r="AD96" s="1721"/>
      <c r="AE96" s="318"/>
      <c r="AF96" s="318"/>
      <c r="AG96" s="2028"/>
      <c r="AH96" s="1720"/>
      <c r="AI96" s="1720"/>
      <c r="AJ96" s="1721"/>
      <c r="AK96" s="318"/>
      <c r="AL96" s="319"/>
      <c r="AM96" s="319"/>
      <c r="AN96" s="319"/>
      <c r="AO96" s="319"/>
      <c r="AP96" s="319"/>
      <c r="AQ96" s="319"/>
      <c r="AR96" s="2028"/>
      <c r="AS96" s="1720"/>
      <c r="AT96" s="1872"/>
      <c r="AU96" s="267"/>
      <c r="AV96" s="267"/>
      <c r="AW96" s="267"/>
      <c r="AX96" s="267"/>
      <c r="AY96" s="267"/>
      <c r="AZ96" s="267"/>
      <c r="BA96" s="267"/>
      <c r="BB96" s="267"/>
      <c r="BC96" s="267"/>
    </row>
    <row r="97" spans="1:55" ht="12.75" hidden="1" customHeight="1">
      <c r="A97" s="1653"/>
      <c r="B97" s="1679"/>
      <c r="C97" s="1679"/>
      <c r="D97" s="1722"/>
      <c r="E97" s="1722"/>
      <c r="F97" s="1722"/>
      <c r="G97" s="1648"/>
      <c r="H97" s="2043"/>
      <c r="I97" s="293" t="s">
        <v>48</v>
      </c>
      <c r="J97" s="376"/>
      <c r="K97" s="376"/>
      <c r="L97" s="376"/>
      <c r="M97" s="376"/>
      <c r="N97" s="376"/>
      <c r="O97" s="376"/>
      <c r="P97" s="376"/>
      <c r="Q97" s="376"/>
      <c r="R97" s="376"/>
      <c r="S97" s="376"/>
      <c r="T97" s="376"/>
      <c r="U97" s="376"/>
      <c r="V97" s="530">
        <f t="shared" si="17"/>
        <v>0</v>
      </c>
      <c r="W97" s="1619"/>
      <c r="X97" s="510">
        <f>+V97*W96</f>
        <v>0</v>
      </c>
      <c r="Y97" s="1679"/>
      <c r="Z97" s="1722"/>
      <c r="AA97" s="1648"/>
      <c r="AB97" s="1679"/>
      <c r="AC97" s="1722"/>
      <c r="AD97" s="1648"/>
      <c r="AE97" s="318"/>
      <c r="AF97" s="318"/>
      <c r="AG97" s="1679"/>
      <c r="AH97" s="1722"/>
      <c r="AI97" s="1722"/>
      <c r="AJ97" s="1648"/>
      <c r="AK97" s="318"/>
      <c r="AL97" s="319"/>
      <c r="AM97" s="319"/>
      <c r="AN97" s="319"/>
      <c r="AO97" s="319"/>
      <c r="AP97" s="319"/>
      <c r="AQ97" s="319"/>
      <c r="AR97" s="1679"/>
      <c r="AS97" s="1722"/>
      <c r="AT97" s="2067"/>
      <c r="AU97" s="267"/>
      <c r="AV97" s="267"/>
      <c r="AW97" s="267"/>
      <c r="AX97" s="267"/>
      <c r="AY97" s="267"/>
      <c r="AZ97" s="267"/>
      <c r="BA97" s="267"/>
      <c r="BB97" s="267"/>
      <c r="BC97" s="267"/>
    </row>
    <row r="98" spans="1:55" ht="12.75" hidden="1" customHeight="1">
      <c r="A98" s="1653"/>
      <c r="B98" s="2028">
        <v>6</v>
      </c>
      <c r="C98" s="2057"/>
      <c r="D98" s="1720"/>
      <c r="E98" s="1720"/>
      <c r="F98" s="1720"/>
      <c r="G98" s="1721"/>
      <c r="H98" s="2042" t="s">
        <v>79</v>
      </c>
      <c r="I98" s="286" t="s">
        <v>47</v>
      </c>
      <c r="J98" s="376"/>
      <c r="K98" s="376"/>
      <c r="L98" s="376"/>
      <c r="M98" s="376"/>
      <c r="N98" s="376"/>
      <c r="O98" s="376"/>
      <c r="P98" s="376"/>
      <c r="Q98" s="376"/>
      <c r="R98" s="376"/>
      <c r="S98" s="376"/>
      <c r="T98" s="376"/>
      <c r="U98" s="376"/>
      <c r="V98" s="511">
        <f t="shared" si="17"/>
        <v>0</v>
      </c>
      <c r="W98" s="2077"/>
      <c r="X98" s="512">
        <f>V98*W98</f>
        <v>0</v>
      </c>
      <c r="Y98" s="2028"/>
      <c r="Z98" s="1720"/>
      <c r="AA98" s="1721"/>
      <c r="AB98" s="2028"/>
      <c r="AC98" s="1720"/>
      <c r="AD98" s="1721"/>
      <c r="AE98" s="318"/>
      <c r="AF98" s="318"/>
      <c r="AG98" s="2028"/>
      <c r="AH98" s="1720"/>
      <c r="AI98" s="1720"/>
      <c r="AJ98" s="1721"/>
      <c r="AK98" s="318"/>
      <c r="AL98" s="319"/>
      <c r="AM98" s="319"/>
      <c r="AN98" s="319"/>
      <c r="AO98" s="319"/>
      <c r="AP98" s="319"/>
      <c r="AQ98" s="319"/>
      <c r="AR98" s="2028"/>
      <c r="AS98" s="1720"/>
      <c r="AT98" s="1872"/>
      <c r="AU98" s="267"/>
      <c r="AV98" s="267"/>
      <c r="AW98" s="267"/>
      <c r="AX98" s="267"/>
      <c r="AY98" s="267"/>
      <c r="AZ98" s="267"/>
      <c r="BA98" s="267"/>
      <c r="BB98" s="267"/>
      <c r="BC98" s="267"/>
    </row>
    <row r="99" spans="1:55" ht="12.75" hidden="1" customHeight="1">
      <c r="A99" s="1653"/>
      <c r="B99" s="1679"/>
      <c r="C99" s="1679"/>
      <c r="D99" s="1722"/>
      <c r="E99" s="1722"/>
      <c r="F99" s="1722"/>
      <c r="G99" s="1648"/>
      <c r="H99" s="2043"/>
      <c r="I99" s="293" t="s">
        <v>48</v>
      </c>
      <c r="J99" s="376"/>
      <c r="K99" s="376"/>
      <c r="L99" s="376"/>
      <c r="M99" s="376"/>
      <c r="N99" s="376"/>
      <c r="O99" s="376"/>
      <c r="P99" s="376"/>
      <c r="Q99" s="376"/>
      <c r="R99" s="376"/>
      <c r="S99" s="376"/>
      <c r="T99" s="376"/>
      <c r="U99" s="376"/>
      <c r="V99" s="530">
        <f t="shared" si="17"/>
        <v>0</v>
      </c>
      <c r="W99" s="1619"/>
      <c r="X99" s="510">
        <f>+V99*W98</f>
        <v>0</v>
      </c>
      <c r="Y99" s="1679"/>
      <c r="Z99" s="1722"/>
      <c r="AA99" s="1648"/>
      <c r="AB99" s="1679"/>
      <c r="AC99" s="1722"/>
      <c r="AD99" s="1648"/>
      <c r="AE99" s="318"/>
      <c r="AF99" s="318"/>
      <c r="AG99" s="1679"/>
      <c r="AH99" s="1722"/>
      <c r="AI99" s="1722"/>
      <c r="AJ99" s="1648"/>
      <c r="AK99" s="318"/>
      <c r="AL99" s="319"/>
      <c r="AM99" s="319"/>
      <c r="AN99" s="319"/>
      <c r="AO99" s="319"/>
      <c r="AP99" s="319"/>
      <c r="AQ99" s="319"/>
      <c r="AR99" s="1679"/>
      <c r="AS99" s="1722"/>
      <c r="AT99" s="2067"/>
      <c r="AU99" s="267"/>
      <c r="AV99" s="267"/>
      <c r="AW99" s="267"/>
      <c r="AX99" s="267"/>
      <c r="AY99" s="267"/>
      <c r="AZ99" s="267"/>
      <c r="BA99" s="267"/>
      <c r="BB99" s="267"/>
      <c r="BC99" s="267"/>
    </row>
    <row r="100" spans="1:55" ht="12.75" hidden="1" customHeight="1">
      <c r="A100" s="1653"/>
      <c r="B100" s="2028">
        <v>7</v>
      </c>
      <c r="C100" s="2057"/>
      <c r="D100" s="1720"/>
      <c r="E100" s="1720"/>
      <c r="F100" s="1720"/>
      <c r="G100" s="1721"/>
      <c r="H100" s="2042" t="s">
        <v>79</v>
      </c>
      <c r="I100" s="286" t="s">
        <v>47</v>
      </c>
      <c r="J100" s="376"/>
      <c r="K100" s="376"/>
      <c r="L100" s="376"/>
      <c r="M100" s="376"/>
      <c r="N100" s="376"/>
      <c r="O100" s="376"/>
      <c r="P100" s="376"/>
      <c r="Q100" s="376"/>
      <c r="R100" s="376"/>
      <c r="S100" s="376"/>
      <c r="T100" s="376"/>
      <c r="U100" s="376"/>
      <c r="V100" s="511">
        <f t="shared" si="17"/>
        <v>0</v>
      </c>
      <c r="W100" s="2077"/>
      <c r="X100" s="512">
        <f>V100*W100</f>
        <v>0</v>
      </c>
      <c r="Y100" s="2028"/>
      <c r="Z100" s="1720"/>
      <c r="AA100" s="1721"/>
      <c r="AB100" s="2028"/>
      <c r="AC100" s="1720"/>
      <c r="AD100" s="1721"/>
      <c r="AE100" s="318"/>
      <c r="AF100" s="318"/>
      <c r="AG100" s="2028"/>
      <c r="AH100" s="1720"/>
      <c r="AI100" s="1720"/>
      <c r="AJ100" s="1721"/>
      <c r="AK100" s="318"/>
      <c r="AL100" s="319"/>
      <c r="AM100" s="319"/>
      <c r="AN100" s="319"/>
      <c r="AO100" s="319"/>
      <c r="AP100" s="319"/>
      <c r="AQ100" s="319"/>
      <c r="AR100" s="2028"/>
      <c r="AS100" s="1720"/>
      <c r="AT100" s="1872"/>
      <c r="AU100" s="267"/>
      <c r="AV100" s="267"/>
      <c r="AW100" s="267"/>
      <c r="AX100" s="267"/>
      <c r="AY100" s="267"/>
      <c r="AZ100" s="267"/>
      <c r="BA100" s="267"/>
      <c r="BB100" s="267"/>
      <c r="BC100" s="267"/>
    </row>
    <row r="101" spans="1:55" ht="12.75" hidden="1" customHeight="1">
      <c r="A101" s="1814"/>
      <c r="B101" s="1678"/>
      <c r="C101" s="1679"/>
      <c r="D101" s="1722"/>
      <c r="E101" s="1722"/>
      <c r="F101" s="1722"/>
      <c r="G101" s="1648"/>
      <c r="H101" s="2079"/>
      <c r="I101" s="321" t="s">
        <v>48</v>
      </c>
      <c r="J101" s="317"/>
      <c r="K101" s="317"/>
      <c r="L101" s="317"/>
      <c r="M101" s="317"/>
      <c r="N101" s="317"/>
      <c r="O101" s="317"/>
      <c r="P101" s="317"/>
      <c r="Q101" s="317"/>
      <c r="R101" s="317"/>
      <c r="S101" s="317"/>
      <c r="T101" s="317"/>
      <c r="U101" s="317"/>
      <c r="V101" s="516">
        <f t="shared" si="17"/>
        <v>0</v>
      </c>
      <c r="W101" s="2078"/>
      <c r="X101" s="517">
        <f>+V101*W100</f>
        <v>0</v>
      </c>
      <c r="Y101" s="1679"/>
      <c r="Z101" s="1722"/>
      <c r="AA101" s="1648"/>
      <c r="AB101" s="1679"/>
      <c r="AC101" s="1722"/>
      <c r="AD101" s="1648"/>
      <c r="AE101" s="318"/>
      <c r="AF101" s="318"/>
      <c r="AG101" s="1679"/>
      <c r="AH101" s="1722"/>
      <c r="AI101" s="1722"/>
      <c r="AJ101" s="1648"/>
      <c r="AK101" s="318"/>
      <c r="AL101" s="319"/>
      <c r="AM101" s="319"/>
      <c r="AN101" s="319"/>
      <c r="AO101" s="319"/>
      <c r="AP101" s="319"/>
      <c r="AQ101" s="319"/>
      <c r="AR101" s="1679"/>
      <c r="AS101" s="1722"/>
      <c r="AT101" s="2067"/>
      <c r="AU101" s="267"/>
      <c r="AV101" s="267"/>
      <c r="AW101" s="267"/>
      <c r="AX101" s="267"/>
      <c r="AY101" s="267"/>
      <c r="AZ101" s="267"/>
      <c r="BA101" s="267"/>
      <c r="BB101" s="267"/>
      <c r="BC101" s="267"/>
    </row>
    <row r="102" spans="1:55" ht="12.75" customHeight="1">
      <c r="A102" s="2046"/>
      <c r="B102" s="2060" t="s">
        <v>103</v>
      </c>
      <c r="C102" s="1720"/>
      <c r="D102" s="1720"/>
      <c r="E102" s="1720"/>
      <c r="F102" s="1720"/>
      <c r="G102" s="1721"/>
      <c r="H102" s="2083" t="s">
        <v>79</v>
      </c>
      <c r="I102" s="326" t="s">
        <v>47</v>
      </c>
      <c r="J102" s="381">
        <f t="shared" ref="J102:T102" si="18">+J88*$W$88+J90*$W$90+J92*$W$92</f>
        <v>0</v>
      </c>
      <c r="K102" s="381">
        <f t="shared" si="18"/>
        <v>0.1</v>
      </c>
      <c r="L102" s="381">
        <f t="shared" si="18"/>
        <v>0.1</v>
      </c>
      <c r="M102" s="381">
        <f t="shared" si="18"/>
        <v>0.1</v>
      </c>
      <c r="N102" s="381">
        <f t="shared" si="18"/>
        <v>0.1</v>
      </c>
      <c r="O102" s="381">
        <f t="shared" si="18"/>
        <v>0.1</v>
      </c>
      <c r="P102" s="381">
        <f t="shared" si="18"/>
        <v>0.1</v>
      </c>
      <c r="Q102" s="381">
        <f t="shared" si="18"/>
        <v>0.1</v>
      </c>
      <c r="R102" s="381">
        <f t="shared" si="18"/>
        <v>0.1</v>
      </c>
      <c r="S102" s="381">
        <f t="shared" si="18"/>
        <v>0.1</v>
      </c>
      <c r="T102" s="381">
        <f t="shared" si="18"/>
        <v>0.1</v>
      </c>
      <c r="U102" s="381">
        <f>+U88*$W$8+U90*$W$10+U92*$W$12+U94*$W$14+U96*$W$16+U98*$W$18+U100*$W$20</f>
        <v>0</v>
      </c>
      <c r="V102" s="354">
        <f t="shared" si="17"/>
        <v>0.99999999999999989</v>
      </c>
      <c r="W102" s="2076">
        <f>SUM(W88+W90+W92+W94+W96+W98+W100)</f>
        <v>1</v>
      </c>
      <c r="X102" s="354">
        <f>V102*W102</f>
        <v>0.99999999999999989</v>
      </c>
      <c r="Y102" s="2034"/>
      <c r="Z102" s="1720"/>
      <c r="AA102" s="1721"/>
      <c r="AB102" s="2034"/>
      <c r="AC102" s="1720"/>
      <c r="AD102" s="1721"/>
      <c r="AE102" s="2033"/>
      <c r="AF102" s="2033"/>
      <c r="AG102" s="2034"/>
      <c r="AH102" s="1720"/>
      <c r="AI102" s="1720"/>
      <c r="AJ102" s="1721"/>
      <c r="AK102" s="2033"/>
      <c r="AL102" s="2033"/>
      <c r="AM102" s="2033"/>
      <c r="AN102" s="2033"/>
      <c r="AO102" s="2033"/>
      <c r="AP102" s="2033"/>
      <c r="AQ102" s="2033"/>
      <c r="AR102" s="2034"/>
      <c r="AS102" s="1720"/>
      <c r="AT102" s="1721"/>
      <c r="AU102" s="332"/>
      <c r="AV102" s="267"/>
      <c r="AW102" s="267"/>
      <c r="AX102" s="267"/>
      <c r="AY102" s="267"/>
      <c r="AZ102" s="267"/>
      <c r="BA102" s="267"/>
      <c r="BB102" s="267"/>
      <c r="BC102" s="267"/>
    </row>
    <row r="103" spans="1:55" ht="12.75" customHeight="1">
      <c r="A103" s="1617"/>
      <c r="B103" s="1696"/>
      <c r="C103" s="1666"/>
      <c r="D103" s="1666"/>
      <c r="E103" s="1666"/>
      <c r="F103" s="1666"/>
      <c r="G103" s="1651"/>
      <c r="H103" s="1617"/>
      <c r="I103" s="334" t="s">
        <v>48</v>
      </c>
      <c r="J103" s="335">
        <f>J89+J91+J93+J95+J97+J99+J101</f>
        <v>0</v>
      </c>
      <c r="K103" s="381">
        <f t="shared" ref="K103:R103" si="19">+K89*$W$88+K91*$W$90+K93*$W$92+K95*W94</f>
        <v>0.1</v>
      </c>
      <c r="L103" s="381">
        <f t="shared" si="19"/>
        <v>0.1</v>
      </c>
      <c r="M103" s="381">
        <f t="shared" si="19"/>
        <v>0.1</v>
      </c>
      <c r="N103" s="381">
        <f t="shared" si="19"/>
        <v>0.1</v>
      </c>
      <c r="O103" s="381">
        <f t="shared" si="19"/>
        <v>0.1</v>
      </c>
      <c r="P103" s="381">
        <f t="shared" si="19"/>
        <v>0.1</v>
      </c>
      <c r="Q103" s="381">
        <f t="shared" si="19"/>
        <v>0.1</v>
      </c>
      <c r="R103" s="381">
        <f t="shared" si="19"/>
        <v>0.1</v>
      </c>
      <c r="S103" s="381">
        <f>+S89*$W$88+S91*$W$90+S93*$W$92+S95*AG94</f>
        <v>0.1</v>
      </c>
      <c r="T103" s="381">
        <f t="shared" ref="T103:U103" si="20">+T89*$W$88+T91*$W$90+T93*$W$92+T95*AI94</f>
        <v>0.1</v>
      </c>
      <c r="U103" s="381">
        <f t="shared" si="20"/>
        <v>0</v>
      </c>
      <c r="V103" s="335">
        <f t="shared" si="17"/>
        <v>0.99999999999999989</v>
      </c>
      <c r="W103" s="1617"/>
      <c r="X103" s="518">
        <f>+V103*W102</f>
        <v>0.99999999999999989</v>
      </c>
      <c r="Y103" s="1696"/>
      <c r="Z103" s="1666"/>
      <c r="AA103" s="1651"/>
      <c r="AB103" s="1696"/>
      <c r="AC103" s="1666"/>
      <c r="AD103" s="1651"/>
      <c r="AE103" s="1617"/>
      <c r="AF103" s="1617"/>
      <c r="AG103" s="1696"/>
      <c r="AH103" s="1666"/>
      <c r="AI103" s="1666"/>
      <c r="AJ103" s="1651"/>
      <c r="AK103" s="1617"/>
      <c r="AL103" s="1617"/>
      <c r="AM103" s="1617"/>
      <c r="AN103" s="1617"/>
      <c r="AO103" s="1617"/>
      <c r="AP103" s="1617"/>
      <c r="AQ103" s="1617"/>
      <c r="AR103" s="1696"/>
      <c r="AS103" s="1666"/>
      <c r="AT103" s="1651"/>
      <c r="AU103" s="332"/>
      <c r="AV103" s="267"/>
      <c r="AW103" s="267"/>
      <c r="AX103" s="267"/>
      <c r="AY103" s="267"/>
      <c r="AZ103" s="267"/>
      <c r="BA103" s="267"/>
      <c r="BB103" s="267"/>
      <c r="BC103" s="267"/>
    </row>
    <row r="104" spans="1:55" ht="30" customHeight="1">
      <c r="A104" s="2086" t="s">
        <v>107</v>
      </c>
      <c r="B104" s="1721"/>
      <c r="C104" s="595" t="s">
        <v>108</v>
      </c>
      <c r="D104" s="595" t="s">
        <v>109</v>
      </c>
      <c r="E104" s="595" t="s">
        <v>28</v>
      </c>
      <c r="F104" s="595" t="s">
        <v>110</v>
      </c>
      <c r="G104" s="595" t="s">
        <v>111</v>
      </c>
      <c r="H104" s="2104" t="s">
        <v>112</v>
      </c>
      <c r="I104" s="1701"/>
      <c r="J104" s="596" t="s">
        <v>63</v>
      </c>
      <c r="K104" s="596" t="s">
        <v>64</v>
      </c>
      <c r="L104" s="596" t="s">
        <v>65</v>
      </c>
      <c r="M104" s="596" t="s">
        <v>66</v>
      </c>
      <c r="N104" s="596" t="s">
        <v>67</v>
      </c>
      <c r="O104" s="596" t="s">
        <v>68</v>
      </c>
      <c r="P104" s="596" t="s">
        <v>69</v>
      </c>
      <c r="Q104" s="596" t="s">
        <v>70</v>
      </c>
      <c r="R104" s="596" t="s">
        <v>71</v>
      </c>
      <c r="S104" s="596" t="s">
        <v>72</v>
      </c>
      <c r="T104" s="596" t="s">
        <v>73</v>
      </c>
      <c r="U104" s="596" t="s">
        <v>74</v>
      </c>
      <c r="V104" s="596" t="s">
        <v>75</v>
      </c>
      <c r="W104" s="596" t="s">
        <v>76</v>
      </c>
      <c r="X104" s="596" t="s">
        <v>343</v>
      </c>
      <c r="Y104" s="2030" t="s">
        <v>113</v>
      </c>
      <c r="Z104" s="2036"/>
      <c r="AA104" s="2031"/>
      <c r="AB104" s="2030" t="s">
        <v>114</v>
      </c>
      <c r="AC104" s="2036"/>
      <c r="AD104" s="2031"/>
      <c r="AE104" s="266" t="s">
        <v>115</v>
      </c>
      <c r="AF104" s="266" t="s">
        <v>116</v>
      </c>
      <c r="AG104" s="2030" t="s">
        <v>117</v>
      </c>
      <c r="AH104" s="2036"/>
      <c r="AI104" s="2036"/>
      <c r="AJ104" s="2031"/>
      <c r="AK104" s="266" t="s">
        <v>118</v>
      </c>
      <c r="AL104" s="266" t="s">
        <v>119</v>
      </c>
      <c r="AM104" s="266" t="s">
        <v>120</v>
      </c>
      <c r="AN104" s="266" t="s">
        <v>121</v>
      </c>
      <c r="AO104" s="265" t="s">
        <v>122</v>
      </c>
      <c r="AP104" s="266" t="s">
        <v>123</v>
      </c>
      <c r="AQ104" s="266" t="s">
        <v>124</v>
      </c>
      <c r="AR104" s="2030" t="s">
        <v>125</v>
      </c>
      <c r="AS104" s="2036"/>
      <c r="AT104" s="2037"/>
      <c r="AU104" s="267"/>
      <c r="AV104" s="267"/>
      <c r="AW104" s="267"/>
      <c r="AX104" s="267"/>
      <c r="AY104" s="267"/>
      <c r="AZ104" s="267"/>
      <c r="BA104" s="267"/>
      <c r="BB104" s="267"/>
      <c r="BC104" s="267"/>
    </row>
    <row r="105" spans="1:55" ht="34.5" customHeight="1">
      <c r="A105" s="1678"/>
      <c r="B105" s="1713"/>
      <c r="C105" s="2046" t="s">
        <v>1058</v>
      </c>
      <c r="D105" s="2066" t="s">
        <v>1199</v>
      </c>
      <c r="E105" s="2136">
        <v>1</v>
      </c>
      <c r="F105" s="2066" t="s">
        <v>1200</v>
      </c>
      <c r="G105" s="2046" t="s">
        <v>300</v>
      </c>
      <c r="H105" s="2041" t="s">
        <v>47</v>
      </c>
      <c r="I105" s="1701"/>
      <c r="J105" s="597">
        <v>0.05</v>
      </c>
      <c r="K105" s="597">
        <v>0.3</v>
      </c>
      <c r="L105" s="597">
        <v>0.6</v>
      </c>
      <c r="M105" s="597">
        <v>0.05</v>
      </c>
      <c r="N105" s="598"/>
      <c r="O105" s="598"/>
      <c r="P105" s="598"/>
      <c r="Q105" s="598"/>
      <c r="R105" s="598"/>
      <c r="S105" s="598"/>
      <c r="T105" s="598"/>
      <c r="U105" s="598"/>
      <c r="V105" s="444">
        <f t="shared" ref="V105:V106" si="21">SUM(J105:U105)</f>
        <v>1</v>
      </c>
      <c r="W105" s="2039">
        <v>0.11</v>
      </c>
      <c r="X105" s="273">
        <v>0.11</v>
      </c>
      <c r="Y105" s="2116" t="s">
        <v>1201</v>
      </c>
      <c r="Z105" s="1720"/>
      <c r="AA105" s="1721"/>
      <c r="AB105" s="2116" t="s">
        <v>1202</v>
      </c>
      <c r="AC105" s="1720"/>
      <c r="AD105" s="1721"/>
      <c r="AE105" s="2091" t="s">
        <v>1203</v>
      </c>
      <c r="AF105" s="2032" t="s">
        <v>1204</v>
      </c>
      <c r="AG105" s="2035" t="s">
        <v>1205</v>
      </c>
      <c r="AH105" s="1720"/>
      <c r="AI105" s="1720"/>
      <c r="AJ105" s="1721"/>
      <c r="AK105" s="2032" t="s">
        <v>1206</v>
      </c>
      <c r="AL105" s="2032" t="s">
        <v>1207</v>
      </c>
      <c r="AM105" s="2032" t="s">
        <v>1148</v>
      </c>
      <c r="AN105" s="2032" t="s">
        <v>1208</v>
      </c>
      <c r="AO105" s="2032" t="s">
        <v>1148</v>
      </c>
      <c r="AP105" s="2032"/>
      <c r="AQ105" s="2032"/>
      <c r="AR105" s="2035" t="s">
        <v>214</v>
      </c>
      <c r="AS105" s="1720"/>
      <c r="AT105" s="1721"/>
      <c r="AU105" s="267"/>
      <c r="AV105" s="267"/>
      <c r="AW105" s="267"/>
      <c r="AX105" s="267"/>
      <c r="AY105" s="267"/>
      <c r="AZ105" s="267"/>
      <c r="BA105" s="267"/>
      <c r="BB105" s="267"/>
      <c r="BC105" s="267"/>
    </row>
    <row r="106" spans="1:55" ht="34.5" customHeight="1">
      <c r="A106" s="1679"/>
      <c r="B106" s="1648"/>
      <c r="C106" s="1619"/>
      <c r="D106" s="1619"/>
      <c r="E106" s="1619"/>
      <c r="F106" s="1619"/>
      <c r="G106" s="1619"/>
      <c r="H106" s="2081" t="s">
        <v>78</v>
      </c>
      <c r="I106" s="1648"/>
      <c r="J106" s="599">
        <v>0.05</v>
      </c>
      <c r="K106" s="599">
        <v>0.3</v>
      </c>
      <c r="L106" s="600">
        <v>0.6</v>
      </c>
      <c r="M106" s="600">
        <v>4.2500000000000003E-2</v>
      </c>
      <c r="N106" s="601">
        <v>3.5000000000000001E-3</v>
      </c>
      <c r="O106" s="601">
        <v>2.5000000000000001E-3</v>
      </c>
      <c r="P106" s="602">
        <v>5.0000000000000001E-4</v>
      </c>
      <c r="Q106" s="602">
        <v>1E-3</v>
      </c>
      <c r="R106" s="603"/>
      <c r="S106" s="603"/>
      <c r="T106" s="603"/>
      <c r="U106" s="603"/>
      <c r="V106" s="604">
        <f t="shared" si="21"/>
        <v>0.99999999999999978</v>
      </c>
      <c r="W106" s="1616"/>
      <c r="X106" s="273">
        <f>+V106/V105*W105</f>
        <v>0.10999999999999997</v>
      </c>
      <c r="Y106" s="1679"/>
      <c r="Z106" s="1722"/>
      <c r="AA106" s="1648"/>
      <c r="AB106" s="1679"/>
      <c r="AC106" s="1722"/>
      <c r="AD106" s="1648"/>
      <c r="AE106" s="1616"/>
      <c r="AF106" s="1616"/>
      <c r="AG106" s="1679"/>
      <c r="AH106" s="1722"/>
      <c r="AI106" s="1722"/>
      <c r="AJ106" s="1648"/>
      <c r="AK106" s="1616"/>
      <c r="AL106" s="1616"/>
      <c r="AM106" s="1616"/>
      <c r="AN106" s="1616"/>
      <c r="AO106" s="1616"/>
      <c r="AP106" s="1616"/>
      <c r="AQ106" s="1616"/>
      <c r="AR106" s="1679"/>
      <c r="AS106" s="1722"/>
      <c r="AT106" s="1648"/>
      <c r="AU106" s="267"/>
      <c r="AV106" s="267"/>
      <c r="AW106" s="267"/>
      <c r="AX106" s="267"/>
      <c r="AY106" s="267"/>
      <c r="AZ106" s="267"/>
      <c r="BA106" s="267"/>
      <c r="BB106" s="267"/>
      <c r="BC106" s="267"/>
    </row>
    <row r="107" spans="1:55" ht="12.75" customHeight="1">
      <c r="A107" s="2063" t="s">
        <v>1211</v>
      </c>
      <c r="B107" s="2098" t="s">
        <v>34</v>
      </c>
      <c r="C107" s="2099"/>
      <c r="D107" s="2099"/>
      <c r="E107" s="2099"/>
      <c r="F107" s="2099"/>
      <c r="G107" s="2099"/>
      <c r="H107" s="2099"/>
      <c r="I107" s="2099"/>
      <c r="J107" s="2099"/>
      <c r="K107" s="2099"/>
      <c r="L107" s="2099"/>
      <c r="M107" s="2099"/>
      <c r="N107" s="2099"/>
      <c r="O107" s="2099"/>
      <c r="P107" s="2099"/>
      <c r="Q107" s="2099"/>
      <c r="R107" s="2099"/>
      <c r="S107" s="2099"/>
      <c r="T107" s="2099"/>
      <c r="U107" s="2099"/>
      <c r="V107" s="2099"/>
      <c r="W107" s="2099"/>
      <c r="X107" s="2099"/>
      <c r="Y107" s="2099"/>
      <c r="Z107" s="2099"/>
      <c r="AA107" s="2099"/>
      <c r="AB107" s="2099"/>
      <c r="AC107" s="2099"/>
      <c r="AD107" s="2099"/>
      <c r="AE107" s="2099"/>
      <c r="AF107" s="2099"/>
      <c r="AG107" s="2099"/>
      <c r="AH107" s="2099"/>
      <c r="AI107" s="2099"/>
      <c r="AJ107" s="2099"/>
      <c r="AK107" s="2099"/>
      <c r="AL107" s="2099"/>
      <c r="AM107" s="2099"/>
      <c r="AN107" s="2099"/>
      <c r="AO107" s="2099"/>
      <c r="AP107" s="2099"/>
      <c r="AQ107" s="2099"/>
      <c r="AR107" s="2099"/>
      <c r="AS107" s="2099"/>
      <c r="AT107" s="2101"/>
      <c r="AU107" s="267"/>
      <c r="AV107" s="267"/>
      <c r="AW107" s="267"/>
      <c r="AX107" s="267"/>
      <c r="AY107" s="267"/>
      <c r="AZ107" s="267"/>
      <c r="BA107" s="267"/>
      <c r="BB107" s="267"/>
      <c r="BC107" s="267"/>
    </row>
    <row r="108" spans="1:55" ht="30" customHeight="1">
      <c r="A108" s="1653"/>
      <c r="B108" s="2029">
        <v>1</v>
      </c>
      <c r="C108" s="2057" t="s">
        <v>1212</v>
      </c>
      <c r="D108" s="1720"/>
      <c r="E108" s="1720"/>
      <c r="F108" s="1720"/>
      <c r="G108" s="1721"/>
      <c r="H108" s="2122" t="s">
        <v>79</v>
      </c>
      <c r="I108" s="286" t="s">
        <v>47</v>
      </c>
      <c r="J108" s="376">
        <v>0.5</v>
      </c>
      <c r="K108" s="376">
        <v>0.5</v>
      </c>
      <c r="L108" s="605"/>
      <c r="M108" s="605"/>
      <c r="N108" s="605"/>
      <c r="O108" s="605"/>
      <c r="P108" s="605"/>
      <c r="Q108" s="605"/>
      <c r="R108" s="605"/>
      <c r="S108" s="605"/>
      <c r="T108" s="605"/>
      <c r="U108" s="605"/>
      <c r="V108" s="354">
        <f t="shared" ref="V108:V123" si="22">SUM(J108:U108)</f>
        <v>1</v>
      </c>
      <c r="W108" s="2077">
        <v>0.05</v>
      </c>
      <c r="X108" s="354">
        <f>V108*W108</f>
        <v>0.05</v>
      </c>
      <c r="Y108" s="2026" t="s">
        <v>1214</v>
      </c>
      <c r="Z108" s="1720"/>
      <c r="AA108" s="1721"/>
      <c r="AB108" s="2108"/>
      <c r="AC108" s="1720"/>
      <c r="AD108" s="1721"/>
      <c r="AE108" s="2121"/>
      <c r="AF108" s="2121"/>
      <c r="AG108" s="2133"/>
      <c r="AH108" s="1720"/>
      <c r="AI108" s="1720"/>
      <c r="AJ108" s="1721"/>
      <c r="AK108" s="2121"/>
      <c r="AL108" s="2121"/>
      <c r="AM108" s="2121"/>
      <c r="AN108" s="2121"/>
      <c r="AO108" s="2121"/>
      <c r="AP108" s="2121"/>
      <c r="AQ108" s="2121"/>
      <c r="AR108" s="2028"/>
      <c r="AS108" s="1720"/>
      <c r="AT108" s="1721"/>
      <c r="AU108" s="267"/>
      <c r="AV108" s="267"/>
      <c r="AW108" s="267"/>
      <c r="AX108" s="267"/>
      <c r="AY108" s="267"/>
      <c r="AZ108" s="267"/>
      <c r="BA108" s="267"/>
      <c r="BB108" s="267"/>
      <c r="BC108" s="267"/>
    </row>
    <row r="109" spans="1:55" ht="30" customHeight="1">
      <c r="A109" s="1653"/>
      <c r="B109" s="1619"/>
      <c r="C109" s="1679"/>
      <c r="D109" s="1722"/>
      <c r="E109" s="1722"/>
      <c r="F109" s="1722"/>
      <c r="G109" s="1648"/>
      <c r="H109" s="1619"/>
      <c r="I109" s="293" t="s">
        <v>48</v>
      </c>
      <c r="J109" s="379">
        <v>0.5</v>
      </c>
      <c r="K109" s="379">
        <v>0.5</v>
      </c>
      <c r="L109" s="606"/>
      <c r="M109" s="606"/>
      <c r="N109" s="606"/>
      <c r="O109" s="606"/>
      <c r="P109" s="606"/>
      <c r="Q109" s="606"/>
      <c r="R109" s="606"/>
      <c r="S109" s="606"/>
      <c r="T109" s="606"/>
      <c r="U109" s="606"/>
      <c r="V109" s="608">
        <f t="shared" si="22"/>
        <v>1</v>
      </c>
      <c r="W109" s="1619"/>
      <c r="X109" s="354">
        <f>+V109*W108</f>
        <v>0.05</v>
      </c>
      <c r="Y109" s="1679"/>
      <c r="Z109" s="1722"/>
      <c r="AA109" s="1648"/>
      <c r="AB109" s="1679"/>
      <c r="AC109" s="1722"/>
      <c r="AD109" s="1648"/>
      <c r="AE109" s="1619"/>
      <c r="AF109" s="1619"/>
      <c r="AG109" s="1679"/>
      <c r="AH109" s="1722"/>
      <c r="AI109" s="1722"/>
      <c r="AJ109" s="1648"/>
      <c r="AK109" s="1619"/>
      <c r="AL109" s="1619"/>
      <c r="AM109" s="1619"/>
      <c r="AN109" s="1619"/>
      <c r="AO109" s="1619"/>
      <c r="AP109" s="1619"/>
      <c r="AQ109" s="1619"/>
      <c r="AR109" s="1679"/>
      <c r="AS109" s="1722"/>
      <c r="AT109" s="1648"/>
      <c r="AU109" s="267"/>
      <c r="AV109" s="267"/>
      <c r="AW109" s="267"/>
      <c r="AX109" s="267"/>
      <c r="AY109" s="267"/>
      <c r="AZ109" s="267"/>
      <c r="BA109" s="267"/>
      <c r="BB109" s="267"/>
      <c r="BC109" s="267"/>
    </row>
    <row r="110" spans="1:55" ht="30" customHeight="1">
      <c r="A110" s="1653"/>
      <c r="B110" s="2029">
        <v>2</v>
      </c>
      <c r="C110" s="2057" t="s">
        <v>1215</v>
      </c>
      <c r="D110" s="1720"/>
      <c r="E110" s="1720"/>
      <c r="F110" s="1720"/>
      <c r="G110" s="1721"/>
      <c r="H110" s="2122" t="s">
        <v>79</v>
      </c>
      <c r="I110" s="286" t="s">
        <v>47</v>
      </c>
      <c r="J110" s="376">
        <v>0.5</v>
      </c>
      <c r="K110" s="376">
        <v>0.5</v>
      </c>
      <c r="L110" s="605"/>
      <c r="M110" s="605"/>
      <c r="N110" s="605"/>
      <c r="O110" s="605"/>
      <c r="P110" s="605"/>
      <c r="Q110" s="605"/>
      <c r="R110" s="605"/>
      <c r="S110" s="605"/>
      <c r="T110" s="605"/>
      <c r="U110" s="605"/>
      <c r="V110" s="354">
        <f t="shared" si="22"/>
        <v>1</v>
      </c>
      <c r="W110" s="2077">
        <v>0.05</v>
      </c>
      <c r="X110" s="354">
        <f>V110*W110</f>
        <v>0.05</v>
      </c>
      <c r="Y110" s="2026" t="s">
        <v>1216</v>
      </c>
      <c r="Z110" s="1720"/>
      <c r="AA110" s="1721"/>
      <c r="AB110" s="2107"/>
      <c r="AC110" s="1715"/>
      <c r="AD110" s="1713"/>
      <c r="AE110" s="2119"/>
      <c r="AF110" s="2119"/>
      <c r="AG110" s="2133"/>
      <c r="AH110" s="1720"/>
      <c r="AI110" s="1720"/>
      <c r="AJ110" s="1721"/>
      <c r="AK110" s="2119"/>
      <c r="AL110" s="2119"/>
      <c r="AM110" s="2119"/>
      <c r="AN110" s="2119"/>
      <c r="AO110" s="2119"/>
      <c r="AP110" s="2119"/>
      <c r="AQ110" s="2119"/>
      <c r="AR110" s="2028"/>
      <c r="AS110" s="1720"/>
      <c r="AT110" s="1721"/>
      <c r="AU110" s="267"/>
      <c r="AV110" s="267"/>
      <c r="AW110" s="267"/>
      <c r="AX110" s="267"/>
      <c r="AY110" s="267"/>
      <c r="AZ110" s="267"/>
      <c r="BA110" s="267"/>
      <c r="BB110" s="267"/>
      <c r="BC110" s="267"/>
    </row>
    <row r="111" spans="1:55" ht="30" customHeight="1">
      <c r="A111" s="1653"/>
      <c r="B111" s="1619"/>
      <c r="C111" s="1679"/>
      <c r="D111" s="1722"/>
      <c r="E111" s="1722"/>
      <c r="F111" s="1722"/>
      <c r="G111" s="1648"/>
      <c r="H111" s="1619"/>
      <c r="I111" s="293" t="s">
        <v>48</v>
      </c>
      <c r="J111" s="295">
        <v>0.5</v>
      </c>
      <c r="K111" s="379">
        <v>0.5</v>
      </c>
      <c r="L111" s="606"/>
      <c r="M111" s="606"/>
      <c r="N111" s="606"/>
      <c r="O111" s="606"/>
      <c r="P111" s="606"/>
      <c r="Q111" s="606"/>
      <c r="R111" s="606"/>
      <c r="S111" s="606"/>
      <c r="T111" s="606"/>
      <c r="U111" s="606"/>
      <c r="V111" s="608">
        <f t="shared" si="22"/>
        <v>1</v>
      </c>
      <c r="W111" s="1619"/>
      <c r="X111" s="354">
        <f>+V111*W110</f>
        <v>0.05</v>
      </c>
      <c r="Y111" s="1679"/>
      <c r="Z111" s="1722"/>
      <c r="AA111" s="1648"/>
      <c r="AB111" s="1679"/>
      <c r="AC111" s="1722"/>
      <c r="AD111" s="1648"/>
      <c r="AE111" s="1619"/>
      <c r="AF111" s="1619"/>
      <c r="AG111" s="1679"/>
      <c r="AH111" s="1722"/>
      <c r="AI111" s="1722"/>
      <c r="AJ111" s="1648"/>
      <c r="AK111" s="1619"/>
      <c r="AL111" s="1619"/>
      <c r="AM111" s="1619"/>
      <c r="AN111" s="1619"/>
      <c r="AO111" s="1619"/>
      <c r="AP111" s="1619"/>
      <c r="AQ111" s="1619"/>
      <c r="AR111" s="1679"/>
      <c r="AS111" s="1722"/>
      <c r="AT111" s="1648"/>
      <c r="AU111" s="267"/>
      <c r="AV111" s="267"/>
      <c r="AW111" s="267"/>
      <c r="AX111" s="267"/>
      <c r="AY111" s="267"/>
      <c r="AZ111" s="267"/>
      <c r="BA111" s="267"/>
      <c r="BB111" s="267"/>
      <c r="BC111" s="267"/>
    </row>
    <row r="112" spans="1:55" ht="30" customHeight="1">
      <c r="A112" s="1653"/>
      <c r="B112" s="2029">
        <v>3</v>
      </c>
      <c r="C112" s="2057" t="s">
        <v>1217</v>
      </c>
      <c r="D112" s="1720"/>
      <c r="E112" s="1720"/>
      <c r="F112" s="1720"/>
      <c r="G112" s="1721"/>
      <c r="H112" s="2122" t="s">
        <v>79</v>
      </c>
      <c r="I112" s="286" t="s">
        <v>47</v>
      </c>
      <c r="J112" s="605"/>
      <c r="K112" s="376">
        <v>0.5</v>
      </c>
      <c r="L112" s="376">
        <v>0.5</v>
      </c>
      <c r="M112" s="605"/>
      <c r="N112" s="605"/>
      <c r="O112" s="605"/>
      <c r="P112" s="605"/>
      <c r="Q112" s="605"/>
      <c r="R112" s="605"/>
      <c r="S112" s="605"/>
      <c r="T112" s="605"/>
      <c r="U112" s="605"/>
      <c r="V112" s="354">
        <f t="shared" si="22"/>
        <v>1</v>
      </c>
      <c r="W112" s="2077">
        <v>0.3</v>
      </c>
      <c r="X112" s="354">
        <f>V112*W112</f>
        <v>0.3</v>
      </c>
      <c r="Y112" s="2026" t="s">
        <v>1218</v>
      </c>
      <c r="Z112" s="1720"/>
      <c r="AA112" s="1721"/>
      <c r="AB112" s="2111"/>
      <c r="AC112" s="2112"/>
      <c r="AD112" s="2113"/>
      <c r="AE112" s="2119"/>
      <c r="AF112" s="2119"/>
      <c r="AG112" s="2133"/>
      <c r="AH112" s="1720"/>
      <c r="AI112" s="1720"/>
      <c r="AJ112" s="1721"/>
      <c r="AK112" s="2119"/>
      <c r="AL112" s="2119"/>
      <c r="AM112" s="2119"/>
      <c r="AN112" s="2119"/>
      <c r="AO112" s="2119"/>
      <c r="AP112" s="2119"/>
      <c r="AQ112" s="2119"/>
      <c r="AR112" s="2028"/>
      <c r="AS112" s="1720"/>
      <c r="AT112" s="1721"/>
      <c r="AU112" s="267"/>
      <c r="AV112" s="267"/>
      <c r="AW112" s="267"/>
      <c r="AX112" s="267"/>
      <c r="AY112" s="267"/>
      <c r="AZ112" s="267"/>
      <c r="BA112" s="267"/>
      <c r="BB112" s="267"/>
      <c r="BC112" s="267"/>
    </row>
    <row r="113" spans="1:55" ht="30" customHeight="1">
      <c r="A113" s="1653"/>
      <c r="B113" s="1619"/>
      <c r="C113" s="1679"/>
      <c r="D113" s="1722"/>
      <c r="E113" s="1722"/>
      <c r="F113" s="1722"/>
      <c r="G113" s="1648"/>
      <c r="H113" s="1619"/>
      <c r="I113" s="293" t="s">
        <v>48</v>
      </c>
      <c r="J113" s="606"/>
      <c r="K113" s="609">
        <v>0.5</v>
      </c>
      <c r="L113" s="609">
        <v>0.5</v>
      </c>
      <c r="M113" s="606"/>
      <c r="N113" s="606"/>
      <c r="O113" s="606"/>
      <c r="P113" s="606"/>
      <c r="Q113" s="606"/>
      <c r="R113" s="606"/>
      <c r="S113" s="606"/>
      <c r="T113" s="606"/>
      <c r="U113" s="606"/>
      <c r="V113" s="608">
        <f t="shared" si="22"/>
        <v>1</v>
      </c>
      <c r="W113" s="1619"/>
      <c r="X113" s="354">
        <f>+V113*W112</f>
        <v>0.3</v>
      </c>
      <c r="Y113" s="1679"/>
      <c r="Z113" s="1722"/>
      <c r="AA113" s="1648"/>
      <c r="AB113" s="1679"/>
      <c r="AC113" s="1722"/>
      <c r="AD113" s="1648"/>
      <c r="AE113" s="1619"/>
      <c r="AF113" s="1619"/>
      <c r="AG113" s="1679"/>
      <c r="AH113" s="1722"/>
      <c r="AI113" s="1722"/>
      <c r="AJ113" s="1648"/>
      <c r="AK113" s="1619"/>
      <c r="AL113" s="1619"/>
      <c r="AM113" s="1619"/>
      <c r="AN113" s="1619"/>
      <c r="AO113" s="1619"/>
      <c r="AP113" s="1619"/>
      <c r="AQ113" s="1619"/>
      <c r="AR113" s="1679"/>
      <c r="AS113" s="1722"/>
      <c r="AT113" s="1648"/>
      <c r="AU113" s="267"/>
      <c r="AV113" s="267"/>
      <c r="AW113" s="267"/>
      <c r="AX113" s="267"/>
      <c r="AY113" s="267"/>
      <c r="AZ113" s="267"/>
      <c r="BA113" s="267"/>
      <c r="BB113" s="267"/>
      <c r="BC113" s="267"/>
    </row>
    <row r="114" spans="1:55" ht="30" customHeight="1">
      <c r="A114" s="1653"/>
      <c r="B114" s="2029">
        <v>4</v>
      </c>
      <c r="C114" s="2057" t="s">
        <v>1219</v>
      </c>
      <c r="D114" s="1720"/>
      <c r="E114" s="1720"/>
      <c r="F114" s="1720"/>
      <c r="G114" s="1721"/>
      <c r="H114" s="2122" t="s">
        <v>79</v>
      </c>
      <c r="I114" s="286" t="s">
        <v>47</v>
      </c>
      <c r="J114" s="605"/>
      <c r="K114" s="605"/>
      <c r="L114" s="376">
        <v>1</v>
      </c>
      <c r="M114" s="605"/>
      <c r="N114" s="605"/>
      <c r="O114" s="605"/>
      <c r="P114" s="605"/>
      <c r="Q114" s="605"/>
      <c r="R114" s="605"/>
      <c r="S114" s="605"/>
      <c r="T114" s="605"/>
      <c r="U114" s="605"/>
      <c r="V114" s="354">
        <f t="shared" si="22"/>
        <v>1</v>
      </c>
      <c r="W114" s="2077">
        <v>0.3</v>
      </c>
      <c r="X114" s="354">
        <f>V114*W114</f>
        <v>0.3</v>
      </c>
      <c r="Y114" s="2026" t="s">
        <v>1220</v>
      </c>
      <c r="Z114" s="1720"/>
      <c r="AA114" s="1721"/>
      <c r="AB114" s="2111"/>
      <c r="AC114" s="2112"/>
      <c r="AD114" s="2113"/>
      <c r="AE114" s="2119"/>
      <c r="AF114" s="2119"/>
      <c r="AG114" s="2133"/>
      <c r="AH114" s="1720"/>
      <c r="AI114" s="1720"/>
      <c r="AJ114" s="1721"/>
      <c r="AK114" s="2119"/>
      <c r="AL114" s="2119"/>
      <c r="AM114" s="2119"/>
      <c r="AN114" s="2119"/>
      <c r="AO114" s="2119"/>
      <c r="AP114" s="2119"/>
      <c r="AQ114" s="2119"/>
      <c r="AR114" s="2028"/>
      <c r="AS114" s="1720"/>
      <c r="AT114" s="1721"/>
      <c r="AU114" s="267"/>
      <c r="AV114" s="267"/>
      <c r="AW114" s="267"/>
      <c r="AX114" s="267"/>
      <c r="AY114" s="267"/>
      <c r="AZ114" s="267"/>
      <c r="BA114" s="267"/>
      <c r="BB114" s="267"/>
      <c r="BC114" s="267"/>
    </row>
    <row r="115" spans="1:55" ht="30" customHeight="1">
      <c r="A115" s="1653"/>
      <c r="B115" s="1619"/>
      <c r="C115" s="1679"/>
      <c r="D115" s="1722"/>
      <c r="E115" s="1722"/>
      <c r="F115" s="1722"/>
      <c r="G115" s="1648"/>
      <c r="H115" s="1619"/>
      <c r="I115" s="293" t="s">
        <v>48</v>
      </c>
      <c r="J115" s="606"/>
      <c r="K115" s="606"/>
      <c r="L115" s="609">
        <v>1</v>
      </c>
      <c r="M115" s="606"/>
      <c r="N115" s="606"/>
      <c r="O115" s="606"/>
      <c r="P115" s="606"/>
      <c r="Q115" s="606"/>
      <c r="R115" s="606"/>
      <c r="S115" s="606"/>
      <c r="T115" s="606"/>
      <c r="U115" s="606"/>
      <c r="V115" s="608">
        <f t="shared" si="22"/>
        <v>1</v>
      </c>
      <c r="W115" s="1619"/>
      <c r="X115" s="354">
        <f>+V115*W114</f>
        <v>0.3</v>
      </c>
      <c r="Y115" s="1679"/>
      <c r="Z115" s="1722"/>
      <c r="AA115" s="1648"/>
      <c r="AB115" s="1679"/>
      <c r="AC115" s="1722"/>
      <c r="AD115" s="1648"/>
      <c r="AE115" s="1619"/>
      <c r="AF115" s="1619"/>
      <c r="AG115" s="1679"/>
      <c r="AH115" s="1722"/>
      <c r="AI115" s="1722"/>
      <c r="AJ115" s="1648"/>
      <c r="AK115" s="1619"/>
      <c r="AL115" s="1619"/>
      <c r="AM115" s="1619"/>
      <c r="AN115" s="1619"/>
      <c r="AO115" s="1619"/>
      <c r="AP115" s="1619"/>
      <c r="AQ115" s="1619"/>
      <c r="AR115" s="1679"/>
      <c r="AS115" s="1722"/>
      <c r="AT115" s="1648"/>
      <c r="AU115" s="267"/>
      <c r="AV115" s="267"/>
      <c r="AW115" s="267"/>
      <c r="AX115" s="267"/>
      <c r="AY115" s="267"/>
      <c r="AZ115" s="267"/>
      <c r="BA115" s="267"/>
      <c r="BB115" s="267"/>
      <c r="BC115" s="267"/>
    </row>
    <row r="116" spans="1:55" ht="30" customHeight="1">
      <c r="A116" s="1653"/>
      <c r="B116" s="2029">
        <v>5</v>
      </c>
      <c r="C116" s="2057" t="s">
        <v>1221</v>
      </c>
      <c r="D116" s="1720"/>
      <c r="E116" s="1720"/>
      <c r="F116" s="1720"/>
      <c r="G116" s="1721"/>
      <c r="H116" s="2122" t="s">
        <v>79</v>
      </c>
      <c r="I116" s="286" t="s">
        <v>47</v>
      </c>
      <c r="J116" s="605"/>
      <c r="K116" s="376">
        <v>0.5</v>
      </c>
      <c r="L116" s="376">
        <v>0.5</v>
      </c>
      <c r="M116" s="605"/>
      <c r="N116" s="605"/>
      <c r="O116" s="605"/>
      <c r="P116" s="605"/>
      <c r="Q116" s="605"/>
      <c r="R116" s="605"/>
      <c r="S116" s="605"/>
      <c r="T116" s="605"/>
      <c r="U116" s="605"/>
      <c r="V116" s="354">
        <f t="shared" si="22"/>
        <v>1</v>
      </c>
      <c r="W116" s="2077">
        <v>0.2</v>
      </c>
      <c r="X116" s="354">
        <f>V116*W116</f>
        <v>0.2</v>
      </c>
      <c r="Y116" s="2026" t="s">
        <v>1222</v>
      </c>
      <c r="Z116" s="1720"/>
      <c r="AA116" s="1721"/>
      <c r="AB116" s="2111"/>
      <c r="AC116" s="2112"/>
      <c r="AD116" s="2113"/>
      <c r="AE116" s="2119"/>
      <c r="AF116" s="2119"/>
      <c r="AG116" s="2133"/>
      <c r="AH116" s="1720"/>
      <c r="AI116" s="1720"/>
      <c r="AJ116" s="1721"/>
      <c r="AK116" s="2119"/>
      <c r="AL116" s="2119"/>
      <c r="AM116" s="2119"/>
      <c r="AN116" s="2119"/>
      <c r="AO116" s="2119"/>
      <c r="AP116" s="2119"/>
      <c r="AQ116" s="2119"/>
      <c r="AR116" s="2028"/>
      <c r="AS116" s="1720"/>
      <c r="AT116" s="1721"/>
      <c r="AU116" s="267"/>
      <c r="AV116" s="267"/>
      <c r="AW116" s="267"/>
      <c r="AX116" s="267"/>
      <c r="AY116" s="267"/>
      <c r="AZ116" s="267"/>
      <c r="BA116" s="267"/>
      <c r="BB116" s="267"/>
      <c r="BC116" s="267"/>
    </row>
    <row r="117" spans="1:55" ht="30" customHeight="1">
      <c r="A117" s="1653"/>
      <c r="B117" s="1619"/>
      <c r="C117" s="1679"/>
      <c r="D117" s="1722"/>
      <c r="E117" s="1722"/>
      <c r="F117" s="1722"/>
      <c r="G117" s="1648"/>
      <c r="H117" s="1619"/>
      <c r="I117" s="293" t="s">
        <v>48</v>
      </c>
      <c r="J117" s="606"/>
      <c r="K117" s="609">
        <v>0.5</v>
      </c>
      <c r="L117" s="609">
        <v>0.5</v>
      </c>
      <c r="M117" s="606"/>
      <c r="N117" s="606"/>
      <c r="O117" s="606"/>
      <c r="P117" s="606"/>
      <c r="Q117" s="606"/>
      <c r="R117" s="606"/>
      <c r="S117" s="606"/>
      <c r="T117" s="606"/>
      <c r="U117" s="606"/>
      <c r="V117" s="608">
        <f t="shared" si="22"/>
        <v>1</v>
      </c>
      <c r="W117" s="1619"/>
      <c r="X117" s="354">
        <f>+V117*W116</f>
        <v>0.2</v>
      </c>
      <c r="Y117" s="1679"/>
      <c r="Z117" s="1722"/>
      <c r="AA117" s="1648"/>
      <c r="AB117" s="1679"/>
      <c r="AC117" s="1722"/>
      <c r="AD117" s="1648"/>
      <c r="AE117" s="1619"/>
      <c r="AF117" s="1619"/>
      <c r="AG117" s="1679"/>
      <c r="AH117" s="1722"/>
      <c r="AI117" s="1722"/>
      <c r="AJ117" s="1648"/>
      <c r="AK117" s="1619"/>
      <c r="AL117" s="1619"/>
      <c r="AM117" s="1619"/>
      <c r="AN117" s="1619"/>
      <c r="AO117" s="1619"/>
      <c r="AP117" s="1619"/>
      <c r="AQ117" s="1619"/>
      <c r="AR117" s="1679"/>
      <c r="AS117" s="1722"/>
      <c r="AT117" s="1648"/>
      <c r="AU117" s="267"/>
      <c r="AV117" s="267"/>
      <c r="AW117" s="267"/>
      <c r="AX117" s="267"/>
      <c r="AY117" s="267"/>
      <c r="AZ117" s="267"/>
      <c r="BA117" s="267"/>
      <c r="BB117" s="267"/>
      <c r="BC117" s="267"/>
    </row>
    <row r="118" spans="1:55" ht="30" customHeight="1">
      <c r="A118" s="1653"/>
      <c r="B118" s="2029">
        <v>6</v>
      </c>
      <c r="C118" s="2057" t="s">
        <v>1223</v>
      </c>
      <c r="D118" s="1720"/>
      <c r="E118" s="1720"/>
      <c r="F118" s="1720"/>
      <c r="G118" s="1721"/>
      <c r="H118" s="2122" t="s">
        <v>79</v>
      </c>
      <c r="I118" s="286" t="s">
        <v>47</v>
      </c>
      <c r="J118" s="605"/>
      <c r="K118" s="605"/>
      <c r="L118" s="376">
        <v>1</v>
      </c>
      <c r="M118" s="605"/>
      <c r="N118" s="605"/>
      <c r="O118" s="605"/>
      <c r="P118" s="605"/>
      <c r="Q118" s="605"/>
      <c r="R118" s="605"/>
      <c r="S118" s="605"/>
      <c r="T118" s="605"/>
      <c r="U118" s="605"/>
      <c r="V118" s="354">
        <f t="shared" si="22"/>
        <v>1</v>
      </c>
      <c r="W118" s="2077">
        <v>0.05</v>
      </c>
      <c r="X118" s="354">
        <f>V118*W118</f>
        <v>0.05</v>
      </c>
      <c r="Y118" s="2026" t="s">
        <v>1224</v>
      </c>
      <c r="Z118" s="1720"/>
      <c r="AA118" s="1721"/>
      <c r="AB118" s="2111"/>
      <c r="AC118" s="2112"/>
      <c r="AD118" s="2113"/>
      <c r="AE118" s="2119"/>
      <c r="AF118" s="2119"/>
      <c r="AG118" s="2133"/>
      <c r="AH118" s="1720"/>
      <c r="AI118" s="1720"/>
      <c r="AJ118" s="1721"/>
      <c r="AK118" s="2119"/>
      <c r="AL118" s="2119"/>
      <c r="AM118" s="2119"/>
      <c r="AN118" s="2119"/>
      <c r="AO118" s="2119"/>
      <c r="AP118" s="2119"/>
      <c r="AQ118" s="2119"/>
      <c r="AR118" s="2028"/>
      <c r="AS118" s="1720"/>
      <c r="AT118" s="1721"/>
      <c r="AU118" s="267"/>
      <c r="AV118" s="267"/>
      <c r="AW118" s="267"/>
      <c r="AX118" s="267"/>
      <c r="AY118" s="267"/>
      <c r="AZ118" s="267"/>
      <c r="BA118" s="267"/>
      <c r="BB118" s="267"/>
      <c r="BC118" s="267"/>
    </row>
    <row r="119" spans="1:55" ht="30" customHeight="1">
      <c r="A119" s="1653"/>
      <c r="B119" s="1619"/>
      <c r="C119" s="1679"/>
      <c r="D119" s="1722"/>
      <c r="E119" s="1722"/>
      <c r="F119" s="1722"/>
      <c r="G119" s="1648"/>
      <c r="H119" s="1619"/>
      <c r="I119" s="293" t="s">
        <v>48</v>
      </c>
      <c r="J119" s="606"/>
      <c r="K119" s="606"/>
      <c r="L119" s="609">
        <v>1</v>
      </c>
      <c r="M119" s="606"/>
      <c r="N119" s="606"/>
      <c r="O119" s="606"/>
      <c r="P119" s="606"/>
      <c r="Q119" s="606"/>
      <c r="R119" s="606"/>
      <c r="S119" s="606"/>
      <c r="T119" s="606"/>
      <c r="U119" s="606"/>
      <c r="V119" s="608">
        <f t="shared" si="22"/>
        <v>1</v>
      </c>
      <c r="W119" s="1619"/>
      <c r="X119" s="354">
        <f>+V119*W118</f>
        <v>0.05</v>
      </c>
      <c r="Y119" s="1679"/>
      <c r="Z119" s="1722"/>
      <c r="AA119" s="1648"/>
      <c r="AB119" s="1679"/>
      <c r="AC119" s="1722"/>
      <c r="AD119" s="1648"/>
      <c r="AE119" s="1619"/>
      <c r="AF119" s="1619"/>
      <c r="AG119" s="1679"/>
      <c r="AH119" s="1722"/>
      <c r="AI119" s="1722"/>
      <c r="AJ119" s="1648"/>
      <c r="AK119" s="1619"/>
      <c r="AL119" s="1619"/>
      <c r="AM119" s="1619"/>
      <c r="AN119" s="1619"/>
      <c r="AO119" s="1619"/>
      <c r="AP119" s="1619"/>
      <c r="AQ119" s="1619"/>
      <c r="AR119" s="1679"/>
      <c r="AS119" s="1722"/>
      <c r="AT119" s="1648"/>
      <c r="AU119" s="267"/>
      <c r="AV119" s="267"/>
      <c r="AW119" s="267"/>
      <c r="AX119" s="267"/>
      <c r="AY119" s="267"/>
      <c r="AZ119" s="267"/>
      <c r="BA119" s="267"/>
      <c r="BB119" s="267"/>
      <c r="BC119" s="267"/>
    </row>
    <row r="120" spans="1:55" ht="33.75" customHeight="1">
      <c r="A120" s="1653"/>
      <c r="B120" s="2029">
        <v>7</v>
      </c>
      <c r="C120" s="2057" t="s">
        <v>1225</v>
      </c>
      <c r="D120" s="1720"/>
      <c r="E120" s="1720"/>
      <c r="F120" s="1720"/>
      <c r="G120" s="1721"/>
      <c r="H120" s="2122" t="s">
        <v>79</v>
      </c>
      <c r="I120" s="286" t="s">
        <v>47</v>
      </c>
      <c r="J120" s="605"/>
      <c r="K120" s="605"/>
      <c r="L120" s="605"/>
      <c r="M120" s="376">
        <v>1</v>
      </c>
      <c r="N120" s="605"/>
      <c r="O120" s="605"/>
      <c r="P120" s="605"/>
      <c r="Q120" s="605"/>
      <c r="R120" s="605"/>
      <c r="S120" s="605"/>
      <c r="T120" s="605"/>
      <c r="U120" s="605"/>
      <c r="V120" s="354">
        <f t="shared" si="22"/>
        <v>1</v>
      </c>
      <c r="W120" s="2077">
        <v>0.05</v>
      </c>
      <c r="X120" s="354">
        <f>V120*W120</f>
        <v>0.05</v>
      </c>
      <c r="Y120" s="2026"/>
      <c r="Z120" s="1720"/>
      <c r="AA120" s="1721"/>
      <c r="AB120" s="2111" t="s">
        <v>1226</v>
      </c>
      <c r="AC120" s="2112"/>
      <c r="AD120" s="2113"/>
      <c r="AE120" s="2119" t="s">
        <v>1227</v>
      </c>
      <c r="AF120" s="2106" t="s">
        <v>1228</v>
      </c>
      <c r="AG120" s="2111" t="s">
        <v>1229</v>
      </c>
      <c r="AH120" s="2112"/>
      <c r="AI120" s="2112"/>
      <c r="AJ120" s="2113"/>
      <c r="AK120" s="2106" t="s">
        <v>1230</v>
      </c>
      <c r="AL120" s="2106" t="s">
        <v>1231</v>
      </c>
      <c r="AM120" s="2106"/>
      <c r="AN120" s="2106" t="s">
        <v>1232</v>
      </c>
      <c r="AO120" s="2106"/>
      <c r="AP120" s="2106"/>
      <c r="AQ120" s="2106"/>
      <c r="AR120" s="2028" t="s">
        <v>1233</v>
      </c>
      <c r="AS120" s="1720"/>
      <c r="AT120" s="1721"/>
      <c r="AU120" s="267"/>
      <c r="AV120" s="267"/>
      <c r="AW120" s="267"/>
      <c r="AX120" s="267"/>
      <c r="AY120" s="267"/>
      <c r="AZ120" s="267"/>
      <c r="BA120" s="267"/>
      <c r="BB120" s="267"/>
      <c r="BC120" s="267"/>
    </row>
    <row r="121" spans="1:55" ht="35.25" customHeight="1">
      <c r="A121" s="1814"/>
      <c r="B121" s="1619"/>
      <c r="C121" s="1679"/>
      <c r="D121" s="1722"/>
      <c r="E121" s="1722"/>
      <c r="F121" s="1722"/>
      <c r="G121" s="1648"/>
      <c r="H121" s="1619"/>
      <c r="I121" s="293" t="s">
        <v>48</v>
      </c>
      <c r="J121" s="606"/>
      <c r="K121" s="606"/>
      <c r="L121" s="606"/>
      <c r="M121" s="609">
        <v>0.85</v>
      </c>
      <c r="N121" s="609">
        <v>7.0000000000000007E-2</v>
      </c>
      <c r="O121" s="609">
        <v>0.05</v>
      </c>
      <c r="P121" s="609">
        <v>0.01</v>
      </c>
      <c r="Q121" s="609">
        <v>0.02</v>
      </c>
      <c r="R121" s="606"/>
      <c r="S121" s="606"/>
      <c r="T121" s="606"/>
      <c r="U121" s="606"/>
      <c r="V121" s="608">
        <f t="shared" si="22"/>
        <v>1</v>
      </c>
      <c r="W121" s="1619"/>
      <c r="X121" s="354">
        <f>+V121*W120</f>
        <v>0.05</v>
      </c>
      <c r="Y121" s="1679"/>
      <c r="Z121" s="1722"/>
      <c r="AA121" s="1648"/>
      <c r="AB121" s="1679"/>
      <c r="AC121" s="1722"/>
      <c r="AD121" s="1648"/>
      <c r="AE121" s="1619"/>
      <c r="AF121" s="1619"/>
      <c r="AG121" s="1679"/>
      <c r="AH121" s="1722"/>
      <c r="AI121" s="1722"/>
      <c r="AJ121" s="1648"/>
      <c r="AK121" s="1619"/>
      <c r="AL121" s="1619"/>
      <c r="AM121" s="1619"/>
      <c r="AN121" s="1619"/>
      <c r="AO121" s="1619"/>
      <c r="AP121" s="1619"/>
      <c r="AQ121" s="1619"/>
      <c r="AR121" s="1679"/>
      <c r="AS121" s="1722"/>
      <c r="AT121" s="1648"/>
      <c r="AU121" s="267"/>
      <c r="AV121" s="267"/>
      <c r="AW121" s="267"/>
      <c r="AX121" s="267"/>
      <c r="AY121" s="267"/>
      <c r="AZ121" s="267"/>
      <c r="BA121" s="267"/>
      <c r="BB121" s="267"/>
      <c r="BC121" s="267"/>
    </row>
    <row r="122" spans="1:55" ht="12.75" customHeight="1">
      <c r="A122" s="2134"/>
      <c r="B122" s="2125" t="s">
        <v>103</v>
      </c>
      <c r="C122" s="1720"/>
      <c r="D122" s="1720"/>
      <c r="E122" s="1720"/>
      <c r="F122" s="1720"/>
      <c r="G122" s="1721"/>
      <c r="H122" s="2124" t="s">
        <v>79</v>
      </c>
      <c r="I122" s="611" t="s">
        <v>47</v>
      </c>
      <c r="J122" s="354">
        <f t="shared" ref="J122:U122" si="23">+J108*$W$108+J110*$W$110+J112*$W$112+J114*$W$114+J116*$W$116+J118*$W$118+J120*$W$120</f>
        <v>0.05</v>
      </c>
      <c r="K122" s="354">
        <f t="shared" si="23"/>
        <v>0.30000000000000004</v>
      </c>
      <c r="L122" s="354">
        <f t="shared" si="23"/>
        <v>0.6</v>
      </c>
      <c r="M122" s="354">
        <f t="shared" si="23"/>
        <v>0.05</v>
      </c>
      <c r="N122" s="354">
        <f t="shared" si="23"/>
        <v>0</v>
      </c>
      <c r="O122" s="354">
        <f t="shared" si="23"/>
        <v>0</v>
      </c>
      <c r="P122" s="354">
        <f t="shared" si="23"/>
        <v>0</v>
      </c>
      <c r="Q122" s="354">
        <f t="shared" si="23"/>
        <v>0</v>
      </c>
      <c r="R122" s="354">
        <f t="shared" si="23"/>
        <v>0</v>
      </c>
      <c r="S122" s="354">
        <f t="shared" si="23"/>
        <v>0</v>
      </c>
      <c r="T122" s="354">
        <f t="shared" si="23"/>
        <v>0</v>
      </c>
      <c r="U122" s="354">
        <f t="shared" si="23"/>
        <v>0</v>
      </c>
      <c r="V122" s="511">
        <f t="shared" si="22"/>
        <v>1</v>
      </c>
      <c r="W122" s="2076">
        <f>W108+W110+W112+W114+W116+W118+W120</f>
        <v>1</v>
      </c>
      <c r="X122" s="354">
        <f>V122*W122</f>
        <v>1</v>
      </c>
      <c r="Y122" s="2034"/>
      <c r="Z122" s="1720"/>
      <c r="AA122" s="1721"/>
      <c r="AB122" s="2034"/>
      <c r="AC122" s="1720"/>
      <c r="AD122" s="1721"/>
      <c r="AE122" s="2033"/>
      <c r="AF122" s="2033"/>
      <c r="AG122" s="2034"/>
      <c r="AH122" s="1720"/>
      <c r="AI122" s="1720"/>
      <c r="AJ122" s="1721"/>
      <c r="AK122" s="2033"/>
      <c r="AL122" s="2033"/>
      <c r="AM122" s="2033"/>
      <c r="AN122" s="2033"/>
      <c r="AO122" s="2033"/>
      <c r="AP122" s="2033"/>
      <c r="AQ122" s="2033"/>
      <c r="AR122" s="2034"/>
      <c r="AS122" s="1720"/>
      <c r="AT122" s="1721"/>
      <c r="AU122" s="267"/>
      <c r="AV122" s="267"/>
      <c r="AW122" s="267"/>
      <c r="AX122" s="267"/>
      <c r="AY122" s="267"/>
      <c r="AZ122" s="267"/>
      <c r="BA122" s="267"/>
      <c r="BB122" s="267"/>
      <c r="BC122" s="267"/>
    </row>
    <row r="123" spans="1:55" ht="12.75" customHeight="1">
      <c r="A123" s="1619"/>
      <c r="B123" s="1679"/>
      <c r="C123" s="1722"/>
      <c r="D123" s="1722"/>
      <c r="E123" s="1722"/>
      <c r="F123" s="1722"/>
      <c r="G123" s="1648"/>
      <c r="H123" s="1619"/>
      <c r="I123" s="611" t="s">
        <v>48</v>
      </c>
      <c r="J123" s="354">
        <f t="shared" ref="J123:U123" si="24">+J109*$W$108+J111*$W$110+J113*$W$112+J115*$W$114+J117*$W$116+J119*$W$118+J121*$W$120</f>
        <v>0.05</v>
      </c>
      <c r="K123" s="354">
        <f t="shared" si="24"/>
        <v>0.30000000000000004</v>
      </c>
      <c r="L123" s="354">
        <f t="shared" si="24"/>
        <v>0.6</v>
      </c>
      <c r="M123" s="354">
        <f t="shared" si="24"/>
        <v>4.2500000000000003E-2</v>
      </c>
      <c r="N123" s="354">
        <f t="shared" si="24"/>
        <v>3.5000000000000005E-3</v>
      </c>
      <c r="O123" s="354">
        <f t="shared" si="24"/>
        <v>2.5000000000000005E-3</v>
      </c>
      <c r="P123" s="354">
        <f t="shared" si="24"/>
        <v>5.0000000000000001E-4</v>
      </c>
      <c r="Q123" s="354">
        <f t="shared" si="24"/>
        <v>1E-3</v>
      </c>
      <c r="R123" s="354">
        <f t="shared" si="24"/>
        <v>0</v>
      </c>
      <c r="S123" s="354">
        <f t="shared" si="24"/>
        <v>0</v>
      </c>
      <c r="T123" s="354">
        <f t="shared" si="24"/>
        <v>0</v>
      </c>
      <c r="U123" s="354">
        <f t="shared" si="24"/>
        <v>0</v>
      </c>
      <c r="V123" s="530">
        <f t="shared" si="22"/>
        <v>0.99999999999999978</v>
      </c>
      <c r="W123" s="1617"/>
      <c r="X123" s="518">
        <f>+V123*W122</f>
        <v>0.99999999999999978</v>
      </c>
      <c r="Y123" s="1696"/>
      <c r="Z123" s="1666"/>
      <c r="AA123" s="1651"/>
      <c r="AB123" s="1696"/>
      <c r="AC123" s="1666"/>
      <c r="AD123" s="1651"/>
      <c r="AE123" s="1617"/>
      <c r="AF123" s="1617"/>
      <c r="AG123" s="1696"/>
      <c r="AH123" s="1666"/>
      <c r="AI123" s="1666"/>
      <c r="AJ123" s="1651"/>
      <c r="AK123" s="1617"/>
      <c r="AL123" s="1617"/>
      <c r="AM123" s="1617"/>
      <c r="AN123" s="1617"/>
      <c r="AO123" s="1617"/>
      <c r="AP123" s="1617"/>
      <c r="AQ123" s="1617"/>
      <c r="AR123" s="1696"/>
      <c r="AS123" s="1666"/>
      <c r="AT123" s="1651"/>
      <c r="AU123" s="267"/>
      <c r="AV123" s="267"/>
      <c r="AW123" s="267"/>
      <c r="AX123" s="267"/>
      <c r="AY123" s="267"/>
      <c r="AZ123" s="267"/>
      <c r="BA123" s="267"/>
      <c r="BB123" s="267"/>
      <c r="BC123" s="267"/>
    </row>
    <row r="124" spans="1:55" ht="27.75" customHeight="1">
      <c r="A124" s="2086" t="s">
        <v>107</v>
      </c>
      <c r="B124" s="1721"/>
      <c r="C124" s="595" t="s">
        <v>108</v>
      </c>
      <c r="D124" s="595" t="s">
        <v>109</v>
      </c>
      <c r="E124" s="595" t="s">
        <v>28</v>
      </c>
      <c r="F124" s="595" t="s">
        <v>110</v>
      </c>
      <c r="G124" s="595" t="s">
        <v>111</v>
      </c>
      <c r="H124" s="2120" t="s">
        <v>112</v>
      </c>
      <c r="I124" s="1701"/>
      <c r="J124" s="596" t="s">
        <v>63</v>
      </c>
      <c r="K124" s="596" t="s">
        <v>64</v>
      </c>
      <c r="L124" s="596" t="s">
        <v>65</v>
      </c>
      <c r="M124" s="596" t="s">
        <v>66</v>
      </c>
      <c r="N124" s="596" t="s">
        <v>67</v>
      </c>
      <c r="O124" s="596" t="s">
        <v>68</v>
      </c>
      <c r="P124" s="596" t="s">
        <v>69</v>
      </c>
      <c r="Q124" s="596" t="s">
        <v>70</v>
      </c>
      <c r="R124" s="596" t="s">
        <v>71</v>
      </c>
      <c r="S124" s="596" t="s">
        <v>72</v>
      </c>
      <c r="T124" s="596" t="s">
        <v>73</v>
      </c>
      <c r="U124" s="596" t="s">
        <v>74</v>
      </c>
      <c r="V124" s="596" t="s">
        <v>75</v>
      </c>
      <c r="W124" s="596" t="s">
        <v>76</v>
      </c>
      <c r="X124" s="596" t="s">
        <v>343</v>
      </c>
      <c r="Y124" s="2030" t="s">
        <v>113</v>
      </c>
      <c r="Z124" s="2036"/>
      <c r="AA124" s="2031"/>
      <c r="AB124" s="2030" t="s">
        <v>114</v>
      </c>
      <c r="AC124" s="2036"/>
      <c r="AD124" s="2031"/>
      <c r="AE124" s="266" t="s">
        <v>115</v>
      </c>
      <c r="AF124" s="266" t="s">
        <v>116</v>
      </c>
      <c r="AG124" s="2030" t="s">
        <v>117</v>
      </c>
      <c r="AH124" s="2036"/>
      <c r="AI124" s="2036"/>
      <c r="AJ124" s="2031"/>
      <c r="AK124" s="266" t="s">
        <v>118</v>
      </c>
      <c r="AL124" s="266" t="s">
        <v>119</v>
      </c>
      <c r="AM124" s="266" t="s">
        <v>120</v>
      </c>
      <c r="AN124" s="266" t="s">
        <v>121</v>
      </c>
      <c r="AO124" s="265" t="s">
        <v>122</v>
      </c>
      <c r="AP124" s="266" t="s">
        <v>123</v>
      </c>
      <c r="AQ124" s="266" t="s">
        <v>124</v>
      </c>
      <c r="AR124" s="2030" t="s">
        <v>125</v>
      </c>
      <c r="AS124" s="2036"/>
      <c r="AT124" s="2037"/>
      <c r="AU124" s="416"/>
      <c r="AV124" s="416"/>
      <c r="AW124" s="416"/>
      <c r="AX124" s="416"/>
      <c r="AY124" s="416"/>
      <c r="AZ124" s="416"/>
      <c r="BA124" s="416"/>
      <c r="BB124" s="416"/>
      <c r="BC124" s="416"/>
    </row>
    <row r="125" spans="1:55" ht="79.5" customHeight="1">
      <c r="A125" s="1678"/>
      <c r="B125" s="1713"/>
      <c r="C125" s="2046" t="s">
        <v>859</v>
      </c>
      <c r="D125" s="2046" t="s">
        <v>1236</v>
      </c>
      <c r="E125" s="2082">
        <v>16000</v>
      </c>
      <c r="F125" s="2046" t="s">
        <v>1237</v>
      </c>
      <c r="G125" s="2046" t="s">
        <v>300</v>
      </c>
      <c r="H125" s="2041" t="s">
        <v>47</v>
      </c>
      <c r="I125" s="1701"/>
      <c r="J125" s="553"/>
      <c r="K125" s="553"/>
      <c r="L125" s="553"/>
      <c r="M125" s="553">
        <v>5440</v>
      </c>
      <c r="N125" s="553"/>
      <c r="O125" s="553"/>
      <c r="P125" s="553"/>
      <c r="Q125" s="553">
        <v>5680</v>
      </c>
      <c r="R125" s="553"/>
      <c r="S125" s="553"/>
      <c r="T125" s="553">
        <v>4880</v>
      </c>
      <c r="U125" s="553"/>
      <c r="V125" s="614">
        <f t="shared" ref="V125:V126" si="25">SUM(J125:U125)</f>
        <v>16000</v>
      </c>
      <c r="W125" s="2039">
        <v>0.11</v>
      </c>
      <c r="X125" s="273">
        <v>0.11</v>
      </c>
      <c r="Y125" s="2116" t="s">
        <v>1238</v>
      </c>
      <c r="Z125" s="1720"/>
      <c r="AA125" s="1721"/>
      <c r="AB125" s="2116" t="s">
        <v>1239</v>
      </c>
      <c r="AC125" s="1720"/>
      <c r="AD125" s="1721"/>
      <c r="AE125" s="2126" t="s">
        <v>1240</v>
      </c>
      <c r="AF125" s="2032" t="s">
        <v>1241</v>
      </c>
      <c r="AG125" s="2035" t="s">
        <v>1242</v>
      </c>
      <c r="AH125" s="1720"/>
      <c r="AI125" s="1720"/>
      <c r="AJ125" s="1721"/>
      <c r="AK125" s="2032" t="s">
        <v>1243</v>
      </c>
      <c r="AL125" s="2032" t="s">
        <v>1244</v>
      </c>
      <c r="AM125" s="2032" t="s">
        <v>1245</v>
      </c>
      <c r="AN125" s="2032" t="s">
        <v>1246</v>
      </c>
      <c r="AO125" s="2032" t="s">
        <v>1247</v>
      </c>
      <c r="AP125" s="2032" t="s">
        <v>1248</v>
      </c>
      <c r="AQ125" s="2032" t="s">
        <v>1249</v>
      </c>
      <c r="AR125" s="2035" t="s">
        <v>1250</v>
      </c>
      <c r="AS125" s="1720"/>
      <c r="AT125" s="1721"/>
      <c r="AU125" s="267"/>
      <c r="AV125" s="267"/>
      <c r="AW125" s="267"/>
      <c r="AX125" s="267"/>
      <c r="AY125" s="267"/>
      <c r="AZ125" s="267"/>
      <c r="BA125" s="267"/>
      <c r="BB125" s="267"/>
      <c r="BC125" s="267"/>
    </row>
    <row r="126" spans="1:55" ht="92.25" customHeight="1">
      <c r="A126" s="1679"/>
      <c r="B126" s="1648"/>
      <c r="C126" s="1619"/>
      <c r="D126" s="1619"/>
      <c r="E126" s="1619"/>
      <c r="F126" s="1619"/>
      <c r="G126" s="1619"/>
      <c r="H126" s="2081" t="s">
        <v>78</v>
      </c>
      <c r="I126" s="1648"/>
      <c r="J126" s="615"/>
      <c r="K126" s="615"/>
      <c r="L126" s="615"/>
      <c r="M126" s="616">
        <v>5440</v>
      </c>
      <c r="N126" s="615"/>
      <c r="O126" s="615"/>
      <c r="P126" s="615"/>
      <c r="Q126" s="616">
        <v>5680</v>
      </c>
      <c r="R126" s="615"/>
      <c r="S126" s="615"/>
      <c r="T126" s="616">
        <v>4880</v>
      </c>
      <c r="U126" s="615"/>
      <c r="V126" s="617">
        <f t="shared" si="25"/>
        <v>16000</v>
      </c>
      <c r="W126" s="1616"/>
      <c r="X126" s="273">
        <f>+V126/V125*W125</f>
        <v>0.11</v>
      </c>
      <c r="Y126" s="1679"/>
      <c r="Z126" s="1722"/>
      <c r="AA126" s="1648"/>
      <c r="AB126" s="1679"/>
      <c r="AC126" s="1722"/>
      <c r="AD126" s="1648"/>
      <c r="AE126" s="1619"/>
      <c r="AF126" s="1616"/>
      <c r="AG126" s="1679"/>
      <c r="AH126" s="1722"/>
      <c r="AI126" s="1722"/>
      <c r="AJ126" s="1648"/>
      <c r="AK126" s="1616"/>
      <c r="AL126" s="1616"/>
      <c r="AM126" s="1616"/>
      <c r="AN126" s="1616"/>
      <c r="AO126" s="1616"/>
      <c r="AP126" s="1616"/>
      <c r="AQ126" s="1616"/>
      <c r="AR126" s="1679"/>
      <c r="AS126" s="1722"/>
      <c r="AT126" s="1648"/>
      <c r="AU126" s="267"/>
      <c r="AV126" s="267"/>
      <c r="AW126" s="267"/>
      <c r="AX126" s="267"/>
      <c r="AY126" s="267"/>
      <c r="AZ126" s="267"/>
      <c r="BA126" s="267"/>
      <c r="BB126" s="267"/>
      <c r="BC126" s="267"/>
    </row>
    <row r="127" spans="1:55" ht="12.75" customHeight="1">
      <c r="A127" s="2063" t="s">
        <v>1251</v>
      </c>
      <c r="B127" s="2098" t="s">
        <v>34</v>
      </c>
      <c r="C127" s="2099"/>
      <c r="D127" s="2099"/>
      <c r="E127" s="2099"/>
      <c r="F127" s="2099"/>
      <c r="G127" s="2099"/>
      <c r="H127" s="2099"/>
      <c r="I127" s="2099"/>
      <c r="J127" s="2099"/>
      <c r="K127" s="2099"/>
      <c r="L127" s="2099"/>
      <c r="M127" s="2099"/>
      <c r="N127" s="2099"/>
      <c r="O127" s="2099"/>
      <c r="P127" s="2099"/>
      <c r="Q127" s="2099"/>
      <c r="R127" s="2099"/>
      <c r="S127" s="2099"/>
      <c r="T127" s="2099"/>
      <c r="U127" s="2099"/>
      <c r="V127" s="2099"/>
      <c r="W127" s="2099"/>
      <c r="X127" s="2099"/>
      <c r="Y127" s="2099"/>
      <c r="Z127" s="2099"/>
      <c r="AA127" s="2099"/>
      <c r="AB127" s="2099"/>
      <c r="AC127" s="2099"/>
      <c r="AD127" s="2099"/>
      <c r="AE127" s="2099"/>
      <c r="AF127" s="2099"/>
      <c r="AG127" s="2099"/>
      <c r="AH127" s="2099"/>
      <c r="AI127" s="2099"/>
      <c r="AJ127" s="2099"/>
      <c r="AK127" s="2099"/>
      <c r="AL127" s="2099"/>
      <c r="AM127" s="2099"/>
      <c r="AN127" s="2099"/>
      <c r="AO127" s="2099"/>
      <c r="AP127" s="2099"/>
      <c r="AQ127" s="2099"/>
      <c r="AR127" s="2099"/>
      <c r="AS127" s="2099"/>
      <c r="AT127" s="2101"/>
      <c r="AU127" s="267"/>
      <c r="AV127" s="267"/>
      <c r="AW127" s="267"/>
      <c r="AX127" s="267"/>
      <c r="AY127" s="267"/>
      <c r="AZ127" s="267"/>
      <c r="BA127" s="267"/>
      <c r="BB127" s="267"/>
      <c r="BC127" s="267"/>
    </row>
    <row r="128" spans="1:55" ht="33.75" customHeight="1">
      <c r="A128" s="1653"/>
      <c r="B128" s="2029">
        <v>1</v>
      </c>
      <c r="C128" s="2057" t="s">
        <v>1252</v>
      </c>
      <c r="D128" s="1720"/>
      <c r="E128" s="1720"/>
      <c r="F128" s="1720"/>
      <c r="G128" s="1721"/>
      <c r="H128" s="2105" t="s">
        <v>79</v>
      </c>
      <c r="I128" s="286" t="s">
        <v>47</v>
      </c>
      <c r="J128" s="376">
        <v>0.05</v>
      </c>
      <c r="K128" s="376">
        <v>0.2</v>
      </c>
      <c r="L128" s="376">
        <v>0.2</v>
      </c>
      <c r="M128" s="376">
        <v>0.05</v>
      </c>
      <c r="N128" s="376">
        <v>0.05</v>
      </c>
      <c r="O128" s="376">
        <v>0.05</v>
      </c>
      <c r="P128" s="376">
        <v>0.1</v>
      </c>
      <c r="Q128" s="376">
        <v>0.1</v>
      </c>
      <c r="R128" s="376">
        <v>0.1</v>
      </c>
      <c r="S128" s="376">
        <v>0.1</v>
      </c>
      <c r="T128" s="619"/>
      <c r="U128" s="619"/>
      <c r="V128" s="354">
        <f t="shared" ref="V128:V137" si="26">SUM(J128:U128)</f>
        <v>1</v>
      </c>
      <c r="W128" s="2077">
        <v>0.2</v>
      </c>
      <c r="X128" s="354" t="s">
        <v>1253</v>
      </c>
      <c r="Y128" s="2026" t="s">
        <v>1254</v>
      </c>
      <c r="Z128" s="1720"/>
      <c r="AA128" s="1721"/>
      <c r="AB128" s="2108" t="s">
        <v>1255</v>
      </c>
      <c r="AC128" s="1720"/>
      <c r="AD128" s="1721"/>
      <c r="AE128" s="2135" t="s">
        <v>1256</v>
      </c>
      <c r="AF128" s="2027" t="s">
        <v>1257</v>
      </c>
      <c r="AG128" s="2108" t="s">
        <v>1258</v>
      </c>
      <c r="AH128" s="1720"/>
      <c r="AI128" s="1720"/>
      <c r="AJ128" s="1721"/>
      <c r="AK128" s="2027" t="s">
        <v>1259</v>
      </c>
      <c r="AL128" s="2027" t="s">
        <v>1260</v>
      </c>
      <c r="AM128" s="2027" t="s">
        <v>1261</v>
      </c>
      <c r="AN128" s="2027" t="s">
        <v>1262</v>
      </c>
      <c r="AO128" s="2027" t="s">
        <v>1263</v>
      </c>
      <c r="AP128" s="2027" t="s">
        <v>1263</v>
      </c>
      <c r="AQ128" s="2027"/>
      <c r="AR128" s="2026" t="s">
        <v>1264</v>
      </c>
      <c r="AS128" s="1720"/>
      <c r="AT128" s="1721"/>
      <c r="AU128" s="267"/>
      <c r="AV128" s="267"/>
      <c r="AW128" s="267"/>
      <c r="AX128" s="267"/>
      <c r="AY128" s="267"/>
      <c r="AZ128" s="267"/>
      <c r="BA128" s="267"/>
      <c r="BB128" s="267"/>
      <c r="BC128" s="267"/>
    </row>
    <row r="129" spans="1:55" ht="33" customHeight="1">
      <c r="A129" s="1653"/>
      <c r="B129" s="1619"/>
      <c r="C129" s="1679"/>
      <c r="D129" s="1722"/>
      <c r="E129" s="1722"/>
      <c r="F129" s="1722"/>
      <c r="G129" s="1648"/>
      <c r="H129" s="1619"/>
      <c r="I129" s="293" t="s">
        <v>48</v>
      </c>
      <c r="J129" s="525">
        <v>0.05</v>
      </c>
      <c r="K129" s="379">
        <v>0.2</v>
      </c>
      <c r="L129" s="379">
        <v>0.2</v>
      </c>
      <c r="M129" s="379">
        <v>0.05</v>
      </c>
      <c r="N129" s="379">
        <v>0.05</v>
      </c>
      <c r="O129" s="379">
        <v>0.05</v>
      </c>
      <c r="P129" s="379">
        <v>0.1</v>
      </c>
      <c r="Q129" s="379">
        <v>0.1</v>
      </c>
      <c r="R129" s="379">
        <v>0.1</v>
      </c>
      <c r="S129" s="379">
        <v>0.1</v>
      </c>
      <c r="T129" s="622"/>
      <c r="U129" s="622"/>
      <c r="V129" s="608">
        <f t="shared" si="26"/>
        <v>1</v>
      </c>
      <c r="W129" s="1619"/>
      <c r="X129" s="354">
        <f>+V129*W128</f>
        <v>0.2</v>
      </c>
      <c r="Y129" s="1679"/>
      <c r="Z129" s="1722"/>
      <c r="AA129" s="1648"/>
      <c r="AB129" s="1679"/>
      <c r="AC129" s="1722"/>
      <c r="AD129" s="1648"/>
      <c r="AE129" s="1619"/>
      <c r="AF129" s="1619"/>
      <c r="AG129" s="1679"/>
      <c r="AH129" s="1722"/>
      <c r="AI129" s="1722"/>
      <c r="AJ129" s="1648"/>
      <c r="AK129" s="1619"/>
      <c r="AL129" s="1619"/>
      <c r="AM129" s="1619"/>
      <c r="AN129" s="1619"/>
      <c r="AO129" s="1619"/>
      <c r="AP129" s="1619"/>
      <c r="AQ129" s="1619"/>
      <c r="AR129" s="1679"/>
      <c r="AS129" s="1722"/>
      <c r="AT129" s="1648"/>
      <c r="AU129" s="267"/>
      <c r="AV129" s="267"/>
      <c r="AW129" s="267"/>
      <c r="AX129" s="267"/>
      <c r="AY129" s="267"/>
      <c r="AZ129" s="267"/>
      <c r="BA129" s="267"/>
      <c r="BB129" s="267"/>
      <c r="BC129" s="267"/>
    </row>
    <row r="130" spans="1:55" ht="52.5" customHeight="1">
      <c r="A130" s="1653"/>
      <c r="B130" s="2029">
        <v>2</v>
      </c>
      <c r="C130" s="2057" t="s">
        <v>1265</v>
      </c>
      <c r="D130" s="1720"/>
      <c r="E130" s="1720"/>
      <c r="F130" s="1720"/>
      <c r="G130" s="1721"/>
      <c r="H130" s="2105" t="s">
        <v>79</v>
      </c>
      <c r="I130" s="286" t="s">
        <v>47</v>
      </c>
      <c r="J130" s="619"/>
      <c r="K130" s="376">
        <v>0.1</v>
      </c>
      <c r="L130" s="376">
        <v>0.1</v>
      </c>
      <c r="M130" s="376">
        <v>0.1</v>
      </c>
      <c r="N130" s="376">
        <v>0.1</v>
      </c>
      <c r="O130" s="376">
        <v>0.1</v>
      </c>
      <c r="P130" s="376">
        <v>0.1</v>
      </c>
      <c r="Q130" s="376">
        <v>0.1</v>
      </c>
      <c r="R130" s="376">
        <v>0.1</v>
      </c>
      <c r="S130" s="376">
        <v>0.1</v>
      </c>
      <c r="T130" s="376">
        <v>0.05</v>
      </c>
      <c r="U130" s="376">
        <v>0.05</v>
      </c>
      <c r="V130" s="354">
        <f t="shared" si="26"/>
        <v>1</v>
      </c>
      <c r="W130" s="2077">
        <v>0.3</v>
      </c>
      <c r="X130" s="354" t="s">
        <v>1266</v>
      </c>
      <c r="Y130" s="2026" t="s">
        <v>1267</v>
      </c>
      <c r="Z130" s="1720"/>
      <c r="AA130" s="1721"/>
      <c r="AB130" s="2107" t="s">
        <v>1268</v>
      </c>
      <c r="AC130" s="1715"/>
      <c r="AD130" s="1713"/>
      <c r="AE130" s="2123" t="s">
        <v>1269</v>
      </c>
      <c r="AF130" s="2106" t="s">
        <v>1270</v>
      </c>
      <c r="AG130" s="2107" t="s">
        <v>1271</v>
      </c>
      <c r="AH130" s="1715"/>
      <c r="AI130" s="1715"/>
      <c r="AJ130" s="1713"/>
      <c r="AK130" s="2106" t="s">
        <v>1272</v>
      </c>
      <c r="AL130" s="2106" t="s">
        <v>1273</v>
      </c>
      <c r="AM130" s="2106" t="s">
        <v>1274</v>
      </c>
      <c r="AN130" s="2106" t="s">
        <v>1275</v>
      </c>
      <c r="AO130" s="2106" t="s">
        <v>1276</v>
      </c>
      <c r="AP130" s="2106" t="s">
        <v>1277</v>
      </c>
      <c r="AQ130" s="2106" t="s">
        <v>1278</v>
      </c>
      <c r="AR130" s="2026" t="s">
        <v>1279</v>
      </c>
      <c r="AS130" s="1720"/>
      <c r="AT130" s="1721"/>
      <c r="AU130" s="267"/>
      <c r="AV130" s="267"/>
      <c r="AW130" s="267"/>
      <c r="AX130" s="267"/>
      <c r="AY130" s="267"/>
      <c r="AZ130" s="267"/>
      <c r="BA130" s="267"/>
      <c r="BB130" s="267"/>
      <c r="BC130" s="267"/>
    </row>
    <row r="131" spans="1:55" ht="51" customHeight="1">
      <c r="A131" s="1653"/>
      <c r="B131" s="1619"/>
      <c r="C131" s="1679"/>
      <c r="D131" s="1722"/>
      <c r="E131" s="1722"/>
      <c r="F131" s="1722"/>
      <c r="G131" s="1648"/>
      <c r="H131" s="1619"/>
      <c r="I131" s="293" t="s">
        <v>48</v>
      </c>
      <c r="J131" s="526"/>
      <c r="K131" s="525">
        <v>0.1</v>
      </c>
      <c r="L131" s="525">
        <v>0.1</v>
      </c>
      <c r="M131" s="379">
        <v>0.1</v>
      </c>
      <c r="N131" s="379">
        <v>0.1</v>
      </c>
      <c r="O131" s="379">
        <v>0.1</v>
      </c>
      <c r="P131" s="379">
        <v>0.1</v>
      </c>
      <c r="Q131" s="379">
        <v>0.1</v>
      </c>
      <c r="R131" s="379">
        <v>0.1</v>
      </c>
      <c r="S131" s="379">
        <v>0.1</v>
      </c>
      <c r="T131" s="379">
        <v>0.05</v>
      </c>
      <c r="U131" s="379">
        <v>0.05</v>
      </c>
      <c r="V131" s="608">
        <f t="shared" si="26"/>
        <v>1</v>
      </c>
      <c r="W131" s="1619"/>
      <c r="X131" s="354">
        <f>+V131*W130</f>
        <v>0.3</v>
      </c>
      <c r="Y131" s="1679"/>
      <c r="Z131" s="1722"/>
      <c r="AA131" s="1648"/>
      <c r="AB131" s="1679"/>
      <c r="AC131" s="1722"/>
      <c r="AD131" s="1648"/>
      <c r="AE131" s="1619"/>
      <c r="AF131" s="1619"/>
      <c r="AG131" s="1679"/>
      <c r="AH131" s="1722"/>
      <c r="AI131" s="1722"/>
      <c r="AJ131" s="1648"/>
      <c r="AK131" s="1619"/>
      <c r="AL131" s="1619"/>
      <c r="AM131" s="1619"/>
      <c r="AN131" s="1619"/>
      <c r="AO131" s="1619"/>
      <c r="AP131" s="1619"/>
      <c r="AQ131" s="1619"/>
      <c r="AR131" s="1679"/>
      <c r="AS131" s="1722"/>
      <c r="AT131" s="1648"/>
      <c r="AU131" s="267"/>
      <c r="AV131" s="267"/>
      <c r="AW131" s="267"/>
      <c r="AX131" s="267"/>
      <c r="AY131" s="267"/>
      <c r="AZ131" s="267"/>
      <c r="BA131" s="267"/>
      <c r="BB131" s="267"/>
      <c r="BC131" s="267"/>
    </row>
    <row r="132" spans="1:55" ht="58.5" customHeight="1">
      <c r="A132" s="1653"/>
      <c r="B132" s="2029">
        <v>3</v>
      </c>
      <c r="C132" s="2057" t="s">
        <v>1280</v>
      </c>
      <c r="D132" s="1720"/>
      <c r="E132" s="1720"/>
      <c r="F132" s="1720"/>
      <c r="G132" s="1721"/>
      <c r="H132" s="2105" t="s">
        <v>79</v>
      </c>
      <c r="I132" s="286" t="s">
        <v>47</v>
      </c>
      <c r="J132" s="619"/>
      <c r="K132" s="619"/>
      <c r="L132" s="619"/>
      <c r="M132" s="376">
        <v>0.3</v>
      </c>
      <c r="N132" s="619"/>
      <c r="O132" s="619"/>
      <c r="P132" s="619"/>
      <c r="Q132" s="376">
        <v>0.3</v>
      </c>
      <c r="R132" s="619"/>
      <c r="S132" s="619"/>
      <c r="T132" s="376">
        <v>0.4</v>
      </c>
      <c r="U132" s="619"/>
      <c r="V132" s="354">
        <f t="shared" si="26"/>
        <v>1</v>
      </c>
      <c r="W132" s="2077">
        <v>0.25</v>
      </c>
      <c r="X132" s="354" t="s">
        <v>1281</v>
      </c>
      <c r="Y132" s="2026"/>
      <c r="Z132" s="1720"/>
      <c r="AA132" s="1721"/>
      <c r="AB132" s="2111" t="s">
        <v>1282</v>
      </c>
      <c r="AC132" s="2112"/>
      <c r="AD132" s="2113"/>
      <c r="AE132" s="2123"/>
      <c r="AF132" s="2106"/>
      <c r="AG132" s="2111" t="s">
        <v>1283</v>
      </c>
      <c r="AH132" s="2112"/>
      <c r="AI132" s="2112"/>
      <c r="AJ132" s="2113"/>
      <c r="AK132" s="2106"/>
      <c r="AL132" s="2106" t="s">
        <v>1284</v>
      </c>
      <c r="AM132" s="2106"/>
      <c r="AN132" s="2106" t="s">
        <v>1285</v>
      </c>
      <c r="AO132" s="2106"/>
      <c r="AP132" s="2106" t="s">
        <v>1286</v>
      </c>
      <c r="AQ132" s="2106"/>
      <c r="AR132" s="2026" t="s">
        <v>1287</v>
      </c>
      <c r="AS132" s="1720"/>
      <c r="AT132" s="1721"/>
      <c r="AU132" s="267"/>
      <c r="AV132" s="267"/>
      <c r="AW132" s="267"/>
      <c r="AX132" s="267"/>
      <c r="AY132" s="267"/>
      <c r="AZ132" s="267"/>
      <c r="BA132" s="267"/>
      <c r="BB132" s="267"/>
      <c r="BC132" s="267"/>
    </row>
    <row r="133" spans="1:55" ht="51.75" customHeight="1">
      <c r="A133" s="1653"/>
      <c r="B133" s="1619"/>
      <c r="C133" s="1679"/>
      <c r="D133" s="1722"/>
      <c r="E133" s="1722"/>
      <c r="F133" s="1722"/>
      <c r="G133" s="1648"/>
      <c r="H133" s="1619"/>
      <c r="I133" s="293" t="s">
        <v>48</v>
      </c>
      <c r="J133" s="623"/>
      <c r="K133" s="623"/>
      <c r="L133" s="623"/>
      <c r="M133" s="379">
        <v>0.3</v>
      </c>
      <c r="N133" s="623"/>
      <c r="O133" s="623"/>
      <c r="P133" s="623"/>
      <c r="Q133" s="379">
        <v>0.3</v>
      </c>
      <c r="R133" s="623"/>
      <c r="S133" s="623"/>
      <c r="T133" s="379">
        <v>0.4</v>
      </c>
      <c r="U133" s="623"/>
      <c r="V133" s="608">
        <f t="shared" si="26"/>
        <v>1</v>
      </c>
      <c r="W133" s="1619"/>
      <c r="X133" s="354">
        <f>+V133*W132</f>
        <v>0.25</v>
      </c>
      <c r="Y133" s="1679"/>
      <c r="Z133" s="1722"/>
      <c r="AA133" s="1648"/>
      <c r="AB133" s="1679"/>
      <c r="AC133" s="1722"/>
      <c r="AD133" s="1648"/>
      <c r="AE133" s="1619"/>
      <c r="AF133" s="1619"/>
      <c r="AG133" s="1679"/>
      <c r="AH133" s="1722"/>
      <c r="AI133" s="1722"/>
      <c r="AJ133" s="1648"/>
      <c r="AK133" s="1619"/>
      <c r="AL133" s="1619"/>
      <c r="AM133" s="1619"/>
      <c r="AN133" s="1619"/>
      <c r="AO133" s="1619"/>
      <c r="AP133" s="1619"/>
      <c r="AQ133" s="1619"/>
      <c r="AR133" s="1679"/>
      <c r="AS133" s="1722"/>
      <c r="AT133" s="1648"/>
      <c r="AU133" s="267"/>
      <c r="AV133" s="267"/>
      <c r="AW133" s="267"/>
      <c r="AX133" s="267"/>
      <c r="AY133" s="267"/>
      <c r="AZ133" s="267"/>
      <c r="BA133" s="267"/>
      <c r="BB133" s="267"/>
      <c r="BC133" s="267"/>
    </row>
    <row r="134" spans="1:55" ht="60" customHeight="1">
      <c r="A134" s="1653"/>
      <c r="B134" s="2029">
        <v>4</v>
      </c>
      <c r="C134" s="2057" t="s">
        <v>1288</v>
      </c>
      <c r="D134" s="1720"/>
      <c r="E134" s="1720"/>
      <c r="F134" s="1720"/>
      <c r="G134" s="1721"/>
      <c r="H134" s="2105" t="s">
        <v>79</v>
      </c>
      <c r="I134" s="286" t="s">
        <v>47</v>
      </c>
      <c r="J134" s="376">
        <v>0.05</v>
      </c>
      <c r="K134" s="376">
        <v>0.05</v>
      </c>
      <c r="L134" s="376">
        <v>0.1</v>
      </c>
      <c r="M134" s="376">
        <v>0.1</v>
      </c>
      <c r="N134" s="376">
        <v>0.1</v>
      </c>
      <c r="O134" s="376">
        <v>0.1</v>
      </c>
      <c r="P134" s="376">
        <v>0.1</v>
      </c>
      <c r="Q134" s="376">
        <v>0.1</v>
      </c>
      <c r="R134" s="376">
        <v>0.1</v>
      </c>
      <c r="S134" s="376">
        <v>0.1</v>
      </c>
      <c r="T134" s="376">
        <v>0.05</v>
      </c>
      <c r="U134" s="376">
        <v>0.05</v>
      </c>
      <c r="V134" s="354">
        <f t="shared" si="26"/>
        <v>1</v>
      </c>
      <c r="W134" s="2077">
        <v>0.25</v>
      </c>
      <c r="X134" s="354" t="s">
        <v>1281</v>
      </c>
      <c r="Y134" s="2026" t="s">
        <v>1289</v>
      </c>
      <c r="Z134" s="1720"/>
      <c r="AA134" s="1721"/>
      <c r="AB134" s="2111" t="s">
        <v>1290</v>
      </c>
      <c r="AC134" s="2112"/>
      <c r="AD134" s="2113"/>
      <c r="AE134" s="2123" t="s">
        <v>1291</v>
      </c>
      <c r="AF134" s="2106" t="s">
        <v>1294</v>
      </c>
      <c r="AG134" s="2111" t="s">
        <v>1295</v>
      </c>
      <c r="AH134" s="2112"/>
      <c r="AI134" s="2112"/>
      <c r="AJ134" s="2113"/>
      <c r="AK134" s="2106" t="s">
        <v>1296</v>
      </c>
      <c r="AL134" s="2106" t="s">
        <v>1297</v>
      </c>
      <c r="AM134" s="2106" t="s">
        <v>1298</v>
      </c>
      <c r="AN134" s="2106" t="s">
        <v>1299</v>
      </c>
      <c r="AO134" s="2106" t="s">
        <v>1300</v>
      </c>
      <c r="AP134" s="2106" t="s">
        <v>1301</v>
      </c>
      <c r="AQ134" s="2106" t="s">
        <v>1302</v>
      </c>
      <c r="AR134" s="2026" t="s">
        <v>1303</v>
      </c>
      <c r="AS134" s="1720"/>
      <c r="AT134" s="1721"/>
      <c r="AU134" s="267"/>
      <c r="AV134" s="267"/>
      <c r="AW134" s="267"/>
      <c r="AX134" s="267"/>
      <c r="AY134" s="267"/>
      <c r="AZ134" s="267"/>
      <c r="BA134" s="267"/>
      <c r="BB134" s="267"/>
      <c r="BC134" s="267"/>
    </row>
    <row r="135" spans="1:55" ht="42.75" customHeight="1">
      <c r="A135" s="1814"/>
      <c r="B135" s="1619"/>
      <c r="C135" s="1679"/>
      <c r="D135" s="1722"/>
      <c r="E135" s="1722"/>
      <c r="F135" s="1722"/>
      <c r="G135" s="1648"/>
      <c r="H135" s="1619"/>
      <c r="I135" s="293" t="s">
        <v>48</v>
      </c>
      <c r="J135" s="379">
        <v>0.05</v>
      </c>
      <c r="K135" s="379">
        <v>0.05</v>
      </c>
      <c r="L135" s="379">
        <v>0.1</v>
      </c>
      <c r="M135" s="379">
        <v>0.1</v>
      </c>
      <c r="N135" s="379">
        <v>0.1</v>
      </c>
      <c r="O135" s="379">
        <v>0.1</v>
      </c>
      <c r="P135" s="379">
        <v>0.1</v>
      </c>
      <c r="Q135" s="379">
        <v>0.1</v>
      </c>
      <c r="R135" s="379">
        <v>0.1</v>
      </c>
      <c r="S135" s="379">
        <v>0.1</v>
      </c>
      <c r="T135" s="379">
        <v>0.05</v>
      </c>
      <c r="U135" s="379">
        <v>0.05</v>
      </c>
      <c r="V135" s="608">
        <f t="shared" si="26"/>
        <v>1</v>
      </c>
      <c r="W135" s="1619"/>
      <c r="X135" s="354">
        <f>+V135*W134</f>
        <v>0.25</v>
      </c>
      <c r="Y135" s="1679"/>
      <c r="Z135" s="1722"/>
      <c r="AA135" s="1648"/>
      <c r="AB135" s="1679"/>
      <c r="AC135" s="1722"/>
      <c r="AD135" s="1648"/>
      <c r="AE135" s="1619"/>
      <c r="AF135" s="1619"/>
      <c r="AG135" s="1679"/>
      <c r="AH135" s="1722"/>
      <c r="AI135" s="1722"/>
      <c r="AJ135" s="1648"/>
      <c r="AK135" s="1619"/>
      <c r="AL135" s="1619"/>
      <c r="AM135" s="1619"/>
      <c r="AN135" s="1619"/>
      <c r="AO135" s="1619"/>
      <c r="AP135" s="1619"/>
      <c r="AQ135" s="1619"/>
      <c r="AR135" s="1679"/>
      <c r="AS135" s="1722"/>
      <c r="AT135" s="1648"/>
      <c r="AU135" s="267"/>
      <c r="AV135" s="267"/>
      <c r="AW135" s="267"/>
      <c r="AX135" s="267"/>
      <c r="AY135" s="267"/>
      <c r="AZ135" s="267"/>
      <c r="BA135" s="267"/>
      <c r="BB135" s="267"/>
      <c r="BC135" s="267"/>
    </row>
    <row r="136" spans="1:55" ht="12.75" customHeight="1">
      <c r="A136" s="2087"/>
      <c r="B136" s="2060" t="s">
        <v>103</v>
      </c>
      <c r="C136" s="1720"/>
      <c r="D136" s="1720"/>
      <c r="E136" s="1720"/>
      <c r="F136" s="1720"/>
      <c r="G136" s="1721"/>
      <c r="H136" s="2083" t="s">
        <v>79</v>
      </c>
      <c r="I136" s="326" t="s">
        <v>47</v>
      </c>
      <c r="J136" s="354">
        <f t="shared" ref="J136:U136" si="27">+J128*$W$128+J130*$W$130+J132*$W$132+J134*$W$134</f>
        <v>2.2500000000000003E-2</v>
      </c>
      <c r="K136" s="354">
        <f t="shared" si="27"/>
        <v>8.2500000000000004E-2</v>
      </c>
      <c r="L136" s="354">
        <f t="shared" si="27"/>
        <v>9.5000000000000001E-2</v>
      </c>
      <c r="M136" s="354">
        <f t="shared" si="27"/>
        <v>0.13999999999999999</v>
      </c>
      <c r="N136" s="354">
        <f t="shared" si="27"/>
        <v>6.5000000000000002E-2</v>
      </c>
      <c r="O136" s="354">
        <f t="shared" si="27"/>
        <v>6.5000000000000002E-2</v>
      </c>
      <c r="P136" s="354">
        <f t="shared" si="27"/>
        <v>7.5000000000000011E-2</v>
      </c>
      <c r="Q136" s="354">
        <f t="shared" si="27"/>
        <v>0.15</v>
      </c>
      <c r="R136" s="354">
        <f t="shared" si="27"/>
        <v>7.5000000000000011E-2</v>
      </c>
      <c r="S136" s="354">
        <f t="shared" si="27"/>
        <v>7.5000000000000011E-2</v>
      </c>
      <c r="T136" s="354">
        <f t="shared" si="27"/>
        <v>0.1275</v>
      </c>
      <c r="U136" s="354">
        <f t="shared" si="27"/>
        <v>2.75E-2</v>
      </c>
      <c r="V136" s="354">
        <f t="shared" si="26"/>
        <v>0.99999999999999989</v>
      </c>
      <c r="W136" s="2076">
        <f>W128+W130+W132+W134</f>
        <v>1</v>
      </c>
      <c r="X136" s="354">
        <f>V136*W136</f>
        <v>0.99999999999999989</v>
      </c>
      <c r="Y136" s="2115"/>
      <c r="Z136" s="1720"/>
      <c r="AA136" s="1721"/>
      <c r="AB136" s="2110"/>
      <c r="AC136" s="1720"/>
      <c r="AD136" s="1721"/>
      <c r="AE136" s="2109"/>
      <c r="AF136" s="2109"/>
      <c r="AG136" s="2110"/>
      <c r="AH136" s="1720"/>
      <c r="AI136" s="1720"/>
      <c r="AJ136" s="1721"/>
      <c r="AK136" s="2109"/>
      <c r="AL136" s="2109"/>
      <c r="AM136" s="2109"/>
      <c r="AN136" s="2109"/>
      <c r="AO136" s="2109"/>
      <c r="AP136" s="2109"/>
      <c r="AQ136" s="2109"/>
      <c r="AR136" s="2114"/>
      <c r="AS136" s="1720"/>
      <c r="AT136" s="1721"/>
      <c r="AU136" s="267"/>
      <c r="AV136" s="267"/>
      <c r="AW136" s="267"/>
      <c r="AX136" s="267"/>
      <c r="AY136" s="267"/>
      <c r="AZ136" s="267"/>
      <c r="BA136" s="267"/>
      <c r="BB136" s="267"/>
      <c r="BC136" s="267"/>
    </row>
    <row r="137" spans="1:55" ht="12.75" customHeight="1">
      <c r="A137" s="1619"/>
      <c r="B137" s="1696"/>
      <c r="C137" s="1666"/>
      <c r="D137" s="1666"/>
      <c r="E137" s="1666"/>
      <c r="F137" s="1666"/>
      <c r="G137" s="1651"/>
      <c r="H137" s="1617"/>
      <c r="I137" s="624" t="s">
        <v>48</v>
      </c>
      <c r="J137" s="354">
        <f t="shared" ref="J137:U137" si="28">+J129*$W$128+J131*$W$130+J133*$W$132+J135*$W$134</f>
        <v>2.2500000000000003E-2</v>
      </c>
      <c r="K137" s="354">
        <f t="shared" si="28"/>
        <v>8.2500000000000004E-2</v>
      </c>
      <c r="L137" s="354">
        <f t="shared" si="28"/>
        <v>9.5000000000000001E-2</v>
      </c>
      <c r="M137" s="354">
        <f t="shared" si="28"/>
        <v>0.13999999999999999</v>
      </c>
      <c r="N137" s="354">
        <f t="shared" si="28"/>
        <v>6.5000000000000002E-2</v>
      </c>
      <c r="O137" s="354">
        <f t="shared" si="28"/>
        <v>6.5000000000000002E-2</v>
      </c>
      <c r="P137" s="354">
        <f t="shared" si="28"/>
        <v>7.5000000000000011E-2</v>
      </c>
      <c r="Q137" s="354">
        <f t="shared" si="28"/>
        <v>0.15</v>
      </c>
      <c r="R137" s="354">
        <f t="shared" si="28"/>
        <v>7.5000000000000011E-2</v>
      </c>
      <c r="S137" s="354">
        <f t="shared" si="28"/>
        <v>7.5000000000000011E-2</v>
      </c>
      <c r="T137" s="354">
        <f t="shared" si="28"/>
        <v>0.1275</v>
      </c>
      <c r="U137" s="354">
        <f t="shared" si="28"/>
        <v>2.75E-2</v>
      </c>
      <c r="V137" s="354">
        <f t="shared" si="26"/>
        <v>0.99999999999999989</v>
      </c>
      <c r="W137" s="1617"/>
      <c r="X137" s="518">
        <f>+V137*W136</f>
        <v>0.99999999999999989</v>
      </c>
      <c r="Y137" s="1679"/>
      <c r="Z137" s="1722"/>
      <c r="AA137" s="1648"/>
      <c r="AB137" s="1679"/>
      <c r="AC137" s="1722"/>
      <c r="AD137" s="1648"/>
      <c r="AE137" s="1619"/>
      <c r="AF137" s="1619"/>
      <c r="AG137" s="1679"/>
      <c r="AH137" s="1722"/>
      <c r="AI137" s="1722"/>
      <c r="AJ137" s="1648"/>
      <c r="AK137" s="1619"/>
      <c r="AL137" s="1619"/>
      <c r="AM137" s="1619"/>
      <c r="AN137" s="1619"/>
      <c r="AO137" s="1619"/>
      <c r="AP137" s="1619"/>
      <c r="AQ137" s="1619"/>
      <c r="AR137" s="1679"/>
      <c r="AS137" s="1722"/>
      <c r="AT137" s="1648"/>
      <c r="AU137" s="267"/>
      <c r="AV137" s="267"/>
      <c r="AW137" s="267"/>
      <c r="AX137" s="267"/>
      <c r="AY137" s="267"/>
      <c r="AZ137" s="267"/>
      <c r="BA137" s="267"/>
      <c r="BB137" s="267"/>
      <c r="BC137" s="267"/>
    </row>
    <row r="138" spans="1:55" ht="35.25" customHeight="1">
      <c r="A138" s="2086" t="s">
        <v>107</v>
      </c>
      <c r="B138" s="1721"/>
      <c r="C138" s="595" t="s">
        <v>108</v>
      </c>
      <c r="D138" s="595" t="s">
        <v>109</v>
      </c>
      <c r="E138" s="595" t="s">
        <v>28</v>
      </c>
      <c r="F138" s="595" t="s">
        <v>110</v>
      </c>
      <c r="G138" s="595" t="s">
        <v>111</v>
      </c>
      <c r="H138" s="2120" t="s">
        <v>112</v>
      </c>
      <c r="I138" s="1701"/>
      <c r="J138" s="596" t="s">
        <v>63</v>
      </c>
      <c r="K138" s="596" t="s">
        <v>64</v>
      </c>
      <c r="L138" s="596" t="s">
        <v>65</v>
      </c>
      <c r="M138" s="596" t="s">
        <v>66</v>
      </c>
      <c r="N138" s="596" t="s">
        <v>67</v>
      </c>
      <c r="O138" s="596" t="s">
        <v>68</v>
      </c>
      <c r="P138" s="596" t="s">
        <v>69</v>
      </c>
      <c r="Q138" s="596" t="s">
        <v>70</v>
      </c>
      <c r="R138" s="596" t="s">
        <v>71</v>
      </c>
      <c r="S138" s="596" t="s">
        <v>72</v>
      </c>
      <c r="T138" s="596" t="s">
        <v>73</v>
      </c>
      <c r="U138" s="596" t="s">
        <v>74</v>
      </c>
      <c r="V138" s="596" t="s">
        <v>75</v>
      </c>
      <c r="W138" s="625" t="s">
        <v>76</v>
      </c>
      <c r="X138" s="596" t="s">
        <v>343</v>
      </c>
      <c r="Y138" s="2030" t="s">
        <v>113</v>
      </c>
      <c r="Z138" s="2036"/>
      <c r="AA138" s="2031"/>
      <c r="AB138" s="2030" t="s">
        <v>114</v>
      </c>
      <c r="AC138" s="2036"/>
      <c r="AD138" s="2031"/>
      <c r="AE138" s="266" t="s">
        <v>115</v>
      </c>
      <c r="AF138" s="266" t="s">
        <v>116</v>
      </c>
      <c r="AG138" s="2030" t="s">
        <v>117</v>
      </c>
      <c r="AH138" s="2036"/>
      <c r="AI138" s="2036"/>
      <c r="AJ138" s="2031"/>
      <c r="AK138" s="266" t="s">
        <v>118</v>
      </c>
      <c r="AL138" s="266" t="s">
        <v>119</v>
      </c>
      <c r="AM138" s="266" t="s">
        <v>120</v>
      </c>
      <c r="AN138" s="266" t="s">
        <v>121</v>
      </c>
      <c r="AO138" s="265" t="s">
        <v>122</v>
      </c>
      <c r="AP138" s="266" t="s">
        <v>123</v>
      </c>
      <c r="AQ138" s="266" t="s">
        <v>124</v>
      </c>
      <c r="AR138" s="2030" t="s">
        <v>125</v>
      </c>
      <c r="AS138" s="2036"/>
      <c r="AT138" s="2037"/>
      <c r="AU138" s="416"/>
      <c r="AV138" s="416"/>
      <c r="AW138" s="416"/>
      <c r="AX138" s="416"/>
      <c r="AY138" s="416"/>
      <c r="AZ138" s="416"/>
      <c r="BA138" s="416"/>
      <c r="BB138" s="416"/>
      <c r="BC138" s="416"/>
    </row>
    <row r="139" spans="1:55" ht="35.25" customHeight="1">
      <c r="A139" s="1678"/>
      <c r="B139" s="1713"/>
      <c r="C139" s="2046" t="s">
        <v>859</v>
      </c>
      <c r="D139" s="2046" t="s">
        <v>1199</v>
      </c>
      <c r="E139" s="2082">
        <v>1</v>
      </c>
      <c r="F139" s="2046" t="s">
        <v>798</v>
      </c>
      <c r="G139" s="2046" t="s">
        <v>300</v>
      </c>
      <c r="H139" s="2041" t="s">
        <v>47</v>
      </c>
      <c r="I139" s="1701"/>
      <c r="J139" s="619"/>
      <c r="K139" s="597">
        <v>0.25</v>
      </c>
      <c r="L139" s="597">
        <v>0.5</v>
      </c>
      <c r="M139" s="597">
        <v>0.25</v>
      </c>
      <c r="N139" s="619"/>
      <c r="O139" s="619"/>
      <c r="P139" s="619"/>
      <c r="Q139" s="619"/>
      <c r="R139" s="619"/>
      <c r="S139" s="619"/>
      <c r="T139" s="619"/>
      <c r="U139" s="619"/>
      <c r="V139" s="626">
        <f t="shared" ref="V139:V140" si="29">SUM(J139:U139)</f>
        <v>1</v>
      </c>
      <c r="W139" s="2039">
        <v>0.11</v>
      </c>
      <c r="X139" s="273">
        <v>0.11</v>
      </c>
      <c r="Y139" s="2116" t="s">
        <v>1305</v>
      </c>
      <c r="Z139" s="1720"/>
      <c r="AA139" s="1721"/>
      <c r="AB139" s="2116" t="s">
        <v>1306</v>
      </c>
      <c r="AC139" s="1720"/>
      <c r="AD139" s="1721"/>
      <c r="AE139" s="2119"/>
      <c r="AF139" s="2119"/>
      <c r="AG139" s="2035" t="s">
        <v>1306</v>
      </c>
      <c r="AH139" s="1720"/>
      <c r="AI139" s="1720"/>
      <c r="AJ139" s="1721"/>
      <c r="AK139" s="2119"/>
      <c r="AL139" s="2119"/>
      <c r="AM139" s="2119"/>
      <c r="AN139" s="2119"/>
      <c r="AO139" s="2119"/>
      <c r="AP139" s="2119"/>
      <c r="AQ139" s="2119"/>
      <c r="AR139" s="2028"/>
      <c r="AS139" s="1720"/>
      <c r="AT139" s="1721"/>
      <c r="AU139" s="267"/>
      <c r="AV139" s="267"/>
      <c r="AW139" s="267"/>
      <c r="AX139" s="267"/>
      <c r="AY139" s="267"/>
      <c r="AZ139" s="267"/>
      <c r="BA139" s="267"/>
      <c r="BB139" s="267"/>
      <c r="BC139" s="267"/>
    </row>
    <row r="140" spans="1:55" ht="35.25" customHeight="1">
      <c r="A140" s="1679"/>
      <c r="B140" s="1648"/>
      <c r="C140" s="1619"/>
      <c r="D140" s="1619"/>
      <c r="E140" s="1619"/>
      <c r="F140" s="1619"/>
      <c r="G140" s="1619"/>
      <c r="H140" s="2081" t="s">
        <v>78</v>
      </c>
      <c r="I140" s="1648"/>
      <c r="J140" s="623"/>
      <c r="K140" s="627">
        <v>0.25</v>
      </c>
      <c r="L140" s="628">
        <v>0.5</v>
      </c>
      <c r="M140" s="628">
        <v>0.25</v>
      </c>
      <c r="N140" s="623"/>
      <c r="O140" s="623"/>
      <c r="P140" s="623"/>
      <c r="Q140" s="623"/>
      <c r="R140" s="623"/>
      <c r="S140" s="623"/>
      <c r="T140" s="623"/>
      <c r="U140" s="623"/>
      <c r="V140" s="629">
        <f t="shared" si="29"/>
        <v>1</v>
      </c>
      <c r="W140" s="1616"/>
      <c r="X140" s="273">
        <f>+V140/V139*W139</f>
        <v>0.11</v>
      </c>
      <c r="Y140" s="1679"/>
      <c r="Z140" s="1722"/>
      <c r="AA140" s="1648"/>
      <c r="AB140" s="1679"/>
      <c r="AC140" s="1722"/>
      <c r="AD140" s="1648"/>
      <c r="AE140" s="1619"/>
      <c r="AF140" s="1619"/>
      <c r="AG140" s="1679"/>
      <c r="AH140" s="1722"/>
      <c r="AI140" s="1722"/>
      <c r="AJ140" s="1648"/>
      <c r="AK140" s="1619"/>
      <c r="AL140" s="1619"/>
      <c r="AM140" s="1619"/>
      <c r="AN140" s="1619"/>
      <c r="AO140" s="1619"/>
      <c r="AP140" s="1619"/>
      <c r="AQ140" s="1619"/>
      <c r="AR140" s="1679"/>
      <c r="AS140" s="1722"/>
      <c r="AT140" s="1648"/>
      <c r="AU140" s="267"/>
      <c r="AV140" s="267"/>
      <c r="AW140" s="267"/>
      <c r="AX140" s="267"/>
      <c r="AY140" s="267"/>
      <c r="AZ140" s="267"/>
      <c r="BA140" s="267"/>
      <c r="BB140" s="267"/>
      <c r="BC140" s="267"/>
    </row>
    <row r="141" spans="1:55" ht="12.75" customHeight="1">
      <c r="A141" s="2063" t="s">
        <v>1307</v>
      </c>
      <c r="B141" s="2098" t="s">
        <v>34</v>
      </c>
      <c r="C141" s="2099"/>
      <c r="D141" s="2099"/>
      <c r="E141" s="2099"/>
      <c r="F141" s="2099"/>
      <c r="G141" s="2099"/>
      <c r="H141" s="2099"/>
      <c r="I141" s="2099"/>
      <c r="J141" s="2099"/>
      <c r="K141" s="2099"/>
      <c r="L141" s="2099"/>
      <c r="M141" s="2099"/>
      <c r="N141" s="2099"/>
      <c r="O141" s="2099"/>
      <c r="P141" s="2099"/>
      <c r="Q141" s="2099"/>
      <c r="R141" s="2099"/>
      <c r="S141" s="2099"/>
      <c r="T141" s="2099"/>
      <c r="U141" s="2099"/>
      <c r="V141" s="2099"/>
      <c r="W141" s="2099"/>
      <c r="X141" s="2099"/>
      <c r="Y141" s="2099"/>
      <c r="Z141" s="2099"/>
      <c r="AA141" s="2099"/>
      <c r="AB141" s="2099"/>
      <c r="AC141" s="2099"/>
      <c r="AD141" s="2099"/>
      <c r="AE141" s="2099"/>
      <c r="AF141" s="2099"/>
      <c r="AG141" s="2099"/>
      <c r="AH141" s="2099"/>
      <c r="AI141" s="2099"/>
      <c r="AJ141" s="2099"/>
      <c r="AK141" s="2099"/>
      <c r="AL141" s="2099"/>
      <c r="AM141" s="2099"/>
      <c r="AN141" s="2099"/>
      <c r="AO141" s="2099"/>
      <c r="AP141" s="2099"/>
      <c r="AQ141" s="2099"/>
      <c r="AR141" s="2099"/>
      <c r="AS141" s="2099"/>
      <c r="AT141" s="2101"/>
      <c r="AU141" s="267"/>
      <c r="AV141" s="267"/>
      <c r="AW141" s="267"/>
      <c r="AX141" s="267"/>
      <c r="AY141" s="267"/>
      <c r="AZ141" s="267"/>
      <c r="BA141" s="267"/>
      <c r="BB141" s="267"/>
      <c r="BC141" s="267"/>
    </row>
    <row r="142" spans="1:55" ht="12.75" customHeight="1">
      <c r="A142" s="1653"/>
      <c r="B142" s="2029">
        <v>1</v>
      </c>
      <c r="C142" s="2057" t="s">
        <v>1308</v>
      </c>
      <c r="D142" s="1720"/>
      <c r="E142" s="1720"/>
      <c r="F142" s="1720"/>
      <c r="G142" s="1721"/>
      <c r="H142" s="2105" t="s">
        <v>79</v>
      </c>
      <c r="I142" s="286" t="s">
        <v>47</v>
      </c>
      <c r="J142" s="619"/>
      <c r="K142" s="376">
        <v>0.5</v>
      </c>
      <c r="L142" s="376">
        <v>0.5</v>
      </c>
      <c r="M142" s="619"/>
      <c r="N142" s="619"/>
      <c r="O142" s="619"/>
      <c r="P142" s="619"/>
      <c r="Q142" s="619"/>
      <c r="R142" s="619"/>
      <c r="S142" s="619"/>
      <c r="T142" s="619"/>
      <c r="U142" s="619"/>
      <c r="V142" s="354">
        <f t="shared" ref="V142:V147" si="30">SUM(J142:U142)</f>
        <v>1</v>
      </c>
      <c r="W142" s="2077">
        <v>0.5</v>
      </c>
      <c r="X142" s="354">
        <v>0.5</v>
      </c>
      <c r="Y142" s="2026" t="s">
        <v>1309</v>
      </c>
      <c r="Z142" s="1720"/>
      <c r="AA142" s="1721"/>
      <c r="AB142" s="2108" t="s">
        <v>1310</v>
      </c>
      <c r="AC142" s="1720"/>
      <c r="AD142" s="1721"/>
      <c r="AE142" s="2121"/>
      <c r="AF142" s="2027"/>
      <c r="AG142" s="2108" t="s">
        <v>1310</v>
      </c>
      <c r="AH142" s="1720"/>
      <c r="AI142" s="1720"/>
      <c r="AJ142" s="1721"/>
      <c r="AK142" s="2027"/>
      <c r="AL142" s="2027"/>
      <c r="AM142" s="2027"/>
      <c r="AN142" s="2027"/>
      <c r="AO142" s="2027"/>
      <c r="AP142" s="2027"/>
      <c r="AQ142" s="2027"/>
      <c r="AR142" s="2028"/>
      <c r="AS142" s="1720"/>
      <c r="AT142" s="1721"/>
      <c r="AU142" s="267"/>
      <c r="AV142" s="267"/>
      <c r="AW142" s="267"/>
      <c r="AX142" s="267"/>
      <c r="AY142" s="267"/>
      <c r="AZ142" s="267"/>
      <c r="BA142" s="267"/>
      <c r="BB142" s="267"/>
      <c r="BC142" s="267"/>
    </row>
    <row r="143" spans="1:55" ht="12.75" customHeight="1">
      <c r="A143" s="1653"/>
      <c r="B143" s="1619"/>
      <c r="C143" s="1679"/>
      <c r="D143" s="1722"/>
      <c r="E143" s="1722"/>
      <c r="F143" s="1722"/>
      <c r="G143" s="1648"/>
      <c r="H143" s="1619"/>
      <c r="I143" s="293" t="s">
        <v>48</v>
      </c>
      <c r="J143" s="623"/>
      <c r="K143" s="379">
        <v>0.5</v>
      </c>
      <c r="L143" s="379">
        <v>0.5</v>
      </c>
      <c r="M143" s="623"/>
      <c r="N143" s="623"/>
      <c r="O143" s="623"/>
      <c r="P143" s="623"/>
      <c r="Q143" s="623"/>
      <c r="R143" s="623"/>
      <c r="S143" s="623"/>
      <c r="T143" s="623"/>
      <c r="U143" s="623"/>
      <c r="V143" s="608">
        <f t="shared" si="30"/>
        <v>1</v>
      </c>
      <c r="W143" s="1619"/>
      <c r="X143" s="354">
        <f>+V143*W142</f>
        <v>0.5</v>
      </c>
      <c r="Y143" s="1679"/>
      <c r="Z143" s="1722"/>
      <c r="AA143" s="1648"/>
      <c r="AB143" s="1679"/>
      <c r="AC143" s="1722"/>
      <c r="AD143" s="1648"/>
      <c r="AE143" s="1619"/>
      <c r="AF143" s="1619"/>
      <c r="AG143" s="1679"/>
      <c r="AH143" s="1722"/>
      <c r="AI143" s="1722"/>
      <c r="AJ143" s="1648"/>
      <c r="AK143" s="1619"/>
      <c r="AL143" s="1619"/>
      <c r="AM143" s="1619"/>
      <c r="AN143" s="1619"/>
      <c r="AO143" s="1619"/>
      <c r="AP143" s="1619"/>
      <c r="AQ143" s="1619"/>
      <c r="AR143" s="1679"/>
      <c r="AS143" s="1722"/>
      <c r="AT143" s="1648"/>
      <c r="AU143" s="267"/>
      <c r="AV143" s="267"/>
      <c r="AW143" s="267"/>
      <c r="AX143" s="267"/>
      <c r="AY143" s="267"/>
      <c r="AZ143" s="267"/>
      <c r="BA143" s="267"/>
      <c r="BB143" s="267"/>
      <c r="BC143" s="267"/>
    </row>
    <row r="144" spans="1:55" ht="12.75" customHeight="1">
      <c r="A144" s="1653"/>
      <c r="B144" s="2029">
        <v>2</v>
      </c>
      <c r="C144" s="2057" t="s">
        <v>1311</v>
      </c>
      <c r="D144" s="1720"/>
      <c r="E144" s="1720"/>
      <c r="F144" s="1720"/>
      <c r="G144" s="1721"/>
      <c r="H144" s="2105" t="s">
        <v>79</v>
      </c>
      <c r="I144" s="286" t="s">
        <v>47</v>
      </c>
      <c r="J144" s="619"/>
      <c r="K144" s="619"/>
      <c r="L144" s="376">
        <v>0.5</v>
      </c>
      <c r="M144" s="376">
        <v>0.5</v>
      </c>
      <c r="N144" s="619"/>
      <c r="O144" s="619"/>
      <c r="P144" s="619"/>
      <c r="Q144" s="619"/>
      <c r="R144" s="619"/>
      <c r="S144" s="619"/>
      <c r="T144" s="619"/>
      <c r="U144" s="619"/>
      <c r="V144" s="354">
        <f t="shared" si="30"/>
        <v>1</v>
      </c>
      <c r="W144" s="2077">
        <v>0.5</v>
      </c>
      <c r="X144" s="354">
        <v>0.5</v>
      </c>
      <c r="Y144" s="2026" t="s">
        <v>1312</v>
      </c>
      <c r="Z144" s="1720"/>
      <c r="AA144" s="1721"/>
      <c r="AB144" s="2107" t="s">
        <v>1313</v>
      </c>
      <c r="AC144" s="1715"/>
      <c r="AD144" s="1713"/>
      <c r="AE144" s="2119"/>
      <c r="AF144" s="2106"/>
      <c r="AG144" s="2107" t="s">
        <v>1314</v>
      </c>
      <c r="AH144" s="1715"/>
      <c r="AI144" s="1715"/>
      <c r="AJ144" s="1713"/>
      <c r="AK144" s="2106"/>
      <c r="AL144" s="2106"/>
      <c r="AM144" s="2106"/>
      <c r="AN144" s="2106"/>
      <c r="AO144" s="2106"/>
      <c r="AP144" s="2106"/>
      <c r="AQ144" s="2106"/>
      <c r="AR144" s="2028"/>
      <c r="AS144" s="1720"/>
      <c r="AT144" s="1721"/>
      <c r="AU144" s="267"/>
      <c r="AV144" s="267"/>
      <c r="AW144" s="267"/>
      <c r="AX144" s="267"/>
      <c r="AY144" s="267"/>
      <c r="AZ144" s="267"/>
      <c r="BA144" s="267"/>
      <c r="BB144" s="267"/>
      <c r="BC144" s="267"/>
    </row>
    <row r="145" spans="1:55" ht="12.75" customHeight="1">
      <c r="A145" s="1814"/>
      <c r="B145" s="1619"/>
      <c r="C145" s="1679"/>
      <c r="D145" s="1722"/>
      <c r="E145" s="1722"/>
      <c r="F145" s="1722"/>
      <c r="G145" s="1648"/>
      <c r="H145" s="1619"/>
      <c r="I145" s="293" t="s">
        <v>48</v>
      </c>
      <c r="J145" s="623"/>
      <c r="K145" s="623"/>
      <c r="L145" s="379">
        <v>0.5</v>
      </c>
      <c r="M145" s="379">
        <v>0.5</v>
      </c>
      <c r="N145" s="623"/>
      <c r="O145" s="623"/>
      <c r="P145" s="623"/>
      <c r="Q145" s="623"/>
      <c r="R145" s="623"/>
      <c r="S145" s="623"/>
      <c r="T145" s="623"/>
      <c r="U145" s="623"/>
      <c r="V145" s="608">
        <f t="shared" si="30"/>
        <v>1</v>
      </c>
      <c r="W145" s="1619"/>
      <c r="X145" s="354">
        <f>+V145*W144</f>
        <v>0.5</v>
      </c>
      <c r="Y145" s="1679"/>
      <c r="Z145" s="1722"/>
      <c r="AA145" s="1648"/>
      <c r="AB145" s="1679"/>
      <c r="AC145" s="1722"/>
      <c r="AD145" s="1648"/>
      <c r="AE145" s="1619"/>
      <c r="AF145" s="1619"/>
      <c r="AG145" s="1679"/>
      <c r="AH145" s="1722"/>
      <c r="AI145" s="1722"/>
      <c r="AJ145" s="1648"/>
      <c r="AK145" s="1619"/>
      <c r="AL145" s="1619"/>
      <c r="AM145" s="1619"/>
      <c r="AN145" s="1619"/>
      <c r="AO145" s="1619"/>
      <c r="AP145" s="1619"/>
      <c r="AQ145" s="1619"/>
      <c r="AR145" s="1679"/>
      <c r="AS145" s="1722"/>
      <c r="AT145" s="1648"/>
      <c r="AU145" s="267"/>
      <c r="AV145" s="267"/>
      <c r="AW145" s="267"/>
      <c r="AX145" s="267"/>
      <c r="AY145" s="267"/>
      <c r="AZ145" s="267"/>
      <c r="BA145" s="267"/>
      <c r="BB145" s="267"/>
      <c r="BC145" s="267"/>
    </row>
    <row r="146" spans="1:55" ht="12.75" customHeight="1">
      <c r="A146" s="2087"/>
      <c r="B146" s="2060" t="s">
        <v>103</v>
      </c>
      <c r="C146" s="1720"/>
      <c r="D146" s="1720"/>
      <c r="E146" s="1720"/>
      <c r="F146" s="1720"/>
      <c r="G146" s="1721"/>
      <c r="H146" s="2083" t="s">
        <v>79</v>
      </c>
      <c r="I146" s="326" t="s">
        <v>47</v>
      </c>
      <c r="J146" s="354">
        <f t="shared" ref="J146:U146" si="31">+J142*$W$142+J144*$W$144</f>
        <v>0</v>
      </c>
      <c r="K146" s="354">
        <f t="shared" si="31"/>
        <v>0.25</v>
      </c>
      <c r="L146" s="354">
        <f t="shared" si="31"/>
        <v>0.5</v>
      </c>
      <c r="M146" s="354">
        <f t="shared" si="31"/>
        <v>0.25</v>
      </c>
      <c r="N146" s="354">
        <f t="shared" si="31"/>
        <v>0</v>
      </c>
      <c r="O146" s="354">
        <f t="shared" si="31"/>
        <v>0</v>
      </c>
      <c r="P146" s="354">
        <f t="shared" si="31"/>
        <v>0</v>
      </c>
      <c r="Q146" s="354">
        <f t="shared" si="31"/>
        <v>0</v>
      </c>
      <c r="R146" s="354">
        <f t="shared" si="31"/>
        <v>0</v>
      </c>
      <c r="S146" s="354">
        <f t="shared" si="31"/>
        <v>0</v>
      </c>
      <c r="T146" s="354">
        <f t="shared" si="31"/>
        <v>0</v>
      </c>
      <c r="U146" s="354">
        <f t="shared" si="31"/>
        <v>0</v>
      </c>
      <c r="V146" s="354">
        <f t="shared" si="30"/>
        <v>1</v>
      </c>
      <c r="W146" s="2076">
        <f>W142+W144</f>
        <v>1</v>
      </c>
      <c r="X146" s="354">
        <f>V146*W146</f>
        <v>1</v>
      </c>
      <c r="Y146" s="2115"/>
      <c r="Z146" s="1720"/>
      <c r="AA146" s="1721"/>
      <c r="AB146" s="2110"/>
      <c r="AC146" s="1720"/>
      <c r="AD146" s="1721"/>
      <c r="AE146" s="2109"/>
      <c r="AF146" s="2109"/>
      <c r="AG146" s="2110"/>
      <c r="AH146" s="1720"/>
      <c r="AI146" s="1720"/>
      <c r="AJ146" s="1721"/>
      <c r="AK146" s="2109"/>
      <c r="AL146" s="2109"/>
      <c r="AM146" s="2109"/>
      <c r="AN146" s="2109"/>
      <c r="AO146" s="2109"/>
      <c r="AP146" s="2109"/>
      <c r="AQ146" s="2109"/>
      <c r="AR146" s="2114"/>
      <c r="AS146" s="1720"/>
      <c r="AT146" s="1721"/>
      <c r="AU146" s="267"/>
      <c r="AV146" s="267"/>
      <c r="AW146" s="267"/>
      <c r="AX146" s="267"/>
      <c r="AY146" s="267"/>
      <c r="AZ146" s="267"/>
      <c r="BA146" s="267"/>
      <c r="BB146" s="267"/>
      <c r="BC146" s="267"/>
    </row>
    <row r="147" spans="1:55" ht="12.75" customHeight="1">
      <c r="A147" s="1619"/>
      <c r="B147" s="1696"/>
      <c r="C147" s="1666"/>
      <c r="D147" s="1666"/>
      <c r="E147" s="1666"/>
      <c r="F147" s="1666"/>
      <c r="G147" s="1651"/>
      <c r="H147" s="1617"/>
      <c r="I147" s="624" t="s">
        <v>48</v>
      </c>
      <c r="J147" s="354">
        <f t="shared" ref="J147:U147" si="32">+J143*$W$142+J145*$W$144</f>
        <v>0</v>
      </c>
      <c r="K147" s="354">
        <f t="shared" si="32"/>
        <v>0.25</v>
      </c>
      <c r="L147" s="354">
        <f t="shared" si="32"/>
        <v>0.5</v>
      </c>
      <c r="M147" s="354">
        <f t="shared" si="32"/>
        <v>0.25</v>
      </c>
      <c r="N147" s="354">
        <f t="shared" si="32"/>
        <v>0</v>
      </c>
      <c r="O147" s="354">
        <f t="shared" si="32"/>
        <v>0</v>
      </c>
      <c r="P147" s="354">
        <f t="shared" si="32"/>
        <v>0</v>
      </c>
      <c r="Q147" s="354">
        <f t="shared" si="32"/>
        <v>0</v>
      </c>
      <c r="R147" s="354">
        <f t="shared" si="32"/>
        <v>0</v>
      </c>
      <c r="S147" s="354">
        <f t="shared" si="32"/>
        <v>0</v>
      </c>
      <c r="T147" s="354">
        <f t="shared" si="32"/>
        <v>0</v>
      </c>
      <c r="U147" s="354">
        <f t="shared" si="32"/>
        <v>0</v>
      </c>
      <c r="V147" s="354">
        <f t="shared" si="30"/>
        <v>1</v>
      </c>
      <c r="W147" s="1617"/>
      <c r="X147" s="518">
        <f>+V147*W146</f>
        <v>1</v>
      </c>
      <c r="Y147" s="1679"/>
      <c r="Z147" s="1722"/>
      <c r="AA147" s="1648"/>
      <c r="AB147" s="1679"/>
      <c r="AC147" s="1722"/>
      <c r="AD147" s="1648"/>
      <c r="AE147" s="1619"/>
      <c r="AF147" s="1619"/>
      <c r="AG147" s="1679"/>
      <c r="AH147" s="1722"/>
      <c r="AI147" s="1722"/>
      <c r="AJ147" s="1648"/>
      <c r="AK147" s="1619"/>
      <c r="AL147" s="1619"/>
      <c r="AM147" s="1619"/>
      <c r="AN147" s="1619"/>
      <c r="AO147" s="1619"/>
      <c r="AP147" s="1619"/>
      <c r="AQ147" s="1619"/>
      <c r="AR147" s="1679"/>
      <c r="AS147" s="1722"/>
      <c r="AT147" s="1648"/>
      <c r="AU147" s="267"/>
      <c r="AV147" s="267"/>
      <c r="AW147" s="267"/>
      <c r="AX147" s="267"/>
      <c r="AY147" s="267"/>
      <c r="AZ147" s="267"/>
      <c r="BA147" s="267"/>
      <c r="BB147" s="267"/>
      <c r="BC147" s="267"/>
    </row>
    <row r="148" spans="1:55" ht="24" customHeight="1">
      <c r="A148" s="2086" t="s">
        <v>107</v>
      </c>
      <c r="B148" s="1721"/>
      <c r="C148" s="595" t="s">
        <v>108</v>
      </c>
      <c r="D148" s="595" t="s">
        <v>109</v>
      </c>
      <c r="E148" s="595" t="s">
        <v>28</v>
      </c>
      <c r="F148" s="595" t="s">
        <v>110</v>
      </c>
      <c r="G148" s="595" t="s">
        <v>111</v>
      </c>
      <c r="H148" s="2104" t="s">
        <v>112</v>
      </c>
      <c r="I148" s="1701"/>
      <c r="J148" s="631" t="s">
        <v>63</v>
      </c>
      <c r="K148" s="631" t="s">
        <v>64</v>
      </c>
      <c r="L148" s="631" t="s">
        <v>65</v>
      </c>
      <c r="M148" s="631" t="s">
        <v>66</v>
      </c>
      <c r="N148" s="631" t="s">
        <v>67</v>
      </c>
      <c r="O148" s="631" t="s">
        <v>68</v>
      </c>
      <c r="P148" s="631" t="s">
        <v>69</v>
      </c>
      <c r="Q148" s="631" t="s">
        <v>70</v>
      </c>
      <c r="R148" s="631" t="s">
        <v>71</v>
      </c>
      <c r="S148" s="631" t="s">
        <v>72</v>
      </c>
      <c r="T148" s="631" t="s">
        <v>73</v>
      </c>
      <c r="U148" s="631" t="s">
        <v>74</v>
      </c>
      <c r="V148" s="632" t="s">
        <v>75</v>
      </c>
      <c r="W148" s="632" t="s">
        <v>76</v>
      </c>
      <c r="X148" s="632" t="s">
        <v>343</v>
      </c>
      <c r="Y148" s="2118" t="s">
        <v>113</v>
      </c>
      <c r="Z148" s="1722"/>
      <c r="AA148" s="1648"/>
      <c r="AB148" s="2118" t="s">
        <v>114</v>
      </c>
      <c r="AC148" s="1722"/>
      <c r="AD148" s="1648"/>
      <c r="AE148" s="266" t="s">
        <v>115</v>
      </c>
      <c r="AF148" s="266" t="s">
        <v>116</v>
      </c>
      <c r="AG148" s="2030" t="s">
        <v>117</v>
      </c>
      <c r="AH148" s="2036"/>
      <c r="AI148" s="2036"/>
      <c r="AJ148" s="2031"/>
      <c r="AK148" s="266" t="s">
        <v>118</v>
      </c>
      <c r="AL148" s="266" t="s">
        <v>119</v>
      </c>
      <c r="AM148" s="266" t="s">
        <v>120</v>
      </c>
      <c r="AN148" s="266" t="s">
        <v>121</v>
      </c>
      <c r="AO148" s="265" t="s">
        <v>122</v>
      </c>
      <c r="AP148" s="266" t="s">
        <v>123</v>
      </c>
      <c r="AQ148" s="266" t="s">
        <v>124</v>
      </c>
      <c r="AR148" s="2030" t="s">
        <v>125</v>
      </c>
      <c r="AS148" s="2036"/>
      <c r="AT148" s="2037"/>
      <c r="AU148" s="267"/>
      <c r="AV148" s="267"/>
      <c r="AW148" s="267"/>
      <c r="AX148" s="267"/>
      <c r="AY148" s="267"/>
      <c r="AZ148" s="267"/>
      <c r="BA148" s="267"/>
      <c r="BB148" s="267"/>
      <c r="BC148" s="267"/>
    </row>
    <row r="149" spans="1:55" ht="53.25" customHeight="1">
      <c r="A149" s="1678"/>
      <c r="B149" s="1713"/>
      <c r="C149" s="2046" t="s">
        <v>859</v>
      </c>
      <c r="D149" s="2046" t="s">
        <v>298</v>
      </c>
      <c r="E149" s="2088">
        <v>1</v>
      </c>
      <c r="F149" s="2046" t="s">
        <v>1318</v>
      </c>
      <c r="G149" s="2046" t="s">
        <v>300</v>
      </c>
      <c r="H149" s="2041" t="s">
        <v>47</v>
      </c>
      <c r="I149" s="1701"/>
      <c r="J149" s="634"/>
      <c r="K149" s="371">
        <v>0.09</v>
      </c>
      <c r="L149" s="371">
        <v>0.09</v>
      </c>
      <c r="M149" s="371">
        <v>0.16</v>
      </c>
      <c r="N149" s="371">
        <v>0.14000000000000001</v>
      </c>
      <c r="O149" s="371">
        <v>0.1</v>
      </c>
      <c r="P149" s="371">
        <v>0.1</v>
      </c>
      <c r="Q149" s="371">
        <v>0.08</v>
      </c>
      <c r="R149" s="371">
        <v>7.0000000000000007E-2</v>
      </c>
      <c r="S149" s="371">
        <v>7.0000000000000007E-2</v>
      </c>
      <c r="T149" s="371">
        <v>0.05</v>
      </c>
      <c r="U149" s="371">
        <v>0.05</v>
      </c>
      <c r="V149" s="581">
        <f t="shared" ref="V149:V150" si="33">SUM(J149:U149)</f>
        <v>1</v>
      </c>
      <c r="W149" s="2039">
        <v>0.11</v>
      </c>
      <c r="X149" s="273">
        <v>0.11</v>
      </c>
      <c r="Y149" s="2116" t="s">
        <v>1319</v>
      </c>
      <c r="Z149" s="1720"/>
      <c r="AA149" s="1721"/>
      <c r="AB149" s="2116" t="s">
        <v>1320</v>
      </c>
      <c r="AC149" s="1720"/>
      <c r="AD149" s="1721"/>
      <c r="AE149" s="2117" t="s">
        <v>1321</v>
      </c>
      <c r="AF149" s="2032" t="s">
        <v>1322</v>
      </c>
      <c r="AG149" s="2035" t="s">
        <v>1323</v>
      </c>
      <c r="AH149" s="1720"/>
      <c r="AI149" s="1720"/>
      <c r="AJ149" s="1721"/>
      <c r="AK149" s="2032" t="s">
        <v>1324</v>
      </c>
      <c r="AL149" s="2032" t="s">
        <v>1325</v>
      </c>
      <c r="AM149" s="2032" t="s">
        <v>1326</v>
      </c>
      <c r="AN149" s="2032" t="s">
        <v>1327</v>
      </c>
      <c r="AO149" s="2032" t="s">
        <v>1328</v>
      </c>
      <c r="AP149" s="2032" t="s">
        <v>1329</v>
      </c>
      <c r="AQ149" s="2068" t="s">
        <v>1330</v>
      </c>
      <c r="AR149" s="2035" t="s">
        <v>1331</v>
      </c>
      <c r="AS149" s="1720"/>
      <c r="AT149" s="1721"/>
      <c r="AU149" s="267"/>
      <c r="AV149" s="267"/>
      <c r="AW149" s="267"/>
      <c r="AX149" s="267"/>
      <c r="AY149" s="267"/>
      <c r="AZ149" s="267"/>
      <c r="BA149" s="267"/>
      <c r="BB149" s="267"/>
      <c r="BC149" s="267"/>
    </row>
    <row r="150" spans="1:55" ht="44.25" customHeight="1">
      <c r="A150" s="1679"/>
      <c r="B150" s="1648"/>
      <c r="C150" s="1619"/>
      <c r="D150" s="1619"/>
      <c r="E150" s="1619"/>
      <c r="F150" s="1619"/>
      <c r="G150" s="1619"/>
      <c r="H150" s="2081" t="s">
        <v>78</v>
      </c>
      <c r="I150" s="1648"/>
      <c r="J150" s="635"/>
      <c r="K150" s="379">
        <v>0.09</v>
      </c>
      <c r="L150" s="379">
        <v>0.09</v>
      </c>
      <c r="M150" s="636">
        <v>0.16</v>
      </c>
      <c r="N150" s="636">
        <v>0.14000000000000001</v>
      </c>
      <c r="O150" s="636">
        <v>0.1</v>
      </c>
      <c r="P150" s="636">
        <v>4.3999999999999997E-2</v>
      </c>
      <c r="Q150" s="636">
        <v>0.08</v>
      </c>
      <c r="R150" s="636">
        <v>9.4E-2</v>
      </c>
      <c r="S150" s="636">
        <v>7.0000000000000007E-2</v>
      </c>
      <c r="T150" s="636">
        <v>0.04</v>
      </c>
      <c r="U150" s="636">
        <v>9.1999999999999998E-2</v>
      </c>
      <c r="V150" s="586">
        <f t="shared" si="33"/>
        <v>0.99999999999999989</v>
      </c>
      <c r="W150" s="1616"/>
      <c r="X150" s="273">
        <f>+V150/V149*W149</f>
        <v>0.10999999999999999</v>
      </c>
      <c r="Y150" s="1679"/>
      <c r="Z150" s="1722"/>
      <c r="AA150" s="1648"/>
      <c r="AB150" s="1679"/>
      <c r="AC150" s="1722"/>
      <c r="AD150" s="1648"/>
      <c r="AE150" s="1619"/>
      <c r="AF150" s="1616"/>
      <c r="AG150" s="1679"/>
      <c r="AH150" s="1722"/>
      <c r="AI150" s="1722"/>
      <c r="AJ150" s="1648"/>
      <c r="AK150" s="1616"/>
      <c r="AL150" s="1616"/>
      <c r="AM150" s="1616"/>
      <c r="AN150" s="1616"/>
      <c r="AO150" s="1616"/>
      <c r="AP150" s="1616"/>
      <c r="AQ150" s="1616"/>
      <c r="AR150" s="1679"/>
      <c r="AS150" s="1722"/>
      <c r="AT150" s="1648"/>
      <c r="AU150" s="267"/>
      <c r="AV150" s="267"/>
      <c r="AW150" s="267"/>
      <c r="AX150" s="267"/>
      <c r="AY150" s="267"/>
      <c r="AZ150" s="267"/>
      <c r="BA150" s="267"/>
      <c r="BB150" s="267"/>
      <c r="BC150" s="267"/>
    </row>
    <row r="151" spans="1:55" ht="12.75" customHeight="1">
      <c r="A151" s="2066" t="s">
        <v>1332</v>
      </c>
      <c r="B151" s="2098" t="s">
        <v>34</v>
      </c>
      <c r="C151" s="2099"/>
      <c r="D151" s="2099"/>
      <c r="E151" s="2099"/>
      <c r="F151" s="2099"/>
      <c r="G151" s="2099"/>
      <c r="H151" s="2099"/>
      <c r="I151" s="2099"/>
      <c r="J151" s="2099"/>
      <c r="K151" s="2099"/>
      <c r="L151" s="2099"/>
      <c r="M151" s="2099"/>
      <c r="N151" s="2099"/>
      <c r="O151" s="2099"/>
      <c r="P151" s="2099"/>
      <c r="Q151" s="2099"/>
      <c r="R151" s="2099"/>
      <c r="S151" s="2099"/>
      <c r="T151" s="2099"/>
      <c r="U151" s="2099"/>
      <c r="V151" s="2099"/>
      <c r="W151" s="2099"/>
      <c r="X151" s="2099"/>
      <c r="Y151" s="2099"/>
      <c r="Z151" s="2099"/>
      <c r="AA151" s="2099"/>
      <c r="AB151" s="2099"/>
      <c r="AC151" s="2099"/>
      <c r="AD151" s="2099"/>
      <c r="AE151" s="2099"/>
      <c r="AF151" s="2099"/>
      <c r="AG151" s="2099"/>
      <c r="AH151" s="2099"/>
      <c r="AI151" s="2099"/>
      <c r="AJ151" s="2099"/>
      <c r="AK151" s="2099"/>
      <c r="AL151" s="2099"/>
      <c r="AM151" s="2099"/>
      <c r="AN151" s="2099"/>
      <c r="AO151" s="2099"/>
      <c r="AP151" s="2099"/>
      <c r="AQ151" s="2099"/>
      <c r="AR151" s="2099"/>
      <c r="AS151" s="2099"/>
      <c r="AT151" s="2101"/>
      <c r="AU151" s="267"/>
      <c r="AV151" s="267"/>
      <c r="AW151" s="267"/>
      <c r="AX151" s="267"/>
      <c r="AY151" s="267"/>
      <c r="AZ151" s="267"/>
      <c r="BA151" s="267"/>
      <c r="BB151" s="267"/>
      <c r="BC151" s="267"/>
    </row>
    <row r="152" spans="1:55" ht="75.75" customHeight="1">
      <c r="A152" s="1616"/>
      <c r="B152" s="2029">
        <v>1</v>
      </c>
      <c r="C152" s="2057" t="s">
        <v>1333</v>
      </c>
      <c r="D152" s="1720"/>
      <c r="E152" s="1720"/>
      <c r="F152" s="1720"/>
      <c r="G152" s="1721"/>
      <c r="H152" s="2105" t="s">
        <v>79</v>
      </c>
      <c r="I152" s="286" t="s">
        <v>47</v>
      </c>
      <c r="J152" s="619"/>
      <c r="K152" s="376">
        <v>0.1</v>
      </c>
      <c r="L152" s="376">
        <v>0.1</v>
      </c>
      <c r="M152" s="376">
        <v>0.2</v>
      </c>
      <c r="N152" s="376">
        <v>0.15</v>
      </c>
      <c r="O152" s="376">
        <v>0.1</v>
      </c>
      <c r="P152" s="376">
        <v>0.1</v>
      </c>
      <c r="Q152" s="376">
        <v>0.05</v>
      </c>
      <c r="R152" s="376">
        <v>0.05</v>
      </c>
      <c r="S152" s="376">
        <v>0.05</v>
      </c>
      <c r="T152" s="376">
        <v>0.05</v>
      </c>
      <c r="U152" s="376">
        <v>0.05</v>
      </c>
      <c r="V152" s="354">
        <f t="shared" ref="V152:V161" si="34">SUM(J152:U152)</f>
        <v>1.0000000000000002</v>
      </c>
      <c r="W152" s="2077">
        <v>0.2</v>
      </c>
      <c r="X152" s="354">
        <f>V152*W152</f>
        <v>0.20000000000000007</v>
      </c>
      <c r="Y152" s="2026" t="s">
        <v>1334</v>
      </c>
      <c r="Z152" s="1720"/>
      <c r="AA152" s="1721"/>
      <c r="AB152" s="2108" t="s">
        <v>1335</v>
      </c>
      <c r="AC152" s="1720"/>
      <c r="AD152" s="1721"/>
      <c r="AE152" s="2027" t="s">
        <v>1336</v>
      </c>
      <c r="AF152" s="2027" t="s">
        <v>1337</v>
      </c>
      <c r="AG152" s="2108" t="s">
        <v>1338</v>
      </c>
      <c r="AH152" s="1720"/>
      <c r="AI152" s="1720"/>
      <c r="AJ152" s="1721"/>
      <c r="AK152" s="2027" t="s">
        <v>1339</v>
      </c>
      <c r="AL152" s="2027" t="s">
        <v>1340</v>
      </c>
      <c r="AM152" s="2027" t="s">
        <v>1341</v>
      </c>
      <c r="AN152" s="2027" t="s">
        <v>1342</v>
      </c>
      <c r="AO152" s="2027" t="s">
        <v>1343</v>
      </c>
      <c r="AP152" s="2027" t="s">
        <v>1344</v>
      </c>
      <c r="AQ152" s="2027" t="s">
        <v>1345</v>
      </c>
      <c r="AR152" s="2026" t="s">
        <v>1346</v>
      </c>
      <c r="AS152" s="1720"/>
      <c r="AT152" s="1721"/>
      <c r="AU152" s="267"/>
      <c r="AV152" s="267"/>
      <c r="AW152" s="267"/>
      <c r="AX152" s="267"/>
      <c r="AY152" s="267"/>
      <c r="AZ152" s="267"/>
      <c r="BA152" s="267"/>
      <c r="BB152" s="267"/>
      <c r="BC152" s="267"/>
    </row>
    <row r="153" spans="1:55" ht="63" customHeight="1">
      <c r="A153" s="1616"/>
      <c r="B153" s="1619"/>
      <c r="C153" s="1679"/>
      <c r="D153" s="1722"/>
      <c r="E153" s="1722"/>
      <c r="F153" s="1722"/>
      <c r="G153" s="1648"/>
      <c r="H153" s="1619"/>
      <c r="I153" s="293" t="s">
        <v>48</v>
      </c>
      <c r="J153" s="623"/>
      <c r="K153" s="379">
        <v>0.1</v>
      </c>
      <c r="L153" s="379">
        <v>0.1</v>
      </c>
      <c r="M153" s="379">
        <v>0.2</v>
      </c>
      <c r="N153" s="379">
        <v>0.15</v>
      </c>
      <c r="O153" s="379">
        <v>0.1</v>
      </c>
      <c r="P153" s="379">
        <v>0.1</v>
      </c>
      <c r="Q153" s="379">
        <v>0.05</v>
      </c>
      <c r="R153" s="379">
        <v>0.05</v>
      </c>
      <c r="S153" s="379">
        <v>0.05</v>
      </c>
      <c r="T153" s="379">
        <v>0</v>
      </c>
      <c r="U153" s="379">
        <v>0.1</v>
      </c>
      <c r="V153" s="608">
        <f t="shared" si="34"/>
        <v>1.0000000000000002</v>
      </c>
      <c r="W153" s="1619"/>
      <c r="X153" s="354">
        <f>+V153*W152</f>
        <v>0.20000000000000007</v>
      </c>
      <c r="Y153" s="1679"/>
      <c r="Z153" s="1722"/>
      <c r="AA153" s="1648"/>
      <c r="AB153" s="1679"/>
      <c r="AC153" s="1722"/>
      <c r="AD153" s="1648"/>
      <c r="AE153" s="1619"/>
      <c r="AF153" s="1619"/>
      <c r="AG153" s="1679"/>
      <c r="AH153" s="1722"/>
      <c r="AI153" s="1722"/>
      <c r="AJ153" s="1648"/>
      <c r="AK153" s="1619"/>
      <c r="AL153" s="1619"/>
      <c r="AM153" s="1619"/>
      <c r="AN153" s="1619"/>
      <c r="AO153" s="1619"/>
      <c r="AP153" s="1619"/>
      <c r="AQ153" s="1619"/>
      <c r="AR153" s="1679"/>
      <c r="AS153" s="1722"/>
      <c r="AT153" s="1648"/>
      <c r="AU153" s="267"/>
      <c r="AV153" s="267"/>
      <c r="AW153" s="267"/>
      <c r="AX153" s="267"/>
      <c r="AY153" s="267"/>
      <c r="AZ153" s="267"/>
      <c r="BA153" s="267"/>
      <c r="BB153" s="267"/>
      <c r="BC153" s="267"/>
    </row>
    <row r="154" spans="1:55" ht="48.75" customHeight="1">
      <c r="A154" s="1616"/>
      <c r="B154" s="2029">
        <v>2</v>
      </c>
      <c r="C154" s="2057" t="s">
        <v>1347</v>
      </c>
      <c r="D154" s="1720"/>
      <c r="E154" s="1720"/>
      <c r="F154" s="1720"/>
      <c r="G154" s="1721"/>
      <c r="H154" s="2105" t="s">
        <v>79</v>
      </c>
      <c r="I154" s="286" t="s">
        <v>47</v>
      </c>
      <c r="J154" s="619"/>
      <c r="K154" s="376">
        <v>0.1</v>
      </c>
      <c r="L154" s="376">
        <v>0.1</v>
      </c>
      <c r="M154" s="376">
        <v>0.2</v>
      </c>
      <c r="N154" s="376">
        <v>0.15</v>
      </c>
      <c r="O154" s="376">
        <v>0.1</v>
      </c>
      <c r="P154" s="376">
        <v>0.1</v>
      </c>
      <c r="Q154" s="376">
        <v>0.05</v>
      </c>
      <c r="R154" s="376">
        <v>0.05</v>
      </c>
      <c r="S154" s="376">
        <v>0.05</v>
      </c>
      <c r="T154" s="376">
        <v>0.05</v>
      </c>
      <c r="U154" s="376">
        <v>0.05</v>
      </c>
      <c r="V154" s="354">
        <f t="shared" si="34"/>
        <v>1.0000000000000002</v>
      </c>
      <c r="W154" s="2077">
        <v>0.2</v>
      </c>
      <c r="X154" s="354">
        <f>V154*W154</f>
        <v>0.20000000000000007</v>
      </c>
      <c r="Y154" s="2026" t="s">
        <v>1348</v>
      </c>
      <c r="Z154" s="1720"/>
      <c r="AA154" s="1721"/>
      <c r="AB154" s="2107" t="s">
        <v>1349</v>
      </c>
      <c r="AC154" s="1715"/>
      <c r="AD154" s="1713"/>
      <c r="AE154" s="2106" t="s">
        <v>1350</v>
      </c>
      <c r="AF154" s="2106" t="s">
        <v>1350</v>
      </c>
      <c r="AG154" s="2107" t="s">
        <v>1351</v>
      </c>
      <c r="AH154" s="1715"/>
      <c r="AI154" s="1715"/>
      <c r="AJ154" s="1713"/>
      <c r="AK154" s="2106" t="s">
        <v>1352</v>
      </c>
      <c r="AL154" s="2106" t="s">
        <v>1353</v>
      </c>
      <c r="AM154" s="2106" t="s">
        <v>1354</v>
      </c>
      <c r="AN154" s="2106" t="s">
        <v>1355</v>
      </c>
      <c r="AO154" s="2106" t="s">
        <v>1356</v>
      </c>
      <c r="AP154" s="2106" t="s">
        <v>1357</v>
      </c>
      <c r="AQ154" s="2106" t="s">
        <v>1358</v>
      </c>
      <c r="AR154" s="2026" t="s">
        <v>1359</v>
      </c>
      <c r="AS154" s="1720"/>
      <c r="AT154" s="1721"/>
      <c r="AU154" s="267"/>
      <c r="AV154" s="267"/>
      <c r="AW154" s="267"/>
      <c r="AX154" s="267"/>
      <c r="AY154" s="267"/>
      <c r="AZ154" s="267"/>
      <c r="BA154" s="267"/>
      <c r="BB154" s="267"/>
      <c r="BC154" s="267"/>
    </row>
    <row r="155" spans="1:55" ht="36" customHeight="1">
      <c r="A155" s="1616"/>
      <c r="B155" s="1619"/>
      <c r="C155" s="1679"/>
      <c r="D155" s="1722"/>
      <c r="E155" s="1722"/>
      <c r="F155" s="1722"/>
      <c r="G155" s="1648"/>
      <c r="H155" s="1619"/>
      <c r="I155" s="293" t="s">
        <v>48</v>
      </c>
      <c r="J155" s="623"/>
      <c r="K155" s="379">
        <v>0.1</v>
      </c>
      <c r="L155" s="379">
        <v>0.1</v>
      </c>
      <c r="M155" s="379">
        <v>0.2</v>
      </c>
      <c r="N155" s="379">
        <v>0.15</v>
      </c>
      <c r="O155" s="379">
        <v>0.1</v>
      </c>
      <c r="P155" s="379">
        <v>0.03</v>
      </c>
      <c r="Q155" s="379">
        <v>0.05</v>
      </c>
      <c r="R155" s="379">
        <v>0.08</v>
      </c>
      <c r="S155" s="379">
        <v>0.05</v>
      </c>
      <c r="T155" s="379">
        <v>0.05</v>
      </c>
      <c r="U155" s="379">
        <v>0.09</v>
      </c>
      <c r="V155" s="608">
        <f t="shared" si="34"/>
        <v>1.0000000000000002</v>
      </c>
      <c r="W155" s="1619"/>
      <c r="X155" s="354">
        <f>+V155*W154</f>
        <v>0.20000000000000007</v>
      </c>
      <c r="Y155" s="1679"/>
      <c r="Z155" s="1722"/>
      <c r="AA155" s="1648"/>
      <c r="AB155" s="1679"/>
      <c r="AC155" s="1722"/>
      <c r="AD155" s="1648"/>
      <c r="AE155" s="1619"/>
      <c r="AF155" s="1619"/>
      <c r="AG155" s="1679"/>
      <c r="AH155" s="1722"/>
      <c r="AI155" s="1722"/>
      <c r="AJ155" s="1648"/>
      <c r="AK155" s="1619"/>
      <c r="AL155" s="1619"/>
      <c r="AM155" s="1619"/>
      <c r="AN155" s="1619"/>
      <c r="AO155" s="1619"/>
      <c r="AP155" s="1619"/>
      <c r="AQ155" s="1619"/>
      <c r="AR155" s="1679"/>
      <c r="AS155" s="1722"/>
      <c r="AT155" s="1648"/>
      <c r="AU155" s="267"/>
      <c r="AV155" s="267"/>
      <c r="AW155" s="267"/>
      <c r="AX155" s="267"/>
      <c r="AY155" s="267"/>
      <c r="AZ155" s="267"/>
      <c r="BA155" s="267"/>
      <c r="BB155" s="267"/>
      <c r="BC155" s="267"/>
    </row>
    <row r="156" spans="1:55" ht="182.25" customHeight="1">
      <c r="A156" s="1616"/>
      <c r="B156" s="2029">
        <v>3</v>
      </c>
      <c r="C156" s="2057" t="s">
        <v>1360</v>
      </c>
      <c r="D156" s="1720"/>
      <c r="E156" s="1720"/>
      <c r="F156" s="1720"/>
      <c r="G156" s="1721"/>
      <c r="H156" s="2105" t="s">
        <v>79</v>
      </c>
      <c r="I156" s="286" t="s">
        <v>47</v>
      </c>
      <c r="J156" s="619"/>
      <c r="K156" s="376">
        <v>0.05</v>
      </c>
      <c r="L156" s="376">
        <v>0.05</v>
      </c>
      <c r="M156" s="376">
        <v>0.2</v>
      </c>
      <c r="N156" s="376">
        <v>0.2</v>
      </c>
      <c r="O156" s="376">
        <v>0.1</v>
      </c>
      <c r="P156" s="376">
        <v>0.1</v>
      </c>
      <c r="Q156" s="376">
        <v>0.1</v>
      </c>
      <c r="R156" s="376">
        <v>0.05</v>
      </c>
      <c r="S156" s="376">
        <v>0.05</v>
      </c>
      <c r="T156" s="376">
        <v>0.05</v>
      </c>
      <c r="U156" s="376">
        <v>0.05</v>
      </c>
      <c r="V156" s="354">
        <f t="shared" si="34"/>
        <v>1</v>
      </c>
      <c r="W156" s="2077">
        <v>0.2</v>
      </c>
      <c r="X156" s="354">
        <f>V156*W156</f>
        <v>0.2</v>
      </c>
      <c r="Y156" s="2026" t="s">
        <v>1361</v>
      </c>
      <c r="Z156" s="1720"/>
      <c r="AA156" s="1721"/>
      <c r="AB156" s="2111" t="s">
        <v>1362</v>
      </c>
      <c r="AC156" s="2112"/>
      <c r="AD156" s="2113"/>
      <c r="AE156" s="2106" t="s">
        <v>1363</v>
      </c>
      <c r="AF156" s="2106" t="s">
        <v>1364</v>
      </c>
      <c r="AG156" s="2111" t="s">
        <v>1365</v>
      </c>
      <c r="AH156" s="2112"/>
      <c r="AI156" s="2112"/>
      <c r="AJ156" s="2113"/>
      <c r="AK156" s="2106" t="s">
        <v>1366</v>
      </c>
      <c r="AL156" s="2106" t="s">
        <v>1367</v>
      </c>
      <c r="AM156" s="2106" t="s">
        <v>1368</v>
      </c>
      <c r="AN156" s="2106" t="s">
        <v>1369</v>
      </c>
      <c r="AO156" s="2106" t="s">
        <v>1370</v>
      </c>
      <c r="AP156" s="2106" t="s">
        <v>1371</v>
      </c>
      <c r="AQ156" s="2106" t="s">
        <v>1372</v>
      </c>
      <c r="AR156" s="2026" t="s">
        <v>1373</v>
      </c>
      <c r="AS156" s="1720"/>
      <c r="AT156" s="1721"/>
      <c r="AU156" s="267"/>
      <c r="AV156" s="267"/>
      <c r="AW156" s="267"/>
      <c r="AX156" s="267"/>
      <c r="AY156" s="267"/>
      <c r="AZ156" s="267"/>
      <c r="BA156" s="267"/>
      <c r="BB156" s="267"/>
      <c r="BC156" s="267"/>
    </row>
    <row r="157" spans="1:55" ht="168" customHeight="1">
      <c r="A157" s="1616"/>
      <c r="B157" s="1619"/>
      <c r="C157" s="1679"/>
      <c r="D157" s="1722"/>
      <c r="E157" s="1722"/>
      <c r="F157" s="1722"/>
      <c r="G157" s="1648"/>
      <c r="H157" s="1619"/>
      <c r="I157" s="293" t="s">
        <v>48</v>
      </c>
      <c r="J157" s="623"/>
      <c r="K157" s="379">
        <v>0.05</v>
      </c>
      <c r="L157" s="379">
        <v>0.05</v>
      </c>
      <c r="M157" s="379">
        <v>0.2</v>
      </c>
      <c r="N157" s="379">
        <v>0.2</v>
      </c>
      <c r="O157" s="379">
        <v>0.1</v>
      </c>
      <c r="P157" s="379">
        <v>0.03</v>
      </c>
      <c r="Q157" s="379">
        <v>0.1</v>
      </c>
      <c r="R157" s="379">
        <v>0.08</v>
      </c>
      <c r="S157" s="379">
        <v>0.05</v>
      </c>
      <c r="T157" s="379">
        <v>0.05</v>
      </c>
      <c r="U157" s="379">
        <v>0.09</v>
      </c>
      <c r="V157" s="608">
        <f t="shared" si="34"/>
        <v>1</v>
      </c>
      <c r="W157" s="1619"/>
      <c r="X157" s="354">
        <f>+V157*W156</f>
        <v>0.2</v>
      </c>
      <c r="Y157" s="1679"/>
      <c r="Z157" s="1722"/>
      <c r="AA157" s="1648"/>
      <c r="AB157" s="1679"/>
      <c r="AC157" s="1722"/>
      <c r="AD157" s="1648"/>
      <c r="AE157" s="1619"/>
      <c r="AF157" s="1619"/>
      <c r="AG157" s="1679"/>
      <c r="AH157" s="1722"/>
      <c r="AI157" s="1722"/>
      <c r="AJ157" s="1648"/>
      <c r="AK157" s="1619"/>
      <c r="AL157" s="1619"/>
      <c r="AM157" s="1619"/>
      <c r="AN157" s="1619"/>
      <c r="AO157" s="1619"/>
      <c r="AP157" s="1619"/>
      <c r="AQ157" s="1619"/>
      <c r="AR157" s="1679"/>
      <c r="AS157" s="1722"/>
      <c r="AT157" s="1648"/>
      <c r="AU157" s="267"/>
      <c r="AV157" s="267"/>
      <c r="AW157" s="267"/>
      <c r="AX157" s="267"/>
      <c r="AY157" s="267"/>
      <c r="AZ157" s="267"/>
      <c r="BA157" s="267"/>
      <c r="BB157" s="267"/>
      <c r="BC157" s="267"/>
    </row>
    <row r="158" spans="1:55" ht="48.75" customHeight="1">
      <c r="A158" s="1616"/>
      <c r="B158" s="2029">
        <v>4</v>
      </c>
      <c r="C158" s="2057" t="s">
        <v>1374</v>
      </c>
      <c r="D158" s="1720"/>
      <c r="E158" s="1720"/>
      <c r="F158" s="1720"/>
      <c r="G158" s="1721"/>
      <c r="H158" s="2105" t="s">
        <v>79</v>
      </c>
      <c r="I158" s="286" t="s">
        <v>47</v>
      </c>
      <c r="J158" s="619"/>
      <c r="K158" s="376">
        <v>0.1</v>
      </c>
      <c r="L158" s="376">
        <v>0.1</v>
      </c>
      <c r="M158" s="376">
        <v>0.1</v>
      </c>
      <c r="N158" s="376">
        <v>0.1</v>
      </c>
      <c r="O158" s="376">
        <v>0.1</v>
      </c>
      <c r="P158" s="376">
        <v>0.1</v>
      </c>
      <c r="Q158" s="376">
        <v>0.1</v>
      </c>
      <c r="R158" s="376">
        <v>0.1</v>
      </c>
      <c r="S158" s="376">
        <v>0.1</v>
      </c>
      <c r="T158" s="376">
        <v>0.05</v>
      </c>
      <c r="U158" s="376">
        <v>0.05</v>
      </c>
      <c r="V158" s="354">
        <f t="shared" si="34"/>
        <v>1</v>
      </c>
      <c r="W158" s="2077">
        <v>0.4</v>
      </c>
      <c r="X158" s="354">
        <f>V158*W158</f>
        <v>0.4</v>
      </c>
      <c r="Y158" s="2026" t="s">
        <v>1375</v>
      </c>
      <c r="Z158" s="1720"/>
      <c r="AA158" s="1721"/>
      <c r="AB158" s="2111" t="s">
        <v>1376</v>
      </c>
      <c r="AC158" s="2112"/>
      <c r="AD158" s="2113"/>
      <c r="AE158" s="2106" t="s">
        <v>1377</v>
      </c>
      <c r="AF158" s="2106" t="s">
        <v>1378</v>
      </c>
      <c r="AG158" s="2111" t="s">
        <v>1379</v>
      </c>
      <c r="AH158" s="2112"/>
      <c r="AI158" s="2112"/>
      <c r="AJ158" s="2113"/>
      <c r="AK158" s="2106" t="s">
        <v>1380</v>
      </c>
      <c r="AL158" s="2106" t="s">
        <v>1381</v>
      </c>
      <c r="AM158" s="2106" t="s">
        <v>1382</v>
      </c>
      <c r="AN158" s="2106" t="s">
        <v>1383</v>
      </c>
      <c r="AO158" s="2106" t="s">
        <v>1384</v>
      </c>
      <c r="AP158" s="2106" t="s">
        <v>1385</v>
      </c>
      <c r="AQ158" s="2106" t="s">
        <v>1386</v>
      </c>
      <c r="AR158" s="2026" t="s">
        <v>1387</v>
      </c>
      <c r="AS158" s="1720"/>
      <c r="AT158" s="1721"/>
      <c r="AU158" s="267"/>
      <c r="AV158" s="267"/>
      <c r="AW158" s="267"/>
      <c r="AX158" s="267"/>
      <c r="AY158" s="267"/>
      <c r="AZ158" s="267"/>
      <c r="BA158" s="267"/>
      <c r="BB158" s="267"/>
      <c r="BC158" s="267"/>
    </row>
    <row r="159" spans="1:55" ht="46.5" customHeight="1">
      <c r="A159" s="1619"/>
      <c r="B159" s="1619"/>
      <c r="C159" s="1679"/>
      <c r="D159" s="1722"/>
      <c r="E159" s="1722"/>
      <c r="F159" s="1722"/>
      <c r="G159" s="1648"/>
      <c r="H159" s="1619"/>
      <c r="I159" s="293" t="s">
        <v>48</v>
      </c>
      <c r="J159" s="623"/>
      <c r="K159" s="379">
        <v>0.1</v>
      </c>
      <c r="L159" s="379">
        <v>0.1</v>
      </c>
      <c r="M159" s="379">
        <v>0.1</v>
      </c>
      <c r="N159" s="379">
        <v>0.1</v>
      </c>
      <c r="O159" s="379">
        <v>0.1</v>
      </c>
      <c r="P159" s="379">
        <v>0.03</v>
      </c>
      <c r="Q159" s="379">
        <v>0.1</v>
      </c>
      <c r="R159" s="379">
        <v>0.13</v>
      </c>
      <c r="S159" s="379">
        <v>0.1</v>
      </c>
      <c r="T159" s="379">
        <v>0.05</v>
      </c>
      <c r="U159" s="379">
        <v>0.09</v>
      </c>
      <c r="V159" s="608">
        <f t="shared" si="34"/>
        <v>1</v>
      </c>
      <c r="W159" s="1619"/>
      <c r="X159" s="354">
        <f>+V159*W158</f>
        <v>0.4</v>
      </c>
      <c r="Y159" s="1679"/>
      <c r="Z159" s="1722"/>
      <c r="AA159" s="1648"/>
      <c r="AB159" s="1679"/>
      <c r="AC159" s="1722"/>
      <c r="AD159" s="1648"/>
      <c r="AE159" s="1619"/>
      <c r="AF159" s="1619"/>
      <c r="AG159" s="1679"/>
      <c r="AH159" s="1722"/>
      <c r="AI159" s="1722"/>
      <c r="AJ159" s="1648"/>
      <c r="AK159" s="1619"/>
      <c r="AL159" s="1619"/>
      <c r="AM159" s="1619"/>
      <c r="AN159" s="1619"/>
      <c r="AO159" s="1619"/>
      <c r="AP159" s="1619"/>
      <c r="AQ159" s="1619"/>
      <c r="AR159" s="1679"/>
      <c r="AS159" s="1722"/>
      <c r="AT159" s="1648"/>
      <c r="AU159" s="267"/>
      <c r="AV159" s="267"/>
      <c r="AW159" s="267"/>
      <c r="AX159" s="267"/>
      <c r="AY159" s="267"/>
      <c r="AZ159" s="267"/>
      <c r="BA159" s="267"/>
      <c r="BB159" s="267"/>
      <c r="BC159" s="267"/>
    </row>
    <row r="160" spans="1:55" ht="12.75" customHeight="1">
      <c r="A160" s="2087"/>
      <c r="B160" s="2060" t="s">
        <v>103</v>
      </c>
      <c r="C160" s="1720"/>
      <c r="D160" s="1720"/>
      <c r="E160" s="1720"/>
      <c r="F160" s="1720"/>
      <c r="G160" s="1721"/>
      <c r="H160" s="2083" t="s">
        <v>79</v>
      </c>
      <c r="I160" s="326" t="s">
        <v>47</v>
      </c>
      <c r="J160" s="354"/>
      <c r="K160" s="354">
        <f t="shared" ref="K160:U160" si="35">+K152*$W$152+K154*$W$154+K156*$W$156+K158*$W$158</f>
        <v>9.0000000000000024E-2</v>
      </c>
      <c r="L160" s="354">
        <f t="shared" si="35"/>
        <v>9.0000000000000024E-2</v>
      </c>
      <c r="M160" s="354">
        <f t="shared" si="35"/>
        <v>0.16000000000000003</v>
      </c>
      <c r="N160" s="354">
        <f t="shared" si="35"/>
        <v>0.14000000000000001</v>
      </c>
      <c r="O160" s="354">
        <f t="shared" si="35"/>
        <v>0.10000000000000002</v>
      </c>
      <c r="P160" s="354">
        <f t="shared" si="35"/>
        <v>0.10000000000000002</v>
      </c>
      <c r="Q160" s="354">
        <f t="shared" si="35"/>
        <v>8.0000000000000016E-2</v>
      </c>
      <c r="R160" s="354">
        <f t="shared" si="35"/>
        <v>7.0000000000000007E-2</v>
      </c>
      <c r="S160" s="354">
        <f t="shared" si="35"/>
        <v>7.0000000000000007E-2</v>
      </c>
      <c r="T160" s="354">
        <f t="shared" si="35"/>
        <v>5.000000000000001E-2</v>
      </c>
      <c r="U160" s="354">
        <f t="shared" si="35"/>
        <v>5.000000000000001E-2</v>
      </c>
      <c r="V160" s="354">
        <f t="shared" si="34"/>
        <v>1.0000000000000002</v>
      </c>
      <c r="W160" s="2076">
        <f>W152+W154+W156+W158</f>
        <v>1</v>
      </c>
      <c r="X160" s="354">
        <f>V160*W160</f>
        <v>1.0000000000000002</v>
      </c>
      <c r="Y160" s="2115"/>
      <c r="Z160" s="1720"/>
      <c r="AA160" s="1721"/>
      <c r="AB160" s="2110"/>
      <c r="AC160" s="1720"/>
      <c r="AD160" s="1721"/>
      <c r="AE160" s="2109"/>
      <c r="AF160" s="2109"/>
      <c r="AG160" s="2110"/>
      <c r="AH160" s="1720"/>
      <c r="AI160" s="1720"/>
      <c r="AJ160" s="1721"/>
      <c r="AK160" s="2109"/>
      <c r="AL160" s="2109"/>
      <c r="AM160" s="2109"/>
      <c r="AN160" s="2109"/>
      <c r="AO160" s="2109"/>
      <c r="AP160" s="2109"/>
      <c r="AQ160" s="2109"/>
      <c r="AR160" s="2114"/>
      <c r="AS160" s="1720"/>
      <c r="AT160" s="1721"/>
      <c r="AU160" s="267"/>
      <c r="AV160" s="267"/>
      <c r="AW160" s="267"/>
      <c r="AX160" s="267"/>
      <c r="AY160" s="267"/>
      <c r="AZ160" s="267"/>
      <c r="BA160" s="267"/>
      <c r="BB160" s="267"/>
      <c r="BC160" s="267"/>
    </row>
    <row r="161" spans="1:55" ht="12.75" customHeight="1">
      <c r="A161" s="1619"/>
      <c r="B161" s="1679"/>
      <c r="C161" s="1722"/>
      <c r="D161" s="1722"/>
      <c r="E161" s="1722"/>
      <c r="F161" s="1722"/>
      <c r="G161" s="1648"/>
      <c r="H161" s="1619"/>
      <c r="I161" s="326" t="s">
        <v>48</v>
      </c>
      <c r="J161" s="354"/>
      <c r="K161" s="354">
        <f t="shared" ref="K161:U161" si="36">+K153*$W$152+K155*$W$154+K157*$W$156+K159*$W$158</f>
        <v>9.0000000000000024E-2</v>
      </c>
      <c r="L161" s="354">
        <f t="shared" si="36"/>
        <v>9.0000000000000024E-2</v>
      </c>
      <c r="M161" s="354">
        <f t="shared" si="36"/>
        <v>0.16000000000000003</v>
      </c>
      <c r="N161" s="354">
        <f t="shared" si="36"/>
        <v>0.14000000000000001</v>
      </c>
      <c r="O161" s="354">
        <f t="shared" si="36"/>
        <v>0.10000000000000002</v>
      </c>
      <c r="P161" s="354">
        <f t="shared" si="36"/>
        <v>4.3999999999999997E-2</v>
      </c>
      <c r="Q161" s="354">
        <f t="shared" si="36"/>
        <v>8.0000000000000016E-2</v>
      </c>
      <c r="R161" s="354">
        <f t="shared" si="36"/>
        <v>9.4E-2</v>
      </c>
      <c r="S161" s="354">
        <f t="shared" si="36"/>
        <v>7.0000000000000007E-2</v>
      </c>
      <c r="T161" s="354">
        <f t="shared" si="36"/>
        <v>4.0000000000000008E-2</v>
      </c>
      <c r="U161" s="354">
        <f t="shared" si="36"/>
        <v>9.1999999999999998E-2</v>
      </c>
      <c r="V161" s="354">
        <f t="shared" si="34"/>
        <v>1.0000000000000002</v>
      </c>
      <c r="W161" s="1619"/>
      <c r="X161" s="518">
        <f>+V161*W160</f>
        <v>1.0000000000000002</v>
      </c>
      <c r="Y161" s="1679"/>
      <c r="Z161" s="1722"/>
      <c r="AA161" s="1648"/>
      <c r="AB161" s="1679"/>
      <c r="AC161" s="1722"/>
      <c r="AD161" s="1648"/>
      <c r="AE161" s="1619"/>
      <c r="AF161" s="1619"/>
      <c r="AG161" s="1679"/>
      <c r="AH161" s="1722"/>
      <c r="AI161" s="1722"/>
      <c r="AJ161" s="1648"/>
      <c r="AK161" s="1619"/>
      <c r="AL161" s="1619"/>
      <c r="AM161" s="1619"/>
      <c r="AN161" s="1619"/>
      <c r="AO161" s="1619"/>
      <c r="AP161" s="1619"/>
      <c r="AQ161" s="1619"/>
      <c r="AR161" s="1679"/>
      <c r="AS161" s="1722"/>
      <c r="AT161" s="1648"/>
      <c r="AU161" s="267"/>
      <c r="AV161" s="267"/>
      <c r="AW161" s="267"/>
      <c r="AX161" s="267"/>
      <c r="AY161" s="267"/>
      <c r="AZ161" s="267"/>
      <c r="BA161" s="267"/>
      <c r="BB161" s="267"/>
      <c r="BC161" s="267"/>
    </row>
    <row r="162" spans="1:55" ht="12.75" customHeight="1">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416"/>
      <c r="W162" s="416"/>
      <c r="X162" s="416"/>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row>
    <row r="163" spans="1:55" ht="15.75" customHeight="1">
      <c r="A163" s="83"/>
      <c r="B163" s="83"/>
      <c r="C163" s="83"/>
      <c r="D163" s="83"/>
      <c r="E163" s="83"/>
      <c r="F163" s="83"/>
      <c r="G163" s="83"/>
      <c r="H163" s="83"/>
      <c r="I163" s="83"/>
      <c r="J163" s="83"/>
      <c r="K163" s="83"/>
      <c r="L163" s="83"/>
      <c r="M163" s="83"/>
      <c r="N163" s="83"/>
      <c r="O163" s="83"/>
      <c r="P163" s="83"/>
      <c r="Q163" s="83"/>
      <c r="R163" s="83"/>
      <c r="S163" s="83"/>
      <c r="T163" s="83"/>
      <c r="U163" s="83"/>
      <c r="V163" s="639"/>
      <c r="W163" s="639"/>
      <c r="X163" s="639"/>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1731" t="s">
        <v>415</v>
      </c>
      <c r="B164" s="1715"/>
      <c r="C164" s="1715"/>
      <c r="D164" s="1715"/>
      <c r="E164" s="1715"/>
      <c r="F164" s="1715"/>
      <c r="G164" s="1715"/>
      <c r="H164" s="1715"/>
      <c r="I164" s="1715"/>
      <c r="J164" s="1715"/>
      <c r="K164" s="1715"/>
      <c r="L164" s="1715"/>
      <c r="M164" s="1715"/>
      <c r="N164" s="1715"/>
      <c r="O164" s="1715"/>
      <c r="P164" s="1715"/>
      <c r="Q164" s="1715"/>
      <c r="R164" s="1715"/>
      <c r="S164" s="1715"/>
      <c r="T164" s="1715"/>
      <c r="U164" s="1715"/>
      <c r="V164" s="1715"/>
      <c r="W164" s="1715"/>
      <c r="X164" s="1715"/>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418" t="s">
        <v>23</v>
      </c>
      <c r="B165" s="1699" t="s">
        <v>107</v>
      </c>
      <c r="C165" s="1700"/>
      <c r="D165" s="1701"/>
      <c r="E165" s="419" t="s">
        <v>76</v>
      </c>
      <c r="F165" s="418" t="s">
        <v>109</v>
      </c>
      <c r="G165" s="418" t="s">
        <v>28</v>
      </c>
      <c r="H165" s="1699" t="s">
        <v>416</v>
      </c>
      <c r="I165" s="1701"/>
      <c r="J165" s="419" t="s">
        <v>417</v>
      </c>
      <c r="K165" s="418" t="s">
        <v>79</v>
      </c>
      <c r="L165" s="418" t="s">
        <v>418</v>
      </c>
      <c r="M165" s="1699" t="s">
        <v>419</v>
      </c>
      <c r="N165" s="1700"/>
      <c r="O165" s="1700"/>
      <c r="P165" s="1700"/>
      <c r="Q165" s="1700"/>
      <c r="R165" s="1700"/>
      <c r="S165" s="1700"/>
      <c r="T165" s="1700"/>
      <c r="U165" s="1700"/>
      <c r="V165" s="1700"/>
      <c r="W165" s="1700"/>
      <c r="X165" s="1701"/>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row>
    <row r="166" spans="1:55" ht="37.5" customHeight="1">
      <c r="A166" s="1698" t="str">
        <f>I2</f>
        <v>GESTION GEOGRAFICA</v>
      </c>
      <c r="B166" s="1702" t="str">
        <f>A7</f>
        <v>Geografias Temáticas y departamentales.</v>
      </c>
      <c r="C166" s="1700"/>
      <c r="D166" s="1701"/>
      <c r="E166" s="56">
        <f>W5</f>
        <v>0.12</v>
      </c>
      <c r="F166" s="420" t="str">
        <f t="shared" ref="F166:G166" si="37">D5</f>
        <v xml:space="preserve">Documentos </v>
      </c>
      <c r="G166" s="420">
        <f t="shared" si="37"/>
        <v>1</v>
      </c>
      <c r="H166" s="1734">
        <f>V5</f>
        <v>1</v>
      </c>
      <c r="I166" s="1701"/>
      <c r="J166" s="640">
        <f>V6</f>
        <v>1</v>
      </c>
      <c r="K166" s="423">
        <f t="shared" ref="K166:K174" si="38">J166/H166</f>
        <v>1</v>
      </c>
      <c r="L166" s="424">
        <f t="shared" ref="L166:L174" si="39">K166*E166</f>
        <v>0.12</v>
      </c>
      <c r="M166" s="1724" t="s">
        <v>1388</v>
      </c>
      <c r="N166" s="1700"/>
      <c r="O166" s="1700"/>
      <c r="P166" s="1700"/>
      <c r="Q166" s="1700"/>
      <c r="R166" s="1700"/>
      <c r="S166" s="1700"/>
      <c r="T166" s="1700"/>
      <c r="U166" s="1700"/>
      <c r="V166" s="1700"/>
      <c r="W166" s="1700"/>
      <c r="X166" s="1701"/>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row>
    <row r="167" spans="1:55" ht="37.5" customHeight="1">
      <c r="A167" s="1616"/>
      <c r="B167" s="1702" t="str">
        <f>A27</f>
        <v>Documentos técnicos metodológico
para revisión y ajuste de esquemas de ordenamiento territoriall</v>
      </c>
      <c r="C167" s="1700"/>
      <c r="D167" s="1701"/>
      <c r="E167" s="56">
        <f>W25</f>
        <v>0.11</v>
      </c>
      <c r="F167" s="420" t="str">
        <f t="shared" ref="F167:G167" si="40">D25</f>
        <v xml:space="preserve">Documentos </v>
      </c>
      <c r="G167" s="420">
        <f t="shared" si="40"/>
        <v>1</v>
      </c>
      <c r="H167" s="1738">
        <f>V25</f>
        <v>1.0000000000000002</v>
      </c>
      <c r="I167" s="1701"/>
      <c r="J167" s="641">
        <f>V26</f>
        <v>1.0000000000000002</v>
      </c>
      <c r="K167" s="423">
        <f t="shared" si="38"/>
        <v>1</v>
      </c>
      <c r="L167" s="424">
        <f t="shared" si="39"/>
        <v>0.11</v>
      </c>
      <c r="M167" s="1724" t="s">
        <v>1389</v>
      </c>
      <c r="N167" s="1700"/>
      <c r="O167" s="1700"/>
      <c r="P167" s="1700"/>
      <c r="Q167" s="1700"/>
      <c r="R167" s="1700"/>
      <c r="S167" s="1700"/>
      <c r="T167" s="1700"/>
      <c r="U167" s="1700"/>
      <c r="V167" s="1700"/>
      <c r="W167" s="1700"/>
      <c r="X167" s="1701"/>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row>
    <row r="168" spans="1:55" ht="37.5" customHeight="1">
      <c r="A168" s="1616"/>
      <c r="B168" s="1702" t="str">
        <f>A47</f>
        <v>Informacion Geográfica Dispuesta Para Apoyar Los Procesos De Ordenamiento Territorial</v>
      </c>
      <c r="C168" s="1700"/>
      <c r="D168" s="1701"/>
      <c r="E168" s="56">
        <f>W45</f>
        <v>0.11</v>
      </c>
      <c r="F168" s="420" t="str">
        <f t="shared" ref="F168:G168" si="41">D45</f>
        <v>Variables SIGOT</v>
      </c>
      <c r="G168" s="420">
        <f t="shared" si="41"/>
        <v>50</v>
      </c>
      <c r="H168" s="1708">
        <f>V45</f>
        <v>50</v>
      </c>
      <c r="I168" s="1701"/>
      <c r="J168" s="489">
        <f>V46</f>
        <v>50</v>
      </c>
      <c r="K168" s="423">
        <f t="shared" si="38"/>
        <v>1</v>
      </c>
      <c r="L168" s="424">
        <f t="shared" si="39"/>
        <v>0.11</v>
      </c>
      <c r="M168" s="1724" t="s">
        <v>1390</v>
      </c>
      <c r="N168" s="1700"/>
      <c r="O168" s="1700"/>
      <c r="P168" s="1700"/>
      <c r="Q168" s="1700"/>
      <c r="R168" s="1700"/>
      <c r="S168" s="1700"/>
      <c r="T168" s="1700"/>
      <c r="U168" s="1700"/>
      <c r="V168" s="1700"/>
      <c r="W168" s="1700"/>
      <c r="X168" s="1701"/>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row>
    <row r="169" spans="1:55" ht="37.5" customHeight="1">
      <c r="A169" s="1616"/>
      <c r="B169" s="1702" t="str">
        <f>A67</f>
        <v>Informes Técnicos de deslindes de entidades territoriales municipales y departamentales</v>
      </c>
      <c r="C169" s="1700"/>
      <c r="D169" s="1701"/>
      <c r="E169" s="56">
        <f>W65</f>
        <v>0.11</v>
      </c>
      <c r="F169" s="420" t="str">
        <f t="shared" ref="F169:G169" si="42">D65</f>
        <v>Documentos</v>
      </c>
      <c r="G169" s="420">
        <f t="shared" si="42"/>
        <v>2</v>
      </c>
      <c r="H169" s="1734">
        <f>V65</f>
        <v>1.9999999999999998</v>
      </c>
      <c r="I169" s="1701"/>
      <c r="J169" s="641">
        <f>V66</f>
        <v>1.9999999999999993</v>
      </c>
      <c r="K169" s="423">
        <f t="shared" si="38"/>
        <v>0.99999999999999978</v>
      </c>
      <c r="L169" s="424">
        <f t="shared" si="39"/>
        <v>0.10999999999999997</v>
      </c>
      <c r="M169" s="1724" t="s">
        <v>1391</v>
      </c>
      <c r="N169" s="1700"/>
      <c r="O169" s="1700"/>
      <c r="P169" s="1700"/>
      <c r="Q169" s="1700"/>
      <c r="R169" s="1700"/>
      <c r="S169" s="1700"/>
      <c r="T169" s="1700"/>
      <c r="U169" s="1700"/>
      <c r="V169" s="1700"/>
      <c r="W169" s="1700"/>
      <c r="X169" s="1701"/>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row>
    <row r="170" spans="1:55" ht="37.5" customHeight="1">
      <c r="A170" s="1616"/>
      <c r="B170" s="1702" t="str">
        <f>A87</f>
        <v xml:space="preserve">Informes Tècnicos de solicitudes recibidas a través de la cancillería </v>
      </c>
      <c r="C170" s="1700"/>
      <c r="D170" s="1701"/>
      <c r="E170" s="56">
        <f>W85</f>
        <v>0.11</v>
      </c>
      <c r="F170" s="420" t="str">
        <f t="shared" ref="F170:G170" si="43">D85</f>
        <v>Porcentaje</v>
      </c>
      <c r="G170" s="428">
        <f t="shared" si="43"/>
        <v>1</v>
      </c>
      <c r="H170" s="1703">
        <f>V85</f>
        <v>0.99999999999999989</v>
      </c>
      <c r="I170" s="1701"/>
      <c r="J170" s="642">
        <f>V86</f>
        <v>0.99999999999999989</v>
      </c>
      <c r="K170" s="423">
        <f t="shared" si="38"/>
        <v>1</v>
      </c>
      <c r="L170" s="424">
        <f t="shared" si="39"/>
        <v>0.11</v>
      </c>
      <c r="M170" s="1724" t="s">
        <v>1392</v>
      </c>
      <c r="N170" s="1700"/>
      <c r="O170" s="1700"/>
      <c r="P170" s="1700"/>
      <c r="Q170" s="1700"/>
      <c r="R170" s="1700"/>
      <c r="S170" s="1700"/>
      <c r="T170" s="1700"/>
      <c r="U170" s="1700"/>
      <c r="V170" s="1700"/>
      <c r="W170" s="1700"/>
      <c r="X170" s="1701"/>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row>
    <row r="171" spans="1:55" ht="37.5" customHeight="1">
      <c r="A171" s="1616"/>
      <c r="B171" s="1702" t="str">
        <f>A107</f>
        <v>ESTUDIO GEOGRÁFICO DEL DESLINDE</v>
      </c>
      <c r="C171" s="1700"/>
      <c r="D171" s="1701"/>
      <c r="E171" s="56">
        <f>W105</f>
        <v>0.11</v>
      </c>
      <c r="F171" s="420" t="str">
        <f t="shared" ref="F171:G171" si="44">D105</f>
        <v>Documento</v>
      </c>
      <c r="G171" s="421">
        <f t="shared" si="44"/>
        <v>1</v>
      </c>
      <c r="H171" s="1734">
        <f>V105</f>
        <v>1</v>
      </c>
      <c r="I171" s="1701"/>
      <c r="J171" s="492">
        <f>V106</f>
        <v>0.99999999999999978</v>
      </c>
      <c r="K171" s="423">
        <f t="shared" si="38"/>
        <v>0.99999999999999978</v>
      </c>
      <c r="L171" s="424">
        <f t="shared" si="39"/>
        <v>0.10999999999999997</v>
      </c>
      <c r="M171" s="1724" t="s">
        <v>1393</v>
      </c>
      <c r="N171" s="1700"/>
      <c r="O171" s="1700"/>
      <c r="P171" s="1700"/>
      <c r="Q171" s="1700"/>
      <c r="R171" s="1700"/>
      <c r="S171" s="1700"/>
      <c r="T171" s="1700"/>
      <c r="U171" s="1700"/>
      <c r="V171" s="1700"/>
      <c r="W171" s="1700"/>
      <c r="X171" s="1701"/>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row>
    <row r="172" spans="1:55" ht="37.5" customHeight="1">
      <c r="A172" s="1616"/>
      <c r="B172" s="1702" t="str">
        <f>A127</f>
        <v>DICCIONARIO GEOGRÁFICO</v>
      </c>
      <c r="C172" s="1700"/>
      <c r="D172" s="1701"/>
      <c r="E172" s="56">
        <f>W125</f>
        <v>0.11</v>
      </c>
      <c r="F172" s="420" t="str">
        <f t="shared" ref="F172:G172" si="45">D125</f>
        <v>Registros</v>
      </c>
      <c r="G172" s="421">
        <f t="shared" si="45"/>
        <v>16000</v>
      </c>
      <c r="H172" s="1708">
        <f>V125</f>
        <v>16000</v>
      </c>
      <c r="I172" s="1701"/>
      <c r="J172" s="489">
        <f>V126</f>
        <v>16000</v>
      </c>
      <c r="K172" s="423">
        <f t="shared" si="38"/>
        <v>1</v>
      </c>
      <c r="L172" s="424">
        <f t="shared" si="39"/>
        <v>0.11</v>
      </c>
      <c r="M172" s="1724" t="s">
        <v>1394</v>
      </c>
      <c r="N172" s="1700"/>
      <c r="O172" s="1700"/>
      <c r="P172" s="1700"/>
      <c r="Q172" s="1700"/>
      <c r="R172" s="1700"/>
      <c r="S172" s="1700"/>
      <c r="T172" s="1700"/>
      <c r="U172" s="1700"/>
      <c r="V172" s="1700"/>
      <c r="W172" s="1700"/>
      <c r="X172" s="1701"/>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row>
    <row r="173" spans="1:55" ht="37.5" customHeight="1">
      <c r="A173" s="1616"/>
      <c r="B173" s="1702" t="str">
        <f>A141</f>
        <v>NOMBRES GEOGRÁFICOS</v>
      </c>
      <c r="C173" s="1700"/>
      <c r="D173" s="1701"/>
      <c r="E173" s="56">
        <f>W139</f>
        <v>0.11</v>
      </c>
      <c r="F173" s="420" t="str">
        <f t="shared" ref="F173:G173" si="46">D139</f>
        <v>Documento</v>
      </c>
      <c r="G173" s="421">
        <f t="shared" si="46"/>
        <v>1</v>
      </c>
      <c r="H173" s="1734">
        <f>V139</f>
        <v>1</v>
      </c>
      <c r="I173" s="1701"/>
      <c r="J173" s="491">
        <f>V140</f>
        <v>1</v>
      </c>
      <c r="K173" s="423">
        <f t="shared" si="38"/>
        <v>1</v>
      </c>
      <c r="L173" s="424">
        <f t="shared" si="39"/>
        <v>0.11</v>
      </c>
      <c r="M173" s="1724" t="s">
        <v>1397</v>
      </c>
      <c r="N173" s="1700"/>
      <c r="O173" s="1700"/>
      <c r="P173" s="1700"/>
      <c r="Q173" s="1700"/>
      <c r="R173" s="1700"/>
      <c r="S173" s="1700"/>
      <c r="T173" s="1700"/>
      <c r="U173" s="1700"/>
      <c r="V173" s="1700"/>
      <c r="W173" s="1700"/>
      <c r="X173" s="1701"/>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37.5" customHeight="1">
      <c r="A174" s="1616"/>
      <c r="B174" s="1702" t="str">
        <f>A151</f>
        <v>MAPAS TEMÁTICOS</v>
      </c>
      <c r="C174" s="1700"/>
      <c r="D174" s="1701"/>
      <c r="E174" s="56">
        <f>W149</f>
        <v>0.11</v>
      </c>
      <c r="F174" s="420" t="str">
        <f t="shared" ref="F174:G174" si="47">D149</f>
        <v>Porcentaje</v>
      </c>
      <c r="G174" s="428">
        <f t="shared" si="47"/>
        <v>1</v>
      </c>
      <c r="H174" s="1703">
        <f>V149</f>
        <v>1</v>
      </c>
      <c r="I174" s="1701"/>
      <c r="J174" s="429">
        <f>V150</f>
        <v>0.99999999999999989</v>
      </c>
      <c r="K174" s="423">
        <f t="shared" si="38"/>
        <v>0.99999999999999989</v>
      </c>
      <c r="L174" s="424">
        <f t="shared" si="39"/>
        <v>0.10999999999999999</v>
      </c>
      <c r="M174" s="1724" t="s">
        <v>1398</v>
      </c>
      <c r="N174" s="1700"/>
      <c r="O174" s="1700"/>
      <c r="P174" s="1700"/>
      <c r="Q174" s="1700"/>
      <c r="R174" s="1700"/>
      <c r="S174" s="1700"/>
      <c r="T174" s="1700"/>
      <c r="U174" s="1700"/>
      <c r="V174" s="1700"/>
      <c r="W174" s="1700"/>
      <c r="X174" s="1701"/>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1619"/>
      <c r="B175" s="1704" t="s">
        <v>103</v>
      </c>
      <c r="C175" s="1700"/>
      <c r="D175" s="1701"/>
      <c r="E175" s="431">
        <f>SUM(E166:E174)</f>
        <v>0.99999999999999989</v>
      </c>
      <c r="F175" s="1709" t="str">
        <f>A166</f>
        <v>GESTION GEOGRAFICA</v>
      </c>
      <c r="G175" s="1701"/>
      <c r="H175" s="1704"/>
      <c r="I175" s="1701"/>
      <c r="J175" s="432"/>
      <c r="K175" s="433"/>
      <c r="L175" s="431">
        <f>SUM(L166:L174)</f>
        <v>0.99999999999999989</v>
      </c>
      <c r="M175" s="2089"/>
      <c r="N175" s="1700"/>
      <c r="O175" s="1700"/>
      <c r="P175" s="1700"/>
      <c r="Q175" s="1700"/>
      <c r="R175" s="1700"/>
      <c r="S175" s="1700"/>
      <c r="T175" s="1700"/>
      <c r="U175" s="1700"/>
      <c r="V175" s="1700"/>
      <c r="W175" s="1700"/>
      <c r="X175" s="1701"/>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639"/>
      <c r="W176" s="639"/>
      <c r="X176" s="639"/>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639"/>
      <c r="W177" s="639"/>
      <c r="X177" s="639"/>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639"/>
      <c r="W178" s="639"/>
      <c r="X178" s="639"/>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639"/>
      <c r="W179" s="639"/>
      <c r="X179" s="639"/>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644"/>
      <c r="B180" s="644"/>
      <c r="C180" s="644"/>
      <c r="D180" s="644"/>
      <c r="E180" s="644"/>
      <c r="F180" s="644"/>
      <c r="G180" s="644"/>
      <c r="H180" s="644"/>
      <c r="I180" s="644"/>
      <c r="J180" s="644"/>
      <c r="K180" s="644"/>
      <c r="L180" s="644"/>
      <c r="M180" s="644"/>
      <c r="N180" s="644"/>
      <c r="O180" s="644"/>
      <c r="P180" s="644"/>
      <c r="Q180" s="644"/>
      <c r="R180" s="644"/>
      <c r="S180" s="644"/>
      <c r="T180" s="644"/>
      <c r="U180" s="644"/>
      <c r="V180" s="645"/>
      <c r="W180" s="645"/>
      <c r="X180" s="645"/>
      <c r="Y180" s="644"/>
      <c r="Z180" s="644"/>
      <c r="AA180" s="644"/>
      <c r="AB180" s="644"/>
      <c r="AC180" s="644"/>
      <c r="AD180" s="644"/>
      <c r="AE180" s="644"/>
      <c r="AF180" s="644"/>
      <c r="AG180" s="644"/>
      <c r="AH180" s="644"/>
      <c r="AI180" s="644"/>
      <c r="AJ180" s="644"/>
      <c r="AK180" s="644"/>
      <c r="AL180" s="644"/>
      <c r="AM180" s="644"/>
      <c r="AN180" s="644"/>
      <c r="AO180" s="644"/>
      <c r="AP180" s="644"/>
      <c r="AQ180" s="644"/>
      <c r="AR180" s="644"/>
      <c r="AS180" s="644"/>
      <c r="AT180" s="644"/>
      <c r="AU180" s="644"/>
      <c r="AV180" s="644"/>
      <c r="AW180" s="644"/>
      <c r="AX180" s="644"/>
      <c r="AY180" s="644"/>
      <c r="AZ180" s="644"/>
      <c r="BA180" s="644"/>
      <c r="BB180" s="644"/>
      <c r="BC180" s="644"/>
    </row>
    <row r="181" spans="1:55" ht="15.75" customHeight="1">
      <c r="A181" s="644"/>
      <c r="B181" s="644"/>
      <c r="C181" s="644"/>
      <c r="D181" s="644"/>
      <c r="E181" s="644"/>
      <c r="F181" s="644"/>
      <c r="G181" s="644"/>
      <c r="H181" s="644"/>
      <c r="I181" s="644"/>
      <c r="J181" s="644"/>
      <c r="K181" s="644"/>
      <c r="L181" s="644"/>
      <c r="M181" s="644"/>
      <c r="N181" s="644"/>
      <c r="O181" s="644"/>
      <c r="P181" s="644"/>
      <c r="Q181" s="644"/>
      <c r="R181" s="644"/>
      <c r="S181" s="644"/>
      <c r="T181" s="644"/>
      <c r="U181" s="644"/>
      <c r="V181" s="645"/>
      <c r="W181" s="645"/>
      <c r="X181" s="645"/>
      <c r="Y181" s="644"/>
      <c r="Z181" s="644"/>
      <c r="AA181" s="644"/>
      <c r="AB181" s="644"/>
      <c r="AC181" s="644"/>
      <c r="AD181" s="644"/>
      <c r="AE181" s="644"/>
      <c r="AF181" s="644"/>
      <c r="AG181" s="644"/>
      <c r="AH181" s="644"/>
      <c r="AI181" s="644"/>
      <c r="AJ181" s="644"/>
      <c r="AK181" s="644"/>
      <c r="AL181" s="644"/>
      <c r="AM181" s="644"/>
      <c r="AN181" s="644"/>
      <c r="AO181" s="644"/>
      <c r="AP181" s="644"/>
      <c r="AQ181" s="644"/>
      <c r="AR181" s="644"/>
      <c r="AS181" s="644"/>
      <c r="AT181" s="644"/>
      <c r="AU181" s="644"/>
      <c r="AV181" s="644"/>
      <c r="AW181" s="644"/>
      <c r="AX181" s="644"/>
      <c r="AY181" s="644"/>
      <c r="AZ181" s="644"/>
      <c r="BA181" s="644"/>
      <c r="BB181" s="644"/>
      <c r="BC181" s="644"/>
    </row>
    <row r="182" spans="1:55" ht="15.75" customHeight="1">
      <c r="V182" s="646"/>
      <c r="W182" s="646"/>
      <c r="X182" s="646"/>
    </row>
    <row r="183" spans="1:55" ht="15.75" customHeight="1"/>
    <row r="184" spans="1:55" ht="15.75" customHeight="1"/>
    <row r="185" spans="1:55" ht="15.75" customHeight="1"/>
    <row r="186" spans="1:55" ht="15.75" customHeight="1"/>
    <row r="187" spans="1:55" ht="15.75" customHeight="1"/>
    <row r="188" spans="1:55" ht="15.75" customHeight="1"/>
    <row r="189" spans="1:55" ht="15.75" customHeight="1"/>
    <row r="190" spans="1:55" ht="15.75" customHeight="1"/>
    <row r="191" spans="1:55" ht="15.75" customHeight="1"/>
    <row r="192" spans="1:55"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243">
    <mergeCell ref="AL16:AL17"/>
    <mergeCell ref="AL5:AL6"/>
    <mergeCell ref="AL22:AL23"/>
    <mergeCell ref="AP25:AP26"/>
    <mergeCell ref="AP28:AP29"/>
    <mergeCell ref="AQ30:AQ31"/>
    <mergeCell ref="AQ28:AQ29"/>
    <mergeCell ref="AP20:AP21"/>
    <mergeCell ref="AQ20:AQ21"/>
    <mergeCell ref="AP18:AP19"/>
    <mergeCell ref="AO18:AO19"/>
    <mergeCell ref="AM10:AM11"/>
    <mergeCell ref="AN10:AN11"/>
    <mergeCell ref="AN16:AN17"/>
    <mergeCell ref="AO22:AO23"/>
    <mergeCell ref="AQ22:AQ23"/>
    <mergeCell ref="AP22:AP23"/>
    <mergeCell ref="AQ25:AQ26"/>
    <mergeCell ref="AM18:AM19"/>
    <mergeCell ref="AL10:AL11"/>
    <mergeCell ref="AL8:AL9"/>
    <mergeCell ref="AL18:AL19"/>
    <mergeCell ref="AL20:AL21"/>
    <mergeCell ref="AM5:AM6"/>
    <mergeCell ref="AM8:AM9"/>
    <mergeCell ref="AM14:AM15"/>
    <mergeCell ref="AM16:AM17"/>
    <mergeCell ref="AM12:AM13"/>
    <mergeCell ref="AM30:AM31"/>
    <mergeCell ref="AN30:AN31"/>
    <mergeCell ref="AP45:AP46"/>
    <mergeCell ref="AQ45:AQ46"/>
    <mergeCell ref="AP62:AP63"/>
    <mergeCell ref="AO62:AO63"/>
    <mergeCell ref="AQ62:AQ63"/>
    <mergeCell ref="AO54:AO55"/>
    <mergeCell ref="AQ54:AQ55"/>
    <mergeCell ref="AP54:AP55"/>
    <mergeCell ref="AQ36:AQ37"/>
    <mergeCell ref="AL85:AL86"/>
    <mergeCell ref="AL88:AL89"/>
    <mergeCell ref="AL128:AL129"/>
    <mergeCell ref="AL122:AL123"/>
    <mergeCell ref="AL68:AL69"/>
    <mergeCell ref="AL70:AL71"/>
    <mergeCell ref="AL82:AL83"/>
    <mergeCell ref="AL74:AL75"/>
    <mergeCell ref="AL72:AL73"/>
    <mergeCell ref="AL105:AL106"/>
    <mergeCell ref="AO105:AO106"/>
    <mergeCell ref="AP105:AP106"/>
    <mergeCell ref="AM52:AM53"/>
    <mergeCell ref="AM54:AM55"/>
    <mergeCell ref="AL65:AL66"/>
    <mergeCell ref="AM65:AM66"/>
    <mergeCell ref="AM62:AM63"/>
    <mergeCell ref="AM56:AM57"/>
    <mergeCell ref="AL36:AL37"/>
    <mergeCell ref="AN68:AN69"/>
    <mergeCell ref="AM68:AM69"/>
    <mergeCell ref="AM70:AM71"/>
    <mergeCell ref="AN82:AN83"/>
    <mergeCell ref="AN142:AN143"/>
    <mergeCell ref="AN139:AN140"/>
    <mergeCell ref="AK142:AK143"/>
    <mergeCell ref="AK144:AK145"/>
    <mergeCell ref="AL142:AL143"/>
    <mergeCell ref="AM142:AM143"/>
    <mergeCell ref="AN144:AN145"/>
    <mergeCell ref="AL134:AL135"/>
    <mergeCell ref="AM134:AM135"/>
    <mergeCell ref="AK139:AK140"/>
    <mergeCell ref="AK134:AK135"/>
    <mergeCell ref="AP120:AP121"/>
    <mergeCell ref="AQ120:AQ121"/>
    <mergeCell ref="AO118:AO119"/>
    <mergeCell ref="AO130:AO131"/>
    <mergeCell ref="AO132:AO133"/>
    <mergeCell ref="AO134:AO135"/>
    <mergeCell ref="AP136:AP137"/>
    <mergeCell ref="AO136:AO137"/>
    <mergeCell ref="AP125:AP126"/>
    <mergeCell ref="AP128:AP129"/>
    <mergeCell ref="AL136:AL137"/>
    <mergeCell ref="AM136:AM137"/>
    <mergeCell ref="AK136:AK137"/>
    <mergeCell ref="AN116:AN117"/>
    <mergeCell ref="AN108:AN109"/>
    <mergeCell ref="AN110:AN111"/>
    <mergeCell ref="AN112:AN113"/>
    <mergeCell ref="AG96:AJ97"/>
    <mergeCell ref="AG94:AJ95"/>
    <mergeCell ref="AG149:AJ150"/>
    <mergeCell ref="AF149:AF150"/>
    <mergeCell ref="AG146:AJ147"/>
    <mergeCell ref="AG148:AJ148"/>
    <mergeCell ref="AF152:AF153"/>
    <mergeCell ref="AF154:AF155"/>
    <mergeCell ref="AG154:AJ155"/>
    <mergeCell ref="AF146:AF147"/>
    <mergeCell ref="AG152:AJ153"/>
    <mergeCell ref="AG142:AJ143"/>
    <mergeCell ref="AG144:AJ145"/>
    <mergeCell ref="AF142:AF143"/>
    <mergeCell ref="AF144:AF145"/>
    <mergeCell ref="AG130:AJ131"/>
    <mergeCell ref="AG128:AJ129"/>
    <mergeCell ref="AF139:AF140"/>
    <mergeCell ref="AF128:AF129"/>
    <mergeCell ref="AG139:AJ140"/>
    <mergeCell ref="AG138:AJ138"/>
    <mergeCell ref="AG116:AJ117"/>
    <mergeCell ref="AG118:AJ119"/>
    <mergeCell ref="AG120:AJ121"/>
    <mergeCell ref="AF130:AF131"/>
    <mergeCell ref="AM144:AM145"/>
    <mergeCell ref="AL144:AL145"/>
    <mergeCell ref="AM139:AM140"/>
    <mergeCell ref="AG158:AJ159"/>
    <mergeCell ref="AF156:AF157"/>
    <mergeCell ref="AG156:AJ157"/>
    <mergeCell ref="AE142:AE143"/>
    <mergeCell ref="AB142:AD143"/>
    <mergeCell ref="AB144:AD145"/>
    <mergeCell ref="AE144:AE145"/>
    <mergeCell ref="AE139:AE140"/>
    <mergeCell ref="Y110:AA111"/>
    <mergeCell ref="Y122:AA123"/>
    <mergeCell ref="Y112:AA113"/>
    <mergeCell ref="Y132:AA133"/>
    <mergeCell ref="Y134:AA135"/>
    <mergeCell ref="Y139:AA140"/>
    <mergeCell ref="AB136:AD137"/>
    <mergeCell ref="AB132:AD133"/>
    <mergeCell ref="AL154:AL155"/>
    <mergeCell ref="AL139:AL140"/>
    <mergeCell ref="H88:H89"/>
    <mergeCell ref="AG45:AJ46"/>
    <mergeCell ref="AG50:AJ51"/>
    <mergeCell ref="AG48:AJ49"/>
    <mergeCell ref="AK48:AK49"/>
    <mergeCell ref="AK45:AK46"/>
    <mergeCell ref="AK42:AK43"/>
    <mergeCell ref="AF50:AF51"/>
    <mergeCell ref="Y85:AA86"/>
    <mergeCell ref="Y88:AA89"/>
    <mergeCell ref="AG124:AJ124"/>
    <mergeCell ref="AG122:AJ123"/>
    <mergeCell ref="AK122:AK123"/>
    <mergeCell ref="AK120:AK121"/>
    <mergeCell ref="AK130:AK131"/>
    <mergeCell ref="AK132:AK133"/>
    <mergeCell ref="AK128:AK129"/>
    <mergeCell ref="AB88:AD89"/>
    <mergeCell ref="AB70:AD71"/>
    <mergeCell ref="AB68:AD69"/>
    <mergeCell ref="AF65:AF66"/>
    <mergeCell ref="AF62:AF63"/>
    <mergeCell ref="AG65:AJ66"/>
    <mergeCell ref="AK65:AK66"/>
    <mergeCell ref="AK62:AK63"/>
    <mergeCell ref="AB76:AD77"/>
    <mergeCell ref="AB74:AD75"/>
    <mergeCell ref="AF74:AF75"/>
    <mergeCell ref="AB80:AD81"/>
    <mergeCell ref="AB65:AD66"/>
    <mergeCell ref="AF85:AF86"/>
    <mergeCell ref="Y70:AA71"/>
    <mergeCell ref="Y68:AA69"/>
    <mergeCell ref="Y76:AA77"/>
    <mergeCell ref="Y74:AA75"/>
    <mergeCell ref="Y84:AA84"/>
    <mergeCell ref="Y80:AA81"/>
    <mergeCell ref="Y82:AA83"/>
    <mergeCell ref="Y65:AA66"/>
    <mergeCell ref="Y72:AA73"/>
    <mergeCell ref="A87:A101"/>
    <mergeCell ref="AG110:AJ111"/>
    <mergeCell ref="AG108:AJ109"/>
    <mergeCell ref="AE120:AE121"/>
    <mergeCell ref="AE122:AE123"/>
    <mergeCell ref="AE108:AE109"/>
    <mergeCell ref="AM110:AM111"/>
    <mergeCell ref="AO110:AO111"/>
    <mergeCell ref="AR110:AT111"/>
    <mergeCell ref="AR108:AT109"/>
    <mergeCell ref="AQ108:AQ109"/>
    <mergeCell ref="AR112:AT113"/>
    <mergeCell ref="AM108:AM109"/>
    <mergeCell ref="AP112:AP113"/>
    <mergeCell ref="AP110:AP111"/>
    <mergeCell ref="AP108:AP109"/>
    <mergeCell ref="AG112:AJ113"/>
    <mergeCell ref="AL112:AL113"/>
    <mergeCell ref="AK105:AK106"/>
    <mergeCell ref="AG105:AJ106"/>
    <mergeCell ref="AK108:AK109"/>
    <mergeCell ref="AO112:AO113"/>
    <mergeCell ref="AO108:AO109"/>
    <mergeCell ref="AL108:AL109"/>
    <mergeCell ref="B88:B89"/>
    <mergeCell ref="AO90:AO91"/>
    <mergeCell ref="AP90:AP91"/>
    <mergeCell ref="AG98:AJ99"/>
    <mergeCell ref="AR98:AT99"/>
    <mergeCell ref="C88:G89"/>
    <mergeCell ref="AE92:AE93"/>
    <mergeCell ref="AF92:AF93"/>
    <mergeCell ref="AN120:AN121"/>
    <mergeCell ref="AN128:AN129"/>
    <mergeCell ref="AN130:AN131"/>
    <mergeCell ref="AM122:AM123"/>
    <mergeCell ref="AN122:AN123"/>
    <mergeCell ref="AQ132:AQ133"/>
    <mergeCell ref="AP132:AP133"/>
    <mergeCell ref="AR100:AT101"/>
    <mergeCell ref="AR96:AT97"/>
    <mergeCell ref="AR94:AT95"/>
    <mergeCell ref="D105:D106"/>
    <mergeCell ref="E105:E106"/>
    <mergeCell ref="W102:W103"/>
    <mergeCell ref="B102:G103"/>
    <mergeCell ref="AK116:AK117"/>
    <mergeCell ref="W116:W117"/>
    <mergeCell ref="AB116:AD117"/>
    <mergeCell ref="Y116:AA117"/>
    <mergeCell ref="AE116:AE117"/>
    <mergeCell ref="AF116:AF117"/>
    <mergeCell ref="H116:H117"/>
    <mergeCell ref="C108:G109"/>
    <mergeCell ref="C112:G113"/>
    <mergeCell ref="C110:G111"/>
    <mergeCell ref="H114:H115"/>
    <mergeCell ref="H108:H109"/>
    <mergeCell ref="C116:G117"/>
    <mergeCell ref="Y108:AA109"/>
    <mergeCell ref="Y105:AA106"/>
    <mergeCell ref="AB112:AD113"/>
    <mergeCell ref="AB110:AD111"/>
    <mergeCell ref="Y94:AA95"/>
    <mergeCell ref="A107:A121"/>
    <mergeCell ref="A104:B106"/>
    <mergeCell ref="A122:A123"/>
    <mergeCell ref="A102:A103"/>
    <mergeCell ref="A127:A135"/>
    <mergeCell ref="B116:B117"/>
    <mergeCell ref="B118:B119"/>
    <mergeCell ref="H125:I125"/>
    <mergeCell ref="F125:F126"/>
    <mergeCell ref="G125:G126"/>
    <mergeCell ref="H126:I126"/>
    <mergeCell ref="C120:G121"/>
    <mergeCell ref="AB134:AD135"/>
    <mergeCell ref="AE130:AE131"/>
    <mergeCell ref="AE128:AE129"/>
    <mergeCell ref="AM128:AM129"/>
    <mergeCell ref="AM130:AM131"/>
    <mergeCell ref="H110:H111"/>
    <mergeCell ref="W114:W115"/>
    <mergeCell ref="Y114:AA115"/>
    <mergeCell ref="W110:W111"/>
    <mergeCell ref="AG52:AJ53"/>
    <mergeCell ref="AG62:AJ63"/>
    <mergeCell ref="AG58:AJ59"/>
    <mergeCell ref="AG60:AJ61"/>
    <mergeCell ref="AG64:AJ64"/>
    <mergeCell ref="AK56:AK57"/>
    <mergeCell ref="AK50:AK51"/>
    <mergeCell ref="AG56:AJ57"/>
    <mergeCell ref="C10:G11"/>
    <mergeCell ref="C12:G13"/>
    <mergeCell ref="D2:H3"/>
    <mergeCell ref="C5:C6"/>
    <mergeCell ref="H20:H21"/>
    <mergeCell ref="H18:H19"/>
    <mergeCell ref="H36:H37"/>
    <mergeCell ref="C50:G51"/>
    <mergeCell ref="H50:H51"/>
    <mergeCell ref="H48:H49"/>
    <mergeCell ref="C48:G49"/>
    <mergeCell ref="AB10:AD11"/>
    <mergeCell ref="AB8:AD9"/>
    <mergeCell ref="AE8:AE9"/>
    <mergeCell ref="AF10:AF11"/>
    <mergeCell ref="AE10:AE11"/>
    <mergeCell ref="AE16:AE17"/>
    <mergeCell ref="AG44:AJ44"/>
    <mergeCell ref="AG40:AJ41"/>
    <mergeCell ref="AG38:AJ39"/>
    <mergeCell ref="AG42:AJ43"/>
    <mergeCell ref="AF48:AF49"/>
    <mergeCell ref="AF42:AF43"/>
    <mergeCell ref="AF45:AF46"/>
    <mergeCell ref="AG10:AJ11"/>
    <mergeCell ref="AG8:AJ9"/>
    <mergeCell ref="AF8:AF9"/>
    <mergeCell ref="AG5:AJ6"/>
    <mergeCell ref="AK5:AK6"/>
    <mergeCell ref="AB4:AD4"/>
    <mergeCell ref="Y4:AA4"/>
    <mergeCell ref="AF5:AF6"/>
    <mergeCell ref="AE5:AE6"/>
    <mergeCell ref="AB5:AD6"/>
    <mergeCell ref="D1:AR1"/>
    <mergeCell ref="AK14:AK15"/>
    <mergeCell ref="AK10:AK11"/>
    <mergeCell ref="AK12:AK13"/>
    <mergeCell ref="AG12:AJ13"/>
    <mergeCell ref="AG14:AJ15"/>
    <mergeCell ref="AG4:AJ4"/>
    <mergeCell ref="AK8:AK9"/>
    <mergeCell ref="AB14:AD15"/>
    <mergeCell ref="Y14:AA15"/>
    <mergeCell ref="Y12:AA13"/>
    <mergeCell ref="Y10:AA11"/>
    <mergeCell ref="Y5:AA6"/>
    <mergeCell ref="AL14:AL15"/>
    <mergeCell ref="AL12:AL13"/>
    <mergeCell ref="W2:AR3"/>
    <mergeCell ref="F5:F6"/>
    <mergeCell ref="G5:G6"/>
    <mergeCell ref="AF14:AF15"/>
    <mergeCell ref="AQ5:AQ6"/>
    <mergeCell ref="AP5:AP6"/>
    <mergeCell ref="A1:C3"/>
    <mergeCell ref="A4:B6"/>
    <mergeCell ref="W8:W9"/>
    <mergeCell ref="W5:W6"/>
    <mergeCell ref="H4:I4"/>
    <mergeCell ref="H6:I6"/>
    <mergeCell ref="H5:I5"/>
    <mergeCell ref="D5:D6"/>
    <mergeCell ref="E5:E6"/>
    <mergeCell ref="I2:T3"/>
    <mergeCell ref="Y8:AA9"/>
    <mergeCell ref="W14:W15"/>
    <mergeCell ref="W12:W13"/>
    <mergeCell ref="W10:W11"/>
    <mergeCell ref="H12:H13"/>
    <mergeCell ref="H10:H11"/>
    <mergeCell ref="H14:H15"/>
    <mergeCell ref="B10:B11"/>
    <mergeCell ref="B12:B13"/>
    <mergeCell ref="AF20:AF21"/>
    <mergeCell ref="AE22:AE23"/>
    <mergeCell ref="AE14:AE15"/>
    <mergeCell ref="AF12:AF13"/>
    <mergeCell ref="AE12:AE13"/>
    <mergeCell ref="AK30:AK31"/>
    <mergeCell ref="AK32:AK33"/>
    <mergeCell ref="AG32:AJ33"/>
    <mergeCell ref="AF32:AF33"/>
    <mergeCell ref="AF28:AF29"/>
    <mergeCell ref="AG25:AJ26"/>
    <mergeCell ref="AK25:AK26"/>
    <mergeCell ref="AG28:AJ29"/>
    <mergeCell ref="AG30:AJ31"/>
    <mergeCell ref="Y25:AA26"/>
    <mergeCell ref="AK28:AK29"/>
    <mergeCell ref="AF30:AF31"/>
    <mergeCell ref="AB12:AD13"/>
    <mergeCell ref="Y18:AA19"/>
    <mergeCell ref="Y16:AA17"/>
    <mergeCell ref="AG24:AJ24"/>
    <mergeCell ref="Y92:AA93"/>
    <mergeCell ref="Y90:AA91"/>
    <mergeCell ref="Y100:AA101"/>
    <mergeCell ref="AF70:AF71"/>
    <mergeCell ref="AF68:AF69"/>
    <mergeCell ref="AK70:AK71"/>
    <mergeCell ref="AK72:AK73"/>
    <mergeCell ref="AG78:AJ79"/>
    <mergeCell ref="AG80:AJ81"/>
    <mergeCell ref="AK82:AK83"/>
    <mergeCell ref="AK85:AK86"/>
    <mergeCell ref="AB90:AD91"/>
    <mergeCell ref="AE88:AE89"/>
    <mergeCell ref="W88:W89"/>
    <mergeCell ref="AE85:AE86"/>
    <mergeCell ref="AF88:AF89"/>
    <mergeCell ref="AF22:AF23"/>
    <mergeCell ref="AF25:AF26"/>
    <mergeCell ref="AE25:AE26"/>
    <mergeCell ref="AK74:AK75"/>
    <mergeCell ref="AG76:AJ77"/>
    <mergeCell ref="AG74:AJ75"/>
    <mergeCell ref="AB92:AD93"/>
    <mergeCell ref="AG70:AJ71"/>
    <mergeCell ref="AK68:AK69"/>
    <mergeCell ref="AG68:AJ69"/>
    <mergeCell ref="AG72:AJ73"/>
    <mergeCell ref="AG88:AJ89"/>
    <mergeCell ref="AK88:AK89"/>
    <mergeCell ref="AK54:AK55"/>
    <mergeCell ref="AG54:AJ55"/>
    <mergeCell ref="AK52:AK53"/>
    <mergeCell ref="AL34:AL35"/>
    <mergeCell ref="AL50:AL51"/>
    <mergeCell ref="AL48:AL49"/>
    <mergeCell ref="AM36:AM37"/>
    <mergeCell ref="AL52:AL53"/>
    <mergeCell ref="AM50:AM51"/>
    <mergeCell ref="AL42:AL43"/>
    <mergeCell ref="AM42:AM43"/>
    <mergeCell ref="AN45:AN46"/>
    <mergeCell ref="AL45:AL46"/>
    <mergeCell ref="AM45:AM46"/>
    <mergeCell ref="AN36:AN37"/>
    <mergeCell ref="AN34:AN35"/>
    <mergeCell ref="AL56:AL57"/>
    <mergeCell ref="AL54:AL55"/>
    <mergeCell ref="AN62:AN63"/>
    <mergeCell ref="AL62:AL63"/>
    <mergeCell ref="AM82:AM83"/>
    <mergeCell ref="AL116:AL117"/>
    <mergeCell ref="AM116:AM117"/>
    <mergeCell ref="AM102:AM103"/>
    <mergeCell ref="AL102:AL103"/>
    <mergeCell ref="AN118:AN119"/>
    <mergeCell ref="AL118:AL119"/>
    <mergeCell ref="AM118:AM119"/>
    <mergeCell ref="AL132:AL133"/>
    <mergeCell ref="AL130:AL131"/>
    <mergeCell ref="AM132:AM133"/>
    <mergeCell ref="AN132:AN133"/>
    <mergeCell ref="AL120:AL121"/>
    <mergeCell ref="AM120:AM121"/>
    <mergeCell ref="AR4:AT4"/>
    <mergeCell ref="AS3:AT3"/>
    <mergeCell ref="AS1:AT1"/>
    <mergeCell ref="AS2:AT2"/>
    <mergeCell ref="AR50:AT51"/>
    <mergeCell ref="AR52:AT53"/>
    <mergeCell ref="AR54:AT55"/>
    <mergeCell ref="AR58:AT59"/>
    <mergeCell ref="AR48:AT49"/>
    <mergeCell ref="AR45:AT46"/>
    <mergeCell ref="AR18:AT19"/>
    <mergeCell ref="AN70:AN71"/>
    <mergeCell ref="AN74:AN75"/>
    <mergeCell ref="AM74:AM75"/>
    <mergeCell ref="AM72:AM73"/>
    <mergeCell ref="AM88:AM89"/>
    <mergeCell ref="AM85:AM86"/>
    <mergeCell ref="AM20:AM21"/>
    <mergeCell ref="AO36:AO37"/>
    <mergeCell ref="AR5:AT6"/>
    <mergeCell ref="AR16:AT17"/>
    <mergeCell ref="AP12:AP13"/>
    <mergeCell ref="AN8:AN9"/>
    <mergeCell ref="AO8:AO9"/>
    <mergeCell ref="AQ18:AQ19"/>
    <mergeCell ref="AO10:AO11"/>
    <mergeCell ref="AQ8:AQ9"/>
    <mergeCell ref="AR10:AT11"/>
    <mergeCell ref="AQ10:AQ11"/>
    <mergeCell ref="AP8:AP9"/>
    <mergeCell ref="AP10:AP11"/>
    <mergeCell ref="AQ12:AQ13"/>
    <mergeCell ref="AR12:AT13"/>
    <mergeCell ref="AO12:AO13"/>
    <mergeCell ref="AN14:AN15"/>
    <mergeCell ref="AO14:AO15"/>
    <mergeCell ref="AN12:AN13"/>
    <mergeCell ref="AN5:AN6"/>
    <mergeCell ref="AO5:AO6"/>
    <mergeCell ref="AR42:AT43"/>
    <mergeCell ref="AR38:AT39"/>
    <mergeCell ref="AR40:AT41"/>
    <mergeCell ref="AR22:AT23"/>
    <mergeCell ref="AR24:AT24"/>
    <mergeCell ref="AR20:AT21"/>
    <mergeCell ref="AR28:AT29"/>
    <mergeCell ref="AR44:AT44"/>
    <mergeCell ref="AR36:AT37"/>
    <mergeCell ref="AR8:AT9"/>
    <mergeCell ref="AR14:AT15"/>
    <mergeCell ref="AN18:AN19"/>
    <mergeCell ref="AO16:AO17"/>
    <mergeCell ref="AP16:AP17"/>
    <mergeCell ref="AQ16:AQ17"/>
    <mergeCell ref="AQ14:AQ15"/>
    <mergeCell ref="AP14:AP15"/>
    <mergeCell ref="AN20:AN21"/>
    <mergeCell ref="AO20:AO21"/>
    <mergeCell ref="AP36:AP37"/>
    <mergeCell ref="AR30:AT31"/>
    <mergeCell ref="AR25:AT26"/>
    <mergeCell ref="AO25:AO26"/>
    <mergeCell ref="AO30:AO31"/>
    <mergeCell ref="AO28:AO29"/>
    <mergeCell ref="AR34:AT35"/>
    <mergeCell ref="AQ34:AQ35"/>
    <mergeCell ref="AR32:AT33"/>
    <mergeCell ref="AQ32:AQ33"/>
    <mergeCell ref="AP32:AP33"/>
    <mergeCell ref="AP34:AP35"/>
    <mergeCell ref="AP30:AP31"/>
    <mergeCell ref="AQ52:AQ53"/>
    <mergeCell ref="AQ48:AQ49"/>
    <mergeCell ref="AP56:AP57"/>
    <mergeCell ref="AP52:AP53"/>
    <mergeCell ref="AR82:AT83"/>
    <mergeCell ref="AR85:AT86"/>
    <mergeCell ref="AR102:AT103"/>
    <mergeCell ref="AR88:AT89"/>
    <mergeCell ref="AR84:AT84"/>
    <mergeCell ref="AR64:AT64"/>
    <mergeCell ref="AR62:AT63"/>
    <mergeCell ref="AR60:AT61"/>
    <mergeCell ref="AR70:AT71"/>
    <mergeCell ref="AR74:AT75"/>
    <mergeCell ref="AR78:AT79"/>
    <mergeCell ref="AR80:AT81"/>
    <mergeCell ref="AR76:AT77"/>
    <mergeCell ref="AR68:AT69"/>
    <mergeCell ref="AR72:AT73"/>
    <mergeCell ref="AQ88:AQ89"/>
    <mergeCell ref="AQ70:AQ71"/>
    <mergeCell ref="AP68:AP69"/>
    <mergeCell ref="AQ68:AQ69"/>
    <mergeCell ref="AQ74:AQ75"/>
    <mergeCell ref="AQ72:AQ73"/>
    <mergeCell ref="AP102:AP103"/>
    <mergeCell ref="B87:AT87"/>
    <mergeCell ref="AE90:AE91"/>
    <mergeCell ref="AF90:AF91"/>
    <mergeCell ref="AB85:AD86"/>
    <mergeCell ref="AB84:AD84"/>
    <mergeCell ref="AB82:AD83"/>
    <mergeCell ref="AP85:AP86"/>
    <mergeCell ref="AP65:AP66"/>
    <mergeCell ref="AO88:AO89"/>
    <mergeCell ref="AP88:AP89"/>
    <mergeCell ref="AN85:AN86"/>
    <mergeCell ref="AN88:AN89"/>
    <mergeCell ref="AO82:AO83"/>
    <mergeCell ref="AQ85:AQ86"/>
    <mergeCell ref="AP82:AP83"/>
    <mergeCell ref="AQ82:AQ83"/>
    <mergeCell ref="AO74:AO75"/>
    <mergeCell ref="AO68:AO69"/>
    <mergeCell ref="AO85:AO86"/>
    <mergeCell ref="AR65:AT66"/>
    <mergeCell ref="AR56:AT57"/>
    <mergeCell ref="AQ56:AQ57"/>
    <mergeCell ref="AQ65:AQ66"/>
    <mergeCell ref="AR132:AT133"/>
    <mergeCell ref="AR138:AT138"/>
    <mergeCell ref="AR139:AT140"/>
    <mergeCell ref="AR136:AT137"/>
    <mergeCell ref="AR134:AT135"/>
    <mergeCell ref="AR142:AT143"/>
    <mergeCell ref="AO56:AO57"/>
    <mergeCell ref="AN52:AN53"/>
    <mergeCell ref="AN54:AN55"/>
    <mergeCell ref="AN56:AN57"/>
    <mergeCell ref="AP50:AP51"/>
    <mergeCell ref="AN50:AN51"/>
    <mergeCell ref="AO48:AO49"/>
    <mergeCell ref="AP48:AP49"/>
    <mergeCell ref="AO42:AO43"/>
    <mergeCell ref="AO45:AO46"/>
    <mergeCell ref="AQ42:AQ43"/>
    <mergeCell ref="AP42:AP43"/>
    <mergeCell ref="AP74:AP75"/>
    <mergeCell ref="AP72:AP73"/>
    <mergeCell ref="AN72:AN73"/>
    <mergeCell ref="AN65:AN66"/>
    <mergeCell ref="AO65:AO66"/>
    <mergeCell ref="AN42:AN43"/>
    <mergeCell ref="AN48:AN49"/>
    <mergeCell ref="AN136:AN137"/>
    <mergeCell ref="AN134:AN135"/>
    <mergeCell ref="AO122:AO123"/>
    <mergeCell ref="AO120:AO121"/>
    <mergeCell ref="AP122:AP123"/>
    <mergeCell ref="AO125:AO126"/>
    <mergeCell ref="AO128:AO129"/>
    <mergeCell ref="AR116:AT117"/>
    <mergeCell ref="AP116:AP117"/>
    <mergeCell ref="AR118:AT119"/>
    <mergeCell ref="AP118:AP119"/>
    <mergeCell ref="AQ118:AQ119"/>
    <mergeCell ref="AQ116:AQ117"/>
    <mergeCell ref="AO116:AO117"/>
    <mergeCell ref="AR128:AT129"/>
    <mergeCell ref="AQ128:AQ129"/>
    <mergeCell ref="AQ130:AQ131"/>
    <mergeCell ref="AR130:AT131"/>
    <mergeCell ref="AR125:AT126"/>
    <mergeCell ref="AQ125:AQ126"/>
    <mergeCell ref="AR122:AT123"/>
    <mergeCell ref="AR120:AT121"/>
    <mergeCell ref="AR124:AT124"/>
    <mergeCell ref="AQ122:AQ123"/>
    <mergeCell ref="AP130:AP131"/>
    <mergeCell ref="AM28:AM29"/>
    <mergeCell ref="AO32:AO33"/>
    <mergeCell ref="C36:G37"/>
    <mergeCell ref="B7:AT7"/>
    <mergeCell ref="H8:H9"/>
    <mergeCell ref="AB16:AD17"/>
    <mergeCell ref="B16:B17"/>
    <mergeCell ref="A7:A21"/>
    <mergeCell ref="H25:I25"/>
    <mergeCell ref="AO34:AO35"/>
    <mergeCell ref="B28:B29"/>
    <mergeCell ref="B34:B35"/>
    <mergeCell ref="B30:B31"/>
    <mergeCell ref="Y36:AA37"/>
    <mergeCell ref="W36:W37"/>
    <mergeCell ref="W34:W35"/>
    <mergeCell ref="W32:W33"/>
    <mergeCell ref="AB25:AD26"/>
    <mergeCell ref="AB28:AD29"/>
    <mergeCell ref="H34:H35"/>
    <mergeCell ref="H32:H33"/>
    <mergeCell ref="AB36:AD37"/>
    <mergeCell ref="Y28:AA29"/>
    <mergeCell ref="Y30:AA31"/>
    <mergeCell ref="Y32:AA33"/>
    <mergeCell ref="AM32:AM33"/>
    <mergeCell ref="AM34:AM35"/>
    <mergeCell ref="AN32:AN33"/>
    <mergeCell ref="AM22:AM23"/>
    <mergeCell ref="AN22:AN23"/>
    <mergeCell ref="AM25:AM26"/>
    <mergeCell ref="AN28:AN29"/>
    <mergeCell ref="A22:A23"/>
    <mergeCell ref="A27:A41"/>
    <mergeCell ref="B38:B39"/>
    <mergeCell ref="B40:B41"/>
    <mergeCell ref="A24:B26"/>
    <mergeCell ref="AB48:AD49"/>
    <mergeCell ref="AB45:AD46"/>
    <mergeCell ref="AE50:AE51"/>
    <mergeCell ref="AM48:AM49"/>
    <mergeCell ref="B47:AT47"/>
    <mergeCell ref="AE48:AE49"/>
    <mergeCell ref="W48:W49"/>
    <mergeCell ref="W50:W51"/>
    <mergeCell ref="W45:W46"/>
    <mergeCell ref="Y45:AA46"/>
    <mergeCell ref="AB58:AD59"/>
    <mergeCell ref="Y58:AA59"/>
    <mergeCell ref="W58:W59"/>
    <mergeCell ref="W54:W55"/>
    <mergeCell ref="W52:W53"/>
    <mergeCell ref="W56:W57"/>
    <mergeCell ref="AB52:AD53"/>
    <mergeCell ref="AB54:AD55"/>
    <mergeCell ref="Y54:AA55"/>
    <mergeCell ref="Y52:AA53"/>
    <mergeCell ref="Y42:AA43"/>
    <mergeCell ref="Y44:AA44"/>
    <mergeCell ref="AB40:AD41"/>
    <mergeCell ref="W42:W43"/>
    <mergeCell ref="W40:W41"/>
    <mergeCell ref="Y40:AA41"/>
    <mergeCell ref="AB44:AD44"/>
    <mergeCell ref="AB42:AD43"/>
    <mergeCell ref="AE42:AE43"/>
    <mergeCell ref="AE70:AE71"/>
    <mergeCell ref="W70:W71"/>
    <mergeCell ref="W68:W69"/>
    <mergeCell ref="W80:W81"/>
    <mergeCell ref="W82:W83"/>
    <mergeCell ref="W76:W77"/>
    <mergeCell ref="W78:W79"/>
    <mergeCell ref="C34:G35"/>
    <mergeCell ref="C68:G69"/>
    <mergeCell ref="B67:AT67"/>
    <mergeCell ref="Y78:AA79"/>
    <mergeCell ref="AB78:AD79"/>
    <mergeCell ref="AE72:AE73"/>
    <mergeCell ref="AE74:AE75"/>
    <mergeCell ref="AE68:AE69"/>
    <mergeCell ref="AO72:AO73"/>
    <mergeCell ref="AO70:AO71"/>
    <mergeCell ref="AF72:AF73"/>
    <mergeCell ref="AG82:AJ83"/>
    <mergeCell ref="AE82:AE83"/>
    <mergeCell ref="AF82:AF83"/>
    <mergeCell ref="AF36:AF37"/>
    <mergeCell ref="AK36:AK37"/>
    <mergeCell ref="AK34:AK35"/>
    <mergeCell ref="AG34:AJ35"/>
    <mergeCell ref="AG36:AJ37"/>
    <mergeCell ref="AO52:AO53"/>
    <mergeCell ref="AO50:AO51"/>
    <mergeCell ref="AP70:AP71"/>
    <mergeCell ref="AQ50:AQ51"/>
    <mergeCell ref="C32:G33"/>
    <mergeCell ref="B36:B37"/>
    <mergeCell ref="B32:B33"/>
    <mergeCell ref="AB62:AD63"/>
    <mergeCell ref="AB60:AD61"/>
    <mergeCell ref="W60:W61"/>
    <mergeCell ref="Y62:AA63"/>
    <mergeCell ref="Y60:AA61"/>
    <mergeCell ref="AB38:AD39"/>
    <mergeCell ref="Y38:AA39"/>
    <mergeCell ref="W38:W39"/>
    <mergeCell ref="AE65:AE66"/>
    <mergeCell ref="AE62:AE63"/>
    <mergeCell ref="Y34:AA35"/>
    <mergeCell ref="W30:W31"/>
    <mergeCell ref="AE20:AE21"/>
    <mergeCell ref="AE28:AE29"/>
    <mergeCell ref="AE32:AE33"/>
    <mergeCell ref="AE30:AE31"/>
    <mergeCell ref="W25:W26"/>
    <mergeCell ref="W28:W29"/>
    <mergeCell ref="H22:H23"/>
    <mergeCell ref="B22:G23"/>
    <mergeCell ref="W22:W23"/>
    <mergeCell ref="H24:I24"/>
    <mergeCell ref="H54:H55"/>
    <mergeCell ref="H56:H57"/>
    <mergeCell ref="W62:W63"/>
    <mergeCell ref="W65:W66"/>
    <mergeCell ref="H65:I65"/>
    <mergeCell ref="H66:I66"/>
    <mergeCell ref="H64:I64"/>
    <mergeCell ref="W18:W19"/>
    <mergeCell ref="W16:W17"/>
    <mergeCell ref="AE36:AE37"/>
    <mergeCell ref="AE34:AE35"/>
    <mergeCell ref="D65:D66"/>
    <mergeCell ref="C65:C66"/>
    <mergeCell ref="H62:H63"/>
    <mergeCell ref="H60:H61"/>
    <mergeCell ref="H58:H59"/>
    <mergeCell ref="AB64:AD64"/>
    <mergeCell ref="Y64:AA64"/>
    <mergeCell ref="H28:H29"/>
    <mergeCell ref="H30:H31"/>
    <mergeCell ref="H42:H43"/>
    <mergeCell ref="H40:H41"/>
    <mergeCell ref="H38:H39"/>
    <mergeCell ref="H45:I45"/>
    <mergeCell ref="H44:I44"/>
    <mergeCell ref="H46:I46"/>
    <mergeCell ref="H52:H53"/>
    <mergeCell ref="AE18:AE19"/>
    <mergeCell ref="Y48:AA49"/>
    <mergeCell ref="Y50:AA51"/>
    <mergeCell ref="AB50:AD51"/>
    <mergeCell ref="AB34:AD35"/>
    <mergeCell ref="AB18:AD19"/>
    <mergeCell ref="AB22:AD23"/>
    <mergeCell ref="AB30:AD31"/>
    <mergeCell ref="AB32:AD33"/>
    <mergeCell ref="E25:E26"/>
    <mergeCell ref="G25:G26"/>
    <mergeCell ref="AB24:AD24"/>
    <mergeCell ref="AF34:AF35"/>
    <mergeCell ref="AF18:AF19"/>
    <mergeCell ref="AL30:AL31"/>
    <mergeCell ref="AL32:AL33"/>
    <mergeCell ref="AL25:AL26"/>
    <mergeCell ref="AL28:AL29"/>
    <mergeCell ref="C38:G39"/>
    <mergeCell ref="C40:G41"/>
    <mergeCell ref="C30:G31"/>
    <mergeCell ref="C28:G29"/>
    <mergeCell ref="B20:B21"/>
    <mergeCell ref="B14:B15"/>
    <mergeCell ref="B8:B9"/>
    <mergeCell ref="B50:B51"/>
    <mergeCell ref="B48:B49"/>
    <mergeCell ref="C14:G15"/>
    <mergeCell ref="C8:G9"/>
    <mergeCell ref="AG18:AJ19"/>
    <mergeCell ref="AG16:AJ17"/>
    <mergeCell ref="W20:W21"/>
    <mergeCell ref="AG20:AJ21"/>
    <mergeCell ref="AG22:AJ23"/>
    <mergeCell ref="AK18:AK19"/>
    <mergeCell ref="AK16:AK17"/>
    <mergeCell ref="Y22:AA23"/>
    <mergeCell ref="Y24:AA24"/>
    <mergeCell ref="C20:G21"/>
    <mergeCell ref="C18:G19"/>
    <mergeCell ref="H26:I26"/>
    <mergeCell ref="C25:C26"/>
    <mergeCell ref="D25:D26"/>
    <mergeCell ref="F25:F26"/>
    <mergeCell ref="G85:G86"/>
    <mergeCell ref="H85:I85"/>
    <mergeCell ref="H86:I86"/>
    <mergeCell ref="AG85:AJ86"/>
    <mergeCell ref="W85:W86"/>
    <mergeCell ref="AG84:AJ84"/>
    <mergeCell ref="A84:B86"/>
    <mergeCell ref="D85:D86"/>
    <mergeCell ref="C85:C86"/>
    <mergeCell ref="F85:F86"/>
    <mergeCell ref="E85:E86"/>
    <mergeCell ref="H84:I84"/>
    <mergeCell ref="AB56:AD57"/>
    <mergeCell ref="Y56:AA57"/>
    <mergeCell ref="AE45:AE46"/>
    <mergeCell ref="AF54:AF55"/>
    <mergeCell ref="AF52:AF53"/>
    <mergeCell ref="AF56:AF57"/>
    <mergeCell ref="AE56:AE57"/>
    <mergeCell ref="AE54:AE55"/>
    <mergeCell ref="AE52:AE53"/>
    <mergeCell ref="B82:G83"/>
    <mergeCell ref="B78:B79"/>
    <mergeCell ref="H68:H69"/>
    <mergeCell ref="C76:G77"/>
    <mergeCell ref="C74:G75"/>
    <mergeCell ref="C70:G71"/>
    <mergeCell ref="B70:B71"/>
    <mergeCell ref="B74:B75"/>
    <mergeCell ref="B72:B73"/>
    <mergeCell ref="A82:A83"/>
    <mergeCell ref="A67:A81"/>
    <mergeCell ref="B68:B69"/>
    <mergeCell ref="H74:H75"/>
    <mergeCell ref="H72:H73"/>
    <mergeCell ref="H76:H77"/>
    <mergeCell ref="H78:H79"/>
    <mergeCell ref="H80:H81"/>
    <mergeCell ref="H82:H83"/>
    <mergeCell ref="H70:H71"/>
    <mergeCell ref="A42:A43"/>
    <mergeCell ref="A44:B46"/>
    <mergeCell ref="C45:C46"/>
    <mergeCell ref="G45:G46"/>
    <mergeCell ref="E45:E46"/>
    <mergeCell ref="F45:F46"/>
    <mergeCell ref="D45:D46"/>
    <mergeCell ref="B42:G43"/>
    <mergeCell ref="A47:A61"/>
    <mergeCell ref="A62:A63"/>
    <mergeCell ref="C52:G53"/>
    <mergeCell ref="B52:B53"/>
    <mergeCell ref="B60:B61"/>
    <mergeCell ref="C60:G61"/>
    <mergeCell ref="B80:B81"/>
    <mergeCell ref="B76:B77"/>
    <mergeCell ref="E65:E66"/>
    <mergeCell ref="G65:G66"/>
    <mergeCell ref="A64:B66"/>
    <mergeCell ref="F65:F66"/>
    <mergeCell ref="B62:G63"/>
    <mergeCell ref="C80:G81"/>
    <mergeCell ref="C72:G73"/>
    <mergeCell ref="C78:G79"/>
    <mergeCell ref="C16:G17"/>
    <mergeCell ref="H16:H17"/>
    <mergeCell ref="B18:B19"/>
    <mergeCell ref="AF16:AF17"/>
    <mergeCell ref="AB120:AD121"/>
    <mergeCell ref="AB122:AD123"/>
    <mergeCell ref="Y124:AA124"/>
    <mergeCell ref="Y120:AA121"/>
    <mergeCell ref="AF120:AF121"/>
    <mergeCell ref="AE125:AE126"/>
    <mergeCell ref="AF125:AF126"/>
    <mergeCell ref="AF122:AF123"/>
    <mergeCell ref="W120:W121"/>
    <mergeCell ref="W122:W123"/>
    <mergeCell ref="AK118:AK119"/>
    <mergeCell ref="AM125:AM126"/>
    <mergeCell ref="AN125:AN126"/>
    <mergeCell ref="AB20:AD21"/>
    <mergeCell ref="Y20:AA21"/>
    <mergeCell ref="AK20:AK21"/>
    <mergeCell ref="AK22:AK23"/>
    <mergeCell ref="B27:AT27"/>
    <mergeCell ref="AN25:AN26"/>
    <mergeCell ref="B58:B59"/>
    <mergeCell ref="C54:G55"/>
    <mergeCell ref="B54:B55"/>
    <mergeCell ref="C58:G59"/>
    <mergeCell ref="B56:B57"/>
    <mergeCell ref="C56:G57"/>
    <mergeCell ref="W74:W75"/>
    <mergeCell ref="W72:W73"/>
    <mergeCell ref="AB72:AD73"/>
    <mergeCell ref="H92:H93"/>
    <mergeCell ref="H94:H95"/>
    <mergeCell ref="C94:G95"/>
    <mergeCell ref="C92:G93"/>
    <mergeCell ref="C100:G101"/>
    <mergeCell ref="C98:G99"/>
    <mergeCell ref="H102:H103"/>
    <mergeCell ref="AF134:AF135"/>
    <mergeCell ref="AE134:AE135"/>
    <mergeCell ref="W128:W129"/>
    <mergeCell ref="Y128:AA129"/>
    <mergeCell ref="AB118:AD119"/>
    <mergeCell ref="Y118:AA119"/>
    <mergeCell ref="W125:W126"/>
    <mergeCell ref="AB124:AD124"/>
    <mergeCell ref="AB125:AD126"/>
    <mergeCell ref="AE132:AE133"/>
    <mergeCell ref="AF132:AF133"/>
    <mergeCell ref="AB128:AD129"/>
    <mergeCell ref="C125:C126"/>
    <mergeCell ref="Y125:AA126"/>
    <mergeCell ref="D125:D126"/>
    <mergeCell ref="E125:E126"/>
    <mergeCell ref="H124:I124"/>
    <mergeCell ref="H122:H123"/>
    <mergeCell ref="H120:H121"/>
    <mergeCell ref="B122:G123"/>
    <mergeCell ref="W118:W119"/>
    <mergeCell ref="C118:G119"/>
    <mergeCell ref="H118:H119"/>
    <mergeCell ref="AE118:AE119"/>
    <mergeCell ref="AF118:AF119"/>
    <mergeCell ref="H96:H97"/>
    <mergeCell ref="C96:G97"/>
    <mergeCell ref="H98:H99"/>
    <mergeCell ref="H100:H101"/>
    <mergeCell ref="H104:I104"/>
    <mergeCell ref="H106:I106"/>
    <mergeCell ref="H105:I105"/>
    <mergeCell ref="AO102:AO103"/>
    <mergeCell ref="Y104:AA104"/>
    <mergeCell ref="Y102:AA103"/>
    <mergeCell ref="AB96:AD97"/>
    <mergeCell ref="AB98:AD99"/>
    <mergeCell ref="C114:G115"/>
    <mergeCell ref="C105:C106"/>
    <mergeCell ref="F105:F106"/>
    <mergeCell ref="G105:G106"/>
    <mergeCell ref="H112:H113"/>
    <mergeCell ref="W112:W113"/>
    <mergeCell ref="AE112:AE113"/>
    <mergeCell ref="AE110:AE111"/>
    <mergeCell ref="AE105:AE106"/>
    <mergeCell ref="B107:AT107"/>
    <mergeCell ref="AG114:AJ115"/>
    <mergeCell ref="AB108:AD109"/>
    <mergeCell ref="AB105:AD106"/>
    <mergeCell ref="AQ114:AQ115"/>
    <mergeCell ref="AR105:AT106"/>
    <mergeCell ref="AQ105:AQ106"/>
    <mergeCell ref="AG100:AJ101"/>
    <mergeCell ref="AB100:AD101"/>
    <mergeCell ref="Y98:AA99"/>
    <mergeCell ref="Y96:AA97"/>
    <mergeCell ref="W94:W95"/>
    <mergeCell ref="W100:W101"/>
    <mergeCell ref="W98:W99"/>
    <mergeCell ref="W96:W97"/>
    <mergeCell ref="AM114:AM115"/>
    <mergeCell ref="AQ102:AQ103"/>
    <mergeCell ref="AN102:AN103"/>
    <mergeCell ref="AB104:AD104"/>
    <mergeCell ref="AG102:AJ103"/>
    <mergeCell ref="AK102:AK103"/>
    <mergeCell ref="AF105:AF106"/>
    <mergeCell ref="AB102:AD103"/>
    <mergeCell ref="AR114:AT115"/>
    <mergeCell ref="AP114:AP115"/>
    <mergeCell ref="AO114:AO115"/>
    <mergeCell ref="AQ110:AQ111"/>
    <mergeCell ref="AQ112:AQ113"/>
    <mergeCell ref="AK114:AK115"/>
    <mergeCell ref="AK112:AK113"/>
    <mergeCell ref="AK110:AK111"/>
    <mergeCell ref="AL110:AL111"/>
    <mergeCell ref="AN114:AN115"/>
    <mergeCell ref="AN105:AN106"/>
    <mergeCell ref="AM112:AM113"/>
    <mergeCell ref="AM105:AM106"/>
    <mergeCell ref="AR104:AT104"/>
    <mergeCell ref="AG104:AJ104"/>
    <mergeCell ref="AB94:AD95"/>
    <mergeCell ref="AG136:AJ137"/>
    <mergeCell ref="AM90:AM91"/>
    <mergeCell ref="AK90:AK91"/>
    <mergeCell ref="AL90:AL91"/>
    <mergeCell ref="AR92:AT93"/>
    <mergeCell ref="AR90:AT91"/>
    <mergeCell ref="AL92:AL93"/>
    <mergeCell ref="AG92:AJ93"/>
    <mergeCell ref="AK92:AK93"/>
    <mergeCell ref="AN90:AN91"/>
    <mergeCell ref="AG90:AJ91"/>
    <mergeCell ref="AM92:AM93"/>
    <mergeCell ref="W92:W93"/>
    <mergeCell ref="C90:G91"/>
    <mergeCell ref="H90:H91"/>
    <mergeCell ref="AO92:AO93"/>
    <mergeCell ref="AP92:AP93"/>
    <mergeCell ref="AQ92:AQ93"/>
    <mergeCell ref="AQ90:AQ91"/>
    <mergeCell ref="AN92:AN93"/>
    <mergeCell ref="W90:W91"/>
    <mergeCell ref="AF102:AF103"/>
    <mergeCell ref="AE102:AE103"/>
    <mergeCell ref="W105:W106"/>
    <mergeCell ref="W108:W109"/>
    <mergeCell ref="AL114:AL115"/>
    <mergeCell ref="AB114:AD115"/>
    <mergeCell ref="AE114:AE115"/>
    <mergeCell ref="AF114:AF115"/>
    <mergeCell ref="AF112:AF113"/>
    <mergeCell ref="AF108:AF109"/>
    <mergeCell ref="AF110:AF111"/>
    <mergeCell ref="M174:X174"/>
    <mergeCell ref="M175:X175"/>
    <mergeCell ref="W142:W143"/>
    <mergeCell ref="Y142:AA143"/>
    <mergeCell ref="B141:AT141"/>
    <mergeCell ref="B127:AT127"/>
    <mergeCell ref="AG132:AJ133"/>
    <mergeCell ref="AL125:AL126"/>
    <mergeCell ref="AG125:AJ126"/>
    <mergeCell ref="AK125:AK126"/>
    <mergeCell ref="H140:I140"/>
    <mergeCell ref="W139:W140"/>
    <mergeCell ref="C130:G131"/>
    <mergeCell ref="AP134:AP135"/>
    <mergeCell ref="AO139:AO140"/>
    <mergeCell ref="AP139:AP140"/>
    <mergeCell ref="AQ136:AQ137"/>
    <mergeCell ref="AQ139:AQ140"/>
    <mergeCell ref="AQ134:AQ135"/>
    <mergeCell ref="D139:D140"/>
    <mergeCell ref="G139:G140"/>
    <mergeCell ref="B128:B129"/>
    <mergeCell ref="B132:B133"/>
    <mergeCell ref="B134:B135"/>
    <mergeCell ref="AF136:AF137"/>
    <mergeCell ref="AE136:AE137"/>
    <mergeCell ref="H138:I138"/>
    <mergeCell ref="H139:I139"/>
    <mergeCell ref="H128:H129"/>
    <mergeCell ref="H136:H137"/>
    <mergeCell ref="H134:H135"/>
    <mergeCell ref="W130:W131"/>
    <mergeCell ref="AP160:AP161"/>
    <mergeCell ref="AP158:AP159"/>
    <mergeCell ref="AR158:AT159"/>
    <mergeCell ref="AQ158:AQ159"/>
    <mergeCell ref="AO160:AO161"/>
    <mergeCell ref="AO158:AO159"/>
    <mergeCell ref="AR160:AT161"/>
    <mergeCell ref="AQ160:AQ161"/>
    <mergeCell ref="H144:H145"/>
    <mergeCell ref="C144:G145"/>
    <mergeCell ref="B144:B145"/>
    <mergeCell ref="H146:H147"/>
    <mergeCell ref="B146:G147"/>
    <mergeCell ref="H149:I149"/>
    <mergeCell ref="H150:I150"/>
    <mergeCell ref="B151:AT151"/>
    <mergeCell ref="AQ144:AQ145"/>
    <mergeCell ref="AQ146:AQ147"/>
    <mergeCell ref="AP144:AP145"/>
    <mergeCell ref="AO144:AO145"/>
    <mergeCell ref="AP156:AP157"/>
    <mergeCell ref="AO156:AO157"/>
    <mergeCell ref="AR156:AT157"/>
    <mergeCell ref="AM160:AM161"/>
    <mergeCell ref="AN160:AN161"/>
    <mergeCell ref="H160:H161"/>
    <mergeCell ref="B160:G161"/>
    <mergeCell ref="AL160:AL161"/>
    <mergeCell ref="AK160:AK161"/>
    <mergeCell ref="AF160:AF161"/>
    <mergeCell ref="AG160:AJ161"/>
    <mergeCell ref="AL156:AL157"/>
    <mergeCell ref="Y160:AA161"/>
    <mergeCell ref="M169:X169"/>
    <mergeCell ref="M168:X168"/>
    <mergeCell ref="AE160:AE161"/>
    <mergeCell ref="M165:X165"/>
    <mergeCell ref="A164:X164"/>
    <mergeCell ref="M170:X170"/>
    <mergeCell ref="M173:X173"/>
    <mergeCell ref="M166:X166"/>
    <mergeCell ref="W160:W161"/>
    <mergeCell ref="M167:X167"/>
    <mergeCell ref="Y149:AA150"/>
    <mergeCell ref="W149:W150"/>
    <mergeCell ref="AB146:AD147"/>
    <mergeCell ref="Y146:AA147"/>
    <mergeCell ref="AG134:AJ135"/>
    <mergeCell ref="AE146:AE147"/>
    <mergeCell ref="AE149:AE150"/>
    <mergeCell ref="AB148:AD148"/>
    <mergeCell ref="Y148:AA148"/>
    <mergeCell ref="AB149:AD150"/>
    <mergeCell ref="W144:W145"/>
    <mergeCell ref="W146:W147"/>
    <mergeCell ref="Y144:AA145"/>
    <mergeCell ref="A160:A161"/>
    <mergeCell ref="W136:W137"/>
    <mergeCell ref="W134:W135"/>
    <mergeCell ref="Y136:AA137"/>
    <mergeCell ref="Y138:AA138"/>
    <mergeCell ref="AB138:AD138"/>
    <mergeCell ref="AB139:AD140"/>
    <mergeCell ref="H165:I165"/>
    <mergeCell ref="AQ156:AQ157"/>
    <mergeCell ref="B114:B115"/>
    <mergeCell ref="B110:B111"/>
    <mergeCell ref="B112:B113"/>
    <mergeCell ref="B120:B121"/>
    <mergeCell ref="B92:B93"/>
    <mergeCell ref="B90:B91"/>
    <mergeCell ref="B94:B95"/>
    <mergeCell ref="B96:B97"/>
    <mergeCell ref="B98:B99"/>
    <mergeCell ref="B100:B101"/>
    <mergeCell ref="B108:B109"/>
    <mergeCell ref="AN149:AN150"/>
    <mergeCell ref="AO149:AO150"/>
    <mergeCell ref="AQ149:AQ150"/>
    <mergeCell ref="AR146:AT147"/>
    <mergeCell ref="AR144:AT145"/>
    <mergeCell ref="AR148:AT148"/>
    <mergeCell ref="AR149:AT150"/>
    <mergeCell ref="AK146:AK147"/>
    <mergeCell ref="AK149:AK150"/>
    <mergeCell ref="AM146:AM147"/>
    <mergeCell ref="AL149:AL150"/>
    <mergeCell ref="AL146:AL147"/>
    <mergeCell ref="AL152:AL153"/>
    <mergeCell ref="AN146:AN147"/>
    <mergeCell ref="AP142:AP143"/>
    <mergeCell ref="AO142:AO143"/>
    <mergeCell ref="AQ142:AQ143"/>
    <mergeCell ref="W132:W133"/>
    <mergeCell ref="Y130:AA131"/>
    <mergeCell ref="AB130:AD131"/>
    <mergeCell ref="AQ154:AQ155"/>
    <mergeCell ref="AP154:AP155"/>
    <mergeCell ref="AR152:AT153"/>
    <mergeCell ref="AR154:AT155"/>
    <mergeCell ref="B154:B155"/>
    <mergeCell ref="B152:B153"/>
    <mergeCell ref="AQ152:AQ153"/>
    <mergeCell ref="AM158:AM159"/>
    <mergeCell ref="AL158:AL159"/>
    <mergeCell ref="AK156:AK157"/>
    <mergeCell ref="AK158:AK159"/>
    <mergeCell ref="AN158:AN159"/>
    <mergeCell ref="AB158:AD159"/>
    <mergeCell ref="AE158:AE159"/>
    <mergeCell ref="AF158:AF159"/>
    <mergeCell ref="AE156:AE157"/>
    <mergeCell ref="AB156:AD157"/>
    <mergeCell ref="Y156:AA157"/>
    <mergeCell ref="Y158:AA159"/>
    <mergeCell ref="W158:W159"/>
    <mergeCell ref="W156:W157"/>
    <mergeCell ref="B158:B159"/>
    <mergeCell ref="B156:B157"/>
    <mergeCell ref="C156:G157"/>
    <mergeCell ref="C158:G159"/>
    <mergeCell ref="H158:H159"/>
    <mergeCell ref="H156:H157"/>
    <mergeCell ref="AN156:AN157"/>
    <mergeCell ref="AO152:AO153"/>
    <mergeCell ref="AO154:AO155"/>
    <mergeCell ref="AN154:AN155"/>
    <mergeCell ref="AN152:AN153"/>
    <mergeCell ref="H174:I174"/>
    <mergeCell ref="H175:I175"/>
    <mergeCell ref="F175:G175"/>
    <mergeCell ref="A136:A137"/>
    <mergeCell ref="A138:B140"/>
    <mergeCell ref="E139:E140"/>
    <mergeCell ref="C142:G143"/>
    <mergeCell ref="C154:G155"/>
    <mergeCell ref="H154:H155"/>
    <mergeCell ref="H152:H153"/>
    <mergeCell ref="C152:G153"/>
    <mergeCell ref="AK152:AK153"/>
    <mergeCell ref="AK154:AK155"/>
    <mergeCell ref="AP152:AP153"/>
    <mergeCell ref="AE152:AE153"/>
    <mergeCell ref="AB154:AD155"/>
    <mergeCell ref="AE154:AE155"/>
    <mergeCell ref="Y152:AA153"/>
    <mergeCell ref="Y154:AA155"/>
    <mergeCell ref="AB152:AD153"/>
    <mergeCell ref="W154:W155"/>
    <mergeCell ref="W152:W153"/>
    <mergeCell ref="AO146:AO147"/>
    <mergeCell ref="AP146:AP147"/>
    <mergeCell ref="AP149:AP150"/>
    <mergeCell ref="AM154:AM155"/>
    <mergeCell ref="AM149:AM150"/>
    <mergeCell ref="AM152:AM153"/>
    <mergeCell ref="AM156:AM157"/>
    <mergeCell ref="M172:X172"/>
    <mergeCell ref="M171:X171"/>
    <mergeCell ref="AB160:AD161"/>
    <mergeCell ref="A124:B126"/>
    <mergeCell ref="C128:G129"/>
    <mergeCell ref="B136:G137"/>
    <mergeCell ref="A148:B150"/>
    <mergeCell ref="A151:A159"/>
    <mergeCell ref="A141:A145"/>
    <mergeCell ref="A146:A147"/>
    <mergeCell ref="A166:A175"/>
    <mergeCell ref="B171:D171"/>
    <mergeCell ref="B168:D168"/>
    <mergeCell ref="B169:D169"/>
    <mergeCell ref="B170:D170"/>
    <mergeCell ref="B166:D166"/>
    <mergeCell ref="B167:D167"/>
    <mergeCell ref="C149:C150"/>
    <mergeCell ref="C139:C140"/>
    <mergeCell ref="B165:D165"/>
    <mergeCell ref="B174:D174"/>
    <mergeCell ref="B172:D172"/>
    <mergeCell ref="B173:D173"/>
    <mergeCell ref="B175:D175"/>
    <mergeCell ref="B142:B143"/>
    <mergeCell ref="H166:I166"/>
    <mergeCell ref="H172:I172"/>
    <mergeCell ref="H171:I171"/>
    <mergeCell ref="H148:I148"/>
    <mergeCell ref="H142:H143"/>
    <mergeCell ref="F149:F150"/>
    <mergeCell ref="F139:F140"/>
    <mergeCell ref="H169:I169"/>
    <mergeCell ref="H173:I173"/>
    <mergeCell ref="H168:I168"/>
    <mergeCell ref="H170:I170"/>
    <mergeCell ref="H167:I167"/>
    <mergeCell ref="B130:B131"/>
    <mergeCell ref="C134:G135"/>
    <mergeCell ref="C132:G133"/>
    <mergeCell ref="H132:H133"/>
    <mergeCell ref="H130:H131"/>
    <mergeCell ref="G149:G150"/>
    <mergeCell ref="D149:D150"/>
    <mergeCell ref="E149:E150"/>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fitToPage="1"/>
  </sheetPr>
  <dimension ref="A1:AJ999"/>
  <sheetViews>
    <sheetView workbookViewId="0">
      <selection sqref="A1:AS43"/>
    </sheetView>
  </sheetViews>
  <sheetFormatPr baseColWidth="10" defaultColWidth="14.42578125" defaultRowHeight="15" customHeight="1"/>
  <cols>
    <col min="1" max="1" width="16" customWidth="1"/>
    <col min="2" max="2" width="11.42578125" customWidth="1"/>
    <col min="3" max="3" width="14.140625" customWidth="1"/>
    <col min="4" max="4" width="11.140625" customWidth="1"/>
    <col min="5" max="5" width="12.28515625" customWidth="1"/>
    <col min="6" max="6" width="33.5703125" customWidth="1"/>
    <col min="7" max="7" width="13.28515625" customWidth="1"/>
    <col min="8" max="9" width="5.85546875" customWidth="1"/>
    <col min="10" max="21" width="10.42578125" customWidth="1"/>
    <col min="22" max="22" width="16.5703125" customWidth="1"/>
    <col min="23" max="24" width="11.42578125" customWidth="1"/>
    <col min="25" max="27" width="29.7109375" customWidth="1"/>
    <col min="28" max="30" width="11.42578125" customWidth="1"/>
    <col min="31" max="33" width="15.5703125" customWidth="1"/>
    <col min="34" max="35" width="11.42578125" customWidth="1"/>
    <col min="36" max="36" width="20.140625" customWidth="1"/>
  </cols>
  <sheetData>
    <row r="1" spans="1:36" ht="31.5" customHeight="1">
      <c r="A1" s="2164"/>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row>
    <row r="2" spans="1:36" ht="23.25" customHeight="1">
      <c r="A2" s="1796"/>
      <c r="B2" s="1715"/>
      <c r="C2" s="1713"/>
      <c r="D2" s="2163" t="s">
        <v>23</v>
      </c>
      <c r="E2" s="1720"/>
      <c r="F2" s="1720"/>
      <c r="G2" s="1720"/>
      <c r="H2" s="1721"/>
      <c r="I2" s="2163" t="s">
        <v>1400</v>
      </c>
      <c r="J2" s="1720"/>
      <c r="K2" s="1720"/>
      <c r="L2" s="1720"/>
      <c r="M2" s="1720"/>
      <c r="N2" s="1720"/>
      <c r="O2" s="1720"/>
      <c r="P2" s="1720"/>
      <c r="Q2" s="1720"/>
      <c r="R2" s="1720"/>
      <c r="S2" s="1720"/>
      <c r="T2" s="1721"/>
      <c r="U2" s="256" t="s">
        <v>47</v>
      </c>
      <c r="V2" s="651">
        <f t="shared" ref="V2:V3" si="0">+X5+X19+X33+X49+X71</f>
        <v>1</v>
      </c>
      <c r="W2" s="2162"/>
      <c r="X2" s="1720"/>
      <c r="Y2" s="1720"/>
      <c r="Z2" s="1720"/>
      <c r="AA2" s="1720"/>
      <c r="AB2" s="1720"/>
      <c r="AC2" s="1720"/>
      <c r="AD2" s="1720"/>
      <c r="AE2" s="1720"/>
      <c r="AF2" s="1720"/>
      <c r="AG2" s="1720"/>
      <c r="AH2" s="1721"/>
      <c r="AI2" s="2053" t="s">
        <v>19</v>
      </c>
      <c r="AJ2" s="1874"/>
    </row>
    <row r="3" spans="1:36" ht="23.25" customHeight="1">
      <c r="A3" s="1665"/>
      <c r="B3" s="1666"/>
      <c r="C3" s="1651"/>
      <c r="D3" s="1696"/>
      <c r="E3" s="1666"/>
      <c r="F3" s="1666"/>
      <c r="G3" s="1666"/>
      <c r="H3" s="1651"/>
      <c r="I3" s="1696"/>
      <c r="J3" s="1666"/>
      <c r="K3" s="1666"/>
      <c r="L3" s="1666"/>
      <c r="M3" s="1666"/>
      <c r="N3" s="1666"/>
      <c r="O3" s="1666"/>
      <c r="P3" s="1666"/>
      <c r="Q3" s="1666"/>
      <c r="R3" s="1666"/>
      <c r="S3" s="1666"/>
      <c r="T3" s="1651"/>
      <c r="U3" s="259" t="s">
        <v>48</v>
      </c>
      <c r="V3" s="652">
        <f t="shared" si="0"/>
        <v>1.3060667619047619</v>
      </c>
      <c r="W3" s="1696"/>
      <c r="X3" s="1666"/>
      <c r="Y3" s="1666"/>
      <c r="Z3" s="1666"/>
      <c r="AA3" s="1666"/>
      <c r="AB3" s="1666"/>
      <c r="AC3" s="1666"/>
      <c r="AD3" s="1666"/>
      <c r="AE3" s="1666"/>
      <c r="AF3" s="1666"/>
      <c r="AG3" s="1666"/>
      <c r="AH3" s="1651"/>
      <c r="AI3" s="2054">
        <v>43412</v>
      </c>
      <c r="AJ3" s="2055"/>
    </row>
    <row r="4" spans="1:36" ht="12.75" customHeight="1">
      <c r="A4" s="2048" t="s">
        <v>107</v>
      </c>
      <c r="B4" s="1664"/>
      <c r="C4" s="261" t="s">
        <v>108</v>
      </c>
      <c r="D4" s="261" t="s">
        <v>109</v>
      </c>
      <c r="E4" s="261" t="s">
        <v>28</v>
      </c>
      <c r="F4" s="261" t="s">
        <v>110</v>
      </c>
      <c r="G4" s="262" t="s">
        <v>111</v>
      </c>
      <c r="H4" s="2030" t="s">
        <v>112</v>
      </c>
      <c r="I4" s="2031"/>
      <c r="J4" s="264" t="s">
        <v>63</v>
      </c>
      <c r="K4" s="264" t="s">
        <v>64</v>
      </c>
      <c r="L4" s="264" t="s">
        <v>65</v>
      </c>
      <c r="M4" s="264" t="s">
        <v>66</v>
      </c>
      <c r="N4" s="264" t="s">
        <v>67</v>
      </c>
      <c r="O4" s="264" t="s">
        <v>68</v>
      </c>
      <c r="P4" s="264" t="s">
        <v>69</v>
      </c>
      <c r="Q4" s="264" t="s">
        <v>70</v>
      </c>
      <c r="R4" s="264" t="s">
        <v>71</v>
      </c>
      <c r="S4" s="264" t="s">
        <v>72</v>
      </c>
      <c r="T4" s="264" t="s">
        <v>73</v>
      </c>
      <c r="U4" s="264" t="s">
        <v>74</v>
      </c>
      <c r="V4" s="264" t="s">
        <v>75</v>
      </c>
      <c r="W4" s="264" t="s">
        <v>76</v>
      </c>
      <c r="X4" s="264" t="s">
        <v>77</v>
      </c>
      <c r="Y4" s="2030" t="s">
        <v>113</v>
      </c>
      <c r="Z4" s="2036"/>
      <c r="AA4" s="2031"/>
      <c r="AB4" s="2030" t="s">
        <v>117</v>
      </c>
      <c r="AC4" s="2036"/>
      <c r="AD4" s="2031"/>
      <c r="AE4" s="2030" t="s">
        <v>427</v>
      </c>
      <c r="AF4" s="2036"/>
      <c r="AG4" s="2031"/>
      <c r="AH4" s="2030" t="s">
        <v>125</v>
      </c>
      <c r="AI4" s="2036"/>
      <c r="AJ4" s="2037"/>
    </row>
    <row r="5" spans="1:36" ht="23.25" customHeight="1">
      <c r="A5" s="1796"/>
      <c r="B5" s="1713"/>
      <c r="C5" s="2156" t="s">
        <v>1401</v>
      </c>
      <c r="D5" s="2156" t="s">
        <v>1402</v>
      </c>
      <c r="E5" s="2161">
        <v>1050000</v>
      </c>
      <c r="F5" s="2156" t="s">
        <v>1403</v>
      </c>
      <c r="G5" s="2046" t="s">
        <v>300</v>
      </c>
      <c r="H5" s="2041" t="s">
        <v>47</v>
      </c>
      <c r="I5" s="1701"/>
      <c r="J5" s="655">
        <v>50085.000000000007</v>
      </c>
      <c r="K5" s="655">
        <v>109725.00000000001</v>
      </c>
      <c r="L5" s="655">
        <v>119490</v>
      </c>
      <c r="M5" s="655">
        <v>112350.00000000001</v>
      </c>
      <c r="N5" s="655">
        <v>113925.00000000001</v>
      </c>
      <c r="O5" s="655">
        <v>107625.00000000001</v>
      </c>
      <c r="P5" s="655">
        <v>85050</v>
      </c>
      <c r="Q5" s="655">
        <v>90300</v>
      </c>
      <c r="R5" s="655">
        <v>90300</v>
      </c>
      <c r="S5" s="655">
        <v>84000</v>
      </c>
      <c r="T5" s="655">
        <v>45150</v>
      </c>
      <c r="U5" s="655">
        <v>42000</v>
      </c>
      <c r="V5" s="272">
        <f t="shared" ref="V5:V6" si="1">SUM(J5:U5)</f>
        <v>1050000</v>
      </c>
      <c r="W5" s="2039">
        <v>0.4</v>
      </c>
      <c r="X5" s="273">
        <f>+(V5/V5)*W5</f>
        <v>0.4</v>
      </c>
      <c r="Y5" s="2073" t="s">
        <v>1404</v>
      </c>
      <c r="Z5" s="1720"/>
      <c r="AA5" s="1721"/>
      <c r="AB5" s="2073" t="s">
        <v>1404</v>
      </c>
      <c r="AC5" s="1720"/>
      <c r="AD5" s="1721"/>
      <c r="AE5" s="2073" t="s">
        <v>1405</v>
      </c>
      <c r="AF5" s="1720"/>
      <c r="AG5" s="1721"/>
      <c r="AH5" s="2073" t="s">
        <v>1405</v>
      </c>
      <c r="AI5" s="1720"/>
      <c r="AJ5" s="1721"/>
    </row>
    <row r="6" spans="1:36" ht="40.5" customHeight="1">
      <c r="A6" s="2062"/>
      <c r="B6" s="1648"/>
      <c r="C6" s="2141"/>
      <c r="D6" s="2141"/>
      <c r="E6" s="2158"/>
      <c r="F6" s="2141"/>
      <c r="G6" s="1619"/>
      <c r="H6" s="2081" t="s">
        <v>78</v>
      </c>
      <c r="I6" s="1648"/>
      <c r="J6" s="658">
        <v>50085</v>
      </c>
      <c r="K6" s="658">
        <v>116395</v>
      </c>
      <c r="L6" s="658">
        <v>129408</v>
      </c>
      <c r="M6" s="658">
        <v>127234</v>
      </c>
      <c r="N6" s="658">
        <v>142674</v>
      </c>
      <c r="O6" s="658">
        <v>104626</v>
      </c>
      <c r="P6" s="659">
        <v>83471</v>
      </c>
      <c r="Q6" s="659">
        <v>94705</v>
      </c>
      <c r="R6" s="659">
        <v>133200</v>
      </c>
      <c r="S6" s="659">
        <v>88785</v>
      </c>
      <c r="T6" s="659">
        <v>84905</v>
      </c>
      <c r="U6" s="659">
        <v>779961</v>
      </c>
      <c r="V6" s="282">
        <f t="shared" si="1"/>
        <v>1935449</v>
      </c>
      <c r="W6" s="1616"/>
      <c r="X6" s="273">
        <f>+V6/V5*W5</f>
        <v>0.73731390476190484</v>
      </c>
      <c r="Y6" s="1679"/>
      <c r="Z6" s="1722"/>
      <c r="AA6" s="1648"/>
      <c r="AB6" s="1679"/>
      <c r="AC6" s="1722"/>
      <c r="AD6" s="1648"/>
      <c r="AE6" s="1679"/>
      <c r="AF6" s="1722"/>
      <c r="AG6" s="1648"/>
      <c r="AH6" s="1679"/>
      <c r="AI6" s="1722"/>
      <c r="AJ6" s="1648"/>
    </row>
    <row r="7" spans="1:36" ht="18" customHeight="1">
      <c r="A7" s="2063" t="s">
        <v>1406</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01"/>
    </row>
    <row r="8" spans="1:36" ht="21.75" customHeight="1">
      <c r="A8" s="1653"/>
      <c r="B8" s="2131">
        <v>1</v>
      </c>
      <c r="C8" s="2160" t="s">
        <v>1407</v>
      </c>
      <c r="D8" s="1715"/>
      <c r="E8" s="1715"/>
      <c r="F8" s="1715"/>
      <c r="G8" s="1713"/>
      <c r="H8" s="2159" t="s">
        <v>79</v>
      </c>
      <c r="I8" s="661" t="s">
        <v>47</v>
      </c>
      <c r="J8" s="662">
        <v>0.03</v>
      </c>
      <c r="K8" s="662">
        <v>7.0000000000000007E-2</v>
      </c>
      <c r="L8" s="662">
        <v>0.1</v>
      </c>
      <c r="M8" s="662">
        <v>0.1</v>
      </c>
      <c r="N8" s="662">
        <v>0.1</v>
      </c>
      <c r="O8" s="662">
        <v>0.1</v>
      </c>
      <c r="P8" s="662">
        <v>0.1</v>
      </c>
      <c r="Q8" s="662">
        <v>0.1</v>
      </c>
      <c r="R8" s="662">
        <v>0.1</v>
      </c>
      <c r="S8" s="662">
        <v>0.1</v>
      </c>
      <c r="T8" s="662">
        <v>0.05</v>
      </c>
      <c r="U8" s="662">
        <v>0.05</v>
      </c>
      <c r="V8" s="663">
        <f t="shared" ref="V8:V15" si="2">SUM(J8:U8)</f>
        <v>1</v>
      </c>
      <c r="W8" s="2152">
        <v>0.5</v>
      </c>
      <c r="X8" s="665">
        <f>V8*W8</f>
        <v>0.5</v>
      </c>
      <c r="Y8" s="2151" t="s">
        <v>1408</v>
      </c>
      <c r="Z8" s="1715"/>
      <c r="AA8" s="1713"/>
      <c r="AB8" s="2151" t="s">
        <v>1409</v>
      </c>
      <c r="AC8" s="1715"/>
      <c r="AD8" s="1713"/>
      <c r="AE8" s="2153" t="s">
        <v>1410</v>
      </c>
      <c r="AF8" s="1715"/>
      <c r="AG8" s="1713"/>
      <c r="AH8" s="2153" t="s">
        <v>1411</v>
      </c>
      <c r="AI8" s="1715"/>
      <c r="AJ8" s="1713"/>
    </row>
    <row r="9" spans="1:36" ht="21.75" customHeight="1">
      <c r="A9" s="1653"/>
      <c r="B9" s="1679"/>
      <c r="C9" s="1679"/>
      <c r="D9" s="1722"/>
      <c r="E9" s="1722"/>
      <c r="F9" s="1722"/>
      <c r="G9" s="1648"/>
      <c r="H9" s="2043"/>
      <c r="I9" s="666" t="s">
        <v>48</v>
      </c>
      <c r="J9" s="667">
        <v>0.03</v>
      </c>
      <c r="K9" s="668">
        <v>7.0000000000000007E-2</v>
      </c>
      <c r="L9" s="668">
        <v>0.1</v>
      </c>
      <c r="M9" s="668">
        <v>0.1</v>
      </c>
      <c r="N9" s="668">
        <v>0.1</v>
      </c>
      <c r="O9" s="668">
        <v>0.1</v>
      </c>
      <c r="P9" s="669">
        <v>0.1</v>
      </c>
      <c r="Q9" s="669">
        <v>0.1</v>
      </c>
      <c r="R9" s="669">
        <v>0.1</v>
      </c>
      <c r="S9" s="669">
        <v>0.05</v>
      </c>
      <c r="T9" s="669">
        <v>0.05</v>
      </c>
      <c r="U9" s="669">
        <v>0.05</v>
      </c>
      <c r="V9" s="670">
        <f t="shared" si="2"/>
        <v>0.95000000000000007</v>
      </c>
      <c r="W9" s="2141"/>
      <c r="X9" s="297">
        <f>+V9*W8</f>
        <v>0.47500000000000003</v>
      </c>
      <c r="Y9" s="1679"/>
      <c r="Z9" s="1722"/>
      <c r="AA9" s="1648"/>
      <c r="AB9" s="1679"/>
      <c r="AC9" s="1722"/>
      <c r="AD9" s="1648"/>
      <c r="AE9" s="1715"/>
      <c r="AF9" s="1715"/>
      <c r="AG9" s="1713"/>
      <c r="AH9" s="1715"/>
      <c r="AI9" s="1715"/>
      <c r="AJ9" s="1713"/>
    </row>
    <row r="10" spans="1:36" ht="35.25" customHeight="1">
      <c r="A10" s="1653"/>
      <c r="B10" s="2028">
        <v>2</v>
      </c>
      <c r="C10" s="2057" t="s">
        <v>1412</v>
      </c>
      <c r="D10" s="1720"/>
      <c r="E10" s="1720"/>
      <c r="F10" s="1720"/>
      <c r="G10" s="1721"/>
      <c r="H10" s="2042" t="s">
        <v>79</v>
      </c>
      <c r="I10" s="654" t="s">
        <v>47</v>
      </c>
      <c r="J10" s="671">
        <v>0.04</v>
      </c>
      <c r="K10" s="671">
        <v>0.06</v>
      </c>
      <c r="L10" s="671">
        <v>0.1</v>
      </c>
      <c r="M10" s="671">
        <v>0.08</v>
      </c>
      <c r="N10" s="671">
        <v>7.0000000000000007E-2</v>
      </c>
      <c r="O10" s="671">
        <v>0.1</v>
      </c>
      <c r="P10" s="671">
        <v>0.1</v>
      </c>
      <c r="Q10" s="671">
        <v>0.12</v>
      </c>
      <c r="R10" s="671">
        <v>0.12</v>
      </c>
      <c r="S10" s="671">
        <v>0.1</v>
      </c>
      <c r="T10" s="671">
        <v>0.06</v>
      </c>
      <c r="U10" s="671">
        <v>0.05</v>
      </c>
      <c r="V10" s="672">
        <f t="shared" si="2"/>
        <v>1</v>
      </c>
      <c r="W10" s="2140">
        <v>0.3</v>
      </c>
      <c r="X10" s="290">
        <f>V10*W10</f>
        <v>0.3</v>
      </c>
      <c r="Y10" s="2137" t="s">
        <v>1413</v>
      </c>
      <c r="Z10" s="1720"/>
      <c r="AA10" s="1721"/>
      <c r="AB10" s="2137" t="s">
        <v>1414</v>
      </c>
      <c r="AC10" s="1720"/>
      <c r="AD10" s="1721"/>
      <c r="AE10" s="2150" t="s">
        <v>1415</v>
      </c>
      <c r="AF10" s="1720"/>
      <c r="AG10" s="1721"/>
      <c r="AH10" s="2150" t="s">
        <v>1416</v>
      </c>
      <c r="AI10" s="1720"/>
      <c r="AJ10" s="1721"/>
    </row>
    <row r="11" spans="1:36" ht="35.25" customHeight="1">
      <c r="A11" s="1653"/>
      <c r="B11" s="1679"/>
      <c r="C11" s="1679"/>
      <c r="D11" s="1722"/>
      <c r="E11" s="1722"/>
      <c r="F11" s="1722"/>
      <c r="G11" s="1648"/>
      <c r="H11" s="2043"/>
      <c r="I11" s="666" t="s">
        <v>48</v>
      </c>
      <c r="J11" s="667">
        <v>0.04</v>
      </c>
      <c r="K11" s="668">
        <v>0.06</v>
      </c>
      <c r="L11" s="668">
        <v>0.09</v>
      </c>
      <c r="M11" s="668">
        <v>0.06</v>
      </c>
      <c r="N11" s="668">
        <v>7.0000000000000007E-2</v>
      </c>
      <c r="O11" s="668">
        <v>0.05</v>
      </c>
      <c r="P11" s="669">
        <v>0.1</v>
      </c>
      <c r="Q11" s="669">
        <v>0.12</v>
      </c>
      <c r="R11" s="669">
        <v>0.16</v>
      </c>
      <c r="S11" s="669">
        <v>0.14000000000000001</v>
      </c>
      <c r="T11" s="669">
        <v>0.06</v>
      </c>
      <c r="U11" s="669">
        <v>0.05</v>
      </c>
      <c r="V11" s="670">
        <f t="shared" si="2"/>
        <v>1</v>
      </c>
      <c r="W11" s="2141"/>
      <c r="X11" s="297">
        <f>+V11*W10</f>
        <v>0.3</v>
      </c>
      <c r="Y11" s="1679"/>
      <c r="Z11" s="1722"/>
      <c r="AA11" s="1648"/>
      <c r="AB11" s="1679"/>
      <c r="AC11" s="1722"/>
      <c r="AD11" s="1648"/>
      <c r="AE11" s="1715"/>
      <c r="AF11" s="1715"/>
      <c r="AG11" s="1713"/>
      <c r="AH11" s="1715"/>
      <c r="AI11" s="1715"/>
      <c r="AJ11" s="1713"/>
    </row>
    <row r="12" spans="1:36" ht="22.5" customHeight="1">
      <c r="A12" s="1653"/>
      <c r="B12" s="2028">
        <v>3</v>
      </c>
      <c r="C12" s="2057" t="s">
        <v>1417</v>
      </c>
      <c r="D12" s="1720"/>
      <c r="E12" s="1720"/>
      <c r="F12" s="1720"/>
      <c r="G12" s="1721"/>
      <c r="H12" s="2042" t="s">
        <v>79</v>
      </c>
      <c r="I12" s="654" t="s">
        <v>47</v>
      </c>
      <c r="J12" s="675">
        <v>0.41400000000000003</v>
      </c>
      <c r="K12" s="675">
        <v>0.31000000000000005</v>
      </c>
      <c r="L12" s="675">
        <v>0.13600000000000001</v>
      </c>
      <c r="M12" s="675">
        <v>0.06</v>
      </c>
      <c r="N12" s="675">
        <v>0.03</v>
      </c>
      <c r="O12" s="675">
        <v>0.03</v>
      </c>
      <c r="P12" s="675">
        <v>2.0000000000000004E-2</v>
      </c>
      <c r="Q12" s="676"/>
      <c r="R12" s="676"/>
      <c r="S12" s="676"/>
      <c r="T12" s="676"/>
      <c r="U12" s="676"/>
      <c r="V12" s="672">
        <f t="shared" si="2"/>
        <v>1.0000000000000002</v>
      </c>
      <c r="W12" s="2140">
        <v>0.05</v>
      </c>
      <c r="X12" s="290">
        <f>V12*W12</f>
        <v>5.0000000000000017E-2</v>
      </c>
      <c r="Y12" s="2137" t="s">
        <v>1419</v>
      </c>
      <c r="Z12" s="1720"/>
      <c r="AA12" s="1721"/>
      <c r="AB12" s="2137" t="s">
        <v>1420</v>
      </c>
      <c r="AC12" s="1720"/>
      <c r="AD12" s="1721"/>
      <c r="AE12" s="2150" t="s">
        <v>1421</v>
      </c>
      <c r="AF12" s="1720"/>
      <c r="AG12" s="1721"/>
      <c r="AH12" s="2150" t="s">
        <v>1422</v>
      </c>
      <c r="AI12" s="1720"/>
      <c r="AJ12" s="1721"/>
    </row>
    <row r="13" spans="1:36" ht="22.5" customHeight="1">
      <c r="A13" s="1653"/>
      <c r="B13" s="1679"/>
      <c r="C13" s="1679"/>
      <c r="D13" s="1722"/>
      <c r="E13" s="1722"/>
      <c r="F13" s="1722"/>
      <c r="G13" s="1648"/>
      <c r="H13" s="2043"/>
      <c r="I13" s="666" t="s">
        <v>48</v>
      </c>
      <c r="J13" s="667">
        <v>0.41399999999999998</v>
      </c>
      <c r="K13" s="668">
        <v>0.26600000000000001</v>
      </c>
      <c r="L13" s="668">
        <v>0.108</v>
      </c>
      <c r="M13" s="668">
        <v>6.4000000000000001E-2</v>
      </c>
      <c r="N13" s="668">
        <v>0.03</v>
      </c>
      <c r="O13" s="668">
        <v>0.03</v>
      </c>
      <c r="P13" s="669">
        <v>1E-3</v>
      </c>
      <c r="Q13" s="669">
        <v>2.2000000000000001E-3</v>
      </c>
      <c r="R13" s="669">
        <v>2.2000000000000001E-3</v>
      </c>
      <c r="S13" s="669">
        <v>1E-3</v>
      </c>
      <c r="T13" s="669">
        <v>1.6000000000000001E-3</v>
      </c>
      <c r="U13" s="669">
        <v>0.08</v>
      </c>
      <c r="V13" s="670">
        <f t="shared" si="2"/>
        <v>0.99999999999999989</v>
      </c>
      <c r="W13" s="2141"/>
      <c r="X13" s="297">
        <f>+V13*W12</f>
        <v>4.9999999999999996E-2</v>
      </c>
      <c r="Y13" s="1679"/>
      <c r="Z13" s="1722"/>
      <c r="AA13" s="1648"/>
      <c r="AB13" s="1679"/>
      <c r="AC13" s="1722"/>
      <c r="AD13" s="1648"/>
      <c r="AE13" s="1715"/>
      <c r="AF13" s="1715"/>
      <c r="AG13" s="1713"/>
      <c r="AH13" s="1715"/>
      <c r="AI13" s="1715"/>
      <c r="AJ13" s="1713"/>
    </row>
    <row r="14" spans="1:36" ht="21.75" customHeight="1">
      <c r="A14" s="1653"/>
      <c r="B14" s="2028">
        <v>4</v>
      </c>
      <c r="C14" s="2057" t="s">
        <v>1423</v>
      </c>
      <c r="D14" s="1720"/>
      <c r="E14" s="1720"/>
      <c r="F14" s="1720"/>
      <c r="G14" s="1721"/>
      <c r="H14" s="2042" t="s">
        <v>79</v>
      </c>
      <c r="I14" s="654" t="s">
        <v>47</v>
      </c>
      <c r="J14" s="671"/>
      <c r="K14" s="671">
        <v>0.24</v>
      </c>
      <c r="L14" s="671">
        <v>0.18</v>
      </c>
      <c r="M14" s="671">
        <v>0.2</v>
      </c>
      <c r="N14" s="671">
        <v>0.24</v>
      </c>
      <c r="O14" s="671">
        <v>0.14000000000000001</v>
      </c>
      <c r="P14" s="676"/>
      <c r="Q14" s="676"/>
      <c r="R14" s="676"/>
      <c r="S14" s="676"/>
      <c r="T14" s="676"/>
      <c r="U14" s="676"/>
      <c r="V14" s="672">
        <f t="shared" si="2"/>
        <v>1</v>
      </c>
      <c r="W14" s="2140">
        <v>0.15</v>
      </c>
      <c r="X14" s="290">
        <f>V14*W14</f>
        <v>0.15</v>
      </c>
      <c r="Y14" s="2137" t="s">
        <v>1424</v>
      </c>
      <c r="Z14" s="1720"/>
      <c r="AA14" s="1721"/>
      <c r="AB14" s="2137" t="s">
        <v>1425</v>
      </c>
      <c r="AC14" s="1720"/>
      <c r="AD14" s="1721"/>
      <c r="AE14" s="2150" t="s">
        <v>1426</v>
      </c>
      <c r="AF14" s="1720"/>
      <c r="AG14" s="1721"/>
      <c r="AH14" s="2150" t="s">
        <v>1427</v>
      </c>
      <c r="AI14" s="1720"/>
      <c r="AJ14" s="1721"/>
    </row>
    <row r="15" spans="1:36" ht="21.75" customHeight="1">
      <c r="A15" s="1653"/>
      <c r="B15" s="1679"/>
      <c r="C15" s="1679"/>
      <c r="D15" s="1722"/>
      <c r="E15" s="1722"/>
      <c r="F15" s="1722"/>
      <c r="G15" s="1648"/>
      <c r="H15" s="2043"/>
      <c r="I15" s="666" t="s">
        <v>48</v>
      </c>
      <c r="J15" s="667"/>
      <c r="K15" s="668">
        <v>0.24360000000000001</v>
      </c>
      <c r="L15" s="668">
        <v>0.1794</v>
      </c>
      <c r="M15" s="668">
        <v>0.19789999999999999</v>
      </c>
      <c r="N15" s="668">
        <v>0.23880000000000001</v>
      </c>
      <c r="O15" s="668">
        <v>0.14030000000000001</v>
      </c>
      <c r="P15" s="669">
        <v>4.2700000000000002E-2</v>
      </c>
      <c r="Q15" s="669">
        <v>6.13E-2</v>
      </c>
      <c r="R15" s="669">
        <v>0.14649999999999999</v>
      </c>
      <c r="S15" s="669">
        <v>9.5200000000000007E-2</v>
      </c>
      <c r="T15" s="669">
        <v>0.14230000000000001</v>
      </c>
      <c r="U15" s="668"/>
      <c r="V15" s="670">
        <f t="shared" si="2"/>
        <v>1.488</v>
      </c>
      <c r="W15" s="2141"/>
      <c r="X15" s="297">
        <f>+V15*W14</f>
        <v>0.22319999999999998</v>
      </c>
      <c r="Y15" s="1679"/>
      <c r="Z15" s="1722"/>
      <c r="AA15" s="1648"/>
      <c r="AB15" s="1679"/>
      <c r="AC15" s="1722"/>
      <c r="AD15" s="1648"/>
      <c r="AE15" s="1715"/>
      <c r="AF15" s="1715"/>
      <c r="AG15" s="1713"/>
      <c r="AH15" s="1715"/>
      <c r="AI15" s="1715"/>
      <c r="AJ15" s="1713"/>
    </row>
    <row r="16" spans="1:36" ht="12.75" customHeight="1">
      <c r="A16" s="1653"/>
      <c r="B16" s="2060" t="s">
        <v>103</v>
      </c>
      <c r="C16" s="1720"/>
      <c r="D16" s="1720"/>
      <c r="E16" s="1720"/>
      <c r="F16" s="1720"/>
      <c r="G16" s="1721"/>
      <c r="H16" s="2154" t="s">
        <v>79</v>
      </c>
      <c r="I16" s="677" t="s">
        <v>47</v>
      </c>
      <c r="J16" s="678">
        <f t="shared" ref="J16:V16" si="3">+J8*$W8+J10*$W10+J12*$W12+J14*$W14</f>
        <v>4.7700000000000006E-2</v>
      </c>
      <c r="K16" s="678">
        <f t="shared" si="3"/>
        <v>0.10450000000000001</v>
      </c>
      <c r="L16" s="678">
        <f t="shared" si="3"/>
        <v>0.1138</v>
      </c>
      <c r="M16" s="678">
        <f t="shared" si="3"/>
        <v>0.10700000000000001</v>
      </c>
      <c r="N16" s="678">
        <f t="shared" si="3"/>
        <v>0.10850000000000001</v>
      </c>
      <c r="O16" s="678">
        <f t="shared" si="3"/>
        <v>0.10250000000000001</v>
      </c>
      <c r="P16" s="678">
        <f t="shared" si="3"/>
        <v>8.1000000000000003E-2</v>
      </c>
      <c r="Q16" s="678">
        <f t="shared" si="3"/>
        <v>8.5999999999999993E-2</v>
      </c>
      <c r="R16" s="678">
        <f t="shared" si="3"/>
        <v>8.5999999999999993E-2</v>
      </c>
      <c r="S16" s="678">
        <f t="shared" si="3"/>
        <v>0.08</v>
      </c>
      <c r="T16" s="678">
        <f t="shared" si="3"/>
        <v>4.2999999999999997E-2</v>
      </c>
      <c r="U16" s="678">
        <f t="shared" si="3"/>
        <v>0.04</v>
      </c>
      <c r="V16" s="678">
        <f t="shared" si="3"/>
        <v>1</v>
      </c>
      <c r="W16" s="2144">
        <f>SUM(W8:W15)</f>
        <v>1</v>
      </c>
      <c r="X16" s="290">
        <f>V16*W16</f>
        <v>1</v>
      </c>
      <c r="Y16" s="2034"/>
      <c r="Z16" s="1720"/>
      <c r="AA16" s="1721"/>
      <c r="AB16" s="2034"/>
      <c r="AC16" s="1720"/>
      <c r="AD16" s="1721"/>
      <c r="AE16" s="2034"/>
      <c r="AF16" s="1720"/>
      <c r="AG16" s="1721"/>
      <c r="AH16" s="2034"/>
      <c r="AI16" s="1720"/>
      <c r="AJ16" s="1872"/>
    </row>
    <row r="17" spans="1:36" ht="12.75" customHeight="1">
      <c r="A17" s="1794"/>
      <c r="B17" s="1679"/>
      <c r="C17" s="1722"/>
      <c r="D17" s="1722"/>
      <c r="E17" s="1722"/>
      <c r="F17" s="1722"/>
      <c r="G17" s="1648"/>
      <c r="H17" s="2155"/>
      <c r="I17" s="679" t="s">
        <v>48</v>
      </c>
      <c r="J17" s="680">
        <f t="shared" ref="J17:V17" si="4">+J9*$W8+J11*$W10+J13*$W12+J15*$W14</f>
        <v>4.7699999999999999E-2</v>
      </c>
      <c r="K17" s="680">
        <f t="shared" si="4"/>
        <v>0.10284000000000001</v>
      </c>
      <c r="L17" s="680">
        <f t="shared" si="4"/>
        <v>0.10931</v>
      </c>
      <c r="M17" s="680">
        <f t="shared" si="4"/>
        <v>0.100885</v>
      </c>
      <c r="N17" s="680">
        <f t="shared" si="4"/>
        <v>0.10832</v>
      </c>
      <c r="O17" s="680">
        <f t="shared" si="4"/>
        <v>8.7545000000000012E-2</v>
      </c>
      <c r="P17" s="680">
        <f t="shared" si="4"/>
        <v>8.645499999999999E-2</v>
      </c>
      <c r="Q17" s="680">
        <f t="shared" si="4"/>
        <v>9.5304999999999987E-2</v>
      </c>
      <c r="R17" s="680">
        <f t="shared" si="4"/>
        <v>0.120085</v>
      </c>
      <c r="S17" s="680">
        <f t="shared" si="4"/>
        <v>8.133E-2</v>
      </c>
      <c r="T17" s="680">
        <f t="shared" si="4"/>
        <v>6.4424999999999996E-2</v>
      </c>
      <c r="U17" s="680">
        <f t="shared" si="4"/>
        <v>4.3999999999999997E-2</v>
      </c>
      <c r="V17" s="680">
        <f t="shared" si="4"/>
        <v>1.0482</v>
      </c>
      <c r="W17" s="2141"/>
      <c r="X17" s="681">
        <f>+V17*W16</f>
        <v>1.0482</v>
      </c>
      <c r="Y17" s="1679"/>
      <c r="Z17" s="1722"/>
      <c r="AA17" s="1648"/>
      <c r="AB17" s="1679"/>
      <c r="AC17" s="1722"/>
      <c r="AD17" s="1648"/>
      <c r="AE17" s="1679"/>
      <c r="AF17" s="1722"/>
      <c r="AG17" s="1648"/>
      <c r="AH17" s="1679"/>
      <c r="AI17" s="1722"/>
      <c r="AJ17" s="2067"/>
    </row>
    <row r="18" spans="1:36" ht="12.75" customHeight="1">
      <c r="A18" s="2048" t="s">
        <v>107</v>
      </c>
      <c r="B18" s="1664"/>
      <c r="C18" s="261" t="s">
        <v>108</v>
      </c>
      <c r="D18" s="261" t="s">
        <v>109</v>
      </c>
      <c r="E18" s="261" t="s">
        <v>28</v>
      </c>
      <c r="F18" s="261" t="s">
        <v>110</v>
      </c>
      <c r="G18" s="262" t="s">
        <v>111</v>
      </c>
      <c r="H18" s="2030" t="s">
        <v>112</v>
      </c>
      <c r="I18" s="2031"/>
      <c r="J18" s="264" t="s">
        <v>63</v>
      </c>
      <c r="K18" s="264" t="s">
        <v>64</v>
      </c>
      <c r="L18" s="264" t="s">
        <v>65</v>
      </c>
      <c r="M18" s="264" t="s">
        <v>66</v>
      </c>
      <c r="N18" s="264" t="s">
        <v>67</v>
      </c>
      <c r="O18" s="264" t="s">
        <v>68</v>
      </c>
      <c r="P18" s="264" t="s">
        <v>69</v>
      </c>
      <c r="Q18" s="264" t="s">
        <v>70</v>
      </c>
      <c r="R18" s="264" t="s">
        <v>71</v>
      </c>
      <c r="S18" s="264" t="s">
        <v>72</v>
      </c>
      <c r="T18" s="264" t="s">
        <v>73</v>
      </c>
      <c r="U18" s="264" t="s">
        <v>74</v>
      </c>
      <c r="V18" s="264" t="s">
        <v>75</v>
      </c>
      <c r="W18" s="264" t="s">
        <v>76</v>
      </c>
      <c r="X18" s="264" t="s">
        <v>77</v>
      </c>
      <c r="Y18" s="2030" t="s">
        <v>113</v>
      </c>
      <c r="Z18" s="2036"/>
      <c r="AA18" s="2031"/>
      <c r="AB18" s="2030" t="s">
        <v>117</v>
      </c>
      <c r="AC18" s="2036"/>
      <c r="AD18" s="2031"/>
      <c r="AE18" s="2030" t="s">
        <v>427</v>
      </c>
      <c r="AF18" s="2036"/>
      <c r="AG18" s="2031"/>
      <c r="AH18" s="2030" t="s">
        <v>125</v>
      </c>
      <c r="AI18" s="2036"/>
      <c r="AJ18" s="2037"/>
    </row>
    <row r="19" spans="1:36" ht="23.25" customHeight="1">
      <c r="A19" s="1796"/>
      <c r="B19" s="1713"/>
      <c r="C19" s="2156" t="s">
        <v>1401</v>
      </c>
      <c r="D19" s="2156" t="s">
        <v>298</v>
      </c>
      <c r="E19" s="2157" t="s">
        <v>1429</v>
      </c>
      <c r="F19" s="2156" t="s">
        <v>1430</v>
      </c>
      <c r="G19" s="2046" t="s">
        <v>300</v>
      </c>
      <c r="H19" s="2041" t="s">
        <v>47</v>
      </c>
      <c r="I19" s="1701"/>
      <c r="J19" s="376">
        <f t="shared" ref="J19:U19" si="5">+J30</f>
        <v>0</v>
      </c>
      <c r="K19" s="376">
        <f t="shared" si="5"/>
        <v>0</v>
      </c>
      <c r="L19" s="376">
        <f t="shared" si="5"/>
        <v>0.25</v>
      </c>
      <c r="M19" s="376">
        <f t="shared" si="5"/>
        <v>0</v>
      </c>
      <c r="N19" s="376">
        <f t="shared" si="5"/>
        <v>0</v>
      </c>
      <c r="O19" s="376">
        <f t="shared" si="5"/>
        <v>0.25</v>
      </c>
      <c r="P19" s="376">
        <f t="shared" si="5"/>
        <v>0</v>
      </c>
      <c r="Q19" s="376">
        <f t="shared" si="5"/>
        <v>0</v>
      </c>
      <c r="R19" s="376">
        <f t="shared" si="5"/>
        <v>0.25</v>
      </c>
      <c r="S19" s="376">
        <f t="shared" si="5"/>
        <v>0</v>
      </c>
      <c r="T19" s="376">
        <f t="shared" si="5"/>
        <v>0</v>
      </c>
      <c r="U19" s="376">
        <f t="shared" si="5"/>
        <v>0.25</v>
      </c>
      <c r="V19" s="581">
        <f t="shared" ref="V19:V20" si="6">SUM(J19:U19)</f>
        <v>1</v>
      </c>
      <c r="W19" s="2039">
        <v>0.1</v>
      </c>
      <c r="X19" s="273">
        <f>+(V19/V19)*W19</f>
        <v>0.1</v>
      </c>
      <c r="Y19" s="2073" t="s">
        <v>1404</v>
      </c>
      <c r="Z19" s="1720"/>
      <c r="AA19" s="1721"/>
      <c r="AB19" s="2073" t="s">
        <v>1404</v>
      </c>
      <c r="AC19" s="1720"/>
      <c r="AD19" s="1721"/>
      <c r="AE19" s="2073" t="s">
        <v>1404</v>
      </c>
      <c r="AF19" s="1720"/>
      <c r="AG19" s="1721"/>
      <c r="AH19" s="2073" t="s">
        <v>1404</v>
      </c>
      <c r="AI19" s="1720"/>
      <c r="AJ19" s="1721"/>
    </row>
    <row r="20" spans="1:36" ht="23.25" customHeight="1">
      <c r="A20" s="2062"/>
      <c r="B20" s="1648"/>
      <c r="C20" s="2141"/>
      <c r="D20" s="2141"/>
      <c r="E20" s="2158"/>
      <c r="F20" s="2141"/>
      <c r="G20" s="1619"/>
      <c r="H20" s="2081" t="s">
        <v>78</v>
      </c>
      <c r="I20" s="1648"/>
      <c r="J20" s="684">
        <v>0</v>
      </c>
      <c r="K20" s="684">
        <v>0</v>
      </c>
      <c r="L20" s="684">
        <v>0.25</v>
      </c>
      <c r="M20" s="685">
        <v>0</v>
      </c>
      <c r="N20" s="685">
        <v>0</v>
      </c>
      <c r="O20" s="685">
        <v>0.25</v>
      </c>
      <c r="P20" s="685">
        <v>0</v>
      </c>
      <c r="Q20" s="685">
        <v>0</v>
      </c>
      <c r="R20" s="685">
        <v>0.25</v>
      </c>
      <c r="S20" s="685">
        <v>0</v>
      </c>
      <c r="T20" s="685">
        <v>0</v>
      </c>
      <c r="U20" s="685">
        <v>0.25</v>
      </c>
      <c r="V20" s="586">
        <f t="shared" si="6"/>
        <v>1</v>
      </c>
      <c r="W20" s="1616"/>
      <c r="X20" s="273">
        <f>+V20/V19*W19</f>
        <v>0.1</v>
      </c>
      <c r="Y20" s="1679"/>
      <c r="Z20" s="1722"/>
      <c r="AA20" s="1648"/>
      <c r="AB20" s="1679"/>
      <c r="AC20" s="1722"/>
      <c r="AD20" s="1648"/>
      <c r="AE20" s="1679"/>
      <c r="AF20" s="1722"/>
      <c r="AG20" s="1648"/>
      <c r="AH20" s="1679"/>
      <c r="AI20" s="1722"/>
      <c r="AJ20" s="1648"/>
    </row>
    <row r="21" spans="1:36" ht="15.75" customHeight="1">
      <c r="A21" s="2059" t="s">
        <v>1433</v>
      </c>
      <c r="B21" s="2098" t="s">
        <v>34</v>
      </c>
      <c r="C21" s="2099"/>
      <c r="D21" s="2099"/>
      <c r="E21" s="2099"/>
      <c r="F21" s="2099"/>
      <c r="G21" s="2099"/>
      <c r="H21" s="2099"/>
      <c r="I21" s="2099"/>
      <c r="J21" s="2099"/>
      <c r="K21" s="2099"/>
      <c r="L21" s="2099"/>
      <c r="M21" s="2099"/>
      <c r="N21" s="2099"/>
      <c r="O21" s="2099"/>
      <c r="P21" s="2099"/>
      <c r="Q21" s="2099"/>
      <c r="R21" s="2099"/>
      <c r="S21" s="2099"/>
      <c r="T21" s="2099"/>
      <c r="U21" s="2099"/>
      <c r="V21" s="2099"/>
      <c r="W21" s="2099"/>
      <c r="X21" s="2099"/>
      <c r="Y21" s="2099"/>
      <c r="Z21" s="2099"/>
      <c r="AA21" s="2099"/>
      <c r="AB21" s="2099"/>
      <c r="AC21" s="2099"/>
      <c r="AD21" s="2099"/>
      <c r="AE21" s="2099"/>
      <c r="AF21" s="2099"/>
      <c r="AG21" s="2099"/>
      <c r="AH21" s="2099"/>
      <c r="AI21" s="2099"/>
      <c r="AJ21" s="2100"/>
    </row>
    <row r="22" spans="1:36" ht="25.5" customHeight="1">
      <c r="A22" s="1653"/>
      <c r="B22" s="2143">
        <v>1</v>
      </c>
      <c r="C22" s="2149" t="s">
        <v>1435</v>
      </c>
      <c r="D22" s="1720"/>
      <c r="E22" s="1720"/>
      <c r="F22" s="1720"/>
      <c r="G22" s="1721"/>
      <c r="H22" s="2042" t="s">
        <v>79</v>
      </c>
      <c r="I22" s="654" t="s">
        <v>47</v>
      </c>
      <c r="J22" s="675"/>
      <c r="K22" s="675"/>
      <c r="L22" s="675">
        <v>0.25</v>
      </c>
      <c r="M22" s="675"/>
      <c r="N22" s="675"/>
      <c r="O22" s="675">
        <v>0.25</v>
      </c>
      <c r="P22" s="675"/>
      <c r="Q22" s="675"/>
      <c r="R22" s="675">
        <v>0.25</v>
      </c>
      <c r="S22" s="675"/>
      <c r="T22" s="675"/>
      <c r="U22" s="675">
        <v>0.25</v>
      </c>
      <c r="V22" s="672">
        <f t="shared" ref="V22:V29" si="7">SUM(J22:U22)</f>
        <v>1</v>
      </c>
      <c r="W22" s="2140">
        <v>0.25</v>
      </c>
      <c r="X22" s="290">
        <f>V22*W22</f>
        <v>0.25</v>
      </c>
      <c r="Y22" s="2148" t="s">
        <v>1436</v>
      </c>
      <c r="Z22" s="1720"/>
      <c r="AA22" s="1721"/>
      <c r="AB22" s="2137" t="s">
        <v>1437</v>
      </c>
      <c r="AC22" s="1720"/>
      <c r="AD22" s="1721"/>
      <c r="AE22" s="2148" t="s">
        <v>1438</v>
      </c>
      <c r="AF22" s="1720"/>
      <c r="AG22" s="1721"/>
      <c r="AH22" s="2147" t="s">
        <v>1439</v>
      </c>
      <c r="AI22" s="1720"/>
      <c r="AJ22" s="1872"/>
    </row>
    <row r="23" spans="1:36" ht="36" customHeight="1">
      <c r="A23" s="1653"/>
      <c r="B23" s="2065"/>
      <c r="C23" s="1679"/>
      <c r="D23" s="1722"/>
      <c r="E23" s="1722"/>
      <c r="F23" s="1722"/>
      <c r="G23" s="1648"/>
      <c r="H23" s="2043"/>
      <c r="I23" s="666" t="s">
        <v>48</v>
      </c>
      <c r="J23" s="667"/>
      <c r="K23" s="668"/>
      <c r="L23" s="668">
        <v>0.25</v>
      </c>
      <c r="M23" s="668"/>
      <c r="N23" s="668"/>
      <c r="O23" s="669">
        <v>0.25</v>
      </c>
      <c r="P23" s="668"/>
      <c r="Q23" s="668"/>
      <c r="R23" s="669">
        <v>0.25</v>
      </c>
      <c r="S23" s="668"/>
      <c r="T23" s="668"/>
      <c r="U23" s="669">
        <v>0.25</v>
      </c>
      <c r="V23" s="670">
        <f t="shared" si="7"/>
        <v>1</v>
      </c>
      <c r="W23" s="2141"/>
      <c r="X23" s="297">
        <f>+V23*W22</f>
        <v>0.25</v>
      </c>
      <c r="Y23" s="1679"/>
      <c r="Z23" s="1722"/>
      <c r="AA23" s="1648"/>
      <c r="AB23" s="1679"/>
      <c r="AC23" s="1722"/>
      <c r="AD23" s="1648"/>
      <c r="AE23" s="1679"/>
      <c r="AF23" s="1722"/>
      <c r="AG23" s="1648"/>
      <c r="AH23" s="1722"/>
      <c r="AI23" s="1722"/>
      <c r="AJ23" s="2067"/>
    </row>
    <row r="24" spans="1:36" ht="21.75" customHeight="1">
      <c r="A24" s="1653"/>
      <c r="B24" s="2143">
        <v>2</v>
      </c>
      <c r="C24" s="2149" t="s">
        <v>1440</v>
      </c>
      <c r="D24" s="1720"/>
      <c r="E24" s="1720"/>
      <c r="F24" s="1720"/>
      <c r="G24" s="1721"/>
      <c r="H24" s="2042" t="s">
        <v>79</v>
      </c>
      <c r="I24" s="654" t="s">
        <v>47</v>
      </c>
      <c r="J24" s="675"/>
      <c r="K24" s="675"/>
      <c r="L24" s="675">
        <v>0.25</v>
      </c>
      <c r="M24" s="675"/>
      <c r="N24" s="675"/>
      <c r="O24" s="675">
        <v>0.25</v>
      </c>
      <c r="P24" s="675"/>
      <c r="Q24" s="675"/>
      <c r="R24" s="675">
        <v>0.25</v>
      </c>
      <c r="S24" s="675"/>
      <c r="T24" s="675"/>
      <c r="U24" s="675">
        <v>0.25</v>
      </c>
      <c r="V24" s="672">
        <f t="shared" si="7"/>
        <v>1</v>
      </c>
      <c r="W24" s="2140">
        <v>0.25</v>
      </c>
      <c r="X24" s="290">
        <f>V24*W24</f>
        <v>0.25</v>
      </c>
      <c r="Y24" s="2137" t="s">
        <v>1441</v>
      </c>
      <c r="Z24" s="1720"/>
      <c r="AA24" s="1721"/>
      <c r="AB24" s="2137" t="s">
        <v>1442</v>
      </c>
      <c r="AC24" s="1720"/>
      <c r="AD24" s="1721"/>
      <c r="AE24" s="2137" t="s">
        <v>1443</v>
      </c>
      <c r="AF24" s="1720"/>
      <c r="AG24" s="1721"/>
      <c r="AH24" s="2147" t="s">
        <v>1444</v>
      </c>
      <c r="AI24" s="1720"/>
      <c r="AJ24" s="1872"/>
    </row>
    <row r="25" spans="1:36" ht="37.5" customHeight="1">
      <c r="A25" s="1653"/>
      <c r="B25" s="2065"/>
      <c r="C25" s="1679"/>
      <c r="D25" s="1722"/>
      <c r="E25" s="1722"/>
      <c r="F25" s="1722"/>
      <c r="G25" s="1648"/>
      <c r="H25" s="2043"/>
      <c r="I25" s="666" t="s">
        <v>48</v>
      </c>
      <c r="J25" s="667"/>
      <c r="K25" s="668"/>
      <c r="L25" s="668">
        <v>0.25</v>
      </c>
      <c r="M25" s="668"/>
      <c r="N25" s="668"/>
      <c r="O25" s="669">
        <v>0.25</v>
      </c>
      <c r="P25" s="668"/>
      <c r="Q25" s="668"/>
      <c r="R25" s="669">
        <v>0.25</v>
      </c>
      <c r="S25" s="668"/>
      <c r="T25" s="668"/>
      <c r="U25" s="669">
        <v>0.25</v>
      </c>
      <c r="V25" s="670">
        <f t="shared" si="7"/>
        <v>1</v>
      </c>
      <c r="W25" s="2141"/>
      <c r="X25" s="297">
        <f>+V25*W24</f>
        <v>0.25</v>
      </c>
      <c r="Y25" s="1679"/>
      <c r="Z25" s="1722"/>
      <c r="AA25" s="1648"/>
      <c r="AB25" s="1679"/>
      <c r="AC25" s="1722"/>
      <c r="AD25" s="1648"/>
      <c r="AE25" s="1679"/>
      <c r="AF25" s="1722"/>
      <c r="AG25" s="1648"/>
      <c r="AH25" s="1722"/>
      <c r="AI25" s="1722"/>
      <c r="AJ25" s="2067"/>
    </row>
    <row r="26" spans="1:36" ht="30.75" customHeight="1">
      <c r="A26" s="1653"/>
      <c r="B26" s="2143">
        <v>3</v>
      </c>
      <c r="C26" s="2149" t="s">
        <v>1445</v>
      </c>
      <c r="D26" s="1720"/>
      <c r="E26" s="1720"/>
      <c r="F26" s="1720"/>
      <c r="G26" s="1721"/>
      <c r="H26" s="2042" t="s">
        <v>79</v>
      </c>
      <c r="I26" s="654" t="s">
        <v>47</v>
      </c>
      <c r="J26" s="675"/>
      <c r="K26" s="675"/>
      <c r="L26" s="675">
        <v>0.25</v>
      </c>
      <c r="M26" s="675"/>
      <c r="N26" s="675"/>
      <c r="O26" s="675">
        <v>0.25</v>
      </c>
      <c r="P26" s="675"/>
      <c r="Q26" s="675"/>
      <c r="R26" s="675">
        <v>0.25</v>
      </c>
      <c r="S26" s="675"/>
      <c r="T26" s="675"/>
      <c r="U26" s="675">
        <v>0.25</v>
      </c>
      <c r="V26" s="672">
        <f t="shared" si="7"/>
        <v>1</v>
      </c>
      <c r="W26" s="2140">
        <v>0.25</v>
      </c>
      <c r="X26" s="290">
        <f>V26*W26</f>
        <v>0.25</v>
      </c>
      <c r="Y26" s="2137" t="s">
        <v>1446</v>
      </c>
      <c r="Z26" s="1720"/>
      <c r="AA26" s="1721"/>
      <c r="AB26" s="2137" t="s">
        <v>1447</v>
      </c>
      <c r="AC26" s="1720"/>
      <c r="AD26" s="1721"/>
      <c r="AE26" s="2137" t="s">
        <v>1448</v>
      </c>
      <c r="AF26" s="1720"/>
      <c r="AG26" s="1721"/>
      <c r="AH26" s="2147" t="s">
        <v>1449</v>
      </c>
      <c r="AI26" s="1720"/>
      <c r="AJ26" s="1872"/>
    </row>
    <row r="27" spans="1:36" ht="51.75" customHeight="1">
      <c r="A27" s="1653"/>
      <c r="B27" s="2065"/>
      <c r="C27" s="1679"/>
      <c r="D27" s="1722"/>
      <c r="E27" s="1722"/>
      <c r="F27" s="1722"/>
      <c r="G27" s="1648"/>
      <c r="H27" s="2043"/>
      <c r="I27" s="666" t="s">
        <v>48</v>
      </c>
      <c r="J27" s="667"/>
      <c r="K27" s="668"/>
      <c r="L27" s="668">
        <v>0.25</v>
      </c>
      <c r="M27" s="668"/>
      <c r="N27" s="668"/>
      <c r="O27" s="669">
        <v>0.25</v>
      </c>
      <c r="P27" s="668"/>
      <c r="Q27" s="668"/>
      <c r="R27" s="669">
        <v>0.25</v>
      </c>
      <c r="S27" s="668"/>
      <c r="T27" s="668"/>
      <c r="U27" s="669">
        <v>0.25</v>
      </c>
      <c r="V27" s="670">
        <f t="shared" si="7"/>
        <v>1</v>
      </c>
      <c r="W27" s="2141"/>
      <c r="X27" s="297">
        <f>+V27*W26</f>
        <v>0.25</v>
      </c>
      <c r="Y27" s="1679"/>
      <c r="Z27" s="1722"/>
      <c r="AA27" s="1648"/>
      <c r="AB27" s="1679"/>
      <c r="AC27" s="1722"/>
      <c r="AD27" s="1648"/>
      <c r="AE27" s="1679"/>
      <c r="AF27" s="1722"/>
      <c r="AG27" s="1648"/>
      <c r="AH27" s="1722"/>
      <c r="AI27" s="1722"/>
      <c r="AJ27" s="2067"/>
    </row>
    <row r="28" spans="1:36" ht="30.75" customHeight="1">
      <c r="A28" s="1653"/>
      <c r="B28" s="2143">
        <v>4</v>
      </c>
      <c r="C28" s="2149" t="s">
        <v>1450</v>
      </c>
      <c r="D28" s="1720"/>
      <c r="E28" s="1720"/>
      <c r="F28" s="1720"/>
      <c r="G28" s="1721"/>
      <c r="H28" s="2042" t="s">
        <v>79</v>
      </c>
      <c r="I28" s="654" t="s">
        <v>47</v>
      </c>
      <c r="J28" s="675"/>
      <c r="K28" s="675"/>
      <c r="L28" s="675">
        <v>0.25</v>
      </c>
      <c r="M28" s="675"/>
      <c r="N28" s="675"/>
      <c r="O28" s="675">
        <v>0.25</v>
      </c>
      <c r="P28" s="675"/>
      <c r="Q28" s="675"/>
      <c r="R28" s="675">
        <v>0.25</v>
      </c>
      <c r="S28" s="675"/>
      <c r="T28" s="675"/>
      <c r="U28" s="675">
        <v>0.25</v>
      </c>
      <c r="V28" s="672">
        <f t="shared" si="7"/>
        <v>1</v>
      </c>
      <c r="W28" s="2140">
        <v>0.25</v>
      </c>
      <c r="X28" s="290">
        <f>V28*W28</f>
        <v>0.25</v>
      </c>
      <c r="Y28" s="2137" t="s">
        <v>1451</v>
      </c>
      <c r="Z28" s="1720"/>
      <c r="AA28" s="1721"/>
      <c r="AB28" s="2137" t="s">
        <v>1452</v>
      </c>
      <c r="AC28" s="1720"/>
      <c r="AD28" s="1721"/>
      <c r="AE28" s="2137" t="s">
        <v>1453</v>
      </c>
      <c r="AF28" s="1720"/>
      <c r="AG28" s="1721"/>
      <c r="AH28" s="2147" t="s">
        <v>1454</v>
      </c>
      <c r="AI28" s="1720"/>
      <c r="AJ28" s="1872"/>
    </row>
    <row r="29" spans="1:36" ht="30.75" customHeight="1">
      <c r="A29" s="1653"/>
      <c r="B29" s="2065"/>
      <c r="C29" s="1679"/>
      <c r="D29" s="1722"/>
      <c r="E29" s="1722"/>
      <c r="F29" s="1722"/>
      <c r="G29" s="1648"/>
      <c r="H29" s="2043"/>
      <c r="I29" s="666" t="s">
        <v>48</v>
      </c>
      <c r="J29" s="667"/>
      <c r="K29" s="668"/>
      <c r="L29" s="668">
        <v>0.25</v>
      </c>
      <c r="M29" s="668"/>
      <c r="N29" s="668"/>
      <c r="O29" s="669">
        <v>0.25</v>
      </c>
      <c r="P29" s="668"/>
      <c r="Q29" s="668"/>
      <c r="R29" s="669">
        <v>0.25</v>
      </c>
      <c r="S29" s="668"/>
      <c r="T29" s="668"/>
      <c r="U29" s="669">
        <v>0.25</v>
      </c>
      <c r="V29" s="670">
        <f t="shared" si="7"/>
        <v>1</v>
      </c>
      <c r="W29" s="2141"/>
      <c r="X29" s="297">
        <f>+V29*W28</f>
        <v>0.25</v>
      </c>
      <c r="Y29" s="1679"/>
      <c r="Z29" s="1722"/>
      <c r="AA29" s="1648"/>
      <c r="AB29" s="1679"/>
      <c r="AC29" s="1722"/>
      <c r="AD29" s="1648"/>
      <c r="AE29" s="1679"/>
      <c r="AF29" s="1722"/>
      <c r="AG29" s="1648"/>
      <c r="AH29" s="1722"/>
      <c r="AI29" s="1722"/>
      <c r="AJ29" s="2067"/>
    </row>
    <row r="30" spans="1:36" ht="12.75" customHeight="1">
      <c r="A30" s="1653"/>
      <c r="B30" s="2060" t="s">
        <v>103</v>
      </c>
      <c r="C30" s="1720"/>
      <c r="D30" s="1720"/>
      <c r="E30" s="1720"/>
      <c r="F30" s="1720"/>
      <c r="G30" s="1721"/>
      <c r="H30" s="2154" t="s">
        <v>79</v>
      </c>
      <c r="I30" s="677" t="s">
        <v>47</v>
      </c>
      <c r="J30" s="678">
        <f t="shared" ref="J30:V30" si="8">+J22*$W22+J24*$W24+J26*$W26+J28*$W28</f>
        <v>0</v>
      </c>
      <c r="K30" s="678">
        <f t="shared" si="8"/>
        <v>0</v>
      </c>
      <c r="L30" s="678">
        <f t="shared" si="8"/>
        <v>0.25</v>
      </c>
      <c r="M30" s="678">
        <f t="shared" si="8"/>
        <v>0</v>
      </c>
      <c r="N30" s="678">
        <f t="shared" si="8"/>
        <v>0</v>
      </c>
      <c r="O30" s="678">
        <f t="shared" si="8"/>
        <v>0.25</v>
      </c>
      <c r="P30" s="678">
        <f t="shared" si="8"/>
        <v>0</v>
      </c>
      <c r="Q30" s="678">
        <f t="shared" si="8"/>
        <v>0</v>
      </c>
      <c r="R30" s="678">
        <f t="shared" si="8"/>
        <v>0.25</v>
      </c>
      <c r="S30" s="678">
        <f t="shared" si="8"/>
        <v>0</v>
      </c>
      <c r="T30" s="678">
        <f t="shared" si="8"/>
        <v>0</v>
      </c>
      <c r="U30" s="678">
        <f t="shared" si="8"/>
        <v>0.25</v>
      </c>
      <c r="V30" s="678">
        <f t="shared" si="8"/>
        <v>1</v>
      </c>
      <c r="W30" s="2144">
        <f>SUM(W22:W29)</f>
        <v>1</v>
      </c>
      <c r="X30" s="290">
        <f>V30*W30</f>
        <v>1</v>
      </c>
      <c r="Y30" s="2034"/>
      <c r="Z30" s="1720"/>
      <c r="AA30" s="1721"/>
      <c r="AB30" s="2034"/>
      <c r="AC30" s="1720"/>
      <c r="AD30" s="1721"/>
      <c r="AE30" s="2034"/>
      <c r="AF30" s="1720"/>
      <c r="AG30" s="1721"/>
      <c r="AH30" s="2034"/>
      <c r="AI30" s="1720"/>
      <c r="AJ30" s="1872"/>
    </row>
    <row r="31" spans="1:36" ht="12.75" customHeight="1">
      <c r="A31" s="1794"/>
      <c r="B31" s="1679"/>
      <c r="C31" s="1722"/>
      <c r="D31" s="1722"/>
      <c r="E31" s="1722"/>
      <c r="F31" s="1722"/>
      <c r="G31" s="1648"/>
      <c r="H31" s="2155"/>
      <c r="I31" s="679" t="s">
        <v>48</v>
      </c>
      <c r="J31" s="680">
        <f t="shared" ref="J31:V31" si="9">+J23*$W22+J25*$W24+J27*$W26+J29*$W28</f>
        <v>0</v>
      </c>
      <c r="K31" s="680">
        <f t="shared" si="9"/>
        <v>0</v>
      </c>
      <c r="L31" s="680">
        <f t="shared" si="9"/>
        <v>0.25</v>
      </c>
      <c r="M31" s="680">
        <f t="shared" si="9"/>
        <v>0</v>
      </c>
      <c r="N31" s="680">
        <f t="shared" si="9"/>
        <v>0</v>
      </c>
      <c r="O31" s="680">
        <f t="shared" si="9"/>
        <v>0.25</v>
      </c>
      <c r="P31" s="680">
        <f t="shared" si="9"/>
        <v>0</v>
      </c>
      <c r="Q31" s="680">
        <f t="shared" si="9"/>
        <v>0</v>
      </c>
      <c r="R31" s="680">
        <f t="shared" si="9"/>
        <v>0.25</v>
      </c>
      <c r="S31" s="680">
        <f t="shared" si="9"/>
        <v>0</v>
      </c>
      <c r="T31" s="680">
        <f t="shared" si="9"/>
        <v>0</v>
      </c>
      <c r="U31" s="680">
        <f t="shared" si="9"/>
        <v>0.25</v>
      </c>
      <c r="V31" s="680">
        <f t="shared" si="9"/>
        <v>1</v>
      </c>
      <c r="W31" s="2141"/>
      <c r="X31" s="681">
        <f>+V31*W30</f>
        <v>1</v>
      </c>
      <c r="Y31" s="1679"/>
      <c r="Z31" s="1722"/>
      <c r="AA31" s="1648"/>
      <c r="AB31" s="1679"/>
      <c r="AC31" s="1722"/>
      <c r="AD31" s="1648"/>
      <c r="AE31" s="1679"/>
      <c r="AF31" s="1722"/>
      <c r="AG31" s="1648"/>
      <c r="AH31" s="1679"/>
      <c r="AI31" s="1722"/>
      <c r="AJ31" s="2067"/>
    </row>
    <row r="32" spans="1:36" ht="12.75" customHeight="1">
      <c r="A32" s="2048" t="s">
        <v>107</v>
      </c>
      <c r="B32" s="1664"/>
      <c r="C32" s="261" t="s">
        <v>108</v>
      </c>
      <c r="D32" s="261" t="s">
        <v>109</v>
      </c>
      <c r="E32" s="261" t="s">
        <v>28</v>
      </c>
      <c r="F32" s="261" t="s">
        <v>110</v>
      </c>
      <c r="G32" s="262" t="s">
        <v>111</v>
      </c>
      <c r="H32" s="2030" t="s">
        <v>112</v>
      </c>
      <c r="I32" s="2031"/>
      <c r="J32" s="264" t="s">
        <v>63</v>
      </c>
      <c r="K32" s="264" t="s">
        <v>64</v>
      </c>
      <c r="L32" s="264" t="s">
        <v>65</v>
      </c>
      <c r="M32" s="264" t="s">
        <v>66</v>
      </c>
      <c r="N32" s="264" t="s">
        <v>67</v>
      </c>
      <c r="O32" s="264" t="s">
        <v>68</v>
      </c>
      <c r="P32" s="264" t="s">
        <v>69</v>
      </c>
      <c r="Q32" s="264" t="s">
        <v>70</v>
      </c>
      <c r="R32" s="264" t="s">
        <v>71</v>
      </c>
      <c r="S32" s="264" t="s">
        <v>72</v>
      </c>
      <c r="T32" s="264" t="s">
        <v>73</v>
      </c>
      <c r="U32" s="264" t="s">
        <v>74</v>
      </c>
      <c r="V32" s="264" t="s">
        <v>75</v>
      </c>
      <c r="W32" s="264" t="s">
        <v>76</v>
      </c>
      <c r="X32" s="264" t="s">
        <v>77</v>
      </c>
      <c r="Y32" s="2030" t="s">
        <v>113</v>
      </c>
      <c r="Z32" s="2036"/>
      <c r="AA32" s="2031"/>
      <c r="AB32" s="2030" t="s">
        <v>117</v>
      </c>
      <c r="AC32" s="2036"/>
      <c r="AD32" s="2031"/>
      <c r="AE32" s="2030" t="s">
        <v>427</v>
      </c>
      <c r="AF32" s="2036"/>
      <c r="AG32" s="2031"/>
      <c r="AH32" s="2030" t="s">
        <v>125</v>
      </c>
      <c r="AI32" s="2036"/>
      <c r="AJ32" s="2037"/>
    </row>
    <row r="33" spans="1:36" ht="19.5" customHeight="1">
      <c r="A33" s="1796"/>
      <c r="B33" s="1713"/>
      <c r="C33" s="2156" t="s">
        <v>1401</v>
      </c>
      <c r="D33" s="2156" t="s">
        <v>1455</v>
      </c>
      <c r="E33" s="2157" t="s">
        <v>1456</v>
      </c>
      <c r="F33" s="2156" t="s">
        <v>1457</v>
      </c>
      <c r="G33" s="2046" t="s">
        <v>300</v>
      </c>
      <c r="H33" s="2041" t="s">
        <v>47</v>
      </c>
      <c r="I33" s="1701"/>
      <c r="J33" s="655">
        <v>1.5000000000000002</v>
      </c>
      <c r="K33" s="655">
        <v>8.6999999999999993</v>
      </c>
      <c r="L33" s="655">
        <v>15.450000000000001</v>
      </c>
      <c r="M33" s="655">
        <v>15.450000000000001</v>
      </c>
      <c r="N33" s="655">
        <v>15.450000000000001</v>
      </c>
      <c r="O33" s="655">
        <v>15.450000000000001</v>
      </c>
      <c r="P33" s="655">
        <v>15.750000000000002</v>
      </c>
      <c r="Q33" s="655">
        <v>15</v>
      </c>
      <c r="R33" s="655">
        <v>15</v>
      </c>
      <c r="S33" s="655">
        <v>15</v>
      </c>
      <c r="T33" s="655">
        <v>15</v>
      </c>
      <c r="U33" s="655">
        <v>2.2500000000000004</v>
      </c>
      <c r="V33" s="272">
        <f t="shared" ref="V33:V34" si="10">SUM(J33:U33)</f>
        <v>150</v>
      </c>
      <c r="W33" s="2039">
        <v>0.15</v>
      </c>
      <c r="X33" s="273">
        <f>+(V33/V33)*W33</f>
        <v>0.15</v>
      </c>
      <c r="Y33" s="2073" t="s">
        <v>1404</v>
      </c>
      <c r="Z33" s="1720"/>
      <c r="AA33" s="1721"/>
      <c r="AB33" s="2073" t="s">
        <v>1404</v>
      </c>
      <c r="AC33" s="1720"/>
      <c r="AD33" s="1721"/>
      <c r="AE33" s="2073" t="s">
        <v>1404</v>
      </c>
      <c r="AF33" s="1720"/>
      <c r="AG33" s="1721"/>
      <c r="AH33" s="2073" t="s">
        <v>1404</v>
      </c>
      <c r="AI33" s="1720"/>
      <c r="AJ33" s="1721"/>
    </row>
    <row r="34" spans="1:36" ht="19.5" customHeight="1">
      <c r="A34" s="2062"/>
      <c r="B34" s="1648"/>
      <c r="C34" s="2141"/>
      <c r="D34" s="2141"/>
      <c r="E34" s="2158"/>
      <c r="F34" s="2141"/>
      <c r="G34" s="1619"/>
      <c r="H34" s="2081" t="s">
        <v>78</v>
      </c>
      <c r="I34" s="1648"/>
      <c r="J34" s="658">
        <v>1.5</v>
      </c>
      <c r="K34" s="658">
        <v>9.6</v>
      </c>
      <c r="L34" s="658">
        <v>15.45</v>
      </c>
      <c r="M34" s="659">
        <v>15</v>
      </c>
      <c r="N34" s="659">
        <v>15</v>
      </c>
      <c r="O34" s="659">
        <v>15</v>
      </c>
      <c r="P34" s="659">
        <v>16</v>
      </c>
      <c r="Q34" s="659">
        <v>15</v>
      </c>
      <c r="R34" s="659">
        <v>15</v>
      </c>
      <c r="S34" s="659">
        <v>14</v>
      </c>
      <c r="T34" s="659">
        <v>15</v>
      </c>
      <c r="U34" s="659">
        <v>4</v>
      </c>
      <c r="V34" s="282">
        <f t="shared" si="10"/>
        <v>150.55000000000001</v>
      </c>
      <c r="W34" s="1616"/>
      <c r="X34" s="273">
        <f>+V34/V33*W33</f>
        <v>0.15054999999999999</v>
      </c>
      <c r="Y34" s="1679"/>
      <c r="Z34" s="1722"/>
      <c r="AA34" s="1648"/>
      <c r="AB34" s="1679"/>
      <c r="AC34" s="1722"/>
      <c r="AD34" s="1648"/>
      <c r="AE34" s="1679"/>
      <c r="AF34" s="1722"/>
      <c r="AG34" s="1648"/>
      <c r="AH34" s="1679"/>
      <c r="AI34" s="1722"/>
      <c r="AJ34" s="1648"/>
    </row>
    <row r="35" spans="1:36" ht="19.5" customHeight="1">
      <c r="A35" s="2059" t="s">
        <v>1458</v>
      </c>
      <c r="B35" s="2047" t="s">
        <v>34</v>
      </c>
      <c r="C35" s="1700"/>
      <c r="D35" s="1700"/>
      <c r="E35" s="1700"/>
      <c r="F35" s="1700"/>
      <c r="G35" s="1700"/>
      <c r="H35" s="1700"/>
      <c r="I35" s="1700"/>
      <c r="J35" s="1700"/>
      <c r="K35" s="1700"/>
      <c r="L35" s="1700"/>
      <c r="M35" s="1700"/>
      <c r="N35" s="1700"/>
      <c r="O35" s="1700"/>
      <c r="P35" s="1700"/>
      <c r="Q35" s="1700"/>
      <c r="R35" s="1700"/>
      <c r="S35" s="1700"/>
      <c r="T35" s="1700"/>
      <c r="U35" s="1700"/>
      <c r="V35" s="1700"/>
      <c r="W35" s="1700"/>
      <c r="X35" s="1700"/>
      <c r="Y35" s="1700"/>
      <c r="Z35" s="1700"/>
      <c r="AA35" s="1700"/>
      <c r="AB35" s="1700"/>
      <c r="AC35" s="1700"/>
      <c r="AD35" s="1700"/>
      <c r="AE35" s="1700"/>
      <c r="AF35" s="1700"/>
      <c r="AG35" s="1700"/>
      <c r="AH35" s="1700"/>
      <c r="AI35" s="1700"/>
      <c r="AJ35" s="1701"/>
    </row>
    <row r="36" spans="1:36" ht="24" customHeight="1">
      <c r="A36" s="1653"/>
      <c r="B36" s="2143">
        <v>1</v>
      </c>
      <c r="C36" s="2149" t="s">
        <v>1459</v>
      </c>
      <c r="D36" s="1720"/>
      <c r="E36" s="1720"/>
      <c r="F36" s="1720"/>
      <c r="G36" s="1721"/>
      <c r="H36" s="2042" t="s">
        <v>79</v>
      </c>
      <c r="I36" s="654" t="s">
        <v>47</v>
      </c>
      <c r="J36" s="690">
        <v>0</v>
      </c>
      <c r="K36" s="690">
        <v>0.05</v>
      </c>
      <c r="L36" s="690">
        <v>0.11</v>
      </c>
      <c r="M36" s="690">
        <v>0.11</v>
      </c>
      <c r="N36" s="690">
        <v>0.11</v>
      </c>
      <c r="O36" s="690">
        <v>0.11</v>
      </c>
      <c r="P36" s="690">
        <v>0.11</v>
      </c>
      <c r="Q36" s="690">
        <v>0.1</v>
      </c>
      <c r="R36" s="690">
        <v>0.1</v>
      </c>
      <c r="S36" s="690">
        <v>0.1</v>
      </c>
      <c r="T36" s="690">
        <v>0.1</v>
      </c>
      <c r="U36" s="690"/>
      <c r="V36" s="672">
        <f t="shared" ref="V36:V45" si="11">SUM(J36:U36)</f>
        <v>0.99999999999999989</v>
      </c>
      <c r="W36" s="2140">
        <v>0.3</v>
      </c>
      <c r="X36" s="290">
        <f>V36*W36</f>
        <v>0.29999999999999993</v>
      </c>
      <c r="Y36" s="2138" t="s">
        <v>1460</v>
      </c>
      <c r="Z36" s="1720"/>
      <c r="AA36" s="1721"/>
      <c r="AB36" s="2137" t="s">
        <v>1461</v>
      </c>
      <c r="AC36" s="1720"/>
      <c r="AD36" s="1721"/>
      <c r="AE36" s="2137" t="s">
        <v>1462</v>
      </c>
      <c r="AF36" s="1720"/>
      <c r="AG36" s="1721"/>
      <c r="AH36" s="2146" t="s">
        <v>1463</v>
      </c>
      <c r="AI36" s="1720"/>
      <c r="AJ36" s="1721"/>
    </row>
    <row r="37" spans="1:36" ht="24" customHeight="1">
      <c r="A37" s="1653"/>
      <c r="B37" s="2065"/>
      <c r="C37" s="1679"/>
      <c r="D37" s="1722"/>
      <c r="E37" s="1722"/>
      <c r="F37" s="1722"/>
      <c r="G37" s="1648"/>
      <c r="H37" s="2043"/>
      <c r="I37" s="666" t="s">
        <v>48</v>
      </c>
      <c r="J37" s="667">
        <v>0</v>
      </c>
      <c r="K37" s="668">
        <v>0.05</v>
      </c>
      <c r="L37" s="668">
        <v>0.11</v>
      </c>
      <c r="M37" s="668">
        <v>0.11</v>
      </c>
      <c r="N37" s="668">
        <v>0.11</v>
      </c>
      <c r="O37" s="668">
        <v>0.11</v>
      </c>
      <c r="P37" s="669">
        <v>0.11</v>
      </c>
      <c r="Q37" s="669">
        <v>0.1</v>
      </c>
      <c r="R37" s="669">
        <v>0.1</v>
      </c>
      <c r="S37" s="669">
        <v>0.08</v>
      </c>
      <c r="T37" s="669">
        <v>0.09</v>
      </c>
      <c r="U37" s="669">
        <v>0.03</v>
      </c>
      <c r="V37" s="670">
        <f t="shared" si="11"/>
        <v>0.99999999999999989</v>
      </c>
      <c r="W37" s="2141"/>
      <c r="X37" s="297">
        <f>+V37*W36</f>
        <v>0.29999999999999993</v>
      </c>
      <c r="Y37" s="1679"/>
      <c r="Z37" s="1722"/>
      <c r="AA37" s="1648"/>
      <c r="AB37" s="1679"/>
      <c r="AC37" s="1722"/>
      <c r="AD37" s="1648"/>
      <c r="AE37" s="1679"/>
      <c r="AF37" s="1722"/>
      <c r="AG37" s="1648"/>
      <c r="AH37" s="1679"/>
      <c r="AI37" s="1722"/>
      <c r="AJ37" s="1648"/>
    </row>
    <row r="38" spans="1:36" ht="24" customHeight="1">
      <c r="A38" s="1653"/>
      <c r="B38" s="2143">
        <v>2</v>
      </c>
      <c r="C38" s="2149" t="s">
        <v>1464</v>
      </c>
      <c r="D38" s="1720"/>
      <c r="E38" s="1720"/>
      <c r="F38" s="1720"/>
      <c r="G38" s="1721"/>
      <c r="H38" s="2042" t="s">
        <v>79</v>
      </c>
      <c r="I38" s="654" t="s">
        <v>47</v>
      </c>
      <c r="J38" s="675">
        <v>0</v>
      </c>
      <c r="K38" s="675">
        <v>0.05</v>
      </c>
      <c r="L38" s="675">
        <v>0.11</v>
      </c>
      <c r="M38" s="675">
        <v>0.11</v>
      </c>
      <c r="N38" s="675">
        <v>0.11</v>
      </c>
      <c r="O38" s="675">
        <v>0.11</v>
      </c>
      <c r="P38" s="675">
        <v>0.11</v>
      </c>
      <c r="Q38" s="675">
        <v>0.1</v>
      </c>
      <c r="R38" s="675">
        <v>0.1</v>
      </c>
      <c r="S38" s="675">
        <v>0.1</v>
      </c>
      <c r="T38" s="675">
        <v>0.1</v>
      </c>
      <c r="U38" s="675"/>
      <c r="V38" s="672">
        <f t="shared" si="11"/>
        <v>0.99999999999999989</v>
      </c>
      <c r="W38" s="2140">
        <v>0.2</v>
      </c>
      <c r="X38" s="290">
        <f>V38*W38</f>
        <v>0.19999999999999998</v>
      </c>
      <c r="Y38" s="2138" t="s">
        <v>1465</v>
      </c>
      <c r="Z38" s="1720"/>
      <c r="AA38" s="1721"/>
      <c r="AB38" s="2137" t="s">
        <v>1466</v>
      </c>
      <c r="AC38" s="1720"/>
      <c r="AD38" s="1721"/>
      <c r="AE38" s="2137" t="s">
        <v>1467</v>
      </c>
      <c r="AF38" s="1720"/>
      <c r="AG38" s="1721"/>
      <c r="AH38" s="2146"/>
      <c r="AI38" s="1720"/>
      <c r="AJ38" s="1721"/>
    </row>
    <row r="39" spans="1:36" ht="24" customHeight="1">
      <c r="A39" s="1653"/>
      <c r="B39" s="2065"/>
      <c r="C39" s="1679"/>
      <c r="D39" s="1722"/>
      <c r="E39" s="1722"/>
      <c r="F39" s="1722"/>
      <c r="G39" s="1648"/>
      <c r="H39" s="2043"/>
      <c r="I39" s="666" t="s">
        <v>48</v>
      </c>
      <c r="J39" s="667">
        <v>0</v>
      </c>
      <c r="K39" s="668">
        <v>0.05</v>
      </c>
      <c r="L39" s="668">
        <v>0.11</v>
      </c>
      <c r="M39" s="668">
        <v>0.11</v>
      </c>
      <c r="N39" s="668">
        <v>0.11</v>
      </c>
      <c r="O39" s="668">
        <v>0.11</v>
      </c>
      <c r="P39" s="669">
        <v>0.11</v>
      </c>
      <c r="Q39" s="669">
        <v>0.1</v>
      </c>
      <c r="R39" s="669">
        <v>0.1</v>
      </c>
      <c r="S39" s="669">
        <v>0.08</v>
      </c>
      <c r="T39" s="669">
        <v>0.1</v>
      </c>
      <c r="U39" s="669">
        <v>0.02</v>
      </c>
      <c r="V39" s="670">
        <f t="shared" si="11"/>
        <v>0.99999999999999989</v>
      </c>
      <c r="W39" s="2141"/>
      <c r="X39" s="297">
        <f>+V39*W38</f>
        <v>0.19999999999999998</v>
      </c>
      <c r="Y39" s="1679"/>
      <c r="Z39" s="1722"/>
      <c r="AA39" s="1648"/>
      <c r="AB39" s="1679"/>
      <c r="AC39" s="1722"/>
      <c r="AD39" s="1648"/>
      <c r="AE39" s="1679"/>
      <c r="AF39" s="1722"/>
      <c r="AG39" s="1648"/>
      <c r="AH39" s="1679"/>
      <c r="AI39" s="1722"/>
      <c r="AJ39" s="1648"/>
    </row>
    <row r="40" spans="1:36" ht="24" customHeight="1">
      <c r="A40" s="1653"/>
      <c r="B40" s="2143">
        <v>3</v>
      </c>
      <c r="C40" s="2149" t="s">
        <v>1468</v>
      </c>
      <c r="D40" s="1720"/>
      <c r="E40" s="1720"/>
      <c r="F40" s="1720"/>
      <c r="G40" s="1721"/>
      <c r="H40" s="2042" t="s">
        <v>79</v>
      </c>
      <c r="I40" s="654" t="s">
        <v>47</v>
      </c>
      <c r="J40" s="675">
        <v>0.05</v>
      </c>
      <c r="K40" s="675">
        <v>0.09</v>
      </c>
      <c r="L40" s="675">
        <v>0.09</v>
      </c>
      <c r="M40" s="675">
        <v>0.09</v>
      </c>
      <c r="N40" s="675">
        <v>0.09</v>
      </c>
      <c r="O40" s="675">
        <v>0.09</v>
      </c>
      <c r="P40" s="675">
        <v>0.09</v>
      </c>
      <c r="Q40" s="675">
        <v>0.09</v>
      </c>
      <c r="R40" s="675">
        <v>0.09</v>
      </c>
      <c r="S40" s="675">
        <v>0.09</v>
      </c>
      <c r="T40" s="675">
        <v>0.09</v>
      </c>
      <c r="U40" s="675">
        <v>0.05</v>
      </c>
      <c r="V40" s="672">
        <f t="shared" si="11"/>
        <v>0.99999999999999989</v>
      </c>
      <c r="W40" s="2140">
        <v>0.2</v>
      </c>
      <c r="X40" s="290">
        <f>V40*W40</f>
        <v>0.19999999999999998</v>
      </c>
      <c r="Y40" s="2138" t="s">
        <v>1469</v>
      </c>
      <c r="Z40" s="1720"/>
      <c r="AA40" s="1721"/>
      <c r="AB40" s="2137" t="s">
        <v>1470</v>
      </c>
      <c r="AC40" s="1720"/>
      <c r="AD40" s="1721"/>
      <c r="AE40" s="2137" t="s">
        <v>1471</v>
      </c>
      <c r="AF40" s="1720"/>
      <c r="AG40" s="1721"/>
      <c r="AH40" s="2137" t="s">
        <v>1472</v>
      </c>
      <c r="AI40" s="1720"/>
      <c r="AJ40" s="1721"/>
    </row>
    <row r="41" spans="1:36" ht="24" customHeight="1">
      <c r="A41" s="1653"/>
      <c r="B41" s="2065"/>
      <c r="C41" s="1679"/>
      <c r="D41" s="1722"/>
      <c r="E41" s="1722"/>
      <c r="F41" s="1722"/>
      <c r="G41" s="1648"/>
      <c r="H41" s="2043"/>
      <c r="I41" s="666" t="s">
        <v>48</v>
      </c>
      <c r="J41" s="667">
        <v>0.05</v>
      </c>
      <c r="K41" s="668">
        <v>0.12</v>
      </c>
      <c r="L41" s="668">
        <v>0.06</v>
      </c>
      <c r="M41" s="668">
        <v>0.09</v>
      </c>
      <c r="N41" s="668">
        <v>0.09</v>
      </c>
      <c r="O41" s="668">
        <v>0.09</v>
      </c>
      <c r="P41" s="669">
        <v>0.09</v>
      </c>
      <c r="Q41" s="669">
        <v>0.09</v>
      </c>
      <c r="R41" s="669">
        <v>0.09</v>
      </c>
      <c r="S41" s="669">
        <v>0.1</v>
      </c>
      <c r="T41" s="669">
        <v>0.09</v>
      </c>
      <c r="U41" s="669">
        <v>0.04</v>
      </c>
      <c r="V41" s="670">
        <f t="shared" si="11"/>
        <v>0.99999999999999978</v>
      </c>
      <c r="W41" s="2141"/>
      <c r="X41" s="297">
        <f>+V41*W40</f>
        <v>0.19999999999999996</v>
      </c>
      <c r="Y41" s="1679"/>
      <c r="Z41" s="1722"/>
      <c r="AA41" s="1648"/>
      <c r="AB41" s="1679"/>
      <c r="AC41" s="1722"/>
      <c r="AD41" s="1648"/>
      <c r="AE41" s="1679"/>
      <c r="AF41" s="1722"/>
      <c r="AG41" s="1648"/>
      <c r="AH41" s="1679"/>
      <c r="AI41" s="1722"/>
      <c r="AJ41" s="1648"/>
    </row>
    <row r="42" spans="1:36" ht="24" customHeight="1">
      <c r="A42" s="1653"/>
      <c r="B42" s="2143">
        <v>4</v>
      </c>
      <c r="C42" s="2149" t="s">
        <v>1473</v>
      </c>
      <c r="D42" s="1720"/>
      <c r="E42" s="1720"/>
      <c r="F42" s="1720"/>
      <c r="G42" s="1721"/>
      <c r="H42" s="2042" t="s">
        <v>79</v>
      </c>
      <c r="I42" s="654" t="s">
        <v>47</v>
      </c>
      <c r="J42" s="675">
        <v>0</v>
      </c>
      <c r="K42" s="675">
        <v>0.05</v>
      </c>
      <c r="L42" s="675">
        <v>0.1</v>
      </c>
      <c r="M42" s="675">
        <v>0.1</v>
      </c>
      <c r="N42" s="675">
        <v>0.1</v>
      </c>
      <c r="O42" s="675">
        <v>0.1</v>
      </c>
      <c r="P42" s="675">
        <v>0.11</v>
      </c>
      <c r="Q42" s="675">
        <v>0.11</v>
      </c>
      <c r="R42" s="675">
        <v>0.11</v>
      </c>
      <c r="S42" s="675">
        <v>0.11</v>
      </c>
      <c r="T42" s="675">
        <v>0.11</v>
      </c>
      <c r="U42" s="675"/>
      <c r="V42" s="672">
        <f t="shared" si="11"/>
        <v>0.99999999999999989</v>
      </c>
      <c r="W42" s="2140">
        <v>0.2</v>
      </c>
      <c r="X42" s="290">
        <f>V42*W42</f>
        <v>0.19999999999999998</v>
      </c>
      <c r="Y42" s="2138" t="s">
        <v>1474</v>
      </c>
      <c r="Z42" s="1720"/>
      <c r="AA42" s="1721"/>
      <c r="AB42" s="2137" t="s">
        <v>1475</v>
      </c>
      <c r="AC42" s="1720"/>
      <c r="AD42" s="1721"/>
      <c r="AE42" s="2137" t="s">
        <v>1476</v>
      </c>
      <c r="AF42" s="1720"/>
      <c r="AG42" s="1721"/>
      <c r="AH42" s="2137" t="s">
        <v>1477</v>
      </c>
      <c r="AI42" s="1720"/>
      <c r="AJ42" s="1721"/>
    </row>
    <row r="43" spans="1:36" ht="24" customHeight="1">
      <c r="A43" s="1653"/>
      <c r="B43" s="2065"/>
      <c r="C43" s="1679"/>
      <c r="D43" s="1722"/>
      <c r="E43" s="1722"/>
      <c r="F43" s="1722"/>
      <c r="G43" s="1648"/>
      <c r="H43" s="2043"/>
      <c r="I43" s="666" t="s">
        <v>48</v>
      </c>
      <c r="J43" s="667">
        <v>0</v>
      </c>
      <c r="K43" s="668">
        <v>0.05</v>
      </c>
      <c r="L43" s="668">
        <v>0.1</v>
      </c>
      <c r="M43" s="668">
        <v>0.1</v>
      </c>
      <c r="N43" s="668">
        <v>0.1</v>
      </c>
      <c r="O43" s="668">
        <v>0.1</v>
      </c>
      <c r="P43" s="669">
        <v>0.11</v>
      </c>
      <c r="Q43" s="669">
        <v>0.11</v>
      </c>
      <c r="R43" s="669">
        <v>0.11</v>
      </c>
      <c r="S43" s="669">
        <v>0.11</v>
      </c>
      <c r="T43" s="669">
        <v>0.11</v>
      </c>
      <c r="U43" s="668"/>
      <c r="V43" s="670">
        <f t="shared" si="11"/>
        <v>0.99999999999999989</v>
      </c>
      <c r="W43" s="2141"/>
      <c r="X43" s="297">
        <f>+V43*W42</f>
        <v>0.19999999999999998</v>
      </c>
      <c r="Y43" s="1679"/>
      <c r="Z43" s="1722"/>
      <c r="AA43" s="1648"/>
      <c r="AB43" s="1679"/>
      <c r="AC43" s="1722"/>
      <c r="AD43" s="1648"/>
      <c r="AE43" s="1679"/>
      <c r="AF43" s="1722"/>
      <c r="AG43" s="1648"/>
      <c r="AH43" s="1679"/>
      <c r="AI43" s="1722"/>
      <c r="AJ43" s="1648"/>
    </row>
    <row r="44" spans="1:36" ht="24" customHeight="1">
      <c r="A44" s="1653"/>
      <c r="B44" s="2143">
        <v>5</v>
      </c>
      <c r="C44" s="2149" t="s">
        <v>1478</v>
      </c>
      <c r="D44" s="1720"/>
      <c r="E44" s="1720"/>
      <c r="F44" s="1720"/>
      <c r="G44" s="1721"/>
      <c r="H44" s="2042" t="s">
        <v>79</v>
      </c>
      <c r="I44" s="654" t="s">
        <v>47</v>
      </c>
      <c r="J44" s="671">
        <v>0</v>
      </c>
      <c r="K44" s="671">
        <v>0.05</v>
      </c>
      <c r="L44" s="675">
        <v>0.1</v>
      </c>
      <c r="M44" s="675">
        <v>0.1</v>
      </c>
      <c r="N44" s="675">
        <v>0.1</v>
      </c>
      <c r="O44" s="675">
        <v>0.1</v>
      </c>
      <c r="P44" s="675">
        <v>0.1</v>
      </c>
      <c r="Q44" s="675">
        <v>0.1</v>
      </c>
      <c r="R44" s="675">
        <v>0.1</v>
      </c>
      <c r="S44" s="675">
        <v>0.1</v>
      </c>
      <c r="T44" s="675">
        <v>0.1</v>
      </c>
      <c r="U44" s="675">
        <v>0.05</v>
      </c>
      <c r="V44" s="672">
        <f t="shared" si="11"/>
        <v>0.99999999999999989</v>
      </c>
      <c r="W44" s="2140">
        <v>0.1</v>
      </c>
      <c r="X44" s="290">
        <f>V44*W44</f>
        <v>9.9999999999999992E-2</v>
      </c>
      <c r="Y44" s="2138" t="s">
        <v>1479</v>
      </c>
      <c r="Z44" s="1720"/>
      <c r="AA44" s="1721"/>
      <c r="AB44" s="2137" t="s">
        <v>1479</v>
      </c>
      <c r="AC44" s="1720"/>
      <c r="AD44" s="1721"/>
      <c r="AE44" s="2137" t="s">
        <v>1479</v>
      </c>
      <c r="AF44" s="1720"/>
      <c r="AG44" s="1721"/>
      <c r="AH44" s="2137" t="s">
        <v>1479</v>
      </c>
      <c r="AI44" s="1720"/>
      <c r="AJ44" s="1721"/>
    </row>
    <row r="45" spans="1:36" ht="24" customHeight="1">
      <c r="A45" s="1653"/>
      <c r="B45" s="2065"/>
      <c r="C45" s="1679"/>
      <c r="D45" s="1722"/>
      <c r="E45" s="1722"/>
      <c r="F45" s="1722"/>
      <c r="G45" s="1648"/>
      <c r="H45" s="2043"/>
      <c r="I45" s="666" t="s">
        <v>48</v>
      </c>
      <c r="J45" s="667">
        <v>0</v>
      </c>
      <c r="K45" s="668">
        <v>0.05</v>
      </c>
      <c r="L45" s="668">
        <v>0.1</v>
      </c>
      <c r="M45" s="668">
        <v>0.1</v>
      </c>
      <c r="N45" s="668">
        <v>0.1</v>
      </c>
      <c r="O45" s="668">
        <v>0.1</v>
      </c>
      <c r="P45" s="669">
        <v>0.1</v>
      </c>
      <c r="Q45" s="669">
        <v>0.1</v>
      </c>
      <c r="R45" s="669">
        <v>0.1</v>
      </c>
      <c r="S45" s="669">
        <v>0.1</v>
      </c>
      <c r="T45" s="669">
        <v>0.1</v>
      </c>
      <c r="U45" s="669">
        <v>0.05</v>
      </c>
      <c r="V45" s="670">
        <f t="shared" si="11"/>
        <v>0.99999999999999989</v>
      </c>
      <c r="W45" s="2141"/>
      <c r="X45" s="297">
        <f>+V45*W44</f>
        <v>9.9999999999999992E-2</v>
      </c>
      <c r="Y45" s="1679"/>
      <c r="Z45" s="1722"/>
      <c r="AA45" s="1648"/>
      <c r="AB45" s="1679"/>
      <c r="AC45" s="1722"/>
      <c r="AD45" s="1648"/>
      <c r="AE45" s="1679"/>
      <c r="AF45" s="1722"/>
      <c r="AG45" s="1648"/>
      <c r="AH45" s="1679"/>
      <c r="AI45" s="1722"/>
      <c r="AJ45" s="1648"/>
    </row>
    <row r="46" spans="1:36" ht="12.75" customHeight="1">
      <c r="A46" s="1653"/>
      <c r="B46" s="2060" t="s">
        <v>103</v>
      </c>
      <c r="C46" s="1720"/>
      <c r="D46" s="1720"/>
      <c r="E46" s="1720"/>
      <c r="F46" s="1720"/>
      <c r="G46" s="1721"/>
      <c r="H46" s="2154" t="s">
        <v>79</v>
      </c>
      <c r="I46" s="677" t="s">
        <v>47</v>
      </c>
      <c r="J46" s="678">
        <f t="shared" ref="J46:V46" si="12">+J36*$W36+J38*$W38+J40*$W40+J42*$W42+J44*$W44</f>
        <v>1.0000000000000002E-2</v>
      </c>
      <c r="K46" s="678">
        <f t="shared" si="12"/>
        <v>5.7999999999999996E-2</v>
      </c>
      <c r="L46" s="678">
        <f t="shared" si="12"/>
        <v>0.10300000000000001</v>
      </c>
      <c r="M46" s="678">
        <f t="shared" si="12"/>
        <v>0.10300000000000001</v>
      </c>
      <c r="N46" s="678">
        <f t="shared" si="12"/>
        <v>0.10300000000000001</v>
      </c>
      <c r="O46" s="678">
        <f t="shared" si="12"/>
        <v>0.10300000000000001</v>
      </c>
      <c r="P46" s="678">
        <f t="shared" si="12"/>
        <v>0.10500000000000001</v>
      </c>
      <c r="Q46" s="678">
        <f t="shared" si="12"/>
        <v>0.1</v>
      </c>
      <c r="R46" s="678">
        <f t="shared" si="12"/>
        <v>0.1</v>
      </c>
      <c r="S46" s="678">
        <f t="shared" si="12"/>
        <v>0.1</v>
      </c>
      <c r="T46" s="678">
        <f t="shared" si="12"/>
        <v>0.1</v>
      </c>
      <c r="U46" s="678">
        <f t="shared" si="12"/>
        <v>1.5000000000000003E-2</v>
      </c>
      <c r="V46" s="678">
        <f t="shared" si="12"/>
        <v>0.99999999999999978</v>
      </c>
      <c r="W46" s="2144">
        <f>SUM(W36:W45)</f>
        <v>0.99999999999999989</v>
      </c>
      <c r="X46" s="290">
        <f>V46*W46</f>
        <v>0.99999999999999967</v>
      </c>
      <c r="Y46" s="2034"/>
      <c r="Z46" s="1720"/>
      <c r="AA46" s="1721"/>
      <c r="AB46" s="2034"/>
      <c r="AC46" s="1720"/>
      <c r="AD46" s="1721"/>
      <c r="AE46" s="2034"/>
      <c r="AF46" s="1720"/>
      <c r="AG46" s="1721"/>
      <c r="AH46" s="2034"/>
      <c r="AI46" s="1720"/>
      <c r="AJ46" s="1872"/>
    </row>
    <row r="47" spans="1:36" ht="12.75" customHeight="1">
      <c r="A47" s="1794"/>
      <c r="B47" s="1679"/>
      <c r="C47" s="1722"/>
      <c r="D47" s="1722"/>
      <c r="E47" s="1722"/>
      <c r="F47" s="1722"/>
      <c r="G47" s="1648"/>
      <c r="H47" s="2155"/>
      <c r="I47" s="679" t="s">
        <v>48</v>
      </c>
      <c r="J47" s="680">
        <f t="shared" ref="J47:V47" si="13">+J37*$W36+J39*$W38+J41*$W40+J43*$W42+J45*$W44</f>
        <v>1.0000000000000002E-2</v>
      </c>
      <c r="K47" s="680">
        <f t="shared" si="13"/>
        <v>6.4000000000000001E-2</v>
      </c>
      <c r="L47" s="680">
        <f t="shared" si="13"/>
        <v>9.7000000000000003E-2</v>
      </c>
      <c r="M47" s="680">
        <f t="shared" si="13"/>
        <v>0.10300000000000001</v>
      </c>
      <c r="N47" s="680">
        <f t="shared" si="13"/>
        <v>0.10300000000000001</v>
      </c>
      <c r="O47" s="680">
        <f t="shared" si="13"/>
        <v>0.10300000000000001</v>
      </c>
      <c r="P47" s="680">
        <f t="shared" si="13"/>
        <v>0.10500000000000001</v>
      </c>
      <c r="Q47" s="680">
        <f t="shared" si="13"/>
        <v>0.1</v>
      </c>
      <c r="R47" s="680">
        <f t="shared" si="13"/>
        <v>0.1</v>
      </c>
      <c r="S47" s="680">
        <f t="shared" si="13"/>
        <v>9.1999999999999998E-2</v>
      </c>
      <c r="T47" s="680">
        <f t="shared" si="13"/>
        <v>9.7000000000000003E-2</v>
      </c>
      <c r="U47" s="680">
        <f t="shared" si="13"/>
        <v>2.5999999999999999E-2</v>
      </c>
      <c r="V47" s="680">
        <f t="shared" si="13"/>
        <v>0.99999999999999978</v>
      </c>
      <c r="W47" s="2141"/>
      <c r="X47" s="681">
        <f>+V47*W46</f>
        <v>0.99999999999999967</v>
      </c>
      <c r="Y47" s="1679"/>
      <c r="Z47" s="1722"/>
      <c r="AA47" s="1648"/>
      <c r="AB47" s="1679"/>
      <c r="AC47" s="1722"/>
      <c r="AD47" s="1648"/>
      <c r="AE47" s="1679"/>
      <c r="AF47" s="1722"/>
      <c r="AG47" s="1648"/>
      <c r="AH47" s="1679"/>
      <c r="AI47" s="1722"/>
      <c r="AJ47" s="2067"/>
    </row>
    <row r="48" spans="1:36" ht="12.75" customHeight="1">
      <c r="A48" s="2048" t="s">
        <v>107</v>
      </c>
      <c r="B48" s="1664"/>
      <c r="C48" s="261" t="s">
        <v>108</v>
      </c>
      <c r="D48" s="261" t="s">
        <v>109</v>
      </c>
      <c r="E48" s="261" t="s">
        <v>28</v>
      </c>
      <c r="F48" s="261" t="s">
        <v>110</v>
      </c>
      <c r="G48" s="262" t="s">
        <v>111</v>
      </c>
      <c r="H48" s="2030" t="s">
        <v>112</v>
      </c>
      <c r="I48" s="2031"/>
      <c r="J48" s="264" t="s">
        <v>63</v>
      </c>
      <c r="K48" s="264" t="s">
        <v>64</v>
      </c>
      <c r="L48" s="264" t="s">
        <v>65</v>
      </c>
      <c r="M48" s="264" t="s">
        <v>66</v>
      </c>
      <c r="N48" s="264" t="s">
        <v>67</v>
      </c>
      <c r="O48" s="264" t="s">
        <v>68</v>
      </c>
      <c r="P48" s="264" t="s">
        <v>69</v>
      </c>
      <c r="Q48" s="264" t="s">
        <v>70</v>
      </c>
      <c r="R48" s="264" t="s">
        <v>71</v>
      </c>
      <c r="S48" s="264" t="s">
        <v>72</v>
      </c>
      <c r="T48" s="264" t="s">
        <v>73</v>
      </c>
      <c r="U48" s="264" t="s">
        <v>74</v>
      </c>
      <c r="V48" s="264" t="s">
        <v>75</v>
      </c>
      <c r="W48" s="264" t="s">
        <v>76</v>
      </c>
      <c r="X48" s="264" t="s">
        <v>77</v>
      </c>
      <c r="Y48" s="2030" t="s">
        <v>113</v>
      </c>
      <c r="Z48" s="2036"/>
      <c r="AA48" s="2031"/>
      <c r="AB48" s="2030" t="s">
        <v>117</v>
      </c>
      <c r="AC48" s="2036"/>
      <c r="AD48" s="2031"/>
      <c r="AE48" s="2030" t="s">
        <v>427</v>
      </c>
      <c r="AF48" s="2036"/>
      <c r="AG48" s="2031"/>
      <c r="AH48" s="2030" t="s">
        <v>125</v>
      </c>
      <c r="AI48" s="2036"/>
      <c r="AJ48" s="2037"/>
    </row>
    <row r="49" spans="1:36" ht="23.25" customHeight="1">
      <c r="A49" s="1796"/>
      <c r="B49" s="1713"/>
      <c r="C49" s="2156" t="s">
        <v>1401</v>
      </c>
      <c r="D49" s="2156" t="s">
        <v>1480</v>
      </c>
      <c r="E49" s="2161">
        <v>84000</v>
      </c>
      <c r="F49" s="2156" t="s">
        <v>1481</v>
      </c>
      <c r="G49" s="2046" t="s">
        <v>300</v>
      </c>
      <c r="H49" s="2041" t="s">
        <v>47</v>
      </c>
      <c r="I49" s="1701"/>
      <c r="J49" s="655">
        <v>235.3176</v>
      </c>
      <c r="K49" s="655">
        <v>2915.4384</v>
      </c>
      <c r="L49" s="655">
        <v>8776.9920000000002</v>
      </c>
      <c r="M49" s="655">
        <v>9197.7480000000014</v>
      </c>
      <c r="N49" s="655">
        <v>8357.7479999999996</v>
      </c>
      <c r="O49" s="655">
        <v>6679.7639999999992</v>
      </c>
      <c r="P49" s="655">
        <v>7310.0663999999997</v>
      </c>
      <c r="Q49" s="655">
        <v>8023.0583999999999</v>
      </c>
      <c r="R49" s="655">
        <v>9071.7983999999997</v>
      </c>
      <c r="S49" s="655">
        <v>8062.5887999999995</v>
      </c>
      <c r="T49" s="655">
        <v>7810.7399999999989</v>
      </c>
      <c r="U49" s="655">
        <v>7558.74</v>
      </c>
      <c r="V49" s="272">
        <f t="shared" ref="V49:V50" si="14">SUM(J49:U49)</f>
        <v>84000.000000000015</v>
      </c>
      <c r="W49" s="2039">
        <v>0.2</v>
      </c>
      <c r="X49" s="273">
        <f>+(V49/V49)*W49</f>
        <v>0.2</v>
      </c>
      <c r="Y49" s="2073" t="s">
        <v>1482</v>
      </c>
      <c r="Z49" s="1720"/>
      <c r="AA49" s="1721"/>
      <c r="AB49" s="2073" t="s">
        <v>1483</v>
      </c>
      <c r="AC49" s="1720"/>
      <c r="AD49" s="1721"/>
      <c r="AE49" s="2073" t="s">
        <v>1484</v>
      </c>
      <c r="AF49" s="1720"/>
      <c r="AG49" s="1721"/>
      <c r="AH49" s="2145" t="s">
        <v>1485</v>
      </c>
      <c r="AI49" s="1720"/>
      <c r="AJ49" s="1721"/>
    </row>
    <row r="50" spans="1:36" ht="23.25" customHeight="1">
      <c r="A50" s="2062"/>
      <c r="B50" s="1648"/>
      <c r="C50" s="2141"/>
      <c r="D50" s="2141"/>
      <c r="E50" s="2158"/>
      <c r="F50" s="2141"/>
      <c r="G50" s="1619"/>
      <c r="H50" s="2081" t="s">
        <v>78</v>
      </c>
      <c r="I50" s="1648"/>
      <c r="J50" s="658">
        <v>398</v>
      </c>
      <c r="K50" s="658">
        <v>4610</v>
      </c>
      <c r="L50" s="658">
        <v>2645</v>
      </c>
      <c r="M50" s="658">
        <v>3077</v>
      </c>
      <c r="N50" s="658">
        <v>8230</v>
      </c>
      <c r="O50" s="658">
        <v>7515</v>
      </c>
      <c r="P50" s="659">
        <v>8189</v>
      </c>
      <c r="Q50" s="659">
        <v>5160</v>
      </c>
      <c r="R50" s="659">
        <v>5722</v>
      </c>
      <c r="S50" s="659">
        <v>7555</v>
      </c>
      <c r="T50" s="659">
        <v>9615</v>
      </c>
      <c r="U50" s="659">
        <v>9983</v>
      </c>
      <c r="V50" s="282">
        <f t="shared" si="14"/>
        <v>72699</v>
      </c>
      <c r="W50" s="1616"/>
      <c r="X50" s="273">
        <f>+V50/V49*W49</f>
        <v>0.17309285714285713</v>
      </c>
      <c r="Y50" s="1679"/>
      <c r="Z50" s="1722"/>
      <c r="AA50" s="1648"/>
      <c r="AB50" s="1679"/>
      <c r="AC50" s="1722"/>
      <c r="AD50" s="1648"/>
      <c r="AE50" s="1679"/>
      <c r="AF50" s="1722"/>
      <c r="AG50" s="1648"/>
      <c r="AH50" s="1722"/>
      <c r="AI50" s="1722"/>
      <c r="AJ50" s="1648"/>
    </row>
    <row r="51" spans="1:36" ht="19.5" customHeight="1">
      <c r="A51" s="2059" t="s">
        <v>1486</v>
      </c>
      <c r="B51" s="2047" t="s">
        <v>34</v>
      </c>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874"/>
    </row>
    <row r="52" spans="1:36" ht="21.75" customHeight="1">
      <c r="A52" s="1653"/>
      <c r="B52" s="2143">
        <v>1</v>
      </c>
      <c r="C52" s="2057" t="s">
        <v>1487</v>
      </c>
      <c r="D52" s="1720"/>
      <c r="E52" s="1720"/>
      <c r="F52" s="1720"/>
      <c r="G52" s="1721"/>
      <c r="H52" s="2042" t="s">
        <v>79</v>
      </c>
      <c r="I52" s="654" t="s">
        <v>47</v>
      </c>
      <c r="J52" s="376">
        <v>5.0000000000000001E-3</v>
      </c>
      <c r="K52" s="376">
        <v>0.04</v>
      </c>
      <c r="L52" s="376">
        <v>0.104</v>
      </c>
      <c r="M52" s="376">
        <v>0.114</v>
      </c>
      <c r="N52" s="376">
        <v>9.4E-2</v>
      </c>
      <c r="O52" s="376">
        <v>9.4E-2</v>
      </c>
      <c r="P52" s="695">
        <v>0.109</v>
      </c>
      <c r="Q52" s="695">
        <v>0.106</v>
      </c>
      <c r="R52" s="695">
        <v>0.106</v>
      </c>
      <c r="S52" s="695">
        <v>8.2000000000000003E-2</v>
      </c>
      <c r="T52" s="376">
        <v>7.5999999999999998E-2</v>
      </c>
      <c r="U52" s="376">
        <v>7.0000000000000007E-2</v>
      </c>
      <c r="V52" s="672">
        <f t="shared" ref="V52:V69" si="15">SUM(J52:U52)</f>
        <v>0.99999999999999978</v>
      </c>
      <c r="W52" s="2140">
        <v>0.42080000000000001</v>
      </c>
      <c r="X52" s="290">
        <f>V52*W52</f>
        <v>0.4207999999999999</v>
      </c>
      <c r="Y52" s="2142" t="s">
        <v>1488</v>
      </c>
      <c r="Z52" s="1720"/>
      <c r="AA52" s="1721"/>
      <c r="AB52" s="2139" t="s">
        <v>1489</v>
      </c>
      <c r="AC52" s="1720"/>
      <c r="AD52" s="1721"/>
      <c r="AE52" s="2139" t="s">
        <v>1490</v>
      </c>
      <c r="AF52" s="1720"/>
      <c r="AG52" s="1721"/>
      <c r="AH52" s="2139" t="s">
        <v>1491</v>
      </c>
      <c r="AI52" s="1720"/>
      <c r="AJ52" s="1872"/>
    </row>
    <row r="53" spans="1:36" ht="21.75" customHeight="1">
      <c r="A53" s="1653"/>
      <c r="B53" s="2065"/>
      <c r="C53" s="1679"/>
      <c r="D53" s="1722"/>
      <c r="E53" s="1722"/>
      <c r="F53" s="1722"/>
      <c r="G53" s="1648"/>
      <c r="H53" s="2043"/>
      <c r="I53" s="666" t="s">
        <v>48</v>
      </c>
      <c r="J53" s="667">
        <v>1.0699999999999999E-2</v>
      </c>
      <c r="K53" s="668">
        <v>0.1017</v>
      </c>
      <c r="L53" s="668">
        <v>5.7599999999999998E-2</v>
      </c>
      <c r="M53" s="668">
        <v>5.4300000000000001E-2</v>
      </c>
      <c r="N53" s="668">
        <v>9.3799999999999994E-2</v>
      </c>
      <c r="O53" s="668">
        <v>0.1027</v>
      </c>
      <c r="P53" s="696">
        <v>3.0300000000000001E-2</v>
      </c>
      <c r="Q53" s="696">
        <v>0.115</v>
      </c>
      <c r="R53" s="696">
        <v>3.0300000000000001E-2</v>
      </c>
      <c r="S53" s="696">
        <v>1.44E-2</v>
      </c>
      <c r="T53" s="669">
        <v>0.11269999999999999</v>
      </c>
      <c r="U53" s="669">
        <v>5.6300000000000003E-2</v>
      </c>
      <c r="V53" s="670">
        <f t="shared" si="15"/>
        <v>0.77980000000000005</v>
      </c>
      <c r="W53" s="2141"/>
      <c r="X53" s="297">
        <f>+V53*W52</f>
        <v>0.32813984000000002</v>
      </c>
      <c r="Y53" s="1679"/>
      <c r="Z53" s="1722"/>
      <c r="AA53" s="1648"/>
      <c r="AB53" s="1679"/>
      <c r="AC53" s="1722"/>
      <c r="AD53" s="1648"/>
      <c r="AE53" s="1679"/>
      <c r="AF53" s="1722"/>
      <c r="AG53" s="1648"/>
      <c r="AH53" s="1679"/>
      <c r="AI53" s="1722"/>
      <c r="AJ53" s="2067"/>
    </row>
    <row r="54" spans="1:36" ht="21.75" customHeight="1">
      <c r="A54" s="1653"/>
      <c r="B54" s="2143">
        <v>2</v>
      </c>
      <c r="C54" s="2057" t="s">
        <v>1492</v>
      </c>
      <c r="D54" s="1720"/>
      <c r="E54" s="1720"/>
      <c r="F54" s="1720"/>
      <c r="G54" s="1721"/>
      <c r="H54" s="2042" t="s">
        <v>79</v>
      </c>
      <c r="I54" s="654" t="s">
        <v>47</v>
      </c>
      <c r="J54" s="376">
        <v>2.5000000000000001E-3</v>
      </c>
      <c r="K54" s="376">
        <v>4.2500000000000003E-2</v>
      </c>
      <c r="L54" s="376">
        <v>0.104</v>
      </c>
      <c r="M54" s="376">
        <v>0.114</v>
      </c>
      <c r="N54" s="376">
        <v>9.4E-2</v>
      </c>
      <c r="O54" s="376">
        <v>9.4E-2</v>
      </c>
      <c r="P54" s="695">
        <v>0.109</v>
      </c>
      <c r="Q54" s="695">
        <v>0.106</v>
      </c>
      <c r="R54" s="695">
        <v>0.106</v>
      </c>
      <c r="S54" s="695">
        <v>8.2000000000000003E-2</v>
      </c>
      <c r="T54" s="376">
        <v>7.5999999999999998E-2</v>
      </c>
      <c r="U54" s="376">
        <v>7.0000000000000007E-2</v>
      </c>
      <c r="V54" s="672">
        <f t="shared" si="15"/>
        <v>0.99999999999999978</v>
      </c>
      <c r="W54" s="2140">
        <v>4.8000000000000001E-2</v>
      </c>
      <c r="X54" s="290">
        <f>V54*W54</f>
        <v>4.7999999999999987E-2</v>
      </c>
      <c r="Y54" s="2142" t="s">
        <v>1493</v>
      </c>
      <c r="Z54" s="1720"/>
      <c r="AA54" s="1721"/>
      <c r="AB54" s="2139" t="s">
        <v>1494</v>
      </c>
      <c r="AC54" s="1720"/>
      <c r="AD54" s="1721"/>
      <c r="AE54" s="2139" t="s">
        <v>1495</v>
      </c>
      <c r="AF54" s="1720"/>
      <c r="AG54" s="1721"/>
      <c r="AH54" s="2139" t="s">
        <v>1496</v>
      </c>
      <c r="AI54" s="1720"/>
      <c r="AJ54" s="1872"/>
    </row>
    <row r="55" spans="1:36" ht="21.75" customHeight="1">
      <c r="A55" s="1653"/>
      <c r="B55" s="2065"/>
      <c r="C55" s="1679"/>
      <c r="D55" s="1722"/>
      <c r="E55" s="1722"/>
      <c r="F55" s="1722"/>
      <c r="G55" s="1648"/>
      <c r="H55" s="2043"/>
      <c r="I55" s="666" t="s">
        <v>48</v>
      </c>
      <c r="J55" s="667">
        <v>0</v>
      </c>
      <c r="K55" s="668">
        <v>6.3E-2</v>
      </c>
      <c r="L55" s="668">
        <v>1.2500000000000001E-2</v>
      </c>
      <c r="M55" s="668">
        <v>2.8500000000000001E-2</v>
      </c>
      <c r="N55" s="668">
        <v>0.152</v>
      </c>
      <c r="O55" s="668">
        <v>2.8400000000000002E-2</v>
      </c>
      <c r="P55" s="696">
        <v>2.1999999999999999E-2</v>
      </c>
      <c r="Q55" s="696">
        <v>0.04</v>
      </c>
      <c r="R55" s="696">
        <v>9.4999999999999998E-3</v>
      </c>
      <c r="S55" s="696">
        <v>3.8E-3</v>
      </c>
      <c r="T55" s="669">
        <v>0.1095</v>
      </c>
      <c r="U55" s="669">
        <v>3.0499999999999999E-2</v>
      </c>
      <c r="V55" s="670">
        <f t="shared" si="15"/>
        <v>0.49970000000000003</v>
      </c>
      <c r="W55" s="2141"/>
      <c r="X55" s="297">
        <f>+V55*W54</f>
        <v>2.3985600000000003E-2</v>
      </c>
      <c r="Y55" s="1679"/>
      <c r="Z55" s="1722"/>
      <c r="AA55" s="1648"/>
      <c r="AB55" s="1679"/>
      <c r="AC55" s="1722"/>
      <c r="AD55" s="1648"/>
      <c r="AE55" s="1679"/>
      <c r="AF55" s="1722"/>
      <c r="AG55" s="1648"/>
      <c r="AH55" s="1679"/>
      <c r="AI55" s="1722"/>
      <c r="AJ55" s="2067"/>
    </row>
    <row r="56" spans="1:36" ht="21.75" customHeight="1">
      <c r="A56" s="1653"/>
      <c r="B56" s="2143">
        <v>3</v>
      </c>
      <c r="C56" s="2057" t="s">
        <v>1497</v>
      </c>
      <c r="D56" s="1720"/>
      <c r="E56" s="1720"/>
      <c r="F56" s="1720"/>
      <c r="G56" s="1721"/>
      <c r="H56" s="2042" t="s">
        <v>79</v>
      </c>
      <c r="I56" s="654" t="s">
        <v>47</v>
      </c>
      <c r="J56" s="376">
        <v>2.5000000000000001E-3</v>
      </c>
      <c r="K56" s="376">
        <v>4.2500000000000003E-2</v>
      </c>
      <c r="L56" s="376">
        <v>0.104</v>
      </c>
      <c r="M56" s="376">
        <v>0.114</v>
      </c>
      <c r="N56" s="376">
        <v>9.4E-2</v>
      </c>
      <c r="O56" s="376">
        <v>9.4E-2</v>
      </c>
      <c r="P56" s="695">
        <v>0.109</v>
      </c>
      <c r="Q56" s="695">
        <v>0.106</v>
      </c>
      <c r="R56" s="695">
        <v>0.106</v>
      </c>
      <c r="S56" s="695">
        <v>8.2000000000000003E-2</v>
      </c>
      <c r="T56" s="376">
        <v>7.5999999999999998E-2</v>
      </c>
      <c r="U56" s="376">
        <v>7.0000000000000007E-2</v>
      </c>
      <c r="V56" s="672">
        <f t="shared" si="15"/>
        <v>0.99999999999999978</v>
      </c>
      <c r="W56" s="2140">
        <v>1.7999999999999999E-2</v>
      </c>
      <c r="X56" s="290">
        <f>V56*W56</f>
        <v>1.7999999999999995E-2</v>
      </c>
      <c r="Y56" s="2142" t="s">
        <v>1498</v>
      </c>
      <c r="Z56" s="1720"/>
      <c r="AA56" s="1721"/>
      <c r="AB56" s="2139" t="s">
        <v>1499</v>
      </c>
      <c r="AC56" s="1720"/>
      <c r="AD56" s="1721"/>
      <c r="AE56" s="2139" t="s">
        <v>1500</v>
      </c>
      <c r="AF56" s="1720"/>
      <c r="AG56" s="1721"/>
      <c r="AH56" s="2139" t="s">
        <v>1501</v>
      </c>
      <c r="AI56" s="1720"/>
      <c r="AJ56" s="1872"/>
    </row>
    <row r="57" spans="1:36" ht="21.75" customHeight="1">
      <c r="A57" s="1653"/>
      <c r="B57" s="2065"/>
      <c r="C57" s="1679"/>
      <c r="D57" s="1722"/>
      <c r="E57" s="1722"/>
      <c r="F57" s="1722"/>
      <c r="G57" s="1648"/>
      <c r="H57" s="2043"/>
      <c r="I57" s="666" t="s">
        <v>48</v>
      </c>
      <c r="J57" s="667">
        <v>1.1900000000000001E-2</v>
      </c>
      <c r="K57" s="668">
        <v>6.1100000000000002E-2</v>
      </c>
      <c r="L57" s="668">
        <v>4.2000000000000003E-2</v>
      </c>
      <c r="M57" s="668">
        <v>9.7799999999999998E-2</v>
      </c>
      <c r="N57" s="668">
        <v>0.08</v>
      </c>
      <c r="O57" s="668">
        <v>0.04</v>
      </c>
      <c r="P57" s="696">
        <v>6.9800000000000001E-2</v>
      </c>
      <c r="Q57" s="696">
        <v>0.12670000000000001</v>
      </c>
      <c r="R57" s="696">
        <v>4.7300000000000002E-2</v>
      </c>
      <c r="S57" s="696">
        <v>0.15</v>
      </c>
      <c r="T57" s="669">
        <v>0.17469999999999999</v>
      </c>
      <c r="U57" s="669">
        <v>3.73E-2</v>
      </c>
      <c r="V57" s="670">
        <f t="shared" si="15"/>
        <v>0.93859999999999999</v>
      </c>
      <c r="W57" s="2141"/>
      <c r="X57" s="297">
        <f>+V57*W56</f>
        <v>1.6894799999999998E-2</v>
      </c>
      <c r="Y57" s="1679"/>
      <c r="Z57" s="1722"/>
      <c r="AA57" s="1648"/>
      <c r="AB57" s="1679"/>
      <c r="AC57" s="1722"/>
      <c r="AD57" s="1648"/>
      <c r="AE57" s="1679"/>
      <c r="AF57" s="1722"/>
      <c r="AG57" s="1648"/>
      <c r="AH57" s="1679"/>
      <c r="AI57" s="1722"/>
      <c r="AJ57" s="2067"/>
    </row>
    <row r="58" spans="1:36" ht="21.75" customHeight="1">
      <c r="A58" s="1653"/>
      <c r="B58" s="2143">
        <v>4</v>
      </c>
      <c r="C58" s="2057" t="s">
        <v>1502</v>
      </c>
      <c r="D58" s="1720"/>
      <c r="E58" s="1720"/>
      <c r="F58" s="1720"/>
      <c r="G58" s="1721"/>
      <c r="H58" s="2042" t="s">
        <v>79</v>
      </c>
      <c r="I58" s="654" t="s">
        <v>47</v>
      </c>
      <c r="J58" s="376">
        <v>2.5000000000000001E-3</v>
      </c>
      <c r="K58" s="376">
        <v>4.2500000000000003E-2</v>
      </c>
      <c r="L58" s="376">
        <v>0.104</v>
      </c>
      <c r="M58" s="376">
        <v>0.114</v>
      </c>
      <c r="N58" s="376">
        <v>9.4E-2</v>
      </c>
      <c r="O58" s="376">
        <v>9.4E-2</v>
      </c>
      <c r="P58" s="695">
        <v>0.109</v>
      </c>
      <c r="Q58" s="695">
        <v>0.106</v>
      </c>
      <c r="R58" s="695">
        <v>0.106</v>
      </c>
      <c r="S58" s="695">
        <v>8.2000000000000003E-2</v>
      </c>
      <c r="T58" s="376">
        <v>7.5999999999999998E-2</v>
      </c>
      <c r="U58" s="376">
        <v>7.0000000000000007E-2</v>
      </c>
      <c r="V58" s="672">
        <f t="shared" si="15"/>
        <v>0.99999999999999978</v>
      </c>
      <c r="W58" s="2140">
        <v>1.32E-2</v>
      </c>
      <c r="X58" s="290">
        <f>V58*W58</f>
        <v>1.3199999999999996E-2</v>
      </c>
      <c r="Y58" s="2142" t="s">
        <v>1503</v>
      </c>
      <c r="Z58" s="1720"/>
      <c r="AA58" s="1721"/>
      <c r="AB58" s="2139" t="s">
        <v>1504</v>
      </c>
      <c r="AC58" s="1720"/>
      <c r="AD58" s="1721"/>
      <c r="AE58" s="2139" t="s">
        <v>1505</v>
      </c>
      <c r="AF58" s="1720"/>
      <c r="AG58" s="1721"/>
      <c r="AH58" s="2139" t="s">
        <v>1506</v>
      </c>
      <c r="AI58" s="1720"/>
      <c r="AJ58" s="1872"/>
    </row>
    <row r="59" spans="1:36" ht="21.75" customHeight="1">
      <c r="A59" s="1653"/>
      <c r="B59" s="2065"/>
      <c r="C59" s="1679"/>
      <c r="D59" s="1722"/>
      <c r="E59" s="1722"/>
      <c r="F59" s="1722"/>
      <c r="G59" s="1648"/>
      <c r="H59" s="2043"/>
      <c r="I59" s="666" t="s">
        <v>48</v>
      </c>
      <c r="J59" s="667">
        <v>0</v>
      </c>
      <c r="K59" s="668">
        <v>6.7799999999999999E-2</v>
      </c>
      <c r="L59" s="668">
        <v>0.316</v>
      </c>
      <c r="M59" s="668">
        <v>0.18790000000000001</v>
      </c>
      <c r="N59" s="668">
        <v>0.32490000000000002</v>
      </c>
      <c r="O59" s="668">
        <v>0.17799999999999999</v>
      </c>
      <c r="P59" s="696">
        <v>0.1004</v>
      </c>
      <c r="Q59" s="696">
        <v>8.7300000000000003E-2</v>
      </c>
      <c r="R59" s="696">
        <v>5.4699999999999999E-2</v>
      </c>
      <c r="S59" s="696">
        <v>0.05</v>
      </c>
      <c r="T59" s="669">
        <v>0.03</v>
      </c>
      <c r="U59" s="669">
        <v>2.07E-2</v>
      </c>
      <c r="V59" s="670">
        <f t="shared" si="15"/>
        <v>1.4177</v>
      </c>
      <c r="W59" s="2141"/>
      <c r="X59" s="297">
        <f>+V59*W58</f>
        <v>1.871364E-2</v>
      </c>
      <c r="Y59" s="1679"/>
      <c r="Z59" s="1722"/>
      <c r="AA59" s="1648"/>
      <c r="AB59" s="1679"/>
      <c r="AC59" s="1722"/>
      <c r="AD59" s="1648"/>
      <c r="AE59" s="1679"/>
      <c r="AF59" s="1722"/>
      <c r="AG59" s="1648"/>
      <c r="AH59" s="1679"/>
      <c r="AI59" s="1722"/>
      <c r="AJ59" s="2067"/>
    </row>
    <row r="60" spans="1:36" ht="21.75" customHeight="1">
      <c r="A60" s="1653"/>
      <c r="B60" s="2143">
        <v>5</v>
      </c>
      <c r="C60" s="2057" t="s">
        <v>1507</v>
      </c>
      <c r="D60" s="1720"/>
      <c r="E60" s="1720"/>
      <c r="F60" s="1720"/>
      <c r="G60" s="1721"/>
      <c r="H60" s="2042" t="s">
        <v>79</v>
      </c>
      <c r="I60" s="654" t="s">
        <v>47</v>
      </c>
      <c r="J60" s="376">
        <v>1E-3</v>
      </c>
      <c r="K60" s="376">
        <v>2.9000000000000001E-2</v>
      </c>
      <c r="L60" s="376">
        <v>0.105</v>
      </c>
      <c r="M60" s="376">
        <v>0.105</v>
      </c>
      <c r="N60" s="376">
        <v>0.105</v>
      </c>
      <c r="O60" s="376">
        <v>6.5000000000000002E-2</v>
      </c>
      <c r="P60" s="695">
        <v>6.5000000000000002E-2</v>
      </c>
      <c r="Q60" s="695">
        <v>8.5000000000000006E-2</v>
      </c>
      <c r="R60" s="695">
        <v>0.11</v>
      </c>
      <c r="S60" s="695">
        <v>0.11</v>
      </c>
      <c r="T60" s="376">
        <v>0.11</v>
      </c>
      <c r="U60" s="376">
        <v>0.11</v>
      </c>
      <c r="V60" s="672">
        <f t="shared" si="15"/>
        <v>0.99999999999999989</v>
      </c>
      <c r="W60" s="2140">
        <v>0.3695</v>
      </c>
      <c r="X60" s="290">
        <f>V60*W60</f>
        <v>0.36949999999999994</v>
      </c>
      <c r="Y60" s="2142" t="s">
        <v>1508</v>
      </c>
      <c r="Z60" s="1720"/>
      <c r="AA60" s="1721"/>
      <c r="AB60" s="2139" t="s">
        <v>1509</v>
      </c>
      <c r="AC60" s="1720"/>
      <c r="AD60" s="1721"/>
      <c r="AE60" s="2139" t="s">
        <v>1510</v>
      </c>
      <c r="AF60" s="1720"/>
      <c r="AG60" s="1721"/>
      <c r="AH60" s="2139" t="s">
        <v>1511</v>
      </c>
      <c r="AI60" s="1720"/>
      <c r="AJ60" s="1872"/>
    </row>
    <row r="61" spans="1:36" ht="21.75" customHeight="1">
      <c r="A61" s="1653"/>
      <c r="B61" s="2065"/>
      <c r="C61" s="1679"/>
      <c r="D61" s="1722"/>
      <c r="E61" s="1722"/>
      <c r="F61" s="1722"/>
      <c r="G61" s="1648"/>
      <c r="H61" s="2043"/>
      <c r="I61" s="666" t="s">
        <v>48</v>
      </c>
      <c r="J61" s="667">
        <v>0</v>
      </c>
      <c r="K61" s="668">
        <v>1.6E-2</v>
      </c>
      <c r="L61" s="668">
        <v>8.0000000000000004E-4</v>
      </c>
      <c r="M61" s="668">
        <v>1.66E-2</v>
      </c>
      <c r="N61" s="668">
        <v>9.5699999999999993E-2</v>
      </c>
      <c r="O61" s="668">
        <v>6.1699999999999998E-2</v>
      </c>
      <c r="P61" s="696">
        <v>0.14369999999999999</v>
      </c>
      <c r="Q61" s="696">
        <v>9.5999999999999992E-3</v>
      </c>
      <c r="R61" s="696">
        <v>0.1144</v>
      </c>
      <c r="S61" s="696">
        <v>0.14069999999999999</v>
      </c>
      <c r="T61" s="669">
        <v>4.87E-2</v>
      </c>
      <c r="U61" s="669">
        <v>0.20830000000000001</v>
      </c>
      <c r="V61" s="670">
        <f t="shared" si="15"/>
        <v>0.85619999999999996</v>
      </c>
      <c r="W61" s="2141"/>
      <c r="X61" s="297">
        <f>+V61*W60</f>
        <v>0.31636589999999998</v>
      </c>
      <c r="Y61" s="1679"/>
      <c r="Z61" s="1722"/>
      <c r="AA61" s="1648"/>
      <c r="AB61" s="1679"/>
      <c r="AC61" s="1722"/>
      <c r="AD61" s="1648"/>
      <c r="AE61" s="1679"/>
      <c r="AF61" s="1722"/>
      <c r="AG61" s="1648"/>
      <c r="AH61" s="1679"/>
      <c r="AI61" s="1722"/>
      <c r="AJ61" s="2067"/>
    </row>
    <row r="62" spans="1:36" ht="21.75" customHeight="1">
      <c r="A62" s="1653"/>
      <c r="B62" s="2143">
        <v>6</v>
      </c>
      <c r="C62" s="2057" t="s">
        <v>1512</v>
      </c>
      <c r="D62" s="1720"/>
      <c r="E62" s="1720"/>
      <c r="F62" s="1720"/>
      <c r="G62" s="1721"/>
      <c r="H62" s="2042" t="s">
        <v>79</v>
      </c>
      <c r="I62" s="654" t="s">
        <v>47</v>
      </c>
      <c r="J62" s="376">
        <v>1E-3</v>
      </c>
      <c r="K62" s="376">
        <v>2.9000000000000001E-2</v>
      </c>
      <c r="L62" s="376">
        <v>0.105</v>
      </c>
      <c r="M62" s="376">
        <v>0.105</v>
      </c>
      <c r="N62" s="376">
        <v>0.105</v>
      </c>
      <c r="O62" s="376">
        <v>6.5000000000000002E-2</v>
      </c>
      <c r="P62" s="695">
        <v>6.5000000000000002E-2</v>
      </c>
      <c r="Q62" s="695">
        <v>8.5000000000000006E-2</v>
      </c>
      <c r="R62" s="695">
        <v>0.11</v>
      </c>
      <c r="S62" s="695">
        <v>0.11</v>
      </c>
      <c r="T62" s="376">
        <v>0.11</v>
      </c>
      <c r="U62" s="376">
        <v>0.11</v>
      </c>
      <c r="V62" s="672">
        <f t="shared" si="15"/>
        <v>0.99999999999999989</v>
      </c>
      <c r="W62" s="2140">
        <v>9.4500000000000001E-2</v>
      </c>
      <c r="X62" s="290">
        <f>V62*W62</f>
        <v>9.4499999999999987E-2</v>
      </c>
      <c r="Y62" s="2142" t="s">
        <v>1513</v>
      </c>
      <c r="Z62" s="1720"/>
      <c r="AA62" s="1721"/>
      <c r="AB62" s="2139" t="s">
        <v>1514</v>
      </c>
      <c r="AC62" s="1720"/>
      <c r="AD62" s="1721"/>
      <c r="AE62" s="2139" t="s">
        <v>1515</v>
      </c>
      <c r="AF62" s="1720"/>
      <c r="AG62" s="1721"/>
      <c r="AH62" s="2139" t="s">
        <v>1516</v>
      </c>
      <c r="AI62" s="1720"/>
      <c r="AJ62" s="1872"/>
    </row>
    <row r="63" spans="1:36" ht="21.75" customHeight="1">
      <c r="A63" s="1653"/>
      <c r="B63" s="2065"/>
      <c r="C63" s="1679"/>
      <c r="D63" s="1722"/>
      <c r="E63" s="1722"/>
      <c r="F63" s="1722"/>
      <c r="G63" s="1648"/>
      <c r="H63" s="2043"/>
      <c r="I63" s="666" t="s">
        <v>48</v>
      </c>
      <c r="J63" s="667">
        <v>0</v>
      </c>
      <c r="K63" s="668">
        <v>8.9999999999999993E-3</v>
      </c>
      <c r="L63" s="668">
        <v>8.9999999999999993E-3</v>
      </c>
      <c r="M63" s="668">
        <v>1.78E-2</v>
      </c>
      <c r="N63" s="668">
        <v>5.91E-2</v>
      </c>
      <c r="O63" s="668">
        <v>0.13339999999999999</v>
      </c>
      <c r="P63" s="696">
        <v>0.16930000000000001</v>
      </c>
      <c r="Q63" s="696">
        <v>1.7399999999999999E-2</v>
      </c>
      <c r="R63" s="696">
        <v>2.9999999999999997E-4</v>
      </c>
      <c r="S63" s="696">
        <v>0.16900000000000001</v>
      </c>
      <c r="T63" s="669">
        <v>0.30990000000000001</v>
      </c>
      <c r="U63" s="669">
        <v>0.16650000000000001</v>
      </c>
      <c r="V63" s="670">
        <f t="shared" si="15"/>
        <v>1.0607000000000002</v>
      </c>
      <c r="W63" s="2141"/>
      <c r="X63" s="297">
        <f>+V63*W62</f>
        <v>0.10023615000000002</v>
      </c>
      <c r="Y63" s="1679"/>
      <c r="Z63" s="1722"/>
      <c r="AA63" s="1648"/>
      <c r="AB63" s="1679"/>
      <c r="AC63" s="1722"/>
      <c r="AD63" s="1648"/>
      <c r="AE63" s="1679"/>
      <c r="AF63" s="1722"/>
      <c r="AG63" s="1648"/>
      <c r="AH63" s="1679"/>
      <c r="AI63" s="1722"/>
      <c r="AJ63" s="2067"/>
    </row>
    <row r="64" spans="1:36" ht="21.75" customHeight="1">
      <c r="A64" s="1653"/>
      <c r="B64" s="2143">
        <v>7</v>
      </c>
      <c r="C64" s="2057" t="s">
        <v>1517</v>
      </c>
      <c r="D64" s="1720"/>
      <c r="E64" s="1720"/>
      <c r="F64" s="1720"/>
      <c r="G64" s="1721"/>
      <c r="H64" s="2042" t="s">
        <v>79</v>
      </c>
      <c r="I64" s="654" t="s">
        <v>47</v>
      </c>
      <c r="J64" s="376">
        <v>1E-3</v>
      </c>
      <c r="K64" s="376">
        <v>2.9000000000000001E-2</v>
      </c>
      <c r="L64" s="376">
        <v>0.105</v>
      </c>
      <c r="M64" s="376">
        <v>0.105</v>
      </c>
      <c r="N64" s="376">
        <v>0.105</v>
      </c>
      <c r="O64" s="376">
        <v>6.5000000000000002E-2</v>
      </c>
      <c r="P64" s="695">
        <v>6.5000000000000002E-2</v>
      </c>
      <c r="Q64" s="695">
        <v>8.5000000000000006E-2</v>
      </c>
      <c r="R64" s="695">
        <v>0.11</v>
      </c>
      <c r="S64" s="695">
        <v>0.11</v>
      </c>
      <c r="T64" s="376">
        <v>0.11</v>
      </c>
      <c r="U64" s="376">
        <v>0.11</v>
      </c>
      <c r="V64" s="672">
        <f t="shared" si="15"/>
        <v>0.99999999999999989</v>
      </c>
      <c r="W64" s="2140">
        <v>3.5400000000000001E-2</v>
      </c>
      <c r="X64" s="290">
        <f>V64*W64</f>
        <v>3.5399999999999994E-2</v>
      </c>
      <c r="Y64" s="2142" t="s">
        <v>1518</v>
      </c>
      <c r="Z64" s="1720"/>
      <c r="AA64" s="1721"/>
      <c r="AB64" s="2139" t="s">
        <v>1519</v>
      </c>
      <c r="AC64" s="1720"/>
      <c r="AD64" s="1721"/>
      <c r="AE64" s="2139" t="s">
        <v>1520</v>
      </c>
      <c r="AF64" s="1720"/>
      <c r="AG64" s="1721"/>
      <c r="AH64" s="2139" t="s">
        <v>1521</v>
      </c>
      <c r="AI64" s="1720"/>
      <c r="AJ64" s="1872"/>
    </row>
    <row r="65" spans="1:36" ht="21.75" customHeight="1">
      <c r="A65" s="1653"/>
      <c r="B65" s="2065"/>
      <c r="C65" s="1679"/>
      <c r="D65" s="1722"/>
      <c r="E65" s="1722"/>
      <c r="F65" s="1722"/>
      <c r="G65" s="1648"/>
      <c r="H65" s="2043"/>
      <c r="I65" s="666" t="s">
        <v>48</v>
      </c>
      <c r="J65" s="667">
        <v>0</v>
      </c>
      <c r="K65" s="668">
        <v>2.7000000000000001E-3</v>
      </c>
      <c r="L65" s="668">
        <v>5.3E-3</v>
      </c>
      <c r="M65" s="668">
        <v>0.02</v>
      </c>
      <c r="N65" s="668">
        <v>0.1177</v>
      </c>
      <c r="O65" s="668">
        <v>0.1613</v>
      </c>
      <c r="P65" s="696">
        <v>0.33229999999999998</v>
      </c>
      <c r="Q65" s="696">
        <v>4.2700000000000002E-2</v>
      </c>
      <c r="R65" s="696">
        <v>0.29430000000000001</v>
      </c>
      <c r="S65" s="696">
        <v>0.34699999999999998</v>
      </c>
      <c r="T65" s="669">
        <v>0.2747</v>
      </c>
      <c r="U65" s="669">
        <v>1.2999999999999999E-2</v>
      </c>
      <c r="V65" s="670">
        <f t="shared" si="15"/>
        <v>1.6109999999999998</v>
      </c>
      <c r="W65" s="2141"/>
      <c r="X65" s="297">
        <f>+V65*W64</f>
        <v>5.7029399999999994E-2</v>
      </c>
      <c r="Y65" s="1679"/>
      <c r="Z65" s="1722"/>
      <c r="AA65" s="1648"/>
      <c r="AB65" s="1679"/>
      <c r="AC65" s="1722"/>
      <c r="AD65" s="1648"/>
      <c r="AE65" s="1679"/>
      <c r="AF65" s="1722"/>
      <c r="AG65" s="1648"/>
      <c r="AH65" s="1679"/>
      <c r="AI65" s="1722"/>
      <c r="AJ65" s="2067"/>
    </row>
    <row r="66" spans="1:36" ht="21.75" customHeight="1">
      <c r="A66" s="1653"/>
      <c r="B66" s="2143">
        <v>8</v>
      </c>
      <c r="C66" s="2057" t="s">
        <v>1522</v>
      </c>
      <c r="D66" s="1720"/>
      <c r="E66" s="1720"/>
      <c r="F66" s="1720"/>
      <c r="G66" s="1721"/>
      <c r="H66" s="2042" t="s">
        <v>79</v>
      </c>
      <c r="I66" s="654" t="s">
        <v>47</v>
      </c>
      <c r="J66" s="376">
        <v>0</v>
      </c>
      <c r="K66" s="376">
        <v>4.4999999999999998E-2</v>
      </c>
      <c r="L66" s="376">
        <v>8.5000000000000006E-2</v>
      </c>
      <c r="M66" s="376">
        <v>0.1</v>
      </c>
      <c r="N66" s="376">
        <v>0.1</v>
      </c>
      <c r="O66" s="376">
        <v>0.1</v>
      </c>
      <c r="P66" s="695">
        <v>0.106</v>
      </c>
      <c r="Q66" s="695">
        <v>0.106</v>
      </c>
      <c r="R66" s="695">
        <v>0.106</v>
      </c>
      <c r="S66" s="695">
        <v>8.2000000000000003E-2</v>
      </c>
      <c r="T66" s="376">
        <v>8.5000000000000006E-2</v>
      </c>
      <c r="U66" s="376">
        <v>8.5000000000000006E-2</v>
      </c>
      <c r="V66" s="672">
        <f t="shared" si="15"/>
        <v>0.99999999999999989</v>
      </c>
      <c r="W66" s="2140">
        <v>5.9999999999999995E-4</v>
      </c>
      <c r="X66" s="290">
        <f>V66*W66</f>
        <v>5.9999999999999984E-4</v>
      </c>
      <c r="Y66" s="2142" t="s">
        <v>1523</v>
      </c>
      <c r="Z66" s="1720"/>
      <c r="AA66" s="1721"/>
      <c r="AB66" s="2139" t="s">
        <v>1524</v>
      </c>
      <c r="AC66" s="1720"/>
      <c r="AD66" s="1721"/>
      <c r="AE66" s="2139" t="s">
        <v>1525</v>
      </c>
      <c r="AF66" s="1720"/>
      <c r="AG66" s="1721"/>
      <c r="AH66" s="2139" t="s">
        <v>1526</v>
      </c>
      <c r="AI66" s="1720"/>
      <c r="AJ66" s="1872"/>
    </row>
    <row r="67" spans="1:36" ht="21.75" customHeight="1">
      <c r="A67" s="1653"/>
      <c r="B67" s="2065"/>
      <c r="C67" s="1679"/>
      <c r="D67" s="1722"/>
      <c r="E67" s="1722"/>
      <c r="F67" s="1722"/>
      <c r="G67" s="1648"/>
      <c r="H67" s="2043"/>
      <c r="I67" s="666" t="s">
        <v>48</v>
      </c>
      <c r="J67" s="667">
        <v>0</v>
      </c>
      <c r="K67" s="668">
        <v>8.1000000000000003E-2</v>
      </c>
      <c r="L67" s="668">
        <v>0.16109999999999999</v>
      </c>
      <c r="M67" s="668">
        <v>0</v>
      </c>
      <c r="N67" s="668">
        <v>0.23039999999999999</v>
      </c>
      <c r="O67" s="668">
        <v>0.27389999999999998</v>
      </c>
      <c r="P67" s="696">
        <v>0</v>
      </c>
      <c r="Q67" s="696">
        <v>0.19980000000000001</v>
      </c>
      <c r="R67" s="696">
        <v>0.23849999999999999</v>
      </c>
      <c r="S67" s="696">
        <v>4.1000000000000002E-2</v>
      </c>
      <c r="T67" s="669">
        <v>0.3624</v>
      </c>
      <c r="U67" s="669">
        <v>0</v>
      </c>
      <c r="V67" s="670">
        <f t="shared" si="15"/>
        <v>1.5880999999999998</v>
      </c>
      <c r="W67" s="2141"/>
      <c r="X67" s="297">
        <f>+V67*W66</f>
        <v>9.5285999999999982E-4</v>
      </c>
      <c r="Y67" s="1679"/>
      <c r="Z67" s="1722"/>
      <c r="AA67" s="1648"/>
      <c r="AB67" s="1679"/>
      <c r="AC67" s="1722"/>
      <c r="AD67" s="1648"/>
      <c r="AE67" s="1679"/>
      <c r="AF67" s="1722"/>
      <c r="AG67" s="1648"/>
      <c r="AH67" s="1679"/>
      <c r="AI67" s="1722"/>
      <c r="AJ67" s="2067"/>
    </row>
    <row r="68" spans="1:36" ht="12.75" customHeight="1">
      <c r="A68" s="1653"/>
      <c r="B68" s="2060" t="s">
        <v>103</v>
      </c>
      <c r="C68" s="1720"/>
      <c r="D68" s="1720"/>
      <c r="E68" s="1720"/>
      <c r="F68" s="1720"/>
      <c r="G68" s="1721"/>
      <c r="H68" s="2154" t="s">
        <v>79</v>
      </c>
      <c r="I68" s="677" t="s">
        <v>47</v>
      </c>
      <c r="J68" s="678">
        <f>+J52*$W52+J54*$W54+J56*$W56+J58*$W58+J60*$W60+J62*$W62+J66*$W66+J64*W64</f>
        <v>2.8013999999999999E-3</v>
      </c>
      <c r="K68" s="678">
        <f>+K52*$W52+K54*$W54+K56*$W56+K58*$W58+K60*$W60+K62*$W62+K66*$W66+K64*W64</f>
        <v>3.4707599999999998E-2</v>
      </c>
      <c r="L68" s="678">
        <f>+L52*$W52+L54*$W54+L56*$W56+L58*$W58+L60*$W60+L62*$W62+L66*$W66+L64*W64</f>
        <v>0.104488</v>
      </c>
      <c r="M68" s="678">
        <f>+M52*$W52+M54*$W54+M56*$W56+M58*$W58+M60*$W60+M62*$W62+M66*$W66+M64*W64</f>
        <v>0.10949700000000001</v>
      </c>
      <c r="N68" s="678">
        <f>+N52*$W52+N54*$W54+N56*$W56+N58*$W58+N60*$W60+N62*$W62+N66*$W66+N64*W64</f>
        <v>9.9497000000000002E-2</v>
      </c>
      <c r="O68" s="678">
        <f>+O52*$W52+O54*$W54+O56*$W56+O58*$W58+O60*$W60+O62*$W62+O66*$W66+O64*W64</f>
        <v>7.9520999999999994E-2</v>
      </c>
      <c r="P68" s="678">
        <f>+P52*$W52+P54*$W54+P56*$W56+P58*$W58+P60*$W60+P62*$W62+P66*$W66+P64*W64</f>
        <v>8.7024599999999994E-2</v>
      </c>
      <c r="Q68" s="678">
        <f>+Q52*$W52+Q54*$W54+Q56*$W56+Q58*$W58+Q60*$W60+Q62*$W62+Q66*$W66+Q64*W64</f>
        <v>9.5512600000000003E-2</v>
      </c>
      <c r="R68" s="678">
        <f>+R52*$W52+R54*$W54+R56*$W56+R58*$W58+R60*$W60+R62*$W62+R66*$W66+R64*W64</f>
        <v>0.1079976</v>
      </c>
      <c r="S68" s="678">
        <f>+S52*$W52+S54*$W54+S56*$W56+S58*$W58+S60*$W60+S62*$W62+S66*$W66+S64*W64</f>
        <v>9.5983199999999991E-2</v>
      </c>
      <c r="T68" s="678">
        <f>+T52*$W52+T54*$W54+T56*$W56+T58*$W58+T60*$W60+T62*$W62+T66*$W66+T64*W64</f>
        <v>9.2984999999999984E-2</v>
      </c>
      <c r="U68" s="678">
        <f>+U52*$W52+U54*$W54+U56*$W56+U58*$W58+U60*$W60+U62*$W62+U66*$W66+U64*W64</f>
        <v>8.9984999999999996E-2</v>
      </c>
      <c r="V68" s="672">
        <f t="shared" si="15"/>
        <v>1.0000000000000002</v>
      </c>
      <c r="W68" s="2144">
        <f>SUM(W52:W67)</f>
        <v>1</v>
      </c>
      <c r="X68" s="290">
        <f>V68*W68</f>
        <v>1.0000000000000002</v>
      </c>
      <c r="Y68" s="2034"/>
      <c r="Z68" s="1720"/>
      <c r="AA68" s="1721"/>
      <c r="AB68" s="2034"/>
      <c r="AC68" s="1720"/>
      <c r="AD68" s="1721"/>
      <c r="AE68" s="2034"/>
      <c r="AF68" s="1720"/>
      <c r="AG68" s="1721"/>
      <c r="AH68" s="2034"/>
      <c r="AI68" s="1720"/>
      <c r="AJ68" s="1872"/>
    </row>
    <row r="69" spans="1:36" ht="12.75" customHeight="1">
      <c r="A69" s="1794"/>
      <c r="B69" s="1679"/>
      <c r="C69" s="1722"/>
      <c r="D69" s="1722"/>
      <c r="E69" s="1722"/>
      <c r="F69" s="1722"/>
      <c r="G69" s="1648"/>
      <c r="H69" s="2155"/>
      <c r="I69" s="679" t="s">
        <v>48</v>
      </c>
      <c r="J69" s="680">
        <f>+J53*$W52+J55*$W54+J57*$W56+J59*$W58+J61*$W60+J63*$W62+J67*$W66+J65*W64</f>
        <v>4.7167600000000004E-3</v>
      </c>
      <c r="K69" s="680">
        <f>+K53*$W52+K55*$W54+K57*$W56+K59*$W58+K61*$W60+K63*$W62+K67*$W66+K65*W64</f>
        <v>5.4720799999999993E-2</v>
      </c>
      <c r="L69" s="680">
        <f>+L53*$W52+L55*$W54+L57*$W56+L59*$W58+L61*$W60+L63*$W62+L67*$W66+L65*W64</f>
        <v>3.1195659999999997E-2</v>
      </c>
      <c r="M69" s="680">
        <f>+M53*$W52+M55*$W54+M57*$W56+M59*$W58+M61*$W60+M63*$W62+M67*$W66+M65*W64</f>
        <v>3.6981920000000001E-2</v>
      </c>
      <c r="N69" s="680">
        <f>+N53*$W52+N55*$W54+N57*$W56+N59*$W58+N61*$W60+N63*$W62+N67*$W66+N65*W64</f>
        <v>9.7746639999999996E-2</v>
      </c>
      <c r="O69" s="680">
        <f>+O53*$W52+O55*$W54+O57*$W56+O59*$W58+O61*$W60+O63*$W62+O67*$W66+O65*W64</f>
        <v>8.8927770000000003E-2</v>
      </c>
      <c r="P69" s="680">
        <f>+P53*$W52+P55*$W54+P57*$W56+P59*$W58+P61*$W60+P63*$W62+P67*$W66+P65*W64</f>
        <v>9.7247339999999988E-2</v>
      </c>
      <c r="Q69" s="680">
        <f>+Q53*$W52+Q55*$W54+Q57*$W56+Q59*$W58+Q61*$W60+Q63*$W62+Q67*$W66+Q65*W64</f>
        <v>6.0567920000000004E-2</v>
      </c>
      <c r="R69" s="680">
        <f>+R53*$W52+R55*$W54+R57*$W56+R59*$W58+R61*$W60+R63*$W62+R67*$W66+R65*W64</f>
        <v>6.764015000000001E-2</v>
      </c>
      <c r="S69" s="680">
        <f>+S53*$W52+S55*$W54+S57*$W56+S59*$W58+S61*$W60+S63*$W62+S67*$W66+S65*W64</f>
        <v>8.9869469999999993E-2</v>
      </c>
      <c r="T69" s="680">
        <f>+T53*$W52+T55*$W54+T57*$W56+T59*$W58+T61*$W60+T63*$W62+T67*$W66+T65*W64</f>
        <v>0.11344278000000001</v>
      </c>
      <c r="U69" s="680">
        <f>+U53*$W52+U55*$W54+U57*$W56+U59*$W58+U61*$W60+U63*$W62+U67*$W66+U65*W64</f>
        <v>0.11926098</v>
      </c>
      <c r="V69" s="699">
        <f t="shared" si="15"/>
        <v>0.86231818999999987</v>
      </c>
      <c r="W69" s="2141"/>
      <c r="X69" s="681">
        <f>+V69*W68</f>
        <v>0.86231818999999987</v>
      </c>
      <c r="Y69" s="1679"/>
      <c r="Z69" s="1722"/>
      <c r="AA69" s="1648"/>
      <c r="AB69" s="1679"/>
      <c r="AC69" s="1722"/>
      <c r="AD69" s="1648"/>
      <c r="AE69" s="1679"/>
      <c r="AF69" s="1722"/>
      <c r="AG69" s="1648"/>
      <c r="AH69" s="1679"/>
      <c r="AI69" s="1722"/>
      <c r="AJ69" s="2067"/>
    </row>
    <row r="70" spans="1:36" ht="12.75" customHeight="1">
      <c r="A70" s="2048" t="s">
        <v>107</v>
      </c>
      <c r="B70" s="1664"/>
      <c r="C70" s="261" t="s">
        <v>108</v>
      </c>
      <c r="D70" s="261" t="s">
        <v>109</v>
      </c>
      <c r="E70" s="261" t="s">
        <v>28</v>
      </c>
      <c r="F70" s="261" t="s">
        <v>110</v>
      </c>
      <c r="G70" s="262" t="s">
        <v>111</v>
      </c>
      <c r="H70" s="2030" t="s">
        <v>112</v>
      </c>
      <c r="I70" s="2031"/>
      <c r="J70" s="264" t="s">
        <v>63</v>
      </c>
      <c r="K70" s="264" t="s">
        <v>64</v>
      </c>
      <c r="L70" s="264" t="s">
        <v>65</v>
      </c>
      <c r="M70" s="264" t="s">
        <v>66</v>
      </c>
      <c r="N70" s="264" t="s">
        <v>67</v>
      </c>
      <c r="O70" s="264" t="s">
        <v>68</v>
      </c>
      <c r="P70" s="264" t="s">
        <v>69</v>
      </c>
      <c r="Q70" s="264" t="s">
        <v>70</v>
      </c>
      <c r="R70" s="264" t="s">
        <v>71</v>
      </c>
      <c r="S70" s="264" t="s">
        <v>72</v>
      </c>
      <c r="T70" s="264" t="s">
        <v>73</v>
      </c>
      <c r="U70" s="264" t="s">
        <v>74</v>
      </c>
      <c r="V70" s="264" t="s">
        <v>75</v>
      </c>
      <c r="W70" s="264" t="s">
        <v>76</v>
      </c>
      <c r="X70" s="264" t="s">
        <v>77</v>
      </c>
      <c r="Y70" s="2030" t="s">
        <v>113</v>
      </c>
      <c r="Z70" s="2036"/>
      <c r="AA70" s="2031"/>
      <c r="AB70" s="2030" t="s">
        <v>117</v>
      </c>
      <c r="AC70" s="2036"/>
      <c r="AD70" s="2031"/>
      <c r="AE70" s="2030" t="s">
        <v>427</v>
      </c>
      <c r="AF70" s="2036"/>
      <c r="AG70" s="2031"/>
      <c r="AH70" s="2030" t="s">
        <v>125</v>
      </c>
      <c r="AI70" s="2036"/>
      <c r="AJ70" s="2037"/>
    </row>
    <row r="71" spans="1:36" ht="23.25" customHeight="1">
      <c r="A71" s="1796"/>
      <c r="B71" s="1713"/>
      <c r="C71" s="2156" t="s">
        <v>1401</v>
      </c>
      <c r="D71" s="2156" t="s">
        <v>298</v>
      </c>
      <c r="E71" s="2157" t="s">
        <v>1429</v>
      </c>
      <c r="F71" s="2156" t="s">
        <v>1527</v>
      </c>
      <c r="G71" s="2046" t="s">
        <v>300</v>
      </c>
      <c r="H71" s="2041" t="s">
        <v>47</v>
      </c>
      <c r="I71" s="1701"/>
      <c r="J71" s="376">
        <f t="shared" ref="J71:U71" si="16">+J80</f>
        <v>2.6000000000000002E-2</v>
      </c>
      <c r="K71" s="376">
        <f t="shared" si="16"/>
        <v>5.2000000000000005E-2</v>
      </c>
      <c r="L71" s="376">
        <f t="shared" si="16"/>
        <v>7.0000000000000007E-2</v>
      </c>
      <c r="M71" s="376">
        <f t="shared" si="16"/>
        <v>5.000000000000001E-2</v>
      </c>
      <c r="N71" s="376">
        <f t="shared" si="16"/>
        <v>0.10000000000000002</v>
      </c>
      <c r="O71" s="376">
        <f t="shared" si="16"/>
        <v>0.11200000000000002</v>
      </c>
      <c r="P71" s="376">
        <f t="shared" si="16"/>
        <v>0.11200000000000002</v>
      </c>
      <c r="Q71" s="376">
        <f t="shared" si="16"/>
        <v>0.11200000000000002</v>
      </c>
      <c r="R71" s="376">
        <f t="shared" si="16"/>
        <v>0.11200000000000002</v>
      </c>
      <c r="S71" s="376">
        <f t="shared" si="16"/>
        <v>0.11200000000000002</v>
      </c>
      <c r="T71" s="376">
        <f t="shared" si="16"/>
        <v>9.1999999999999998E-2</v>
      </c>
      <c r="U71" s="376">
        <f t="shared" si="16"/>
        <v>5.000000000000001E-2</v>
      </c>
      <c r="V71" s="581">
        <f t="shared" ref="V71:V72" si="17">SUM(J71:U71)</f>
        <v>1</v>
      </c>
      <c r="W71" s="2039">
        <v>0.15</v>
      </c>
      <c r="X71" s="273">
        <f>+(V71/V71)*W71</f>
        <v>0.15</v>
      </c>
      <c r="Y71" s="2073" t="s">
        <v>1404</v>
      </c>
      <c r="Z71" s="1720"/>
      <c r="AA71" s="1721"/>
      <c r="AB71" s="2073" t="s">
        <v>1404</v>
      </c>
      <c r="AC71" s="1720"/>
      <c r="AD71" s="1721"/>
      <c r="AE71" s="2073" t="s">
        <v>1404</v>
      </c>
      <c r="AF71" s="1720"/>
      <c r="AG71" s="1721"/>
      <c r="AH71" s="2073" t="s">
        <v>1528</v>
      </c>
      <c r="AI71" s="1720"/>
      <c r="AJ71" s="1721"/>
    </row>
    <row r="72" spans="1:36" ht="23.25" customHeight="1">
      <c r="A72" s="2062"/>
      <c r="B72" s="1648"/>
      <c r="C72" s="2141"/>
      <c r="D72" s="2141"/>
      <c r="E72" s="2158"/>
      <c r="F72" s="2141"/>
      <c r="G72" s="1619"/>
      <c r="H72" s="2081" t="s">
        <v>78</v>
      </c>
      <c r="I72" s="1648"/>
      <c r="J72" s="684">
        <f t="shared" ref="J72:L72" si="18">J81</f>
        <v>2.6000000000000002E-2</v>
      </c>
      <c r="K72" s="684">
        <f t="shared" si="18"/>
        <v>5.6800000000000003E-2</v>
      </c>
      <c r="L72" s="684">
        <f t="shared" si="18"/>
        <v>6.6400000000000015E-2</v>
      </c>
      <c r="M72" s="684">
        <v>6.1199999999999997E-2</v>
      </c>
      <c r="N72" s="684">
        <v>0.1004</v>
      </c>
      <c r="O72" s="684">
        <v>0.1066</v>
      </c>
      <c r="P72" s="685">
        <v>0.11</v>
      </c>
      <c r="Q72" s="684">
        <f t="shared" ref="Q72:R72" si="19">Q81</f>
        <v>0.1192</v>
      </c>
      <c r="R72" s="684">
        <f t="shared" si="19"/>
        <v>0.11840000000000001</v>
      </c>
      <c r="S72" s="685">
        <v>0.115</v>
      </c>
      <c r="T72" s="684">
        <f t="shared" ref="T72:U72" si="20">T81</f>
        <v>7.740000000000001E-2</v>
      </c>
      <c r="U72" s="684">
        <f t="shared" si="20"/>
        <v>1.0000000000000002E-2</v>
      </c>
      <c r="V72" s="586">
        <f t="shared" si="17"/>
        <v>0.96739999999999993</v>
      </c>
      <c r="W72" s="1616"/>
      <c r="X72" s="273">
        <f>+V72/V71*W71</f>
        <v>0.14510999999999999</v>
      </c>
      <c r="Y72" s="1679"/>
      <c r="Z72" s="1722"/>
      <c r="AA72" s="1648"/>
      <c r="AB72" s="1679"/>
      <c r="AC72" s="1722"/>
      <c r="AD72" s="1648"/>
      <c r="AE72" s="1679"/>
      <c r="AF72" s="1722"/>
      <c r="AG72" s="1648"/>
      <c r="AH72" s="1679"/>
      <c r="AI72" s="1722"/>
      <c r="AJ72" s="1648"/>
    </row>
    <row r="73" spans="1:36" ht="21" customHeight="1">
      <c r="A73" s="2059" t="s">
        <v>1529</v>
      </c>
      <c r="B73" s="2047" t="s">
        <v>34</v>
      </c>
      <c r="C73" s="1700"/>
      <c r="D73" s="1700"/>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1700"/>
      <c r="AC73" s="1700"/>
      <c r="AD73" s="1700"/>
      <c r="AE73" s="1700"/>
      <c r="AF73" s="1700"/>
      <c r="AG73" s="1700"/>
      <c r="AH73" s="1700"/>
      <c r="AI73" s="1700"/>
      <c r="AJ73" s="1701"/>
    </row>
    <row r="74" spans="1:36" ht="24.75" customHeight="1">
      <c r="A74" s="1653"/>
      <c r="B74" s="2143">
        <v>1</v>
      </c>
      <c r="C74" s="2057" t="s">
        <v>1530</v>
      </c>
      <c r="D74" s="1720"/>
      <c r="E74" s="1720"/>
      <c r="F74" s="1720"/>
      <c r="G74" s="1721"/>
      <c r="H74" s="2042" t="s">
        <v>79</v>
      </c>
      <c r="I74" s="654" t="s">
        <v>47</v>
      </c>
      <c r="J74" s="662">
        <v>0.05</v>
      </c>
      <c r="K74" s="690">
        <v>0.1</v>
      </c>
      <c r="L74" s="690">
        <v>0.1</v>
      </c>
      <c r="M74" s="690">
        <v>0.05</v>
      </c>
      <c r="N74" s="690">
        <v>0.1</v>
      </c>
      <c r="O74" s="690">
        <v>0.1</v>
      </c>
      <c r="P74" s="690">
        <v>0.1</v>
      </c>
      <c r="Q74" s="690">
        <v>0.1</v>
      </c>
      <c r="R74" s="690">
        <v>0.1</v>
      </c>
      <c r="S74" s="690">
        <v>0.1</v>
      </c>
      <c r="T74" s="690">
        <v>0.05</v>
      </c>
      <c r="U74" s="662">
        <v>0.05</v>
      </c>
      <c r="V74" s="672">
        <f t="shared" ref="V74:V79" si="21">SUM(J74:U74)</f>
        <v>1</v>
      </c>
      <c r="W74" s="2140">
        <v>0.4</v>
      </c>
      <c r="X74" s="290">
        <f>V74*W74</f>
        <v>0.4</v>
      </c>
      <c r="Y74" s="2137" t="s">
        <v>1531</v>
      </c>
      <c r="Z74" s="1720"/>
      <c r="AA74" s="1721"/>
      <c r="AB74" s="2137" t="s">
        <v>1532</v>
      </c>
      <c r="AC74" s="1720"/>
      <c r="AD74" s="1721"/>
      <c r="AE74" s="2137" t="s">
        <v>1533</v>
      </c>
      <c r="AF74" s="1720"/>
      <c r="AG74" s="1721"/>
      <c r="AH74" s="2137" t="s">
        <v>1534</v>
      </c>
      <c r="AI74" s="1720"/>
      <c r="AJ74" s="1721"/>
    </row>
    <row r="75" spans="1:36" ht="36" customHeight="1">
      <c r="A75" s="1653"/>
      <c r="B75" s="2065"/>
      <c r="C75" s="1679"/>
      <c r="D75" s="1722"/>
      <c r="E75" s="1722"/>
      <c r="F75" s="1722"/>
      <c r="G75" s="1648"/>
      <c r="H75" s="2043"/>
      <c r="I75" s="666" t="s">
        <v>48</v>
      </c>
      <c r="J75" s="667">
        <v>0.05</v>
      </c>
      <c r="K75" s="668">
        <v>0.111</v>
      </c>
      <c r="L75" s="668">
        <v>0.105</v>
      </c>
      <c r="M75" s="668">
        <v>0.05</v>
      </c>
      <c r="N75" s="668">
        <v>0.105</v>
      </c>
      <c r="O75" s="668">
        <v>9.9000000000000005E-2</v>
      </c>
      <c r="P75" s="669">
        <v>0.10199999999999999</v>
      </c>
      <c r="Q75" s="669">
        <v>9.9000000000000005E-2</v>
      </c>
      <c r="R75" s="669">
        <v>0.115</v>
      </c>
      <c r="S75" s="669">
        <v>9.9900000000000003E-2</v>
      </c>
      <c r="T75" s="669">
        <v>3.3500000000000002E-2</v>
      </c>
      <c r="U75" s="669">
        <v>0</v>
      </c>
      <c r="V75" s="670">
        <f t="shared" si="21"/>
        <v>0.96939999999999993</v>
      </c>
      <c r="W75" s="2141"/>
      <c r="X75" s="297">
        <f>+V75*W74</f>
        <v>0.38775999999999999</v>
      </c>
      <c r="Y75" s="1679"/>
      <c r="Z75" s="1722"/>
      <c r="AA75" s="1648"/>
      <c r="AB75" s="1679"/>
      <c r="AC75" s="1722"/>
      <c r="AD75" s="1648"/>
      <c r="AE75" s="1679"/>
      <c r="AF75" s="1722"/>
      <c r="AG75" s="1648"/>
      <c r="AH75" s="1679"/>
      <c r="AI75" s="1722"/>
      <c r="AJ75" s="1648"/>
    </row>
    <row r="76" spans="1:36" ht="20.25" customHeight="1">
      <c r="A76" s="1653"/>
      <c r="B76" s="2143">
        <v>2</v>
      </c>
      <c r="C76" s="2057" t="s">
        <v>1535</v>
      </c>
      <c r="D76" s="1720"/>
      <c r="E76" s="1720"/>
      <c r="F76" s="1720"/>
      <c r="G76" s="1721"/>
      <c r="H76" s="2042" t="s">
        <v>79</v>
      </c>
      <c r="I76" s="654" t="s">
        <v>47</v>
      </c>
      <c r="J76" s="671">
        <v>0.01</v>
      </c>
      <c r="K76" s="675">
        <v>0.02</v>
      </c>
      <c r="L76" s="675">
        <v>0.05</v>
      </c>
      <c r="M76" s="675">
        <v>0.05</v>
      </c>
      <c r="N76" s="675">
        <v>0.1</v>
      </c>
      <c r="O76" s="675">
        <v>0.12</v>
      </c>
      <c r="P76" s="675">
        <v>0.12</v>
      </c>
      <c r="Q76" s="675">
        <v>0.12</v>
      </c>
      <c r="R76" s="675">
        <v>0.12</v>
      </c>
      <c r="S76" s="675">
        <v>0.12</v>
      </c>
      <c r="T76" s="675">
        <v>0.12</v>
      </c>
      <c r="U76" s="671">
        <v>0.05</v>
      </c>
      <c r="V76" s="672">
        <f t="shared" si="21"/>
        <v>1</v>
      </c>
      <c r="W76" s="2140">
        <v>0.4</v>
      </c>
      <c r="X76" s="290">
        <f>V76*W76</f>
        <v>0.4</v>
      </c>
      <c r="Y76" s="2137" t="s">
        <v>1536</v>
      </c>
      <c r="Z76" s="1720"/>
      <c r="AA76" s="1721"/>
      <c r="AB76" s="2137" t="s">
        <v>1537</v>
      </c>
      <c r="AC76" s="1720"/>
      <c r="AD76" s="1721"/>
      <c r="AE76" s="2137" t="s">
        <v>1538</v>
      </c>
      <c r="AF76" s="1720"/>
      <c r="AG76" s="1721"/>
      <c r="AH76" s="2137" t="s">
        <v>1539</v>
      </c>
      <c r="AI76" s="1720"/>
      <c r="AJ76" s="1721"/>
    </row>
    <row r="77" spans="1:36" ht="20.25" customHeight="1">
      <c r="A77" s="1653"/>
      <c r="B77" s="2065"/>
      <c r="C77" s="1679"/>
      <c r="D77" s="1722"/>
      <c r="E77" s="1722"/>
      <c r="F77" s="1722"/>
      <c r="G77" s="1648"/>
      <c r="H77" s="2043"/>
      <c r="I77" s="666" t="s">
        <v>48</v>
      </c>
      <c r="J77" s="667">
        <v>0.01</v>
      </c>
      <c r="K77" s="668">
        <v>2.1000000000000001E-2</v>
      </c>
      <c r="L77" s="668">
        <v>3.5999999999999997E-2</v>
      </c>
      <c r="M77" s="668">
        <v>7.8E-2</v>
      </c>
      <c r="N77" s="668">
        <v>9.6000000000000002E-2</v>
      </c>
      <c r="O77" s="668">
        <v>0.1075</v>
      </c>
      <c r="P77" s="669">
        <v>0.113</v>
      </c>
      <c r="Q77" s="669">
        <v>0.13900000000000001</v>
      </c>
      <c r="R77" s="669">
        <v>0.121</v>
      </c>
      <c r="S77" s="669">
        <v>0.12759999999999999</v>
      </c>
      <c r="T77" s="669">
        <v>0.1</v>
      </c>
      <c r="U77" s="669">
        <v>0</v>
      </c>
      <c r="V77" s="670">
        <f t="shared" si="21"/>
        <v>0.94909999999999994</v>
      </c>
      <c r="W77" s="2141"/>
      <c r="X77" s="297">
        <f>+V77*W76</f>
        <v>0.37963999999999998</v>
      </c>
      <c r="Y77" s="1679"/>
      <c r="Z77" s="1722"/>
      <c r="AA77" s="1648"/>
      <c r="AB77" s="1679"/>
      <c r="AC77" s="1722"/>
      <c r="AD77" s="1648"/>
      <c r="AE77" s="1679"/>
      <c r="AF77" s="1722"/>
      <c r="AG77" s="1648"/>
      <c r="AH77" s="1679"/>
      <c r="AI77" s="1722"/>
      <c r="AJ77" s="1648"/>
    </row>
    <row r="78" spans="1:36" ht="22.5" customHeight="1">
      <c r="A78" s="1653"/>
      <c r="B78" s="2143">
        <v>3</v>
      </c>
      <c r="C78" s="2057" t="s">
        <v>1540</v>
      </c>
      <c r="D78" s="1720"/>
      <c r="E78" s="1720"/>
      <c r="F78" s="1720"/>
      <c r="G78" s="1721"/>
      <c r="H78" s="2042" t="s">
        <v>79</v>
      </c>
      <c r="I78" s="654" t="s">
        <v>47</v>
      </c>
      <c r="J78" s="671">
        <v>0.01</v>
      </c>
      <c r="K78" s="675">
        <v>0.02</v>
      </c>
      <c r="L78" s="675">
        <v>0.05</v>
      </c>
      <c r="M78" s="675">
        <v>0.05</v>
      </c>
      <c r="N78" s="675">
        <v>0.1</v>
      </c>
      <c r="O78" s="675">
        <v>0.12</v>
      </c>
      <c r="P78" s="675">
        <v>0.12</v>
      </c>
      <c r="Q78" s="675">
        <v>0.12</v>
      </c>
      <c r="R78" s="675">
        <v>0.12</v>
      </c>
      <c r="S78" s="675">
        <v>0.12</v>
      </c>
      <c r="T78" s="675">
        <v>0.12</v>
      </c>
      <c r="U78" s="671">
        <v>0.05</v>
      </c>
      <c r="V78" s="672">
        <f t="shared" si="21"/>
        <v>1</v>
      </c>
      <c r="W78" s="2140">
        <v>0.2</v>
      </c>
      <c r="X78" s="290">
        <f>V78*W78</f>
        <v>0.2</v>
      </c>
      <c r="Y78" s="2137" t="s">
        <v>1541</v>
      </c>
      <c r="Z78" s="1720"/>
      <c r="AA78" s="1721"/>
      <c r="AB78" s="2137" t="s">
        <v>1542</v>
      </c>
      <c r="AC78" s="1720"/>
      <c r="AD78" s="1721"/>
      <c r="AE78" s="2137" t="s">
        <v>1543</v>
      </c>
      <c r="AF78" s="1720"/>
      <c r="AG78" s="1721"/>
      <c r="AH78" s="2137" t="s">
        <v>1544</v>
      </c>
      <c r="AI78" s="1720"/>
      <c r="AJ78" s="1721"/>
    </row>
    <row r="79" spans="1:36" ht="22.5" customHeight="1">
      <c r="A79" s="1653"/>
      <c r="B79" s="2065"/>
      <c r="C79" s="1679"/>
      <c r="D79" s="1722"/>
      <c r="E79" s="1722"/>
      <c r="F79" s="1722"/>
      <c r="G79" s="1648"/>
      <c r="H79" s="2043"/>
      <c r="I79" s="666" t="s">
        <v>48</v>
      </c>
      <c r="J79" s="667">
        <v>0.01</v>
      </c>
      <c r="K79" s="668">
        <v>0.02</v>
      </c>
      <c r="L79" s="668">
        <v>0.05</v>
      </c>
      <c r="M79" s="668">
        <v>0.05</v>
      </c>
      <c r="N79" s="668">
        <v>0.1</v>
      </c>
      <c r="O79" s="668">
        <v>0.12</v>
      </c>
      <c r="P79" s="669">
        <v>0.12</v>
      </c>
      <c r="Q79" s="669">
        <v>0.12</v>
      </c>
      <c r="R79" s="669">
        <v>0.12</v>
      </c>
      <c r="S79" s="669">
        <v>0.12</v>
      </c>
      <c r="T79" s="669">
        <v>0.12</v>
      </c>
      <c r="U79" s="669">
        <v>0.05</v>
      </c>
      <c r="V79" s="670">
        <f t="shared" si="21"/>
        <v>1</v>
      </c>
      <c r="W79" s="2141"/>
      <c r="X79" s="297">
        <f>+V79*W78</f>
        <v>0.2</v>
      </c>
      <c r="Y79" s="1679"/>
      <c r="Z79" s="1722"/>
      <c r="AA79" s="1648"/>
      <c r="AB79" s="1679"/>
      <c r="AC79" s="1722"/>
      <c r="AD79" s="1648"/>
      <c r="AE79" s="1679"/>
      <c r="AF79" s="1722"/>
      <c r="AG79" s="1648"/>
      <c r="AH79" s="1679"/>
      <c r="AI79" s="1722"/>
      <c r="AJ79" s="1648"/>
    </row>
    <row r="80" spans="1:36" ht="12.75" customHeight="1">
      <c r="A80" s="1653"/>
      <c r="B80" s="2060" t="s">
        <v>103</v>
      </c>
      <c r="C80" s="1720"/>
      <c r="D80" s="1720"/>
      <c r="E80" s="1720"/>
      <c r="F80" s="1720"/>
      <c r="G80" s="1721"/>
      <c r="H80" s="2154" t="s">
        <v>79</v>
      </c>
      <c r="I80" s="677" t="s">
        <v>47</v>
      </c>
      <c r="J80" s="701">
        <f t="shared" ref="J80:V80" si="22">+J74*$W74+J76*$W76+J78*$W78</f>
        <v>2.6000000000000002E-2</v>
      </c>
      <c r="K80" s="701">
        <f t="shared" si="22"/>
        <v>5.2000000000000005E-2</v>
      </c>
      <c r="L80" s="701">
        <f t="shared" si="22"/>
        <v>7.0000000000000007E-2</v>
      </c>
      <c r="M80" s="701">
        <f t="shared" si="22"/>
        <v>5.000000000000001E-2</v>
      </c>
      <c r="N80" s="701">
        <f t="shared" si="22"/>
        <v>0.10000000000000002</v>
      </c>
      <c r="O80" s="701">
        <f t="shared" si="22"/>
        <v>0.11200000000000002</v>
      </c>
      <c r="P80" s="701">
        <f t="shared" si="22"/>
        <v>0.11200000000000002</v>
      </c>
      <c r="Q80" s="701">
        <f t="shared" si="22"/>
        <v>0.11200000000000002</v>
      </c>
      <c r="R80" s="701">
        <f t="shared" si="22"/>
        <v>0.11200000000000002</v>
      </c>
      <c r="S80" s="701">
        <f t="shared" si="22"/>
        <v>0.11200000000000002</v>
      </c>
      <c r="T80" s="701">
        <f t="shared" si="22"/>
        <v>9.1999999999999998E-2</v>
      </c>
      <c r="U80" s="701">
        <f t="shared" si="22"/>
        <v>5.000000000000001E-2</v>
      </c>
      <c r="V80" s="702">
        <f t="shared" si="22"/>
        <v>1</v>
      </c>
      <c r="W80" s="2144">
        <f>SUM(W74:W79)</f>
        <v>1</v>
      </c>
      <c r="X80" s="290">
        <f>V80*W80</f>
        <v>1</v>
      </c>
      <c r="Y80" s="2034"/>
      <c r="Z80" s="1720"/>
      <c r="AA80" s="1721"/>
      <c r="AB80" s="2034"/>
      <c r="AC80" s="1720"/>
      <c r="AD80" s="1721"/>
      <c r="AE80" s="2034"/>
      <c r="AF80" s="1720"/>
      <c r="AG80" s="1721"/>
      <c r="AH80" s="2034"/>
      <c r="AI80" s="1720"/>
      <c r="AJ80" s="1872"/>
    </row>
    <row r="81" spans="1:36" ht="12.75" customHeight="1">
      <c r="A81" s="1794"/>
      <c r="B81" s="1679"/>
      <c r="C81" s="1722"/>
      <c r="D81" s="1722"/>
      <c r="E81" s="1722"/>
      <c r="F81" s="1722"/>
      <c r="G81" s="1648"/>
      <c r="H81" s="2155"/>
      <c r="I81" s="679" t="s">
        <v>48</v>
      </c>
      <c r="J81" s="680">
        <f t="shared" ref="J81:V81" si="23">+J75*$W74+J77*$W76+J79*$W78</f>
        <v>2.6000000000000002E-2</v>
      </c>
      <c r="K81" s="680">
        <f t="shared" si="23"/>
        <v>5.6800000000000003E-2</v>
      </c>
      <c r="L81" s="680">
        <f t="shared" si="23"/>
        <v>6.6400000000000015E-2</v>
      </c>
      <c r="M81" s="680">
        <f t="shared" si="23"/>
        <v>6.1200000000000011E-2</v>
      </c>
      <c r="N81" s="680">
        <f t="shared" si="23"/>
        <v>0.1004</v>
      </c>
      <c r="O81" s="680">
        <f t="shared" si="23"/>
        <v>0.1066</v>
      </c>
      <c r="P81" s="680">
        <f t="shared" si="23"/>
        <v>0.11000000000000001</v>
      </c>
      <c r="Q81" s="680">
        <f t="shared" si="23"/>
        <v>0.1192</v>
      </c>
      <c r="R81" s="680">
        <f t="shared" si="23"/>
        <v>0.11840000000000001</v>
      </c>
      <c r="S81" s="680">
        <f t="shared" si="23"/>
        <v>0.11499999999999999</v>
      </c>
      <c r="T81" s="680">
        <f t="shared" si="23"/>
        <v>7.740000000000001E-2</v>
      </c>
      <c r="U81" s="680">
        <f t="shared" si="23"/>
        <v>1.0000000000000002E-2</v>
      </c>
      <c r="V81" s="703">
        <f t="shared" si="23"/>
        <v>0.96740000000000004</v>
      </c>
      <c r="W81" s="2141"/>
      <c r="X81" s="681">
        <f>+V81*W80</f>
        <v>0.96740000000000004</v>
      </c>
      <c r="Y81" s="1679"/>
      <c r="Z81" s="1722"/>
      <c r="AA81" s="1648"/>
      <c r="AB81" s="1679"/>
      <c r="AC81" s="1722"/>
      <c r="AD81" s="1648"/>
      <c r="AE81" s="1679"/>
      <c r="AF81" s="1722"/>
      <c r="AG81" s="1648"/>
      <c r="AH81" s="1679"/>
      <c r="AI81" s="1722"/>
      <c r="AJ81" s="2067"/>
    </row>
    <row r="82" spans="1:36" ht="12.75" customHeight="1">
      <c r="A82" s="704"/>
      <c r="B82" s="704"/>
      <c r="C82" s="704"/>
      <c r="D82" s="704"/>
      <c r="E82" s="704"/>
      <c r="F82" s="704"/>
      <c r="G82" s="704"/>
      <c r="H82" s="704"/>
      <c r="I82" s="704"/>
      <c r="J82" s="704"/>
      <c r="K82" s="704"/>
      <c r="L82" s="704"/>
      <c r="M82" s="704"/>
      <c r="N82" s="704"/>
      <c r="O82" s="704"/>
      <c r="P82" s="704"/>
      <c r="Q82" s="704"/>
      <c r="R82" s="704"/>
      <c r="S82" s="704"/>
      <c r="T82" s="704"/>
      <c r="U82" s="704"/>
      <c r="V82" s="704"/>
      <c r="W82" s="704"/>
      <c r="X82" s="704"/>
      <c r="Y82" s="704"/>
      <c r="Z82" s="704"/>
      <c r="AA82" s="704"/>
      <c r="AB82" s="704"/>
      <c r="AC82" s="704"/>
      <c r="AD82" s="704"/>
      <c r="AE82" s="704"/>
      <c r="AF82" s="704"/>
      <c r="AG82" s="704"/>
      <c r="AH82" s="704"/>
      <c r="AI82" s="704"/>
      <c r="AJ82" s="704"/>
    </row>
    <row r="83" spans="1:36" ht="15.75" customHeight="1">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row>
    <row r="84" spans="1:36" ht="15.75" customHeight="1">
      <c r="A84" s="1731" t="s">
        <v>415</v>
      </c>
      <c r="B84" s="1715"/>
      <c r="C84" s="1715"/>
      <c r="D84" s="1715"/>
      <c r="E84" s="1715"/>
      <c r="F84" s="1715"/>
      <c r="G84" s="1715"/>
      <c r="H84" s="1715"/>
      <c r="I84" s="1715"/>
      <c r="J84" s="1715"/>
      <c r="K84" s="1715"/>
      <c r="L84" s="1715"/>
      <c r="M84" s="1715"/>
      <c r="N84" s="1715"/>
      <c r="O84" s="1715"/>
      <c r="P84" s="1715"/>
      <c r="Q84" s="1715"/>
      <c r="R84" s="1715"/>
      <c r="S84" s="1715"/>
      <c r="T84" s="1715"/>
      <c r="U84" s="1715"/>
      <c r="V84" s="1715"/>
      <c r="W84" s="1715"/>
      <c r="X84" s="1715"/>
    </row>
    <row r="85" spans="1:36" ht="15.75" customHeight="1">
      <c r="A85" s="418" t="s">
        <v>23</v>
      </c>
      <c r="B85" s="1699" t="s">
        <v>107</v>
      </c>
      <c r="C85" s="1700"/>
      <c r="D85" s="1701"/>
      <c r="E85" s="419" t="s">
        <v>76</v>
      </c>
      <c r="F85" s="418" t="s">
        <v>109</v>
      </c>
      <c r="G85" s="418" t="s">
        <v>28</v>
      </c>
      <c r="H85" s="1699" t="s">
        <v>416</v>
      </c>
      <c r="I85" s="1701"/>
      <c r="J85" s="419" t="s">
        <v>417</v>
      </c>
      <c r="K85" s="418" t="s">
        <v>79</v>
      </c>
      <c r="L85" s="418" t="s">
        <v>418</v>
      </c>
      <c r="M85" s="1699" t="s">
        <v>419</v>
      </c>
      <c r="N85" s="1700"/>
      <c r="O85" s="1700"/>
      <c r="P85" s="1700"/>
      <c r="Q85" s="1700"/>
      <c r="R85" s="1700"/>
      <c r="S85" s="1700"/>
      <c r="T85" s="1700"/>
      <c r="U85" s="1700"/>
      <c r="V85" s="1700"/>
      <c r="W85" s="1700"/>
      <c r="X85" s="1701"/>
    </row>
    <row r="86" spans="1:36" ht="107.25" customHeight="1">
      <c r="A86" s="1698" t="str">
        <f>I2</f>
        <v>GESTION AGROLOGICA</v>
      </c>
      <c r="B86" s="1702" t="str">
        <f>A7</f>
        <v>0403001 - Servicio de levantamientos de suelos competitivos del país</v>
      </c>
      <c r="C86" s="1700"/>
      <c r="D86" s="1701"/>
      <c r="E86" s="56">
        <f>W5</f>
        <v>0.4</v>
      </c>
      <c r="F86" s="694" t="str">
        <f t="shared" ref="F86:G86" si="24">D5</f>
        <v>Hectáreas</v>
      </c>
      <c r="G86" s="421">
        <f t="shared" si="24"/>
        <v>1050000</v>
      </c>
      <c r="H86" s="1708">
        <f>V5</f>
        <v>1050000</v>
      </c>
      <c r="I86" s="1701"/>
      <c r="J86" s="489">
        <f>V6</f>
        <v>1935449</v>
      </c>
      <c r="K86" s="423">
        <f t="shared" ref="K86:K90" si="25">J86/H86</f>
        <v>1.8432847619047619</v>
      </c>
      <c r="L86" s="424">
        <f t="shared" ref="L86:L90" si="26">K86*E86</f>
        <v>0.73731390476190484</v>
      </c>
      <c r="M86" s="1724" t="s">
        <v>1545</v>
      </c>
      <c r="N86" s="1700"/>
      <c r="O86" s="1700"/>
      <c r="P86" s="1700"/>
      <c r="Q86" s="1700"/>
      <c r="R86" s="1700"/>
      <c r="S86" s="1700"/>
      <c r="T86" s="1700"/>
      <c r="U86" s="1700"/>
      <c r="V86" s="1700"/>
      <c r="W86" s="1700"/>
      <c r="X86" s="1701"/>
    </row>
    <row r="87" spans="1:36" ht="72" customHeight="1">
      <c r="A87" s="1616"/>
      <c r="B87" s="1702" t="str">
        <f>A21</f>
        <v>Compromisos Institucionales nacionales e internacionales</v>
      </c>
      <c r="C87" s="1700"/>
      <c r="D87" s="1701"/>
      <c r="E87" s="56">
        <f>W19</f>
        <v>0.1</v>
      </c>
      <c r="F87" s="694" t="str">
        <f t="shared" ref="F87:G87" si="27">D19</f>
        <v>Porcentaje</v>
      </c>
      <c r="G87" s="694" t="str">
        <f t="shared" si="27"/>
        <v>100%</v>
      </c>
      <c r="H87" s="1703">
        <f>V19</f>
        <v>1</v>
      </c>
      <c r="I87" s="1701"/>
      <c r="J87" s="642">
        <f>V20</f>
        <v>1</v>
      </c>
      <c r="K87" s="423">
        <f t="shared" si="25"/>
        <v>1</v>
      </c>
      <c r="L87" s="424">
        <f t="shared" si="26"/>
        <v>0.1</v>
      </c>
      <c r="M87" s="1724" t="s">
        <v>1546</v>
      </c>
      <c r="N87" s="1700"/>
      <c r="O87" s="1700"/>
      <c r="P87" s="1700"/>
      <c r="Q87" s="1700"/>
      <c r="R87" s="1700"/>
      <c r="S87" s="1700"/>
      <c r="T87" s="1700"/>
      <c r="U87" s="1700"/>
      <c r="V87" s="1700"/>
      <c r="W87" s="1700"/>
      <c r="X87" s="1701"/>
    </row>
    <row r="88" spans="1:36" ht="75.75" customHeight="1">
      <c r="A88" s="1616"/>
      <c r="B88" s="1702" t="str">
        <f>A35</f>
        <v>0403003 - Servicio de identificación de áreas homogéneas de tierras</v>
      </c>
      <c r="C88" s="1700"/>
      <c r="D88" s="1701"/>
      <c r="E88" s="56">
        <f>W33</f>
        <v>0.15</v>
      </c>
      <c r="F88" s="694" t="str">
        <f t="shared" ref="F88:G88" si="28">D33</f>
        <v>municipio</v>
      </c>
      <c r="G88" s="694" t="str">
        <f t="shared" si="28"/>
        <v>150</v>
      </c>
      <c r="H88" s="1708">
        <f>V33</f>
        <v>150</v>
      </c>
      <c r="I88" s="1701"/>
      <c r="J88" s="489">
        <f>V34</f>
        <v>150.55000000000001</v>
      </c>
      <c r="K88" s="423">
        <f t="shared" si="25"/>
        <v>1.0036666666666667</v>
      </c>
      <c r="L88" s="424">
        <f t="shared" si="26"/>
        <v>0.15054999999999999</v>
      </c>
      <c r="M88" s="1724" t="s">
        <v>1546</v>
      </c>
      <c r="N88" s="1700"/>
      <c r="O88" s="1700"/>
      <c r="P88" s="1700"/>
      <c r="Q88" s="1700"/>
      <c r="R88" s="1700"/>
      <c r="S88" s="1700"/>
      <c r="T88" s="1700"/>
      <c r="U88" s="1700"/>
      <c r="V88" s="1700"/>
      <c r="W88" s="1700"/>
      <c r="X88" s="1701"/>
    </row>
    <row r="89" spans="1:36" ht="44.25" customHeight="1">
      <c r="A89" s="1616"/>
      <c r="B89" s="1702" t="str">
        <f>A51</f>
        <v>0403002 - Servicio de análisis químicos, físicos, mineralógicos y biológicos de suelos</v>
      </c>
      <c r="C89" s="1700"/>
      <c r="D89" s="1701"/>
      <c r="E89" s="56">
        <f>W49</f>
        <v>0.2</v>
      </c>
      <c r="F89" s="694" t="str">
        <f t="shared" ref="F89:G89" si="29">D49</f>
        <v>Análisis</v>
      </c>
      <c r="G89" s="421">
        <f t="shared" si="29"/>
        <v>84000</v>
      </c>
      <c r="H89" s="1708">
        <f>V49</f>
        <v>84000.000000000015</v>
      </c>
      <c r="I89" s="1701"/>
      <c r="J89" s="422">
        <f>V50</f>
        <v>72699</v>
      </c>
      <c r="K89" s="423">
        <f t="shared" si="25"/>
        <v>0.86546428571428557</v>
      </c>
      <c r="L89" s="424">
        <f t="shared" si="26"/>
        <v>0.17309285714285713</v>
      </c>
      <c r="M89" s="1724" t="s">
        <v>1547</v>
      </c>
      <c r="N89" s="1700"/>
      <c r="O89" s="1700"/>
      <c r="P89" s="1700"/>
      <c r="Q89" s="1700"/>
      <c r="R89" s="1700"/>
      <c r="S89" s="1700"/>
      <c r="T89" s="1700"/>
      <c r="U89" s="1700"/>
      <c r="V89" s="1700"/>
      <c r="W89" s="1700"/>
      <c r="X89" s="1701"/>
    </row>
    <row r="90" spans="1:36" ht="44.25" customHeight="1">
      <c r="A90" s="1616"/>
      <c r="B90" s="1702" t="str">
        <f>A73</f>
        <v>0403004 - Documentos de estudios técnicos sobre cobertura, usos de la tierra y conflictos del territorio</v>
      </c>
      <c r="C90" s="1700"/>
      <c r="D90" s="1701"/>
      <c r="E90" s="56">
        <f>W71</f>
        <v>0.15</v>
      </c>
      <c r="F90" s="694" t="str">
        <f t="shared" ref="F90:G90" si="30">D71</f>
        <v>Porcentaje</v>
      </c>
      <c r="G90" s="694" t="str">
        <f t="shared" si="30"/>
        <v>100%</v>
      </c>
      <c r="H90" s="1703">
        <f>V71</f>
        <v>1</v>
      </c>
      <c r="I90" s="1701"/>
      <c r="J90" s="429">
        <f>V72</f>
        <v>0.96739999999999993</v>
      </c>
      <c r="K90" s="423">
        <f t="shared" si="25"/>
        <v>0.96739999999999993</v>
      </c>
      <c r="L90" s="424">
        <f t="shared" si="26"/>
        <v>0.14510999999999999</v>
      </c>
      <c r="M90" s="1724" t="s">
        <v>1548</v>
      </c>
      <c r="N90" s="1700"/>
      <c r="O90" s="1700"/>
      <c r="P90" s="1700"/>
      <c r="Q90" s="1700"/>
      <c r="R90" s="1700"/>
      <c r="S90" s="1700"/>
      <c r="T90" s="1700"/>
      <c r="U90" s="1700"/>
      <c r="V90" s="1700"/>
      <c r="W90" s="1700"/>
      <c r="X90" s="1701"/>
    </row>
    <row r="91" spans="1:36" ht="15.75" customHeight="1">
      <c r="A91" s="1619"/>
      <c r="B91" s="1704" t="s">
        <v>103</v>
      </c>
      <c r="C91" s="1700"/>
      <c r="D91" s="1701"/>
      <c r="E91" s="431">
        <f>SUM(E86:E90)</f>
        <v>1</v>
      </c>
      <c r="F91" s="1709" t="str">
        <f>A86</f>
        <v>GESTION AGROLOGICA</v>
      </c>
      <c r="G91" s="1701"/>
      <c r="H91" s="1704"/>
      <c r="I91" s="1701"/>
      <c r="J91" s="432"/>
      <c r="K91" s="433"/>
      <c r="L91" s="431">
        <f>SUM(L86:L90)</f>
        <v>1.3060667619047619</v>
      </c>
      <c r="M91" s="2089"/>
      <c r="N91" s="1700"/>
      <c r="O91" s="1700"/>
      <c r="P91" s="1700"/>
      <c r="Q91" s="1700"/>
      <c r="R91" s="1700"/>
      <c r="S91" s="1700"/>
      <c r="T91" s="1700"/>
      <c r="U91" s="1700"/>
      <c r="V91" s="1700"/>
      <c r="W91" s="1700"/>
      <c r="X91" s="1701"/>
    </row>
    <row r="92" spans="1:36" ht="15.75" customHeight="1"/>
    <row r="93" spans="1:36" ht="15.75" customHeight="1"/>
    <row r="94" spans="1:36" ht="15.75" customHeight="1"/>
    <row r="95" spans="1:36" ht="15.75" customHeight="1"/>
    <row r="96" spans="1:3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59">
    <mergeCell ref="M89:X89"/>
    <mergeCell ref="M91:X91"/>
    <mergeCell ref="M90:X90"/>
    <mergeCell ref="M88:X88"/>
    <mergeCell ref="M87:X87"/>
    <mergeCell ref="AB80:AD81"/>
    <mergeCell ref="Y80:AA81"/>
    <mergeCell ref="AB74:AD75"/>
    <mergeCell ref="Y74:AA75"/>
    <mergeCell ref="AE76:AG77"/>
    <mergeCell ref="AE74:AG75"/>
    <mergeCell ref="M85:X85"/>
    <mergeCell ref="M86:X86"/>
    <mergeCell ref="W76:W77"/>
    <mergeCell ref="W74:W75"/>
    <mergeCell ref="W80:W81"/>
    <mergeCell ref="AB71:AD72"/>
    <mergeCell ref="AB66:AD67"/>
    <mergeCell ref="A84:X84"/>
    <mergeCell ref="AB70:AD70"/>
    <mergeCell ref="Y70:AA70"/>
    <mergeCell ref="Y68:AA69"/>
    <mergeCell ref="B73:AJ73"/>
    <mergeCell ref="W68:W69"/>
    <mergeCell ref="AB78:AD79"/>
    <mergeCell ref="AE78:AG79"/>
    <mergeCell ref="AE80:AG81"/>
    <mergeCell ref="AH80:AJ81"/>
    <mergeCell ref="AH76:AJ77"/>
    <mergeCell ref="AH78:AJ79"/>
    <mergeCell ref="AH74:AJ75"/>
    <mergeCell ref="AE70:AG70"/>
    <mergeCell ref="AH70:AJ70"/>
    <mergeCell ref="AB48:AD48"/>
    <mergeCell ref="AB49:AD50"/>
    <mergeCell ref="Y56:AA57"/>
    <mergeCell ref="Y58:AA59"/>
    <mergeCell ref="Y71:AA72"/>
    <mergeCell ref="W71:W72"/>
    <mergeCell ref="Y78:AA79"/>
    <mergeCell ref="Y76:AA77"/>
    <mergeCell ref="A1:C3"/>
    <mergeCell ref="A35:A47"/>
    <mergeCell ref="C44:G45"/>
    <mergeCell ref="B44:B45"/>
    <mergeCell ref="C42:G43"/>
    <mergeCell ref="B42:B43"/>
    <mergeCell ref="D33:D34"/>
    <mergeCell ref="B36:B37"/>
    <mergeCell ref="F49:F50"/>
    <mergeCell ref="F33:F34"/>
    <mergeCell ref="G33:G34"/>
    <mergeCell ref="E33:E34"/>
    <mergeCell ref="C33:C34"/>
    <mergeCell ref="AB68:AD69"/>
    <mergeCell ref="H46:H47"/>
    <mergeCell ref="H58:H59"/>
    <mergeCell ref="AE4:AG4"/>
    <mergeCell ref="AB4:AD4"/>
    <mergeCell ref="AI3:AJ3"/>
    <mergeCell ref="AH4:AJ4"/>
    <mergeCell ref="AI2:AJ2"/>
    <mergeCell ref="W2:AH3"/>
    <mergeCell ref="D2:H3"/>
    <mergeCell ref="H4:I4"/>
    <mergeCell ref="D1:AH1"/>
    <mergeCell ref="I2:T3"/>
    <mergeCell ref="AI1:AJ1"/>
    <mergeCell ref="Y4:AA4"/>
    <mergeCell ref="B90:D90"/>
    <mergeCell ref="B86:D86"/>
    <mergeCell ref="B87:D87"/>
    <mergeCell ref="H89:I89"/>
    <mergeCell ref="H80:H81"/>
    <mergeCell ref="H78:H79"/>
    <mergeCell ref="B78:B79"/>
    <mergeCell ref="F5:F6"/>
    <mergeCell ref="G5:G6"/>
    <mergeCell ref="B10:B11"/>
    <mergeCell ref="B8:B9"/>
    <mergeCell ref="A4:B6"/>
    <mergeCell ref="B7:AJ7"/>
    <mergeCell ref="Y5:AA6"/>
    <mergeCell ref="Y54:AA55"/>
    <mergeCell ref="AB52:AD53"/>
    <mergeCell ref="W58:W59"/>
    <mergeCell ref="W60:W61"/>
    <mergeCell ref="W62:W63"/>
    <mergeCell ref="Y42:AA43"/>
    <mergeCell ref="AB64:AD65"/>
    <mergeCell ref="Y64:AA65"/>
    <mergeCell ref="W78:W79"/>
    <mergeCell ref="AB76:AD77"/>
    <mergeCell ref="B58:B59"/>
    <mergeCell ref="C56:G57"/>
    <mergeCell ref="H40:H41"/>
    <mergeCell ref="H42:H43"/>
    <mergeCell ref="B56:B57"/>
    <mergeCell ref="E71:E72"/>
    <mergeCell ref="F71:F72"/>
    <mergeCell ref="D71:D72"/>
    <mergeCell ref="C71:C72"/>
    <mergeCell ref="G71:G72"/>
    <mergeCell ref="AE71:AG72"/>
    <mergeCell ref="AH68:AJ69"/>
    <mergeCell ref="AE68:AG69"/>
    <mergeCell ref="AH71:AJ72"/>
    <mergeCell ref="C74:G75"/>
    <mergeCell ref="B76:B77"/>
    <mergeCell ref="B80:G81"/>
    <mergeCell ref="C78:G79"/>
    <mergeCell ref="A86:A91"/>
    <mergeCell ref="B74:B75"/>
    <mergeCell ref="H90:I90"/>
    <mergeCell ref="H87:I87"/>
    <mergeCell ref="B91:D91"/>
    <mergeCell ref="H91:I91"/>
    <mergeCell ref="B89:D89"/>
    <mergeCell ref="F91:G91"/>
    <mergeCell ref="A73:A81"/>
    <mergeCell ref="H88:I88"/>
    <mergeCell ref="H86:I86"/>
    <mergeCell ref="H85:I85"/>
    <mergeCell ref="B85:D85"/>
    <mergeCell ref="B88:D88"/>
    <mergeCell ref="H74:H75"/>
    <mergeCell ref="C76:G77"/>
    <mergeCell ref="AB32:AD32"/>
    <mergeCell ref="Y32:AA32"/>
    <mergeCell ref="Y33:AA34"/>
    <mergeCell ref="AB33:AD34"/>
    <mergeCell ref="AB40:AD41"/>
    <mergeCell ref="Y40:AA41"/>
    <mergeCell ref="W38:W39"/>
    <mergeCell ref="Y38:AA39"/>
    <mergeCell ref="AB42:AD43"/>
    <mergeCell ref="H38:H39"/>
    <mergeCell ref="B68:G69"/>
    <mergeCell ref="H70:I70"/>
    <mergeCell ref="H68:H69"/>
    <mergeCell ref="H72:I72"/>
    <mergeCell ref="H71:I71"/>
    <mergeCell ref="A51:A69"/>
    <mergeCell ref="A70:B72"/>
    <mergeCell ref="C49:C50"/>
    <mergeCell ref="A48:B50"/>
    <mergeCell ref="G49:G50"/>
    <mergeCell ref="C54:G55"/>
    <mergeCell ref="B52:B53"/>
    <mergeCell ref="C52:G53"/>
    <mergeCell ref="B54:B55"/>
    <mergeCell ref="D49:D50"/>
    <mergeCell ref="E49:E50"/>
    <mergeCell ref="B46:G47"/>
    <mergeCell ref="C64:G65"/>
    <mergeCell ref="B66:B67"/>
    <mergeCell ref="C66:G67"/>
    <mergeCell ref="B64:B65"/>
    <mergeCell ref="B40:B41"/>
    <mergeCell ref="B38:B39"/>
    <mergeCell ref="H76:H77"/>
    <mergeCell ref="A32:B34"/>
    <mergeCell ref="A7:A17"/>
    <mergeCell ref="H5:I5"/>
    <mergeCell ref="H12:H13"/>
    <mergeCell ref="C14:G15"/>
    <mergeCell ref="B14:B15"/>
    <mergeCell ref="AB16:AD17"/>
    <mergeCell ref="Y16:AA17"/>
    <mergeCell ref="H28:H29"/>
    <mergeCell ref="H30:H31"/>
    <mergeCell ref="B28:B29"/>
    <mergeCell ref="C38:G39"/>
    <mergeCell ref="B22:B23"/>
    <mergeCell ref="B24:B25"/>
    <mergeCell ref="C36:G37"/>
    <mergeCell ref="AB12:AD13"/>
    <mergeCell ref="Y12:AA13"/>
    <mergeCell ref="AB5:AD6"/>
    <mergeCell ref="H32:I32"/>
    <mergeCell ref="H33:I33"/>
    <mergeCell ref="W36:W37"/>
    <mergeCell ref="W33:W34"/>
    <mergeCell ref="W40:W41"/>
    <mergeCell ref="AE18:AG18"/>
    <mergeCell ref="B21:AJ21"/>
    <mergeCell ref="C19:C20"/>
    <mergeCell ref="D19:D20"/>
    <mergeCell ref="AE19:AG20"/>
    <mergeCell ref="AH19:AJ20"/>
    <mergeCell ref="AH5:AJ6"/>
    <mergeCell ref="AH10:AJ11"/>
    <mergeCell ref="AH14:AJ15"/>
    <mergeCell ref="E5:E6"/>
    <mergeCell ref="C5:C6"/>
    <mergeCell ref="D5:D6"/>
    <mergeCell ref="H6:I6"/>
    <mergeCell ref="C10:G11"/>
    <mergeCell ref="B16:G17"/>
    <mergeCell ref="A18:B20"/>
    <mergeCell ref="A21:A31"/>
    <mergeCell ref="B30:G31"/>
    <mergeCell ref="C28:G29"/>
    <mergeCell ref="C26:G27"/>
    <mergeCell ref="AE12:AG13"/>
    <mergeCell ref="AE8:AG9"/>
    <mergeCell ref="AE10:AG11"/>
    <mergeCell ref="AH12:AJ13"/>
    <mergeCell ref="AH8:AJ9"/>
    <mergeCell ref="AH18:AJ18"/>
    <mergeCell ref="AE22:AG23"/>
    <mergeCell ref="AB10:AD11"/>
    <mergeCell ref="B26:B27"/>
    <mergeCell ref="H24:H25"/>
    <mergeCell ref="H26:H27"/>
    <mergeCell ref="H10:H11"/>
    <mergeCell ref="H22:H23"/>
    <mergeCell ref="C12:G13"/>
    <mergeCell ref="B12:B13"/>
    <mergeCell ref="H14:H15"/>
    <mergeCell ref="H16:H17"/>
    <mergeCell ref="C22:G23"/>
    <mergeCell ref="F19:F20"/>
    <mergeCell ref="E19:E20"/>
    <mergeCell ref="G19:G20"/>
    <mergeCell ref="H20:I20"/>
    <mergeCell ref="H19:I19"/>
    <mergeCell ref="H8:H9"/>
    <mergeCell ref="H18:I18"/>
    <mergeCell ref="C8:G9"/>
    <mergeCell ref="AH16:AJ17"/>
    <mergeCell ref="AE14:AG15"/>
    <mergeCell ref="AE16:AG17"/>
    <mergeCell ref="W5:W6"/>
    <mergeCell ref="Y8:AA9"/>
    <mergeCell ref="Y10:AA11"/>
    <mergeCell ref="W12:W13"/>
    <mergeCell ref="AB8:AD9"/>
    <mergeCell ref="W8:W9"/>
    <mergeCell ref="W10:W11"/>
    <mergeCell ref="AE5:AG6"/>
    <mergeCell ref="W14:W15"/>
    <mergeCell ref="Y14:AA15"/>
    <mergeCell ref="W26:W27"/>
    <mergeCell ref="W28:W29"/>
    <mergeCell ref="Y22:AA23"/>
    <mergeCell ref="Y24:AA25"/>
    <mergeCell ref="W22:W23"/>
    <mergeCell ref="AH42:AJ43"/>
    <mergeCell ref="C40:G41"/>
    <mergeCell ref="AB38:AD39"/>
    <mergeCell ref="AE24:AG25"/>
    <mergeCell ref="C24:G25"/>
    <mergeCell ref="H36:H37"/>
    <mergeCell ref="AH24:AJ25"/>
    <mergeCell ref="AH26:AJ27"/>
    <mergeCell ref="B35:AJ35"/>
    <mergeCell ref="AE42:AG43"/>
    <mergeCell ref="AE40:AG41"/>
    <mergeCell ref="AE38:AG39"/>
    <mergeCell ref="Y36:AA37"/>
    <mergeCell ref="W24:W25"/>
    <mergeCell ref="Y26:AA27"/>
    <mergeCell ref="Y28:AA29"/>
    <mergeCell ref="W42:W43"/>
    <mergeCell ref="AH22:AJ23"/>
    <mergeCell ref="H34:I34"/>
    <mergeCell ref="AH38:AJ39"/>
    <mergeCell ref="AE32:AG32"/>
    <mergeCell ref="AE33:AG34"/>
    <mergeCell ref="AE36:AG37"/>
    <mergeCell ref="AE26:AG27"/>
    <mergeCell ref="AH30:AJ31"/>
    <mergeCell ref="AE30:AG31"/>
    <mergeCell ref="AH28:AJ29"/>
    <mergeCell ref="AE28:AG29"/>
    <mergeCell ref="H50:I50"/>
    <mergeCell ref="AH48:AJ48"/>
    <mergeCell ref="AH46:AJ47"/>
    <mergeCell ref="AE46:AG47"/>
    <mergeCell ref="AB46:AD47"/>
    <mergeCell ref="AB19:AD20"/>
    <mergeCell ref="AB22:AD23"/>
    <mergeCell ref="AB14:AD15"/>
    <mergeCell ref="AB26:AD27"/>
    <mergeCell ref="AB24:AD25"/>
    <mergeCell ref="AB30:AD31"/>
    <mergeCell ref="AB28:AD29"/>
    <mergeCell ref="AB36:AD37"/>
    <mergeCell ref="AB18:AD18"/>
    <mergeCell ref="Y19:AA20"/>
    <mergeCell ref="W19:W20"/>
    <mergeCell ref="W16:W17"/>
    <mergeCell ref="Y18:AA18"/>
    <mergeCell ref="W30:W31"/>
    <mergeCell ref="Y30:AA31"/>
    <mergeCell ref="AH40:AJ41"/>
    <mergeCell ref="AH33:AJ34"/>
    <mergeCell ref="AH32:AJ32"/>
    <mergeCell ref="AH36:AJ37"/>
    <mergeCell ref="AE44:AG45"/>
    <mergeCell ref="AH66:AJ67"/>
    <mergeCell ref="Y66:AA67"/>
    <mergeCell ref="AE66:AG67"/>
    <mergeCell ref="H56:H57"/>
    <mergeCell ref="H54:H55"/>
    <mergeCell ref="H52:H53"/>
    <mergeCell ref="H44:H45"/>
    <mergeCell ref="H48:I48"/>
    <mergeCell ref="AH44:AJ45"/>
    <mergeCell ref="AH49:AJ50"/>
    <mergeCell ref="AH62:AJ63"/>
    <mergeCell ref="AH64:AJ65"/>
    <mergeCell ref="AH56:AJ57"/>
    <mergeCell ref="AH54:AJ55"/>
    <mergeCell ref="AH52:AJ53"/>
    <mergeCell ref="W66:W67"/>
    <mergeCell ref="W64:W65"/>
    <mergeCell ref="H62:H63"/>
    <mergeCell ref="H60:H61"/>
    <mergeCell ref="H64:H65"/>
    <mergeCell ref="H66:H67"/>
    <mergeCell ref="AH60:AJ61"/>
    <mergeCell ref="AE60:AG61"/>
    <mergeCell ref="AE54:AG55"/>
    <mergeCell ref="AE52:AG53"/>
    <mergeCell ref="AE56:AG57"/>
    <mergeCell ref="AE58:AG59"/>
    <mergeCell ref="AE62:AG63"/>
    <mergeCell ref="AE64:AG65"/>
    <mergeCell ref="AH58:AJ59"/>
    <mergeCell ref="AB58:AD59"/>
    <mergeCell ref="AB56:AD57"/>
    <mergeCell ref="AB62:AD63"/>
    <mergeCell ref="AB60:AD61"/>
    <mergeCell ref="AB44:AD45"/>
    <mergeCell ref="Y44:AA45"/>
    <mergeCell ref="AB54:AD55"/>
    <mergeCell ref="W44:W45"/>
    <mergeCell ref="Y62:AA63"/>
    <mergeCell ref="Y60:AA61"/>
    <mergeCell ref="C60:G61"/>
    <mergeCell ref="C58:G59"/>
    <mergeCell ref="B60:B61"/>
    <mergeCell ref="B62:B63"/>
    <mergeCell ref="C62:G63"/>
    <mergeCell ref="W46:W47"/>
    <mergeCell ref="W52:W53"/>
    <mergeCell ref="W54:W55"/>
    <mergeCell ref="W56:W57"/>
    <mergeCell ref="Y52:AA53"/>
    <mergeCell ref="Y49:AA50"/>
    <mergeCell ref="Y46:AA47"/>
    <mergeCell ref="W49:W50"/>
    <mergeCell ref="Y48:AA48"/>
    <mergeCell ref="B51:AJ51"/>
    <mergeCell ref="AE48:AG48"/>
    <mergeCell ref="AE49:AG50"/>
    <mergeCell ref="H49:I49"/>
  </mergeCells>
  <pageMargins left="0.52439024390243905" right="0.42682926829268292" top="0.41463414634146345" bottom="0.42682926829268292" header="0" footer="0"/>
  <pageSetup fitToHeight="0"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outlinePr summaryBelow="0" summaryRight="0"/>
  </sheetPr>
  <dimension ref="A1:AS1004"/>
  <sheetViews>
    <sheetView workbookViewId="0">
      <selection sqref="A1:AS43"/>
    </sheetView>
  </sheetViews>
  <sheetFormatPr baseColWidth="10" defaultColWidth="14.42578125" defaultRowHeight="15" customHeight="1"/>
  <cols>
    <col min="1" max="1" width="15.5703125" customWidth="1"/>
    <col min="2" max="2" width="12" customWidth="1"/>
    <col min="3" max="3" width="20.42578125" customWidth="1"/>
    <col min="4" max="4" width="10.5703125" customWidth="1"/>
    <col min="5" max="5" width="9.140625" customWidth="1"/>
    <col min="6" max="6" width="20.42578125" customWidth="1"/>
    <col min="7" max="7" width="12.5703125" customWidth="1"/>
    <col min="8" max="9" width="5.85546875" customWidth="1"/>
    <col min="10" max="10" width="10.140625" customWidth="1"/>
    <col min="11" max="11" width="8.140625" customWidth="1"/>
    <col min="12" max="21" width="8.85546875" customWidth="1"/>
    <col min="22" max="22" width="15.140625" customWidth="1"/>
    <col min="23" max="23" width="9.42578125" customWidth="1"/>
    <col min="24" max="24" width="14.42578125" customWidth="1"/>
    <col min="25" max="27" width="29.28515625" customWidth="1"/>
    <col min="28" max="28" width="28.7109375" customWidth="1"/>
    <col min="29" max="29" width="35.7109375" customWidth="1"/>
    <col min="30" max="30" width="11.42578125" customWidth="1"/>
    <col min="31" max="31" width="24.5703125" customWidth="1"/>
    <col min="32" max="32" width="21.7109375" customWidth="1"/>
    <col min="33" max="33" width="22.85546875" customWidth="1"/>
    <col min="34" max="34" width="11.42578125" customWidth="1"/>
    <col min="35" max="35" width="17.5703125" customWidth="1"/>
    <col min="36" max="36" width="16.5703125" customWidth="1"/>
    <col min="37"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187" t="s">
        <v>18</v>
      </c>
      <c r="AJ1" s="1864"/>
      <c r="AK1" s="255"/>
      <c r="AL1" s="255"/>
      <c r="AM1" s="255"/>
      <c r="AN1" s="255"/>
      <c r="AO1" s="255"/>
      <c r="AP1" s="255"/>
      <c r="AQ1" s="255"/>
      <c r="AR1" s="255"/>
      <c r="AS1" s="255"/>
    </row>
    <row r="2" spans="1:45">
      <c r="A2" s="1796"/>
      <c r="B2" s="1715"/>
      <c r="C2" s="1713"/>
      <c r="D2" s="2044" t="s">
        <v>23</v>
      </c>
      <c r="E2" s="1720"/>
      <c r="F2" s="1720"/>
      <c r="G2" s="1720"/>
      <c r="H2" s="1721"/>
      <c r="I2" s="2044" t="s">
        <v>1554</v>
      </c>
      <c r="J2" s="1720"/>
      <c r="K2" s="1720"/>
      <c r="L2" s="1720"/>
      <c r="M2" s="1720"/>
      <c r="N2" s="1720"/>
      <c r="O2" s="1720"/>
      <c r="P2" s="1720"/>
      <c r="Q2" s="1720"/>
      <c r="R2" s="1720"/>
      <c r="S2" s="1720"/>
      <c r="T2" s="1720"/>
      <c r="U2" s="256" t="s">
        <v>47</v>
      </c>
      <c r="V2" s="257">
        <f t="shared" ref="V2:V3" si="0">+X5+X25+X45+X65+X85+X105+X125+X145</f>
        <v>1</v>
      </c>
      <c r="W2" s="2040"/>
      <c r="X2" s="1720"/>
      <c r="Y2" s="1720"/>
      <c r="Z2" s="1720"/>
      <c r="AA2" s="1720"/>
      <c r="AB2" s="1720"/>
      <c r="AC2" s="1720"/>
      <c r="AD2" s="1720"/>
      <c r="AE2" s="1720"/>
      <c r="AF2" s="1720"/>
      <c r="AG2" s="1720"/>
      <c r="AH2" s="1721"/>
      <c r="AI2" s="2186" t="s">
        <v>1557</v>
      </c>
      <c r="AJ2" s="1874"/>
      <c r="AK2" s="255"/>
      <c r="AL2" s="255"/>
      <c r="AM2" s="255"/>
      <c r="AN2" s="255"/>
      <c r="AO2" s="255"/>
      <c r="AP2" s="255"/>
      <c r="AQ2" s="255"/>
      <c r="AR2" s="255"/>
      <c r="AS2" s="255"/>
    </row>
    <row r="3" spans="1:45" ht="15.75" customHeight="1">
      <c r="A3" s="1665"/>
      <c r="B3" s="1666"/>
      <c r="C3" s="1651"/>
      <c r="D3" s="1696"/>
      <c r="E3" s="1666"/>
      <c r="F3" s="1666"/>
      <c r="G3" s="1666"/>
      <c r="H3" s="1651"/>
      <c r="I3" s="1696"/>
      <c r="J3" s="1666"/>
      <c r="K3" s="1666"/>
      <c r="L3" s="1666"/>
      <c r="M3" s="1666"/>
      <c r="N3" s="1666"/>
      <c r="O3" s="1666"/>
      <c r="P3" s="1666"/>
      <c r="Q3" s="1666"/>
      <c r="R3" s="1666"/>
      <c r="S3" s="1666"/>
      <c r="T3" s="1666"/>
      <c r="U3" s="259" t="s">
        <v>48</v>
      </c>
      <c r="V3" s="260">
        <f t="shared" si="0"/>
        <v>0.96372483485104732</v>
      </c>
      <c r="W3" s="1696"/>
      <c r="X3" s="1666"/>
      <c r="Y3" s="1666"/>
      <c r="Z3" s="1666"/>
      <c r="AA3" s="1666"/>
      <c r="AB3" s="1666"/>
      <c r="AC3" s="1666"/>
      <c r="AD3" s="1666"/>
      <c r="AE3" s="1666"/>
      <c r="AF3" s="1666"/>
      <c r="AG3" s="1666"/>
      <c r="AH3" s="1651"/>
      <c r="AI3" s="2188">
        <v>43120</v>
      </c>
      <c r="AJ3" s="2055"/>
      <c r="AK3" s="255"/>
      <c r="AL3" s="255"/>
      <c r="AM3" s="255"/>
      <c r="AN3" s="255"/>
      <c r="AO3" s="255"/>
      <c r="AP3" s="255"/>
      <c r="AQ3" s="255"/>
      <c r="AR3" s="255"/>
      <c r="AS3" s="255"/>
    </row>
    <row r="4" spans="1:45" ht="24.75" customHeight="1">
      <c r="A4" s="2048" t="s">
        <v>107</v>
      </c>
      <c r="B4" s="1664"/>
      <c r="C4" s="261" t="s">
        <v>108</v>
      </c>
      <c r="D4" s="261" t="s">
        <v>109</v>
      </c>
      <c r="E4" s="261" t="s">
        <v>28</v>
      </c>
      <c r="F4" s="261" t="s">
        <v>110</v>
      </c>
      <c r="G4" s="340" t="s">
        <v>111</v>
      </c>
      <c r="H4" s="2080" t="s">
        <v>112</v>
      </c>
      <c r="I4" s="2180"/>
      <c r="J4" s="261" t="s">
        <v>63</v>
      </c>
      <c r="K4" s="261" t="s">
        <v>64</v>
      </c>
      <c r="L4" s="261" t="s">
        <v>65</v>
      </c>
      <c r="M4" s="261" t="s">
        <v>66</v>
      </c>
      <c r="N4" s="261" t="s">
        <v>67</v>
      </c>
      <c r="O4" s="261" t="s">
        <v>68</v>
      </c>
      <c r="P4" s="261" t="s">
        <v>69</v>
      </c>
      <c r="Q4" s="261" t="s">
        <v>70</v>
      </c>
      <c r="R4" s="261" t="s">
        <v>71</v>
      </c>
      <c r="S4" s="261" t="s">
        <v>72</v>
      </c>
      <c r="T4" s="261" t="s">
        <v>73</v>
      </c>
      <c r="U4" s="261" t="s">
        <v>74</v>
      </c>
      <c r="V4" s="261" t="s">
        <v>75</v>
      </c>
      <c r="W4" s="261" t="s">
        <v>76</v>
      </c>
      <c r="X4" s="261" t="s">
        <v>77</v>
      </c>
      <c r="Y4" s="2080" t="s">
        <v>113</v>
      </c>
      <c r="Z4" s="1863"/>
      <c r="AA4" s="2180"/>
      <c r="AB4" s="2080" t="s">
        <v>117</v>
      </c>
      <c r="AC4" s="1863"/>
      <c r="AD4" s="2180"/>
      <c r="AE4" s="2080" t="s">
        <v>427</v>
      </c>
      <c r="AF4" s="1863"/>
      <c r="AG4" s="2180"/>
      <c r="AH4" s="2080" t="s">
        <v>125</v>
      </c>
      <c r="AI4" s="1863"/>
      <c r="AJ4" s="2180"/>
      <c r="AK4" s="267"/>
      <c r="AL4" s="267"/>
      <c r="AM4" s="267"/>
      <c r="AN4" s="267"/>
      <c r="AO4" s="267"/>
      <c r="AP4" s="267"/>
      <c r="AQ4" s="267"/>
      <c r="AR4" s="267"/>
      <c r="AS4" s="267"/>
    </row>
    <row r="5" spans="1:45" ht="36" customHeight="1">
      <c r="A5" s="1796"/>
      <c r="B5" s="1713"/>
      <c r="C5" s="2046" t="s">
        <v>1558</v>
      </c>
      <c r="D5" s="2046" t="s">
        <v>298</v>
      </c>
      <c r="E5" s="2046" t="s">
        <v>1429</v>
      </c>
      <c r="F5" s="2046" t="s">
        <v>1559</v>
      </c>
      <c r="G5" s="2046" t="s">
        <v>300</v>
      </c>
      <c r="H5" s="2169" t="s">
        <v>47</v>
      </c>
      <c r="I5" s="2179"/>
      <c r="J5" s="676"/>
      <c r="K5" s="676"/>
      <c r="L5" s="676"/>
      <c r="M5" s="676"/>
      <c r="N5" s="676">
        <v>0.25</v>
      </c>
      <c r="O5" s="676">
        <v>0.25</v>
      </c>
      <c r="P5" s="676">
        <v>0.5</v>
      </c>
      <c r="Q5" s="728"/>
      <c r="R5" s="728"/>
      <c r="S5" s="676"/>
      <c r="T5" s="676"/>
      <c r="U5" s="729"/>
      <c r="V5" s="730">
        <f t="shared" ref="V5:V6" si="1">SUM(J5:U5)</f>
        <v>1</v>
      </c>
      <c r="W5" s="2039">
        <v>0.11</v>
      </c>
      <c r="X5" s="730">
        <f>+(V5/V5)*W5</f>
        <v>0.11</v>
      </c>
      <c r="Y5" s="2028"/>
      <c r="Z5" s="1720"/>
      <c r="AA5" s="1721"/>
      <c r="AB5" s="2189" t="s">
        <v>1560</v>
      </c>
      <c r="AC5" s="1720"/>
      <c r="AD5" s="1721"/>
      <c r="AE5" s="2028"/>
      <c r="AF5" s="1720"/>
      <c r="AG5" s="1721"/>
      <c r="AH5" s="2138" t="s">
        <v>1561</v>
      </c>
      <c r="AI5" s="1720"/>
      <c r="AJ5" s="1872"/>
      <c r="AK5" s="267"/>
      <c r="AL5" s="267"/>
      <c r="AM5" s="267"/>
      <c r="AN5" s="267"/>
      <c r="AO5" s="267"/>
      <c r="AP5" s="267"/>
      <c r="AQ5" s="267"/>
      <c r="AR5" s="267"/>
      <c r="AS5" s="267"/>
    </row>
    <row r="6" spans="1:45" ht="36" customHeight="1">
      <c r="A6" s="2062"/>
      <c r="B6" s="1648"/>
      <c r="C6" s="1619"/>
      <c r="D6" s="1619"/>
      <c r="E6" s="1619"/>
      <c r="F6" s="1619"/>
      <c r="G6" s="1619"/>
      <c r="H6" s="2171" t="s">
        <v>78</v>
      </c>
      <c r="I6" s="2181"/>
      <c r="J6" s="668"/>
      <c r="K6" s="668"/>
      <c r="L6" s="668"/>
      <c r="M6" s="668"/>
      <c r="N6" s="731">
        <v>0.25</v>
      </c>
      <c r="O6" s="731">
        <v>0.25</v>
      </c>
      <c r="P6" s="669">
        <v>0</v>
      </c>
      <c r="Q6" s="669">
        <v>0</v>
      </c>
      <c r="R6" s="669">
        <v>0</v>
      </c>
      <c r="S6" s="669">
        <v>0</v>
      </c>
      <c r="T6" s="669">
        <v>0</v>
      </c>
      <c r="U6" s="732">
        <v>0</v>
      </c>
      <c r="V6" s="733">
        <f t="shared" si="1"/>
        <v>0.5</v>
      </c>
      <c r="W6" s="1619"/>
      <c r="X6" s="730">
        <f>+V6/V5*W5</f>
        <v>5.5E-2</v>
      </c>
      <c r="Y6" s="1679"/>
      <c r="Z6" s="1722"/>
      <c r="AA6" s="1648"/>
      <c r="AB6" s="1679"/>
      <c r="AC6" s="1722"/>
      <c r="AD6" s="1648"/>
      <c r="AE6" s="1679"/>
      <c r="AF6" s="1722"/>
      <c r="AG6" s="1648"/>
      <c r="AH6" s="1679"/>
      <c r="AI6" s="1722"/>
      <c r="AJ6" s="2067"/>
      <c r="AK6" s="267"/>
      <c r="AL6" s="267"/>
      <c r="AM6" s="267"/>
      <c r="AN6" s="267"/>
      <c r="AO6" s="267"/>
      <c r="AP6" s="267"/>
      <c r="AQ6" s="267"/>
      <c r="AR6" s="267"/>
      <c r="AS6" s="267"/>
    </row>
    <row r="7" spans="1:45" ht="15.75" customHeight="1">
      <c r="A7" s="2063" t="s">
        <v>1562</v>
      </c>
      <c r="B7" s="2183" t="s">
        <v>34</v>
      </c>
      <c r="C7" s="2036"/>
      <c r="D7" s="2036"/>
      <c r="E7" s="2036"/>
      <c r="F7" s="2036"/>
      <c r="G7" s="2036"/>
      <c r="H7" s="2036"/>
      <c r="I7" s="2036"/>
      <c r="J7" s="2036"/>
      <c r="K7" s="2036"/>
      <c r="L7" s="2036"/>
      <c r="M7" s="2036"/>
      <c r="N7" s="2036"/>
      <c r="O7" s="2036"/>
      <c r="P7" s="2036"/>
      <c r="Q7" s="2036"/>
      <c r="R7" s="2036"/>
      <c r="S7" s="2036"/>
      <c r="T7" s="2036"/>
      <c r="U7" s="2036"/>
      <c r="V7" s="2036"/>
      <c r="W7" s="2036"/>
      <c r="X7" s="2036"/>
      <c r="Y7" s="2036"/>
      <c r="Z7" s="2036"/>
      <c r="AA7" s="2036"/>
      <c r="AB7" s="2036"/>
      <c r="AC7" s="2036"/>
      <c r="AD7" s="2036"/>
      <c r="AE7" s="2036"/>
      <c r="AF7" s="2036"/>
      <c r="AG7" s="2036"/>
      <c r="AH7" s="2036"/>
      <c r="AI7" s="2036"/>
      <c r="AJ7" s="2037"/>
      <c r="AK7" s="267"/>
      <c r="AL7" s="267"/>
      <c r="AM7" s="267"/>
      <c r="AN7" s="267"/>
      <c r="AO7" s="267"/>
      <c r="AP7" s="267"/>
      <c r="AQ7" s="267"/>
      <c r="AR7" s="267"/>
      <c r="AS7" s="267"/>
    </row>
    <row r="8" spans="1:45" ht="45.75" customHeight="1">
      <c r="A8" s="1653"/>
      <c r="B8" s="2029">
        <v>1</v>
      </c>
      <c r="C8" s="2057" t="s">
        <v>1563</v>
      </c>
      <c r="D8" s="1720"/>
      <c r="E8" s="1720"/>
      <c r="F8" s="1720"/>
      <c r="G8" s="1721"/>
      <c r="H8" s="2064" t="s">
        <v>79</v>
      </c>
      <c r="I8" s="654" t="s">
        <v>47</v>
      </c>
      <c r="J8" s="734"/>
      <c r="K8" s="676">
        <v>0.2</v>
      </c>
      <c r="L8" s="676">
        <v>0.8</v>
      </c>
      <c r="M8" s="676"/>
      <c r="N8" s="676"/>
      <c r="O8" s="676"/>
      <c r="P8" s="676"/>
      <c r="Q8" s="676"/>
      <c r="R8" s="676"/>
      <c r="S8" s="676"/>
      <c r="T8" s="676"/>
      <c r="U8" s="676"/>
      <c r="V8" s="672">
        <f t="shared" ref="V8:V23" si="2">SUM(J8:U8)</f>
        <v>1</v>
      </c>
      <c r="W8" s="2140">
        <v>0.2</v>
      </c>
      <c r="X8" s="290">
        <f>V8*W8</f>
        <v>0.2</v>
      </c>
      <c r="Y8" s="2138" t="s">
        <v>1564</v>
      </c>
      <c r="Z8" s="1720"/>
      <c r="AA8" s="1721"/>
      <c r="AB8" s="2138"/>
      <c r="AC8" s="1720"/>
      <c r="AD8" s="1721"/>
      <c r="AE8" s="2138" t="s">
        <v>1565</v>
      </c>
      <c r="AF8" s="1720"/>
      <c r="AG8" s="1721"/>
      <c r="AH8" s="2028" t="s">
        <v>1566</v>
      </c>
      <c r="AI8" s="1720"/>
      <c r="AJ8" s="1872"/>
      <c r="AK8" s="267"/>
      <c r="AL8" s="267"/>
      <c r="AM8" s="267"/>
      <c r="AN8" s="267"/>
      <c r="AO8" s="267"/>
      <c r="AP8" s="267"/>
      <c r="AQ8" s="267"/>
      <c r="AR8" s="267"/>
      <c r="AS8" s="267"/>
    </row>
    <row r="9" spans="1:45" ht="45.75" customHeight="1">
      <c r="A9" s="1653"/>
      <c r="B9" s="1619"/>
      <c r="C9" s="1679"/>
      <c r="D9" s="1722"/>
      <c r="E9" s="1722"/>
      <c r="F9" s="1722"/>
      <c r="G9" s="1648"/>
      <c r="H9" s="2065"/>
      <c r="I9" s="666" t="s">
        <v>48</v>
      </c>
      <c r="J9" s="667"/>
      <c r="K9" s="669">
        <v>0.2</v>
      </c>
      <c r="L9" s="669">
        <v>0.8</v>
      </c>
      <c r="M9" s="669"/>
      <c r="N9" s="668"/>
      <c r="O9" s="668"/>
      <c r="P9" s="668"/>
      <c r="Q9" s="668"/>
      <c r="R9" s="668"/>
      <c r="S9" s="668"/>
      <c r="T9" s="668"/>
      <c r="U9" s="668"/>
      <c r="V9" s="670">
        <f t="shared" si="2"/>
        <v>1</v>
      </c>
      <c r="W9" s="2141"/>
      <c r="X9" s="297">
        <f>+V9*W8</f>
        <v>0.2</v>
      </c>
      <c r="Y9" s="1679"/>
      <c r="Z9" s="1722"/>
      <c r="AA9" s="1648"/>
      <c r="AB9" s="1679"/>
      <c r="AC9" s="1722"/>
      <c r="AD9" s="1648"/>
      <c r="AE9" s="1678"/>
      <c r="AF9" s="1715"/>
      <c r="AG9" s="1713"/>
      <c r="AH9" s="1678"/>
      <c r="AI9" s="1715"/>
      <c r="AJ9" s="1840"/>
      <c r="AK9" s="267"/>
      <c r="AL9" s="267"/>
      <c r="AM9" s="267"/>
      <c r="AN9" s="267"/>
      <c r="AO9" s="267"/>
      <c r="AP9" s="267"/>
      <c r="AQ9" s="267"/>
      <c r="AR9" s="267"/>
      <c r="AS9" s="267"/>
    </row>
    <row r="10" spans="1:45" ht="24" customHeight="1">
      <c r="A10" s="1653"/>
      <c r="B10" s="2029">
        <v>2</v>
      </c>
      <c r="C10" s="2057" t="s">
        <v>1567</v>
      </c>
      <c r="D10" s="1720"/>
      <c r="E10" s="1720"/>
      <c r="F10" s="1720"/>
      <c r="G10" s="1721"/>
      <c r="H10" s="2064" t="s">
        <v>79</v>
      </c>
      <c r="I10" s="654" t="s">
        <v>47</v>
      </c>
      <c r="J10" s="734"/>
      <c r="K10" s="728">
        <v>0.1</v>
      </c>
      <c r="L10" s="728">
        <v>0.1</v>
      </c>
      <c r="M10" s="728">
        <v>0.2</v>
      </c>
      <c r="N10" s="728">
        <v>0.2</v>
      </c>
      <c r="O10" s="728">
        <v>0.2</v>
      </c>
      <c r="P10" s="728">
        <v>0.02</v>
      </c>
      <c r="Q10" s="728">
        <v>0.05</v>
      </c>
      <c r="R10" s="728">
        <v>0.05</v>
      </c>
      <c r="S10" s="728">
        <v>0.04</v>
      </c>
      <c r="T10" s="728">
        <v>0.04</v>
      </c>
      <c r="U10" s="676"/>
      <c r="V10" s="672">
        <f t="shared" si="2"/>
        <v>1.0000000000000002</v>
      </c>
      <c r="W10" s="2140">
        <v>0.2</v>
      </c>
      <c r="X10" s="290">
        <f>V10*W10</f>
        <v>0.20000000000000007</v>
      </c>
      <c r="Y10" s="2138" t="s">
        <v>1568</v>
      </c>
      <c r="Z10" s="1720"/>
      <c r="AA10" s="1721"/>
      <c r="AB10" s="2138" t="s">
        <v>1569</v>
      </c>
      <c r="AC10" s="1720"/>
      <c r="AD10" s="1721"/>
      <c r="AE10" s="1678"/>
      <c r="AF10" s="1715"/>
      <c r="AG10" s="1713"/>
      <c r="AH10" s="1678"/>
      <c r="AI10" s="1715"/>
      <c r="AJ10" s="1840"/>
      <c r="AK10" s="267"/>
      <c r="AL10" s="267"/>
      <c r="AM10" s="267"/>
      <c r="AN10" s="267"/>
      <c r="AO10" s="267"/>
      <c r="AP10" s="267"/>
      <c r="AQ10" s="267"/>
      <c r="AR10" s="267"/>
      <c r="AS10" s="267"/>
    </row>
    <row r="11" spans="1:45" ht="24" customHeight="1">
      <c r="A11" s="1653"/>
      <c r="B11" s="1619"/>
      <c r="C11" s="1679"/>
      <c r="D11" s="1722"/>
      <c r="E11" s="1722"/>
      <c r="F11" s="1722"/>
      <c r="G11" s="1648"/>
      <c r="H11" s="2065"/>
      <c r="I11" s="666" t="s">
        <v>48</v>
      </c>
      <c r="J11" s="667"/>
      <c r="K11" s="669">
        <v>0.1</v>
      </c>
      <c r="L11" s="669">
        <v>0.1</v>
      </c>
      <c r="M11" s="669">
        <v>0.2</v>
      </c>
      <c r="N11" s="669">
        <v>0.2</v>
      </c>
      <c r="O11" s="669">
        <v>0.2</v>
      </c>
      <c r="P11" s="669">
        <v>0.05</v>
      </c>
      <c r="Q11" s="669">
        <v>0.05</v>
      </c>
      <c r="R11" s="669">
        <v>0.05</v>
      </c>
      <c r="S11" s="669">
        <v>0.04</v>
      </c>
      <c r="T11" s="669">
        <v>0.01</v>
      </c>
      <c r="U11" s="668"/>
      <c r="V11" s="670">
        <f t="shared" si="2"/>
        <v>1.0000000000000002</v>
      </c>
      <c r="W11" s="2141"/>
      <c r="X11" s="297">
        <f>+V11*W10</f>
        <v>0.20000000000000007</v>
      </c>
      <c r="Y11" s="1679"/>
      <c r="Z11" s="1722"/>
      <c r="AA11" s="1648"/>
      <c r="AB11" s="1679"/>
      <c r="AC11" s="1722"/>
      <c r="AD11" s="1648"/>
      <c r="AE11" s="1678"/>
      <c r="AF11" s="1715"/>
      <c r="AG11" s="1713"/>
      <c r="AH11" s="1678"/>
      <c r="AI11" s="1715"/>
      <c r="AJ11" s="1840"/>
      <c r="AK11" s="267"/>
      <c r="AL11" s="267"/>
      <c r="AM11" s="267"/>
      <c r="AN11" s="267"/>
      <c r="AO11" s="267"/>
      <c r="AP11" s="267"/>
      <c r="AQ11" s="267"/>
      <c r="AR11" s="267"/>
      <c r="AS11" s="267"/>
    </row>
    <row r="12" spans="1:45" ht="24" customHeight="1">
      <c r="A12" s="1653"/>
      <c r="B12" s="2029">
        <v>3</v>
      </c>
      <c r="C12" s="2057" t="s">
        <v>1573</v>
      </c>
      <c r="D12" s="1720"/>
      <c r="E12" s="1720"/>
      <c r="F12" s="1720"/>
      <c r="G12" s="1721"/>
      <c r="H12" s="2064" t="s">
        <v>79</v>
      </c>
      <c r="I12" s="654" t="s">
        <v>47</v>
      </c>
      <c r="J12" s="734"/>
      <c r="K12" s="728">
        <v>0.05</v>
      </c>
      <c r="L12" s="728">
        <v>0.05</v>
      </c>
      <c r="M12" s="728">
        <v>0.15</v>
      </c>
      <c r="N12" s="728">
        <v>0.15</v>
      </c>
      <c r="O12" s="728">
        <v>0.2</v>
      </c>
      <c r="P12" s="728">
        <v>0.2</v>
      </c>
      <c r="Q12" s="728">
        <v>0.05</v>
      </c>
      <c r="R12" s="728">
        <v>0.05</v>
      </c>
      <c r="S12" s="728">
        <v>0.03</v>
      </c>
      <c r="T12" s="728">
        <v>0.03</v>
      </c>
      <c r="U12" s="728">
        <v>0.04</v>
      </c>
      <c r="V12" s="672">
        <f t="shared" si="2"/>
        <v>1.0000000000000002</v>
      </c>
      <c r="W12" s="2140">
        <v>0.2</v>
      </c>
      <c r="X12" s="290">
        <f>V12*W12</f>
        <v>0.20000000000000007</v>
      </c>
      <c r="Y12" s="2138" t="s">
        <v>1574</v>
      </c>
      <c r="Z12" s="1720"/>
      <c r="AA12" s="1721"/>
      <c r="AB12" s="2138" t="s">
        <v>1575</v>
      </c>
      <c r="AC12" s="1720"/>
      <c r="AD12" s="1721"/>
      <c r="AE12" s="1678"/>
      <c r="AF12" s="1715"/>
      <c r="AG12" s="1713"/>
      <c r="AH12" s="1678"/>
      <c r="AI12" s="1715"/>
      <c r="AJ12" s="1840"/>
      <c r="AK12" s="267"/>
      <c r="AL12" s="267"/>
      <c r="AM12" s="267"/>
      <c r="AN12" s="267"/>
      <c r="AO12" s="267"/>
      <c r="AP12" s="267"/>
      <c r="AQ12" s="267"/>
      <c r="AR12" s="267"/>
      <c r="AS12" s="267"/>
    </row>
    <row r="13" spans="1:45" ht="24" customHeight="1">
      <c r="A13" s="1653"/>
      <c r="B13" s="1619"/>
      <c r="C13" s="1679"/>
      <c r="D13" s="1722"/>
      <c r="E13" s="1722"/>
      <c r="F13" s="1722"/>
      <c r="G13" s="1648"/>
      <c r="H13" s="2065"/>
      <c r="I13" s="666" t="s">
        <v>48</v>
      </c>
      <c r="J13" s="667"/>
      <c r="K13" s="669">
        <v>0.05</v>
      </c>
      <c r="L13" s="669">
        <v>0.05</v>
      </c>
      <c r="M13" s="669">
        <v>0.15</v>
      </c>
      <c r="N13" s="669">
        <v>0.15</v>
      </c>
      <c r="O13" s="669">
        <v>0.2</v>
      </c>
      <c r="P13" s="669">
        <v>0.2</v>
      </c>
      <c r="Q13" s="669">
        <v>0.05</v>
      </c>
      <c r="R13" s="669">
        <v>0.05</v>
      </c>
      <c r="S13" s="669">
        <v>0.03</v>
      </c>
      <c r="T13" s="669">
        <v>0.03</v>
      </c>
      <c r="U13" s="669">
        <v>0.04</v>
      </c>
      <c r="V13" s="670">
        <f t="shared" si="2"/>
        <v>1.0000000000000002</v>
      </c>
      <c r="W13" s="2141"/>
      <c r="X13" s="297">
        <f>+V13*W12</f>
        <v>0.20000000000000007</v>
      </c>
      <c r="Y13" s="1679"/>
      <c r="Z13" s="1722"/>
      <c r="AA13" s="1648"/>
      <c r="AB13" s="1679"/>
      <c r="AC13" s="1722"/>
      <c r="AD13" s="1648"/>
      <c r="AE13" s="1678"/>
      <c r="AF13" s="1715"/>
      <c r="AG13" s="1713"/>
      <c r="AH13" s="1678"/>
      <c r="AI13" s="1715"/>
      <c r="AJ13" s="1840"/>
      <c r="AK13" s="267"/>
      <c r="AL13" s="267"/>
      <c r="AM13" s="267"/>
      <c r="AN13" s="267"/>
      <c r="AO13" s="267"/>
      <c r="AP13" s="267"/>
      <c r="AQ13" s="267"/>
      <c r="AR13" s="267"/>
      <c r="AS13" s="267"/>
    </row>
    <row r="14" spans="1:45" ht="24" customHeight="1">
      <c r="A14" s="1653"/>
      <c r="B14" s="2029">
        <v>4</v>
      </c>
      <c r="C14" s="2057" t="s">
        <v>1576</v>
      </c>
      <c r="D14" s="1720"/>
      <c r="E14" s="1720"/>
      <c r="F14" s="1720"/>
      <c r="G14" s="1721"/>
      <c r="H14" s="2064" t="s">
        <v>79</v>
      </c>
      <c r="I14" s="654" t="s">
        <v>47</v>
      </c>
      <c r="J14" s="734"/>
      <c r="K14" s="728">
        <v>0.02</v>
      </c>
      <c r="L14" s="728">
        <v>0.02</v>
      </c>
      <c r="M14" s="728">
        <v>0.1</v>
      </c>
      <c r="N14" s="728">
        <v>0.1</v>
      </c>
      <c r="O14" s="728">
        <v>0.15</v>
      </c>
      <c r="P14" s="728">
        <v>0.15</v>
      </c>
      <c r="Q14" s="728">
        <v>0.15</v>
      </c>
      <c r="R14" s="728">
        <v>0.15</v>
      </c>
      <c r="S14" s="728">
        <v>0.1</v>
      </c>
      <c r="T14" s="728">
        <v>0.03</v>
      </c>
      <c r="U14" s="728">
        <v>0.03</v>
      </c>
      <c r="V14" s="672">
        <f t="shared" si="2"/>
        <v>1</v>
      </c>
      <c r="W14" s="2140">
        <v>0.2</v>
      </c>
      <c r="X14" s="290">
        <f>V14*W14</f>
        <v>0.2</v>
      </c>
      <c r="Y14" s="2138" t="s">
        <v>1577</v>
      </c>
      <c r="Z14" s="1720"/>
      <c r="AA14" s="1721"/>
      <c r="AB14" s="2138" t="s">
        <v>1560</v>
      </c>
      <c r="AC14" s="1720"/>
      <c r="AD14" s="1721"/>
      <c r="AE14" s="1678"/>
      <c r="AF14" s="1715"/>
      <c r="AG14" s="1713"/>
      <c r="AH14" s="1678"/>
      <c r="AI14" s="1715"/>
      <c r="AJ14" s="1840"/>
      <c r="AK14" s="267"/>
      <c r="AL14" s="267"/>
      <c r="AM14" s="267"/>
      <c r="AN14" s="267"/>
      <c r="AO14" s="267"/>
      <c r="AP14" s="267"/>
      <c r="AQ14" s="267"/>
      <c r="AR14" s="267"/>
      <c r="AS14" s="267"/>
    </row>
    <row r="15" spans="1:45" ht="24" customHeight="1">
      <c r="A15" s="1653"/>
      <c r="B15" s="1619"/>
      <c r="C15" s="1679"/>
      <c r="D15" s="1722"/>
      <c r="E15" s="1722"/>
      <c r="F15" s="1722"/>
      <c r="G15" s="1648"/>
      <c r="H15" s="2065"/>
      <c r="I15" s="666" t="s">
        <v>48</v>
      </c>
      <c r="J15" s="667"/>
      <c r="K15" s="669">
        <v>0.02</v>
      </c>
      <c r="L15" s="669">
        <v>0.02</v>
      </c>
      <c r="M15" s="669">
        <v>0.1</v>
      </c>
      <c r="N15" s="669">
        <v>0.1</v>
      </c>
      <c r="O15" s="669">
        <v>0.15</v>
      </c>
      <c r="P15" s="669">
        <v>0.15</v>
      </c>
      <c r="Q15" s="669">
        <v>0.15</v>
      </c>
      <c r="R15" s="669">
        <v>0.15</v>
      </c>
      <c r="S15" s="669">
        <v>0.1</v>
      </c>
      <c r="T15" s="669">
        <v>0.03</v>
      </c>
      <c r="U15" s="669">
        <v>0.03</v>
      </c>
      <c r="V15" s="670">
        <f t="shared" si="2"/>
        <v>1</v>
      </c>
      <c r="W15" s="2141"/>
      <c r="X15" s="297">
        <f>+V15*W14</f>
        <v>0.2</v>
      </c>
      <c r="Y15" s="1679"/>
      <c r="Z15" s="1722"/>
      <c r="AA15" s="1648"/>
      <c r="AB15" s="1679"/>
      <c r="AC15" s="1722"/>
      <c r="AD15" s="1648"/>
      <c r="AE15" s="1678"/>
      <c r="AF15" s="1715"/>
      <c r="AG15" s="1713"/>
      <c r="AH15" s="1678"/>
      <c r="AI15" s="1715"/>
      <c r="AJ15" s="1840"/>
      <c r="AK15" s="267"/>
      <c r="AL15" s="267"/>
      <c r="AM15" s="267"/>
      <c r="AN15" s="267"/>
      <c r="AO15" s="267"/>
      <c r="AP15" s="267"/>
      <c r="AQ15" s="267"/>
      <c r="AR15" s="267"/>
      <c r="AS15" s="267"/>
    </row>
    <row r="16" spans="1:45" ht="24" customHeight="1">
      <c r="A16" s="1653"/>
      <c r="B16" s="2029">
        <v>5</v>
      </c>
      <c r="C16" s="2057" t="s">
        <v>1578</v>
      </c>
      <c r="D16" s="1720"/>
      <c r="E16" s="1720"/>
      <c r="F16" s="1720"/>
      <c r="G16" s="1721"/>
      <c r="H16" s="2064" t="s">
        <v>79</v>
      </c>
      <c r="I16" s="654" t="s">
        <v>47</v>
      </c>
      <c r="J16" s="734"/>
      <c r="K16" s="676">
        <v>0.39</v>
      </c>
      <c r="L16" s="676">
        <v>0.04</v>
      </c>
      <c r="M16" s="676">
        <v>0.08</v>
      </c>
      <c r="N16" s="676">
        <v>0.02</v>
      </c>
      <c r="O16" s="676">
        <v>0.06</v>
      </c>
      <c r="P16" s="676">
        <v>0.08</v>
      </c>
      <c r="Q16" s="676">
        <v>7.0000000000000007E-2</v>
      </c>
      <c r="R16" s="676">
        <v>0.06</v>
      </c>
      <c r="S16" s="676">
        <v>0.06</v>
      </c>
      <c r="T16" s="676">
        <v>0.09</v>
      </c>
      <c r="U16" s="676">
        <v>0.05</v>
      </c>
      <c r="V16" s="672">
        <f t="shared" si="2"/>
        <v>1</v>
      </c>
      <c r="W16" s="2140">
        <v>0.2</v>
      </c>
      <c r="X16" s="290">
        <f>V16*W16</f>
        <v>0.2</v>
      </c>
      <c r="Y16" s="2138" t="s">
        <v>1579</v>
      </c>
      <c r="Z16" s="1720"/>
      <c r="AA16" s="1721"/>
      <c r="AB16" s="2138" t="s">
        <v>1580</v>
      </c>
      <c r="AC16" s="1720"/>
      <c r="AD16" s="1721"/>
      <c r="AE16" s="1678"/>
      <c r="AF16" s="1715"/>
      <c r="AG16" s="1713"/>
      <c r="AH16" s="1678"/>
      <c r="AI16" s="1715"/>
      <c r="AJ16" s="1840"/>
      <c r="AK16" s="267"/>
      <c r="AL16" s="267"/>
      <c r="AM16" s="267"/>
      <c r="AN16" s="267"/>
      <c r="AO16" s="267"/>
      <c r="AP16" s="267"/>
      <c r="AQ16" s="267"/>
      <c r="AR16" s="267"/>
      <c r="AS16" s="267"/>
    </row>
    <row r="17" spans="1:45" ht="24" customHeight="1">
      <c r="A17" s="1653"/>
      <c r="B17" s="1619"/>
      <c r="C17" s="1679"/>
      <c r="D17" s="1722"/>
      <c r="E17" s="1722"/>
      <c r="F17" s="1722"/>
      <c r="G17" s="1648"/>
      <c r="H17" s="2065"/>
      <c r="I17" s="666" t="s">
        <v>48</v>
      </c>
      <c r="J17" s="667"/>
      <c r="K17" s="669">
        <v>0.39</v>
      </c>
      <c r="L17" s="669">
        <v>0.04</v>
      </c>
      <c r="M17" s="669">
        <v>0.05</v>
      </c>
      <c r="N17" s="669">
        <v>0.02</v>
      </c>
      <c r="O17" s="669">
        <v>0.06</v>
      </c>
      <c r="P17" s="669">
        <v>7.0000000000000007E-2</v>
      </c>
      <c r="Q17" s="669">
        <v>0.06</v>
      </c>
      <c r="R17" s="669">
        <v>0.03</v>
      </c>
      <c r="S17" s="669">
        <v>3.5700000000000003E-2</v>
      </c>
      <c r="T17" s="669">
        <v>3.2099999999999997E-2</v>
      </c>
      <c r="U17" s="669">
        <v>0.06</v>
      </c>
      <c r="V17" s="670">
        <f t="shared" si="2"/>
        <v>0.84780000000000011</v>
      </c>
      <c r="W17" s="2141"/>
      <c r="X17" s="297">
        <f>+V17*W16</f>
        <v>0.16956000000000004</v>
      </c>
      <c r="Y17" s="1679"/>
      <c r="Z17" s="1722"/>
      <c r="AA17" s="1648"/>
      <c r="AB17" s="1679"/>
      <c r="AC17" s="1722"/>
      <c r="AD17" s="1648"/>
      <c r="AE17" s="1679"/>
      <c r="AF17" s="1722"/>
      <c r="AG17" s="1648"/>
      <c r="AH17" s="1679"/>
      <c r="AI17" s="1722"/>
      <c r="AJ17" s="2067"/>
      <c r="AK17" s="267"/>
      <c r="AL17" s="267"/>
      <c r="AM17" s="267"/>
      <c r="AN17" s="267"/>
      <c r="AO17" s="267"/>
      <c r="AP17" s="267"/>
      <c r="AQ17" s="267"/>
      <c r="AR17" s="267"/>
      <c r="AS17" s="267"/>
    </row>
    <row r="18" spans="1:45" hidden="1">
      <c r="A18" s="1653"/>
      <c r="B18" s="2029">
        <v>6</v>
      </c>
      <c r="C18" s="2057"/>
      <c r="D18" s="1720"/>
      <c r="E18" s="1720"/>
      <c r="F18" s="1720"/>
      <c r="G18" s="1721"/>
      <c r="H18" s="2064" t="s">
        <v>79</v>
      </c>
      <c r="I18" s="654" t="s">
        <v>47</v>
      </c>
      <c r="J18" s="734"/>
      <c r="K18" s="676"/>
      <c r="L18" s="676"/>
      <c r="M18" s="676"/>
      <c r="N18" s="676"/>
      <c r="O18" s="676"/>
      <c r="P18" s="676"/>
      <c r="Q18" s="676"/>
      <c r="R18" s="676"/>
      <c r="S18" s="676"/>
      <c r="T18" s="676"/>
      <c r="U18" s="676"/>
      <c r="V18" s="672">
        <f t="shared" si="2"/>
        <v>0</v>
      </c>
      <c r="W18" s="676"/>
      <c r="X18" s="290">
        <f>V18*W18</f>
        <v>0</v>
      </c>
      <c r="Y18" s="318"/>
      <c r="Z18" s="318"/>
      <c r="AA18" s="318"/>
      <c r="AB18" s="318"/>
      <c r="AC18" s="318"/>
      <c r="AD18" s="318"/>
      <c r="AE18" s="318"/>
      <c r="AF18" s="318"/>
      <c r="AG18" s="318"/>
      <c r="AH18" s="318"/>
      <c r="AI18" s="318"/>
      <c r="AJ18" s="737"/>
      <c r="AK18" s="267"/>
      <c r="AL18" s="267"/>
      <c r="AM18" s="267"/>
      <c r="AN18" s="267"/>
      <c r="AO18" s="267"/>
      <c r="AP18" s="267"/>
      <c r="AQ18" s="267"/>
      <c r="AR18" s="267"/>
      <c r="AS18" s="267"/>
    </row>
    <row r="19" spans="1:45" hidden="1">
      <c r="A19" s="1653"/>
      <c r="B19" s="1619"/>
      <c r="C19" s="1679"/>
      <c r="D19" s="1722"/>
      <c r="E19" s="1722"/>
      <c r="F19" s="1722"/>
      <c r="G19" s="1648"/>
      <c r="H19" s="2065"/>
      <c r="I19" s="666" t="s">
        <v>48</v>
      </c>
      <c r="J19" s="738"/>
      <c r="K19" s="675"/>
      <c r="L19" s="675"/>
      <c r="M19" s="675"/>
      <c r="N19" s="675"/>
      <c r="O19" s="675"/>
      <c r="P19" s="675"/>
      <c r="Q19" s="675"/>
      <c r="R19" s="675"/>
      <c r="S19" s="675"/>
      <c r="T19" s="675"/>
      <c r="U19" s="675"/>
      <c r="V19" s="699">
        <f t="shared" si="2"/>
        <v>0</v>
      </c>
      <c r="W19" s="675"/>
      <c r="X19" s="297">
        <f>+V19*W18</f>
        <v>0</v>
      </c>
      <c r="Y19" s="318"/>
      <c r="Z19" s="318"/>
      <c r="AA19" s="318"/>
      <c r="AB19" s="318"/>
      <c r="AC19" s="318"/>
      <c r="AD19" s="318"/>
      <c r="AE19" s="318"/>
      <c r="AF19" s="318"/>
      <c r="AG19" s="318"/>
      <c r="AH19" s="318"/>
      <c r="AI19" s="318"/>
      <c r="AJ19" s="737"/>
      <c r="AK19" s="267"/>
      <c r="AL19" s="267"/>
      <c r="AM19" s="267"/>
      <c r="AN19" s="267"/>
      <c r="AO19" s="267"/>
      <c r="AP19" s="267"/>
      <c r="AQ19" s="267"/>
      <c r="AR19" s="267"/>
      <c r="AS19" s="267"/>
    </row>
    <row r="20" spans="1:45" hidden="1">
      <c r="A20" s="1653"/>
      <c r="B20" s="2029">
        <v>7</v>
      </c>
      <c r="C20" s="2057"/>
      <c r="D20" s="1720"/>
      <c r="E20" s="1720"/>
      <c r="F20" s="1720"/>
      <c r="G20" s="1721"/>
      <c r="H20" s="2064" t="s">
        <v>79</v>
      </c>
      <c r="I20" s="654" t="s">
        <v>47</v>
      </c>
      <c r="J20" s="734"/>
      <c r="K20" s="676"/>
      <c r="L20" s="676"/>
      <c r="M20" s="676"/>
      <c r="N20" s="676"/>
      <c r="O20" s="676"/>
      <c r="P20" s="676"/>
      <c r="Q20" s="676"/>
      <c r="R20" s="676"/>
      <c r="S20" s="676"/>
      <c r="T20" s="676"/>
      <c r="U20" s="676"/>
      <c r="V20" s="672">
        <f t="shared" si="2"/>
        <v>0</v>
      </c>
      <c r="W20" s="676"/>
      <c r="X20" s="290">
        <f>V20*W20</f>
        <v>0</v>
      </c>
      <c r="Y20" s="318"/>
      <c r="Z20" s="318"/>
      <c r="AA20" s="318"/>
      <c r="AB20" s="318"/>
      <c r="AC20" s="318"/>
      <c r="AD20" s="318"/>
      <c r="AE20" s="318"/>
      <c r="AF20" s="318"/>
      <c r="AG20" s="318"/>
      <c r="AH20" s="318"/>
      <c r="AI20" s="318"/>
      <c r="AJ20" s="737"/>
      <c r="AK20" s="267"/>
      <c r="AL20" s="267"/>
      <c r="AM20" s="267"/>
      <c r="AN20" s="267"/>
      <c r="AO20" s="267"/>
      <c r="AP20" s="267"/>
      <c r="AQ20" s="267"/>
      <c r="AR20" s="267"/>
      <c r="AS20" s="267"/>
    </row>
    <row r="21" spans="1:45" ht="15.75" hidden="1" customHeight="1">
      <c r="A21" s="1653"/>
      <c r="B21" s="1619"/>
      <c r="C21" s="1679"/>
      <c r="D21" s="1722"/>
      <c r="E21" s="1722"/>
      <c r="F21" s="1722"/>
      <c r="G21" s="1648"/>
      <c r="H21" s="2065"/>
      <c r="I21" s="666" t="s">
        <v>48</v>
      </c>
      <c r="J21" s="738"/>
      <c r="K21" s="675"/>
      <c r="L21" s="675"/>
      <c r="M21" s="675"/>
      <c r="N21" s="675"/>
      <c r="O21" s="675"/>
      <c r="P21" s="675"/>
      <c r="Q21" s="675"/>
      <c r="R21" s="675"/>
      <c r="S21" s="675"/>
      <c r="T21" s="675"/>
      <c r="U21" s="675"/>
      <c r="V21" s="699">
        <f t="shared" si="2"/>
        <v>0</v>
      </c>
      <c r="W21" s="675"/>
      <c r="X21" s="297">
        <f>+V21*W20</f>
        <v>0</v>
      </c>
      <c r="Y21" s="318"/>
      <c r="Z21" s="318"/>
      <c r="AA21" s="318"/>
      <c r="AB21" s="318"/>
      <c r="AC21" s="318"/>
      <c r="AD21" s="318"/>
      <c r="AE21" s="318"/>
      <c r="AF21" s="318"/>
      <c r="AG21" s="318"/>
      <c r="AH21" s="318"/>
      <c r="AI21" s="318"/>
      <c r="AJ21" s="737"/>
      <c r="AK21" s="267"/>
      <c r="AL21" s="267"/>
      <c r="AM21" s="267"/>
      <c r="AN21" s="267"/>
      <c r="AO21" s="267"/>
      <c r="AP21" s="267"/>
      <c r="AQ21" s="267"/>
      <c r="AR21" s="267"/>
      <c r="AS21" s="267"/>
    </row>
    <row r="22" spans="1:45" ht="15.75" customHeight="1">
      <c r="A22" s="1653"/>
      <c r="B22" s="2060" t="s">
        <v>103</v>
      </c>
      <c r="C22" s="1720"/>
      <c r="D22" s="1720"/>
      <c r="E22" s="1720"/>
      <c r="F22" s="1720"/>
      <c r="G22" s="1721"/>
      <c r="H22" s="739" t="s">
        <v>79</v>
      </c>
      <c r="I22" s="677" t="s">
        <v>47</v>
      </c>
      <c r="J22" s="678">
        <f t="shared" ref="J22:U22" si="3">+J8*$W8+J10*$W10+J12*$W12+J14*$W14+J16*$W16+J18*$W18+J20*$W20</f>
        <v>0</v>
      </c>
      <c r="K22" s="678">
        <f t="shared" si="3"/>
        <v>0.15200000000000002</v>
      </c>
      <c r="L22" s="678">
        <f t="shared" si="3"/>
        <v>0.20200000000000007</v>
      </c>
      <c r="M22" s="678">
        <f t="shared" si="3"/>
        <v>0.10600000000000001</v>
      </c>
      <c r="N22" s="678">
        <f t="shared" si="3"/>
        <v>9.4000000000000014E-2</v>
      </c>
      <c r="O22" s="678">
        <f t="shared" si="3"/>
        <v>0.12200000000000001</v>
      </c>
      <c r="P22" s="678">
        <f t="shared" si="3"/>
        <v>9.0000000000000011E-2</v>
      </c>
      <c r="Q22" s="678">
        <f t="shared" si="3"/>
        <v>6.4000000000000001E-2</v>
      </c>
      <c r="R22" s="678">
        <f t="shared" si="3"/>
        <v>6.2E-2</v>
      </c>
      <c r="S22" s="678">
        <f t="shared" si="3"/>
        <v>4.5999999999999999E-2</v>
      </c>
      <c r="T22" s="678">
        <f t="shared" si="3"/>
        <v>3.7999999999999999E-2</v>
      </c>
      <c r="U22" s="678">
        <f t="shared" si="3"/>
        <v>2.4E-2</v>
      </c>
      <c r="V22" s="672">
        <f t="shared" si="2"/>
        <v>1.0000000000000002</v>
      </c>
      <c r="W22" s="678">
        <f>SUM(W8:W21)</f>
        <v>1</v>
      </c>
      <c r="X22" s="290">
        <f>V22*W22</f>
        <v>1.0000000000000002</v>
      </c>
      <c r="Y22" s="2034"/>
      <c r="Z22" s="1720"/>
      <c r="AA22" s="1721"/>
      <c r="AB22" s="2034"/>
      <c r="AC22" s="1720"/>
      <c r="AD22" s="1721"/>
      <c r="AE22" s="2034"/>
      <c r="AF22" s="1720"/>
      <c r="AG22" s="1721"/>
      <c r="AH22" s="2034"/>
      <c r="AI22" s="1720"/>
      <c r="AJ22" s="1872"/>
      <c r="AK22" s="267"/>
      <c r="AL22" s="267"/>
      <c r="AM22" s="267"/>
      <c r="AN22" s="267"/>
      <c r="AO22" s="267"/>
      <c r="AP22" s="267"/>
      <c r="AQ22" s="267"/>
      <c r="AR22" s="267"/>
      <c r="AS22" s="267"/>
    </row>
    <row r="23" spans="1:45" ht="15.75" customHeight="1">
      <c r="A23" s="1654"/>
      <c r="B23" s="1696"/>
      <c r="C23" s="1666"/>
      <c r="D23" s="1666"/>
      <c r="E23" s="1666"/>
      <c r="F23" s="1666"/>
      <c r="G23" s="1651"/>
      <c r="H23" s="740"/>
      <c r="I23" s="741" t="s">
        <v>48</v>
      </c>
      <c r="J23" s="742">
        <f t="shared" ref="J23:U23" si="4">+J9*$W8+J11*$W10+J13*$W12+J15*$W14+J17*$W16+J19*$W18+J21*$W20</f>
        <v>0</v>
      </c>
      <c r="K23" s="742">
        <f t="shared" si="4"/>
        <v>0.15200000000000002</v>
      </c>
      <c r="L23" s="742">
        <f t="shared" si="4"/>
        <v>0.20200000000000007</v>
      </c>
      <c r="M23" s="742">
        <f t="shared" si="4"/>
        <v>0.1</v>
      </c>
      <c r="N23" s="742">
        <f t="shared" si="4"/>
        <v>9.4000000000000014E-2</v>
      </c>
      <c r="O23" s="742">
        <f t="shared" si="4"/>
        <v>0.12200000000000001</v>
      </c>
      <c r="P23" s="742">
        <f t="shared" si="4"/>
        <v>9.4000000000000014E-2</v>
      </c>
      <c r="Q23" s="742">
        <f t="shared" si="4"/>
        <v>6.2E-2</v>
      </c>
      <c r="R23" s="742">
        <f t="shared" si="4"/>
        <v>5.6000000000000001E-2</v>
      </c>
      <c r="S23" s="742">
        <f t="shared" si="4"/>
        <v>4.1140000000000003E-2</v>
      </c>
      <c r="T23" s="742">
        <f t="shared" si="4"/>
        <v>2.0420000000000001E-2</v>
      </c>
      <c r="U23" s="742">
        <f t="shared" si="4"/>
        <v>2.6000000000000002E-2</v>
      </c>
      <c r="V23" s="744">
        <f t="shared" si="2"/>
        <v>0.96956000000000009</v>
      </c>
      <c r="W23" s="742"/>
      <c r="X23" s="745">
        <f>+V23*W22</f>
        <v>0.96956000000000009</v>
      </c>
      <c r="Y23" s="1696"/>
      <c r="Z23" s="1666"/>
      <c r="AA23" s="1651"/>
      <c r="AB23" s="1696"/>
      <c r="AC23" s="1666"/>
      <c r="AD23" s="1651"/>
      <c r="AE23" s="1696"/>
      <c r="AF23" s="1666"/>
      <c r="AG23" s="1651"/>
      <c r="AH23" s="1696"/>
      <c r="AI23" s="1666"/>
      <c r="AJ23" s="1841"/>
      <c r="AK23" s="267"/>
      <c r="AL23" s="267"/>
      <c r="AM23" s="267"/>
      <c r="AN23" s="267"/>
      <c r="AO23" s="267"/>
      <c r="AP23" s="267"/>
      <c r="AQ23" s="267"/>
      <c r="AR23" s="267"/>
      <c r="AS23" s="267"/>
    </row>
    <row r="24" spans="1:45" ht="24.75" customHeight="1">
      <c r="A24" s="2048" t="s">
        <v>107</v>
      </c>
      <c r="B24" s="1664"/>
      <c r="C24" s="261" t="s">
        <v>108</v>
      </c>
      <c r="D24" s="261" t="s">
        <v>109</v>
      </c>
      <c r="E24" s="261" t="s">
        <v>28</v>
      </c>
      <c r="F24" s="261" t="s">
        <v>110</v>
      </c>
      <c r="G24" s="340" t="s">
        <v>111</v>
      </c>
      <c r="H24" s="2080" t="s">
        <v>112</v>
      </c>
      <c r="I24" s="1866"/>
      <c r="J24" s="261" t="s">
        <v>63</v>
      </c>
      <c r="K24" s="261" t="s">
        <v>64</v>
      </c>
      <c r="L24" s="261" t="s">
        <v>65</v>
      </c>
      <c r="M24" s="261" t="s">
        <v>66</v>
      </c>
      <c r="N24" s="261" t="s">
        <v>67</v>
      </c>
      <c r="O24" s="261" t="s">
        <v>68</v>
      </c>
      <c r="P24" s="261" t="s">
        <v>69</v>
      </c>
      <c r="Q24" s="261" t="s">
        <v>70</v>
      </c>
      <c r="R24" s="261" t="s">
        <v>71</v>
      </c>
      <c r="S24" s="261" t="s">
        <v>72</v>
      </c>
      <c r="T24" s="261" t="s">
        <v>73</v>
      </c>
      <c r="U24" s="261" t="s">
        <v>74</v>
      </c>
      <c r="V24" s="261" t="s">
        <v>75</v>
      </c>
      <c r="W24" s="261" t="s">
        <v>76</v>
      </c>
      <c r="X24" s="261" t="s">
        <v>77</v>
      </c>
      <c r="Y24" s="2080" t="s">
        <v>113</v>
      </c>
      <c r="Z24" s="1863"/>
      <c r="AA24" s="1866"/>
      <c r="AB24" s="2080" t="s">
        <v>117</v>
      </c>
      <c r="AC24" s="1863"/>
      <c r="AD24" s="1866"/>
      <c r="AE24" s="2080" t="s">
        <v>427</v>
      </c>
      <c r="AF24" s="1863"/>
      <c r="AG24" s="1866"/>
      <c r="AH24" s="2080" t="s">
        <v>125</v>
      </c>
      <c r="AI24" s="1863"/>
      <c r="AJ24" s="1864"/>
      <c r="AK24" s="267"/>
      <c r="AL24" s="267"/>
      <c r="AM24" s="267"/>
      <c r="AN24" s="267"/>
      <c r="AO24" s="267"/>
      <c r="AP24" s="267"/>
      <c r="AQ24" s="267"/>
      <c r="AR24" s="267"/>
      <c r="AS24" s="267"/>
    </row>
    <row r="25" spans="1:45" ht="35.25" customHeight="1">
      <c r="A25" s="1796"/>
      <c r="B25" s="1713"/>
      <c r="C25" s="2156" t="s">
        <v>1584</v>
      </c>
      <c r="D25" s="2156" t="s">
        <v>298</v>
      </c>
      <c r="E25" s="2167" t="s">
        <v>1429</v>
      </c>
      <c r="F25" s="2072" t="s">
        <v>1585</v>
      </c>
      <c r="G25" s="2046" t="s">
        <v>300</v>
      </c>
      <c r="H25" s="2169" t="s">
        <v>47</v>
      </c>
      <c r="I25" s="2170"/>
      <c r="J25" s="734" t="s">
        <v>1233</v>
      </c>
      <c r="K25" s="676"/>
      <c r="L25" s="676"/>
      <c r="M25" s="676">
        <v>0.15</v>
      </c>
      <c r="N25" s="676">
        <v>0.15</v>
      </c>
      <c r="O25" s="676">
        <v>0.15</v>
      </c>
      <c r="P25" s="676">
        <v>0.15</v>
      </c>
      <c r="Q25" s="676">
        <v>0.15</v>
      </c>
      <c r="R25" s="676">
        <v>0.15</v>
      </c>
      <c r="S25" s="676">
        <v>0.1</v>
      </c>
      <c r="T25" s="676"/>
      <c r="U25" s="676"/>
      <c r="V25" s="730">
        <f t="shared" ref="V25:V26" si="5">SUM(J25:U25)</f>
        <v>1</v>
      </c>
      <c r="W25" s="2039">
        <v>0.11</v>
      </c>
      <c r="X25" s="730">
        <f>+(V25/V25)*W25</f>
        <v>0.11</v>
      </c>
      <c r="Y25" s="2073"/>
      <c r="Z25" s="1720"/>
      <c r="AA25" s="1721"/>
      <c r="AB25" s="2138" t="s">
        <v>1586</v>
      </c>
      <c r="AC25" s="1720"/>
      <c r="AD25" s="1721"/>
      <c r="AE25" s="2138" t="s">
        <v>1587</v>
      </c>
      <c r="AF25" s="1720"/>
      <c r="AG25" s="1721"/>
      <c r="AH25" s="2138" t="s">
        <v>1588</v>
      </c>
      <c r="AI25" s="1720"/>
      <c r="AJ25" s="1721"/>
      <c r="AK25" s="267"/>
      <c r="AL25" s="267"/>
      <c r="AM25" s="267"/>
      <c r="AN25" s="267"/>
      <c r="AO25" s="267"/>
      <c r="AP25" s="267"/>
      <c r="AQ25" s="267"/>
      <c r="AR25" s="267"/>
      <c r="AS25" s="267"/>
    </row>
    <row r="26" spans="1:45" ht="35.25" customHeight="1">
      <c r="A26" s="2062"/>
      <c r="B26" s="1648"/>
      <c r="C26" s="2141"/>
      <c r="D26" s="2141"/>
      <c r="E26" s="2168"/>
      <c r="F26" s="1619"/>
      <c r="G26" s="1619"/>
      <c r="H26" s="2171" t="s">
        <v>78</v>
      </c>
      <c r="I26" s="2172"/>
      <c r="J26" s="667"/>
      <c r="K26" s="668"/>
      <c r="L26" s="668"/>
      <c r="M26" s="669">
        <v>0.15</v>
      </c>
      <c r="N26" s="669">
        <v>0.15</v>
      </c>
      <c r="O26" s="669">
        <v>0.15</v>
      </c>
      <c r="P26" s="669">
        <v>0.15</v>
      </c>
      <c r="Q26" s="669">
        <v>0.15</v>
      </c>
      <c r="R26" s="669">
        <v>0.15</v>
      </c>
      <c r="S26" s="669">
        <v>0.1</v>
      </c>
      <c r="T26" s="668"/>
      <c r="U26" s="668"/>
      <c r="V26" s="733">
        <f t="shared" si="5"/>
        <v>1</v>
      </c>
      <c r="W26" s="1619"/>
      <c r="X26" s="730">
        <f>+V26/V25*W25</f>
        <v>0.11</v>
      </c>
      <c r="Y26" s="1679"/>
      <c r="Z26" s="1722"/>
      <c r="AA26" s="1648"/>
      <c r="AB26" s="1679"/>
      <c r="AC26" s="1722"/>
      <c r="AD26" s="1648"/>
      <c r="AE26" s="1679"/>
      <c r="AF26" s="1722"/>
      <c r="AG26" s="1648"/>
      <c r="AH26" s="1679"/>
      <c r="AI26" s="1722"/>
      <c r="AJ26" s="1648"/>
      <c r="AK26" s="267"/>
      <c r="AL26" s="267"/>
      <c r="AM26" s="267"/>
      <c r="AN26" s="267"/>
      <c r="AO26" s="267"/>
      <c r="AP26" s="267"/>
      <c r="AQ26" s="267"/>
      <c r="AR26" s="267"/>
      <c r="AS26" s="267"/>
    </row>
    <row r="27" spans="1:45" ht="12.75" customHeight="1">
      <c r="A27" s="2063" t="s">
        <v>1589</v>
      </c>
      <c r="B27" s="2174" t="s">
        <v>34</v>
      </c>
      <c r="C27" s="2175"/>
      <c r="D27" s="2175"/>
      <c r="E27" s="2175"/>
      <c r="F27" s="2175"/>
      <c r="G27" s="2175"/>
      <c r="H27" s="2175"/>
      <c r="I27" s="2175"/>
      <c r="J27" s="2175"/>
      <c r="K27" s="2175"/>
      <c r="L27" s="2175"/>
      <c r="M27" s="2175"/>
      <c r="N27" s="2175"/>
      <c r="O27" s="2175"/>
      <c r="P27" s="2175"/>
      <c r="Q27" s="2175"/>
      <c r="R27" s="2175"/>
      <c r="S27" s="2175"/>
      <c r="T27" s="2175"/>
      <c r="U27" s="2175"/>
      <c r="V27" s="2175"/>
      <c r="W27" s="2175"/>
      <c r="X27" s="2175"/>
      <c r="Y27" s="2175"/>
      <c r="Z27" s="2175"/>
      <c r="AA27" s="2175"/>
      <c r="AB27" s="2175"/>
      <c r="AC27" s="2175"/>
      <c r="AD27" s="2175"/>
      <c r="AE27" s="2175"/>
      <c r="AF27" s="2175"/>
      <c r="AG27" s="2175"/>
      <c r="AH27" s="2175"/>
      <c r="AI27" s="2175"/>
      <c r="AJ27" s="2176"/>
      <c r="AK27" s="267"/>
      <c r="AL27" s="267"/>
      <c r="AM27" s="267"/>
      <c r="AN27" s="267"/>
      <c r="AO27" s="267"/>
      <c r="AP27" s="267"/>
      <c r="AQ27" s="267"/>
      <c r="AR27" s="267"/>
      <c r="AS27" s="267"/>
    </row>
    <row r="28" spans="1:45" ht="24.75" customHeight="1">
      <c r="A28" s="1653"/>
      <c r="B28" s="2028">
        <v>1</v>
      </c>
      <c r="C28" s="2177" t="s">
        <v>1590</v>
      </c>
      <c r="D28" s="1720"/>
      <c r="E28" s="1720"/>
      <c r="F28" s="1720"/>
      <c r="G28" s="1721"/>
      <c r="H28" s="2042" t="s">
        <v>79</v>
      </c>
      <c r="I28" s="654" t="s">
        <v>47</v>
      </c>
      <c r="J28" s="734">
        <v>8.3333333333333343E-2</v>
      </c>
      <c r="K28" s="676">
        <v>8.3333333333333343E-2</v>
      </c>
      <c r="L28" s="676">
        <v>8.3333333333333343E-2</v>
      </c>
      <c r="M28" s="676">
        <v>8.3333333333333343E-2</v>
      </c>
      <c r="N28" s="676">
        <v>8.3333333333333343E-2</v>
      </c>
      <c r="O28" s="676">
        <v>8.3333333333333343E-2</v>
      </c>
      <c r="P28" s="676">
        <v>8.3333333333333343E-2</v>
      </c>
      <c r="Q28" s="676">
        <v>8.3333333333333343E-2</v>
      </c>
      <c r="R28" s="676">
        <v>8.3333333333333343E-2</v>
      </c>
      <c r="S28" s="676">
        <v>8.3333333333333343E-2</v>
      </c>
      <c r="T28" s="676">
        <v>8.3333333333333343E-2</v>
      </c>
      <c r="U28" s="676">
        <v>8.3333333333333343E-2</v>
      </c>
      <c r="V28" s="672">
        <f t="shared" ref="V28:V43" si="6">SUM(J28:U28)</f>
        <v>1.0000000000000002</v>
      </c>
      <c r="W28" s="2140">
        <v>0.2</v>
      </c>
      <c r="X28" s="290">
        <f>V28*W28</f>
        <v>0.20000000000000007</v>
      </c>
      <c r="Y28" s="2028" t="s">
        <v>1591</v>
      </c>
      <c r="Z28" s="1720"/>
      <c r="AA28" s="1721"/>
      <c r="AB28" s="2028" t="s">
        <v>1592</v>
      </c>
      <c r="AC28" s="1720"/>
      <c r="AD28" s="1721"/>
      <c r="AE28" s="2138" t="s">
        <v>1593</v>
      </c>
      <c r="AF28" s="1720"/>
      <c r="AG28" s="1721"/>
      <c r="AH28" s="2138" t="s">
        <v>1588</v>
      </c>
      <c r="AI28" s="1720"/>
      <c r="AJ28" s="1721"/>
      <c r="AK28" s="267"/>
      <c r="AL28" s="267"/>
      <c r="AM28" s="267"/>
      <c r="AN28" s="267"/>
      <c r="AO28" s="267"/>
      <c r="AP28" s="267"/>
      <c r="AQ28" s="267"/>
      <c r="AR28" s="267"/>
      <c r="AS28" s="267"/>
    </row>
    <row r="29" spans="1:45" ht="24.75" customHeight="1">
      <c r="A29" s="1653"/>
      <c r="B29" s="1679"/>
      <c r="C29" s="2158"/>
      <c r="D29" s="1722"/>
      <c r="E29" s="1722"/>
      <c r="F29" s="1722"/>
      <c r="G29" s="1648"/>
      <c r="H29" s="2043"/>
      <c r="I29" s="666" t="s">
        <v>48</v>
      </c>
      <c r="J29" s="749">
        <v>8.3299999999999999E-2</v>
      </c>
      <c r="K29" s="669">
        <v>8.3299999999999999E-2</v>
      </c>
      <c r="L29" s="669">
        <v>8.3299999999999999E-2</v>
      </c>
      <c r="M29" s="669">
        <v>8.3299999999999999E-2</v>
      </c>
      <c r="N29" s="669">
        <v>8.3299999999999999E-2</v>
      </c>
      <c r="O29" s="669">
        <v>8.3299999999999999E-2</v>
      </c>
      <c r="P29" s="669">
        <v>8.3299999999999999E-2</v>
      </c>
      <c r="Q29" s="669">
        <v>8.3299999999999999E-2</v>
      </c>
      <c r="R29" s="669">
        <v>8.3299999999999999E-2</v>
      </c>
      <c r="S29" s="669">
        <v>8.3299999999999999E-2</v>
      </c>
      <c r="T29" s="669">
        <v>8.3299999999999999E-2</v>
      </c>
      <c r="U29" s="669">
        <v>0</v>
      </c>
      <c r="V29" s="670">
        <f t="shared" si="6"/>
        <v>0.91630000000000011</v>
      </c>
      <c r="W29" s="2141"/>
      <c r="X29" s="297">
        <f>+V29*W28</f>
        <v>0.18326000000000003</v>
      </c>
      <c r="Y29" s="1679"/>
      <c r="Z29" s="1722"/>
      <c r="AA29" s="1648"/>
      <c r="AB29" s="1679"/>
      <c r="AC29" s="1722"/>
      <c r="AD29" s="1648"/>
      <c r="AE29" s="1679"/>
      <c r="AF29" s="1722"/>
      <c r="AG29" s="1648"/>
      <c r="AH29" s="1679"/>
      <c r="AI29" s="1722"/>
      <c r="AJ29" s="1648"/>
      <c r="AK29" s="267"/>
      <c r="AL29" s="267"/>
      <c r="AM29" s="267"/>
      <c r="AN29" s="267"/>
      <c r="AO29" s="267"/>
      <c r="AP29" s="267"/>
      <c r="AQ29" s="267"/>
      <c r="AR29" s="267"/>
      <c r="AS29" s="267"/>
    </row>
    <row r="30" spans="1:45" ht="24.75" customHeight="1">
      <c r="A30" s="1653"/>
      <c r="B30" s="2028">
        <v>2</v>
      </c>
      <c r="C30" s="2177" t="s">
        <v>1595</v>
      </c>
      <c r="D30" s="1720"/>
      <c r="E30" s="1720"/>
      <c r="F30" s="1720"/>
      <c r="G30" s="1721"/>
      <c r="H30" s="2042" t="s">
        <v>79</v>
      </c>
      <c r="I30" s="654" t="s">
        <v>47</v>
      </c>
      <c r="J30" s="734">
        <v>8.3333333333333343E-2</v>
      </c>
      <c r="K30" s="676">
        <v>8.3333333333333343E-2</v>
      </c>
      <c r="L30" s="676">
        <v>8.3333333333333343E-2</v>
      </c>
      <c r="M30" s="676">
        <v>8.3333333333333343E-2</v>
      </c>
      <c r="N30" s="676">
        <v>8.3333333333333343E-2</v>
      </c>
      <c r="O30" s="676">
        <v>8.3333333333333343E-2</v>
      </c>
      <c r="P30" s="676">
        <v>8.3333333333333343E-2</v>
      </c>
      <c r="Q30" s="676">
        <v>8.3333333333333343E-2</v>
      </c>
      <c r="R30" s="676">
        <v>8.3333333333333343E-2</v>
      </c>
      <c r="S30" s="676">
        <v>8.3333333333333343E-2</v>
      </c>
      <c r="T30" s="676">
        <v>8.3333333333333343E-2</v>
      </c>
      <c r="U30" s="676">
        <v>8.3333333333333343E-2</v>
      </c>
      <c r="V30" s="672">
        <f t="shared" si="6"/>
        <v>1.0000000000000002</v>
      </c>
      <c r="W30" s="2140">
        <v>0.2</v>
      </c>
      <c r="X30" s="290">
        <f>V30*W30</f>
        <v>0.20000000000000007</v>
      </c>
      <c r="Y30" s="2028" t="s">
        <v>1596</v>
      </c>
      <c r="Z30" s="1720"/>
      <c r="AA30" s="1721"/>
      <c r="AB30" s="2028" t="s">
        <v>1596</v>
      </c>
      <c r="AC30" s="1720"/>
      <c r="AD30" s="1721"/>
      <c r="AE30" s="2028" t="s">
        <v>1596</v>
      </c>
      <c r="AF30" s="1720"/>
      <c r="AG30" s="1721"/>
      <c r="AH30" s="2028" t="s">
        <v>1596</v>
      </c>
      <c r="AI30" s="1720"/>
      <c r="AJ30" s="1721"/>
      <c r="AK30" s="267"/>
      <c r="AL30" s="267"/>
      <c r="AM30" s="267"/>
      <c r="AN30" s="267"/>
      <c r="AO30" s="267"/>
      <c r="AP30" s="267"/>
      <c r="AQ30" s="267"/>
      <c r="AR30" s="267"/>
      <c r="AS30" s="267"/>
    </row>
    <row r="31" spans="1:45" ht="24.75" customHeight="1">
      <c r="A31" s="1653"/>
      <c r="B31" s="1679"/>
      <c r="C31" s="2158"/>
      <c r="D31" s="1722"/>
      <c r="E31" s="1722"/>
      <c r="F31" s="1722"/>
      <c r="G31" s="1648"/>
      <c r="H31" s="2043"/>
      <c r="I31" s="666" t="s">
        <v>48</v>
      </c>
      <c r="J31" s="749">
        <v>8.3299999999999999E-2</v>
      </c>
      <c r="K31" s="669">
        <v>8.3299999999999999E-2</v>
      </c>
      <c r="L31" s="669">
        <v>8.3299999999999999E-2</v>
      </c>
      <c r="M31" s="669">
        <v>8.3299999999999999E-2</v>
      </c>
      <c r="N31" s="669">
        <v>8.3299999999999999E-2</v>
      </c>
      <c r="O31" s="669">
        <v>8.3299999999999999E-2</v>
      </c>
      <c r="P31" s="669">
        <v>8.3299999999999999E-2</v>
      </c>
      <c r="Q31" s="669">
        <v>8.3299999999999999E-2</v>
      </c>
      <c r="R31" s="669">
        <v>8.3299999999999999E-2</v>
      </c>
      <c r="S31" s="669">
        <v>8.3299999999999999E-2</v>
      </c>
      <c r="T31" s="669">
        <v>8.3299999999999999E-2</v>
      </c>
      <c r="U31" s="669">
        <v>8.3699999999999997E-2</v>
      </c>
      <c r="V31" s="670">
        <f t="shared" si="6"/>
        <v>1</v>
      </c>
      <c r="W31" s="2141"/>
      <c r="X31" s="297">
        <f>+V31*W30</f>
        <v>0.2</v>
      </c>
      <c r="Y31" s="1679"/>
      <c r="Z31" s="1722"/>
      <c r="AA31" s="1648"/>
      <c r="AB31" s="1679"/>
      <c r="AC31" s="1722"/>
      <c r="AD31" s="1648"/>
      <c r="AE31" s="1679"/>
      <c r="AF31" s="1722"/>
      <c r="AG31" s="1648"/>
      <c r="AH31" s="1679"/>
      <c r="AI31" s="1722"/>
      <c r="AJ31" s="1648"/>
      <c r="AK31" s="267"/>
      <c r="AL31" s="267"/>
      <c r="AM31" s="267"/>
      <c r="AN31" s="267"/>
      <c r="AO31" s="267"/>
      <c r="AP31" s="267"/>
      <c r="AQ31" s="267"/>
      <c r="AR31" s="267"/>
      <c r="AS31" s="267"/>
    </row>
    <row r="32" spans="1:45" ht="24.75" customHeight="1">
      <c r="A32" s="1653"/>
      <c r="B32" s="2028">
        <v>3</v>
      </c>
      <c r="C32" s="2177" t="s">
        <v>1598</v>
      </c>
      <c r="D32" s="1720"/>
      <c r="E32" s="1720"/>
      <c r="F32" s="1720"/>
      <c r="G32" s="1721"/>
      <c r="H32" s="2042" t="s">
        <v>79</v>
      </c>
      <c r="I32" s="654" t="s">
        <v>47</v>
      </c>
      <c r="J32" s="734">
        <v>8.3333333333333343E-2</v>
      </c>
      <c r="K32" s="676">
        <v>8.3333333333333343E-2</v>
      </c>
      <c r="L32" s="676">
        <v>8.3333333333333343E-2</v>
      </c>
      <c r="M32" s="676">
        <v>8.3333333333333343E-2</v>
      </c>
      <c r="N32" s="676">
        <v>8.3333333333333343E-2</v>
      </c>
      <c r="O32" s="676">
        <v>8.3333333333333343E-2</v>
      </c>
      <c r="P32" s="676">
        <v>8.3333333333333343E-2</v>
      </c>
      <c r="Q32" s="676">
        <v>8.3333333333333343E-2</v>
      </c>
      <c r="R32" s="676">
        <v>8.3333333333333343E-2</v>
      </c>
      <c r="S32" s="676">
        <v>8.3333333333333343E-2</v>
      </c>
      <c r="T32" s="676">
        <v>8.3333333333333343E-2</v>
      </c>
      <c r="U32" s="676">
        <v>8.3333333333333343E-2</v>
      </c>
      <c r="V32" s="672">
        <f t="shared" si="6"/>
        <v>1.0000000000000002</v>
      </c>
      <c r="W32" s="2140">
        <v>0.15</v>
      </c>
      <c r="X32" s="290">
        <f>V32*W32</f>
        <v>0.15000000000000002</v>
      </c>
      <c r="Y32" s="2028" t="s">
        <v>1596</v>
      </c>
      <c r="Z32" s="1720"/>
      <c r="AA32" s="1721"/>
      <c r="AB32" s="2028" t="s">
        <v>1596</v>
      </c>
      <c r="AC32" s="1720"/>
      <c r="AD32" s="1721"/>
      <c r="AE32" s="2028" t="s">
        <v>1596</v>
      </c>
      <c r="AF32" s="1720"/>
      <c r="AG32" s="1721"/>
      <c r="AH32" s="2028" t="s">
        <v>1596</v>
      </c>
      <c r="AI32" s="1720"/>
      <c r="AJ32" s="1721"/>
      <c r="AK32" s="267"/>
      <c r="AL32" s="267"/>
      <c r="AM32" s="267"/>
      <c r="AN32" s="267"/>
      <c r="AO32" s="267"/>
      <c r="AP32" s="267"/>
      <c r="AQ32" s="267"/>
      <c r="AR32" s="267"/>
      <c r="AS32" s="267"/>
    </row>
    <row r="33" spans="1:45" ht="24.75" customHeight="1">
      <c r="A33" s="1653"/>
      <c r="B33" s="1679"/>
      <c r="C33" s="2158"/>
      <c r="D33" s="1722"/>
      <c r="E33" s="1722"/>
      <c r="F33" s="1722"/>
      <c r="G33" s="1648"/>
      <c r="H33" s="2043"/>
      <c r="I33" s="666" t="s">
        <v>48</v>
      </c>
      <c r="J33" s="749">
        <v>8.3299999999999999E-2</v>
      </c>
      <c r="K33" s="669">
        <v>8.3299999999999999E-2</v>
      </c>
      <c r="L33" s="669">
        <v>8.3299999999999999E-2</v>
      </c>
      <c r="M33" s="669">
        <v>8.3299999999999999E-2</v>
      </c>
      <c r="N33" s="669">
        <v>8.3299999999999999E-2</v>
      </c>
      <c r="O33" s="669">
        <v>8.3299999999999999E-2</v>
      </c>
      <c r="P33" s="669">
        <v>8.3299999999999999E-2</v>
      </c>
      <c r="Q33" s="669">
        <v>8.3299999999999999E-2</v>
      </c>
      <c r="R33" s="669">
        <v>8.3299999999999999E-2</v>
      </c>
      <c r="S33" s="669">
        <v>8.3299999999999999E-2</v>
      </c>
      <c r="T33" s="669">
        <v>8.3299999999999999E-2</v>
      </c>
      <c r="U33" s="669">
        <v>8.3699999999999997E-2</v>
      </c>
      <c r="V33" s="670">
        <f t="shared" si="6"/>
        <v>1</v>
      </c>
      <c r="W33" s="2141"/>
      <c r="X33" s="297">
        <f>+V33*W32</f>
        <v>0.15</v>
      </c>
      <c r="Y33" s="1679"/>
      <c r="Z33" s="1722"/>
      <c r="AA33" s="1648"/>
      <c r="AB33" s="1679"/>
      <c r="AC33" s="1722"/>
      <c r="AD33" s="1648"/>
      <c r="AE33" s="1679"/>
      <c r="AF33" s="1722"/>
      <c r="AG33" s="1648"/>
      <c r="AH33" s="1679"/>
      <c r="AI33" s="1722"/>
      <c r="AJ33" s="1648"/>
      <c r="AK33" s="267"/>
      <c r="AL33" s="267"/>
      <c r="AM33" s="267"/>
      <c r="AN33" s="267"/>
      <c r="AO33" s="267"/>
      <c r="AP33" s="267"/>
      <c r="AQ33" s="267"/>
      <c r="AR33" s="267"/>
      <c r="AS33" s="267"/>
    </row>
    <row r="34" spans="1:45" ht="24.75" customHeight="1">
      <c r="A34" s="1653"/>
      <c r="B34" s="2028">
        <v>4</v>
      </c>
      <c r="C34" s="2177" t="s">
        <v>1606</v>
      </c>
      <c r="D34" s="1720"/>
      <c r="E34" s="1720"/>
      <c r="F34" s="1720"/>
      <c r="G34" s="1721"/>
      <c r="H34" s="2042" t="s">
        <v>79</v>
      </c>
      <c r="I34" s="654" t="s">
        <v>47</v>
      </c>
      <c r="J34" s="734">
        <v>8.3333333333333343E-2</v>
      </c>
      <c r="K34" s="676">
        <v>8.3333333333333343E-2</v>
      </c>
      <c r="L34" s="676">
        <v>8.3333333333333343E-2</v>
      </c>
      <c r="M34" s="676">
        <v>8.3333333333333343E-2</v>
      </c>
      <c r="N34" s="676">
        <v>8.3333333333333343E-2</v>
      </c>
      <c r="O34" s="676">
        <v>8.3333333333333343E-2</v>
      </c>
      <c r="P34" s="676">
        <v>8.3333333333333343E-2</v>
      </c>
      <c r="Q34" s="676">
        <v>8.3333333333333343E-2</v>
      </c>
      <c r="R34" s="676">
        <v>8.3333333333333343E-2</v>
      </c>
      <c r="S34" s="676">
        <v>8.3333333333333343E-2</v>
      </c>
      <c r="T34" s="676">
        <v>8.3333333333333343E-2</v>
      </c>
      <c r="U34" s="676">
        <v>8.3333333333333343E-2</v>
      </c>
      <c r="V34" s="672">
        <f t="shared" si="6"/>
        <v>1.0000000000000002</v>
      </c>
      <c r="W34" s="2140">
        <v>0.15</v>
      </c>
      <c r="X34" s="290">
        <f>V34*W34</f>
        <v>0.15000000000000002</v>
      </c>
      <c r="Y34" s="2028" t="s">
        <v>1612</v>
      </c>
      <c r="Z34" s="1720"/>
      <c r="AA34" s="1721"/>
      <c r="AB34" s="2028" t="s">
        <v>1614</v>
      </c>
      <c r="AC34" s="1720"/>
      <c r="AD34" s="1721"/>
      <c r="AE34" s="2138" t="s">
        <v>1617</v>
      </c>
      <c r="AF34" s="1720"/>
      <c r="AG34" s="1721"/>
      <c r="AH34" s="2138" t="s">
        <v>1618</v>
      </c>
      <c r="AI34" s="1720"/>
      <c r="AJ34" s="1721"/>
      <c r="AK34" s="267"/>
      <c r="AL34" s="267"/>
      <c r="AM34" s="267"/>
      <c r="AN34" s="267"/>
      <c r="AO34" s="267"/>
      <c r="AP34" s="267"/>
      <c r="AQ34" s="267"/>
      <c r="AR34" s="267"/>
      <c r="AS34" s="267"/>
    </row>
    <row r="35" spans="1:45" ht="24.75" customHeight="1">
      <c r="A35" s="1653"/>
      <c r="B35" s="1679"/>
      <c r="C35" s="2158"/>
      <c r="D35" s="1722"/>
      <c r="E35" s="1722"/>
      <c r="F35" s="1722"/>
      <c r="G35" s="1648"/>
      <c r="H35" s="2043"/>
      <c r="I35" s="666" t="s">
        <v>48</v>
      </c>
      <c r="J35" s="749">
        <v>8.3299999999999999E-2</v>
      </c>
      <c r="K35" s="669">
        <v>8.3299999999999999E-2</v>
      </c>
      <c r="L35" s="669">
        <v>6.2899999999999998E-2</v>
      </c>
      <c r="M35" s="669">
        <v>8.1799999999999998E-2</v>
      </c>
      <c r="N35" s="669">
        <v>0.10290000000000001</v>
      </c>
      <c r="O35" s="669">
        <v>8.2900000000000001E-2</v>
      </c>
      <c r="P35" s="669">
        <v>7.0900000000000005E-2</v>
      </c>
      <c r="Q35" s="669">
        <v>8.8400000000000006E-2</v>
      </c>
      <c r="R35" s="669">
        <v>0</v>
      </c>
      <c r="S35" s="669">
        <v>0.15</v>
      </c>
      <c r="T35" s="669">
        <v>8.8800000000000004E-2</v>
      </c>
      <c r="U35" s="669">
        <v>9.4500000000000001E-2</v>
      </c>
      <c r="V35" s="670">
        <f t="shared" si="6"/>
        <v>0.98970000000000002</v>
      </c>
      <c r="W35" s="2141"/>
      <c r="X35" s="297">
        <f>+V35*W34</f>
        <v>0.148455</v>
      </c>
      <c r="Y35" s="1679"/>
      <c r="Z35" s="1722"/>
      <c r="AA35" s="1648"/>
      <c r="AB35" s="1679"/>
      <c r="AC35" s="1722"/>
      <c r="AD35" s="1648"/>
      <c r="AE35" s="1679"/>
      <c r="AF35" s="1722"/>
      <c r="AG35" s="1648"/>
      <c r="AH35" s="1679"/>
      <c r="AI35" s="1722"/>
      <c r="AJ35" s="1648"/>
      <c r="AK35" s="267"/>
      <c r="AL35" s="267"/>
      <c r="AM35" s="267"/>
      <c r="AN35" s="267"/>
      <c r="AO35" s="267"/>
      <c r="AP35" s="267"/>
      <c r="AQ35" s="267"/>
      <c r="AR35" s="267"/>
      <c r="AS35" s="267"/>
    </row>
    <row r="36" spans="1:45" ht="24.75" customHeight="1">
      <c r="A36" s="1653"/>
      <c r="B36" s="2028">
        <v>5</v>
      </c>
      <c r="C36" s="2177" t="s">
        <v>1619</v>
      </c>
      <c r="D36" s="1720"/>
      <c r="E36" s="1720"/>
      <c r="F36" s="1720"/>
      <c r="G36" s="1721"/>
      <c r="H36" s="2042" t="s">
        <v>79</v>
      </c>
      <c r="I36" s="654" t="s">
        <v>47</v>
      </c>
      <c r="J36" s="734">
        <v>8.3333333333333343E-2</v>
      </c>
      <c r="K36" s="676">
        <v>8.3333333333333343E-2</v>
      </c>
      <c r="L36" s="676">
        <v>8.3333333333333343E-2</v>
      </c>
      <c r="M36" s="676">
        <v>8.3333333333333343E-2</v>
      </c>
      <c r="N36" s="676">
        <v>8.3333333333333343E-2</v>
      </c>
      <c r="O36" s="676">
        <v>8.3333333333333343E-2</v>
      </c>
      <c r="P36" s="676">
        <v>8.3333333333333343E-2</v>
      </c>
      <c r="Q36" s="676">
        <v>8.3333333333333343E-2</v>
      </c>
      <c r="R36" s="676">
        <v>8.3333333333333343E-2</v>
      </c>
      <c r="S36" s="676">
        <v>8.3333333333333343E-2</v>
      </c>
      <c r="T36" s="676">
        <v>8.3333333333333343E-2</v>
      </c>
      <c r="U36" s="676">
        <v>8.3333333333333343E-2</v>
      </c>
      <c r="V36" s="672">
        <f t="shared" si="6"/>
        <v>1.0000000000000002</v>
      </c>
      <c r="W36" s="2140">
        <v>0.15</v>
      </c>
      <c r="X36" s="290">
        <f>V36*W36</f>
        <v>0.15000000000000002</v>
      </c>
      <c r="Y36" s="2028" t="s">
        <v>1620</v>
      </c>
      <c r="Z36" s="1720"/>
      <c r="AA36" s="1721"/>
      <c r="AB36" s="2028" t="s">
        <v>1620</v>
      </c>
      <c r="AC36" s="1720"/>
      <c r="AD36" s="1721"/>
      <c r="AE36" s="2028" t="s">
        <v>1620</v>
      </c>
      <c r="AF36" s="1720"/>
      <c r="AG36" s="1721"/>
      <c r="AH36" s="2028" t="s">
        <v>1620</v>
      </c>
      <c r="AI36" s="1720"/>
      <c r="AJ36" s="1721"/>
      <c r="AK36" s="267"/>
      <c r="AL36" s="267"/>
      <c r="AM36" s="267"/>
      <c r="AN36" s="267"/>
      <c r="AO36" s="267"/>
      <c r="AP36" s="267"/>
      <c r="AQ36" s="267"/>
      <c r="AR36" s="267"/>
      <c r="AS36" s="267"/>
    </row>
    <row r="37" spans="1:45" ht="24.75" customHeight="1">
      <c r="A37" s="1653"/>
      <c r="B37" s="1679"/>
      <c r="C37" s="2158"/>
      <c r="D37" s="1722"/>
      <c r="E37" s="1722"/>
      <c r="F37" s="1722"/>
      <c r="G37" s="1648"/>
      <c r="H37" s="2043"/>
      <c r="I37" s="666" t="s">
        <v>48</v>
      </c>
      <c r="J37" s="749">
        <v>8.3299999999999999E-2</v>
      </c>
      <c r="K37" s="669">
        <v>8.3299999999999999E-2</v>
      </c>
      <c r="L37" s="669">
        <v>8.3299999999999999E-2</v>
      </c>
      <c r="M37" s="669">
        <v>8.3299999999999999E-2</v>
      </c>
      <c r="N37" s="669">
        <v>8.3299999999999999E-2</v>
      </c>
      <c r="O37" s="669">
        <v>8.3299999999999999E-2</v>
      </c>
      <c r="P37" s="669">
        <v>8.3299999999999999E-2</v>
      </c>
      <c r="Q37" s="669">
        <v>8.3299999999999999E-2</v>
      </c>
      <c r="R37" s="669">
        <v>8.3299999999999999E-2</v>
      </c>
      <c r="S37" s="669">
        <v>8.3299999999999999E-2</v>
      </c>
      <c r="T37" s="669">
        <v>8.3299999999999999E-2</v>
      </c>
      <c r="U37" s="669">
        <v>8.3699999999999997E-2</v>
      </c>
      <c r="V37" s="670">
        <f t="shared" si="6"/>
        <v>1</v>
      </c>
      <c r="W37" s="2141"/>
      <c r="X37" s="297">
        <f>+V37*W36</f>
        <v>0.15</v>
      </c>
      <c r="Y37" s="1679"/>
      <c r="Z37" s="1722"/>
      <c r="AA37" s="1648"/>
      <c r="AB37" s="1679"/>
      <c r="AC37" s="1722"/>
      <c r="AD37" s="1648"/>
      <c r="AE37" s="1679"/>
      <c r="AF37" s="1722"/>
      <c r="AG37" s="1648"/>
      <c r="AH37" s="1679"/>
      <c r="AI37" s="1722"/>
      <c r="AJ37" s="1648"/>
      <c r="AK37" s="267"/>
      <c r="AL37" s="267"/>
      <c r="AM37" s="267"/>
      <c r="AN37" s="267"/>
      <c r="AO37" s="267"/>
      <c r="AP37" s="267"/>
      <c r="AQ37" s="267"/>
      <c r="AR37" s="267"/>
      <c r="AS37" s="267"/>
    </row>
    <row r="38" spans="1:45" ht="24.75" customHeight="1">
      <c r="A38" s="1653"/>
      <c r="B38" s="2028">
        <v>6</v>
      </c>
      <c r="C38" s="2177" t="s">
        <v>1621</v>
      </c>
      <c r="D38" s="1720"/>
      <c r="E38" s="1720"/>
      <c r="F38" s="1720"/>
      <c r="G38" s="1721"/>
      <c r="H38" s="2042" t="s">
        <v>79</v>
      </c>
      <c r="I38" s="654" t="s">
        <v>47</v>
      </c>
      <c r="J38" s="734" t="s">
        <v>1233</v>
      </c>
      <c r="K38" s="676"/>
      <c r="L38" s="676"/>
      <c r="M38" s="676">
        <v>0.15</v>
      </c>
      <c r="N38" s="676">
        <v>0.15</v>
      </c>
      <c r="O38" s="676">
        <v>0.15</v>
      </c>
      <c r="P38" s="676">
        <v>0.15</v>
      </c>
      <c r="Q38" s="676">
        <v>0.15</v>
      </c>
      <c r="R38" s="676">
        <v>0.15</v>
      </c>
      <c r="S38" s="676">
        <v>0.1</v>
      </c>
      <c r="T38" s="676"/>
      <c r="U38" s="676"/>
      <c r="V38" s="672">
        <f t="shared" si="6"/>
        <v>1</v>
      </c>
      <c r="W38" s="2140">
        <v>0.15</v>
      </c>
      <c r="X38" s="290">
        <f>V38*W38</f>
        <v>0.15</v>
      </c>
      <c r="Y38" s="2028"/>
      <c r="Z38" s="1720"/>
      <c r="AA38" s="1721"/>
      <c r="AB38" s="2028" t="s">
        <v>1622</v>
      </c>
      <c r="AC38" s="1720"/>
      <c r="AD38" s="1721"/>
      <c r="AE38" s="2138" t="s">
        <v>1623</v>
      </c>
      <c r="AF38" s="1720"/>
      <c r="AG38" s="1721"/>
      <c r="AH38" s="2138"/>
      <c r="AI38" s="1720"/>
      <c r="AJ38" s="1721"/>
      <c r="AK38" s="267"/>
      <c r="AL38" s="267"/>
      <c r="AM38" s="267"/>
      <c r="AN38" s="267"/>
      <c r="AO38" s="267"/>
      <c r="AP38" s="267"/>
      <c r="AQ38" s="267"/>
      <c r="AR38" s="267"/>
      <c r="AS38" s="267"/>
    </row>
    <row r="39" spans="1:45" ht="24.75" customHeight="1">
      <c r="A39" s="1653"/>
      <c r="B39" s="1679"/>
      <c r="C39" s="2158"/>
      <c r="D39" s="1722"/>
      <c r="E39" s="1722"/>
      <c r="F39" s="1722"/>
      <c r="G39" s="1648"/>
      <c r="H39" s="2043"/>
      <c r="I39" s="666" t="s">
        <v>48</v>
      </c>
      <c r="J39" s="667"/>
      <c r="K39" s="668"/>
      <c r="L39" s="668"/>
      <c r="M39" s="669">
        <v>0.15</v>
      </c>
      <c r="N39" s="669">
        <v>0.15</v>
      </c>
      <c r="O39" s="669">
        <v>0.15</v>
      </c>
      <c r="P39" s="669">
        <v>0.15</v>
      </c>
      <c r="Q39" s="669">
        <v>0.15</v>
      </c>
      <c r="R39" s="669">
        <v>0.15</v>
      </c>
      <c r="S39" s="669">
        <v>0.1</v>
      </c>
      <c r="T39" s="668"/>
      <c r="U39" s="668"/>
      <c r="V39" s="670">
        <f t="shared" si="6"/>
        <v>1</v>
      </c>
      <c r="W39" s="2141"/>
      <c r="X39" s="297">
        <f>+V39*W38</f>
        <v>0.15</v>
      </c>
      <c r="Y39" s="1679"/>
      <c r="Z39" s="1722"/>
      <c r="AA39" s="1648"/>
      <c r="AB39" s="1679"/>
      <c r="AC39" s="1722"/>
      <c r="AD39" s="1648"/>
      <c r="AE39" s="1679"/>
      <c r="AF39" s="1722"/>
      <c r="AG39" s="1648"/>
      <c r="AH39" s="1679"/>
      <c r="AI39" s="1722"/>
      <c r="AJ39" s="1648"/>
      <c r="AK39" s="267"/>
      <c r="AL39" s="267"/>
      <c r="AM39" s="267"/>
      <c r="AN39" s="267"/>
      <c r="AO39" s="267"/>
      <c r="AP39" s="267"/>
      <c r="AQ39" s="267"/>
      <c r="AR39" s="267"/>
      <c r="AS39" s="267"/>
    </row>
    <row r="40" spans="1:45" ht="15.75" hidden="1" customHeight="1">
      <c r="A40" s="1653"/>
      <c r="B40" s="2028">
        <v>7</v>
      </c>
      <c r="C40" s="2165"/>
      <c r="D40" s="1720"/>
      <c r="E40" s="1720"/>
      <c r="F40" s="1720"/>
      <c r="G40" s="1721"/>
      <c r="H40" s="2042" t="s">
        <v>79</v>
      </c>
      <c r="I40" s="654" t="s">
        <v>47</v>
      </c>
      <c r="J40" s="734"/>
      <c r="K40" s="676"/>
      <c r="L40" s="676"/>
      <c r="M40" s="676"/>
      <c r="N40" s="676"/>
      <c r="O40" s="676"/>
      <c r="P40" s="676"/>
      <c r="Q40" s="676"/>
      <c r="R40" s="676"/>
      <c r="S40" s="676"/>
      <c r="T40" s="676"/>
      <c r="U40" s="676"/>
      <c r="V40" s="672">
        <f t="shared" si="6"/>
        <v>0</v>
      </c>
      <c r="W40" s="2140"/>
      <c r="X40" s="290">
        <f>V40*W40</f>
        <v>0</v>
      </c>
      <c r="Y40" s="2028"/>
      <c r="Z40" s="1720"/>
      <c r="AA40" s="1721"/>
      <c r="AB40" s="2028"/>
      <c r="AC40" s="1720"/>
      <c r="AD40" s="1721"/>
      <c r="AE40" s="2028"/>
      <c r="AF40" s="1720"/>
      <c r="AG40" s="1721"/>
      <c r="AH40" s="2028"/>
      <c r="AI40" s="1720"/>
      <c r="AJ40" s="1872"/>
      <c r="AK40" s="267"/>
      <c r="AL40" s="267"/>
      <c r="AM40" s="267"/>
      <c r="AN40" s="267"/>
      <c r="AO40" s="267"/>
      <c r="AP40" s="267"/>
      <c r="AQ40" s="267"/>
      <c r="AR40" s="267"/>
      <c r="AS40" s="267"/>
    </row>
    <row r="41" spans="1:45" ht="15.75" hidden="1" customHeight="1">
      <c r="A41" s="1653"/>
      <c r="B41" s="1679"/>
      <c r="C41" s="1679"/>
      <c r="D41" s="1722"/>
      <c r="E41" s="1722"/>
      <c r="F41" s="1722"/>
      <c r="G41" s="1648"/>
      <c r="H41" s="2043"/>
      <c r="I41" s="666" t="s">
        <v>48</v>
      </c>
      <c r="J41" s="738"/>
      <c r="K41" s="675"/>
      <c r="L41" s="675"/>
      <c r="M41" s="675"/>
      <c r="N41" s="675"/>
      <c r="O41" s="675"/>
      <c r="P41" s="675"/>
      <c r="Q41" s="675"/>
      <c r="R41" s="675"/>
      <c r="S41" s="675"/>
      <c r="T41" s="675"/>
      <c r="U41" s="675"/>
      <c r="V41" s="699">
        <f t="shared" si="6"/>
        <v>0</v>
      </c>
      <c r="W41" s="2141"/>
      <c r="X41" s="297">
        <f>+V41*W40</f>
        <v>0</v>
      </c>
      <c r="Y41" s="1679"/>
      <c r="Z41" s="1722"/>
      <c r="AA41" s="1648"/>
      <c r="AB41" s="1679"/>
      <c r="AC41" s="1722"/>
      <c r="AD41" s="1648"/>
      <c r="AE41" s="1679"/>
      <c r="AF41" s="1722"/>
      <c r="AG41" s="1648"/>
      <c r="AH41" s="1679"/>
      <c r="AI41" s="1722"/>
      <c r="AJ41" s="2067"/>
      <c r="AK41" s="267"/>
      <c r="AL41" s="267"/>
      <c r="AM41" s="267"/>
      <c r="AN41" s="267"/>
      <c r="AO41" s="267"/>
      <c r="AP41" s="267"/>
      <c r="AQ41" s="267"/>
      <c r="AR41" s="267"/>
      <c r="AS41" s="267"/>
    </row>
    <row r="42" spans="1:45" ht="15.75" customHeight="1">
      <c r="A42" s="1653"/>
      <c r="B42" s="2060" t="s">
        <v>103</v>
      </c>
      <c r="C42" s="1720"/>
      <c r="D42" s="1720"/>
      <c r="E42" s="1720"/>
      <c r="F42" s="1720"/>
      <c r="G42" s="1721"/>
      <c r="H42" s="2154" t="s">
        <v>79</v>
      </c>
      <c r="I42" s="677" t="s">
        <v>47</v>
      </c>
      <c r="J42" s="678">
        <f>+J28*W28+J30*W30+J32*W32+J34*W34+J36*W36</f>
        <v>7.0833333333333331E-2</v>
      </c>
      <c r="K42" s="678">
        <f t="shared" ref="K42:U42" si="7">+K28*$W28+K30*$W30+K32*$W32+K34*$W34+K36*$W36+K38*$W38+K40*$W40</f>
        <v>7.0833333333333331E-2</v>
      </c>
      <c r="L42" s="678">
        <f t="shared" si="7"/>
        <v>7.0833333333333331E-2</v>
      </c>
      <c r="M42" s="678">
        <f t="shared" si="7"/>
        <v>9.3333333333333324E-2</v>
      </c>
      <c r="N42" s="678">
        <f t="shared" si="7"/>
        <v>9.3333333333333324E-2</v>
      </c>
      <c r="O42" s="678">
        <f t="shared" si="7"/>
        <v>9.3333333333333324E-2</v>
      </c>
      <c r="P42" s="678">
        <f t="shared" si="7"/>
        <v>9.3333333333333324E-2</v>
      </c>
      <c r="Q42" s="678">
        <f t="shared" si="7"/>
        <v>9.3333333333333324E-2</v>
      </c>
      <c r="R42" s="678">
        <f t="shared" si="7"/>
        <v>9.3333333333333324E-2</v>
      </c>
      <c r="S42" s="678">
        <f t="shared" si="7"/>
        <v>8.5833333333333331E-2</v>
      </c>
      <c r="T42" s="678">
        <f t="shared" si="7"/>
        <v>7.0833333333333331E-2</v>
      </c>
      <c r="U42" s="678">
        <f t="shared" si="7"/>
        <v>7.0833333333333331E-2</v>
      </c>
      <c r="V42" s="672">
        <f t="shared" si="6"/>
        <v>0.99999999999999967</v>
      </c>
      <c r="W42" s="2144">
        <f>SUM(W28:W41)</f>
        <v>1</v>
      </c>
      <c r="X42" s="290">
        <f>V42*W42</f>
        <v>0.99999999999999967</v>
      </c>
      <c r="Y42" s="2034"/>
      <c r="Z42" s="1720"/>
      <c r="AA42" s="1721"/>
      <c r="AB42" s="2034"/>
      <c r="AC42" s="1720"/>
      <c r="AD42" s="1721"/>
      <c r="AE42" s="2034"/>
      <c r="AF42" s="1720"/>
      <c r="AG42" s="1721"/>
      <c r="AH42" s="2034"/>
      <c r="AI42" s="1720"/>
      <c r="AJ42" s="1872"/>
      <c r="AK42" s="267"/>
      <c r="AL42" s="267"/>
      <c r="AM42" s="267"/>
      <c r="AN42" s="267"/>
      <c r="AO42" s="267"/>
      <c r="AP42" s="267"/>
      <c r="AQ42" s="267"/>
      <c r="AR42" s="267"/>
      <c r="AS42" s="267"/>
    </row>
    <row r="43" spans="1:45" ht="15.75" customHeight="1">
      <c r="A43" s="1654"/>
      <c r="B43" s="1696"/>
      <c r="C43" s="1666"/>
      <c r="D43" s="1666"/>
      <c r="E43" s="1666"/>
      <c r="F43" s="1666"/>
      <c r="G43" s="1651"/>
      <c r="H43" s="2166"/>
      <c r="I43" s="741" t="s">
        <v>48</v>
      </c>
      <c r="J43" s="742">
        <f t="shared" ref="J43:U43" si="8">+J29*$W28+J31*$W30+J33*$W32+J35*$W34+J37*$W36+J39*$W38+J41*$W40</f>
        <v>7.0805000000000007E-2</v>
      </c>
      <c r="K43" s="742">
        <f t="shared" si="8"/>
        <v>7.0805000000000007E-2</v>
      </c>
      <c r="L43" s="742">
        <f t="shared" si="8"/>
        <v>6.7745E-2</v>
      </c>
      <c r="M43" s="742">
        <f t="shared" si="8"/>
        <v>9.3079999999999996E-2</v>
      </c>
      <c r="N43" s="742">
        <f t="shared" si="8"/>
        <v>9.6244999999999997E-2</v>
      </c>
      <c r="O43" s="742">
        <f t="shared" si="8"/>
        <v>9.3244999999999995E-2</v>
      </c>
      <c r="P43" s="742">
        <f t="shared" si="8"/>
        <v>9.1444999999999999E-2</v>
      </c>
      <c r="Q43" s="742">
        <f t="shared" si="8"/>
        <v>9.4069999999999987E-2</v>
      </c>
      <c r="R43" s="742">
        <f t="shared" si="8"/>
        <v>8.0809999999999993E-2</v>
      </c>
      <c r="S43" s="742">
        <f t="shared" si="8"/>
        <v>9.5809999999999992E-2</v>
      </c>
      <c r="T43" s="742">
        <f t="shared" si="8"/>
        <v>7.1629999999999999E-2</v>
      </c>
      <c r="U43" s="742">
        <f t="shared" si="8"/>
        <v>5.6024999999999998E-2</v>
      </c>
      <c r="V43" s="744">
        <f t="shared" si="6"/>
        <v>0.981715</v>
      </c>
      <c r="W43" s="2173"/>
      <c r="X43" s="745">
        <f>+V43*W42</f>
        <v>0.981715</v>
      </c>
      <c r="Y43" s="1696"/>
      <c r="Z43" s="1666"/>
      <c r="AA43" s="1651"/>
      <c r="AB43" s="1696"/>
      <c r="AC43" s="1666"/>
      <c r="AD43" s="1651"/>
      <c r="AE43" s="1696"/>
      <c r="AF43" s="1666"/>
      <c r="AG43" s="1651"/>
      <c r="AH43" s="1696"/>
      <c r="AI43" s="1666"/>
      <c r="AJ43" s="1841"/>
      <c r="AK43" s="267"/>
      <c r="AL43" s="267"/>
      <c r="AM43" s="267"/>
      <c r="AN43" s="267"/>
      <c r="AO43" s="267"/>
      <c r="AP43" s="267"/>
      <c r="AQ43" s="267"/>
      <c r="AR43" s="267"/>
      <c r="AS43" s="267"/>
    </row>
    <row r="44" spans="1:45" ht="12.75" customHeight="1">
      <c r="A44" s="2048" t="s">
        <v>107</v>
      </c>
      <c r="B44" s="1664"/>
      <c r="C44" s="261" t="s">
        <v>108</v>
      </c>
      <c r="D44" s="261" t="s">
        <v>109</v>
      </c>
      <c r="E44" s="261" t="s">
        <v>28</v>
      </c>
      <c r="F44" s="261" t="s">
        <v>110</v>
      </c>
      <c r="G44" s="340" t="s">
        <v>111</v>
      </c>
      <c r="H44" s="2080" t="s">
        <v>112</v>
      </c>
      <c r="I44" s="1866"/>
      <c r="J44" s="261" t="s">
        <v>63</v>
      </c>
      <c r="K44" s="261" t="s">
        <v>64</v>
      </c>
      <c r="L44" s="261" t="s">
        <v>65</v>
      </c>
      <c r="M44" s="261" t="s">
        <v>66</v>
      </c>
      <c r="N44" s="261" t="s">
        <v>67</v>
      </c>
      <c r="O44" s="261" t="s">
        <v>68</v>
      </c>
      <c r="P44" s="261" t="s">
        <v>69</v>
      </c>
      <c r="Q44" s="261" t="s">
        <v>70</v>
      </c>
      <c r="R44" s="261" t="s">
        <v>71</v>
      </c>
      <c r="S44" s="261" t="s">
        <v>72</v>
      </c>
      <c r="T44" s="261" t="s">
        <v>73</v>
      </c>
      <c r="U44" s="261" t="s">
        <v>74</v>
      </c>
      <c r="V44" s="261" t="s">
        <v>75</v>
      </c>
      <c r="W44" s="261" t="s">
        <v>76</v>
      </c>
      <c r="X44" s="261" t="s">
        <v>77</v>
      </c>
      <c r="Y44" s="2080" t="s">
        <v>113</v>
      </c>
      <c r="Z44" s="1863"/>
      <c r="AA44" s="1866"/>
      <c r="AB44" s="2080" t="s">
        <v>117</v>
      </c>
      <c r="AC44" s="1863"/>
      <c r="AD44" s="1866"/>
      <c r="AE44" s="2080" t="s">
        <v>427</v>
      </c>
      <c r="AF44" s="1863"/>
      <c r="AG44" s="1866"/>
      <c r="AH44" s="2080" t="s">
        <v>125</v>
      </c>
      <c r="AI44" s="1863"/>
      <c r="AJ44" s="1864"/>
      <c r="AK44" s="267"/>
      <c r="AL44" s="267"/>
      <c r="AM44" s="267"/>
      <c r="AN44" s="267"/>
      <c r="AO44" s="267"/>
      <c r="AP44" s="267"/>
      <c r="AQ44" s="267"/>
      <c r="AR44" s="267"/>
      <c r="AS44" s="267"/>
    </row>
    <row r="45" spans="1:45" ht="35.25" customHeight="1">
      <c r="A45" s="1796"/>
      <c r="B45" s="1713"/>
      <c r="C45" s="2156" t="s">
        <v>1584</v>
      </c>
      <c r="D45" s="2156" t="s">
        <v>1624</v>
      </c>
      <c r="E45" s="2178">
        <v>6800</v>
      </c>
      <c r="F45" s="2072" t="s">
        <v>1625</v>
      </c>
      <c r="G45" s="2046" t="s">
        <v>300</v>
      </c>
      <c r="H45" s="2169" t="s">
        <v>47</v>
      </c>
      <c r="I45" s="2170"/>
      <c r="J45" s="763">
        <f t="shared" ref="J45:U45" si="9">$E$45*J62</f>
        <v>42.5</v>
      </c>
      <c r="K45" s="763">
        <f t="shared" si="9"/>
        <v>108.8</v>
      </c>
      <c r="L45" s="763">
        <f t="shared" si="9"/>
        <v>146.19999999999999</v>
      </c>
      <c r="M45" s="763">
        <f t="shared" si="9"/>
        <v>187</v>
      </c>
      <c r="N45" s="763">
        <f t="shared" si="9"/>
        <v>244.79999999999998</v>
      </c>
      <c r="O45" s="763">
        <f t="shared" si="9"/>
        <v>258.39999999999998</v>
      </c>
      <c r="P45" s="763">
        <f t="shared" si="9"/>
        <v>326.40000000000003</v>
      </c>
      <c r="Q45" s="763">
        <f t="shared" si="9"/>
        <v>387.6</v>
      </c>
      <c r="R45" s="763">
        <f t="shared" si="9"/>
        <v>397.8</v>
      </c>
      <c r="S45" s="763">
        <f t="shared" si="9"/>
        <v>1873.4</v>
      </c>
      <c r="T45" s="763">
        <f t="shared" si="9"/>
        <v>2451.06</v>
      </c>
      <c r="U45" s="763">
        <f t="shared" si="9"/>
        <v>376.04</v>
      </c>
      <c r="V45" s="764">
        <f t="shared" ref="V45:V46" si="10">SUM(J45:U45)</f>
        <v>6800</v>
      </c>
      <c r="W45" s="2039">
        <v>0.11</v>
      </c>
      <c r="X45" s="730">
        <f>+(V45/V45)*W45</f>
        <v>0.11</v>
      </c>
      <c r="Y45" s="2138" t="s">
        <v>1626</v>
      </c>
      <c r="Z45" s="1720"/>
      <c r="AA45" s="1721"/>
      <c r="AB45" s="2138" t="s">
        <v>1627</v>
      </c>
      <c r="AC45" s="1720"/>
      <c r="AD45" s="1721"/>
      <c r="AE45" s="2138" t="s">
        <v>1628</v>
      </c>
      <c r="AF45" s="1720"/>
      <c r="AG45" s="1721"/>
      <c r="AH45" s="2138" t="s">
        <v>1629</v>
      </c>
      <c r="AI45" s="1720"/>
      <c r="AJ45" s="1721"/>
      <c r="AK45" s="267"/>
      <c r="AL45" s="267"/>
      <c r="AM45" s="267"/>
      <c r="AN45" s="267"/>
      <c r="AO45" s="267"/>
      <c r="AP45" s="267"/>
      <c r="AQ45" s="267"/>
      <c r="AR45" s="267"/>
      <c r="AS45" s="267"/>
    </row>
    <row r="46" spans="1:45" ht="35.25" customHeight="1">
      <c r="A46" s="2062"/>
      <c r="B46" s="1648"/>
      <c r="C46" s="2141"/>
      <c r="D46" s="2141"/>
      <c r="E46" s="2168"/>
      <c r="F46" s="1619"/>
      <c r="G46" s="1619"/>
      <c r="H46" s="2171" t="s">
        <v>78</v>
      </c>
      <c r="I46" s="2172"/>
      <c r="J46" s="765">
        <v>341</v>
      </c>
      <c r="K46" s="765">
        <v>22</v>
      </c>
      <c r="L46" s="765">
        <v>28</v>
      </c>
      <c r="M46" s="765">
        <v>135</v>
      </c>
      <c r="N46" s="765">
        <v>109</v>
      </c>
      <c r="O46" s="765">
        <v>107</v>
      </c>
      <c r="P46" s="765">
        <v>102</v>
      </c>
      <c r="Q46" s="765">
        <v>622</v>
      </c>
      <c r="R46" s="765">
        <v>271</v>
      </c>
      <c r="S46" s="765">
        <v>4634</v>
      </c>
      <c r="T46" s="765">
        <v>653</v>
      </c>
      <c r="U46" s="766">
        <v>569</v>
      </c>
      <c r="V46" s="767">
        <f t="shared" si="10"/>
        <v>7593</v>
      </c>
      <c r="W46" s="1619"/>
      <c r="X46" s="730">
        <f>+V46/V45*W45</f>
        <v>0.1228279411764706</v>
      </c>
      <c r="Y46" s="1679"/>
      <c r="Z46" s="1722"/>
      <c r="AA46" s="1648"/>
      <c r="AB46" s="1679"/>
      <c r="AC46" s="1722"/>
      <c r="AD46" s="1648"/>
      <c r="AE46" s="1679"/>
      <c r="AF46" s="1722"/>
      <c r="AG46" s="1648"/>
      <c r="AH46" s="1679"/>
      <c r="AI46" s="1722"/>
      <c r="AJ46" s="1648"/>
      <c r="AK46" s="267"/>
      <c r="AL46" s="267"/>
      <c r="AM46" s="267"/>
      <c r="AN46" s="267"/>
      <c r="AO46" s="267"/>
      <c r="AP46" s="267"/>
      <c r="AQ46" s="267"/>
      <c r="AR46" s="267"/>
      <c r="AS46" s="267"/>
    </row>
    <row r="47" spans="1:45" ht="12.75" customHeight="1">
      <c r="A47" s="2063" t="s">
        <v>1630</v>
      </c>
      <c r="B47" s="2174" t="s">
        <v>34</v>
      </c>
      <c r="C47" s="2175"/>
      <c r="D47" s="2175"/>
      <c r="E47" s="2175"/>
      <c r="F47" s="2175"/>
      <c r="G47" s="2175"/>
      <c r="H47" s="2175"/>
      <c r="I47" s="2175"/>
      <c r="J47" s="2175"/>
      <c r="K47" s="2175"/>
      <c r="L47" s="2175"/>
      <c r="M47" s="2175"/>
      <c r="N47" s="2175"/>
      <c r="O47" s="2175"/>
      <c r="P47" s="2175"/>
      <c r="Q47" s="2175"/>
      <c r="R47" s="2175"/>
      <c r="S47" s="2175"/>
      <c r="T47" s="2175"/>
      <c r="U47" s="2175"/>
      <c r="V47" s="2175"/>
      <c r="W47" s="2175"/>
      <c r="X47" s="2175"/>
      <c r="Y47" s="2175"/>
      <c r="Z47" s="2175"/>
      <c r="AA47" s="2175"/>
      <c r="AB47" s="2175"/>
      <c r="AC47" s="2175"/>
      <c r="AD47" s="2175"/>
      <c r="AE47" s="2175"/>
      <c r="AF47" s="2175"/>
      <c r="AG47" s="2175"/>
      <c r="AH47" s="2175"/>
      <c r="AI47" s="2175"/>
      <c r="AJ47" s="2176"/>
      <c r="AK47" s="267"/>
      <c r="AL47" s="267"/>
      <c r="AM47" s="267"/>
      <c r="AN47" s="267"/>
      <c r="AO47" s="267"/>
      <c r="AP47" s="267"/>
      <c r="AQ47" s="267"/>
      <c r="AR47" s="267"/>
      <c r="AS47" s="267"/>
    </row>
    <row r="48" spans="1:45" ht="26.25" customHeight="1">
      <c r="A48" s="1653"/>
      <c r="B48" s="2028">
        <v>1</v>
      </c>
      <c r="C48" s="2057" t="s">
        <v>1631</v>
      </c>
      <c r="D48" s="1720"/>
      <c r="E48" s="1720"/>
      <c r="F48" s="1720"/>
      <c r="G48" s="1721"/>
      <c r="H48" s="2042" t="s">
        <v>79</v>
      </c>
      <c r="I48" s="654" t="s">
        <v>47</v>
      </c>
      <c r="J48" s="734">
        <v>1.2500000000000001E-2</v>
      </c>
      <c r="K48" s="676">
        <v>3.2000000000000001E-2</v>
      </c>
      <c r="L48" s="676">
        <v>4.2999999999999997E-2</v>
      </c>
      <c r="M48" s="676">
        <v>5.5E-2</v>
      </c>
      <c r="N48" s="676">
        <v>7.1999999999999995E-2</v>
      </c>
      <c r="O48" s="676">
        <v>7.5999999999999998E-2</v>
      </c>
      <c r="P48" s="676">
        <v>9.6000000000000002E-2</v>
      </c>
      <c r="Q48" s="676">
        <v>0.114</v>
      </c>
      <c r="R48" s="676">
        <v>0.11700000000000001</v>
      </c>
      <c r="S48" s="676">
        <v>0.151</v>
      </c>
      <c r="T48" s="676">
        <v>0.12089999999999999</v>
      </c>
      <c r="U48" s="676">
        <v>0.1106</v>
      </c>
      <c r="V48" s="672">
        <f t="shared" ref="V48:V63" si="11">SUM(J48:U48)</f>
        <v>1</v>
      </c>
      <c r="W48" s="2140">
        <v>0.5</v>
      </c>
      <c r="X48" s="290">
        <f>V48*W48</f>
        <v>0.5</v>
      </c>
      <c r="Y48" s="2028" t="s">
        <v>1632</v>
      </c>
      <c r="Z48" s="1720"/>
      <c r="AA48" s="1721"/>
      <c r="AB48" s="2028" t="s">
        <v>1633</v>
      </c>
      <c r="AC48" s="1720"/>
      <c r="AD48" s="1721"/>
      <c r="AE48" s="2028" t="s">
        <v>1634</v>
      </c>
      <c r="AF48" s="1720"/>
      <c r="AG48" s="1721"/>
      <c r="AH48" s="2028" t="s">
        <v>1635</v>
      </c>
      <c r="AI48" s="1720"/>
      <c r="AJ48" s="1721"/>
      <c r="AK48" s="267"/>
      <c r="AL48" s="267"/>
      <c r="AM48" s="267"/>
      <c r="AN48" s="267"/>
      <c r="AO48" s="267"/>
      <c r="AP48" s="267"/>
      <c r="AQ48" s="267"/>
      <c r="AR48" s="267"/>
      <c r="AS48" s="267"/>
    </row>
    <row r="49" spans="1:45" ht="26.25" customHeight="1">
      <c r="A49" s="1653"/>
      <c r="B49" s="1679"/>
      <c r="C49" s="1679"/>
      <c r="D49" s="1722"/>
      <c r="E49" s="1722"/>
      <c r="F49" s="1722"/>
      <c r="G49" s="1648"/>
      <c r="H49" s="2043"/>
      <c r="I49" s="666" t="s">
        <v>48</v>
      </c>
      <c r="J49" s="749">
        <v>0.17949999999999999</v>
      </c>
      <c r="K49" s="669">
        <v>1.1599999999999999E-2</v>
      </c>
      <c r="L49" s="669">
        <v>1.47E-2</v>
      </c>
      <c r="M49" s="669">
        <v>7.1099999999999997E-2</v>
      </c>
      <c r="N49" s="669">
        <v>5.74E-2</v>
      </c>
      <c r="O49" s="669">
        <v>5.6300000000000003E-2</v>
      </c>
      <c r="P49" s="669">
        <v>5.3699999999999998E-2</v>
      </c>
      <c r="Q49" s="669">
        <v>0.32740000000000002</v>
      </c>
      <c r="R49" s="669">
        <v>0.1426</v>
      </c>
      <c r="S49" s="669">
        <v>0.10680000000000001</v>
      </c>
      <c r="T49" s="669">
        <v>8.5800000000000001E-2</v>
      </c>
      <c r="U49" s="669">
        <v>0.29949999999999999</v>
      </c>
      <c r="V49" s="670">
        <f t="shared" si="11"/>
        <v>1.4064000000000001</v>
      </c>
      <c r="W49" s="2141"/>
      <c r="X49" s="297">
        <f>+V49*W48</f>
        <v>0.70320000000000005</v>
      </c>
      <c r="Y49" s="1679"/>
      <c r="Z49" s="1722"/>
      <c r="AA49" s="1648"/>
      <c r="AB49" s="1679"/>
      <c r="AC49" s="1722"/>
      <c r="AD49" s="1648"/>
      <c r="AE49" s="1679"/>
      <c r="AF49" s="1722"/>
      <c r="AG49" s="1648"/>
      <c r="AH49" s="1679"/>
      <c r="AI49" s="1722"/>
      <c r="AJ49" s="1648"/>
      <c r="AK49" s="267"/>
      <c r="AL49" s="267"/>
      <c r="AM49" s="267"/>
      <c r="AN49" s="267"/>
      <c r="AO49" s="267"/>
      <c r="AP49" s="267"/>
      <c r="AQ49" s="267"/>
      <c r="AR49" s="267"/>
      <c r="AS49" s="267"/>
    </row>
    <row r="50" spans="1:45" ht="26.25" customHeight="1">
      <c r="A50" s="1653"/>
      <c r="B50" s="2028">
        <v>2</v>
      </c>
      <c r="C50" s="2057" t="s">
        <v>1636</v>
      </c>
      <c r="D50" s="1720"/>
      <c r="E50" s="1720"/>
      <c r="F50" s="1720"/>
      <c r="G50" s="1721"/>
      <c r="H50" s="2042" t="s">
        <v>79</v>
      </c>
      <c r="I50" s="654" t="s">
        <v>47</v>
      </c>
      <c r="J50" s="734"/>
      <c r="K50" s="676"/>
      <c r="L50" s="676"/>
      <c r="M50" s="676"/>
      <c r="N50" s="676"/>
      <c r="O50" s="676"/>
      <c r="P50" s="676"/>
      <c r="Q50" s="676"/>
      <c r="R50" s="676"/>
      <c r="S50" s="676">
        <v>0.4</v>
      </c>
      <c r="T50" s="676">
        <v>0.6</v>
      </c>
      <c r="U50" s="676"/>
      <c r="V50" s="672">
        <f t="shared" si="11"/>
        <v>1</v>
      </c>
      <c r="W50" s="2140">
        <v>0.5</v>
      </c>
      <c r="X50" s="290">
        <f>V50*W50</f>
        <v>0.5</v>
      </c>
      <c r="Y50" s="2028" t="s">
        <v>1637</v>
      </c>
      <c r="Z50" s="1720"/>
      <c r="AA50" s="1721"/>
      <c r="AB50" s="2028" t="s">
        <v>1638</v>
      </c>
      <c r="AC50" s="1720"/>
      <c r="AD50" s="1721"/>
      <c r="AE50" s="2028" t="s">
        <v>1639</v>
      </c>
      <c r="AF50" s="1720"/>
      <c r="AG50" s="1721"/>
      <c r="AH50" s="2028" t="s">
        <v>1640</v>
      </c>
      <c r="AI50" s="1720"/>
      <c r="AJ50" s="1721"/>
      <c r="AK50" s="267"/>
      <c r="AL50" s="267"/>
      <c r="AM50" s="267"/>
      <c r="AN50" s="267"/>
      <c r="AO50" s="267"/>
      <c r="AP50" s="267"/>
      <c r="AQ50" s="267"/>
      <c r="AR50" s="267"/>
      <c r="AS50" s="267"/>
    </row>
    <row r="51" spans="1:45" ht="26.25" customHeight="1">
      <c r="A51" s="1653"/>
      <c r="B51" s="1679"/>
      <c r="C51" s="1679"/>
      <c r="D51" s="1722"/>
      <c r="E51" s="1722"/>
      <c r="F51" s="1722"/>
      <c r="G51" s="1648"/>
      <c r="H51" s="2043"/>
      <c r="I51" s="666" t="s">
        <v>48</v>
      </c>
      <c r="J51" s="667"/>
      <c r="K51" s="668"/>
      <c r="L51" s="668"/>
      <c r="M51" s="668"/>
      <c r="N51" s="668"/>
      <c r="O51" s="668"/>
      <c r="P51" s="668"/>
      <c r="Q51" s="668"/>
      <c r="R51" s="668"/>
      <c r="S51" s="669">
        <v>0.9</v>
      </c>
      <c r="T51" s="669">
        <v>0.1</v>
      </c>
      <c r="U51" s="668"/>
      <c r="V51" s="670">
        <f t="shared" si="11"/>
        <v>1</v>
      </c>
      <c r="W51" s="2141"/>
      <c r="X51" s="297">
        <f>+V51*W50</f>
        <v>0.5</v>
      </c>
      <c r="Y51" s="1679"/>
      <c r="Z51" s="1722"/>
      <c r="AA51" s="1648"/>
      <c r="AB51" s="1679"/>
      <c r="AC51" s="1722"/>
      <c r="AD51" s="1648"/>
      <c r="AE51" s="1679"/>
      <c r="AF51" s="1722"/>
      <c r="AG51" s="1648"/>
      <c r="AH51" s="1679"/>
      <c r="AI51" s="1722"/>
      <c r="AJ51" s="1648"/>
      <c r="AK51" s="267"/>
      <c r="AL51" s="267"/>
      <c r="AM51" s="267"/>
      <c r="AN51" s="267"/>
      <c r="AO51" s="267"/>
      <c r="AP51" s="267"/>
      <c r="AQ51" s="267"/>
      <c r="AR51" s="267"/>
      <c r="AS51" s="267"/>
    </row>
    <row r="52" spans="1:45" ht="15.75" hidden="1" customHeight="1">
      <c r="A52" s="1653"/>
      <c r="B52" s="2028">
        <v>3</v>
      </c>
      <c r="C52" s="2165"/>
      <c r="D52" s="1720"/>
      <c r="E52" s="1720"/>
      <c r="F52" s="1720"/>
      <c r="G52" s="1721"/>
      <c r="H52" s="2042" t="s">
        <v>79</v>
      </c>
      <c r="I52" s="654" t="s">
        <v>47</v>
      </c>
      <c r="J52" s="734"/>
      <c r="K52" s="676"/>
      <c r="L52" s="676"/>
      <c r="M52" s="676"/>
      <c r="N52" s="676"/>
      <c r="O52" s="676"/>
      <c r="P52" s="676"/>
      <c r="Q52" s="676"/>
      <c r="R52" s="676"/>
      <c r="S52" s="676"/>
      <c r="T52" s="676"/>
      <c r="U52" s="676"/>
      <c r="V52" s="672">
        <f t="shared" si="11"/>
        <v>0</v>
      </c>
      <c r="W52" s="2140"/>
      <c r="X52" s="290">
        <f>V52*W52</f>
        <v>0</v>
      </c>
      <c r="Y52" s="2028"/>
      <c r="Z52" s="1720"/>
      <c r="AA52" s="1721"/>
      <c r="AB52" s="2028"/>
      <c r="AC52" s="1720"/>
      <c r="AD52" s="1721"/>
      <c r="AE52" s="2028"/>
      <c r="AF52" s="1720"/>
      <c r="AG52" s="1721"/>
      <c r="AH52" s="2028"/>
      <c r="AI52" s="1720"/>
      <c r="AJ52" s="1872"/>
      <c r="AK52" s="267"/>
      <c r="AL52" s="267"/>
      <c r="AM52" s="267"/>
      <c r="AN52" s="267"/>
      <c r="AO52" s="267"/>
      <c r="AP52" s="267"/>
      <c r="AQ52" s="267"/>
      <c r="AR52" s="267"/>
      <c r="AS52" s="267"/>
    </row>
    <row r="53" spans="1:45" ht="15.75" hidden="1" customHeight="1">
      <c r="A53" s="1653"/>
      <c r="B53" s="1679"/>
      <c r="C53" s="1679"/>
      <c r="D53" s="1722"/>
      <c r="E53" s="1722"/>
      <c r="F53" s="1722"/>
      <c r="G53" s="1648"/>
      <c r="H53" s="2043"/>
      <c r="I53" s="666" t="s">
        <v>48</v>
      </c>
      <c r="J53" s="738"/>
      <c r="K53" s="675"/>
      <c r="L53" s="675"/>
      <c r="M53" s="675"/>
      <c r="N53" s="675"/>
      <c r="O53" s="675"/>
      <c r="P53" s="675"/>
      <c r="Q53" s="675"/>
      <c r="R53" s="675"/>
      <c r="S53" s="675"/>
      <c r="T53" s="675"/>
      <c r="U53" s="675"/>
      <c r="V53" s="699">
        <f t="shared" si="11"/>
        <v>0</v>
      </c>
      <c r="W53" s="2141"/>
      <c r="X53" s="297">
        <f>+V53*W52</f>
        <v>0</v>
      </c>
      <c r="Y53" s="1679"/>
      <c r="Z53" s="1722"/>
      <c r="AA53" s="1648"/>
      <c r="AB53" s="1679"/>
      <c r="AC53" s="1722"/>
      <c r="AD53" s="1648"/>
      <c r="AE53" s="1679"/>
      <c r="AF53" s="1722"/>
      <c r="AG53" s="1648"/>
      <c r="AH53" s="1679"/>
      <c r="AI53" s="1722"/>
      <c r="AJ53" s="2067"/>
      <c r="AK53" s="267"/>
      <c r="AL53" s="267"/>
      <c r="AM53" s="267"/>
      <c r="AN53" s="267"/>
      <c r="AO53" s="267"/>
      <c r="AP53" s="267"/>
      <c r="AQ53" s="267"/>
      <c r="AR53" s="267"/>
      <c r="AS53" s="267"/>
    </row>
    <row r="54" spans="1:45" ht="15.75" hidden="1" customHeight="1">
      <c r="A54" s="1653"/>
      <c r="B54" s="2028">
        <v>4</v>
      </c>
      <c r="C54" s="2165"/>
      <c r="D54" s="1720"/>
      <c r="E54" s="1720"/>
      <c r="F54" s="1720"/>
      <c r="G54" s="1721"/>
      <c r="H54" s="2042" t="s">
        <v>79</v>
      </c>
      <c r="I54" s="654" t="s">
        <v>47</v>
      </c>
      <c r="J54" s="734"/>
      <c r="K54" s="676"/>
      <c r="L54" s="676"/>
      <c r="M54" s="676"/>
      <c r="N54" s="676"/>
      <c r="O54" s="676"/>
      <c r="P54" s="676"/>
      <c r="Q54" s="676"/>
      <c r="R54" s="676"/>
      <c r="S54" s="676"/>
      <c r="T54" s="676"/>
      <c r="U54" s="676"/>
      <c r="V54" s="672">
        <f t="shared" si="11"/>
        <v>0</v>
      </c>
      <c r="W54" s="2140"/>
      <c r="X54" s="290">
        <f>V54*W54</f>
        <v>0</v>
      </c>
      <c r="Y54" s="2028"/>
      <c r="Z54" s="1720"/>
      <c r="AA54" s="1721"/>
      <c r="AB54" s="2028"/>
      <c r="AC54" s="1720"/>
      <c r="AD54" s="1721"/>
      <c r="AE54" s="2028"/>
      <c r="AF54" s="1720"/>
      <c r="AG54" s="1721"/>
      <c r="AH54" s="2028"/>
      <c r="AI54" s="1720"/>
      <c r="AJ54" s="1872"/>
      <c r="AK54" s="267"/>
      <c r="AL54" s="267"/>
      <c r="AM54" s="267"/>
      <c r="AN54" s="267"/>
      <c r="AO54" s="267"/>
      <c r="AP54" s="267"/>
      <c r="AQ54" s="267"/>
      <c r="AR54" s="267"/>
      <c r="AS54" s="267"/>
    </row>
    <row r="55" spans="1:45" ht="15.75" hidden="1" customHeight="1">
      <c r="A55" s="1653"/>
      <c r="B55" s="1679"/>
      <c r="C55" s="1679"/>
      <c r="D55" s="1722"/>
      <c r="E55" s="1722"/>
      <c r="F55" s="1722"/>
      <c r="G55" s="1648"/>
      <c r="H55" s="2043"/>
      <c r="I55" s="666" t="s">
        <v>48</v>
      </c>
      <c r="J55" s="738"/>
      <c r="K55" s="675"/>
      <c r="L55" s="675"/>
      <c r="M55" s="675"/>
      <c r="N55" s="675"/>
      <c r="O55" s="675"/>
      <c r="P55" s="675"/>
      <c r="Q55" s="675"/>
      <c r="R55" s="675"/>
      <c r="S55" s="675"/>
      <c r="T55" s="675"/>
      <c r="U55" s="675"/>
      <c r="V55" s="699">
        <f t="shared" si="11"/>
        <v>0</v>
      </c>
      <c r="W55" s="2141"/>
      <c r="X55" s="297">
        <f>+V55*W54</f>
        <v>0</v>
      </c>
      <c r="Y55" s="1679"/>
      <c r="Z55" s="1722"/>
      <c r="AA55" s="1648"/>
      <c r="AB55" s="1679"/>
      <c r="AC55" s="1722"/>
      <c r="AD55" s="1648"/>
      <c r="AE55" s="1679"/>
      <c r="AF55" s="1722"/>
      <c r="AG55" s="1648"/>
      <c r="AH55" s="1679"/>
      <c r="AI55" s="1722"/>
      <c r="AJ55" s="2067"/>
      <c r="AK55" s="267"/>
      <c r="AL55" s="267"/>
      <c r="AM55" s="267"/>
      <c r="AN55" s="267"/>
      <c r="AO55" s="267"/>
      <c r="AP55" s="267"/>
      <c r="AQ55" s="267"/>
      <c r="AR55" s="267"/>
      <c r="AS55" s="267"/>
    </row>
    <row r="56" spans="1:45" ht="15.75" hidden="1" customHeight="1">
      <c r="A56" s="1653"/>
      <c r="B56" s="2028">
        <v>5</v>
      </c>
      <c r="C56" s="2165"/>
      <c r="D56" s="1720"/>
      <c r="E56" s="1720"/>
      <c r="F56" s="1720"/>
      <c r="G56" s="1721"/>
      <c r="H56" s="2042" t="s">
        <v>79</v>
      </c>
      <c r="I56" s="654" t="s">
        <v>47</v>
      </c>
      <c r="J56" s="734"/>
      <c r="K56" s="676"/>
      <c r="L56" s="676"/>
      <c r="M56" s="676"/>
      <c r="N56" s="676"/>
      <c r="O56" s="676"/>
      <c r="P56" s="676"/>
      <c r="Q56" s="676"/>
      <c r="R56" s="676"/>
      <c r="S56" s="676"/>
      <c r="T56" s="676"/>
      <c r="U56" s="676"/>
      <c r="V56" s="672">
        <f t="shared" si="11"/>
        <v>0</v>
      </c>
      <c r="W56" s="2140"/>
      <c r="X56" s="290">
        <f>V56*W56</f>
        <v>0</v>
      </c>
      <c r="Y56" s="2028"/>
      <c r="Z56" s="1720"/>
      <c r="AA56" s="1721"/>
      <c r="AB56" s="2028"/>
      <c r="AC56" s="1720"/>
      <c r="AD56" s="1721"/>
      <c r="AE56" s="2028"/>
      <c r="AF56" s="1720"/>
      <c r="AG56" s="1721"/>
      <c r="AH56" s="2028"/>
      <c r="AI56" s="1720"/>
      <c r="AJ56" s="1872"/>
      <c r="AK56" s="267"/>
      <c r="AL56" s="267"/>
      <c r="AM56" s="267"/>
      <c r="AN56" s="267"/>
      <c r="AO56" s="267"/>
      <c r="AP56" s="267"/>
      <c r="AQ56" s="267"/>
      <c r="AR56" s="267"/>
      <c r="AS56" s="267"/>
    </row>
    <row r="57" spans="1:45" ht="15.75" hidden="1" customHeight="1">
      <c r="A57" s="1653"/>
      <c r="B57" s="1679"/>
      <c r="C57" s="1679"/>
      <c r="D57" s="1722"/>
      <c r="E57" s="1722"/>
      <c r="F57" s="1722"/>
      <c r="G57" s="1648"/>
      <c r="H57" s="2043"/>
      <c r="I57" s="666" t="s">
        <v>48</v>
      </c>
      <c r="J57" s="738"/>
      <c r="K57" s="675"/>
      <c r="L57" s="675"/>
      <c r="M57" s="675"/>
      <c r="N57" s="675"/>
      <c r="O57" s="675"/>
      <c r="P57" s="675"/>
      <c r="Q57" s="675"/>
      <c r="R57" s="675"/>
      <c r="S57" s="675"/>
      <c r="T57" s="675"/>
      <c r="U57" s="675"/>
      <c r="V57" s="699">
        <f t="shared" si="11"/>
        <v>0</v>
      </c>
      <c r="W57" s="2141"/>
      <c r="X57" s="297">
        <f>+V57*W56</f>
        <v>0</v>
      </c>
      <c r="Y57" s="1679"/>
      <c r="Z57" s="1722"/>
      <c r="AA57" s="1648"/>
      <c r="AB57" s="1679"/>
      <c r="AC57" s="1722"/>
      <c r="AD57" s="1648"/>
      <c r="AE57" s="1679"/>
      <c r="AF57" s="1722"/>
      <c r="AG57" s="1648"/>
      <c r="AH57" s="1679"/>
      <c r="AI57" s="1722"/>
      <c r="AJ57" s="2067"/>
      <c r="AK57" s="267"/>
      <c r="AL57" s="267"/>
      <c r="AM57" s="267"/>
      <c r="AN57" s="267"/>
      <c r="AO57" s="267"/>
      <c r="AP57" s="267"/>
      <c r="AQ57" s="267"/>
      <c r="AR57" s="267"/>
      <c r="AS57" s="267"/>
    </row>
    <row r="58" spans="1:45" ht="15.75" hidden="1" customHeight="1">
      <c r="A58" s="1653"/>
      <c r="B58" s="2028">
        <v>6</v>
      </c>
      <c r="C58" s="2165"/>
      <c r="D58" s="1720"/>
      <c r="E58" s="1720"/>
      <c r="F58" s="1720"/>
      <c r="G58" s="1721"/>
      <c r="H58" s="2042" t="s">
        <v>79</v>
      </c>
      <c r="I58" s="654" t="s">
        <v>47</v>
      </c>
      <c r="J58" s="734"/>
      <c r="K58" s="676"/>
      <c r="L58" s="676"/>
      <c r="M58" s="676"/>
      <c r="N58" s="676"/>
      <c r="O58" s="676"/>
      <c r="P58" s="676"/>
      <c r="Q58" s="676"/>
      <c r="R58" s="676"/>
      <c r="S58" s="676"/>
      <c r="T58" s="676"/>
      <c r="U58" s="676"/>
      <c r="V58" s="672">
        <f t="shared" si="11"/>
        <v>0</v>
      </c>
      <c r="W58" s="2140"/>
      <c r="X58" s="290">
        <f>V58*W58</f>
        <v>0</v>
      </c>
      <c r="Y58" s="2028"/>
      <c r="Z58" s="1720"/>
      <c r="AA58" s="1721"/>
      <c r="AB58" s="2028"/>
      <c r="AC58" s="1720"/>
      <c r="AD58" s="1721"/>
      <c r="AE58" s="2028"/>
      <c r="AF58" s="1720"/>
      <c r="AG58" s="1721"/>
      <c r="AH58" s="2028"/>
      <c r="AI58" s="1720"/>
      <c r="AJ58" s="1872"/>
      <c r="AK58" s="267"/>
      <c r="AL58" s="267"/>
      <c r="AM58" s="267"/>
      <c r="AN58" s="267"/>
      <c r="AO58" s="267"/>
      <c r="AP58" s="267"/>
      <c r="AQ58" s="267"/>
      <c r="AR58" s="267"/>
      <c r="AS58" s="267"/>
    </row>
    <row r="59" spans="1:45" ht="15.75" hidden="1" customHeight="1">
      <c r="A59" s="1653"/>
      <c r="B59" s="1679"/>
      <c r="C59" s="1679"/>
      <c r="D59" s="1722"/>
      <c r="E59" s="1722"/>
      <c r="F59" s="1722"/>
      <c r="G59" s="1648"/>
      <c r="H59" s="2043"/>
      <c r="I59" s="666" t="s">
        <v>48</v>
      </c>
      <c r="J59" s="738"/>
      <c r="K59" s="675"/>
      <c r="L59" s="675"/>
      <c r="M59" s="675"/>
      <c r="N59" s="675"/>
      <c r="O59" s="675"/>
      <c r="P59" s="675"/>
      <c r="Q59" s="675"/>
      <c r="R59" s="675"/>
      <c r="S59" s="675"/>
      <c r="T59" s="675"/>
      <c r="U59" s="675"/>
      <c r="V59" s="699">
        <f t="shared" si="11"/>
        <v>0</v>
      </c>
      <c r="W59" s="2141"/>
      <c r="X59" s="297">
        <f>+V59*W58</f>
        <v>0</v>
      </c>
      <c r="Y59" s="1679"/>
      <c r="Z59" s="1722"/>
      <c r="AA59" s="1648"/>
      <c r="AB59" s="1679"/>
      <c r="AC59" s="1722"/>
      <c r="AD59" s="1648"/>
      <c r="AE59" s="1679"/>
      <c r="AF59" s="1722"/>
      <c r="AG59" s="1648"/>
      <c r="AH59" s="1679"/>
      <c r="AI59" s="1722"/>
      <c r="AJ59" s="2067"/>
      <c r="AK59" s="267"/>
      <c r="AL59" s="267"/>
      <c r="AM59" s="267"/>
      <c r="AN59" s="267"/>
      <c r="AO59" s="267"/>
      <c r="AP59" s="267"/>
      <c r="AQ59" s="267"/>
      <c r="AR59" s="267"/>
      <c r="AS59" s="267"/>
    </row>
    <row r="60" spans="1:45" ht="15.75" hidden="1" customHeight="1">
      <c r="A60" s="1653"/>
      <c r="B60" s="2028">
        <v>7</v>
      </c>
      <c r="C60" s="2165"/>
      <c r="D60" s="1720"/>
      <c r="E60" s="1720"/>
      <c r="F60" s="1720"/>
      <c r="G60" s="1721"/>
      <c r="H60" s="2042" t="s">
        <v>79</v>
      </c>
      <c r="I60" s="654" t="s">
        <v>47</v>
      </c>
      <c r="J60" s="734"/>
      <c r="K60" s="676"/>
      <c r="L60" s="676"/>
      <c r="M60" s="676"/>
      <c r="N60" s="676"/>
      <c r="O60" s="676"/>
      <c r="P60" s="676"/>
      <c r="Q60" s="676"/>
      <c r="R60" s="676"/>
      <c r="S60" s="676"/>
      <c r="T60" s="676"/>
      <c r="U60" s="676"/>
      <c r="V60" s="672">
        <f t="shared" si="11"/>
        <v>0</v>
      </c>
      <c r="W60" s="2140"/>
      <c r="X60" s="290">
        <f>V60*W60</f>
        <v>0</v>
      </c>
      <c r="Y60" s="2028"/>
      <c r="Z60" s="1720"/>
      <c r="AA60" s="1721"/>
      <c r="AB60" s="2028"/>
      <c r="AC60" s="1720"/>
      <c r="AD60" s="1721"/>
      <c r="AE60" s="2028"/>
      <c r="AF60" s="1720"/>
      <c r="AG60" s="1721"/>
      <c r="AH60" s="2028"/>
      <c r="AI60" s="1720"/>
      <c r="AJ60" s="1872"/>
      <c r="AK60" s="267"/>
      <c r="AL60" s="267"/>
      <c r="AM60" s="267"/>
      <c r="AN60" s="267"/>
      <c r="AO60" s="267"/>
      <c r="AP60" s="267"/>
      <c r="AQ60" s="267"/>
      <c r="AR60" s="267"/>
      <c r="AS60" s="267"/>
    </row>
    <row r="61" spans="1:45" ht="15.75" hidden="1" customHeight="1">
      <c r="A61" s="1653"/>
      <c r="B61" s="1679"/>
      <c r="C61" s="1679"/>
      <c r="D61" s="1722"/>
      <c r="E61" s="1722"/>
      <c r="F61" s="1722"/>
      <c r="G61" s="1648"/>
      <c r="H61" s="2043"/>
      <c r="I61" s="666" t="s">
        <v>48</v>
      </c>
      <c r="J61" s="738"/>
      <c r="K61" s="675"/>
      <c r="L61" s="675"/>
      <c r="M61" s="675"/>
      <c r="N61" s="675"/>
      <c r="O61" s="675"/>
      <c r="P61" s="675"/>
      <c r="Q61" s="675"/>
      <c r="R61" s="675"/>
      <c r="S61" s="675"/>
      <c r="T61" s="675"/>
      <c r="U61" s="675"/>
      <c r="V61" s="699">
        <f t="shared" si="11"/>
        <v>0</v>
      </c>
      <c r="W61" s="2141"/>
      <c r="X61" s="297">
        <f>+V61*W60</f>
        <v>0</v>
      </c>
      <c r="Y61" s="1679"/>
      <c r="Z61" s="1722"/>
      <c r="AA61" s="1648"/>
      <c r="AB61" s="1679"/>
      <c r="AC61" s="1722"/>
      <c r="AD61" s="1648"/>
      <c r="AE61" s="1679"/>
      <c r="AF61" s="1722"/>
      <c r="AG61" s="1648"/>
      <c r="AH61" s="1679"/>
      <c r="AI61" s="1722"/>
      <c r="AJ61" s="2067"/>
      <c r="AK61" s="267"/>
      <c r="AL61" s="267"/>
      <c r="AM61" s="267"/>
      <c r="AN61" s="267"/>
      <c r="AO61" s="267"/>
      <c r="AP61" s="267"/>
      <c r="AQ61" s="267"/>
      <c r="AR61" s="267"/>
      <c r="AS61" s="267"/>
    </row>
    <row r="62" spans="1:45" ht="15.75" customHeight="1">
      <c r="A62" s="1653"/>
      <c r="B62" s="2060" t="s">
        <v>103</v>
      </c>
      <c r="C62" s="1720"/>
      <c r="D62" s="1720"/>
      <c r="E62" s="1720"/>
      <c r="F62" s="1720"/>
      <c r="G62" s="1721"/>
      <c r="H62" s="2154" t="s">
        <v>79</v>
      </c>
      <c r="I62" s="677" t="s">
        <v>47</v>
      </c>
      <c r="J62" s="678">
        <f>+J48*W48+J50*W50+J52*W52+J54*W54+J56*W56</f>
        <v>6.2500000000000003E-3</v>
      </c>
      <c r="K62" s="678">
        <f t="shared" ref="K62:U62" si="12">+K48*$W48+K50*$W50+K52*$W52+K54*$W54+K56*$W56+K58*$W58+K60*$W60</f>
        <v>1.6E-2</v>
      </c>
      <c r="L62" s="678">
        <f t="shared" si="12"/>
        <v>2.1499999999999998E-2</v>
      </c>
      <c r="M62" s="678">
        <f t="shared" si="12"/>
        <v>2.75E-2</v>
      </c>
      <c r="N62" s="678">
        <f t="shared" si="12"/>
        <v>3.5999999999999997E-2</v>
      </c>
      <c r="O62" s="678">
        <f t="shared" si="12"/>
        <v>3.7999999999999999E-2</v>
      </c>
      <c r="P62" s="678">
        <f t="shared" si="12"/>
        <v>4.8000000000000001E-2</v>
      </c>
      <c r="Q62" s="678">
        <f t="shared" si="12"/>
        <v>5.7000000000000002E-2</v>
      </c>
      <c r="R62" s="678">
        <f t="shared" si="12"/>
        <v>5.8500000000000003E-2</v>
      </c>
      <c r="S62" s="678">
        <f t="shared" si="12"/>
        <v>0.27550000000000002</v>
      </c>
      <c r="T62" s="678">
        <f t="shared" si="12"/>
        <v>0.36044999999999999</v>
      </c>
      <c r="U62" s="678">
        <f t="shared" si="12"/>
        <v>5.5300000000000002E-2</v>
      </c>
      <c r="V62" s="672">
        <f t="shared" si="11"/>
        <v>0.99999999999999989</v>
      </c>
      <c r="W62" s="2144">
        <f>SUM(W48:W61)</f>
        <v>1</v>
      </c>
      <c r="X62" s="290">
        <f>V62*W62</f>
        <v>0.99999999999999989</v>
      </c>
      <c r="Y62" s="2034"/>
      <c r="Z62" s="1720"/>
      <c r="AA62" s="1721"/>
      <c r="AB62" s="2034"/>
      <c r="AC62" s="1720"/>
      <c r="AD62" s="1721"/>
      <c r="AE62" s="2034"/>
      <c r="AF62" s="1720"/>
      <c r="AG62" s="1721"/>
      <c r="AH62" s="2034"/>
      <c r="AI62" s="1720"/>
      <c r="AJ62" s="1872"/>
      <c r="AK62" s="267"/>
      <c r="AL62" s="267"/>
      <c r="AM62" s="267"/>
      <c r="AN62" s="267"/>
      <c r="AO62" s="267"/>
      <c r="AP62" s="267"/>
      <c r="AQ62" s="267"/>
      <c r="AR62" s="267"/>
      <c r="AS62" s="267"/>
    </row>
    <row r="63" spans="1:45" ht="15.75" customHeight="1">
      <c r="A63" s="1654"/>
      <c r="B63" s="1696"/>
      <c r="C63" s="1666"/>
      <c r="D63" s="1666"/>
      <c r="E63" s="1666"/>
      <c r="F63" s="1666"/>
      <c r="G63" s="1651"/>
      <c r="H63" s="2166"/>
      <c r="I63" s="741" t="s">
        <v>48</v>
      </c>
      <c r="J63" s="742">
        <f t="shared" ref="J63:U63" si="13">+J49*$V48+J51*$V50+J53*$V52+J55*$V54+J57*$V56+J59*$V58+J61*$V60</f>
        <v>0.17949999999999999</v>
      </c>
      <c r="K63" s="742">
        <f t="shared" si="13"/>
        <v>1.1599999999999999E-2</v>
      </c>
      <c r="L63" s="742">
        <f t="shared" si="13"/>
        <v>1.47E-2</v>
      </c>
      <c r="M63" s="742">
        <f t="shared" si="13"/>
        <v>7.1099999999999997E-2</v>
      </c>
      <c r="N63" s="742">
        <f t="shared" si="13"/>
        <v>5.74E-2</v>
      </c>
      <c r="O63" s="742">
        <f t="shared" si="13"/>
        <v>5.6300000000000003E-2</v>
      </c>
      <c r="P63" s="742">
        <f t="shared" si="13"/>
        <v>5.3699999999999998E-2</v>
      </c>
      <c r="Q63" s="742">
        <f t="shared" si="13"/>
        <v>0.32740000000000002</v>
      </c>
      <c r="R63" s="742">
        <f t="shared" si="13"/>
        <v>0.1426</v>
      </c>
      <c r="S63" s="742">
        <f t="shared" si="13"/>
        <v>1.0068000000000001</v>
      </c>
      <c r="T63" s="742">
        <f t="shared" si="13"/>
        <v>0.18580000000000002</v>
      </c>
      <c r="U63" s="742">
        <f t="shared" si="13"/>
        <v>0.29949999999999999</v>
      </c>
      <c r="V63" s="744">
        <f t="shared" si="11"/>
        <v>2.4064000000000005</v>
      </c>
      <c r="W63" s="2173"/>
      <c r="X63" s="745">
        <f>+V63*W62</f>
        <v>2.4064000000000005</v>
      </c>
      <c r="Y63" s="1696"/>
      <c r="Z63" s="1666"/>
      <c r="AA63" s="1651"/>
      <c r="AB63" s="1696"/>
      <c r="AC63" s="1666"/>
      <c r="AD63" s="1651"/>
      <c r="AE63" s="1696"/>
      <c r="AF63" s="1666"/>
      <c r="AG63" s="1651"/>
      <c r="AH63" s="1696"/>
      <c r="AI63" s="1666"/>
      <c r="AJ63" s="1841"/>
      <c r="AK63" s="267"/>
      <c r="AL63" s="267"/>
      <c r="AM63" s="267"/>
      <c r="AN63" s="267"/>
      <c r="AO63" s="267"/>
      <c r="AP63" s="267"/>
      <c r="AQ63" s="267"/>
      <c r="AR63" s="267"/>
      <c r="AS63" s="267"/>
    </row>
    <row r="64" spans="1:45" ht="12.75" customHeight="1">
      <c r="A64" s="2048" t="s">
        <v>107</v>
      </c>
      <c r="B64" s="1664"/>
      <c r="C64" s="261" t="s">
        <v>108</v>
      </c>
      <c r="D64" s="261" t="s">
        <v>109</v>
      </c>
      <c r="E64" s="261" t="s">
        <v>28</v>
      </c>
      <c r="F64" s="261" t="s">
        <v>110</v>
      </c>
      <c r="G64" s="340" t="s">
        <v>111</v>
      </c>
      <c r="H64" s="2080" t="s">
        <v>112</v>
      </c>
      <c r="I64" s="1866"/>
      <c r="J64" s="261" t="s">
        <v>63</v>
      </c>
      <c r="K64" s="261" t="s">
        <v>64</v>
      </c>
      <c r="L64" s="261" t="s">
        <v>65</v>
      </c>
      <c r="M64" s="261" t="s">
        <v>66</v>
      </c>
      <c r="N64" s="261" t="s">
        <v>67</v>
      </c>
      <c r="O64" s="261" t="s">
        <v>68</v>
      </c>
      <c r="P64" s="261" t="s">
        <v>69</v>
      </c>
      <c r="Q64" s="261" t="s">
        <v>70</v>
      </c>
      <c r="R64" s="261" t="s">
        <v>71</v>
      </c>
      <c r="S64" s="261" t="s">
        <v>72</v>
      </c>
      <c r="T64" s="261" t="s">
        <v>73</v>
      </c>
      <c r="U64" s="261" t="s">
        <v>74</v>
      </c>
      <c r="V64" s="261" t="s">
        <v>75</v>
      </c>
      <c r="W64" s="261" t="s">
        <v>76</v>
      </c>
      <c r="X64" s="261" t="s">
        <v>77</v>
      </c>
      <c r="Y64" s="2080" t="s">
        <v>113</v>
      </c>
      <c r="Z64" s="1863"/>
      <c r="AA64" s="1866"/>
      <c r="AB64" s="2080" t="s">
        <v>117</v>
      </c>
      <c r="AC64" s="1863"/>
      <c r="AD64" s="1866"/>
      <c r="AE64" s="2080" t="s">
        <v>427</v>
      </c>
      <c r="AF64" s="1863"/>
      <c r="AG64" s="1866"/>
      <c r="AH64" s="2080" t="s">
        <v>125</v>
      </c>
      <c r="AI64" s="1863"/>
      <c r="AJ64" s="1864"/>
      <c r="AK64" s="267"/>
      <c r="AL64" s="267"/>
      <c r="AM64" s="267"/>
      <c r="AN64" s="267"/>
      <c r="AO64" s="267"/>
      <c r="AP64" s="267"/>
      <c r="AQ64" s="267"/>
      <c r="AR64" s="267"/>
      <c r="AS64" s="267"/>
    </row>
    <row r="65" spans="1:45" ht="51" customHeight="1">
      <c r="A65" s="1796"/>
      <c r="B65" s="1713"/>
      <c r="C65" s="2156" t="s">
        <v>1584</v>
      </c>
      <c r="D65" s="2156" t="s">
        <v>1641</v>
      </c>
      <c r="E65" s="2178">
        <v>250779</v>
      </c>
      <c r="F65" s="2072" t="s">
        <v>1642</v>
      </c>
      <c r="G65" s="2046" t="s">
        <v>300</v>
      </c>
      <c r="H65" s="2169" t="s">
        <v>47</v>
      </c>
      <c r="I65" s="2170"/>
      <c r="J65" s="763"/>
      <c r="K65" s="763"/>
      <c r="L65" s="763"/>
      <c r="M65" s="763"/>
      <c r="N65" s="763"/>
      <c r="O65" s="763"/>
      <c r="P65" s="763"/>
      <c r="Q65" s="763"/>
      <c r="R65" s="763"/>
      <c r="S65" s="763"/>
      <c r="T65" s="763"/>
      <c r="U65" s="768">
        <v>250779</v>
      </c>
      <c r="V65" s="764">
        <f t="shared" ref="V65:V66" si="14">SUM(J65:U65)</f>
        <v>250779</v>
      </c>
      <c r="W65" s="2039">
        <v>0.2</v>
      </c>
      <c r="X65" s="730">
        <f>+(V65/V65)*W65</f>
        <v>0.2</v>
      </c>
      <c r="Y65" s="2073"/>
      <c r="Z65" s="1720"/>
      <c r="AA65" s="1721"/>
      <c r="AB65" s="2138" t="s">
        <v>1643</v>
      </c>
      <c r="AC65" s="1720"/>
      <c r="AD65" s="1721"/>
      <c r="AE65" s="2138" t="s">
        <v>1643</v>
      </c>
      <c r="AF65" s="1720"/>
      <c r="AG65" s="1721"/>
      <c r="AH65" s="2138" t="s">
        <v>1644</v>
      </c>
      <c r="AI65" s="1720"/>
      <c r="AJ65" s="1872"/>
      <c r="AK65" s="267"/>
      <c r="AL65" s="267"/>
      <c r="AM65" s="267"/>
      <c r="AN65" s="267"/>
      <c r="AO65" s="267"/>
      <c r="AP65" s="267"/>
      <c r="AQ65" s="267"/>
      <c r="AR65" s="267"/>
      <c r="AS65" s="267"/>
    </row>
    <row r="66" spans="1:45" ht="51" customHeight="1">
      <c r="A66" s="2062"/>
      <c r="B66" s="1648"/>
      <c r="C66" s="2141"/>
      <c r="D66" s="2141"/>
      <c r="E66" s="2168"/>
      <c r="F66" s="1619"/>
      <c r="G66" s="1619"/>
      <c r="H66" s="2171" t="s">
        <v>78</v>
      </c>
      <c r="I66" s="2172"/>
      <c r="J66" s="769"/>
      <c r="K66" s="769"/>
      <c r="L66" s="769"/>
      <c r="M66" s="769"/>
      <c r="N66" s="769"/>
      <c r="O66" s="769"/>
      <c r="P66" s="769"/>
      <c r="Q66" s="769"/>
      <c r="R66" s="769"/>
      <c r="S66" s="769"/>
      <c r="T66" s="769"/>
      <c r="U66" s="766">
        <v>265624</v>
      </c>
      <c r="V66" s="767">
        <f t="shared" si="14"/>
        <v>265624</v>
      </c>
      <c r="W66" s="1619"/>
      <c r="X66" s="730">
        <f>+V66/V65*W65</f>
        <v>0.21183910933531119</v>
      </c>
      <c r="Y66" s="1679"/>
      <c r="Z66" s="1722"/>
      <c r="AA66" s="1648"/>
      <c r="AB66" s="1679"/>
      <c r="AC66" s="1722"/>
      <c r="AD66" s="1648"/>
      <c r="AE66" s="1679"/>
      <c r="AF66" s="1722"/>
      <c r="AG66" s="1648"/>
      <c r="AH66" s="1679"/>
      <c r="AI66" s="1722"/>
      <c r="AJ66" s="2067"/>
      <c r="AK66" s="267"/>
      <c r="AL66" s="267"/>
      <c r="AM66" s="267"/>
      <c r="AN66" s="267"/>
      <c r="AO66" s="267"/>
      <c r="AP66" s="267"/>
      <c r="AQ66" s="267"/>
      <c r="AR66" s="267"/>
      <c r="AS66" s="267"/>
    </row>
    <row r="67" spans="1:45" ht="12.75" customHeight="1">
      <c r="A67" s="2063" t="s">
        <v>1645</v>
      </c>
      <c r="B67" s="2174" t="s">
        <v>34</v>
      </c>
      <c r="C67" s="2175"/>
      <c r="D67" s="2175"/>
      <c r="E67" s="2175"/>
      <c r="F67" s="2175"/>
      <c r="G67" s="2175"/>
      <c r="H67" s="2175"/>
      <c r="I67" s="2175"/>
      <c r="J67" s="2175"/>
      <c r="K67" s="2175"/>
      <c r="L67" s="2175"/>
      <c r="M67" s="2175"/>
      <c r="N67" s="2175"/>
      <c r="O67" s="2175"/>
      <c r="P67" s="2175"/>
      <c r="Q67" s="2175"/>
      <c r="R67" s="2175"/>
      <c r="S67" s="2175"/>
      <c r="T67" s="2175"/>
      <c r="U67" s="2175"/>
      <c r="V67" s="2175"/>
      <c r="W67" s="2175"/>
      <c r="X67" s="2175"/>
      <c r="Y67" s="2175"/>
      <c r="Z67" s="2175"/>
      <c r="AA67" s="2175"/>
      <c r="AB67" s="2175"/>
      <c r="AC67" s="2175"/>
      <c r="AD67" s="2175"/>
      <c r="AE67" s="2175"/>
      <c r="AF67" s="2175"/>
      <c r="AG67" s="2175"/>
      <c r="AH67" s="2175"/>
      <c r="AI67" s="2175"/>
      <c r="AJ67" s="2176"/>
      <c r="AK67" s="267"/>
      <c r="AL67" s="267"/>
      <c r="AM67" s="267"/>
      <c r="AN67" s="267"/>
      <c r="AO67" s="267"/>
      <c r="AP67" s="267"/>
      <c r="AQ67" s="267"/>
      <c r="AR67" s="267"/>
      <c r="AS67" s="267"/>
    </row>
    <row r="68" spans="1:45" ht="26.25" customHeight="1">
      <c r="A68" s="1653"/>
      <c r="B68" s="2028">
        <v>1</v>
      </c>
      <c r="C68" s="2057" t="s">
        <v>1646</v>
      </c>
      <c r="D68" s="1720"/>
      <c r="E68" s="1720"/>
      <c r="F68" s="1720"/>
      <c r="G68" s="1721"/>
      <c r="H68" s="2042" t="s">
        <v>79</v>
      </c>
      <c r="I68" s="654" t="s">
        <v>47</v>
      </c>
      <c r="J68" s="734">
        <v>0.2</v>
      </c>
      <c r="K68" s="676">
        <v>0.2</v>
      </c>
      <c r="L68" s="676">
        <v>0.2</v>
      </c>
      <c r="M68" s="676"/>
      <c r="N68" s="676"/>
      <c r="O68" s="676"/>
      <c r="P68" s="676">
        <v>0.2</v>
      </c>
      <c r="Q68" s="676">
        <v>0.2</v>
      </c>
      <c r="R68" s="676"/>
      <c r="S68" s="676"/>
      <c r="T68" s="676"/>
      <c r="U68" s="676"/>
      <c r="V68" s="672">
        <f t="shared" ref="V68:V82" si="15">SUM(J68:U68)</f>
        <v>1</v>
      </c>
      <c r="W68" s="2140">
        <v>7.0000000000000007E-2</v>
      </c>
      <c r="X68" s="290">
        <f>V68*W68</f>
        <v>7.0000000000000007E-2</v>
      </c>
      <c r="Y68" s="2028" t="s">
        <v>1647</v>
      </c>
      <c r="Z68" s="1720"/>
      <c r="AA68" s="1721"/>
      <c r="AB68" s="2138" t="s">
        <v>1648</v>
      </c>
      <c r="AC68" s="1720"/>
      <c r="AD68" s="1721"/>
      <c r="AE68" s="2138" t="s">
        <v>1649</v>
      </c>
      <c r="AF68" s="1720"/>
      <c r="AG68" s="1721"/>
      <c r="AH68" s="2138" t="s">
        <v>1650</v>
      </c>
      <c r="AI68" s="1720"/>
      <c r="AJ68" s="1872"/>
      <c r="AK68" s="267"/>
      <c r="AL68" s="267"/>
      <c r="AM68" s="267"/>
      <c r="AN68" s="267"/>
      <c r="AO68" s="267"/>
      <c r="AP68" s="267"/>
      <c r="AQ68" s="267"/>
      <c r="AR68" s="267"/>
      <c r="AS68" s="267"/>
    </row>
    <row r="69" spans="1:45" ht="26.25" customHeight="1">
      <c r="A69" s="1653"/>
      <c r="B69" s="1679"/>
      <c r="C69" s="1679"/>
      <c r="D69" s="1722"/>
      <c r="E69" s="1722"/>
      <c r="F69" s="1722"/>
      <c r="G69" s="1648"/>
      <c r="H69" s="2043"/>
      <c r="I69" s="666" t="s">
        <v>48</v>
      </c>
      <c r="J69" s="749">
        <v>0.2</v>
      </c>
      <c r="K69" s="669">
        <v>0.2</v>
      </c>
      <c r="L69" s="669">
        <v>0.2</v>
      </c>
      <c r="M69" s="669">
        <v>0.1</v>
      </c>
      <c r="N69" s="669">
        <v>0.2</v>
      </c>
      <c r="O69" s="669">
        <v>0.02</v>
      </c>
      <c r="P69" s="669">
        <v>0</v>
      </c>
      <c r="Q69" s="669">
        <v>0</v>
      </c>
      <c r="R69" s="669">
        <v>0.08</v>
      </c>
      <c r="S69" s="668"/>
      <c r="T69" s="668"/>
      <c r="U69" s="668"/>
      <c r="V69" s="670">
        <f t="shared" si="15"/>
        <v>1.0000000000000002</v>
      </c>
      <c r="W69" s="2141"/>
      <c r="X69" s="297">
        <f>+V69*W68</f>
        <v>7.0000000000000021E-2</v>
      </c>
      <c r="Y69" s="1679"/>
      <c r="Z69" s="1722"/>
      <c r="AA69" s="1648"/>
      <c r="AB69" s="1679"/>
      <c r="AC69" s="1722"/>
      <c r="AD69" s="1648"/>
      <c r="AE69" s="1679"/>
      <c r="AF69" s="1722"/>
      <c r="AG69" s="1648"/>
      <c r="AH69" s="1678"/>
      <c r="AI69" s="1715"/>
      <c r="AJ69" s="1840"/>
      <c r="AK69" s="267"/>
      <c r="AL69" s="267"/>
      <c r="AM69" s="267"/>
      <c r="AN69" s="267"/>
      <c r="AO69" s="267"/>
      <c r="AP69" s="267"/>
      <c r="AQ69" s="267"/>
      <c r="AR69" s="267"/>
      <c r="AS69" s="267"/>
    </row>
    <row r="70" spans="1:45" ht="26.25" customHeight="1">
      <c r="A70" s="1653"/>
      <c r="B70" s="2028">
        <v>2</v>
      </c>
      <c r="C70" s="2057" t="s">
        <v>1651</v>
      </c>
      <c r="D70" s="1720"/>
      <c r="E70" s="1720"/>
      <c r="F70" s="1720"/>
      <c r="G70" s="1721"/>
      <c r="H70" s="2042" t="s">
        <v>79</v>
      </c>
      <c r="I70" s="654" t="s">
        <v>47</v>
      </c>
      <c r="J70" s="734"/>
      <c r="K70" s="676">
        <v>0.05</v>
      </c>
      <c r="L70" s="676">
        <v>0.1</v>
      </c>
      <c r="M70" s="676">
        <v>0.1</v>
      </c>
      <c r="N70" s="676">
        <v>0.1</v>
      </c>
      <c r="O70" s="676">
        <v>0.1</v>
      </c>
      <c r="P70" s="676">
        <v>0.1</v>
      </c>
      <c r="Q70" s="676">
        <v>0.1</v>
      </c>
      <c r="R70" s="676">
        <v>0.1</v>
      </c>
      <c r="S70" s="676">
        <v>0.1</v>
      </c>
      <c r="T70" s="676">
        <v>0.1</v>
      </c>
      <c r="U70" s="676">
        <v>0.05</v>
      </c>
      <c r="V70" s="672">
        <f t="shared" si="15"/>
        <v>0.99999999999999989</v>
      </c>
      <c r="W70" s="2140">
        <v>0.3</v>
      </c>
      <c r="X70" s="290">
        <f>V70*W70</f>
        <v>0.29999999999999993</v>
      </c>
      <c r="Y70" s="2028" t="s">
        <v>1652</v>
      </c>
      <c r="Z70" s="1720"/>
      <c r="AA70" s="1721"/>
      <c r="AB70" s="2138" t="s">
        <v>1653</v>
      </c>
      <c r="AC70" s="1720"/>
      <c r="AD70" s="1721"/>
      <c r="AE70" s="2138" t="s">
        <v>1654</v>
      </c>
      <c r="AF70" s="1720"/>
      <c r="AG70" s="1721"/>
      <c r="AH70" s="1678"/>
      <c r="AI70" s="1715"/>
      <c r="AJ70" s="1840"/>
      <c r="AK70" s="267"/>
      <c r="AL70" s="267"/>
      <c r="AM70" s="267"/>
      <c r="AN70" s="267"/>
      <c r="AO70" s="267"/>
      <c r="AP70" s="267"/>
      <c r="AQ70" s="267"/>
      <c r="AR70" s="267"/>
      <c r="AS70" s="267"/>
    </row>
    <row r="71" spans="1:45" ht="26.25" customHeight="1">
      <c r="A71" s="1653"/>
      <c r="B71" s="1679"/>
      <c r="C71" s="1679"/>
      <c r="D71" s="1722"/>
      <c r="E71" s="1722"/>
      <c r="F71" s="1722"/>
      <c r="G71" s="1648"/>
      <c r="H71" s="2043"/>
      <c r="I71" s="666" t="s">
        <v>48</v>
      </c>
      <c r="J71" s="667">
        <f>+J111</f>
        <v>0</v>
      </c>
      <c r="K71" s="669">
        <v>0.05</v>
      </c>
      <c r="L71" s="669">
        <v>0.1</v>
      </c>
      <c r="M71" s="669">
        <v>9.2399999999999996E-2</v>
      </c>
      <c r="N71" s="669">
        <v>0.13769999999999999</v>
      </c>
      <c r="O71" s="669">
        <v>0.1308</v>
      </c>
      <c r="P71" s="669">
        <v>0</v>
      </c>
      <c r="Q71" s="669">
        <v>0</v>
      </c>
      <c r="R71" s="669">
        <v>1.1999999999999999E-3</v>
      </c>
      <c r="S71" s="669">
        <v>0.40050000000000002</v>
      </c>
      <c r="T71" s="669">
        <v>3.0099999999999998E-2</v>
      </c>
      <c r="U71" s="669">
        <v>5.7299999999999997E-2</v>
      </c>
      <c r="V71" s="670">
        <f t="shared" si="15"/>
        <v>1</v>
      </c>
      <c r="W71" s="2141"/>
      <c r="X71" s="297">
        <f>+V71*W70</f>
        <v>0.3</v>
      </c>
      <c r="Y71" s="1679"/>
      <c r="Z71" s="1722"/>
      <c r="AA71" s="1648"/>
      <c r="AB71" s="1679"/>
      <c r="AC71" s="1722"/>
      <c r="AD71" s="1648"/>
      <c r="AE71" s="1679"/>
      <c r="AF71" s="1722"/>
      <c r="AG71" s="1648"/>
      <c r="AH71" s="1678"/>
      <c r="AI71" s="1715"/>
      <c r="AJ71" s="1840"/>
      <c r="AK71" s="267"/>
      <c r="AL71" s="267"/>
      <c r="AM71" s="267"/>
      <c r="AN71" s="267"/>
      <c r="AO71" s="267"/>
      <c r="AP71" s="267"/>
      <c r="AQ71" s="267"/>
      <c r="AR71" s="267"/>
      <c r="AS71" s="267"/>
    </row>
    <row r="72" spans="1:45" ht="26.25" customHeight="1">
      <c r="A72" s="1653"/>
      <c r="B72" s="2028">
        <v>3</v>
      </c>
      <c r="C72" s="2057" t="s">
        <v>1655</v>
      </c>
      <c r="D72" s="1720"/>
      <c r="E72" s="1720"/>
      <c r="F72" s="1720"/>
      <c r="G72" s="1721"/>
      <c r="H72" s="2042" t="s">
        <v>79</v>
      </c>
      <c r="I72" s="654" t="s">
        <v>47</v>
      </c>
      <c r="J72" s="734">
        <f t="shared" ref="J72:J73" si="16">+J133</f>
        <v>0</v>
      </c>
      <c r="K72" s="676"/>
      <c r="L72" s="676"/>
      <c r="M72" s="676">
        <v>0.1</v>
      </c>
      <c r="N72" s="676">
        <v>0.1</v>
      </c>
      <c r="O72" s="676">
        <v>0.1</v>
      </c>
      <c r="P72" s="676">
        <v>0.1</v>
      </c>
      <c r="Q72" s="676">
        <v>0.1</v>
      </c>
      <c r="R72" s="676">
        <v>0.15</v>
      </c>
      <c r="S72" s="676">
        <v>0.15</v>
      </c>
      <c r="T72" s="676">
        <v>0.1</v>
      </c>
      <c r="U72" s="676">
        <v>0.1</v>
      </c>
      <c r="V72" s="672">
        <f t="shared" si="15"/>
        <v>1</v>
      </c>
      <c r="W72" s="2140">
        <v>0.12</v>
      </c>
      <c r="X72" s="290">
        <f>V72*W72</f>
        <v>0.12</v>
      </c>
      <c r="Y72" s="2028"/>
      <c r="Z72" s="1720"/>
      <c r="AA72" s="1721"/>
      <c r="AB72" s="2138" t="s">
        <v>1656</v>
      </c>
      <c r="AC72" s="1720"/>
      <c r="AD72" s="1721"/>
      <c r="AE72" s="2138" t="s">
        <v>1657</v>
      </c>
      <c r="AF72" s="1720"/>
      <c r="AG72" s="1721"/>
      <c r="AH72" s="1678"/>
      <c r="AI72" s="1715"/>
      <c r="AJ72" s="1840"/>
      <c r="AK72" s="267"/>
      <c r="AL72" s="267"/>
      <c r="AM72" s="267"/>
      <c r="AN72" s="267"/>
      <c r="AO72" s="267"/>
      <c r="AP72" s="267"/>
      <c r="AQ72" s="267"/>
      <c r="AR72" s="267"/>
      <c r="AS72" s="267"/>
    </row>
    <row r="73" spans="1:45" ht="26.25" customHeight="1">
      <c r="A73" s="1653"/>
      <c r="B73" s="1679"/>
      <c r="C73" s="1679"/>
      <c r="D73" s="1722"/>
      <c r="E73" s="1722"/>
      <c r="F73" s="1722"/>
      <c r="G73" s="1648"/>
      <c r="H73" s="2043"/>
      <c r="I73" s="666" t="s">
        <v>48</v>
      </c>
      <c r="J73" s="667">
        <f t="shared" si="16"/>
        <v>0</v>
      </c>
      <c r="K73" s="668"/>
      <c r="L73" s="668"/>
      <c r="M73" s="669">
        <v>0.12939999999999999</v>
      </c>
      <c r="N73" s="669">
        <v>0.16339999999999999</v>
      </c>
      <c r="O73" s="669">
        <v>0.128</v>
      </c>
      <c r="P73" s="669">
        <v>7.6E-3</v>
      </c>
      <c r="Q73" s="669">
        <v>5.0000000000000001E-4</v>
      </c>
      <c r="R73" s="669">
        <v>2.9899999999999999E-2</v>
      </c>
      <c r="S73" s="669">
        <v>0.43840000000000001</v>
      </c>
      <c r="T73" s="669">
        <v>0.1</v>
      </c>
      <c r="U73" s="669">
        <v>2.8E-3</v>
      </c>
      <c r="V73" s="670">
        <f t="shared" si="15"/>
        <v>1</v>
      </c>
      <c r="W73" s="2141"/>
      <c r="X73" s="297">
        <f>+V73*W72</f>
        <v>0.12</v>
      </c>
      <c r="Y73" s="1679"/>
      <c r="Z73" s="1722"/>
      <c r="AA73" s="1648"/>
      <c r="AB73" s="1679"/>
      <c r="AC73" s="1722"/>
      <c r="AD73" s="1648"/>
      <c r="AE73" s="1679"/>
      <c r="AF73" s="1722"/>
      <c r="AG73" s="1648"/>
      <c r="AH73" s="1678"/>
      <c r="AI73" s="1715"/>
      <c r="AJ73" s="1840"/>
      <c r="AK73" s="267"/>
      <c r="AL73" s="267"/>
      <c r="AM73" s="267"/>
      <c r="AN73" s="267"/>
      <c r="AO73" s="267"/>
      <c r="AP73" s="267"/>
      <c r="AQ73" s="267"/>
      <c r="AR73" s="267"/>
      <c r="AS73" s="267"/>
    </row>
    <row r="74" spans="1:45" ht="26.25" customHeight="1">
      <c r="A74" s="1653"/>
      <c r="B74" s="2028">
        <v>4</v>
      </c>
      <c r="C74" s="2057" t="s">
        <v>1658</v>
      </c>
      <c r="D74" s="1720"/>
      <c r="E74" s="1720"/>
      <c r="F74" s="1720"/>
      <c r="G74" s="1721"/>
      <c r="H74" s="2042" t="s">
        <v>79</v>
      </c>
      <c r="I74" s="654" t="s">
        <v>47</v>
      </c>
      <c r="J74" s="734"/>
      <c r="K74" s="676"/>
      <c r="L74" s="676"/>
      <c r="M74" s="676">
        <v>0.1</v>
      </c>
      <c r="N74" s="676">
        <v>0.1</v>
      </c>
      <c r="O74" s="676">
        <v>0.1</v>
      </c>
      <c r="P74" s="676">
        <v>0.1</v>
      </c>
      <c r="Q74" s="676">
        <v>0.1</v>
      </c>
      <c r="R74" s="676">
        <v>0.15</v>
      </c>
      <c r="S74" s="676">
        <v>0.15</v>
      </c>
      <c r="T74" s="676">
        <v>0.1</v>
      </c>
      <c r="U74" s="676">
        <v>0.1</v>
      </c>
      <c r="V74" s="672">
        <f t="shared" si="15"/>
        <v>1</v>
      </c>
      <c r="W74" s="2140">
        <v>0.12</v>
      </c>
      <c r="X74" s="290">
        <f>V74*W74</f>
        <v>0.12</v>
      </c>
      <c r="Y74" s="2028"/>
      <c r="Z74" s="1720"/>
      <c r="AA74" s="1721"/>
      <c r="AB74" s="2138" t="s">
        <v>1659</v>
      </c>
      <c r="AC74" s="1720"/>
      <c r="AD74" s="1721"/>
      <c r="AE74" s="2138" t="s">
        <v>1660</v>
      </c>
      <c r="AF74" s="1720"/>
      <c r="AG74" s="1721"/>
      <c r="AH74" s="1678"/>
      <c r="AI74" s="1715"/>
      <c r="AJ74" s="1840"/>
      <c r="AK74" s="267"/>
      <c r="AL74" s="267"/>
      <c r="AM74" s="267"/>
      <c r="AN74" s="267"/>
      <c r="AO74" s="267"/>
      <c r="AP74" s="267"/>
      <c r="AQ74" s="267"/>
      <c r="AR74" s="267"/>
      <c r="AS74" s="267"/>
    </row>
    <row r="75" spans="1:45" ht="26.25" customHeight="1">
      <c r="A75" s="1653"/>
      <c r="B75" s="1679"/>
      <c r="C75" s="1679"/>
      <c r="D75" s="1722"/>
      <c r="E75" s="1722"/>
      <c r="F75" s="1722"/>
      <c r="G75" s="1648"/>
      <c r="H75" s="2043"/>
      <c r="I75" s="666" t="s">
        <v>48</v>
      </c>
      <c r="J75" s="667">
        <f>+J153</f>
        <v>0</v>
      </c>
      <c r="K75" s="668"/>
      <c r="L75" s="668"/>
      <c r="M75" s="669">
        <v>0.129</v>
      </c>
      <c r="N75" s="669">
        <v>0.1414</v>
      </c>
      <c r="O75" s="669">
        <v>0.14410000000000001</v>
      </c>
      <c r="P75" s="669">
        <v>0</v>
      </c>
      <c r="Q75" s="669">
        <v>1E-4</v>
      </c>
      <c r="R75" s="669">
        <v>5.0000000000000001E-3</v>
      </c>
      <c r="S75" s="669">
        <v>1.5800000000000002E-2</v>
      </c>
      <c r="T75" s="669">
        <v>0.4456</v>
      </c>
      <c r="U75" s="669">
        <v>0.11899999999999999</v>
      </c>
      <c r="V75" s="670">
        <f t="shared" si="15"/>
        <v>1</v>
      </c>
      <c r="W75" s="2141"/>
      <c r="X75" s="297">
        <f>+V75*W74</f>
        <v>0.12</v>
      </c>
      <c r="Y75" s="1679"/>
      <c r="Z75" s="1722"/>
      <c r="AA75" s="1648"/>
      <c r="AB75" s="1679"/>
      <c r="AC75" s="1722"/>
      <c r="AD75" s="1648"/>
      <c r="AE75" s="1679"/>
      <c r="AF75" s="1722"/>
      <c r="AG75" s="1648"/>
      <c r="AH75" s="1678"/>
      <c r="AI75" s="1715"/>
      <c r="AJ75" s="1840"/>
      <c r="AK75" s="267"/>
      <c r="AL75" s="267"/>
      <c r="AM75" s="267"/>
      <c r="AN75" s="267"/>
      <c r="AO75" s="267"/>
      <c r="AP75" s="267"/>
      <c r="AQ75" s="267"/>
      <c r="AR75" s="267"/>
      <c r="AS75" s="267"/>
    </row>
    <row r="76" spans="1:45" ht="26.25" customHeight="1">
      <c r="A76" s="1653"/>
      <c r="B76" s="2028">
        <v>5</v>
      </c>
      <c r="C76" s="2057" t="s">
        <v>1661</v>
      </c>
      <c r="D76" s="1720"/>
      <c r="E76" s="1720"/>
      <c r="F76" s="1720"/>
      <c r="G76" s="1721"/>
      <c r="H76" s="2042" t="s">
        <v>79</v>
      </c>
      <c r="I76" s="654" t="s">
        <v>47</v>
      </c>
      <c r="J76" s="734">
        <f t="shared" ref="J76:J77" si="17">+J177</f>
        <v>0</v>
      </c>
      <c r="K76" s="676">
        <v>0.05</v>
      </c>
      <c r="L76" s="676">
        <v>0.1</v>
      </c>
      <c r="M76" s="676">
        <v>0.1</v>
      </c>
      <c r="N76" s="676">
        <v>0.1</v>
      </c>
      <c r="O76" s="676">
        <v>0.1</v>
      </c>
      <c r="P76" s="676">
        <v>0.1</v>
      </c>
      <c r="Q76" s="676">
        <v>0.1</v>
      </c>
      <c r="R76" s="676">
        <v>0.1</v>
      </c>
      <c r="S76" s="676">
        <v>0.1</v>
      </c>
      <c r="T76" s="676">
        <v>0.1</v>
      </c>
      <c r="U76" s="676">
        <v>0.05</v>
      </c>
      <c r="V76" s="672">
        <f t="shared" si="15"/>
        <v>0.99999999999999989</v>
      </c>
      <c r="W76" s="2140">
        <v>0.2</v>
      </c>
      <c r="X76" s="290">
        <f>V76*W76</f>
        <v>0.19999999999999998</v>
      </c>
      <c r="Y76" s="2028" t="s">
        <v>1662</v>
      </c>
      <c r="Z76" s="1720"/>
      <c r="AA76" s="1721"/>
      <c r="AB76" s="2138" t="s">
        <v>1663</v>
      </c>
      <c r="AC76" s="1720"/>
      <c r="AD76" s="1721"/>
      <c r="AE76" s="2138" t="s">
        <v>1664</v>
      </c>
      <c r="AF76" s="1720"/>
      <c r="AG76" s="1721"/>
      <c r="AH76" s="1678"/>
      <c r="AI76" s="1715"/>
      <c r="AJ76" s="1840"/>
      <c r="AK76" s="267"/>
      <c r="AL76" s="267"/>
      <c r="AM76" s="267"/>
      <c r="AN76" s="267"/>
      <c r="AO76" s="267"/>
      <c r="AP76" s="267"/>
      <c r="AQ76" s="267"/>
      <c r="AR76" s="267"/>
      <c r="AS76" s="267"/>
    </row>
    <row r="77" spans="1:45" ht="26.25" customHeight="1">
      <c r="A77" s="1653"/>
      <c r="B77" s="1679"/>
      <c r="C77" s="1679"/>
      <c r="D77" s="1722"/>
      <c r="E77" s="1722"/>
      <c r="F77" s="1722"/>
      <c r="G77" s="1648"/>
      <c r="H77" s="2043"/>
      <c r="I77" s="666" t="s">
        <v>48</v>
      </c>
      <c r="J77" s="667">
        <f t="shared" si="17"/>
        <v>0</v>
      </c>
      <c r="K77" s="669">
        <v>0.05</v>
      </c>
      <c r="L77" s="669">
        <v>0.1</v>
      </c>
      <c r="M77" s="669">
        <v>1.2500000000000001E-2</v>
      </c>
      <c r="N77" s="669">
        <v>0.12</v>
      </c>
      <c r="O77" s="669">
        <v>9.4999999999999998E-3</v>
      </c>
      <c r="P77" s="669">
        <v>0.29249999999999998</v>
      </c>
      <c r="Q77" s="669">
        <v>6.3E-2</v>
      </c>
      <c r="R77" s="669">
        <v>3.7499999999999999E-2</v>
      </c>
      <c r="S77" s="669">
        <v>0.1206</v>
      </c>
      <c r="T77" s="669">
        <v>0.1</v>
      </c>
      <c r="U77" s="669">
        <v>9.4399999999999998E-2</v>
      </c>
      <c r="V77" s="670">
        <f t="shared" si="15"/>
        <v>1</v>
      </c>
      <c r="W77" s="2141"/>
      <c r="X77" s="297">
        <f>+V77*W76</f>
        <v>0.2</v>
      </c>
      <c r="Y77" s="1679"/>
      <c r="Z77" s="1722"/>
      <c r="AA77" s="1648"/>
      <c r="AB77" s="1679"/>
      <c r="AC77" s="1722"/>
      <c r="AD77" s="1648"/>
      <c r="AE77" s="1679"/>
      <c r="AF77" s="1722"/>
      <c r="AG77" s="1648"/>
      <c r="AH77" s="1678"/>
      <c r="AI77" s="1715"/>
      <c r="AJ77" s="1840"/>
      <c r="AK77" s="267"/>
      <c r="AL77" s="267"/>
      <c r="AM77" s="267"/>
      <c r="AN77" s="267"/>
      <c r="AO77" s="267"/>
      <c r="AP77" s="267"/>
      <c r="AQ77" s="267"/>
      <c r="AR77" s="267"/>
      <c r="AS77" s="267"/>
    </row>
    <row r="78" spans="1:45" ht="26.25" customHeight="1">
      <c r="A78" s="1653"/>
      <c r="B78" s="2028">
        <v>6</v>
      </c>
      <c r="C78" s="2057" t="s">
        <v>1665</v>
      </c>
      <c r="D78" s="1720"/>
      <c r="E78" s="1720"/>
      <c r="F78" s="1720"/>
      <c r="G78" s="1721"/>
      <c r="H78" s="2042" t="s">
        <v>79</v>
      </c>
      <c r="I78" s="654" t="s">
        <v>47</v>
      </c>
      <c r="J78" s="734">
        <f t="shared" ref="J78:J79" si="18">+J198</f>
        <v>0</v>
      </c>
      <c r="K78" s="676"/>
      <c r="L78" s="676">
        <v>0.1</v>
      </c>
      <c r="M78" s="676">
        <v>0.1</v>
      </c>
      <c r="N78" s="676">
        <v>0.1</v>
      </c>
      <c r="O78" s="676">
        <v>0.1</v>
      </c>
      <c r="P78" s="676">
        <v>0.1</v>
      </c>
      <c r="Q78" s="676">
        <v>0.1</v>
      </c>
      <c r="R78" s="676">
        <v>0.1</v>
      </c>
      <c r="S78" s="676">
        <v>0.1</v>
      </c>
      <c r="T78" s="676">
        <v>0.1</v>
      </c>
      <c r="U78" s="676">
        <v>0.1</v>
      </c>
      <c r="V78" s="672">
        <f t="shared" si="15"/>
        <v>0.99999999999999989</v>
      </c>
      <c r="W78" s="2140">
        <v>0.12</v>
      </c>
      <c r="X78" s="290">
        <f>V78*W78</f>
        <v>0.11999999999999998</v>
      </c>
      <c r="Y78" s="2028"/>
      <c r="Z78" s="1720"/>
      <c r="AA78" s="1721"/>
      <c r="AB78" s="2138" t="s">
        <v>1666</v>
      </c>
      <c r="AC78" s="1720"/>
      <c r="AD78" s="1721"/>
      <c r="AE78" s="2138" t="s">
        <v>1667</v>
      </c>
      <c r="AF78" s="1720"/>
      <c r="AG78" s="1721"/>
      <c r="AH78" s="1678"/>
      <c r="AI78" s="1715"/>
      <c r="AJ78" s="1840"/>
      <c r="AK78" s="267"/>
      <c r="AL78" s="267"/>
      <c r="AM78" s="267"/>
      <c r="AN78" s="267"/>
      <c r="AO78" s="267"/>
      <c r="AP78" s="267"/>
      <c r="AQ78" s="267"/>
      <c r="AR78" s="267"/>
      <c r="AS78" s="267"/>
    </row>
    <row r="79" spans="1:45" ht="26.25" customHeight="1">
      <c r="A79" s="1653"/>
      <c r="B79" s="1679"/>
      <c r="C79" s="1679"/>
      <c r="D79" s="1722"/>
      <c r="E79" s="1722"/>
      <c r="F79" s="1722"/>
      <c r="G79" s="1648"/>
      <c r="H79" s="2043"/>
      <c r="I79" s="666" t="s">
        <v>48</v>
      </c>
      <c r="J79" s="667">
        <f t="shared" si="18"/>
        <v>0</v>
      </c>
      <c r="K79" s="668"/>
      <c r="L79" s="668"/>
      <c r="M79" s="669">
        <v>7.6399999999999996E-2</v>
      </c>
      <c r="N79" s="669">
        <v>0.1646</v>
      </c>
      <c r="O79" s="669">
        <v>8.1199999999999994E-2</v>
      </c>
      <c r="P79" s="669">
        <v>0.1245</v>
      </c>
      <c r="Q79" s="669">
        <v>5.1999999999999998E-2</v>
      </c>
      <c r="R79" s="669">
        <v>1.21E-2</v>
      </c>
      <c r="S79" s="669">
        <v>0.21060000000000001</v>
      </c>
      <c r="T79" s="669">
        <v>0.19500000000000001</v>
      </c>
      <c r="U79" s="669">
        <v>8.3599999999999994E-2</v>
      </c>
      <c r="V79" s="670">
        <f t="shared" si="15"/>
        <v>0.99999999999999989</v>
      </c>
      <c r="W79" s="2141"/>
      <c r="X79" s="297">
        <f>+V79*W78</f>
        <v>0.11999999999999998</v>
      </c>
      <c r="Y79" s="1679"/>
      <c r="Z79" s="1722"/>
      <c r="AA79" s="1648"/>
      <c r="AB79" s="1679"/>
      <c r="AC79" s="1722"/>
      <c r="AD79" s="1648"/>
      <c r="AE79" s="1679"/>
      <c r="AF79" s="1722"/>
      <c r="AG79" s="1648"/>
      <c r="AH79" s="1678"/>
      <c r="AI79" s="1715"/>
      <c r="AJ79" s="1840"/>
      <c r="AK79" s="267"/>
      <c r="AL79" s="267"/>
      <c r="AM79" s="267"/>
      <c r="AN79" s="267"/>
      <c r="AO79" s="267"/>
      <c r="AP79" s="267"/>
      <c r="AQ79" s="267"/>
      <c r="AR79" s="267"/>
      <c r="AS79" s="267"/>
    </row>
    <row r="80" spans="1:45" ht="26.25" customHeight="1">
      <c r="A80" s="1653"/>
      <c r="B80" s="2028">
        <v>7</v>
      </c>
      <c r="C80" s="2057" t="s">
        <v>1668</v>
      </c>
      <c r="D80" s="1720"/>
      <c r="E80" s="1720"/>
      <c r="F80" s="1720"/>
      <c r="G80" s="1721"/>
      <c r="H80" s="2042" t="s">
        <v>79</v>
      </c>
      <c r="I80" s="654" t="s">
        <v>47</v>
      </c>
      <c r="J80" s="734">
        <f t="shared" ref="J80:J81" si="19">+J219</f>
        <v>0</v>
      </c>
      <c r="K80" s="676"/>
      <c r="L80" s="676"/>
      <c r="M80" s="676"/>
      <c r="N80" s="676"/>
      <c r="O80" s="676"/>
      <c r="P80" s="676"/>
      <c r="Q80" s="676"/>
      <c r="R80" s="676"/>
      <c r="S80" s="676"/>
      <c r="T80" s="676"/>
      <c r="U80" s="676">
        <v>1</v>
      </c>
      <c r="V80" s="672">
        <f t="shared" si="15"/>
        <v>1</v>
      </c>
      <c r="W80" s="2140">
        <v>7.0000000000000007E-2</v>
      </c>
      <c r="X80" s="290">
        <f>V80*W80</f>
        <v>7.0000000000000007E-2</v>
      </c>
      <c r="Y80" s="2028"/>
      <c r="Z80" s="1720"/>
      <c r="AA80" s="1721"/>
      <c r="AB80" s="2028"/>
      <c r="AC80" s="1720"/>
      <c r="AD80" s="1721"/>
      <c r="AE80" s="2028"/>
      <c r="AF80" s="1720"/>
      <c r="AG80" s="1721"/>
      <c r="AH80" s="1678"/>
      <c r="AI80" s="1715"/>
      <c r="AJ80" s="1840"/>
      <c r="AK80" s="267"/>
      <c r="AL80" s="267"/>
      <c r="AM80" s="267"/>
      <c r="AN80" s="267"/>
      <c r="AO80" s="267"/>
      <c r="AP80" s="267"/>
      <c r="AQ80" s="267"/>
      <c r="AR80" s="267"/>
      <c r="AS80" s="267"/>
    </row>
    <row r="81" spans="1:45" ht="26.25" customHeight="1">
      <c r="A81" s="1653"/>
      <c r="B81" s="1679"/>
      <c r="C81" s="1679"/>
      <c r="D81" s="1722"/>
      <c r="E81" s="1722"/>
      <c r="F81" s="1722"/>
      <c r="G81" s="1648"/>
      <c r="H81" s="2043"/>
      <c r="I81" s="666" t="s">
        <v>48</v>
      </c>
      <c r="J81" s="667">
        <f t="shared" si="19"/>
        <v>0</v>
      </c>
      <c r="K81" s="668"/>
      <c r="L81" s="668"/>
      <c r="M81" s="668"/>
      <c r="N81" s="668"/>
      <c r="O81" s="668"/>
      <c r="P81" s="668"/>
      <c r="Q81" s="668"/>
      <c r="R81" s="668"/>
      <c r="S81" s="668"/>
      <c r="T81" s="668"/>
      <c r="U81" s="669">
        <v>1</v>
      </c>
      <c r="V81" s="670">
        <f t="shared" si="15"/>
        <v>1</v>
      </c>
      <c r="W81" s="2141"/>
      <c r="X81" s="297">
        <f>+V81*W80</f>
        <v>7.0000000000000007E-2</v>
      </c>
      <c r="Y81" s="1679"/>
      <c r="Z81" s="1722"/>
      <c r="AA81" s="1648"/>
      <c r="AB81" s="1679"/>
      <c r="AC81" s="1722"/>
      <c r="AD81" s="1648"/>
      <c r="AE81" s="1679"/>
      <c r="AF81" s="1722"/>
      <c r="AG81" s="1648"/>
      <c r="AH81" s="1679"/>
      <c r="AI81" s="1722"/>
      <c r="AJ81" s="2067"/>
      <c r="AK81" s="267"/>
      <c r="AL81" s="267"/>
      <c r="AM81" s="267"/>
      <c r="AN81" s="267"/>
      <c r="AO81" s="267"/>
      <c r="AP81" s="267"/>
      <c r="AQ81" s="267"/>
      <c r="AR81" s="267"/>
      <c r="AS81" s="267"/>
    </row>
    <row r="82" spans="1:45" ht="15.75" customHeight="1">
      <c r="A82" s="1653"/>
      <c r="B82" s="2060" t="s">
        <v>103</v>
      </c>
      <c r="C82" s="1720"/>
      <c r="D82" s="1720"/>
      <c r="E82" s="1720"/>
      <c r="F82" s="1720"/>
      <c r="G82" s="1721"/>
      <c r="H82" s="2154" t="s">
        <v>79</v>
      </c>
      <c r="I82" s="677" t="s">
        <v>47</v>
      </c>
      <c r="J82" s="678">
        <f>+J68*W68+J70*W70+J72*W72+J74*W74+J76*W76</f>
        <v>1.4000000000000002E-2</v>
      </c>
      <c r="K82" s="678">
        <f t="shared" ref="K82:U82" si="20">+K68*$W68+K70*$W70+K72*$W72+K74*$W74+K76*$W76+K78*$W78+K80*$W80</f>
        <v>3.9000000000000007E-2</v>
      </c>
      <c r="L82" s="678">
        <f t="shared" si="20"/>
        <v>7.5999999999999998E-2</v>
      </c>
      <c r="M82" s="678">
        <f t="shared" si="20"/>
        <v>8.5999999999999993E-2</v>
      </c>
      <c r="N82" s="678">
        <f t="shared" si="20"/>
        <v>8.5999999999999993E-2</v>
      </c>
      <c r="O82" s="678">
        <f t="shared" si="20"/>
        <v>8.5999999999999993E-2</v>
      </c>
      <c r="P82" s="678">
        <f t="shared" si="20"/>
        <v>9.9999999999999992E-2</v>
      </c>
      <c r="Q82" s="678">
        <f t="shared" si="20"/>
        <v>9.9999999999999992E-2</v>
      </c>
      <c r="R82" s="678">
        <f t="shared" si="20"/>
        <v>9.8000000000000004E-2</v>
      </c>
      <c r="S82" s="678">
        <f t="shared" si="20"/>
        <v>9.8000000000000004E-2</v>
      </c>
      <c r="T82" s="678">
        <f t="shared" si="20"/>
        <v>8.5999999999999993E-2</v>
      </c>
      <c r="U82" s="678">
        <f t="shared" si="20"/>
        <v>0.13100000000000001</v>
      </c>
      <c r="V82" s="672">
        <f t="shared" si="15"/>
        <v>0.99999999999999989</v>
      </c>
      <c r="W82" s="2144">
        <f>SUM(W68:W81)</f>
        <v>1</v>
      </c>
      <c r="X82" s="290">
        <f>V82*W82</f>
        <v>0.99999999999999989</v>
      </c>
      <c r="Y82" s="2185"/>
      <c r="Z82" s="1720"/>
      <c r="AA82" s="1721"/>
      <c r="AB82" s="2034"/>
      <c r="AC82" s="1720"/>
      <c r="AD82" s="1721"/>
      <c r="AE82" s="2034"/>
      <c r="AF82" s="1720"/>
      <c r="AG82" s="1721"/>
      <c r="AH82" s="2034"/>
      <c r="AI82" s="1720"/>
      <c r="AJ82" s="1872"/>
      <c r="AK82" s="267"/>
      <c r="AL82" s="267"/>
      <c r="AM82" s="267"/>
      <c r="AN82" s="267"/>
      <c r="AO82" s="267"/>
      <c r="AP82" s="267"/>
      <c r="AQ82" s="267"/>
      <c r="AR82" s="267"/>
      <c r="AS82" s="267"/>
    </row>
    <row r="83" spans="1:45" ht="15.75" customHeight="1">
      <c r="A83" s="1654"/>
      <c r="B83" s="1696"/>
      <c r="C83" s="1666"/>
      <c r="D83" s="1666"/>
      <c r="E83" s="1666"/>
      <c r="F83" s="1666"/>
      <c r="G83" s="1651"/>
      <c r="H83" s="2166"/>
      <c r="I83" s="741" t="s">
        <v>48</v>
      </c>
      <c r="J83" s="742">
        <f t="shared" ref="J83:U83" si="21">+J69*$V68+J71*$V70+J73*$V72+J75*$V74+J77*$V76+J79*$V78+J81*$V80</f>
        <v>0.2</v>
      </c>
      <c r="K83" s="742">
        <f t="shared" si="21"/>
        <v>0.3</v>
      </c>
      <c r="L83" s="742">
        <f t="shared" si="21"/>
        <v>0.39999999999999997</v>
      </c>
      <c r="M83" s="742">
        <f t="shared" si="21"/>
        <v>0.53969999999999996</v>
      </c>
      <c r="N83" s="742">
        <f t="shared" si="21"/>
        <v>0.92709999999999992</v>
      </c>
      <c r="O83" s="742">
        <f t="shared" si="21"/>
        <v>0.51359999999999995</v>
      </c>
      <c r="P83" s="742">
        <f t="shared" si="21"/>
        <v>0.42459999999999992</v>
      </c>
      <c r="Q83" s="742">
        <f t="shared" si="21"/>
        <v>0.11559999999999998</v>
      </c>
      <c r="R83" s="742">
        <f t="shared" si="21"/>
        <v>0.16569999999999999</v>
      </c>
      <c r="S83" s="742">
        <f t="shared" si="21"/>
        <v>1.1859</v>
      </c>
      <c r="T83" s="742">
        <f t="shared" si="21"/>
        <v>0.87069999999999992</v>
      </c>
      <c r="U83" s="742">
        <f t="shared" si="21"/>
        <v>1.3571</v>
      </c>
      <c r="V83" s="744">
        <f>(V69*W68)+(V71*W70)+(V73*W72)+(V75*W74)+(V77*W76)+(V79*W78)+(V81*W80)</f>
        <v>1</v>
      </c>
      <c r="W83" s="2173"/>
      <c r="X83" s="745">
        <f>+V83*W82</f>
        <v>1</v>
      </c>
      <c r="Y83" s="1696"/>
      <c r="Z83" s="1666"/>
      <c r="AA83" s="1651"/>
      <c r="AB83" s="1696"/>
      <c r="AC83" s="1666"/>
      <c r="AD83" s="1651"/>
      <c r="AE83" s="1696"/>
      <c r="AF83" s="1666"/>
      <c r="AG83" s="1651"/>
      <c r="AH83" s="1696"/>
      <c r="AI83" s="1666"/>
      <c r="AJ83" s="1841"/>
      <c r="AK83" s="267"/>
      <c r="AL83" s="267"/>
      <c r="AM83" s="267"/>
      <c r="AN83" s="267"/>
      <c r="AO83" s="267"/>
      <c r="AP83" s="267"/>
      <c r="AQ83" s="267"/>
      <c r="AR83" s="267"/>
      <c r="AS83" s="267"/>
    </row>
    <row r="84" spans="1:45" ht="12.75" customHeight="1">
      <c r="A84" s="2048" t="s">
        <v>107</v>
      </c>
      <c r="B84" s="1664"/>
      <c r="C84" s="261" t="s">
        <v>108</v>
      </c>
      <c r="D84" s="261" t="s">
        <v>109</v>
      </c>
      <c r="E84" s="261" t="s">
        <v>28</v>
      </c>
      <c r="F84" s="261" t="s">
        <v>110</v>
      </c>
      <c r="G84" s="340" t="s">
        <v>111</v>
      </c>
      <c r="H84" s="2080" t="s">
        <v>112</v>
      </c>
      <c r="I84" s="1866"/>
      <c r="J84" s="261" t="s">
        <v>63</v>
      </c>
      <c r="K84" s="261" t="s">
        <v>64</v>
      </c>
      <c r="L84" s="261" t="s">
        <v>65</v>
      </c>
      <c r="M84" s="261" t="s">
        <v>66</v>
      </c>
      <c r="N84" s="261" t="s">
        <v>67</v>
      </c>
      <c r="O84" s="261" t="s">
        <v>68</v>
      </c>
      <c r="P84" s="261" t="s">
        <v>69</v>
      </c>
      <c r="Q84" s="261" t="s">
        <v>70</v>
      </c>
      <c r="R84" s="261" t="s">
        <v>71</v>
      </c>
      <c r="S84" s="261" t="s">
        <v>72</v>
      </c>
      <c r="T84" s="261" t="s">
        <v>73</v>
      </c>
      <c r="U84" s="261" t="s">
        <v>74</v>
      </c>
      <c r="V84" s="261" t="s">
        <v>75</v>
      </c>
      <c r="W84" s="261" t="s">
        <v>76</v>
      </c>
      <c r="X84" s="261" t="s">
        <v>77</v>
      </c>
      <c r="Y84" s="2080" t="s">
        <v>113</v>
      </c>
      <c r="Z84" s="1863"/>
      <c r="AA84" s="1866"/>
      <c r="AB84" s="2080" t="s">
        <v>117</v>
      </c>
      <c r="AC84" s="1863"/>
      <c r="AD84" s="1866"/>
      <c r="AE84" s="2080" t="s">
        <v>427</v>
      </c>
      <c r="AF84" s="1863"/>
      <c r="AG84" s="1866"/>
      <c r="AH84" s="2080" t="s">
        <v>125</v>
      </c>
      <c r="AI84" s="1863"/>
      <c r="AJ84" s="1864"/>
      <c r="AK84" s="267"/>
      <c r="AL84" s="267"/>
      <c r="AM84" s="267"/>
      <c r="AN84" s="267"/>
      <c r="AO84" s="267"/>
      <c r="AP84" s="267"/>
      <c r="AQ84" s="267"/>
      <c r="AR84" s="267"/>
      <c r="AS84" s="267"/>
    </row>
    <row r="85" spans="1:45" ht="40.5" customHeight="1">
      <c r="A85" s="1796"/>
      <c r="B85" s="1713"/>
      <c r="C85" s="2156" t="s">
        <v>1584</v>
      </c>
      <c r="D85" s="2156" t="s">
        <v>1676</v>
      </c>
      <c r="E85" s="2184">
        <v>924350</v>
      </c>
      <c r="F85" s="2072" t="s">
        <v>1677</v>
      </c>
      <c r="G85" s="2046" t="s">
        <v>300</v>
      </c>
      <c r="H85" s="2169" t="s">
        <v>47</v>
      </c>
      <c r="I85" s="2170"/>
      <c r="J85" s="774">
        <v>23108.75</v>
      </c>
      <c r="K85" s="774">
        <v>46217.5</v>
      </c>
      <c r="L85" s="774">
        <v>92435</v>
      </c>
      <c r="M85" s="774">
        <v>92435</v>
      </c>
      <c r="N85" s="774">
        <v>92435</v>
      </c>
      <c r="O85" s="774">
        <v>92435</v>
      </c>
      <c r="P85" s="774">
        <v>92435</v>
      </c>
      <c r="Q85" s="774">
        <v>92435</v>
      </c>
      <c r="R85" s="774">
        <v>92435</v>
      </c>
      <c r="S85" s="774">
        <v>92435</v>
      </c>
      <c r="T85" s="774">
        <v>69326.250000000015</v>
      </c>
      <c r="U85" s="774">
        <v>46217.5</v>
      </c>
      <c r="V85" s="764">
        <f t="shared" ref="V85:V86" si="22">SUM(J85:U85)</f>
        <v>924350</v>
      </c>
      <c r="W85" s="2039">
        <v>0.2</v>
      </c>
      <c r="X85" s="730">
        <f>+(V85/V85)*W85</f>
        <v>0.2</v>
      </c>
      <c r="Y85" s="2138" t="s">
        <v>1678</v>
      </c>
      <c r="Z85" s="1720"/>
      <c r="AA85" s="1721"/>
      <c r="AB85" s="2138" t="s">
        <v>1680</v>
      </c>
      <c r="AC85" s="1720"/>
      <c r="AD85" s="1721"/>
      <c r="AE85" s="2138" t="s">
        <v>1681</v>
      </c>
      <c r="AF85" s="1720"/>
      <c r="AG85" s="1721"/>
      <c r="AH85" s="2138" t="s">
        <v>1682</v>
      </c>
      <c r="AI85" s="1720"/>
      <c r="AJ85" s="1721"/>
      <c r="AK85" s="267"/>
      <c r="AL85" s="267"/>
      <c r="AM85" s="267"/>
      <c r="AN85" s="267"/>
      <c r="AO85" s="267"/>
      <c r="AP85" s="267"/>
      <c r="AQ85" s="267"/>
      <c r="AR85" s="267"/>
      <c r="AS85" s="267"/>
    </row>
    <row r="86" spans="1:45" ht="40.5" customHeight="1">
      <c r="A86" s="2062"/>
      <c r="B86" s="1648"/>
      <c r="C86" s="2141"/>
      <c r="D86" s="2141"/>
      <c r="E86" s="2141"/>
      <c r="F86" s="1619"/>
      <c r="G86" s="1619"/>
      <c r="H86" s="2171" t="s">
        <v>78</v>
      </c>
      <c r="I86" s="2172"/>
      <c r="J86" s="777">
        <v>20226</v>
      </c>
      <c r="K86" s="777">
        <v>74406</v>
      </c>
      <c r="L86" s="777">
        <v>84992</v>
      </c>
      <c r="M86" s="777">
        <v>116124</v>
      </c>
      <c r="N86" s="777">
        <v>126777</v>
      </c>
      <c r="O86" s="777">
        <v>79215</v>
      </c>
      <c r="P86" s="777">
        <v>75492</v>
      </c>
      <c r="Q86" s="777">
        <v>38328</v>
      </c>
      <c r="R86" s="777">
        <v>48864</v>
      </c>
      <c r="S86" s="777">
        <v>54758</v>
      </c>
      <c r="T86" s="777">
        <v>96042</v>
      </c>
      <c r="U86" s="777">
        <v>105738</v>
      </c>
      <c r="V86" s="767">
        <f t="shared" si="22"/>
        <v>920962</v>
      </c>
      <c r="W86" s="1619"/>
      <c r="X86" s="730">
        <f>+V86/V85*W85</f>
        <v>0.19926694433926545</v>
      </c>
      <c r="Y86" s="1679"/>
      <c r="Z86" s="1722"/>
      <c r="AA86" s="1648"/>
      <c r="AB86" s="1679"/>
      <c r="AC86" s="1722"/>
      <c r="AD86" s="1648"/>
      <c r="AE86" s="1679"/>
      <c r="AF86" s="1722"/>
      <c r="AG86" s="1648"/>
      <c r="AH86" s="1679"/>
      <c r="AI86" s="1722"/>
      <c r="AJ86" s="1648"/>
      <c r="AK86" s="267"/>
      <c r="AL86" s="267"/>
      <c r="AM86" s="267"/>
      <c r="AN86" s="267"/>
      <c r="AO86" s="267"/>
      <c r="AP86" s="267"/>
      <c r="AQ86" s="267"/>
      <c r="AR86" s="267"/>
      <c r="AS86" s="267"/>
    </row>
    <row r="87" spans="1:45" ht="12.75" customHeight="1">
      <c r="A87" s="2063" t="s">
        <v>1684</v>
      </c>
      <c r="B87" s="2174" t="s">
        <v>34</v>
      </c>
      <c r="C87" s="2175"/>
      <c r="D87" s="2175"/>
      <c r="E87" s="2175"/>
      <c r="F87" s="2175"/>
      <c r="G87" s="2175"/>
      <c r="H87" s="2175"/>
      <c r="I87" s="2175"/>
      <c r="J87" s="2175"/>
      <c r="K87" s="2175"/>
      <c r="L87" s="2175"/>
      <c r="M87" s="2175"/>
      <c r="N87" s="2175"/>
      <c r="O87" s="2175"/>
      <c r="P87" s="2175"/>
      <c r="Q87" s="2175"/>
      <c r="R87" s="2175"/>
      <c r="S87" s="2175"/>
      <c r="T87" s="2175"/>
      <c r="U87" s="2175"/>
      <c r="V87" s="2175"/>
      <c r="W87" s="2175"/>
      <c r="X87" s="2175"/>
      <c r="Y87" s="2175"/>
      <c r="Z87" s="2175"/>
      <c r="AA87" s="2175"/>
      <c r="AB87" s="2175"/>
      <c r="AC87" s="2175"/>
      <c r="AD87" s="2175"/>
      <c r="AE87" s="2175"/>
      <c r="AF87" s="2175"/>
      <c r="AG87" s="2175"/>
      <c r="AH87" s="2175"/>
      <c r="AI87" s="2175"/>
      <c r="AJ87" s="2176"/>
      <c r="AK87" s="267"/>
      <c r="AL87" s="267"/>
      <c r="AM87" s="267"/>
      <c r="AN87" s="267"/>
      <c r="AO87" s="267"/>
      <c r="AP87" s="267"/>
      <c r="AQ87" s="267"/>
      <c r="AR87" s="267"/>
      <c r="AS87" s="267"/>
    </row>
    <row r="88" spans="1:45" ht="24.75" customHeight="1">
      <c r="A88" s="1653"/>
      <c r="B88" s="2028">
        <v>1</v>
      </c>
      <c r="C88" s="2057" t="s">
        <v>1685</v>
      </c>
      <c r="D88" s="1720"/>
      <c r="E88" s="1720"/>
      <c r="F88" s="1720"/>
      <c r="G88" s="1721"/>
      <c r="H88" s="2042" t="s">
        <v>79</v>
      </c>
      <c r="I88" s="654" t="s">
        <v>47</v>
      </c>
      <c r="J88" s="734">
        <v>0.6</v>
      </c>
      <c r="K88" s="676">
        <v>0.4</v>
      </c>
      <c r="L88" s="676"/>
      <c r="M88" s="676"/>
      <c r="N88" s="676"/>
      <c r="O88" s="676"/>
      <c r="P88" s="676"/>
      <c r="Q88" s="676"/>
      <c r="R88" s="676"/>
      <c r="S88" s="676"/>
      <c r="T88" s="676"/>
      <c r="U88" s="676"/>
      <c r="V88" s="672">
        <f t="shared" ref="V88:V103" si="23">SUM(J88:U88)</f>
        <v>1</v>
      </c>
      <c r="W88" s="2140">
        <v>0.03</v>
      </c>
      <c r="X88" s="290">
        <f>V88*W88</f>
        <v>0.03</v>
      </c>
      <c r="Y88" s="2138" t="s">
        <v>1687</v>
      </c>
      <c r="Z88" s="1720"/>
      <c r="AA88" s="1721"/>
      <c r="AB88" s="2138"/>
      <c r="AC88" s="1720"/>
      <c r="AD88" s="1721"/>
      <c r="AE88" s="2028"/>
      <c r="AF88" s="1720"/>
      <c r="AG88" s="1721"/>
      <c r="AH88" s="2028"/>
      <c r="AI88" s="1720"/>
      <c r="AJ88" s="1872"/>
      <c r="AK88" s="267"/>
      <c r="AL88" s="267"/>
      <c r="AM88" s="267"/>
      <c r="AN88" s="267"/>
      <c r="AO88" s="267"/>
      <c r="AP88" s="267"/>
      <c r="AQ88" s="267"/>
      <c r="AR88" s="267"/>
      <c r="AS88" s="267"/>
    </row>
    <row r="89" spans="1:45" ht="24.75" customHeight="1">
      <c r="A89" s="1653"/>
      <c r="B89" s="1679"/>
      <c r="C89" s="1679"/>
      <c r="D89" s="1722"/>
      <c r="E89" s="1722"/>
      <c r="F89" s="1722"/>
      <c r="G89" s="1648"/>
      <c r="H89" s="2043"/>
      <c r="I89" s="666" t="s">
        <v>48</v>
      </c>
      <c r="J89" s="749">
        <v>0.6</v>
      </c>
      <c r="K89" s="669">
        <v>0.4</v>
      </c>
      <c r="L89" s="668"/>
      <c r="M89" s="668"/>
      <c r="N89" s="668"/>
      <c r="O89" s="668"/>
      <c r="P89" s="668"/>
      <c r="Q89" s="668"/>
      <c r="R89" s="668"/>
      <c r="S89" s="668"/>
      <c r="T89" s="668"/>
      <c r="U89" s="668"/>
      <c r="V89" s="670">
        <f t="shared" si="23"/>
        <v>1</v>
      </c>
      <c r="W89" s="2141"/>
      <c r="X89" s="297">
        <f>+V89*W88</f>
        <v>0.03</v>
      </c>
      <c r="Y89" s="1679"/>
      <c r="Z89" s="1722"/>
      <c r="AA89" s="1648"/>
      <c r="AB89" s="1679"/>
      <c r="AC89" s="1722"/>
      <c r="AD89" s="1648"/>
      <c r="AE89" s="1679"/>
      <c r="AF89" s="1722"/>
      <c r="AG89" s="1648"/>
      <c r="AH89" s="1679"/>
      <c r="AI89" s="1722"/>
      <c r="AJ89" s="2067"/>
      <c r="AK89" s="267"/>
      <c r="AL89" s="267"/>
      <c r="AM89" s="267"/>
      <c r="AN89" s="267"/>
      <c r="AO89" s="267"/>
      <c r="AP89" s="267"/>
      <c r="AQ89" s="267"/>
      <c r="AR89" s="267"/>
      <c r="AS89" s="267"/>
    </row>
    <row r="90" spans="1:45" ht="24.75" customHeight="1">
      <c r="A90" s="1653"/>
      <c r="B90" s="2028">
        <v>2</v>
      </c>
      <c r="C90" s="2057" t="s">
        <v>1690</v>
      </c>
      <c r="D90" s="1720"/>
      <c r="E90" s="1720"/>
      <c r="F90" s="1720"/>
      <c r="G90" s="1721"/>
      <c r="H90" s="2042" t="s">
        <v>79</v>
      </c>
      <c r="I90" s="654" t="s">
        <v>47</v>
      </c>
      <c r="J90" s="734">
        <v>0.05</v>
      </c>
      <c r="K90" s="676">
        <v>0.05</v>
      </c>
      <c r="L90" s="676">
        <v>0.1</v>
      </c>
      <c r="M90" s="676">
        <v>0.1</v>
      </c>
      <c r="N90" s="676">
        <v>0.1</v>
      </c>
      <c r="O90" s="676">
        <v>0.1</v>
      </c>
      <c r="P90" s="676">
        <v>0.1</v>
      </c>
      <c r="Q90" s="676">
        <v>0.1</v>
      </c>
      <c r="R90" s="676">
        <v>0.1</v>
      </c>
      <c r="S90" s="676">
        <v>0.1</v>
      </c>
      <c r="T90" s="676">
        <v>0.05</v>
      </c>
      <c r="U90" s="676">
        <v>0.05</v>
      </c>
      <c r="V90" s="672">
        <f t="shared" si="23"/>
        <v>1</v>
      </c>
      <c r="W90" s="2140">
        <v>0.1</v>
      </c>
      <c r="X90" s="290">
        <f>V90*W90</f>
        <v>0.1</v>
      </c>
      <c r="Y90" s="2138" t="s">
        <v>1691</v>
      </c>
      <c r="Z90" s="1720"/>
      <c r="AA90" s="1721"/>
      <c r="AB90" s="2138" t="s">
        <v>1693</v>
      </c>
      <c r="AC90" s="1720"/>
      <c r="AD90" s="1721"/>
      <c r="AE90" s="2138" t="s">
        <v>1694</v>
      </c>
      <c r="AF90" s="1720"/>
      <c r="AG90" s="1721"/>
      <c r="AH90" s="2138" t="s">
        <v>1695</v>
      </c>
      <c r="AI90" s="1720"/>
      <c r="AJ90" s="1872"/>
      <c r="AK90" s="267"/>
      <c r="AL90" s="267"/>
      <c r="AM90" s="267"/>
      <c r="AN90" s="267"/>
      <c r="AO90" s="267"/>
      <c r="AP90" s="267"/>
      <c r="AQ90" s="267"/>
      <c r="AR90" s="267"/>
      <c r="AS90" s="267"/>
    </row>
    <row r="91" spans="1:45" ht="24.75" customHeight="1">
      <c r="A91" s="1653"/>
      <c r="B91" s="1679"/>
      <c r="C91" s="1679"/>
      <c r="D91" s="1722"/>
      <c r="E91" s="1722"/>
      <c r="F91" s="1722"/>
      <c r="G91" s="1648"/>
      <c r="H91" s="2043"/>
      <c r="I91" s="666" t="s">
        <v>48</v>
      </c>
      <c r="J91" s="749">
        <v>3.3000000000000002E-2</v>
      </c>
      <c r="K91" s="669">
        <v>4.1000000000000002E-2</v>
      </c>
      <c r="L91" s="669">
        <v>3.7199999999999997E-2</v>
      </c>
      <c r="M91" s="669">
        <v>2.5600000000000001E-2</v>
      </c>
      <c r="N91" s="669">
        <v>2.4299999999999999E-2</v>
      </c>
      <c r="O91" s="669">
        <v>1.3299999999999999E-2</v>
      </c>
      <c r="P91" s="669">
        <v>1.3299999999999999E-2</v>
      </c>
      <c r="Q91" s="669">
        <v>1.01E-2</v>
      </c>
      <c r="R91" s="669">
        <v>1.29E-2</v>
      </c>
      <c r="S91" s="669">
        <v>8.8999999999999999E-3</v>
      </c>
      <c r="T91" s="669">
        <v>1.0500000000000001E-2</v>
      </c>
      <c r="U91" s="669">
        <v>8.2000000000000007E-3</v>
      </c>
      <c r="V91" s="670">
        <f t="shared" si="23"/>
        <v>0.23830000000000001</v>
      </c>
      <c r="W91" s="2141"/>
      <c r="X91" s="297">
        <f>+V91*W90</f>
        <v>2.3830000000000004E-2</v>
      </c>
      <c r="Y91" s="1679"/>
      <c r="Z91" s="1722"/>
      <c r="AA91" s="1648"/>
      <c r="AB91" s="1679"/>
      <c r="AC91" s="1722"/>
      <c r="AD91" s="1648"/>
      <c r="AE91" s="1679"/>
      <c r="AF91" s="1722"/>
      <c r="AG91" s="1648"/>
      <c r="AH91" s="1679"/>
      <c r="AI91" s="1722"/>
      <c r="AJ91" s="2067"/>
      <c r="AK91" s="267"/>
      <c r="AL91" s="267"/>
      <c r="AM91" s="267"/>
      <c r="AN91" s="267"/>
      <c r="AO91" s="267"/>
      <c r="AP91" s="267"/>
      <c r="AQ91" s="267"/>
      <c r="AR91" s="267"/>
      <c r="AS91" s="267"/>
    </row>
    <row r="92" spans="1:45" ht="24.75" customHeight="1">
      <c r="A92" s="1653"/>
      <c r="B92" s="2028">
        <v>3</v>
      </c>
      <c r="C92" s="2057" t="s">
        <v>1697</v>
      </c>
      <c r="D92" s="1720"/>
      <c r="E92" s="1720"/>
      <c r="F92" s="1720"/>
      <c r="G92" s="1721"/>
      <c r="H92" s="2042" t="s">
        <v>79</v>
      </c>
      <c r="I92" s="654" t="s">
        <v>47</v>
      </c>
      <c r="J92" s="734">
        <v>0.05</v>
      </c>
      <c r="K92" s="676">
        <v>0.05</v>
      </c>
      <c r="L92" s="676">
        <v>0.1</v>
      </c>
      <c r="M92" s="676">
        <v>0.1</v>
      </c>
      <c r="N92" s="676">
        <v>0.1</v>
      </c>
      <c r="O92" s="676">
        <v>0.1</v>
      </c>
      <c r="P92" s="676">
        <v>0.1</v>
      </c>
      <c r="Q92" s="676">
        <v>0.1</v>
      </c>
      <c r="R92" s="676">
        <v>0.1</v>
      </c>
      <c r="S92" s="676">
        <v>0.1</v>
      </c>
      <c r="T92" s="676">
        <v>0.05</v>
      </c>
      <c r="U92" s="676">
        <v>0.05</v>
      </c>
      <c r="V92" s="672">
        <f t="shared" si="23"/>
        <v>1</v>
      </c>
      <c r="W92" s="2140">
        <v>0.2</v>
      </c>
      <c r="X92" s="290">
        <f>V92*W92</f>
        <v>0.2</v>
      </c>
      <c r="Y92" s="2138" t="s">
        <v>1698</v>
      </c>
      <c r="Z92" s="1720"/>
      <c r="AA92" s="1721"/>
      <c r="AB92" s="2138" t="s">
        <v>1699</v>
      </c>
      <c r="AC92" s="1720"/>
      <c r="AD92" s="1721"/>
      <c r="AE92" s="2138" t="s">
        <v>1700</v>
      </c>
      <c r="AF92" s="1720"/>
      <c r="AG92" s="1721"/>
      <c r="AH92" s="2138" t="s">
        <v>1701</v>
      </c>
      <c r="AI92" s="1720"/>
      <c r="AJ92" s="1872"/>
      <c r="AK92" s="267"/>
      <c r="AL92" s="267"/>
      <c r="AM92" s="267"/>
      <c r="AN92" s="267"/>
      <c r="AO92" s="267"/>
      <c r="AP92" s="267"/>
      <c r="AQ92" s="267"/>
      <c r="AR92" s="267"/>
      <c r="AS92" s="267"/>
    </row>
    <row r="93" spans="1:45" ht="24.75" customHeight="1">
      <c r="A93" s="1653"/>
      <c r="B93" s="1679"/>
      <c r="C93" s="1679"/>
      <c r="D93" s="1722"/>
      <c r="E93" s="1722"/>
      <c r="F93" s="1722"/>
      <c r="G93" s="1648"/>
      <c r="H93" s="2043"/>
      <c r="I93" s="666" t="s">
        <v>48</v>
      </c>
      <c r="J93" s="749">
        <v>1.7600000000000001E-2</v>
      </c>
      <c r="K93" s="669">
        <v>0.1149</v>
      </c>
      <c r="L93" s="669">
        <v>0.13039999999999999</v>
      </c>
      <c r="M93" s="669">
        <v>0.17849999999999999</v>
      </c>
      <c r="N93" s="669">
        <v>0.32479999999999998</v>
      </c>
      <c r="O93" s="669">
        <v>0.13370000000000001</v>
      </c>
      <c r="P93" s="669">
        <v>0.13519999999999999</v>
      </c>
      <c r="Q93" s="669">
        <v>0.1009</v>
      </c>
      <c r="R93" s="669">
        <v>0.10979999999999999</v>
      </c>
      <c r="S93" s="669">
        <v>0.1085</v>
      </c>
      <c r="T93" s="669">
        <v>0.26450000000000001</v>
      </c>
      <c r="U93" s="669">
        <v>0.26889999999999997</v>
      </c>
      <c r="V93" s="670">
        <f t="shared" si="23"/>
        <v>1.8876999999999997</v>
      </c>
      <c r="W93" s="2141"/>
      <c r="X93" s="297">
        <f>+V93*W92</f>
        <v>0.37753999999999999</v>
      </c>
      <c r="Y93" s="1679"/>
      <c r="Z93" s="1722"/>
      <c r="AA93" s="1648"/>
      <c r="AB93" s="1679"/>
      <c r="AC93" s="1722"/>
      <c r="AD93" s="1648"/>
      <c r="AE93" s="1679"/>
      <c r="AF93" s="1722"/>
      <c r="AG93" s="1648"/>
      <c r="AH93" s="1679"/>
      <c r="AI93" s="1722"/>
      <c r="AJ93" s="2067"/>
      <c r="AK93" s="267"/>
      <c r="AL93" s="267"/>
      <c r="AM93" s="267"/>
      <c r="AN93" s="267"/>
      <c r="AO93" s="267"/>
      <c r="AP93" s="267"/>
      <c r="AQ93" s="267"/>
      <c r="AR93" s="267"/>
      <c r="AS93" s="267"/>
    </row>
    <row r="94" spans="1:45" ht="24.75" customHeight="1">
      <c r="A94" s="1653"/>
      <c r="B94" s="2028">
        <v>4</v>
      </c>
      <c r="C94" s="2057" t="s">
        <v>1703</v>
      </c>
      <c r="D94" s="1720"/>
      <c r="E94" s="1720"/>
      <c r="F94" s="1720"/>
      <c r="G94" s="1721"/>
      <c r="H94" s="2042" t="s">
        <v>79</v>
      </c>
      <c r="I94" s="654" t="s">
        <v>47</v>
      </c>
      <c r="J94" s="734">
        <v>0</v>
      </c>
      <c r="K94" s="676">
        <v>0.05</v>
      </c>
      <c r="L94" s="676">
        <v>0.1</v>
      </c>
      <c r="M94" s="676">
        <v>0.1</v>
      </c>
      <c r="N94" s="676">
        <v>0.1</v>
      </c>
      <c r="O94" s="676">
        <v>0.1</v>
      </c>
      <c r="P94" s="676">
        <v>0.1</v>
      </c>
      <c r="Q94" s="676">
        <v>0.1</v>
      </c>
      <c r="R94" s="676">
        <v>0.1</v>
      </c>
      <c r="S94" s="676">
        <v>0.1</v>
      </c>
      <c r="T94" s="676">
        <v>0.1</v>
      </c>
      <c r="U94" s="676">
        <v>0.05</v>
      </c>
      <c r="V94" s="672">
        <f t="shared" si="23"/>
        <v>0.99999999999999989</v>
      </c>
      <c r="W94" s="2140">
        <v>0.1</v>
      </c>
      <c r="X94" s="290">
        <f>V94*W94</f>
        <v>9.9999999999999992E-2</v>
      </c>
      <c r="Y94" s="2138" t="s">
        <v>1705</v>
      </c>
      <c r="Z94" s="1720"/>
      <c r="AA94" s="1721"/>
      <c r="AB94" s="2138" t="s">
        <v>1706</v>
      </c>
      <c r="AC94" s="1720"/>
      <c r="AD94" s="1721"/>
      <c r="AE94" s="2138" t="s">
        <v>1707</v>
      </c>
      <c r="AF94" s="1720"/>
      <c r="AG94" s="1721"/>
      <c r="AH94" s="2138" t="s">
        <v>1708</v>
      </c>
      <c r="AI94" s="1720"/>
      <c r="AJ94" s="1872"/>
      <c r="AK94" s="267"/>
      <c r="AL94" s="267"/>
      <c r="AM94" s="267"/>
      <c r="AN94" s="267"/>
      <c r="AO94" s="267"/>
      <c r="AP94" s="267"/>
      <c r="AQ94" s="267"/>
      <c r="AR94" s="267"/>
      <c r="AS94" s="267"/>
    </row>
    <row r="95" spans="1:45" ht="24.75" customHeight="1">
      <c r="A95" s="1653"/>
      <c r="B95" s="1679"/>
      <c r="C95" s="1679"/>
      <c r="D95" s="1722"/>
      <c r="E95" s="1722"/>
      <c r="F95" s="1722"/>
      <c r="G95" s="1648"/>
      <c r="H95" s="2043"/>
      <c r="I95" s="666" t="s">
        <v>48</v>
      </c>
      <c r="J95" s="749">
        <v>8.4400000000000003E-2</v>
      </c>
      <c r="K95" s="669">
        <v>7.5499999999999998E-2</v>
      </c>
      <c r="L95" s="669">
        <v>5.62E-2</v>
      </c>
      <c r="M95" s="669">
        <v>7.0300000000000001E-2</v>
      </c>
      <c r="N95" s="669">
        <v>2.3099999999999999E-2</v>
      </c>
      <c r="O95" s="669">
        <v>2.9000000000000001E-2</v>
      </c>
      <c r="P95" s="669">
        <v>1.44E-2</v>
      </c>
      <c r="Q95" s="669">
        <v>8.2000000000000007E-3</v>
      </c>
      <c r="R95" s="669">
        <v>1.0800000000000001E-2</v>
      </c>
      <c r="S95" s="669">
        <v>2.2599999999999999E-2</v>
      </c>
      <c r="T95" s="669">
        <v>3.4599999999999999E-2</v>
      </c>
      <c r="U95" s="669">
        <v>1.09E-2</v>
      </c>
      <c r="V95" s="670">
        <f t="shared" si="23"/>
        <v>0.44000000000000006</v>
      </c>
      <c r="W95" s="2141"/>
      <c r="X95" s="297">
        <f>+V95*W94</f>
        <v>4.4000000000000011E-2</v>
      </c>
      <c r="Y95" s="1679"/>
      <c r="Z95" s="1722"/>
      <c r="AA95" s="1648"/>
      <c r="AB95" s="1679"/>
      <c r="AC95" s="1722"/>
      <c r="AD95" s="1648"/>
      <c r="AE95" s="1679"/>
      <c r="AF95" s="1722"/>
      <c r="AG95" s="1648"/>
      <c r="AH95" s="1679"/>
      <c r="AI95" s="1722"/>
      <c r="AJ95" s="2067"/>
      <c r="AK95" s="267"/>
      <c r="AL95" s="267"/>
      <c r="AM95" s="267"/>
      <c r="AN95" s="267"/>
      <c r="AO95" s="267"/>
      <c r="AP95" s="267"/>
      <c r="AQ95" s="267"/>
      <c r="AR95" s="267"/>
      <c r="AS95" s="267"/>
    </row>
    <row r="96" spans="1:45" ht="24.75" customHeight="1">
      <c r="A96" s="1653"/>
      <c r="B96" s="2028">
        <v>5</v>
      </c>
      <c r="C96" s="2057" t="s">
        <v>1710</v>
      </c>
      <c r="D96" s="1720"/>
      <c r="E96" s="1720"/>
      <c r="F96" s="1720"/>
      <c r="G96" s="1721"/>
      <c r="H96" s="2042" t="s">
        <v>79</v>
      </c>
      <c r="I96" s="654" t="s">
        <v>47</v>
      </c>
      <c r="J96" s="734"/>
      <c r="K96" s="676">
        <v>0.05</v>
      </c>
      <c r="L96" s="676">
        <v>0.1</v>
      </c>
      <c r="M96" s="676">
        <v>0.1</v>
      </c>
      <c r="N96" s="676">
        <v>0.1</v>
      </c>
      <c r="O96" s="676">
        <v>0.1</v>
      </c>
      <c r="P96" s="676">
        <v>0.1</v>
      </c>
      <c r="Q96" s="676">
        <v>0.1</v>
      </c>
      <c r="R96" s="676">
        <v>0.1</v>
      </c>
      <c r="S96" s="676">
        <v>0.1</v>
      </c>
      <c r="T96" s="676">
        <v>0.1</v>
      </c>
      <c r="U96" s="676">
        <v>0.05</v>
      </c>
      <c r="V96" s="672">
        <f t="shared" si="23"/>
        <v>0.99999999999999989</v>
      </c>
      <c r="W96" s="2140">
        <v>0.3</v>
      </c>
      <c r="X96" s="290">
        <f>V96*W96</f>
        <v>0.29999999999999993</v>
      </c>
      <c r="Y96" s="2138" t="s">
        <v>1713</v>
      </c>
      <c r="Z96" s="1720"/>
      <c r="AA96" s="1721"/>
      <c r="AB96" s="2138" t="s">
        <v>1714</v>
      </c>
      <c r="AC96" s="1720"/>
      <c r="AD96" s="1721"/>
      <c r="AE96" s="2138" t="s">
        <v>1715</v>
      </c>
      <c r="AF96" s="1720"/>
      <c r="AG96" s="1721"/>
      <c r="AH96" s="2138" t="s">
        <v>1716</v>
      </c>
      <c r="AI96" s="1720"/>
      <c r="AJ96" s="1872"/>
      <c r="AK96" s="267"/>
      <c r="AL96" s="267"/>
      <c r="AM96" s="267"/>
      <c r="AN96" s="267"/>
      <c r="AO96" s="267"/>
      <c r="AP96" s="267"/>
      <c r="AQ96" s="267"/>
      <c r="AR96" s="267"/>
      <c r="AS96" s="267"/>
    </row>
    <row r="97" spans="1:45" ht="24.75" customHeight="1">
      <c r="A97" s="1653"/>
      <c r="B97" s="1679"/>
      <c r="C97" s="1679"/>
      <c r="D97" s="1722"/>
      <c r="E97" s="1722"/>
      <c r="F97" s="1722"/>
      <c r="G97" s="1648"/>
      <c r="H97" s="2043"/>
      <c r="I97" s="666" t="s">
        <v>48</v>
      </c>
      <c r="J97" s="749">
        <v>1.72E-2</v>
      </c>
      <c r="K97" s="669">
        <v>7.9399999999999998E-2</v>
      </c>
      <c r="L97" s="669">
        <v>9.3700000000000006E-2</v>
      </c>
      <c r="M97" s="669">
        <v>0.13150000000000001</v>
      </c>
      <c r="N97" s="669">
        <v>0.1235</v>
      </c>
      <c r="O97" s="669">
        <v>8.9099999999999999E-2</v>
      </c>
      <c r="P97" s="669">
        <v>8.4199999999999997E-2</v>
      </c>
      <c r="Q97" s="669">
        <v>3.6400000000000002E-2</v>
      </c>
      <c r="R97" s="669">
        <v>4.99E-2</v>
      </c>
      <c r="S97" s="669">
        <v>5.8599999999999999E-2</v>
      </c>
      <c r="T97" s="669">
        <v>9.0200000000000002E-2</v>
      </c>
      <c r="U97" s="669">
        <v>8.9499999999999996E-2</v>
      </c>
      <c r="V97" s="670">
        <f t="shared" si="23"/>
        <v>0.94320000000000015</v>
      </c>
      <c r="W97" s="2141"/>
      <c r="X97" s="297">
        <f>+V97*W96</f>
        <v>0.28296000000000004</v>
      </c>
      <c r="Y97" s="1679"/>
      <c r="Z97" s="1722"/>
      <c r="AA97" s="1648"/>
      <c r="AB97" s="1679"/>
      <c r="AC97" s="1722"/>
      <c r="AD97" s="1648"/>
      <c r="AE97" s="1679"/>
      <c r="AF97" s="1722"/>
      <c r="AG97" s="1648"/>
      <c r="AH97" s="1679"/>
      <c r="AI97" s="1722"/>
      <c r="AJ97" s="2067"/>
      <c r="AK97" s="267"/>
      <c r="AL97" s="267"/>
      <c r="AM97" s="267"/>
      <c r="AN97" s="267"/>
      <c r="AO97" s="267"/>
      <c r="AP97" s="267"/>
      <c r="AQ97" s="267"/>
      <c r="AR97" s="267"/>
      <c r="AS97" s="267"/>
    </row>
    <row r="98" spans="1:45" ht="24.75" customHeight="1">
      <c r="A98" s="1653"/>
      <c r="B98" s="2028">
        <v>6</v>
      </c>
      <c r="C98" s="2057" t="s">
        <v>1719</v>
      </c>
      <c r="D98" s="1720"/>
      <c r="E98" s="1720"/>
      <c r="F98" s="1720"/>
      <c r="G98" s="1721"/>
      <c r="H98" s="2042" t="s">
        <v>79</v>
      </c>
      <c r="I98" s="654" t="s">
        <v>47</v>
      </c>
      <c r="J98" s="734">
        <v>0</v>
      </c>
      <c r="K98" s="676">
        <v>0.1</v>
      </c>
      <c r="L98" s="676">
        <v>0.1</v>
      </c>
      <c r="M98" s="676">
        <v>0.1</v>
      </c>
      <c r="N98" s="676">
        <v>0.1</v>
      </c>
      <c r="O98" s="676">
        <v>0.1</v>
      </c>
      <c r="P98" s="676">
        <v>0.1</v>
      </c>
      <c r="Q98" s="676">
        <v>0.1</v>
      </c>
      <c r="R98" s="676">
        <v>0.1</v>
      </c>
      <c r="S98" s="676">
        <v>0.1</v>
      </c>
      <c r="T98" s="676">
        <v>0.1</v>
      </c>
      <c r="U98" s="676"/>
      <c r="V98" s="672">
        <f t="shared" si="23"/>
        <v>0.99999999999999989</v>
      </c>
      <c r="W98" s="2140">
        <v>0.12</v>
      </c>
      <c r="X98" s="290">
        <f>V98*W98</f>
        <v>0.11999999999999998</v>
      </c>
      <c r="Y98" s="2138" t="s">
        <v>1720</v>
      </c>
      <c r="Z98" s="1720"/>
      <c r="AA98" s="1721"/>
      <c r="AB98" s="2138" t="s">
        <v>1721</v>
      </c>
      <c r="AC98" s="1720"/>
      <c r="AD98" s="1721"/>
      <c r="AE98" s="2138" t="s">
        <v>1722</v>
      </c>
      <c r="AF98" s="1720"/>
      <c r="AG98" s="1721"/>
      <c r="AH98" s="2138" t="s">
        <v>1724</v>
      </c>
      <c r="AI98" s="1720"/>
      <c r="AJ98" s="1872"/>
      <c r="AK98" s="267"/>
      <c r="AL98" s="267"/>
      <c r="AM98" s="267"/>
      <c r="AN98" s="267"/>
      <c r="AO98" s="267"/>
      <c r="AP98" s="267"/>
      <c r="AQ98" s="267"/>
      <c r="AR98" s="267"/>
      <c r="AS98" s="267"/>
    </row>
    <row r="99" spans="1:45" ht="24.75" customHeight="1">
      <c r="A99" s="1653"/>
      <c r="B99" s="1679"/>
      <c r="C99" s="1679"/>
      <c r="D99" s="1722"/>
      <c r="E99" s="1722"/>
      <c r="F99" s="1722"/>
      <c r="G99" s="1648"/>
      <c r="H99" s="2043"/>
      <c r="I99" s="666" t="s">
        <v>48</v>
      </c>
      <c r="J99" s="667"/>
      <c r="K99" s="669">
        <v>0.1</v>
      </c>
      <c r="L99" s="669">
        <v>0.1</v>
      </c>
      <c r="M99" s="669">
        <v>0.1</v>
      </c>
      <c r="N99" s="669">
        <v>0.1</v>
      </c>
      <c r="O99" s="669">
        <v>0.1</v>
      </c>
      <c r="P99" s="669">
        <v>0.1</v>
      </c>
      <c r="Q99" s="669">
        <v>0.1</v>
      </c>
      <c r="R99" s="669">
        <v>0.1</v>
      </c>
      <c r="S99" s="669">
        <v>0.1</v>
      </c>
      <c r="T99" s="669">
        <v>7.0000000000000007E-2</v>
      </c>
      <c r="U99" s="781">
        <v>0.03</v>
      </c>
      <c r="V99" s="670">
        <f t="shared" si="23"/>
        <v>1</v>
      </c>
      <c r="W99" s="2141"/>
      <c r="X99" s="297">
        <f>+V99*W98</f>
        <v>0.12</v>
      </c>
      <c r="Y99" s="1679"/>
      <c r="Z99" s="1722"/>
      <c r="AA99" s="1648"/>
      <c r="AB99" s="1679"/>
      <c r="AC99" s="1722"/>
      <c r="AD99" s="1648"/>
      <c r="AE99" s="1679"/>
      <c r="AF99" s="1722"/>
      <c r="AG99" s="1648"/>
      <c r="AH99" s="1679"/>
      <c r="AI99" s="1722"/>
      <c r="AJ99" s="2067"/>
      <c r="AK99" s="267"/>
      <c r="AL99" s="267"/>
      <c r="AM99" s="267"/>
      <c r="AN99" s="267"/>
      <c r="AO99" s="267"/>
      <c r="AP99" s="267"/>
      <c r="AQ99" s="267"/>
      <c r="AR99" s="267"/>
      <c r="AS99" s="267"/>
    </row>
    <row r="100" spans="1:45" ht="24.75" customHeight="1">
      <c r="A100" s="1653"/>
      <c r="B100" s="2028">
        <v>7</v>
      </c>
      <c r="C100" s="2057" t="s">
        <v>1725</v>
      </c>
      <c r="D100" s="1720"/>
      <c r="E100" s="1720"/>
      <c r="F100" s="1720"/>
      <c r="G100" s="1721"/>
      <c r="H100" s="2042" t="s">
        <v>79</v>
      </c>
      <c r="I100" s="654" t="s">
        <v>47</v>
      </c>
      <c r="J100" s="734">
        <v>0</v>
      </c>
      <c r="K100" s="676">
        <v>0.05</v>
      </c>
      <c r="L100" s="676">
        <v>0.1</v>
      </c>
      <c r="M100" s="676">
        <v>0.1</v>
      </c>
      <c r="N100" s="676">
        <v>0.1</v>
      </c>
      <c r="O100" s="676">
        <v>0.1</v>
      </c>
      <c r="P100" s="676">
        <v>0.1</v>
      </c>
      <c r="Q100" s="676">
        <v>0.1</v>
      </c>
      <c r="R100" s="676">
        <v>0.1</v>
      </c>
      <c r="S100" s="676">
        <v>0.1</v>
      </c>
      <c r="T100" s="676">
        <v>0.1</v>
      </c>
      <c r="U100" s="676">
        <v>0.05</v>
      </c>
      <c r="V100" s="672">
        <f t="shared" si="23"/>
        <v>0.99999999999999989</v>
      </c>
      <c r="W100" s="2140">
        <v>0.15</v>
      </c>
      <c r="X100" s="290">
        <f>V100*W100</f>
        <v>0.14999999999999997</v>
      </c>
      <c r="Y100" s="2138" t="s">
        <v>1728</v>
      </c>
      <c r="Z100" s="1720"/>
      <c r="AA100" s="1721"/>
      <c r="AB100" s="2138" t="s">
        <v>1729</v>
      </c>
      <c r="AC100" s="1720"/>
      <c r="AD100" s="1721"/>
      <c r="AE100" s="2138" t="s">
        <v>1730</v>
      </c>
      <c r="AF100" s="1720"/>
      <c r="AG100" s="1721"/>
      <c r="AH100" s="2138" t="s">
        <v>1731</v>
      </c>
      <c r="AI100" s="1720"/>
      <c r="AJ100" s="1872"/>
      <c r="AK100" s="267"/>
      <c r="AL100" s="267"/>
      <c r="AM100" s="267"/>
      <c r="AN100" s="267"/>
      <c r="AO100" s="267"/>
      <c r="AP100" s="267"/>
      <c r="AQ100" s="267"/>
      <c r="AR100" s="267"/>
      <c r="AS100" s="267"/>
    </row>
    <row r="101" spans="1:45" ht="24.75" customHeight="1">
      <c r="A101" s="1653"/>
      <c r="B101" s="1679"/>
      <c r="C101" s="1679"/>
      <c r="D101" s="1722"/>
      <c r="E101" s="1722"/>
      <c r="F101" s="1722"/>
      <c r="G101" s="1648"/>
      <c r="H101" s="2043"/>
      <c r="I101" s="666" t="s">
        <v>48</v>
      </c>
      <c r="J101" s="667"/>
      <c r="K101" s="668"/>
      <c r="L101" s="669">
        <v>0.1</v>
      </c>
      <c r="M101" s="669">
        <v>0.1</v>
      </c>
      <c r="N101" s="669">
        <v>0.1</v>
      </c>
      <c r="O101" s="669">
        <v>0.15</v>
      </c>
      <c r="P101" s="669">
        <v>0.1</v>
      </c>
      <c r="Q101" s="669">
        <v>0.1</v>
      </c>
      <c r="R101" s="669">
        <v>0.15</v>
      </c>
      <c r="S101" s="669">
        <v>0.1</v>
      </c>
      <c r="T101" s="669">
        <v>0.1</v>
      </c>
      <c r="U101" s="668"/>
      <c r="V101" s="670">
        <f t="shared" si="23"/>
        <v>1</v>
      </c>
      <c r="W101" s="2141"/>
      <c r="X101" s="297">
        <f>+V101*W100</f>
        <v>0.15</v>
      </c>
      <c r="Y101" s="1679"/>
      <c r="Z101" s="1722"/>
      <c r="AA101" s="1648"/>
      <c r="AB101" s="1679"/>
      <c r="AC101" s="1722"/>
      <c r="AD101" s="1648"/>
      <c r="AE101" s="1679"/>
      <c r="AF101" s="1722"/>
      <c r="AG101" s="1648"/>
      <c r="AH101" s="1679"/>
      <c r="AI101" s="1722"/>
      <c r="AJ101" s="2067"/>
      <c r="AK101" s="267"/>
      <c r="AL101" s="267"/>
      <c r="AM101" s="267"/>
      <c r="AN101" s="267"/>
      <c r="AO101" s="267"/>
      <c r="AP101" s="267"/>
      <c r="AQ101" s="267"/>
      <c r="AR101" s="267"/>
      <c r="AS101" s="267"/>
    </row>
    <row r="102" spans="1:45" ht="12.75" customHeight="1">
      <c r="A102" s="1653"/>
      <c r="B102" s="2060" t="s">
        <v>103</v>
      </c>
      <c r="C102" s="1720"/>
      <c r="D102" s="1720"/>
      <c r="E102" s="1720"/>
      <c r="F102" s="1720"/>
      <c r="G102" s="1721"/>
      <c r="H102" s="2154" t="s">
        <v>79</v>
      </c>
      <c r="I102" s="677" t="s">
        <v>47</v>
      </c>
      <c r="J102" s="678">
        <f>+J88*W88+J90*W90+J92*W92+J94*W94+J96*W96</f>
        <v>3.3000000000000002E-2</v>
      </c>
      <c r="K102" s="678">
        <f t="shared" ref="K102:U102" si="24">+K88*$W88+K90*$W90+K92*$W92+K94*$W94+K96*$W96+K98*$W98+K100*$W100</f>
        <v>6.6500000000000004E-2</v>
      </c>
      <c r="L102" s="678">
        <f t="shared" si="24"/>
        <v>9.7000000000000003E-2</v>
      </c>
      <c r="M102" s="678">
        <f t="shared" si="24"/>
        <v>9.7000000000000003E-2</v>
      </c>
      <c r="N102" s="678">
        <f t="shared" si="24"/>
        <v>9.7000000000000003E-2</v>
      </c>
      <c r="O102" s="678">
        <f t="shared" si="24"/>
        <v>9.7000000000000003E-2</v>
      </c>
      <c r="P102" s="678">
        <f t="shared" si="24"/>
        <v>9.7000000000000003E-2</v>
      </c>
      <c r="Q102" s="678">
        <f t="shared" si="24"/>
        <v>9.7000000000000003E-2</v>
      </c>
      <c r="R102" s="678">
        <f t="shared" si="24"/>
        <v>9.7000000000000003E-2</v>
      </c>
      <c r="S102" s="678">
        <f t="shared" si="24"/>
        <v>9.7000000000000003E-2</v>
      </c>
      <c r="T102" s="678">
        <f t="shared" si="24"/>
        <v>8.2000000000000003E-2</v>
      </c>
      <c r="U102" s="678">
        <f t="shared" si="24"/>
        <v>4.2500000000000003E-2</v>
      </c>
      <c r="V102" s="672">
        <f t="shared" si="23"/>
        <v>0.99999999999999978</v>
      </c>
      <c r="W102" s="2144">
        <f>SUM(W88:W101)</f>
        <v>1</v>
      </c>
      <c r="X102" s="290">
        <f>V102*W102</f>
        <v>0.99999999999999978</v>
      </c>
      <c r="Y102" s="2034"/>
      <c r="Z102" s="1720"/>
      <c r="AA102" s="1721"/>
      <c r="AB102" s="2034"/>
      <c r="AC102" s="1720"/>
      <c r="AD102" s="1721"/>
      <c r="AE102" s="2034"/>
      <c r="AF102" s="1720"/>
      <c r="AG102" s="1721"/>
      <c r="AH102" s="2034"/>
      <c r="AI102" s="1720"/>
      <c r="AJ102" s="1872"/>
      <c r="AK102" s="267"/>
      <c r="AL102" s="267"/>
      <c r="AM102" s="267"/>
      <c r="AN102" s="267"/>
      <c r="AO102" s="267"/>
      <c r="AP102" s="267"/>
      <c r="AQ102" s="267"/>
      <c r="AR102" s="267"/>
      <c r="AS102" s="267"/>
    </row>
    <row r="103" spans="1:45" ht="12.75" customHeight="1">
      <c r="A103" s="1654"/>
      <c r="B103" s="1696"/>
      <c r="C103" s="1666"/>
      <c r="D103" s="1666"/>
      <c r="E103" s="1666"/>
      <c r="F103" s="1666"/>
      <c r="G103" s="1651"/>
      <c r="H103" s="2166"/>
      <c r="I103" s="741" t="s">
        <v>48</v>
      </c>
      <c r="J103" s="742">
        <f t="shared" ref="J103:U103" si="25">+J89*$W88+J91*$W90+J93*$W92+J95*$W94+J97*$W96+J99*$W98+J101*$W100</f>
        <v>3.8420000000000003E-2</v>
      </c>
      <c r="K103" s="742">
        <f t="shared" si="25"/>
        <v>8.2449999999999996E-2</v>
      </c>
      <c r="L103" s="742">
        <f t="shared" si="25"/>
        <v>9.0529999999999999E-2</v>
      </c>
      <c r="M103" s="742">
        <f t="shared" si="25"/>
        <v>0.11174000000000001</v>
      </c>
      <c r="N103" s="742">
        <f t="shared" si="25"/>
        <v>0.13375000000000001</v>
      </c>
      <c r="O103" s="742">
        <f t="shared" si="25"/>
        <v>9.2200000000000004E-2</v>
      </c>
      <c r="P103" s="742">
        <f t="shared" si="25"/>
        <v>8.206999999999999E-2</v>
      </c>
      <c r="Q103" s="742">
        <f t="shared" si="25"/>
        <v>5.9930000000000011E-2</v>
      </c>
      <c r="R103" s="742">
        <f t="shared" si="25"/>
        <v>7.3800000000000004E-2</v>
      </c>
      <c r="S103" s="742">
        <f t="shared" si="25"/>
        <v>6.9429999999999992E-2</v>
      </c>
      <c r="T103" s="742">
        <f t="shared" si="25"/>
        <v>0.10787000000000001</v>
      </c>
      <c r="U103" s="742">
        <f t="shared" si="25"/>
        <v>8.6140000000000008E-2</v>
      </c>
      <c r="V103" s="744">
        <f t="shared" si="23"/>
        <v>1.0283300000000002</v>
      </c>
      <c r="W103" s="2173"/>
      <c r="X103" s="745">
        <f>+V103*W102</f>
        <v>1.0283300000000002</v>
      </c>
      <c r="Y103" s="1696"/>
      <c r="Z103" s="1666"/>
      <c r="AA103" s="1651"/>
      <c r="AB103" s="1696"/>
      <c r="AC103" s="1666"/>
      <c r="AD103" s="1651"/>
      <c r="AE103" s="1696"/>
      <c r="AF103" s="1666"/>
      <c r="AG103" s="1651"/>
      <c r="AH103" s="1696"/>
      <c r="AI103" s="1666"/>
      <c r="AJ103" s="1841"/>
      <c r="AK103" s="267"/>
      <c r="AL103" s="267"/>
      <c r="AM103" s="267"/>
      <c r="AN103" s="267"/>
      <c r="AO103" s="267"/>
      <c r="AP103" s="267"/>
      <c r="AQ103" s="267"/>
      <c r="AR103" s="267"/>
      <c r="AS103" s="267"/>
    </row>
    <row r="104" spans="1:45" ht="12.75" customHeight="1">
      <c r="A104" s="2048" t="s">
        <v>107</v>
      </c>
      <c r="B104" s="1664"/>
      <c r="C104" s="261" t="s">
        <v>108</v>
      </c>
      <c r="D104" s="261" t="s">
        <v>109</v>
      </c>
      <c r="E104" s="261" t="s">
        <v>28</v>
      </c>
      <c r="F104" s="261" t="s">
        <v>110</v>
      </c>
      <c r="G104" s="340" t="s">
        <v>111</v>
      </c>
      <c r="H104" s="2080" t="s">
        <v>112</v>
      </c>
      <c r="I104" s="1866"/>
      <c r="J104" s="261" t="s">
        <v>63</v>
      </c>
      <c r="K104" s="261" t="s">
        <v>64</v>
      </c>
      <c r="L104" s="261" t="s">
        <v>65</v>
      </c>
      <c r="M104" s="261" t="s">
        <v>66</v>
      </c>
      <c r="N104" s="261" t="s">
        <v>67</v>
      </c>
      <c r="O104" s="261" t="s">
        <v>68</v>
      </c>
      <c r="P104" s="261" t="s">
        <v>69</v>
      </c>
      <c r="Q104" s="261" t="s">
        <v>70</v>
      </c>
      <c r="R104" s="261" t="s">
        <v>71</v>
      </c>
      <c r="S104" s="261" t="s">
        <v>72</v>
      </c>
      <c r="T104" s="261" t="s">
        <v>73</v>
      </c>
      <c r="U104" s="261" t="s">
        <v>74</v>
      </c>
      <c r="V104" s="261" t="s">
        <v>75</v>
      </c>
      <c r="W104" s="261" t="s">
        <v>76</v>
      </c>
      <c r="X104" s="261" t="s">
        <v>77</v>
      </c>
      <c r="Y104" s="2080" t="s">
        <v>113</v>
      </c>
      <c r="Z104" s="1863"/>
      <c r="AA104" s="1866"/>
      <c r="AB104" s="2080" t="s">
        <v>117</v>
      </c>
      <c r="AC104" s="1863"/>
      <c r="AD104" s="1866"/>
      <c r="AE104" s="2080" t="s">
        <v>427</v>
      </c>
      <c r="AF104" s="1863"/>
      <c r="AG104" s="1866"/>
      <c r="AH104" s="2080" t="s">
        <v>125</v>
      </c>
      <c r="AI104" s="1863"/>
      <c r="AJ104" s="1864"/>
      <c r="AK104" s="267"/>
      <c r="AL104" s="267"/>
      <c r="AM104" s="267"/>
      <c r="AN104" s="267"/>
      <c r="AO104" s="267"/>
      <c r="AP104" s="267"/>
      <c r="AQ104" s="267"/>
      <c r="AR104" s="267"/>
      <c r="AS104" s="267"/>
    </row>
    <row r="105" spans="1:45" ht="27" customHeight="1">
      <c r="A105" s="1796"/>
      <c r="B105" s="1713"/>
      <c r="C105" s="2156" t="s">
        <v>1584</v>
      </c>
      <c r="D105" s="2156" t="s">
        <v>298</v>
      </c>
      <c r="E105" s="2167" t="s">
        <v>1429</v>
      </c>
      <c r="F105" s="2072" t="s">
        <v>1739</v>
      </c>
      <c r="G105" s="2046" t="s">
        <v>300</v>
      </c>
      <c r="H105" s="2169" t="s">
        <v>47</v>
      </c>
      <c r="I105" s="2170"/>
      <c r="J105" s="789"/>
      <c r="K105" s="790"/>
      <c r="L105" s="790">
        <v>0.1</v>
      </c>
      <c r="M105" s="790"/>
      <c r="N105" s="790"/>
      <c r="O105" s="790">
        <v>0.35</v>
      </c>
      <c r="P105" s="790"/>
      <c r="Q105" s="790"/>
      <c r="R105" s="790">
        <v>0.35</v>
      </c>
      <c r="S105" s="790"/>
      <c r="T105" s="790"/>
      <c r="U105" s="790">
        <v>0.2</v>
      </c>
      <c r="V105" s="791">
        <f t="shared" ref="V105:V106" si="26">SUM(J105:U105)</f>
        <v>1</v>
      </c>
      <c r="W105" s="2039">
        <v>0.11</v>
      </c>
      <c r="X105" s="730">
        <f>+(V105/V105)*W105</f>
        <v>0.11</v>
      </c>
      <c r="Y105" s="2138" t="s">
        <v>1741</v>
      </c>
      <c r="Z105" s="1720"/>
      <c r="AA105" s="1721"/>
      <c r="AB105" s="2138" t="s">
        <v>1742</v>
      </c>
      <c r="AC105" s="1720"/>
      <c r="AD105" s="1721"/>
      <c r="AE105" s="2138" t="s">
        <v>1744</v>
      </c>
      <c r="AF105" s="1720"/>
      <c r="AG105" s="1721"/>
      <c r="AH105" s="2138" t="s">
        <v>1745</v>
      </c>
      <c r="AI105" s="1720"/>
      <c r="AJ105" s="1721"/>
      <c r="AK105" s="267"/>
      <c r="AL105" s="267"/>
      <c r="AM105" s="267"/>
      <c r="AN105" s="267"/>
      <c r="AO105" s="267"/>
      <c r="AP105" s="267"/>
      <c r="AQ105" s="267"/>
      <c r="AR105" s="267"/>
      <c r="AS105" s="267"/>
    </row>
    <row r="106" spans="1:45" ht="27" customHeight="1">
      <c r="A106" s="2062"/>
      <c r="B106" s="1648"/>
      <c r="C106" s="2141"/>
      <c r="D106" s="2141"/>
      <c r="E106" s="2168"/>
      <c r="F106" s="1619"/>
      <c r="G106" s="1619"/>
      <c r="H106" s="2171" t="s">
        <v>78</v>
      </c>
      <c r="I106" s="2172"/>
      <c r="J106" s="667"/>
      <c r="K106" s="668"/>
      <c r="L106" s="669">
        <v>0.1</v>
      </c>
      <c r="M106" s="668"/>
      <c r="N106" s="668"/>
      <c r="O106" s="669">
        <v>0.35</v>
      </c>
      <c r="P106" s="668"/>
      <c r="Q106" s="668"/>
      <c r="R106" s="669">
        <v>0.35</v>
      </c>
      <c r="S106" s="668"/>
      <c r="T106" s="668"/>
      <c r="U106" s="669">
        <v>0.2</v>
      </c>
      <c r="V106" s="733">
        <f t="shared" si="26"/>
        <v>1</v>
      </c>
      <c r="W106" s="1619"/>
      <c r="X106" s="730">
        <f>+V106/V105*W105</f>
        <v>0.11</v>
      </c>
      <c r="Y106" s="1679"/>
      <c r="Z106" s="1722"/>
      <c r="AA106" s="1648"/>
      <c r="AB106" s="1679"/>
      <c r="AC106" s="1722"/>
      <c r="AD106" s="1648"/>
      <c r="AE106" s="1679"/>
      <c r="AF106" s="1722"/>
      <c r="AG106" s="1648"/>
      <c r="AH106" s="1679"/>
      <c r="AI106" s="1722"/>
      <c r="AJ106" s="1648"/>
      <c r="AK106" s="267"/>
      <c r="AL106" s="267"/>
      <c r="AM106" s="267"/>
      <c r="AN106" s="267"/>
      <c r="AO106" s="267"/>
      <c r="AP106" s="267"/>
      <c r="AQ106" s="267"/>
      <c r="AR106" s="267"/>
      <c r="AS106" s="267"/>
    </row>
    <row r="107" spans="1:45" ht="12.75" customHeight="1">
      <c r="A107" s="2063" t="s">
        <v>1749</v>
      </c>
      <c r="B107" s="2174" t="s">
        <v>34</v>
      </c>
      <c r="C107" s="2175"/>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2175"/>
      <c r="AC107" s="2175"/>
      <c r="AD107" s="2175"/>
      <c r="AE107" s="2175"/>
      <c r="AF107" s="2175"/>
      <c r="AG107" s="2175"/>
      <c r="AH107" s="2175"/>
      <c r="AI107" s="2175"/>
      <c r="AJ107" s="2176"/>
      <c r="AK107" s="267"/>
      <c r="AL107" s="267"/>
      <c r="AM107" s="267"/>
      <c r="AN107" s="267"/>
      <c r="AO107" s="267"/>
      <c r="AP107" s="267"/>
      <c r="AQ107" s="267"/>
      <c r="AR107" s="267"/>
      <c r="AS107" s="267"/>
    </row>
    <row r="108" spans="1:45" ht="21.75" customHeight="1">
      <c r="A108" s="1653"/>
      <c r="B108" s="2028">
        <v>1</v>
      </c>
      <c r="C108" s="2057" t="s">
        <v>1750</v>
      </c>
      <c r="D108" s="1720"/>
      <c r="E108" s="1720"/>
      <c r="F108" s="1720"/>
      <c r="G108" s="1721"/>
      <c r="H108" s="2042" t="s">
        <v>79</v>
      </c>
      <c r="I108" s="654" t="s">
        <v>47</v>
      </c>
      <c r="J108" s="734"/>
      <c r="K108" s="676"/>
      <c r="L108" s="676">
        <v>0.1</v>
      </c>
      <c r="M108" s="676"/>
      <c r="N108" s="676"/>
      <c r="O108" s="676">
        <v>0.35</v>
      </c>
      <c r="P108" s="676"/>
      <c r="Q108" s="676"/>
      <c r="R108" s="676">
        <v>0.35</v>
      </c>
      <c r="S108" s="676"/>
      <c r="T108" s="676"/>
      <c r="U108" s="676">
        <v>0.2</v>
      </c>
      <c r="V108" s="672">
        <f t="shared" ref="V108:V123" si="27">SUM(J108:U108)</f>
        <v>1</v>
      </c>
      <c r="W108" s="2140">
        <v>0.2</v>
      </c>
      <c r="X108" s="290">
        <f>V108*W108</f>
        <v>0.2</v>
      </c>
      <c r="Y108" s="2138" t="s">
        <v>1752</v>
      </c>
      <c r="Z108" s="1720"/>
      <c r="AA108" s="1721"/>
      <c r="AB108" s="2138" t="s">
        <v>1742</v>
      </c>
      <c r="AC108" s="1720"/>
      <c r="AD108" s="1721"/>
      <c r="AE108" s="2138" t="s">
        <v>1744</v>
      </c>
      <c r="AF108" s="1720"/>
      <c r="AG108" s="1721"/>
      <c r="AH108" s="2138" t="s">
        <v>1745</v>
      </c>
      <c r="AI108" s="1720"/>
      <c r="AJ108" s="1721"/>
      <c r="AK108" s="267"/>
      <c r="AL108" s="267"/>
      <c r="AM108" s="267"/>
      <c r="AN108" s="267"/>
      <c r="AO108" s="267"/>
      <c r="AP108" s="267"/>
      <c r="AQ108" s="267"/>
      <c r="AR108" s="267"/>
      <c r="AS108" s="267"/>
    </row>
    <row r="109" spans="1:45" ht="21.75" customHeight="1">
      <c r="A109" s="1653"/>
      <c r="B109" s="1679"/>
      <c r="C109" s="1679"/>
      <c r="D109" s="1722"/>
      <c r="E109" s="1722"/>
      <c r="F109" s="1722"/>
      <c r="G109" s="1648"/>
      <c r="H109" s="2043"/>
      <c r="I109" s="666" t="s">
        <v>48</v>
      </c>
      <c r="J109" s="667"/>
      <c r="K109" s="668"/>
      <c r="L109" s="669">
        <v>0.1</v>
      </c>
      <c r="M109" s="668"/>
      <c r="N109" s="668"/>
      <c r="O109" s="669">
        <v>0.35</v>
      </c>
      <c r="P109" s="668"/>
      <c r="Q109" s="668"/>
      <c r="R109" s="669">
        <v>0.35</v>
      </c>
      <c r="S109" s="668"/>
      <c r="T109" s="668"/>
      <c r="U109" s="669">
        <v>0.2</v>
      </c>
      <c r="V109" s="670">
        <f t="shared" si="27"/>
        <v>1</v>
      </c>
      <c r="W109" s="2141"/>
      <c r="X109" s="297">
        <f>+V109*W108</f>
        <v>0.2</v>
      </c>
      <c r="Y109" s="1679"/>
      <c r="Z109" s="1722"/>
      <c r="AA109" s="1648"/>
      <c r="AB109" s="1679"/>
      <c r="AC109" s="1722"/>
      <c r="AD109" s="1648"/>
      <c r="AE109" s="1679"/>
      <c r="AF109" s="1722"/>
      <c r="AG109" s="1648"/>
      <c r="AH109" s="1679"/>
      <c r="AI109" s="1722"/>
      <c r="AJ109" s="1648"/>
      <c r="AK109" s="267"/>
      <c r="AL109" s="267"/>
      <c r="AM109" s="267"/>
      <c r="AN109" s="267"/>
      <c r="AO109" s="267"/>
      <c r="AP109" s="267"/>
      <c r="AQ109" s="267"/>
      <c r="AR109" s="267"/>
      <c r="AS109" s="267"/>
    </row>
    <row r="110" spans="1:45" ht="40.5" customHeight="1">
      <c r="A110" s="1653"/>
      <c r="B110" s="2028">
        <v>2</v>
      </c>
      <c r="C110" s="2057" t="s">
        <v>1754</v>
      </c>
      <c r="D110" s="1720"/>
      <c r="E110" s="1720"/>
      <c r="F110" s="1720"/>
      <c r="G110" s="1721"/>
      <c r="H110" s="2042" t="s">
        <v>79</v>
      </c>
      <c r="I110" s="654" t="s">
        <v>47</v>
      </c>
      <c r="J110" s="734"/>
      <c r="K110" s="676"/>
      <c r="L110" s="676">
        <v>0.1</v>
      </c>
      <c r="M110" s="676">
        <v>0.1</v>
      </c>
      <c r="N110" s="676">
        <v>0.1</v>
      </c>
      <c r="O110" s="676">
        <v>0.1</v>
      </c>
      <c r="P110" s="676">
        <v>0.1</v>
      </c>
      <c r="Q110" s="676">
        <v>0.1</v>
      </c>
      <c r="R110" s="676">
        <v>0.1</v>
      </c>
      <c r="S110" s="676">
        <v>0.1</v>
      </c>
      <c r="T110" s="676">
        <v>0.1</v>
      </c>
      <c r="U110" s="676">
        <v>0.1</v>
      </c>
      <c r="V110" s="672">
        <f t="shared" si="27"/>
        <v>0.99999999999999989</v>
      </c>
      <c r="W110" s="2140">
        <v>0.2</v>
      </c>
      <c r="X110" s="290">
        <f>V110*W110</f>
        <v>0.19999999999999998</v>
      </c>
      <c r="Y110" s="2138" t="s">
        <v>1755</v>
      </c>
      <c r="Z110" s="1720"/>
      <c r="AA110" s="1721"/>
      <c r="AB110" s="2138" t="s">
        <v>1756</v>
      </c>
      <c r="AC110" s="1720"/>
      <c r="AD110" s="1721"/>
      <c r="AE110" s="2138" t="s">
        <v>1757</v>
      </c>
      <c r="AF110" s="1720"/>
      <c r="AG110" s="1721"/>
      <c r="AH110" s="2138" t="s">
        <v>1758</v>
      </c>
      <c r="AI110" s="1720"/>
      <c r="AJ110" s="1872"/>
      <c r="AK110" s="267"/>
      <c r="AL110" s="267"/>
      <c r="AM110" s="267"/>
      <c r="AN110" s="267"/>
      <c r="AO110" s="267"/>
      <c r="AP110" s="267"/>
      <c r="AQ110" s="267"/>
      <c r="AR110" s="267"/>
      <c r="AS110" s="267"/>
    </row>
    <row r="111" spans="1:45" ht="21.75" customHeight="1">
      <c r="A111" s="1653"/>
      <c r="B111" s="1679"/>
      <c r="C111" s="1679"/>
      <c r="D111" s="1722"/>
      <c r="E111" s="1722"/>
      <c r="F111" s="1722"/>
      <c r="G111" s="1648"/>
      <c r="H111" s="2043"/>
      <c r="I111" s="666" t="s">
        <v>48</v>
      </c>
      <c r="J111" s="667"/>
      <c r="K111" s="668"/>
      <c r="L111" s="669">
        <v>0.1</v>
      </c>
      <c r="M111" s="669">
        <v>0.1</v>
      </c>
      <c r="N111" s="669">
        <v>0.1</v>
      </c>
      <c r="O111" s="669">
        <v>0.1</v>
      </c>
      <c r="P111" s="669">
        <v>0.1</v>
      </c>
      <c r="Q111" s="669">
        <v>0.1</v>
      </c>
      <c r="R111" s="669">
        <v>0.1</v>
      </c>
      <c r="S111" s="669">
        <v>0.1</v>
      </c>
      <c r="T111" s="669">
        <v>0.1</v>
      </c>
      <c r="U111" s="669">
        <v>0.1</v>
      </c>
      <c r="V111" s="670">
        <f t="shared" si="27"/>
        <v>0.99999999999999989</v>
      </c>
      <c r="W111" s="2141"/>
      <c r="X111" s="297">
        <f>+V111*W110</f>
        <v>0.19999999999999998</v>
      </c>
      <c r="Y111" s="1679"/>
      <c r="Z111" s="1722"/>
      <c r="AA111" s="1648"/>
      <c r="AB111" s="1679"/>
      <c r="AC111" s="1722"/>
      <c r="AD111" s="1648"/>
      <c r="AE111" s="1679"/>
      <c r="AF111" s="1722"/>
      <c r="AG111" s="1648"/>
      <c r="AH111" s="1679"/>
      <c r="AI111" s="1722"/>
      <c r="AJ111" s="2067"/>
      <c r="AK111" s="267"/>
      <c r="AL111" s="267"/>
      <c r="AM111" s="267"/>
      <c r="AN111" s="267"/>
      <c r="AO111" s="267"/>
      <c r="AP111" s="267"/>
      <c r="AQ111" s="267"/>
      <c r="AR111" s="267"/>
      <c r="AS111" s="267"/>
    </row>
    <row r="112" spans="1:45" ht="21.75" customHeight="1">
      <c r="A112" s="1653"/>
      <c r="B112" s="2028">
        <v>3</v>
      </c>
      <c r="C112" s="2057" t="s">
        <v>1759</v>
      </c>
      <c r="D112" s="1720"/>
      <c r="E112" s="1720"/>
      <c r="F112" s="1720"/>
      <c r="G112" s="1721"/>
      <c r="H112" s="2042" t="s">
        <v>79</v>
      </c>
      <c r="I112" s="654" t="s">
        <v>47</v>
      </c>
      <c r="J112" s="734">
        <v>8.3333333333333343E-2</v>
      </c>
      <c r="K112" s="676">
        <v>8.3333333333333343E-2</v>
      </c>
      <c r="L112" s="676">
        <v>8.3333333333333343E-2</v>
      </c>
      <c r="M112" s="676">
        <v>8.3333333333333343E-2</v>
      </c>
      <c r="N112" s="676">
        <v>8.3333333333333343E-2</v>
      </c>
      <c r="O112" s="676">
        <v>8.3333333333333343E-2</v>
      </c>
      <c r="P112" s="676">
        <v>8.3333333333333343E-2</v>
      </c>
      <c r="Q112" s="676">
        <v>8.3333333333333343E-2</v>
      </c>
      <c r="R112" s="676">
        <v>8.3333333333333343E-2</v>
      </c>
      <c r="S112" s="676">
        <v>8.3333333333333343E-2</v>
      </c>
      <c r="T112" s="676">
        <v>8.3333333333333343E-2</v>
      </c>
      <c r="U112" s="676">
        <v>8.3333333333333343E-2</v>
      </c>
      <c r="V112" s="672">
        <f t="shared" si="27"/>
        <v>1.0000000000000002</v>
      </c>
      <c r="W112" s="2140">
        <v>0.2</v>
      </c>
      <c r="X112" s="290">
        <f>V112*W112</f>
        <v>0.20000000000000007</v>
      </c>
      <c r="Y112" s="2138" t="s">
        <v>1761</v>
      </c>
      <c r="Z112" s="1720"/>
      <c r="AA112" s="1721"/>
      <c r="AB112" s="2138" t="s">
        <v>1762</v>
      </c>
      <c r="AC112" s="1720"/>
      <c r="AD112" s="1721"/>
      <c r="AE112" s="2028" t="s">
        <v>1763</v>
      </c>
      <c r="AF112" s="1720"/>
      <c r="AG112" s="1721"/>
      <c r="AH112" s="2028" t="s">
        <v>1764</v>
      </c>
      <c r="AI112" s="1720"/>
      <c r="AJ112" s="1721"/>
      <c r="AK112" s="267"/>
      <c r="AL112" s="267"/>
      <c r="AM112" s="267"/>
      <c r="AN112" s="267"/>
      <c r="AO112" s="267"/>
      <c r="AP112" s="267"/>
      <c r="AQ112" s="267"/>
      <c r="AR112" s="267"/>
      <c r="AS112" s="267"/>
    </row>
    <row r="113" spans="1:45" ht="21.75" customHeight="1">
      <c r="A113" s="1653"/>
      <c r="B113" s="1679"/>
      <c r="C113" s="1679"/>
      <c r="D113" s="1722"/>
      <c r="E113" s="1722"/>
      <c r="F113" s="1722"/>
      <c r="G113" s="1648"/>
      <c r="H113" s="2043"/>
      <c r="I113" s="666" t="s">
        <v>48</v>
      </c>
      <c r="J113" s="749">
        <v>8.3299999999999999E-2</v>
      </c>
      <c r="K113" s="669">
        <v>8.3299999999999999E-2</v>
      </c>
      <c r="L113" s="669">
        <v>8.3299999999999999E-2</v>
      </c>
      <c r="M113" s="669">
        <v>8.3299999999999999E-2</v>
      </c>
      <c r="N113" s="669">
        <v>8.3299999999999999E-2</v>
      </c>
      <c r="O113" s="669">
        <v>8.3299999999999999E-2</v>
      </c>
      <c r="P113" s="669">
        <v>8.3299999999999999E-2</v>
      </c>
      <c r="Q113" s="669">
        <v>8.3299999999999999E-2</v>
      </c>
      <c r="R113" s="669">
        <v>8.3299999999999999E-2</v>
      </c>
      <c r="S113" s="669">
        <v>8.3299999999999999E-2</v>
      </c>
      <c r="T113" s="669">
        <v>8.3299999999999999E-2</v>
      </c>
      <c r="U113" s="669">
        <v>8.3699999999999997E-2</v>
      </c>
      <c r="V113" s="670">
        <f t="shared" si="27"/>
        <v>1</v>
      </c>
      <c r="W113" s="2141"/>
      <c r="X113" s="297">
        <f>+V113*W112</f>
        <v>0.2</v>
      </c>
      <c r="Y113" s="1679"/>
      <c r="Z113" s="1722"/>
      <c r="AA113" s="1648"/>
      <c r="AB113" s="1679"/>
      <c r="AC113" s="1722"/>
      <c r="AD113" s="1648"/>
      <c r="AE113" s="1679"/>
      <c r="AF113" s="1722"/>
      <c r="AG113" s="1648"/>
      <c r="AH113" s="1679"/>
      <c r="AI113" s="1722"/>
      <c r="AJ113" s="1648"/>
      <c r="AK113" s="267"/>
      <c r="AL113" s="267"/>
      <c r="AM113" s="267"/>
      <c r="AN113" s="267"/>
      <c r="AO113" s="267"/>
      <c r="AP113" s="267"/>
      <c r="AQ113" s="267"/>
      <c r="AR113" s="267"/>
      <c r="AS113" s="267"/>
    </row>
    <row r="114" spans="1:45" ht="21.75" customHeight="1">
      <c r="A114" s="1653"/>
      <c r="B114" s="2028">
        <v>4</v>
      </c>
      <c r="C114" s="2057" t="s">
        <v>1765</v>
      </c>
      <c r="D114" s="1720"/>
      <c r="E114" s="1720"/>
      <c r="F114" s="1720"/>
      <c r="G114" s="1721"/>
      <c r="H114" s="2042" t="s">
        <v>79</v>
      </c>
      <c r="I114" s="654" t="s">
        <v>47</v>
      </c>
      <c r="J114" s="734"/>
      <c r="K114" s="676"/>
      <c r="L114" s="676">
        <v>0.1</v>
      </c>
      <c r="M114" s="676">
        <v>0.1</v>
      </c>
      <c r="N114" s="676">
        <v>0.1</v>
      </c>
      <c r="O114" s="676">
        <v>0.1</v>
      </c>
      <c r="P114" s="676">
        <v>0.1</v>
      </c>
      <c r="Q114" s="676">
        <v>0.1</v>
      </c>
      <c r="R114" s="676">
        <v>0.1</v>
      </c>
      <c r="S114" s="676">
        <v>0.1</v>
      </c>
      <c r="T114" s="676">
        <v>0.1</v>
      </c>
      <c r="U114" s="676">
        <v>0.1</v>
      </c>
      <c r="V114" s="672">
        <f t="shared" si="27"/>
        <v>0.99999999999999989</v>
      </c>
      <c r="W114" s="2140">
        <v>0.2</v>
      </c>
      <c r="X114" s="290">
        <f>V114*W114</f>
        <v>0.19999999999999998</v>
      </c>
      <c r="Y114" s="2138" t="s">
        <v>1767</v>
      </c>
      <c r="Z114" s="1720"/>
      <c r="AA114" s="1721"/>
      <c r="AB114" s="2138" t="s">
        <v>1768</v>
      </c>
      <c r="AC114" s="1720"/>
      <c r="AD114" s="1721"/>
      <c r="AE114" s="2138" t="s">
        <v>1769</v>
      </c>
      <c r="AF114" s="1720"/>
      <c r="AG114" s="1721"/>
      <c r="AH114" s="2138" t="s">
        <v>1770</v>
      </c>
      <c r="AI114" s="1720"/>
      <c r="AJ114" s="1721"/>
      <c r="AK114" s="267"/>
      <c r="AL114" s="267"/>
      <c r="AM114" s="267"/>
      <c r="AN114" s="267"/>
      <c r="AO114" s="267"/>
      <c r="AP114" s="267"/>
      <c r="AQ114" s="267"/>
      <c r="AR114" s="267"/>
      <c r="AS114" s="267"/>
    </row>
    <row r="115" spans="1:45" ht="21.75" customHeight="1">
      <c r="A115" s="1653"/>
      <c r="B115" s="1679"/>
      <c r="C115" s="1679"/>
      <c r="D115" s="1722"/>
      <c r="E115" s="1722"/>
      <c r="F115" s="1722"/>
      <c r="G115" s="1648"/>
      <c r="H115" s="2043"/>
      <c r="I115" s="666" t="s">
        <v>48</v>
      </c>
      <c r="J115" s="667"/>
      <c r="K115" s="668"/>
      <c r="L115" s="669">
        <v>0.1</v>
      </c>
      <c r="M115" s="669">
        <v>0.1</v>
      </c>
      <c r="N115" s="669">
        <v>0.1</v>
      </c>
      <c r="O115" s="669">
        <v>0.1</v>
      </c>
      <c r="P115" s="669">
        <v>0.1</v>
      </c>
      <c r="Q115" s="669">
        <v>0.1</v>
      </c>
      <c r="R115" s="669">
        <v>0.1</v>
      </c>
      <c r="S115" s="669">
        <v>0.1</v>
      </c>
      <c r="T115" s="669">
        <v>0.1</v>
      </c>
      <c r="U115" s="669">
        <v>0.1</v>
      </c>
      <c r="V115" s="670">
        <f t="shared" si="27"/>
        <v>0.99999999999999989</v>
      </c>
      <c r="W115" s="2141"/>
      <c r="X115" s="297">
        <f>+V115*W114</f>
        <v>0.19999999999999998</v>
      </c>
      <c r="Y115" s="1679"/>
      <c r="Z115" s="1722"/>
      <c r="AA115" s="1648"/>
      <c r="AB115" s="1679"/>
      <c r="AC115" s="1722"/>
      <c r="AD115" s="1648"/>
      <c r="AE115" s="1679"/>
      <c r="AF115" s="1722"/>
      <c r="AG115" s="1648"/>
      <c r="AH115" s="1679"/>
      <c r="AI115" s="1722"/>
      <c r="AJ115" s="1648"/>
      <c r="AK115" s="267"/>
      <c r="AL115" s="267"/>
      <c r="AM115" s="267"/>
      <c r="AN115" s="267"/>
      <c r="AO115" s="267"/>
      <c r="AP115" s="267"/>
      <c r="AQ115" s="267"/>
      <c r="AR115" s="267"/>
      <c r="AS115" s="267"/>
    </row>
    <row r="116" spans="1:45" ht="39.75" customHeight="1">
      <c r="A116" s="1653"/>
      <c r="B116" s="2028">
        <v>5</v>
      </c>
      <c r="C116" s="2057" t="s">
        <v>1771</v>
      </c>
      <c r="D116" s="1720"/>
      <c r="E116" s="1720"/>
      <c r="F116" s="1720"/>
      <c r="G116" s="1721"/>
      <c r="H116" s="2042" t="s">
        <v>79</v>
      </c>
      <c r="I116" s="654" t="s">
        <v>47</v>
      </c>
      <c r="J116" s="734"/>
      <c r="K116" s="676"/>
      <c r="L116" s="676">
        <v>0.1</v>
      </c>
      <c r="M116" s="676">
        <v>0.1</v>
      </c>
      <c r="N116" s="676">
        <v>0.1</v>
      </c>
      <c r="O116" s="676">
        <v>0.1</v>
      </c>
      <c r="P116" s="676">
        <v>0.1</v>
      </c>
      <c r="Q116" s="676">
        <v>0.1</v>
      </c>
      <c r="R116" s="676">
        <v>0.1</v>
      </c>
      <c r="S116" s="676">
        <v>0.1</v>
      </c>
      <c r="T116" s="676">
        <v>0.1</v>
      </c>
      <c r="U116" s="676">
        <v>0.1</v>
      </c>
      <c r="V116" s="672">
        <f t="shared" si="27"/>
        <v>0.99999999999999989</v>
      </c>
      <c r="W116" s="2140">
        <v>0.2</v>
      </c>
      <c r="X116" s="290">
        <f>V116*W116</f>
        <v>0.19999999999999998</v>
      </c>
      <c r="Y116" s="2138" t="s">
        <v>1774</v>
      </c>
      <c r="Z116" s="1720"/>
      <c r="AA116" s="1721"/>
      <c r="AB116" s="2138" t="s">
        <v>1775</v>
      </c>
      <c r="AC116" s="1720"/>
      <c r="AD116" s="1721"/>
      <c r="AE116" s="2138" t="s">
        <v>1776</v>
      </c>
      <c r="AF116" s="1720"/>
      <c r="AG116" s="1721"/>
      <c r="AH116" s="2138" t="s">
        <v>1777</v>
      </c>
      <c r="AI116" s="1720"/>
      <c r="AJ116" s="1721"/>
      <c r="AK116" s="267"/>
      <c r="AL116" s="267"/>
      <c r="AM116" s="267"/>
      <c r="AN116" s="267"/>
      <c r="AO116" s="267"/>
      <c r="AP116" s="267"/>
      <c r="AQ116" s="267"/>
      <c r="AR116" s="267"/>
      <c r="AS116" s="267"/>
    </row>
    <row r="117" spans="1:45" ht="37.5" customHeight="1">
      <c r="A117" s="1653"/>
      <c r="B117" s="1679"/>
      <c r="C117" s="1679"/>
      <c r="D117" s="1722"/>
      <c r="E117" s="1722"/>
      <c r="F117" s="1722"/>
      <c r="G117" s="1648"/>
      <c r="H117" s="2043"/>
      <c r="I117" s="666" t="s">
        <v>48</v>
      </c>
      <c r="J117" s="667"/>
      <c r="K117" s="668"/>
      <c r="L117" s="669">
        <v>0.1</v>
      </c>
      <c r="M117" s="669">
        <v>0.1</v>
      </c>
      <c r="N117" s="669">
        <v>0.1</v>
      </c>
      <c r="O117" s="669">
        <v>0.1</v>
      </c>
      <c r="P117" s="669">
        <v>0.1</v>
      </c>
      <c r="Q117" s="669">
        <v>0.1</v>
      </c>
      <c r="R117" s="669">
        <v>0.1</v>
      </c>
      <c r="S117" s="669">
        <v>0.1</v>
      </c>
      <c r="T117" s="669">
        <v>0.1</v>
      </c>
      <c r="U117" s="669">
        <v>0.1</v>
      </c>
      <c r="V117" s="670">
        <f t="shared" si="27"/>
        <v>0.99999999999999989</v>
      </c>
      <c r="W117" s="2141"/>
      <c r="X117" s="297">
        <f>+V117*W116</f>
        <v>0.19999999999999998</v>
      </c>
      <c r="Y117" s="1679"/>
      <c r="Z117" s="1722"/>
      <c r="AA117" s="1648"/>
      <c r="AB117" s="1679"/>
      <c r="AC117" s="1722"/>
      <c r="AD117" s="1648"/>
      <c r="AE117" s="1679"/>
      <c r="AF117" s="1722"/>
      <c r="AG117" s="1648"/>
      <c r="AH117" s="1679"/>
      <c r="AI117" s="1722"/>
      <c r="AJ117" s="1648"/>
      <c r="AK117" s="267"/>
      <c r="AL117" s="267"/>
      <c r="AM117" s="267"/>
      <c r="AN117" s="267"/>
      <c r="AO117" s="267"/>
      <c r="AP117" s="267"/>
      <c r="AQ117" s="267"/>
      <c r="AR117" s="267"/>
      <c r="AS117" s="267"/>
    </row>
    <row r="118" spans="1:45" ht="12.75" hidden="1" customHeight="1">
      <c r="A118" s="1653"/>
      <c r="B118" s="2028">
        <v>6</v>
      </c>
      <c r="C118" s="2165"/>
      <c r="D118" s="1720"/>
      <c r="E118" s="1720"/>
      <c r="F118" s="1720"/>
      <c r="G118" s="1721"/>
      <c r="H118" s="2042" t="s">
        <v>79</v>
      </c>
      <c r="I118" s="654" t="s">
        <v>47</v>
      </c>
      <c r="J118" s="734"/>
      <c r="K118" s="676"/>
      <c r="L118" s="676"/>
      <c r="M118" s="676"/>
      <c r="N118" s="676"/>
      <c r="O118" s="676"/>
      <c r="P118" s="676"/>
      <c r="Q118" s="676"/>
      <c r="R118" s="676"/>
      <c r="S118" s="676"/>
      <c r="T118" s="676"/>
      <c r="U118" s="676"/>
      <c r="V118" s="672">
        <f t="shared" si="27"/>
        <v>0</v>
      </c>
      <c r="W118" s="2140"/>
      <c r="X118" s="290">
        <f>V118*W118</f>
        <v>0</v>
      </c>
      <c r="Y118" s="2028"/>
      <c r="Z118" s="1720"/>
      <c r="AA118" s="1721"/>
      <c r="AB118" s="2028"/>
      <c r="AC118" s="1720"/>
      <c r="AD118" s="1721"/>
      <c r="AE118" s="2028"/>
      <c r="AF118" s="1720"/>
      <c r="AG118" s="1721"/>
      <c r="AH118" s="2028"/>
      <c r="AI118" s="1720"/>
      <c r="AJ118" s="1872"/>
      <c r="AK118" s="267"/>
      <c r="AL118" s="267"/>
      <c r="AM118" s="267"/>
      <c r="AN118" s="267"/>
      <c r="AO118" s="267"/>
      <c r="AP118" s="267"/>
      <c r="AQ118" s="267"/>
      <c r="AR118" s="267"/>
      <c r="AS118" s="267"/>
    </row>
    <row r="119" spans="1:45" ht="12.75" hidden="1" customHeight="1">
      <c r="A119" s="1653"/>
      <c r="B119" s="1679"/>
      <c r="C119" s="1679"/>
      <c r="D119" s="1722"/>
      <c r="E119" s="1722"/>
      <c r="F119" s="1722"/>
      <c r="G119" s="1648"/>
      <c r="H119" s="2043"/>
      <c r="I119" s="666" t="s">
        <v>48</v>
      </c>
      <c r="J119" s="738"/>
      <c r="K119" s="675"/>
      <c r="L119" s="675"/>
      <c r="M119" s="675"/>
      <c r="N119" s="675"/>
      <c r="O119" s="675"/>
      <c r="P119" s="675"/>
      <c r="Q119" s="675"/>
      <c r="R119" s="675"/>
      <c r="S119" s="675"/>
      <c r="T119" s="675"/>
      <c r="U119" s="675"/>
      <c r="V119" s="699">
        <f t="shared" si="27"/>
        <v>0</v>
      </c>
      <c r="W119" s="2141"/>
      <c r="X119" s="297">
        <f>+V119*W118</f>
        <v>0</v>
      </c>
      <c r="Y119" s="1679"/>
      <c r="Z119" s="1722"/>
      <c r="AA119" s="1648"/>
      <c r="AB119" s="1679"/>
      <c r="AC119" s="1722"/>
      <c r="AD119" s="1648"/>
      <c r="AE119" s="1679"/>
      <c r="AF119" s="1722"/>
      <c r="AG119" s="1648"/>
      <c r="AH119" s="1679"/>
      <c r="AI119" s="1722"/>
      <c r="AJ119" s="2067"/>
      <c r="AK119" s="267"/>
      <c r="AL119" s="267"/>
      <c r="AM119" s="267"/>
      <c r="AN119" s="267"/>
      <c r="AO119" s="267"/>
      <c r="AP119" s="267"/>
      <c r="AQ119" s="267"/>
      <c r="AR119" s="267"/>
      <c r="AS119" s="267"/>
    </row>
    <row r="120" spans="1:45" ht="12.75" hidden="1" customHeight="1">
      <c r="A120" s="1653"/>
      <c r="B120" s="2028">
        <v>7</v>
      </c>
      <c r="C120" s="2165"/>
      <c r="D120" s="1720"/>
      <c r="E120" s="1720"/>
      <c r="F120" s="1720"/>
      <c r="G120" s="1721"/>
      <c r="H120" s="2042" t="s">
        <v>79</v>
      </c>
      <c r="I120" s="654" t="s">
        <v>47</v>
      </c>
      <c r="J120" s="734"/>
      <c r="K120" s="676"/>
      <c r="L120" s="676"/>
      <c r="M120" s="676"/>
      <c r="N120" s="676"/>
      <c r="O120" s="676"/>
      <c r="P120" s="676"/>
      <c r="Q120" s="676"/>
      <c r="R120" s="676"/>
      <c r="S120" s="676"/>
      <c r="T120" s="676"/>
      <c r="U120" s="676"/>
      <c r="V120" s="672">
        <f t="shared" si="27"/>
        <v>0</v>
      </c>
      <c r="W120" s="2140"/>
      <c r="X120" s="290">
        <f>V120*W120</f>
        <v>0</v>
      </c>
      <c r="Y120" s="2028"/>
      <c r="Z120" s="1720"/>
      <c r="AA120" s="1721"/>
      <c r="AB120" s="2028"/>
      <c r="AC120" s="1720"/>
      <c r="AD120" s="1721"/>
      <c r="AE120" s="2028"/>
      <c r="AF120" s="1720"/>
      <c r="AG120" s="1721"/>
      <c r="AH120" s="2028"/>
      <c r="AI120" s="1720"/>
      <c r="AJ120" s="1872"/>
      <c r="AK120" s="267"/>
      <c r="AL120" s="267"/>
      <c r="AM120" s="267"/>
      <c r="AN120" s="267"/>
      <c r="AO120" s="267"/>
      <c r="AP120" s="267"/>
      <c r="AQ120" s="267"/>
      <c r="AR120" s="267"/>
      <c r="AS120" s="267"/>
    </row>
    <row r="121" spans="1:45" ht="12.75" hidden="1" customHeight="1">
      <c r="A121" s="1653"/>
      <c r="B121" s="1679"/>
      <c r="C121" s="1679"/>
      <c r="D121" s="1722"/>
      <c r="E121" s="1722"/>
      <c r="F121" s="1722"/>
      <c r="G121" s="1648"/>
      <c r="H121" s="2043"/>
      <c r="I121" s="666" t="s">
        <v>48</v>
      </c>
      <c r="J121" s="738"/>
      <c r="K121" s="675"/>
      <c r="L121" s="675"/>
      <c r="M121" s="675"/>
      <c r="N121" s="675"/>
      <c r="O121" s="675"/>
      <c r="P121" s="675"/>
      <c r="Q121" s="675"/>
      <c r="R121" s="675"/>
      <c r="S121" s="675"/>
      <c r="T121" s="675"/>
      <c r="U121" s="675"/>
      <c r="V121" s="699">
        <f t="shared" si="27"/>
        <v>0</v>
      </c>
      <c r="W121" s="2141"/>
      <c r="X121" s="297">
        <f>+V121*W120</f>
        <v>0</v>
      </c>
      <c r="Y121" s="1679"/>
      <c r="Z121" s="1722"/>
      <c r="AA121" s="1648"/>
      <c r="AB121" s="1679"/>
      <c r="AC121" s="1722"/>
      <c r="AD121" s="1648"/>
      <c r="AE121" s="1679"/>
      <c r="AF121" s="1722"/>
      <c r="AG121" s="1648"/>
      <c r="AH121" s="1679"/>
      <c r="AI121" s="1722"/>
      <c r="AJ121" s="2067"/>
      <c r="AK121" s="267"/>
      <c r="AL121" s="267"/>
      <c r="AM121" s="267"/>
      <c r="AN121" s="267"/>
      <c r="AO121" s="267"/>
      <c r="AP121" s="267"/>
      <c r="AQ121" s="267"/>
      <c r="AR121" s="267"/>
      <c r="AS121" s="267"/>
    </row>
    <row r="122" spans="1:45" ht="12.75" customHeight="1">
      <c r="A122" s="1653"/>
      <c r="B122" s="2060" t="s">
        <v>103</v>
      </c>
      <c r="C122" s="1720"/>
      <c r="D122" s="1720"/>
      <c r="E122" s="1720"/>
      <c r="F122" s="1720"/>
      <c r="G122" s="1721"/>
      <c r="H122" s="2154" t="s">
        <v>79</v>
      </c>
      <c r="I122" s="677" t="s">
        <v>47</v>
      </c>
      <c r="J122" s="678">
        <f>+J108*W108+J110*W110+J112*W112+J114*W114+J116*W116</f>
        <v>1.666666666666667E-2</v>
      </c>
      <c r="K122" s="678">
        <f t="shared" ref="K122:U122" si="28">+K108*$W108+K110*$W110+K112*$W112+K114*$W114+K116*$W116+K118*$W118+K120*$W120</f>
        <v>1.666666666666667E-2</v>
      </c>
      <c r="L122" s="678">
        <f t="shared" si="28"/>
        <v>9.6666666666666692E-2</v>
      </c>
      <c r="M122" s="678">
        <f t="shared" si="28"/>
        <v>7.6666666666666689E-2</v>
      </c>
      <c r="N122" s="678">
        <f t="shared" si="28"/>
        <v>7.6666666666666689E-2</v>
      </c>
      <c r="O122" s="678">
        <f t="shared" si="28"/>
        <v>0.14666666666666667</v>
      </c>
      <c r="P122" s="678">
        <f t="shared" si="28"/>
        <v>7.6666666666666689E-2</v>
      </c>
      <c r="Q122" s="678">
        <f t="shared" si="28"/>
        <v>7.6666666666666689E-2</v>
      </c>
      <c r="R122" s="678">
        <f t="shared" si="28"/>
        <v>0.14666666666666667</v>
      </c>
      <c r="S122" s="678">
        <f t="shared" si="28"/>
        <v>7.6666666666666689E-2</v>
      </c>
      <c r="T122" s="678">
        <f t="shared" si="28"/>
        <v>7.6666666666666689E-2</v>
      </c>
      <c r="U122" s="678">
        <f t="shared" si="28"/>
        <v>0.1166666666666667</v>
      </c>
      <c r="V122" s="672">
        <f t="shared" si="27"/>
        <v>1.0000000000000002</v>
      </c>
      <c r="W122" s="2144">
        <f>SUM(W108:W121)</f>
        <v>1</v>
      </c>
      <c r="X122" s="290">
        <f>V122*W122</f>
        <v>1.0000000000000002</v>
      </c>
      <c r="Y122" s="2034"/>
      <c r="Z122" s="1720"/>
      <c r="AA122" s="1721"/>
      <c r="AB122" s="2034"/>
      <c r="AC122" s="1720"/>
      <c r="AD122" s="1721"/>
      <c r="AE122" s="2034"/>
      <c r="AF122" s="1720"/>
      <c r="AG122" s="1721"/>
      <c r="AH122" s="2034"/>
      <c r="AI122" s="1720"/>
      <c r="AJ122" s="1872"/>
      <c r="AK122" s="267"/>
      <c r="AL122" s="267"/>
      <c r="AM122" s="267"/>
      <c r="AN122" s="267"/>
      <c r="AO122" s="267"/>
      <c r="AP122" s="267"/>
      <c r="AQ122" s="267"/>
      <c r="AR122" s="267"/>
      <c r="AS122" s="267"/>
    </row>
    <row r="123" spans="1:45" ht="12.75" customHeight="1">
      <c r="A123" s="1654"/>
      <c r="B123" s="1696"/>
      <c r="C123" s="1666"/>
      <c r="D123" s="1666"/>
      <c r="E123" s="1666"/>
      <c r="F123" s="1666"/>
      <c r="G123" s="1651"/>
      <c r="H123" s="2166"/>
      <c r="I123" s="741" t="s">
        <v>48</v>
      </c>
      <c r="J123" s="742">
        <f t="shared" ref="J123:U123" si="29">+J109*$W108+J111*$W110+J113*$W112+J115*$W114+J117*$W116+J119*$W118+J121*$W120</f>
        <v>1.6660000000000001E-2</v>
      </c>
      <c r="K123" s="742">
        <f t="shared" si="29"/>
        <v>1.6660000000000001E-2</v>
      </c>
      <c r="L123" s="742">
        <f t="shared" si="29"/>
        <v>9.666000000000001E-2</v>
      </c>
      <c r="M123" s="742">
        <f t="shared" si="29"/>
        <v>7.6660000000000006E-2</v>
      </c>
      <c r="N123" s="742">
        <f t="shared" si="29"/>
        <v>7.6660000000000006E-2</v>
      </c>
      <c r="O123" s="742">
        <f t="shared" si="29"/>
        <v>0.14666000000000001</v>
      </c>
      <c r="P123" s="742">
        <f t="shared" si="29"/>
        <v>7.6660000000000006E-2</v>
      </c>
      <c r="Q123" s="742">
        <f t="shared" si="29"/>
        <v>7.6660000000000006E-2</v>
      </c>
      <c r="R123" s="742">
        <f t="shared" si="29"/>
        <v>0.14666000000000001</v>
      </c>
      <c r="S123" s="742">
        <f t="shared" si="29"/>
        <v>7.6660000000000006E-2</v>
      </c>
      <c r="T123" s="742">
        <f t="shared" si="29"/>
        <v>7.6660000000000006E-2</v>
      </c>
      <c r="U123" s="742">
        <f t="shared" si="29"/>
        <v>0.11674000000000002</v>
      </c>
      <c r="V123" s="744">
        <f t="shared" si="27"/>
        <v>1</v>
      </c>
      <c r="W123" s="2173"/>
      <c r="X123" s="745">
        <f>+V123*W122</f>
        <v>1</v>
      </c>
      <c r="Y123" s="1696"/>
      <c r="Z123" s="1666"/>
      <c r="AA123" s="1651"/>
      <c r="AB123" s="1696"/>
      <c r="AC123" s="1666"/>
      <c r="AD123" s="1651"/>
      <c r="AE123" s="1696"/>
      <c r="AF123" s="1666"/>
      <c r="AG123" s="1651"/>
      <c r="AH123" s="1696"/>
      <c r="AI123" s="1666"/>
      <c r="AJ123" s="1841"/>
      <c r="AK123" s="267"/>
      <c r="AL123" s="267"/>
      <c r="AM123" s="267"/>
      <c r="AN123" s="267"/>
      <c r="AO123" s="267"/>
      <c r="AP123" s="267"/>
      <c r="AQ123" s="267"/>
      <c r="AR123" s="267"/>
      <c r="AS123" s="267"/>
    </row>
    <row r="124" spans="1:45" ht="12.75" customHeight="1">
      <c r="A124" s="2048" t="s">
        <v>107</v>
      </c>
      <c r="B124" s="1664"/>
      <c r="C124" s="261" t="s">
        <v>108</v>
      </c>
      <c r="D124" s="261" t="s">
        <v>109</v>
      </c>
      <c r="E124" s="261" t="s">
        <v>28</v>
      </c>
      <c r="F124" s="261" t="s">
        <v>110</v>
      </c>
      <c r="G124" s="340" t="s">
        <v>111</v>
      </c>
      <c r="H124" s="2080" t="s">
        <v>112</v>
      </c>
      <c r="I124" s="1866"/>
      <c r="J124" s="261" t="s">
        <v>63</v>
      </c>
      <c r="K124" s="261" t="s">
        <v>64</v>
      </c>
      <c r="L124" s="261" t="s">
        <v>65</v>
      </c>
      <c r="M124" s="261" t="s">
        <v>66</v>
      </c>
      <c r="N124" s="261" t="s">
        <v>67</v>
      </c>
      <c r="O124" s="261" t="s">
        <v>68</v>
      </c>
      <c r="P124" s="261" t="s">
        <v>69</v>
      </c>
      <c r="Q124" s="261" t="s">
        <v>70</v>
      </c>
      <c r="R124" s="261" t="s">
        <v>71</v>
      </c>
      <c r="S124" s="261" t="s">
        <v>72</v>
      </c>
      <c r="T124" s="261" t="s">
        <v>73</v>
      </c>
      <c r="U124" s="261" t="s">
        <v>74</v>
      </c>
      <c r="V124" s="261" t="s">
        <v>75</v>
      </c>
      <c r="W124" s="261" t="s">
        <v>76</v>
      </c>
      <c r="X124" s="261" t="s">
        <v>77</v>
      </c>
      <c r="Y124" s="2080" t="s">
        <v>113</v>
      </c>
      <c r="Z124" s="1863"/>
      <c r="AA124" s="1866"/>
      <c r="AB124" s="2080" t="s">
        <v>117</v>
      </c>
      <c r="AC124" s="1863"/>
      <c r="AD124" s="1866"/>
      <c r="AE124" s="2080" t="s">
        <v>427</v>
      </c>
      <c r="AF124" s="1863"/>
      <c r="AG124" s="1866"/>
      <c r="AH124" s="2080" t="s">
        <v>125</v>
      </c>
      <c r="AI124" s="1863"/>
      <c r="AJ124" s="1864"/>
      <c r="AK124" s="267"/>
      <c r="AL124" s="267"/>
      <c r="AM124" s="267"/>
      <c r="AN124" s="267"/>
      <c r="AO124" s="267"/>
      <c r="AP124" s="267"/>
      <c r="AQ124" s="267"/>
      <c r="AR124" s="267"/>
      <c r="AS124" s="267"/>
    </row>
    <row r="125" spans="1:45" ht="37.5" customHeight="1">
      <c r="A125" s="1796"/>
      <c r="B125" s="1713"/>
      <c r="C125" s="2156" t="s">
        <v>1584</v>
      </c>
      <c r="D125" s="2156" t="s">
        <v>298</v>
      </c>
      <c r="E125" s="2167" t="s">
        <v>1429</v>
      </c>
      <c r="F125" s="2072" t="s">
        <v>1803</v>
      </c>
      <c r="G125" s="2046" t="s">
        <v>300</v>
      </c>
      <c r="H125" s="2169" t="s">
        <v>47</v>
      </c>
      <c r="I125" s="2170"/>
      <c r="J125" s="734"/>
      <c r="K125" s="676">
        <v>4.1500000000000002E-2</v>
      </c>
      <c r="L125" s="676">
        <v>8.900000000000001E-2</v>
      </c>
      <c r="M125" s="676">
        <v>8.900000000000001E-2</v>
      </c>
      <c r="N125" s="676">
        <v>8.900000000000001E-2</v>
      </c>
      <c r="O125" s="676">
        <v>0.1</v>
      </c>
      <c r="P125" s="676">
        <v>0.1</v>
      </c>
      <c r="Q125" s="676">
        <v>0.1</v>
      </c>
      <c r="R125" s="676">
        <v>0.1</v>
      </c>
      <c r="S125" s="676">
        <v>0.1</v>
      </c>
      <c r="T125" s="676">
        <v>0.1</v>
      </c>
      <c r="U125" s="676">
        <v>9.1499999999999998E-2</v>
      </c>
      <c r="V125" s="730">
        <f t="shared" ref="V125:V126" si="30">SUM(J125:U125)</f>
        <v>1</v>
      </c>
      <c r="W125" s="2039">
        <v>0.11</v>
      </c>
      <c r="X125" s="730">
        <f>+(V125/V125)*W125</f>
        <v>0.11</v>
      </c>
      <c r="Y125" s="2138" t="s">
        <v>1806</v>
      </c>
      <c r="Z125" s="1720"/>
      <c r="AA125" s="1721"/>
      <c r="AB125" s="2138" t="s">
        <v>1807</v>
      </c>
      <c r="AC125" s="1720"/>
      <c r="AD125" s="1721"/>
      <c r="AE125" s="2138" t="s">
        <v>1808</v>
      </c>
      <c r="AF125" s="1720"/>
      <c r="AG125" s="1721"/>
      <c r="AH125" s="2138" t="s">
        <v>1809</v>
      </c>
      <c r="AI125" s="1720"/>
      <c r="AJ125" s="1872"/>
      <c r="AK125" s="267"/>
      <c r="AL125" s="267"/>
      <c r="AM125" s="267"/>
      <c r="AN125" s="267"/>
      <c r="AO125" s="267"/>
      <c r="AP125" s="267"/>
      <c r="AQ125" s="267"/>
      <c r="AR125" s="267"/>
      <c r="AS125" s="267"/>
    </row>
    <row r="126" spans="1:45" ht="37.5" customHeight="1">
      <c r="A126" s="2062"/>
      <c r="B126" s="1648"/>
      <c r="C126" s="2141"/>
      <c r="D126" s="2141"/>
      <c r="E126" s="2168"/>
      <c r="F126" s="1619"/>
      <c r="G126" s="1619"/>
      <c r="H126" s="2171" t="s">
        <v>78</v>
      </c>
      <c r="I126" s="2172"/>
      <c r="J126" s="667"/>
      <c r="K126" s="669">
        <v>3.44E-2</v>
      </c>
      <c r="L126" s="669">
        <v>7.5800000000000006E-2</v>
      </c>
      <c r="M126" s="669">
        <v>9.0300000000000005E-2</v>
      </c>
      <c r="N126" s="669">
        <v>8.3699999999999997E-2</v>
      </c>
      <c r="O126" s="669">
        <v>0.1</v>
      </c>
      <c r="P126" s="668">
        <v>9.3180000000000013E-2</v>
      </c>
      <c r="Q126" s="668">
        <v>9.5380000000000006E-2</v>
      </c>
      <c r="R126" s="668">
        <v>9.4346000000000013E-2</v>
      </c>
      <c r="S126" s="668">
        <v>9.9120000000000014E-2</v>
      </c>
      <c r="T126" s="668">
        <v>9.6700000000000008E-2</v>
      </c>
      <c r="U126" s="668">
        <f>U143</f>
        <v>8.9717999999999992E-2</v>
      </c>
      <c r="V126" s="733">
        <f t="shared" si="30"/>
        <v>0.95264400000000005</v>
      </c>
      <c r="W126" s="1619"/>
      <c r="X126" s="730">
        <f>+V126/V125*W125</f>
        <v>0.10479084000000001</v>
      </c>
      <c r="Y126" s="1679"/>
      <c r="Z126" s="1722"/>
      <c r="AA126" s="1648"/>
      <c r="AB126" s="1679"/>
      <c r="AC126" s="1722"/>
      <c r="AD126" s="1648"/>
      <c r="AE126" s="1679"/>
      <c r="AF126" s="1722"/>
      <c r="AG126" s="1648"/>
      <c r="AH126" s="1679"/>
      <c r="AI126" s="1722"/>
      <c r="AJ126" s="2067"/>
      <c r="AK126" s="267"/>
      <c r="AL126" s="267"/>
      <c r="AM126" s="267"/>
      <c r="AN126" s="267"/>
      <c r="AO126" s="267"/>
      <c r="AP126" s="267"/>
      <c r="AQ126" s="267"/>
      <c r="AR126" s="267"/>
      <c r="AS126" s="267"/>
    </row>
    <row r="127" spans="1:45" ht="12.75" customHeight="1">
      <c r="A127" s="2063" t="s">
        <v>1811</v>
      </c>
      <c r="B127" s="2174" t="s">
        <v>34</v>
      </c>
      <c r="C127" s="2175"/>
      <c r="D127" s="2175"/>
      <c r="E127" s="2175"/>
      <c r="F127" s="2175"/>
      <c r="G127" s="2175"/>
      <c r="H127" s="2175"/>
      <c r="I127" s="2175"/>
      <c r="J127" s="2175"/>
      <c r="K127" s="2175"/>
      <c r="L127" s="2175"/>
      <c r="M127" s="2175"/>
      <c r="N127" s="2175"/>
      <c r="O127" s="2175"/>
      <c r="P127" s="2175"/>
      <c r="Q127" s="2175"/>
      <c r="R127" s="2175"/>
      <c r="S127" s="2175"/>
      <c r="T127" s="2175"/>
      <c r="U127" s="2175"/>
      <c r="V127" s="2175"/>
      <c r="W127" s="2175"/>
      <c r="X127" s="2175"/>
      <c r="Y127" s="2175"/>
      <c r="Z127" s="2175"/>
      <c r="AA127" s="2175"/>
      <c r="AB127" s="2175"/>
      <c r="AC127" s="2175"/>
      <c r="AD127" s="2175"/>
      <c r="AE127" s="2175"/>
      <c r="AF127" s="2175"/>
      <c r="AG127" s="2175"/>
      <c r="AH127" s="2175"/>
      <c r="AI127" s="2175"/>
      <c r="AJ127" s="2176"/>
      <c r="AK127" s="267"/>
      <c r="AL127" s="267"/>
      <c r="AM127" s="267"/>
      <c r="AN127" s="267"/>
      <c r="AO127" s="267"/>
      <c r="AP127" s="267"/>
      <c r="AQ127" s="267"/>
      <c r="AR127" s="267"/>
      <c r="AS127" s="267"/>
    </row>
    <row r="128" spans="1:45" ht="28.5" customHeight="1">
      <c r="A128" s="1653"/>
      <c r="B128" s="2028">
        <v>1</v>
      </c>
      <c r="C128" s="2057" t="s">
        <v>1816</v>
      </c>
      <c r="D128" s="1720"/>
      <c r="E128" s="1720"/>
      <c r="F128" s="1720"/>
      <c r="G128" s="1721"/>
      <c r="H128" s="2042" t="s">
        <v>79</v>
      </c>
      <c r="I128" s="654" t="s">
        <v>47</v>
      </c>
      <c r="J128" s="734"/>
      <c r="K128" s="676">
        <v>0.05</v>
      </c>
      <c r="L128" s="676">
        <v>0.1</v>
      </c>
      <c r="M128" s="676">
        <v>0.1</v>
      </c>
      <c r="N128" s="676">
        <v>0.1</v>
      </c>
      <c r="O128" s="676">
        <v>0.1</v>
      </c>
      <c r="P128" s="676">
        <v>0.1</v>
      </c>
      <c r="Q128" s="676">
        <v>0.1</v>
      </c>
      <c r="R128" s="676">
        <v>0.1</v>
      </c>
      <c r="S128" s="676">
        <v>0.1</v>
      </c>
      <c r="T128" s="676">
        <v>0.1</v>
      </c>
      <c r="U128" s="676">
        <v>0.05</v>
      </c>
      <c r="V128" s="672">
        <f t="shared" ref="V128:V143" si="31">SUM(J128:U128)</f>
        <v>0.99999999999999989</v>
      </c>
      <c r="W128" s="2140">
        <v>0.22</v>
      </c>
      <c r="X128" s="290">
        <f>V128*W128</f>
        <v>0.21999999999999997</v>
      </c>
      <c r="Y128" s="2138" t="s">
        <v>1818</v>
      </c>
      <c r="Z128" s="1720"/>
      <c r="AA128" s="1721"/>
      <c r="AB128" s="2138" t="s">
        <v>1819</v>
      </c>
      <c r="AC128" s="1720"/>
      <c r="AD128" s="1721"/>
      <c r="AE128" s="2138" t="s">
        <v>1820</v>
      </c>
      <c r="AF128" s="1720"/>
      <c r="AG128" s="1721"/>
      <c r="AH128" s="2138" t="s">
        <v>1821</v>
      </c>
      <c r="AI128" s="1720"/>
      <c r="AJ128" s="1721"/>
      <c r="AK128" s="812" t="s">
        <v>1233</v>
      </c>
      <c r="AL128" s="267"/>
      <c r="AM128" s="267"/>
      <c r="AN128" s="267"/>
      <c r="AO128" s="267"/>
      <c r="AP128" s="267"/>
      <c r="AQ128" s="267"/>
      <c r="AR128" s="267"/>
      <c r="AS128" s="267"/>
    </row>
    <row r="129" spans="1:45" ht="28.5" customHeight="1">
      <c r="A129" s="1653"/>
      <c r="B129" s="1679"/>
      <c r="C129" s="1679"/>
      <c r="D129" s="1722"/>
      <c r="E129" s="1722"/>
      <c r="F129" s="1722"/>
      <c r="G129" s="1648"/>
      <c r="H129" s="2043"/>
      <c r="I129" s="666" t="s">
        <v>48</v>
      </c>
      <c r="J129" s="667"/>
      <c r="K129" s="669">
        <v>4.9599999999999998E-2</v>
      </c>
      <c r="L129" s="669">
        <v>0.1</v>
      </c>
      <c r="M129" s="669">
        <v>0.1</v>
      </c>
      <c r="N129" s="669">
        <v>0.1</v>
      </c>
      <c r="O129" s="669">
        <v>0.1</v>
      </c>
      <c r="P129" s="669">
        <v>0.1</v>
      </c>
      <c r="Q129" s="669">
        <v>0.1</v>
      </c>
      <c r="R129" s="669">
        <v>0.1</v>
      </c>
      <c r="S129" s="669">
        <v>0.1</v>
      </c>
      <c r="T129" s="669">
        <v>0.1</v>
      </c>
      <c r="U129" s="669">
        <v>5.04E-2</v>
      </c>
      <c r="V129" s="670">
        <f t="shared" si="31"/>
        <v>0.99999999999999989</v>
      </c>
      <c r="W129" s="2141"/>
      <c r="X129" s="297">
        <f>+V129*W128</f>
        <v>0.21999999999999997</v>
      </c>
      <c r="Y129" s="1679"/>
      <c r="Z129" s="1722"/>
      <c r="AA129" s="1648"/>
      <c r="AB129" s="1679"/>
      <c r="AC129" s="1722"/>
      <c r="AD129" s="1648"/>
      <c r="AE129" s="1679"/>
      <c r="AF129" s="1722"/>
      <c r="AG129" s="1648"/>
      <c r="AH129" s="1679"/>
      <c r="AI129" s="1722"/>
      <c r="AJ129" s="1648"/>
      <c r="AK129" s="267"/>
      <c r="AL129" s="267"/>
      <c r="AM129" s="267"/>
      <c r="AN129" s="267"/>
      <c r="AO129" s="267"/>
      <c r="AP129" s="267"/>
      <c r="AQ129" s="267"/>
      <c r="AR129" s="267"/>
      <c r="AS129" s="267"/>
    </row>
    <row r="130" spans="1:45" ht="28.5" customHeight="1">
      <c r="A130" s="1653"/>
      <c r="B130" s="2028">
        <v>2</v>
      </c>
      <c r="C130" s="2057" t="s">
        <v>1826</v>
      </c>
      <c r="D130" s="1720"/>
      <c r="E130" s="1720"/>
      <c r="F130" s="1720"/>
      <c r="G130" s="1721"/>
      <c r="H130" s="2042" t="s">
        <v>79</v>
      </c>
      <c r="I130" s="654" t="s">
        <v>47</v>
      </c>
      <c r="J130" s="734"/>
      <c r="K130" s="676">
        <v>0.05</v>
      </c>
      <c r="L130" s="676">
        <v>0.1</v>
      </c>
      <c r="M130" s="676">
        <v>0.1</v>
      </c>
      <c r="N130" s="676">
        <v>0.1</v>
      </c>
      <c r="O130" s="676">
        <v>0.1</v>
      </c>
      <c r="P130" s="676">
        <v>0.1</v>
      </c>
      <c r="Q130" s="676">
        <v>0.1</v>
      </c>
      <c r="R130" s="676">
        <v>0.1</v>
      </c>
      <c r="S130" s="676">
        <v>0.1</v>
      </c>
      <c r="T130" s="676">
        <v>0.1</v>
      </c>
      <c r="U130" s="676">
        <v>0.05</v>
      </c>
      <c r="V130" s="672">
        <f t="shared" si="31"/>
        <v>0.99999999999999989</v>
      </c>
      <c r="W130" s="2140">
        <v>0.22</v>
      </c>
      <c r="X130" s="290">
        <f>V130*W130</f>
        <v>0.21999999999999997</v>
      </c>
      <c r="Y130" s="2138" t="s">
        <v>1828</v>
      </c>
      <c r="Z130" s="1720"/>
      <c r="AA130" s="1721"/>
      <c r="AB130" s="2138" t="s">
        <v>1831</v>
      </c>
      <c r="AC130" s="1720"/>
      <c r="AD130" s="1721"/>
      <c r="AE130" s="2138" t="s">
        <v>1833</v>
      </c>
      <c r="AF130" s="1720"/>
      <c r="AG130" s="1721"/>
      <c r="AH130" s="2138" t="s">
        <v>1834</v>
      </c>
      <c r="AI130" s="1720"/>
      <c r="AJ130" s="1721"/>
      <c r="AK130" s="812" t="s">
        <v>1233</v>
      </c>
      <c r="AL130" s="812" t="s">
        <v>1233</v>
      </c>
      <c r="AM130" s="812" t="s">
        <v>1233</v>
      </c>
      <c r="AN130" s="267"/>
      <c r="AO130" s="267"/>
      <c r="AP130" s="267"/>
      <c r="AQ130" s="267"/>
      <c r="AR130" s="267"/>
      <c r="AS130" s="267"/>
    </row>
    <row r="131" spans="1:45" ht="28.5" customHeight="1">
      <c r="A131" s="1653"/>
      <c r="B131" s="1679"/>
      <c r="C131" s="1679"/>
      <c r="D131" s="1722"/>
      <c r="E131" s="1722"/>
      <c r="F131" s="1722"/>
      <c r="G131" s="1648"/>
      <c r="H131" s="2043"/>
      <c r="I131" s="666" t="s">
        <v>48</v>
      </c>
      <c r="J131" s="667"/>
      <c r="K131" s="669">
        <v>1.7999999999999999E-2</v>
      </c>
      <c r="L131" s="669">
        <v>0.04</v>
      </c>
      <c r="M131" s="669">
        <v>0.106</v>
      </c>
      <c r="N131" s="669">
        <v>7.5999999999999998E-2</v>
      </c>
      <c r="O131" s="669">
        <v>0.1</v>
      </c>
      <c r="P131" s="669">
        <v>6.9000000000000006E-2</v>
      </c>
      <c r="Q131" s="669">
        <v>7.9000000000000001E-2</v>
      </c>
      <c r="R131" s="669">
        <v>7.4300000000000005E-2</v>
      </c>
      <c r="S131" s="669">
        <v>9.6000000000000002E-2</v>
      </c>
      <c r="T131" s="669">
        <v>8.5000000000000006E-2</v>
      </c>
      <c r="U131" s="669">
        <v>4.1500000000000002E-2</v>
      </c>
      <c r="V131" s="670">
        <f t="shared" si="31"/>
        <v>0.78479999999999994</v>
      </c>
      <c r="W131" s="2141"/>
      <c r="X131" s="297">
        <f>+V131*W130</f>
        <v>0.17265599999999998</v>
      </c>
      <c r="Y131" s="1679"/>
      <c r="Z131" s="1722"/>
      <c r="AA131" s="1648"/>
      <c r="AB131" s="1679"/>
      <c r="AC131" s="1722"/>
      <c r="AD131" s="1648"/>
      <c r="AE131" s="1679"/>
      <c r="AF131" s="1722"/>
      <c r="AG131" s="1648"/>
      <c r="AH131" s="1679"/>
      <c r="AI131" s="1722"/>
      <c r="AJ131" s="1648"/>
      <c r="AK131" s="812" t="s">
        <v>1233</v>
      </c>
      <c r="AL131" s="267"/>
      <c r="AM131" s="812" t="s">
        <v>1233</v>
      </c>
      <c r="AN131" s="812" t="s">
        <v>1233</v>
      </c>
      <c r="AO131" s="267"/>
      <c r="AP131" s="267"/>
      <c r="AQ131" s="267"/>
      <c r="AR131" s="267"/>
      <c r="AS131" s="267"/>
    </row>
    <row r="132" spans="1:45" ht="28.5" customHeight="1">
      <c r="A132" s="1653"/>
      <c r="B132" s="2028">
        <v>3</v>
      </c>
      <c r="C132" s="2057" t="s">
        <v>1835</v>
      </c>
      <c r="D132" s="1720"/>
      <c r="E132" s="1720"/>
      <c r="F132" s="1720"/>
      <c r="G132" s="1721"/>
      <c r="H132" s="2042" t="s">
        <v>79</v>
      </c>
      <c r="I132" s="654" t="s">
        <v>47</v>
      </c>
      <c r="J132" s="734"/>
      <c r="K132" s="675">
        <v>0.05</v>
      </c>
      <c r="L132" s="690">
        <v>0.05</v>
      </c>
      <c r="M132" s="690">
        <v>0.05</v>
      </c>
      <c r="N132" s="690">
        <v>0.05</v>
      </c>
      <c r="O132" s="690">
        <v>0.1</v>
      </c>
      <c r="P132" s="690">
        <v>0.1</v>
      </c>
      <c r="Q132" s="690">
        <v>0.1</v>
      </c>
      <c r="R132" s="690">
        <v>0.1</v>
      </c>
      <c r="S132" s="690">
        <v>0.1</v>
      </c>
      <c r="T132" s="690">
        <v>0.1</v>
      </c>
      <c r="U132" s="690">
        <v>0.2</v>
      </c>
      <c r="V132" s="672">
        <f t="shared" si="31"/>
        <v>1</v>
      </c>
      <c r="W132" s="2140">
        <v>0.22</v>
      </c>
      <c r="X132" s="290">
        <f>V132*W132</f>
        <v>0.22</v>
      </c>
      <c r="Y132" s="2138" t="s">
        <v>1837</v>
      </c>
      <c r="Z132" s="1720"/>
      <c r="AA132" s="1721"/>
      <c r="AB132" s="2138" t="s">
        <v>1838</v>
      </c>
      <c r="AC132" s="1720"/>
      <c r="AD132" s="1721"/>
      <c r="AE132" s="2138" t="s">
        <v>1839</v>
      </c>
      <c r="AF132" s="1720"/>
      <c r="AG132" s="1721"/>
      <c r="AH132" s="2138" t="s">
        <v>1840</v>
      </c>
      <c r="AI132" s="1720"/>
      <c r="AJ132" s="1721"/>
      <c r="AK132" s="267"/>
      <c r="AL132" s="267"/>
      <c r="AM132" s="267"/>
      <c r="AN132" s="267"/>
      <c r="AO132" s="267"/>
      <c r="AP132" s="267"/>
      <c r="AQ132" s="267"/>
      <c r="AR132" s="267"/>
      <c r="AS132" s="267"/>
    </row>
    <row r="133" spans="1:45" ht="28.5" customHeight="1">
      <c r="A133" s="1653"/>
      <c r="B133" s="1679"/>
      <c r="C133" s="1679"/>
      <c r="D133" s="1722"/>
      <c r="E133" s="1722"/>
      <c r="F133" s="1722"/>
      <c r="G133" s="1648"/>
      <c r="H133" s="2043"/>
      <c r="I133" s="666" t="s">
        <v>48</v>
      </c>
      <c r="J133" s="667"/>
      <c r="K133" s="669">
        <v>0.05</v>
      </c>
      <c r="L133" s="669">
        <v>0.05</v>
      </c>
      <c r="M133" s="669">
        <v>0.05</v>
      </c>
      <c r="N133" s="669">
        <v>0.05</v>
      </c>
      <c r="O133" s="669">
        <v>0.1</v>
      </c>
      <c r="P133" s="669">
        <v>0.1</v>
      </c>
      <c r="Q133" s="669">
        <v>0.1</v>
      </c>
      <c r="R133" s="669">
        <v>0.1</v>
      </c>
      <c r="S133" s="669">
        <v>0.1</v>
      </c>
      <c r="T133" s="669">
        <v>0.1</v>
      </c>
      <c r="U133" s="669">
        <v>0.2</v>
      </c>
      <c r="V133" s="670">
        <f t="shared" si="31"/>
        <v>1</v>
      </c>
      <c r="W133" s="2141"/>
      <c r="X133" s="297">
        <f>+V133*W132</f>
        <v>0.22</v>
      </c>
      <c r="Y133" s="1679"/>
      <c r="Z133" s="1722"/>
      <c r="AA133" s="1648"/>
      <c r="AB133" s="1679"/>
      <c r="AC133" s="1722"/>
      <c r="AD133" s="1648"/>
      <c r="AE133" s="1679"/>
      <c r="AF133" s="1722"/>
      <c r="AG133" s="1648"/>
      <c r="AH133" s="1679"/>
      <c r="AI133" s="1722"/>
      <c r="AJ133" s="1648"/>
      <c r="AK133" s="267"/>
      <c r="AL133" s="267"/>
      <c r="AM133" s="267"/>
      <c r="AN133" s="267"/>
      <c r="AO133" s="267"/>
      <c r="AP133" s="267"/>
      <c r="AQ133" s="267"/>
      <c r="AR133" s="267"/>
      <c r="AS133" s="267"/>
    </row>
    <row r="134" spans="1:45" ht="28.5" customHeight="1">
      <c r="A134" s="1653"/>
      <c r="B134" s="2028">
        <v>4</v>
      </c>
      <c r="C134" s="2057" t="s">
        <v>1841</v>
      </c>
      <c r="D134" s="1720"/>
      <c r="E134" s="1720"/>
      <c r="F134" s="1720"/>
      <c r="G134" s="1721"/>
      <c r="H134" s="2042" t="s">
        <v>79</v>
      </c>
      <c r="I134" s="654" t="s">
        <v>47</v>
      </c>
      <c r="J134" s="734"/>
      <c r="K134" s="676"/>
      <c r="L134" s="675">
        <v>0.1</v>
      </c>
      <c r="M134" s="675">
        <v>0.1</v>
      </c>
      <c r="N134" s="675">
        <v>0.1</v>
      </c>
      <c r="O134" s="675">
        <v>0.1</v>
      </c>
      <c r="P134" s="675">
        <v>0.1</v>
      </c>
      <c r="Q134" s="675">
        <v>0.1</v>
      </c>
      <c r="R134" s="675">
        <v>0.1</v>
      </c>
      <c r="S134" s="675">
        <v>0.1</v>
      </c>
      <c r="T134" s="675">
        <v>0.1</v>
      </c>
      <c r="U134" s="675">
        <v>0.1</v>
      </c>
      <c r="V134" s="672">
        <f t="shared" si="31"/>
        <v>0.99999999999999989</v>
      </c>
      <c r="W134" s="2140">
        <v>0.17</v>
      </c>
      <c r="X134" s="290">
        <f>V134*W134</f>
        <v>0.16999999999999998</v>
      </c>
      <c r="Y134" s="2138" t="s">
        <v>1845</v>
      </c>
      <c r="Z134" s="1720"/>
      <c r="AA134" s="1721"/>
      <c r="AB134" s="2138" t="s">
        <v>1846</v>
      </c>
      <c r="AC134" s="1720"/>
      <c r="AD134" s="1721"/>
      <c r="AE134" s="2138" t="s">
        <v>1847</v>
      </c>
      <c r="AF134" s="1720"/>
      <c r="AG134" s="1721"/>
      <c r="AH134" s="2138" t="s">
        <v>1848</v>
      </c>
      <c r="AI134" s="1720"/>
      <c r="AJ134" s="1721"/>
      <c r="AK134" s="267"/>
      <c r="AL134" s="267"/>
      <c r="AM134" s="267"/>
      <c r="AN134" s="267"/>
      <c r="AO134" s="267"/>
      <c r="AP134" s="267"/>
      <c r="AQ134" s="267"/>
      <c r="AR134" s="267"/>
      <c r="AS134" s="267"/>
    </row>
    <row r="135" spans="1:45" ht="28.5" customHeight="1">
      <c r="A135" s="1653"/>
      <c r="B135" s="1679"/>
      <c r="C135" s="1679"/>
      <c r="D135" s="1722"/>
      <c r="E135" s="1722"/>
      <c r="F135" s="1722"/>
      <c r="G135" s="1648"/>
      <c r="H135" s="2043"/>
      <c r="I135" s="666" t="s">
        <v>48</v>
      </c>
      <c r="J135" s="667"/>
      <c r="K135" s="668"/>
      <c r="L135" s="669">
        <v>0.1</v>
      </c>
      <c r="M135" s="669">
        <v>0.1</v>
      </c>
      <c r="N135" s="669">
        <v>0.1</v>
      </c>
      <c r="O135" s="669">
        <v>0.1</v>
      </c>
      <c r="P135" s="669">
        <v>0.1</v>
      </c>
      <c r="Q135" s="669">
        <v>0.1</v>
      </c>
      <c r="R135" s="669">
        <v>0.1</v>
      </c>
      <c r="S135" s="669">
        <v>0.1</v>
      </c>
      <c r="T135" s="669">
        <v>0.1</v>
      </c>
      <c r="U135" s="669">
        <v>0.1</v>
      </c>
      <c r="V135" s="670">
        <f t="shared" si="31"/>
        <v>0.99999999999999989</v>
      </c>
      <c r="W135" s="2141"/>
      <c r="X135" s="297">
        <f>+V135*W134</f>
        <v>0.16999999999999998</v>
      </c>
      <c r="Y135" s="1679"/>
      <c r="Z135" s="1722"/>
      <c r="AA135" s="1648"/>
      <c r="AB135" s="1679"/>
      <c r="AC135" s="1722"/>
      <c r="AD135" s="1648"/>
      <c r="AE135" s="1679"/>
      <c r="AF135" s="1722"/>
      <c r="AG135" s="1648"/>
      <c r="AH135" s="1678"/>
      <c r="AI135" s="1715"/>
      <c r="AJ135" s="1713"/>
      <c r="AK135" s="267"/>
      <c r="AL135" s="267"/>
      <c r="AM135" s="267"/>
      <c r="AN135" s="267"/>
      <c r="AO135" s="267"/>
      <c r="AP135" s="267"/>
      <c r="AQ135" s="267"/>
      <c r="AR135" s="267"/>
      <c r="AS135" s="267"/>
    </row>
    <row r="136" spans="1:45" ht="28.5" customHeight="1">
      <c r="A136" s="1653"/>
      <c r="B136" s="2028">
        <v>5</v>
      </c>
      <c r="C136" s="2057" t="s">
        <v>1849</v>
      </c>
      <c r="D136" s="1720"/>
      <c r="E136" s="1720"/>
      <c r="F136" s="1720"/>
      <c r="G136" s="1721"/>
      <c r="H136" s="2042" t="s">
        <v>79</v>
      </c>
      <c r="I136" s="654" t="s">
        <v>47</v>
      </c>
      <c r="J136" s="734"/>
      <c r="K136" s="675">
        <v>0.05</v>
      </c>
      <c r="L136" s="675">
        <v>0.1</v>
      </c>
      <c r="M136" s="675">
        <v>0.1</v>
      </c>
      <c r="N136" s="675">
        <v>0.1</v>
      </c>
      <c r="O136" s="675">
        <v>0.1</v>
      </c>
      <c r="P136" s="675">
        <v>0.1</v>
      </c>
      <c r="Q136" s="675">
        <v>0.1</v>
      </c>
      <c r="R136" s="675">
        <v>0.1</v>
      </c>
      <c r="S136" s="675">
        <v>0.1</v>
      </c>
      <c r="T136" s="675">
        <v>0.1</v>
      </c>
      <c r="U136" s="675">
        <v>0.05</v>
      </c>
      <c r="V136" s="672">
        <f t="shared" si="31"/>
        <v>0.99999999999999989</v>
      </c>
      <c r="W136" s="2140">
        <v>0.17</v>
      </c>
      <c r="X136" s="290">
        <f>V136*W136</f>
        <v>0.16999999999999998</v>
      </c>
      <c r="Y136" s="2138" t="s">
        <v>1845</v>
      </c>
      <c r="Z136" s="1720"/>
      <c r="AA136" s="1721"/>
      <c r="AB136" s="2138" t="s">
        <v>1846</v>
      </c>
      <c r="AC136" s="1720"/>
      <c r="AD136" s="1721"/>
      <c r="AE136" s="2138" t="s">
        <v>1850</v>
      </c>
      <c r="AF136" s="1720"/>
      <c r="AG136" s="1721"/>
      <c r="AH136" s="1678"/>
      <c r="AI136" s="1715"/>
      <c r="AJ136" s="1713"/>
      <c r="AK136" s="267"/>
      <c r="AL136" s="267"/>
      <c r="AM136" s="267"/>
      <c r="AN136" s="267"/>
      <c r="AO136" s="267"/>
      <c r="AP136" s="267"/>
      <c r="AQ136" s="267"/>
      <c r="AR136" s="267"/>
      <c r="AS136" s="267"/>
    </row>
    <row r="137" spans="1:45" ht="28.5" customHeight="1">
      <c r="A137" s="1653"/>
      <c r="B137" s="1679"/>
      <c r="C137" s="1679"/>
      <c r="D137" s="1722"/>
      <c r="E137" s="1722"/>
      <c r="F137" s="1722"/>
      <c r="G137" s="1648"/>
      <c r="H137" s="2043"/>
      <c r="I137" s="666" t="s">
        <v>48</v>
      </c>
      <c r="J137" s="667"/>
      <c r="K137" s="669">
        <v>0.05</v>
      </c>
      <c r="L137" s="669">
        <v>0.1</v>
      </c>
      <c r="M137" s="669">
        <v>0.1</v>
      </c>
      <c r="N137" s="669">
        <v>0.1</v>
      </c>
      <c r="O137" s="669">
        <v>0.1</v>
      </c>
      <c r="P137" s="669">
        <v>0.1</v>
      </c>
      <c r="Q137" s="669">
        <v>0.1</v>
      </c>
      <c r="R137" s="669">
        <v>0.1</v>
      </c>
      <c r="S137" s="669">
        <v>0.1</v>
      </c>
      <c r="T137" s="669">
        <v>0.1</v>
      </c>
      <c r="U137" s="669">
        <v>0.05</v>
      </c>
      <c r="V137" s="670">
        <f t="shared" si="31"/>
        <v>0.99999999999999989</v>
      </c>
      <c r="W137" s="2141"/>
      <c r="X137" s="297">
        <f>+V137*W136</f>
        <v>0.16999999999999998</v>
      </c>
      <c r="Y137" s="1679"/>
      <c r="Z137" s="1722"/>
      <c r="AA137" s="1648"/>
      <c r="AB137" s="1679"/>
      <c r="AC137" s="1722"/>
      <c r="AD137" s="1648"/>
      <c r="AE137" s="1679"/>
      <c r="AF137" s="1722"/>
      <c r="AG137" s="1648"/>
      <c r="AH137" s="1679"/>
      <c r="AI137" s="1722"/>
      <c r="AJ137" s="1648"/>
      <c r="AK137" s="267"/>
      <c r="AL137" s="267"/>
      <c r="AM137" s="267"/>
      <c r="AN137" s="267"/>
      <c r="AO137" s="267"/>
      <c r="AP137" s="267"/>
      <c r="AQ137" s="267"/>
      <c r="AR137" s="267"/>
      <c r="AS137" s="267"/>
    </row>
    <row r="138" spans="1:45" ht="12.75" hidden="1" customHeight="1">
      <c r="A138" s="1653"/>
      <c r="B138" s="2028">
        <v>6</v>
      </c>
      <c r="C138" s="2165"/>
      <c r="D138" s="1720"/>
      <c r="E138" s="1720"/>
      <c r="F138" s="1720"/>
      <c r="G138" s="1721"/>
      <c r="H138" s="2042" t="s">
        <v>79</v>
      </c>
      <c r="I138" s="654" t="s">
        <v>47</v>
      </c>
      <c r="J138" s="734"/>
      <c r="K138" s="676"/>
      <c r="L138" s="676"/>
      <c r="M138" s="676"/>
      <c r="N138" s="676"/>
      <c r="O138" s="676"/>
      <c r="P138" s="676"/>
      <c r="Q138" s="676"/>
      <c r="R138" s="676"/>
      <c r="S138" s="676"/>
      <c r="T138" s="676"/>
      <c r="U138" s="676"/>
      <c r="V138" s="672">
        <f t="shared" si="31"/>
        <v>0</v>
      </c>
      <c r="W138" s="2140"/>
      <c r="X138" s="290">
        <f>V138*W138</f>
        <v>0</v>
      </c>
      <c r="Y138" s="2028"/>
      <c r="Z138" s="1720"/>
      <c r="AA138" s="1721"/>
      <c r="AB138" s="2028"/>
      <c r="AC138" s="1720"/>
      <c r="AD138" s="1721"/>
      <c r="AE138" s="2028"/>
      <c r="AF138" s="1720"/>
      <c r="AG138" s="1721"/>
      <c r="AH138" s="2028"/>
      <c r="AI138" s="1720"/>
      <c r="AJ138" s="1721"/>
      <c r="AK138" s="267"/>
      <c r="AL138" s="267"/>
      <c r="AM138" s="267"/>
      <c r="AN138" s="267"/>
      <c r="AO138" s="267"/>
      <c r="AP138" s="267"/>
      <c r="AQ138" s="267"/>
      <c r="AR138" s="267"/>
      <c r="AS138" s="267"/>
    </row>
    <row r="139" spans="1:45" ht="12.75" hidden="1" customHeight="1">
      <c r="A139" s="1653"/>
      <c r="B139" s="1679"/>
      <c r="C139" s="1679"/>
      <c r="D139" s="1722"/>
      <c r="E139" s="1722"/>
      <c r="F139" s="1722"/>
      <c r="G139" s="1648"/>
      <c r="H139" s="2043"/>
      <c r="I139" s="666" t="s">
        <v>48</v>
      </c>
      <c r="J139" s="738"/>
      <c r="K139" s="675"/>
      <c r="L139" s="675"/>
      <c r="M139" s="675"/>
      <c r="N139" s="675"/>
      <c r="O139" s="675"/>
      <c r="P139" s="675"/>
      <c r="Q139" s="675"/>
      <c r="R139" s="675"/>
      <c r="S139" s="675"/>
      <c r="T139" s="675"/>
      <c r="U139" s="675"/>
      <c r="V139" s="699">
        <f t="shared" si="31"/>
        <v>0</v>
      </c>
      <c r="W139" s="2141"/>
      <c r="X139" s="297">
        <f>+V139*W138</f>
        <v>0</v>
      </c>
      <c r="Y139" s="1679"/>
      <c r="Z139" s="1722"/>
      <c r="AA139" s="1648"/>
      <c r="AB139" s="1679"/>
      <c r="AC139" s="1722"/>
      <c r="AD139" s="1648"/>
      <c r="AE139" s="1679"/>
      <c r="AF139" s="1722"/>
      <c r="AG139" s="1648"/>
      <c r="AH139" s="1679"/>
      <c r="AI139" s="1722"/>
      <c r="AJ139" s="1648"/>
      <c r="AK139" s="267"/>
      <c r="AL139" s="267"/>
      <c r="AM139" s="267"/>
      <c r="AN139" s="267"/>
      <c r="AO139" s="267"/>
      <c r="AP139" s="267"/>
      <c r="AQ139" s="267"/>
      <c r="AR139" s="267"/>
      <c r="AS139" s="267"/>
    </row>
    <row r="140" spans="1:45" ht="12.75" hidden="1" customHeight="1">
      <c r="A140" s="1653"/>
      <c r="B140" s="2028">
        <v>7</v>
      </c>
      <c r="C140" s="2165"/>
      <c r="D140" s="1720"/>
      <c r="E140" s="1720"/>
      <c r="F140" s="1720"/>
      <c r="G140" s="1721"/>
      <c r="H140" s="2042" t="s">
        <v>79</v>
      </c>
      <c r="I140" s="654" t="s">
        <v>47</v>
      </c>
      <c r="J140" s="734"/>
      <c r="K140" s="676"/>
      <c r="L140" s="676"/>
      <c r="M140" s="676"/>
      <c r="N140" s="676"/>
      <c r="O140" s="676"/>
      <c r="P140" s="676"/>
      <c r="Q140" s="676"/>
      <c r="R140" s="676"/>
      <c r="S140" s="676"/>
      <c r="T140" s="676"/>
      <c r="U140" s="676"/>
      <c r="V140" s="672">
        <f t="shared" si="31"/>
        <v>0</v>
      </c>
      <c r="W140" s="2140"/>
      <c r="X140" s="290">
        <f>V140*W140</f>
        <v>0</v>
      </c>
      <c r="Y140" s="2028"/>
      <c r="Z140" s="1720"/>
      <c r="AA140" s="1721"/>
      <c r="AB140" s="2028"/>
      <c r="AC140" s="1720"/>
      <c r="AD140" s="1721"/>
      <c r="AE140" s="2028"/>
      <c r="AF140" s="1720"/>
      <c r="AG140" s="1721"/>
      <c r="AH140" s="2028"/>
      <c r="AI140" s="1720"/>
      <c r="AJ140" s="1721"/>
      <c r="AK140" s="267"/>
      <c r="AL140" s="267"/>
      <c r="AM140" s="267"/>
      <c r="AN140" s="267"/>
      <c r="AO140" s="267"/>
      <c r="AP140" s="267"/>
      <c r="AQ140" s="267"/>
      <c r="AR140" s="267"/>
      <c r="AS140" s="267"/>
    </row>
    <row r="141" spans="1:45" ht="12.75" hidden="1" customHeight="1">
      <c r="A141" s="1653"/>
      <c r="B141" s="1679"/>
      <c r="C141" s="1679"/>
      <c r="D141" s="1722"/>
      <c r="E141" s="1722"/>
      <c r="F141" s="1722"/>
      <c r="G141" s="1648"/>
      <c r="H141" s="2043"/>
      <c r="I141" s="666" t="s">
        <v>48</v>
      </c>
      <c r="J141" s="738"/>
      <c r="K141" s="675"/>
      <c r="L141" s="675"/>
      <c r="M141" s="675"/>
      <c r="N141" s="675"/>
      <c r="O141" s="675"/>
      <c r="P141" s="675"/>
      <c r="Q141" s="675"/>
      <c r="R141" s="675"/>
      <c r="S141" s="675"/>
      <c r="T141" s="675"/>
      <c r="U141" s="675"/>
      <c r="V141" s="699">
        <f t="shared" si="31"/>
        <v>0</v>
      </c>
      <c r="W141" s="2141"/>
      <c r="X141" s="297">
        <f>+V141*W140</f>
        <v>0</v>
      </c>
      <c r="Y141" s="1679"/>
      <c r="Z141" s="1722"/>
      <c r="AA141" s="1648"/>
      <c r="AB141" s="1679"/>
      <c r="AC141" s="1722"/>
      <c r="AD141" s="1648"/>
      <c r="AE141" s="1679"/>
      <c r="AF141" s="1722"/>
      <c r="AG141" s="1648"/>
      <c r="AH141" s="1679"/>
      <c r="AI141" s="1722"/>
      <c r="AJ141" s="1648"/>
      <c r="AK141" s="267"/>
      <c r="AL141" s="267"/>
      <c r="AM141" s="267"/>
      <c r="AN141" s="267"/>
      <c r="AO141" s="267"/>
      <c r="AP141" s="267"/>
      <c r="AQ141" s="267"/>
      <c r="AR141" s="267"/>
      <c r="AS141" s="267"/>
    </row>
    <row r="142" spans="1:45" ht="12.75" customHeight="1">
      <c r="A142" s="1653"/>
      <c r="B142" s="2060" t="s">
        <v>103</v>
      </c>
      <c r="C142" s="1720"/>
      <c r="D142" s="1720"/>
      <c r="E142" s="1720"/>
      <c r="F142" s="1720"/>
      <c r="G142" s="1721"/>
      <c r="H142" s="2154" t="s">
        <v>79</v>
      </c>
      <c r="I142" s="677" t="s">
        <v>47</v>
      </c>
      <c r="J142" s="678">
        <f t="shared" ref="J142:J143" si="32">+J128*W128+J130*W130+J132*W132+J134*W134+J136*W136</f>
        <v>0</v>
      </c>
      <c r="K142" s="678">
        <f t="shared" ref="K142:U142" si="33">+K128*$W128+K130*$W130+K132*$W132+K134*$W134+K136*$W136+K138*$W138+K140*$W140</f>
        <v>4.1500000000000002E-2</v>
      </c>
      <c r="L142" s="678">
        <f t="shared" si="33"/>
        <v>8.900000000000001E-2</v>
      </c>
      <c r="M142" s="678">
        <f t="shared" si="33"/>
        <v>8.900000000000001E-2</v>
      </c>
      <c r="N142" s="678">
        <f t="shared" si="33"/>
        <v>8.900000000000001E-2</v>
      </c>
      <c r="O142" s="678">
        <f t="shared" si="33"/>
        <v>0.1</v>
      </c>
      <c r="P142" s="678">
        <f t="shared" si="33"/>
        <v>0.1</v>
      </c>
      <c r="Q142" s="678">
        <f t="shared" si="33"/>
        <v>0.1</v>
      </c>
      <c r="R142" s="678">
        <f t="shared" si="33"/>
        <v>0.1</v>
      </c>
      <c r="S142" s="678">
        <f t="shared" si="33"/>
        <v>0.1</v>
      </c>
      <c r="T142" s="678">
        <f t="shared" si="33"/>
        <v>0.1</v>
      </c>
      <c r="U142" s="678">
        <f t="shared" si="33"/>
        <v>9.1499999999999998E-2</v>
      </c>
      <c r="V142" s="672">
        <f t="shared" si="31"/>
        <v>1</v>
      </c>
      <c r="W142" s="2144">
        <f>SUM(W128:W141)</f>
        <v>1</v>
      </c>
      <c r="X142" s="290">
        <f>V142*W142</f>
        <v>1</v>
      </c>
      <c r="Y142" s="2034"/>
      <c r="Z142" s="1720"/>
      <c r="AA142" s="1721"/>
      <c r="AB142" s="2034"/>
      <c r="AC142" s="1720"/>
      <c r="AD142" s="1721"/>
      <c r="AE142" s="2034"/>
      <c r="AF142" s="1720"/>
      <c r="AG142" s="1721"/>
      <c r="AH142" s="2034"/>
      <c r="AI142" s="1720"/>
      <c r="AJ142" s="1872"/>
      <c r="AK142" s="267"/>
      <c r="AL142" s="267"/>
      <c r="AM142" s="267"/>
      <c r="AN142" s="267"/>
      <c r="AO142" s="267"/>
      <c r="AP142" s="267"/>
      <c r="AQ142" s="267"/>
      <c r="AR142" s="267"/>
      <c r="AS142" s="267"/>
    </row>
    <row r="143" spans="1:45" ht="12.75" customHeight="1">
      <c r="A143" s="1654"/>
      <c r="B143" s="1696"/>
      <c r="C143" s="1666"/>
      <c r="D143" s="1666"/>
      <c r="E143" s="1666"/>
      <c r="F143" s="1666"/>
      <c r="G143" s="1651"/>
      <c r="H143" s="2166"/>
      <c r="I143" s="741" t="s">
        <v>48</v>
      </c>
      <c r="J143" s="678">
        <f t="shared" si="32"/>
        <v>0</v>
      </c>
      <c r="K143" s="678">
        <f t="shared" ref="K143:U143" si="34">+K129*$W128+K131*$W130+K133*$W132+K135*$W134+K137*$W136+K139*$W138+K141*$W140</f>
        <v>3.4372E-2</v>
      </c>
      <c r="L143" s="678">
        <f t="shared" si="34"/>
        <v>7.5800000000000006E-2</v>
      </c>
      <c r="M143" s="678">
        <f t="shared" si="34"/>
        <v>9.0319999999999998E-2</v>
      </c>
      <c r="N143" s="678">
        <f t="shared" si="34"/>
        <v>8.3720000000000003E-2</v>
      </c>
      <c r="O143" s="678">
        <f t="shared" si="34"/>
        <v>0.1</v>
      </c>
      <c r="P143" s="678">
        <f t="shared" si="34"/>
        <v>9.3180000000000013E-2</v>
      </c>
      <c r="Q143" s="678">
        <f t="shared" si="34"/>
        <v>9.5380000000000006E-2</v>
      </c>
      <c r="R143" s="678">
        <f t="shared" si="34"/>
        <v>9.4346000000000013E-2</v>
      </c>
      <c r="S143" s="678">
        <f t="shared" si="34"/>
        <v>9.9120000000000014E-2</v>
      </c>
      <c r="T143" s="678">
        <f t="shared" si="34"/>
        <v>9.6700000000000008E-2</v>
      </c>
      <c r="U143" s="678">
        <f t="shared" si="34"/>
        <v>8.9717999999999992E-2</v>
      </c>
      <c r="V143" s="744">
        <f t="shared" si="31"/>
        <v>0.95265600000000006</v>
      </c>
      <c r="W143" s="2173"/>
      <c r="X143" s="745">
        <f>+V143*W142</f>
        <v>0.95265600000000006</v>
      </c>
      <c r="Y143" s="1696"/>
      <c r="Z143" s="1666"/>
      <c r="AA143" s="1651"/>
      <c r="AB143" s="1696"/>
      <c r="AC143" s="1666"/>
      <c r="AD143" s="1651"/>
      <c r="AE143" s="1696"/>
      <c r="AF143" s="1666"/>
      <c r="AG143" s="1651"/>
      <c r="AH143" s="1696"/>
      <c r="AI143" s="1666"/>
      <c r="AJ143" s="1841"/>
      <c r="AK143" s="267"/>
      <c r="AL143" s="267"/>
      <c r="AM143" s="267"/>
      <c r="AN143" s="267"/>
      <c r="AO143" s="267"/>
      <c r="AP143" s="267"/>
      <c r="AQ143" s="267"/>
      <c r="AR143" s="267"/>
      <c r="AS143" s="267"/>
    </row>
    <row r="144" spans="1:45" ht="12.75" customHeight="1">
      <c r="A144" s="2048" t="s">
        <v>107</v>
      </c>
      <c r="B144" s="1664"/>
      <c r="C144" s="261" t="s">
        <v>108</v>
      </c>
      <c r="D144" s="261" t="s">
        <v>109</v>
      </c>
      <c r="E144" s="261" t="s">
        <v>28</v>
      </c>
      <c r="F144" s="261" t="s">
        <v>110</v>
      </c>
      <c r="G144" s="830" t="s">
        <v>111</v>
      </c>
      <c r="H144" s="2080" t="s">
        <v>112</v>
      </c>
      <c r="I144" s="1866"/>
      <c r="J144" s="261" t="s">
        <v>63</v>
      </c>
      <c r="K144" s="261" t="s">
        <v>64</v>
      </c>
      <c r="L144" s="261" t="s">
        <v>65</v>
      </c>
      <c r="M144" s="261" t="s">
        <v>66</v>
      </c>
      <c r="N144" s="261" t="s">
        <v>67</v>
      </c>
      <c r="O144" s="261" t="s">
        <v>68</v>
      </c>
      <c r="P144" s="261" t="s">
        <v>69</v>
      </c>
      <c r="Q144" s="261" t="s">
        <v>70</v>
      </c>
      <c r="R144" s="261" t="s">
        <v>71</v>
      </c>
      <c r="S144" s="261" t="s">
        <v>72</v>
      </c>
      <c r="T144" s="261" t="s">
        <v>73</v>
      </c>
      <c r="U144" s="261" t="s">
        <v>74</v>
      </c>
      <c r="V144" s="261" t="s">
        <v>75</v>
      </c>
      <c r="W144" s="261" t="s">
        <v>76</v>
      </c>
      <c r="X144" s="261" t="s">
        <v>77</v>
      </c>
      <c r="Y144" s="2080" t="s">
        <v>113</v>
      </c>
      <c r="Z144" s="1863"/>
      <c r="AA144" s="1866"/>
      <c r="AB144" s="2080" t="s">
        <v>117</v>
      </c>
      <c r="AC144" s="1863"/>
      <c r="AD144" s="1866"/>
      <c r="AE144" s="2080" t="s">
        <v>427</v>
      </c>
      <c r="AF144" s="1863"/>
      <c r="AG144" s="1866"/>
      <c r="AH144" s="2080" t="s">
        <v>125</v>
      </c>
      <c r="AI144" s="1863"/>
      <c r="AJ144" s="1864"/>
      <c r="AK144" s="267"/>
      <c r="AL144" s="267"/>
      <c r="AM144" s="267"/>
      <c r="AN144" s="267"/>
      <c r="AO144" s="267"/>
      <c r="AP144" s="267"/>
      <c r="AQ144" s="267"/>
      <c r="AR144" s="267"/>
      <c r="AS144" s="267"/>
    </row>
    <row r="145" spans="1:45" ht="43.5" customHeight="1">
      <c r="A145" s="1796"/>
      <c r="B145" s="1713"/>
      <c r="C145" s="2156" t="s">
        <v>1584</v>
      </c>
      <c r="D145" s="2156" t="s">
        <v>298</v>
      </c>
      <c r="E145" s="2167" t="s">
        <v>1429</v>
      </c>
      <c r="F145" s="2072" t="s">
        <v>1878</v>
      </c>
      <c r="G145" s="2046" t="s">
        <v>300</v>
      </c>
      <c r="H145" s="2169" t="s">
        <v>47</v>
      </c>
      <c r="I145" s="2170"/>
      <c r="J145" s="734">
        <v>8.3333333333333343E-2</v>
      </c>
      <c r="K145" s="676">
        <v>8.3333333333333343E-2</v>
      </c>
      <c r="L145" s="676">
        <v>8.3333333333333343E-2</v>
      </c>
      <c r="M145" s="676">
        <v>8.3333333333333343E-2</v>
      </c>
      <c r="N145" s="676">
        <v>8.3333333333333343E-2</v>
      </c>
      <c r="O145" s="676">
        <v>8.3333333333333343E-2</v>
      </c>
      <c r="P145" s="676">
        <v>8.3333333333333343E-2</v>
      </c>
      <c r="Q145" s="676">
        <v>8.3333333333333343E-2</v>
      </c>
      <c r="R145" s="676">
        <v>8.3333333333333343E-2</v>
      </c>
      <c r="S145" s="676">
        <v>8.3333333333333343E-2</v>
      </c>
      <c r="T145" s="676">
        <v>8.3333333333333343E-2</v>
      </c>
      <c r="U145" s="676">
        <v>8.3333333333333343E-2</v>
      </c>
      <c r="V145" s="730">
        <f t="shared" ref="V145:V146" si="35">SUM(J145:U145)</f>
        <v>1.0000000000000002</v>
      </c>
      <c r="W145" s="2039">
        <v>0.05</v>
      </c>
      <c r="X145" s="730">
        <f>+(V145/V145)*W145</f>
        <v>0.05</v>
      </c>
      <c r="Y145" s="2138" t="s">
        <v>1888</v>
      </c>
      <c r="Z145" s="1720"/>
      <c r="AA145" s="1721"/>
      <c r="AB145" s="2138" t="s">
        <v>1890</v>
      </c>
      <c r="AC145" s="1720"/>
      <c r="AD145" s="1721"/>
      <c r="AE145" s="2138" t="s">
        <v>1891</v>
      </c>
      <c r="AF145" s="1720"/>
      <c r="AG145" s="1721"/>
      <c r="AH145" s="2138" t="s">
        <v>1892</v>
      </c>
      <c r="AI145" s="1720"/>
      <c r="AJ145" s="1721"/>
      <c r="AK145" s="267"/>
      <c r="AL145" s="267"/>
      <c r="AM145" s="267"/>
      <c r="AN145" s="267"/>
      <c r="AO145" s="267"/>
      <c r="AP145" s="267"/>
      <c r="AQ145" s="267"/>
      <c r="AR145" s="267"/>
      <c r="AS145" s="267"/>
    </row>
    <row r="146" spans="1:45" ht="43.5" customHeight="1">
      <c r="A146" s="2062"/>
      <c r="B146" s="1648"/>
      <c r="C146" s="2141"/>
      <c r="D146" s="2141"/>
      <c r="E146" s="2168"/>
      <c r="F146" s="1619"/>
      <c r="G146" s="1619"/>
      <c r="H146" s="2171" t="s">
        <v>78</v>
      </c>
      <c r="I146" s="2172"/>
      <c r="J146" s="667">
        <v>8.3333333333333343E-2</v>
      </c>
      <c r="K146" s="668">
        <v>8.3333333333333343E-2</v>
      </c>
      <c r="L146" s="668">
        <v>8.3333333333333343E-2</v>
      </c>
      <c r="M146" s="668">
        <v>8.3333333333333343E-2</v>
      </c>
      <c r="N146" s="668">
        <v>8.3333333333333343E-2</v>
      </c>
      <c r="O146" s="668">
        <v>8.3333333333333343E-2</v>
      </c>
      <c r="P146" s="669">
        <v>8.3299999999999999E-2</v>
      </c>
      <c r="Q146" s="669">
        <v>8.3299999999999999E-2</v>
      </c>
      <c r="R146" s="669">
        <v>8.3299999999999999E-2</v>
      </c>
      <c r="S146" s="669">
        <v>8.3299999999999999E-2</v>
      </c>
      <c r="T146" s="669">
        <v>8.3299999999999999E-2</v>
      </c>
      <c r="U146" s="669">
        <v>8.3500000000000005E-2</v>
      </c>
      <c r="V146" s="733">
        <f t="shared" si="35"/>
        <v>1.0000000000000002</v>
      </c>
      <c r="W146" s="1619"/>
      <c r="X146" s="730">
        <f>+V146/V145*W145</f>
        <v>0.05</v>
      </c>
      <c r="Y146" s="1679"/>
      <c r="Z146" s="1722"/>
      <c r="AA146" s="1648"/>
      <c r="AB146" s="1679"/>
      <c r="AC146" s="1722"/>
      <c r="AD146" s="1648"/>
      <c r="AE146" s="1679"/>
      <c r="AF146" s="1722"/>
      <c r="AG146" s="1648"/>
      <c r="AH146" s="1679"/>
      <c r="AI146" s="1722"/>
      <c r="AJ146" s="1648"/>
      <c r="AK146" s="267"/>
      <c r="AL146" s="267"/>
      <c r="AM146" s="267"/>
      <c r="AN146" s="267"/>
      <c r="AO146" s="267"/>
      <c r="AP146" s="267"/>
      <c r="AQ146" s="267"/>
      <c r="AR146" s="267"/>
      <c r="AS146" s="267"/>
    </row>
    <row r="147" spans="1:45" ht="12.75" customHeight="1">
      <c r="A147" s="2063" t="s">
        <v>1897</v>
      </c>
      <c r="B147" s="2174" t="s">
        <v>34</v>
      </c>
      <c r="C147" s="2175"/>
      <c r="D147" s="2175"/>
      <c r="E147" s="2175"/>
      <c r="F147" s="2175"/>
      <c r="G147" s="2175"/>
      <c r="H147" s="2175"/>
      <c r="I147" s="2175"/>
      <c r="J147" s="2175"/>
      <c r="K147" s="2175"/>
      <c r="L147" s="2175"/>
      <c r="M147" s="2175"/>
      <c r="N147" s="2175"/>
      <c r="O147" s="2175"/>
      <c r="P147" s="2175"/>
      <c r="Q147" s="2175"/>
      <c r="R147" s="2175"/>
      <c r="S147" s="2175"/>
      <c r="T147" s="2175"/>
      <c r="U147" s="2175"/>
      <c r="V147" s="2175"/>
      <c r="W147" s="2175"/>
      <c r="X147" s="2175"/>
      <c r="Y147" s="2175"/>
      <c r="Z147" s="2175"/>
      <c r="AA147" s="2175"/>
      <c r="AB147" s="2175"/>
      <c r="AC147" s="2175"/>
      <c r="AD147" s="2175"/>
      <c r="AE147" s="2175"/>
      <c r="AF147" s="2175"/>
      <c r="AG147" s="2175"/>
      <c r="AH147" s="2175"/>
      <c r="AI147" s="2175"/>
      <c r="AJ147" s="2176"/>
      <c r="AK147" s="267"/>
      <c r="AL147" s="267"/>
      <c r="AM147" s="267"/>
      <c r="AN147" s="267"/>
      <c r="AO147" s="267"/>
      <c r="AP147" s="267"/>
      <c r="AQ147" s="267"/>
      <c r="AR147" s="267"/>
      <c r="AS147" s="267"/>
    </row>
    <row r="148" spans="1:45" ht="42.75" customHeight="1">
      <c r="A148" s="1653"/>
      <c r="B148" s="2028">
        <v>1</v>
      </c>
      <c r="C148" s="2057" t="s">
        <v>1900</v>
      </c>
      <c r="D148" s="1720"/>
      <c r="E148" s="1720"/>
      <c r="F148" s="1720"/>
      <c r="G148" s="1721"/>
      <c r="H148" s="2042" t="s">
        <v>79</v>
      </c>
      <c r="I148" s="654" t="s">
        <v>47</v>
      </c>
      <c r="J148" s="734">
        <v>8.3333333333333343E-2</v>
      </c>
      <c r="K148" s="676">
        <v>8.3333333333333343E-2</v>
      </c>
      <c r="L148" s="676">
        <v>8.3333333333333343E-2</v>
      </c>
      <c r="M148" s="676">
        <v>8.3333333333333343E-2</v>
      </c>
      <c r="N148" s="676">
        <v>8.3333333333333343E-2</v>
      </c>
      <c r="O148" s="676">
        <v>8.3333333333333343E-2</v>
      </c>
      <c r="P148" s="676">
        <v>8.3333333333333343E-2</v>
      </c>
      <c r="Q148" s="676">
        <v>8.3333333333333343E-2</v>
      </c>
      <c r="R148" s="676">
        <v>8.3333333333333343E-2</v>
      </c>
      <c r="S148" s="676">
        <v>8.3333333333333343E-2</v>
      </c>
      <c r="T148" s="676">
        <v>8.3333333333333343E-2</v>
      </c>
      <c r="U148" s="676">
        <v>8.3333333333333343E-2</v>
      </c>
      <c r="V148" s="672">
        <f t="shared" ref="V148:V163" si="36">SUM(J148:U148)</f>
        <v>1.0000000000000002</v>
      </c>
      <c r="W148" s="2140">
        <v>1</v>
      </c>
      <c r="X148" s="290">
        <f>V148*W148</f>
        <v>1.0000000000000002</v>
      </c>
      <c r="Y148" s="2138" t="s">
        <v>1902</v>
      </c>
      <c r="Z148" s="1720"/>
      <c r="AA148" s="1721"/>
      <c r="AB148" s="2138" t="s">
        <v>1890</v>
      </c>
      <c r="AC148" s="1720"/>
      <c r="AD148" s="1721"/>
      <c r="AE148" s="2138" t="s">
        <v>1891</v>
      </c>
      <c r="AF148" s="1720"/>
      <c r="AG148" s="1721"/>
      <c r="AH148" s="2138" t="s">
        <v>1903</v>
      </c>
      <c r="AI148" s="1720"/>
      <c r="AJ148" s="1721"/>
      <c r="AK148" s="267"/>
      <c r="AL148" s="267"/>
      <c r="AM148" s="267"/>
      <c r="AN148" s="267"/>
      <c r="AO148" s="267"/>
      <c r="AP148" s="267"/>
      <c r="AQ148" s="267"/>
      <c r="AR148" s="267"/>
      <c r="AS148" s="267"/>
    </row>
    <row r="149" spans="1:45" ht="42.75" customHeight="1">
      <c r="A149" s="1653"/>
      <c r="B149" s="1679"/>
      <c r="C149" s="1679"/>
      <c r="D149" s="1722"/>
      <c r="E149" s="1722"/>
      <c r="F149" s="1722"/>
      <c r="G149" s="1648"/>
      <c r="H149" s="2043"/>
      <c r="I149" s="666" t="s">
        <v>48</v>
      </c>
      <c r="J149" s="749">
        <v>8.3299999999999999E-2</v>
      </c>
      <c r="K149" s="749">
        <v>8.3299999999999999E-2</v>
      </c>
      <c r="L149" s="749">
        <v>8.3299999999999999E-2</v>
      </c>
      <c r="M149" s="749">
        <v>8.3299999999999999E-2</v>
      </c>
      <c r="N149" s="749">
        <v>8.3299999999999999E-2</v>
      </c>
      <c r="O149" s="749">
        <v>8.3299999999999999E-2</v>
      </c>
      <c r="P149" s="749">
        <v>8.3299999999999999E-2</v>
      </c>
      <c r="Q149" s="749">
        <v>8.3299999999999999E-2</v>
      </c>
      <c r="R149" s="669">
        <v>8.3299999999999999E-2</v>
      </c>
      <c r="S149" s="669">
        <v>8.3299999999999999E-2</v>
      </c>
      <c r="T149" s="669">
        <v>8.3299999999999999E-2</v>
      </c>
      <c r="U149" s="669">
        <v>8.3699999999999997E-2</v>
      </c>
      <c r="V149" s="670">
        <f t="shared" si="36"/>
        <v>1</v>
      </c>
      <c r="W149" s="2141"/>
      <c r="X149" s="297">
        <f>+V149*W148</f>
        <v>1</v>
      </c>
      <c r="Y149" s="1679"/>
      <c r="Z149" s="1722"/>
      <c r="AA149" s="1648"/>
      <c r="AB149" s="1679"/>
      <c r="AC149" s="1722"/>
      <c r="AD149" s="1648"/>
      <c r="AE149" s="1679"/>
      <c r="AF149" s="1722"/>
      <c r="AG149" s="1648"/>
      <c r="AH149" s="1679"/>
      <c r="AI149" s="1722"/>
      <c r="AJ149" s="1648"/>
      <c r="AK149" s="267"/>
      <c r="AL149" s="267"/>
      <c r="AM149" s="267"/>
      <c r="AN149" s="267"/>
      <c r="AO149" s="267"/>
      <c r="AP149" s="267"/>
      <c r="AQ149" s="267"/>
      <c r="AR149" s="267"/>
      <c r="AS149" s="267"/>
    </row>
    <row r="150" spans="1:45" ht="12.75" hidden="1" customHeight="1">
      <c r="A150" s="1653"/>
      <c r="B150" s="2028">
        <v>2</v>
      </c>
      <c r="C150" s="2165"/>
      <c r="D150" s="1720"/>
      <c r="E150" s="1720"/>
      <c r="F150" s="1720"/>
      <c r="G150" s="1721"/>
      <c r="H150" s="2042" t="s">
        <v>79</v>
      </c>
      <c r="I150" s="654" t="s">
        <v>47</v>
      </c>
      <c r="J150" s="734"/>
      <c r="K150" s="676"/>
      <c r="L150" s="676"/>
      <c r="M150" s="676"/>
      <c r="N150" s="676"/>
      <c r="O150" s="676"/>
      <c r="P150" s="676"/>
      <c r="Q150" s="676"/>
      <c r="R150" s="676"/>
      <c r="S150" s="676"/>
      <c r="T150" s="676"/>
      <c r="U150" s="676"/>
      <c r="V150" s="672">
        <f t="shared" si="36"/>
        <v>0</v>
      </c>
      <c r="W150" s="2140"/>
      <c r="X150" s="290">
        <f>V150*W150</f>
        <v>0</v>
      </c>
      <c r="Y150" s="2028"/>
      <c r="Z150" s="1720"/>
      <c r="AA150" s="1721"/>
      <c r="AB150" s="2028"/>
      <c r="AC150" s="1720"/>
      <c r="AD150" s="1721"/>
      <c r="AE150" s="2028"/>
      <c r="AF150" s="1720"/>
      <c r="AG150" s="1721"/>
      <c r="AH150" s="2028"/>
      <c r="AI150" s="1720"/>
      <c r="AJ150" s="1872"/>
      <c r="AK150" s="267"/>
      <c r="AL150" s="267"/>
      <c r="AM150" s="267"/>
      <c r="AN150" s="267"/>
      <c r="AO150" s="267"/>
      <c r="AP150" s="267"/>
      <c r="AQ150" s="267"/>
      <c r="AR150" s="267"/>
      <c r="AS150" s="267"/>
    </row>
    <row r="151" spans="1:45" ht="12.75" hidden="1" customHeight="1">
      <c r="A151" s="1653"/>
      <c r="B151" s="1679"/>
      <c r="C151" s="1679"/>
      <c r="D151" s="1722"/>
      <c r="E151" s="1722"/>
      <c r="F151" s="1722"/>
      <c r="G151" s="1648"/>
      <c r="H151" s="2043"/>
      <c r="I151" s="666" t="s">
        <v>48</v>
      </c>
      <c r="J151" s="738"/>
      <c r="K151" s="675"/>
      <c r="L151" s="675"/>
      <c r="M151" s="675"/>
      <c r="N151" s="675"/>
      <c r="O151" s="675"/>
      <c r="P151" s="675"/>
      <c r="Q151" s="675"/>
      <c r="R151" s="675"/>
      <c r="S151" s="675"/>
      <c r="T151" s="675"/>
      <c r="U151" s="675"/>
      <c r="V151" s="699">
        <f t="shared" si="36"/>
        <v>0</v>
      </c>
      <c r="W151" s="2141"/>
      <c r="X151" s="297">
        <f>+V151*W150</f>
        <v>0</v>
      </c>
      <c r="Y151" s="1679"/>
      <c r="Z151" s="1722"/>
      <c r="AA151" s="1648"/>
      <c r="AB151" s="1679"/>
      <c r="AC151" s="1722"/>
      <c r="AD151" s="1648"/>
      <c r="AE151" s="1679"/>
      <c r="AF151" s="1722"/>
      <c r="AG151" s="1648"/>
      <c r="AH151" s="1679"/>
      <c r="AI151" s="1722"/>
      <c r="AJ151" s="2067"/>
      <c r="AK151" s="267"/>
      <c r="AL151" s="267"/>
      <c r="AM151" s="267"/>
      <c r="AN151" s="267"/>
      <c r="AO151" s="267"/>
      <c r="AP151" s="267"/>
      <c r="AQ151" s="267"/>
      <c r="AR151" s="267"/>
      <c r="AS151" s="267"/>
    </row>
    <row r="152" spans="1:45" ht="12.75" hidden="1" customHeight="1">
      <c r="A152" s="1653"/>
      <c r="B152" s="2028">
        <v>3</v>
      </c>
      <c r="C152" s="2165"/>
      <c r="D152" s="1720"/>
      <c r="E152" s="1720"/>
      <c r="F152" s="1720"/>
      <c r="G152" s="1721"/>
      <c r="H152" s="2042" t="s">
        <v>79</v>
      </c>
      <c r="I152" s="654" t="s">
        <v>47</v>
      </c>
      <c r="J152" s="734"/>
      <c r="K152" s="676"/>
      <c r="L152" s="676"/>
      <c r="M152" s="676"/>
      <c r="N152" s="676"/>
      <c r="O152" s="676"/>
      <c r="P152" s="676"/>
      <c r="Q152" s="676"/>
      <c r="R152" s="676"/>
      <c r="S152" s="676"/>
      <c r="T152" s="676"/>
      <c r="U152" s="676"/>
      <c r="V152" s="672">
        <f t="shared" si="36"/>
        <v>0</v>
      </c>
      <c r="W152" s="2140"/>
      <c r="X152" s="290">
        <f>V152*W152</f>
        <v>0</v>
      </c>
      <c r="Y152" s="2028"/>
      <c r="Z152" s="1720"/>
      <c r="AA152" s="1721"/>
      <c r="AB152" s="2028"/>
      <c r="AC152" s="1720"/>
      <c r="AD152" s="1721"/>
      <c r="AE152" s="2028"/>
      <c r="AF152" s="1720"/>
      <c r="AG152" s="1721"/>
      <c r="AH152" s="2028"/>
      <c r="AI152" s="1720"/>
      <c r="AJ152" s="1872"/>
      <c r="AK152" s="267"/>
      <c r="AL152" s="267"/>
      <c r="AM152" s="267"/>
      <c r="AN152" s="267"/>
      <c r="AO152" s="267"/>
      <c r="AP152" s="267"/>
      <c r="AQ152" s="267"/>
      <c r="AR152" s="267"/>
      <c r="AS152" s="267"/>
    </row>
    <row r="153" spans="1:45" ht="12.75" hidden="1" customHeight="1">
      <c r="A153" s="1653"/>
      <c r="B153" s="1679"/>
      <c r="C153" s="1679"/>
      <c r="D153" s="1722"/>
      <c r="E153" s="1722"/>
      <c r="F153" s="1722"/>
      <c r="G153" s="1648"/>
      <c r="H153" s="2043"/>
      <c r="I153" s="666" t="s">
        <v>48</v>
      </c>
      <c r="J153" s="738"/>
      <c r="K153" s="675"/>
      <c r="L153" s="675"/>
      <c r="M153" s="675"/>
      <c r="N153" s="675"/>
      <c r="O153" s="675"/>
      <c r="P153" s="675"/>
      <c r="Q153" s="675"/>
      <c r="R153" s="675"/>
      <c r="S153" s="675"/>
      <c r="T153" s="675"/>
      <c r="U153" s="675"/>
      <c r="V153" s="699">
        <f t="shared" si="36"/>
        <v>0</v>
      </c>
      <c r="W153" s="2141"/>
      <c r="X153" s="297">
        <f>+V153*W152</f>
        <v>0</v>
      </c>
      <c r="Y153" s="1679"/>
      <c r="Z153" s="1722"/>
      <c r="AA153" s="1648"/>
      <c r="AB153" s="1679"/>
      <c r="AC153" s="1722"/>
      <c r="AD153" s="1648"/>
      <c r="AE153" s="1679"/>
      <c r="AF153" s="1722"/>
      <c r="AG153" s="1648"/>
      <c r="AH153" s="1679"/>
      <c r="AI153" s="1722"/>
      <c r="AJ153" s="2067"/>
      <c r="AK153" s="267"/>
      <c r="AL153" s="267"/>
      <c r="AM153" s="267"/>
      <c r="AN153" s="267"/>
      <c r="AO153" s="267"/>
      <c r="AP153" s="267"/>
      <c r="AQ153" s="267"/>
      <c r="AR153" s="267"/>
      <c r="AS153" s="267"/>
    </row>
    <row r="154" spans="1:45" ht="12.75" hidden="1" customHeight="1">
      <c r="A154" s="1653"/>
      <c r="B154" s="2028">
        <v>4</v>
      </c>
      <c r="C154" s="2165"/>
      <c r="D154" s="1720"/>
      <c r="E154" s="1720"/>
      <c r="F154" s="1720"/>
      <c r="G154" s="1721"/>
      <c r="H154" s="2042" t="s">
        <v>79</v>
      </c>
      <c r="I154" s="654" t="s">
        <v>47</v>
      </c>
      <c r="J154" s="734"/>
      <c r="K154" s="676"/>
      <c r="L154" s="676"/>
      <c r="M154" s="676"/>
      <c r="N154" s="676"/>
      <c r="O154" s="676"/>
      <c r="P154" s="676"/>
      <c r="Q154" s="676"/>
      <c r="R154" s="676"/>
      <c r="S154" s="676"/>
      <c r="T154" s="676"/>
      <c r="U154" s="676"/>
      <c r="V154" s="672">
        <f t="shared" si="36"/>
        <v>0</v>
      </c>
      <c r="W154" s="2140"/>
      <c r="X154" s="290">
        <f>V154*W154</f>
        <v>0</v>
      </c>
      <c r="Y154" s="2028"/>
      <c r="Z154" s="1720"/>
      <c r="AA154" s="1721"/>
      <c r="AB154" s="2028"/>
      <c r="AC154" s="1720"/>
      <c r="AD154" s="1721"/>
      <c r="AE154" s="2028"/>
      <c r="AF154" s="1720"/>
      <c r="AG154" s="1721"/>
      <c r="AH154" s="2028"/>
      <c r="AI154" s="1720"/>
      <c r="AJ154" s="1872"/>
      <c r="AK154" s="267"/>
      <c r="AL154" s="267"/>
      <c r="AM154" s="267"/>
      <c r="AN154" s="267"/>
      <c r="AO154" s="267"/>
      <c r="AP154" s="267"/>
      <c r="AQ154" s="267"/>
      <c r="AR154" s="267"/>
      <c r="AS154" s="267"/>
    </row>
    <row r="155" spans="1:45" ht="12.75" hidden="1" customHeight="1">
      <c r="A155" s="1653"/>
      <c r="B155" s="1679"/>
      <c r="C155" s="1679"/>
      <c r="D155" s="1722"/>
      <c r="E155" s="1722"/>
      <c r="F155" s="1722"/>
      <c r="G155" s="1648"/>
      <c r="H155" s="2043"/>
      <c r="I155" s="666" t="s">
        <v>48</v>
      </c>
      <c r="J155" s="738"/>
      <c r="K155" s="675"/>
      <c r="L155" s="675"/>
      <c r="M155" s="675"/>
      <c r="N155" s="675"/>
      <c r="O155" s="675"/>
      <c r="P155" s="675"/>
      <c r="Q155" s="675"/>
      <c r="R155" s="675"/>
      <c r="S155" s="675"/>
      <c r="T155" s="675"/>
      <c r="U155" s="675"/>
      <c r="V155" s="699">
        <f t="shared" si="36"/>
        <v>0</v>
      </c>
      <c r="W155" s="2141"/>
      <c r="X155" s="297">
        <f>+V155*W154</f>
        <v>0</v>
      </c>
      <c r="Y155" s="1679"/>
      <c r="Z155" s="1722"/>
      <c r="AA155" s="1648"/>
      <c r="AB155" s="1679"/>
      <c r="AC155" s="1722"/>
      <c r="AD155" s="1648"/>
      <c r="AE155" s="1679"/>
      <c r="AF155" s="1722"/>
      <c r="AG155" s="1648"/>
      <c r="AH155" s="1679"/>
      <c r="AI155" s="1722"/>
      <c r="AJ155" s="2067"/>
      <c r="AK155" s="267"/>
      <c r="AL155" s="267"/>
      <c r="AM155" s="267"/>
      <c r="AN155" s="267"/>
      <c r="AO155" s="267"/>
      <c r="AP155" s="267"/>
      <c r="AQ155" s="267"/>
      <c r="AR155" s="267"/>
      <c r="AS155" s="267"/>
    </row>
    <row r="156" spans="1:45" ht="12.75" hidden="1" customHeight="1">
      <c r="A156" s="1653"/>
      <c r="B156" s="2028">
        <v>5</v>
      </c>
      <c r="C156" s="2165"/>
      <c r="D156" s="1720"/>
      <c r="E156" s="1720"/>
      <c r="F156" s="1720"/>
      <c r="G156" s="1721"/>
      <c r="H156" s="2042" t="s">
        <v>79</v>
      </c>
      <c r="I156" s="654" t="s">
        <v>47</v>
      </c>
      <c r="J156" s="734"/>
      <c r="K156" s="676"/>
      <c r="L156" s="676"/>
      <c r="M156" s="676"/>
      <c r="N156" s="676"/>
      <c r="O156" s="676"/>
      <c r="P156" s="676"/>
      <c r="Q156" s="676"/>
      <c r="R156" s="676"/>
      <c r="S156" s="676"/>
      <c r="T156" s="676"/>
      <c r="U156" s="676"/>
      <c r="V156" s="672">
        <f t="shared" si="36"/>
        <v>0</v>
      </c>
      <c r="W156" s="2140"/>
      <c r="X156" s="290">
        <f>V156*W156</f>
        <v>0</v>
      </c>
      <c r="Y156" s="2028"/>
      <c r="Z156" s="1720"/>
      <c r="AA156" s="1721"/>
      <c r="AB156" s="2028"/>
      <c r="AC156" s="1720"/>
      <c r="AD156" s="1721"/>
      <c r="AE156" s="2028"/>
      <c r="AF156" s="1720"/>
      <c r="AG156" s="1721"/>
      <c r="AH156" s="2028"/>
      <c r="AI156" s="1720"/>
      <c r="AJ156" s="1872"/>
      <c r="AK156" s="267"/>
      <c r="AL156" s="267"/>
      <c r="AM156" s="267"/>
      <c r="AN156" s="267"/>
      <c r="AO156" s="267"/>
      <c r="AP156" s="267"/>
      <c r="AQ156" s="267"/>
      <c r="AR156" s="267"/>
      <c r="AS156" s="267"/>
    </row>
    <row r="157" spans="1:45" ht="12.75" hidden="1" customHeight="1">
      <c r="A157" s="1653"/>
      <c r="B157" s="1679"/>
      <c r="C157" s="1679"/>
      <c r="D157" s="1722"/>
      <c r="E157" s="1722"/>
      <c r="F157" s="1722"/>
      <c r="G157" s="1648"/>
      <c r="H157" s="2043"/>
      <c r="I157" s="666" t="s">
        <v>48</v>
      </c>
      <c r="J157" s="738"/>
      <c r="K157" s="675"/>
      <c r="L157" s="675"/>
      <c r="M157" s="675"/>
      <c r="N157" s="675"/>
      <c r="O157" s="675"/>
      <c r="P157" s="675"/>
      <c r="Q157" s="675"/>
      <c r="R157" s="675"/>
      <c r="S157" s="675"/>
      <c r="T157" s="675"/>
      <c r="U157" s="675"/>
      <c r="V157" s="699">
        <f t="shared" si="36"/>
        <v>0</v>
      </c>
      <c r="W157" s="2141"/>
      <c r="X157" s="297">
        <f>+V157*W156</f>
        <v>0</v>
      </c>
      <c r="Y157" s="1679"/>
      <c r="Z157" s="1722"/>
      <c r="AA157" s="1648"/>
      <c r="AB157" s="1679"/>
      <c r="AC157" s="1722"/>
      <c r="AD157" s="1648"/>
      <c r="AE157" s="1679"/>
      <c r="AF157" s="1722"/>
      <c r="AG157" s="1648"/>
      <c r="AH157" s="1679"/>
      <c r="AI157" s="1722"/>
      <c r="AJ157" s="2067"/>
      <c r="AK157" s="267"/>
      <c r="AL157" s="267"/>
      <c r="AM157" s="267"/>
      <c r="AN157" s="267"/>
      <c r="AO157" s="267"/>
      <c r="AP157" s="267"/>
      <c r="AQ157" s="267"/>
      <c r="AR157" s="267"/>
      <c r="AS157" s="267"/>
    </row>
    <row r="158" spans="1:45" ht="12.75" hidden="1" customHeight="1">
      <c r="A158" s="1653"/>
      <c r="B158" s="2028">
        <v>6</v>
      </c>
      <c r="C158" s="2165"/>
      <c r="D158" s="1720"/>
      <c r="E158" s="1720"/>
      <c r="F158" s="1720"/>
      <c r="G158" s="1721"/>
      <c r="H158" s="2042" t="s">
        <v>79</v>
      </c>
      <c r="I158" s="654" t="s">
        <v>47</v>
      </c>
      <c r="J158" s="734"/>
      <c r="K158" s="676"/>
      <c r="L158" s="676"/>
      <c r="M158" s="676"/>
      <c r="N158" s="676"/>
      <c r="O158" s="676"/>
      <c r="P158" s="676"/>
      <c r="Q158" s="676"/>
      <c r="R158" s="676"/>
      <c r="S158" s="676"/>
      <c r="T158" s="676"/>
      <c r="U158" s="676"/>
      <c r="V158" s="672">
        <f t="shared" si="36"/>
        <v>0</v>
      </c>
      <c r="W158" s="2140"/>
      <c r="X158" s="290">
        <f>V158*W158</f>
        <v>0</v>
      </c>
      <c r="Y158" s="2028"/>
      <c r="Z158" s="1720"/>
      <c r="AA158" s="1721"/>
      <c r="AB158" s="2028"/>
      <c r="AC158" s="1720"/>
      <c r="AD158" s="1721"/>
      <c r="AE158" s="2028"/>
      <c r="AF158" s="1720"/>
      <c r="AG158" s="1721"/>
      <c r="AH158" s="2028"/>
      <c r="AI158" s="1720"/>
      <c r="AJ158" s="1872"/>
      <c r="AK158" s="267"/>
      <c r="AL158" s="267"/>
      <c r="AM158" s="267"/>
      <c r="AN158" s="267"/>
      <c r="AO158" s="267"/>
      <c r="AP158" s="267"/>
      <c r="AQ158" s="267"/>
      <c r="AR158" s="267"/>
      <c r="AS158" s="267"/>
    </row>
    <row r="159" spans="1:45" ht="12.75" hidden="1" customHeight="1">
      <c r="A159" s="1653"/>
      <c r="B159" s="1679"/>
      <c r="C159" s="1679"/>
      <c r="D159" s="1722"/>
      <c r="E159" s="1722"/>
      <c r="F159" s="1722"/>
      <c r="G159" s="1648"/>
      <c r="H159" s="2043"/>
      <c r="I159" s="666" t="s">
        <v>48</v>
      </c>
      <c r="J159" s="738"/>
      <c r="K159" s="675"/>
      <c r="L159" s="675"/>
      <c r="M159" s="675"/>
      <c r="N159" s="675"/>
      <c r="O159" s="675"/>
      <c r="P159" s="675"/>
      <c r="Q159" s="675"/>
      <c r="R159" s="675"/>
      <c r="S159" s="675"/>
      <c r="T159" s="675"/>
      <c r="U159" s="675"/>
      <c r="V159" s="699">
        <f t="shared" si="36"/>
        <v>0</v>
      </c>
      <c r="W159" s="2141"/>
      <c r="X159" s="297">
        <f>+V159*W158</f>
        <v>0</v>
      </c>
      <c r="Y159" s="1679"/>
      <c r="Z159" s="1722"/>
      <c r="AA159" s="1648"/>
      <c r="AB159" s="1679"/>
      <c r="AC159" s="1722"/>
      <c r="AD159" s="1648"/>
      <c r="AE159" s="1679"/>
      <c r="AF159" s="1722"/>
      <c r="AG159" s="1648"/>
      <c r="AH159" s="1679"/>
      <c r="AI159" s="1722"/>
      <c r="AJ159" s="2067"/>
      <c r="AK159" s="267"/>
      <c r="AL159" s="267"/>
      <c r="AM159" s="267"/>
      <c r="AN159" s="267"/>
      <c r="AO159" s="267"/>
      <c r="AP159" s="267"/>
      <c r="AQ159" s="267"/>
      <c r="AR159" s="267"/>
      <c r="AS159" s="267"/>
    </row>
    <row r="160" spans="1:45" ht="12.75" hidden="1" customHeight="1">
      <c r="A160" s="1653"/>
      <c r="B160" s="2028">
        <v>7</v>
      </c>
      <c r="C160" s="2165"/>
      <c r="D160" s="1720"/>
      <c r="E160" s="1720"/>
      <c r="F160" s="1720"/>
      <c r="G160" s="1721"/>
      <c r="H160" s="2042" t="s">
        <v>79</v>
      </c>
      <c r="I160" s="654" t="s">
        <v>47</v>
      </c>
      <c r="J160" s="734"/>
      <c r="K160" s="676"/>
      <c r="L160" s="676"/>
      <c r="M160" s="676"/>
      <c r="N160" s="676"/>
      <c r="O160" s="676"/>
      <c r="P160" s="676"/>
      <c r="Q160" s="676"/>
      <c r="R160" s="676"/>
      <c r="S160" s="676"/>
      <c r="T160" s="676"/>
      <c r="U160" s="676"/>
      <c r="V160" s="672">
        <f t="shared" si="36"/>
        <v>0</v>
      </c>
      <c r="W160" s="2140"/>
      <c r="X160" s="290">
        <f>V160*W160</f>
        <v>0</v>
      </c>
      <c r="Y160" s="2028"/>
      <c r="Z160" s="1720"/>
      <c r="AA160" s="1721"/>
      <c r="AB160" s="2028"/>
      <c r="AC160" s="1720"/>
      <c r="AD160" s="1721"/>
      <c r="AE160" s="2028"/>
      <c r="AF160" s="1720"/>
      <c r="AG160" s="1721"/>
      <c r="AH160" s="2028"/>
      <c r="AI160" s="1720"/>
      <c r="AJ160" s="1872"/>
      <c r="AK160" s="267"/>
      <c r="AL160" s="267"/>
      <c r="AM160" s="267"/>
      <c r="AN160" s="267"/>
      <c r="AO160" s="267"/>
      <c r="AP160" s="267"/>
      <c r="AQ160" s="267"/>
      <c r="AR160" s="267"/>
      <c r="AS160" s="267"/>
    </row>
    <row r="161" spans="1:45" ht="12.75" hidden="1" customHeight="1">
      <c r="A161" s="1653"/>
      <c r="B161" s="1679"/>
      <c r="C161" s="1679"/>
      <c r="D161" s="1722"/>
      <c r="E161" s="1722"/>
      <c r="F161" s="1722"/>
      <c r="G161" s="1648"/>
      <c r="H161" s="2043"/>
      <c r="I161" s="666" t="s">
        <v>48</v>
      </c>
      <c r="J161" s="738"/>
      <c r="K161" s="675"/>
      <c r="L161" s="675"/>
      <c r="M161" s="675"/>
      <c r="N161" s="675"/>
      <c r="O161" s="675"/>
      <c r="P161" s="675"/>
      <c r="Q161" s="675"/>
      <c r="R161" s="675"/>
      <c r="S161" s="675"/>
      <c r="T161" s="675"/>
      <c r="U161" s="675"/>
      <c r="V161" s="699">
        <f t="shared" si="36"/>
        <v>0</v>
      </c>
      <c r="W161" s="2141"/>
      <c r="X161" s="297">
        <f>+V161*W160</f>
        <v>0</v>
      </c>
      <c r="Y161" s="1679"/>
      <c r="Z161" s="1722"/>
      <c r="AA161" s="1648"/>
      <c r="AB161" s="1679"/>
      <c r="AC161" s="1722"/>
      <c r="AD161" s="1648"/>
      <c r="AE161" s="1679"/>
      <c r="AF161" s="1722"/>
      <c r="AG161" s="1648"/>
      <c r="AH161" s="1679"/>
      <c r="AI161" s="1722"/>
      <c r="AJ161" s="2067"/>
      <c r="AK161" s="267"/>
      <c r="AL161" s="267"/>
      <c r="AM161" s="267"/>
      <c r="AN161" s="267"/>
      <c r="AO161" s="267"/>
      <c r="AP161" s="267"/>
      <c r="AQ161" s="267"/>
      <c r="AR161" s="267"/>
      <c r="AS161" s="267"/>
    </row>
    <row r="162" spans="1:45" ht="12.75" customHeight="1">
      <c r="A162" s="1653"/>
      <c r="B162" s="2060" t="s">
        <v>103</v>
      </c>
      <c r="C162" s="1720"/>
      <c r="D162" s="1720"/>
      <c r="E162" s="1720"/>
      <c r="F162" s="1720"/>
      <c r="G162" s="1721"/>
      <c r="H162" s="2154" t="s">
        <v>79</v>
      </c>
      <c r="I162" s="677" t="s">
        <v>47</v>
      </c>
      <c r="J162" s="678">
        <f>+J148*W148+J150*W150+J152*W152+J154*W154+J156*W156</f>
        <v>8.3333333333333343E-2</v>
      </c>
      <c r="K162" s="678">
        <f t="shared" ref="K162:N162" si="37">+K148*$W148+K150*$W150+K152*$W152+K154*$W154+K156*$W156+K158*$W158+K160*$W160</f>
        <v>8.3333333333333343E-2</v>
      </c>
      <c r="L162" s="678">
        <f t="shared" si="37"/>
        <v>8.3333333333333343E-2</v>
      </c>
      <c r="M162" s="678">
        <f t="shared" si="37"/>
        <v>8.3333333333333343E-2</v>
      </c>
      <c r="N162" s="678">
        <f t="shared" si="37"/>
        <v>8.3333333333333343E-2</v>
      </c>
      <c r="O162" s="837">
        <v>8.3299999999999999E-2</v>
      </c>
      <c r="P162" s="678">
        <f t="shared" ref="P162:U162" si="38">+P148*$W148+P150*$W150+P152*$W152+P154*$W154+P156*$W156+P158*$W158+P160*$W160</f>
        <v>8.3333333333333343E-2</v>
      </c>
      <c r="Q162" s="678">
        <f t="shared" si="38"/>
        <v>8.3333333333333343E-2</v>
      </c>
      <c r="R162" s="678">
        <f t="shared" si="38"/>
        <v>8.3333333333333343E-2</v>
      </c>
      <c r="S162" s="678">
        <f t="shared" si="38"/>
        <v>8.3333333333333343E-2</v>
      </c>
      <c r="T162" s="678">
        <f t="shared" si="38"/>
        <v>8.3333333333333343E-2</v>
      </c>
      <c r="U162" s="678">
        <f t="shared" si="38"/>
        <v>8.3333333333333343E-2</v>
      </c>
      <c r="V162" s="672">
        <f t="shared" si="36"/>
        <v>0.99996666666666689</v>
      </c>
      <c r="W162" s="2144">
        <f>SUM(W148:W161)</f>
        <v>1</v>
      </c>
      <c r="X162" s="290">
        <f>V162*W162</f>
        <v>0.99996666666666689</v>
      </c>
      <c r="Y162" s="2034"/>
      <c r="Z162" s="1720"/>
      <c r="AA162" s="1721"/>
      <c r="AB162" s="2034"/>
      <c r="AC162" s="1720"/>
      <c r="AD162" s="1721"/>
      <c r="AE162" s="2034"/>
      <c r="AF162" s="1720"/>
      <c r="AG162" s="1721"/>
      <c r="AH162" s="2034"/>
      <c r="AI162" s="1720"/>
      <c r="AJ162" s="1872"/>
      <c r="AK162" s="267"/>
      <c r="AL162" s="267"/>
      <c r="AM162" s="267"/>
      <c r="AN162" s="267"/>
      <c r="AO162" s="267"/>
      <c r="AP162" s="267"/>
      <c r="AQ162" s="267"/>
      <c r="AR162" s="267"/>
      <c r="AS162" s="267"/>
    </row>
    <row r="163" spans="1:45" ht="12.75" customHeight="1">
      <c r="A163" s="1654"/>
      <c r="B163" s="1696"/>
      <c r="C163" s="1666"/>
      <c r="D163" s="1666"/>
      <c r="E163" s="1666"/>
      <c r="F163" s="1666"/>
      <c r="G163" s="1651"/>
      <c r="H163" s="2166"/>
      <c r="I163" s="741" t="s">
        <v>48</v>
      </c>
      <c r="J163" s="742">
        <f t="shared" ref="J163:U163" si="39">+J149*$V148+J151*$V150+J153*$V152+J155*$V154+J157*$V156+J159*$V158+J161*$V160</f>
        <v>8.3300000000000013E-2</v>
      </c>
      <c r="K163" s="742">
        <f t="shared" si="39"/>
        <v>8.3300000000000013E-2</v>
      </c>
      <c r="L163" s="742">
        <f t="shared" si="39"/>
        <v>8.3300000000000013E-2</v>
      </c>
      <c r="M163" s="742">
        <f t="shared" si="39"/>
        <v>8.3300000000000013E-2</v>
      </c>
      <c r="N163" s="742">
        <f t="shared" si="39"/>
        <v>8.3300000000000013E-2</v>
      </c>
      <c r="O163" s="742">
        <f t="shared" si="39"/>
        <v>8.3300000000000013E-2</v>
      </c>
      <c r="P163" s="742">
        <f t="shared" si="39"/>
        <v>8.3300000000000013E-2</v>
      </c>
      <c r="Q163" s="742">
        <f t="shared" si="39"/>
        <v>8.3300000000000013E-2</v>
      </c>
      <c r="R163" s="742">
        <f t="shared" si="39"/>
        <v>8.3300000000000013E-2</v>
      </c>
      <c r="S163" s="742">
        <f t="shared" si="39"/>
        <v>8.3300000000000013E-2</v>
      </c>
      <c r="T163" s="742">
        <f t="shared" si="39"/>
        <v>8.3300000000000013E-2</v>
      </c>
      <c r="U163" s="742">
        <f t="shared" si="39"/>
        <v>8.3700000000000011E-2</v>
      </c>
      <c r="V163" s="744">
        <f t="shared" si="36"/>
        <v>1.0000000000000004</v>
      </c>
      <c r="W163" s="2173"/>
      <c r="X163" s="745">
        <f>+V163*W162</f>
        <v>1.0000000000000004</v>
      </c>
      <c r="Y163" s="1696"/>
      <c r="Z163" s="1666"/>
      <c r="AA163" s="1651"/>
      <c r="AB163" s="1696"/>
      <c r="AC163" s="1666"/>
      <c r="AD163" s="1651"/>
      <c r="AE163" s="1696"/>
      <c r="AF163" s="1666"/>
      <c r="AG163" s="1651"/>
      <c r="AH163" s="1696"/>
      <c r="AI163" s="1666"/>
      <c r="AJ163" s="1841"/>
      <c r="AK163" s="267"/>
      <c r="AL163" s="267"/>
      <c r="AM163" s="267"/>
      <c r="AN163" s="267"/>
      <c r="AO163" s="267"/>
      <c r="AP163" s="267"/>
      <c r="AQ163" s="267"/>
      <c r="AR163" s="267"/>
      <c r="AS163" s="267"/>
    </row>
    <row r="164" spans="1:45" ht="12.75" customHeight="1">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row>
    <row r="165" spans="1:45" ht="15.75" customHeight="1">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row>
    <row r="166" spans="1:45" ht="15.75" customHeight="1">
      <c r="A166" s="1731" t="s">
        <v>415</v>
      </c>
      <c r="B166" s="1715"/>
      <c r="C166" s="1715"/>
      <c r="D166" s="1715"/>
      <c r="E166" s="1715"/>
      <c r="F166" s="1715"/>
      <c r="G166" s="1715"/>
      <c r="H166" s="1715"/>
      <c r="I166" s="1715"/>
      <c r="J166" s="1715"/>
      <c r="K166" s="1715"/>
      <c r="L166" s="1715"/>
      <c r="M166" s="1715"/>
      <c r="N166" s="1715"/>
      <c r="O166" s="1715"/>
      <c r="P166" s="1715"/>
      <c r="Q166" s="1715"/>
      <c r="R166" s="1715"/>
      <c r="S166" s="1715"/>
      <c r="T166" s="1715"/>
      <c r="U166" s="1715"/>
      <c r="V166" s="1715"/>
      <c r="W166" s="1715"/>
      <c r="X166" s="1715"/>
    </row>
    <row r="167" spans="1:45" ht="15.75" customHeight="1">
      <c r="A167" s="418" t="s">
        <v>23</v>
      </c>
      <c r="B167" s="1699" t="s">
        <v>107</v>
      </c>
      <c r="C167" s="1700"/>
      <c r="D167" s="1701"/>
      <c r="E167" s="419" t="s">
        <v>76</v>
      </c>
      <c r="F167" s="418" t="s">
        <v>109</v>
      </c>
      <c r="G167" s="418" t="s">
        <v>28</v>
      </c>
      <c r="H167" s="1699" t="s">
        <v>416</v>
      </c>
      <c r="I167" s="1701"/>
      <c r="J167" s="419" t="s">
        <v>417</v>
      </c>
      <c r="K167" s="418" t="s">
        <v>79</v>
      </c>
      <c r="L167" s="418" t="s">
        <v>418</v>
      </c>
      <c r="M167" s="1699" t="s">
        <v>419</v>
      </c>
      <c r="N167" s="1700"/>
      <c r="O167" s="1700"/>
      <c r="P167" s="1700"/>
      <c r="Q167" s="1700"/>
      <c r="R167" s="1700"/>
      <c r="S167" s="1700"/>
      <c r="T167" s="1700"/>
      <c r="U167" s="1700"/>
      <c r="V167" s="1700"/>
      <c r="W167" s="1700"/>
      <c r="X167" s="1701"/>
    </row>
    <row r="168" spans="1:45" ht="125.25" customHeight="1">
      <c r="A168" s="1698" t="str">
        <f>I2</f>
        <v>GESTION CATASTRAL</v>
      </c>
      <c r="B168" s="1702" t="str">
        <f>A7</f>
        <v>Modelo de gestión y operación de Catastro Multipropósito en el marco del posconflicto</v>
      </c>
      <c r="C168" s="1700"/>
      <c r="D168" s="1701"/>
      <c r="E168" s="56">
        <f>W5</f>
        <v>0.11</v>
      </c>
      <c r="F168" s="420" t="str">
        <f t="shared" ref="F168:G168" si="40">D5</f>
        <v>Porcentaje</v>
      </c>
      <c r="G168" s="420" t="str">
        <f t="shared" si="40"/>
        <v>100%</v>
      </c>
      <c r="H168" s="1703">
        <f>V5</f>
        <v>1</v>
      </c>
      <c r="I168" s="1701"/>
      <c r="J168" s="642">
        <f>V6</f>
        <v>0.5</v>
      </c>
      <c r="K168" s="423">
        <f t="shared" ref="K168:K175" si="41">J168/H168</f>
        <v>0.5</v>
      </c>
      <c r="L168" s="424">
        <f t="shared" ref="L168:L175" si="42">K168*E168</f>
        <v>5.5E-2</v>
      </c>
      <c r="M168" s="1724" t="s">
        <v>1561</v>
      </c>
      <c r="N168" s="1700"/>
      <c r="O168" s="1700"/>
      <c r="P168" s="1700"/>
      <c r="Q168" s="1700"/>
      <c r="R168" s="1700"/>
      <c r="S168" s="1700"/>
      <c r="T168" s="1700"/>
      <c r="U168" s="1700"/>
      <c r="V168" s="1700"/>
      <c r="W168" s="1700"/>
      <c r="X168" s="1701"/>
    </row>
    <row r="169" spans="1:45" ht="36.75" customHeight="1">
      <c r="A169" s="1616"/>
      <c r="B169" s="1702" t="str">
        <f>A27</f>
        <v>Metodologias y aplicaciones que transformen los datos catastrales para la toma de decisiones, en los diferentes niveles de la organización y en el marco del posconflicto</v>
      </c>
      <c r="C169" s="1700"/>
      <c r="D169" s="1701"/>
      <c r="E169" s="56">
        <f>W25</f>
        <v>0.11</v>
      </c>
      <c r="F169" s="694" t="str">
        <f t="shared" ref="F169:G169" si="43">D25</f>
        <v>Porcentaje</v>
      </c>
      <c r="G169" s="694" t="str">
        <f t="shared" si="43"/>
        <v>100%</v>
      </c>
      <c r="H169" s="1703">
        <f>V25</f>
        <v>1</v>
      </c>
      <c r="I169" s="1701"/>
      <c r="J169" s="642">
        <f>V26</f>
        <v>1</v>
      </c>
      <c r="K169" s="423">
        <f t="shared" si="41"/>
        <v>1</v>
      </c>
      <c r="L169" s="424">
        <f t="shared" si="42"/>
        <v>0.11</v>
      </c>
      <c r="M169" s="1724" t="s">
        <v>1921</v>
      </c>
      <c r="N169" s="1700"/>
      <c r="O169" s="1700"/>
      <c r="P169" s="1700"/>
      <c r="Q169" s="1700"/>
      <c r="R169" s="1700"/>
      <c r="S169" s="1700"/>
      <c r="T169" s="1700"/>
      <c r="U169" s="1700"/>
      <c r="V169" s="1700"/>
      <c r="W169" s="1700"/>
      <c r="X169" s="1701"/>
    </row>
    <row r="170" spans="1:45" ht="36.75" customHeight="1">
      <c r="A170" s="1616"/>
      <c r="B170" s="1702" t="str">
        <f>A47</f>
        <v>Avalúos</v>
      </c>
      <c r="C170" s="1700"/>
      <c r="D170" s="1701"/>
      <c r="E170" s="56">
        <f>W45</f>
        <v>0.11</v>
      </c>
      <c r="F170" s="694" t="str">
        <f t="shared" ref="F170:G170" si="44">D45</f>
        <v>AVALUOS</v>
      </c>
      <c r="G170" s="421">
        <f t="shared" si="44"/>
        <v>6800</v>
      </c>
      <c r="H170" s="1708">
        <f>V45</f>
        <v>6800</v>
      </c>
      <c r="I170" s="1701"/>
      <c r="J170" s="489">
        <f>V46</f>
        <v>7593</v>
      </c>
      <c r="K170" s="423">
        <f t="shared" si="41"/>
        <v>1.1166176470588236</v>
      </c>
      <c r="L170" s="424">
        <f t="shared" si="42"/>
        <v>0.1228279411764706</v>
      </c>
      <c r="M170" s="1724" t="s">
        <v>1928</v>
      </c>
      <c r="N170" s="1700"/>
      <c r="O170" s="1700"/>
      <c r="P170" s="1700"/>
      <c r="Q170" s="1700"/>
      <c r="R170" s="1700"/>
      <c r="S170" s="1700"/>
      <c r="T170" s="1700"/>
      <c r="U170" s="1700"/>
      <c r="V170" s="1700"/>
      <c r="W170" s="1700"/>
      <c r="X170" s="1701"/>
    </row>
    <row r="171" spans="1:45" ht="36.75" customHeight="1">
      <c r="A171" s="1616"/>
      <c r="B171" s="1702" t="str">
        <f>A67</f>
        <v>Predios actualizados catastralmente</v>
      </c>
      <c r="C171" s="1700"/>
      <c r="D171" s="1701"/>
      <c r="E171" s="56">
        <f>W65</f>
        <v>0.2</v>
      </c>
      <c r="F171" s="694" t="str">
        <f t="shared" ref="F171:G171" si="45">D65</f>
        <v>PREDIOS</v>
      </c>
      <c r="G171" s="421">
        <f t="shared" si="45"/>
        <v>250779</v>
      </c>
      <c r="H171" s="1708">
        <f>V65</f>
        <v>250779</v>
      </c>
      <c r="I171" s="1701"/>
      <c r="J171" s="489">
        <f>V66</f>
        <v>265624</v>
      </c>
      <c r="K171" s="423">
        <f t="shared" si="41"/>
        <v>1.0591955466765559</v>
      </c>
      <c r="L171" s="424">
        <f t="shared" si="42"/>
        <v>0.21183910933531119</v>
      </c>
      <c r="M171" s="1724" t="s">
        <v>1930</v>
      </c>
      <c r="N171" s="1700"/>
      <c r="O171" s="1700"/>
      <c r="P171" s="1700"/>
      <c r="Q171" s="1700"/>
      <c r="R171" s="1700"/>
      <c r="S171" s="1700"/>
      <c r="T171" s="1700"/>
      <c r="U171" s="1700"/>
      <c r="V171" s="1700"/>
      <c r="W171" s="1700"/>
      <c r="X171" s="1701"/>
    </row>
    <row r="172" spans="1:45" ht="36.75" customHeight="1">
      <c r="A172" s="1616"/>
      <c r="B172" s="1702" t="str">
        <f>A87</f>
        <v>Mutaciones catastrales</v>
      </c>
      <c r="C172" s="1700"/>
      <c r="D172" s="1701"/>
      <c r="E172" s="56">
        <f>W85</f>
        <v>0.2</v>
      </c>
      <c r="F172" s="694" t="str">
        <f t="shared" ref="F172:G172" si="46">D85</f>
        <v>Mutaciones</v>
      </c>
      <c r="G172" s="421">
        <f t="shared" si="46"/>
        <v>924350</v>
      </c>
      <c r="H172" s="1708">
        <f>V85</f>
        <v>924350</v>
      </c>
      <c r="I172" s="1701"/>
      <c r="J172" s="489">
        <f>V86</f>
        <v>920962</v>
      </c>
      <c r="K172" s="423">
        <f t="shared" si="41"/>
        <v>0.9963347216963272</v>
      </c>
      <c r="L172" s="424">
        <f t="shared" si="42"/>
        <v>0.19926694433926545</v>
      </c>
      <c r="M172" s="1724" t="s">
        <v>1933</v>
      </c>
      <c r="N172" s="1700"/>
      <c r="O172" s="1700"/>
      <c r="P172" s="1700"/>
      <c r="Q172" s="1700"/>
      <c r="R172" s="1700"/>
      <c r="S172" s="1700"/>
      <c r="T172" s="1700"/>
      <c r="U172" s="1700"/>
      <c r="V172" s="1700"/>
      <c r="W172" s="1700"/>
      <c r="X172" s="1701"/>
    </row>
    <row r="173" spans="1:45" ht="36.75" customHeight="1">
      <c r="A173" s="1616"/>
      <c r="B173" s="1702" t="str">
        <f>A107</f>
        <v>Modelo de gestión y operación del proceso de Delegación de funciones catastrales para el IGAC</v>
      </c>
      <c r="C173" s="1700"/>
      <c r="D173" s="1701"/>
      <c r="E173" s="56">
        <f>W105</f>
        <v>0.11</v>
      </c>
      <c r="F173" s="694" t="str">
        <f t="shared" ref="F173:G173" si="47">D105</f>
        <v>Porcentaje</v>
      </c>
      <c r="G173" s="694" t="str">
        <f t="shared" si="47"/>
        <v>100%</v>
      </c>
      <c r="H173" s="1703">
        <f>V105</f>
        <v>1</v>
      </c>
      <c r="I173" s="1701"/>
      <c r="J173" s="642">
        <f>V106</f>
        <v>1</v>
      </c>
      <c r="K173" s="423">
        <f t="shared" si="41"/>
        <v>1</v>
      </c>
      <c r="L173" s="424">
        <f t="shared" si="42"/>
        <v>0.11</v>
      </c>
      <c r="M173" s="1724" t="s">
        <v>1934</v>
      </c>
      <c r="N173" s="1700"/>
      <c r="O173" s="1700"/>
      <c r="P173" s="1700"/>
      <c r="Q173" s="1700"/>
      <c r="R173" s="1700"/>
      <c r="S173" s="1700"/>
      <c r="T173" s="1700"/>
      <c r="U173" s="1700"/>
      <c r="V173" s="1700"/>
      <c r="W173" s="1700"/>
      <c r="X173" s="1701"/>
    </row>
    <row r="174" spans="1:45" ht="52.5" customHeight="1">
      <c r="A174" s="1616"/>
      <c r="B174" s="1702" t="str">
        <f>A127</f>
        <v>Solicitudes y requerimientos en el marco de la Política de Reparación Integral a Victimas y de sentencias de Restitución de Tierras atendidos</v>
      </c>
      <c r="C174" s="1700"/>
      <c r="D174" s="1701"/>
      <c r="E174" s="56">
        <f>W125</f>
        <v>0.11</v>
      </c>
      <c r="F174" s="694" t="str">
        <f t="shared" ref="F174:G174" si="48">D125</f>
        <v>Porcentaje</v>
      </c>
      <c r="G174" s="694" t="str">
        <f t="shared" si="48"/>
        <v>100%</v>
      </c>
      <c r="H174" s="1703">
        <f>V125</f>
        <v>1</v>
      </c>
      <c r="I174" s="1701"/>
      <c r="J174" s="642">
        <f>V126</f>
        <v>0.95264400000000005</v>
      </c>
      <c r="K174" s="423">
        <f t="shared" si="41"/>
        <v>0.95264400000000005</v>
      </c>
      <c r="L174" s="424">
        <f t="shared" si="42"/>
        <v>0.10479084000000001</v>
      </c>
      <c r="M174" s="1724" t="s">
        <v>1936</v>
      </c>
      <c r="N174" s="1700"/>
      <c r="O174" s="1700"/>
      <c r="P174" s="1700"/>
      <c r="Q174" s="1700"/>
      <c r="R174" s="1700"/>
      <c r="S174" s="1700"/>
      <c r="T174" s="1700"/>
      <c r="U174" s="1700"/>
      <c r="V174" s="1700"/>
      <c r="W174" s="1700"/>
      <c r="X174" s="1701"/>
    </row>
    <row r="175" spans="1:45" ht="36.75" customHeight="1">
      <c r="A175" s="1616"/>
      <c r="B175" s="1702" t="str">
        <f>A147</f>
        <v>Requerimientos atendidos en el marco del posconflicto</v>
      </c>
      <c r="C175" s="1700"/>
      <c r="D175" s="1701"/>
      <c r="E175" s="56">
        <f>W145</f>
        <v>0.05</v>
      </c>
      <c r="F175" s="694" t="str">
        <f t="shared" ref="F175:G175" si="49">D145</f>
        <v>Porcentaje</v>
      </c>
      <c r="G175" s="694" t="str">
        <f t="shared" si="49"/>
        <v>100%</v>
      </c>
      <c r="H175" s="1703">
        <f>V145</f>
        <v>1.0000000000000002</v>
      </c>
      <c r="I175" s="1701"/>
      <c r="J175" s="642">
        <f>V145</f>
        <v>1.0000000000000002</v>
      </c>
      <c r="K175" s="423">
        <f t="shared" si="41"/>
        <v>1</v>
      </c>
      <c r="L175" s="424">
        <f t="shared" si="42"/>
        <v>0.05</v>
      </c>
      <c r="M175" s="1724" t="s">
        <v>1937</v>
      </c>
      <c r="N175" s="1700"/>
      <c r="O175" s="1700"/>
      <c r="P175" s="1700"/>
      <c r="Q175" s="1700"/>
      <c r="R175" s="1700"/>
      <c r="S175" s="1700"/>
      <c r="T175" s="1700"/>
      <c r="U175" s="1700"/>
      <c r="V175" s="1700"/>
      <c r="W175" s="1700"/>
      <c r="X175" s="1701"/>
    </row>
    <row r="176" spans="1:45" ht="15.75" customHeight="1">
      <c r="A176" s="1619"/>
      <c r="B176" s="1704" t="s">
        <v>103</v>
      </c>
      <c r="C176" s="1700"/>
      <c r="D176" s="1701"/>
      <c r="E176" s="431">
        <f>SUM(E168:E175)</f>
        <v>1</v>
      </c>
      <c r="F176" s="1709" t="str">
        <f>A168</f>
        <v>GESTION CATASTRAL</v>
      </c>
      <c r="G176" s="1701"/>
      <c r="H176" s="1704"/>
      <c r="I176" s="1701"/>
      <c r="J176" s="432"/>
      <c r="K176" s="433"/>
      <c r="L176" s="846">
        <f>SUM(L168:L175)</f>
        <v>0.96372483485104732</v>
      </c>
      <c r="M176" s="2182"/>
      <c r="N176" s="1715"/>
      <c r="O176" s="1715"/>
      <c r="P176" s="1715"/>
      <c r="Q176" s="1715"/>
      <c r="R176" s="1715"/>
      <c r="S176" s="1715"/>
      <c r="T176" s="1715"/>
      <c r="U176" s="1715"/>
      <c r="V176" s="1715"/>
      <c r="W176" s="1715"/>
      <c r="X176" s="1715"/>
    </row>
    <row r="177" spans="13:24" ht="15.75" customHeight="1">
      <c r="M177" s="2182"/>
      <c r="N177" s="1715"/>
      <c r="O177" s="1715"/>
      <c r="P177" s="1715"/>
      <c r="Q177" s="1715"/>
      <c r="R177" s="1715"/>
      <c r="S177" s="1715"/>
      <c r="T177" s="1715"/>
      <c r="U177" s="1715"/>
      <c r="V177" s="1715"/>
      <c r="W177" s="1715"/>
      <c r="X177" s="1715"/>
    </row>
    <row r="178" spans="13:24" ht="15.75" customHeight="1">
      <c r="M178" s="2182"/>
      <c r="N178" s="1715"/>
      <c r="O178" s="1715"/>
      <c r="P178" s="1715"/>
      <c r="Q178" s="1715"/>
      <c r="R178" s="1715"/>
      <c r="S178" s="1715"/>
      <c r="T178" s="1715"/>
      <c r="U178" s="1715"/>
      <c r="V178" s="1715"/>
      <c r="W178" s="1715"/>
      <c r="X178" s="1715"/>
    </row>
    <row r="179" spans="13:24" ht="15.75" customHeight="1"/>
    <row r="180" spans="13:24" ht="15.75" customHeight="1"/>
    <row r="181" spans="13:24" ht="15.75" customHeight="1"/>
    <row r="182" spans="13:24" ht="15.75" customHeight="1"/>
    <row r="183" spans="13:24" ht="15.75" customHeight="1"/>
    <row r="184" spans="13:24" ht="15.75" customHeight="1"/>
    <row r="185" spans="13:24" ht="15.75" customHeight="1"/>
    <row r="186" spans="13:24" ht="15.75" customHeight="1"/>
    <row r="187" spans="13:24" ht="15.75" customHeight="1"/>
    <row r="188" spans="13:24" ht="15.75" customHeight="1"/>
    <row r="189" spans="13:24" ht="15.75" customHeight="1"/>
    <row r="190" spans="13:24" ht="15.75" customHeight="1"/>
    <row r="191" spans="13:24" ht="15.75" customHeight="1"/>
    <row r="192" spans="13:24"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680">
    <mergeCell ref="AE5:AG6"/>
    <mergeCell ref="AH5:AJ6"/>
    <mergeCell ref="AH8:AJ17"/>
    <mergeCell ref="AI2:AJ2"/>
    <mergeCell ref="AI1:AJ1"/>
    <mergeCell ref="AI3:AJ3"/>
    <mergeCell ref="AH4:AJ4"/>
    <mergeCell ref="AE4:AG4"/>
    <mergeCell ref="Y12:AA13"/>
    <mergeCell ref="Y8:AA9"/>
    <mergeCell ref="Y4:AA4"/>
    <mergeCell ref="Y5:AA6"/>
    <mergeCell ref="AB5:AD6"/>
    <mergeCell ref="W2:AH3"/>
    <mergeCell ref="AB4:AD4"/>
    <mergeCell ref="Y16:AA17"/>
    <mergeCell ref="W16:W17"/>
    <mergeCell ref="W14:W15"/>
    <mergeCell ref="Y14:AA15"/>
    <mergeCell ref="W8:W9"/>
    <mergeCell ref="W12:W13"/>
    <mergeCell ref="AB78:AD79"/>
    <mergeCell ref="Y84:AA84"/>
    <mergeCell ref="AB68:AD69"/>
    <mergeCell ref="Y70:AA71"/>
    <mergeCell ref="AE70:AG71"/>
    <mergeCell ref="AB70:AD71"/>
    <mergeCell ref="AB98:AD99"/>
    <mergeCell ref="AB100:AD101"/>
    <mergeCell ref="Y74:AA75"/>
    <mergeCell ref="Y72:AA73"/>
    <mergeCell ref="AB72:AD73"/>
    <mergeCell ref="AB74:AD75"/>
    <mergeCell ref="Y90:AA91"/>
    <mergeCell ref="Y88:AA89"/>
    <mergeCell ref="Y100:AA101"/>
    <mergeCell ref="Y94:AA95"/>
    <mergeCell ref="Y92:AA93"/>
    <mergeCell ref="AE92:AG93"/>
    <mergeCell ref="AE100:AG101"/>
    <mergeCell ref="Y96:AA97"/>
    <mergeCell ref="Y98:AA99"/>
    <mergeCell ref="AB76:AD77"/>
    <mergeCell ref="Y76:AA77"/>
    <mergeCell ref="AB84:AD84"/>
    <mergeCell ref="W32:W33"/>
    <mergeCell ref="W34:W35"/>
    <mergeCell ref="W36:W37"/>
    <mergeCell ref="Y28:AA29"/>
    <mergeCell ref="Y58:AA59"/>
    <mergeCell ref="Y32:AA33"/>
    <mergeCell ref="Y45:AA46"/>
    <mergeCell ref="W45:W46"/>
    <mergeCell ref="W42:W43"/>
    <mergeCell ref="W30:W31"/>
    <mergeCell ref="W28:W29"/>
    <mergeCell ref="W52:W53"/>
    <mergeCell ref="W50:W51"/>
    <mergeCell ref="W48:W49"/>
    <mergeCell ref="W40:W41"/>
    <mergeCell ref="W54:W55"/>
    <mergeCell ref="Y56:AA57"/>
    <mergeCell ref="AB125:AD126"/>
    <mergeCell ref="AB122:AD123"/>
    <mergeCell ref="AB128:AD129"/>
    <mergeCell ref="Y142:AA143"/>
    <mergeCell ref="AB130:AD131"/>
    <mergeCell ref="AB132:AD133"/>
    <mergeCell ref="AB134:AD135"/>
    <mergeCell ref="Y144:AA144"/>
    <mergeCell ref="Y152:AA153"/>
    <mergeCell ref="Y150:AA151"/>
    <mergeCell ref="Y132:AA133"/>
    <mergeCell ref="Y130:AA131"/>
    <mergeCell ref="Y148:AA149"/>
    <mergeCell ref="W25:W26"/>
    <mergeCell ref="Y25:AA26"/>
    <mergeCell ref="Y34:AA35"/>
    <mergeCell ref="Y44:AA44"/>
    <mergeCell ref="Y48:AA49"/>
    <mergeCell ref="Y50:AA51"/>
    <mergeCell ref="AE22:AG23"/>
    <mergeCell ref="AE24:AG24"/>
    <mergeCell ref="AH25:AJ26"/>
    <mergeCell ref="AH24:AJ24"/>
    <mergeCell ref="AH22:AJ23"/>
    <mergeCell ref="AH28:AJ29"/>
    <mergeCell ref="Y22:AA23"/>
    <mergeCell ref="Y24:AA24"/>
    <mergeCell ref="Y42:AA43"/>
    <mergeCell ref="Y40:AA41"/>
    <mergeCell ref="Y36:AA37"/>
    <mergeCell ref="Y38:AA39"/>
    <mergeCell ref="AB38:AD39"/>
    <mergeCell ref="AB28:AD29"/>
    <mergeCell ref="AB34:AD35"/>
    <mergeCell ref="AB36:AD37"/>
    <mergeCell ref="AB40:AD41"/>
    <mergeCell ref="AE42:AG43"/>
    <mergeCell ref="AB8:AD9"/>
    <mergeCell ref="AB10:AD11"/>
    <mergeCell ref="AE25:AG26"/>
    <mergeCell ref="AB25:AD26"/>
    <mergeCell ref="AB16:AD17"/>
    <mergeCell ref="AB14:AD15"/>
    <mergeCell ref="AB22:AD23"/>
    <mergeCell ref="AB24:AD24"/>
    <mergeCell ref="AB32:AD33"/>
    <mergeCell ref="AB30:AD31"/>
    <mergeCell ref="AE8:AG17"/>
    <mergeCell ref="AE32:AG33"/>
    <mergeCell ref="AE28:AG29"/>
    <mergeCell ref="AE30:AG31"/>
    <mergeCell ref="AB12:AD13"/>
    <mergeCell ref="AH100:AJ101"/>
    <mergeCell ref="AH102:AJ103"/>
    <mergeCell ref="AE96:AG97"/>
    <mergeCell ref="AE98:AG99"/>
    <mergeCell ref="AE94:AG95"/>
    <mergeCell ref="AE102:AG103"/>
    <mergeCell ref="AE104:AG104"/>
    <mergeCell ref="AE74:AG75"/>
    <mergeCell ref="AH98:AJ99"/>
    <mergeCell ref="AE78:AG79"/>
    <mergeCell ref="AH96:AJ97"/>
    <mergeCell ref="B102:G103"/>
    <mergeCell ref="B52:B53"/>
    <mergeCell ref="B50:B51"/>
    <mergeCell ref="B70:B71"/>
    <mergeCell ref="B80:B81"/>
    <mergeCell ref="A47:A63"/>
    <mergeCell ref="A87:A103"/>
    <mergeCell ref="A64:B66"/>
    <mergeCell ref="B56:B57"/>
    <mergeCell ref="B54:B55"/>
    <mergeCell ref="B48:B49"/>
    <mergeCell ref="C48:G49"/>
    <mergeCell ref="C105:C106"/>
    <mergeCell ref="B110:B111"/>
    <mergeCell ref="H80:H81"/>
    <mergeCell ref="H102:H103"/>
    <mergeCell ref="H88:H89"/>
    <mergeCell ref="H56:H57"/>
    <mergeCell ref="H58:H59"/>
    <mergeCell ref="H66:I66"/>
    <mergeCell ref="H65:I65"/>
    <mergeCell ref="H76:H77"/>
    <mergeCell ref="H78:H79"/>
    <mergeCell ref="H85:I85"/>
    <mergeCell ref="H84:I84"/>
    <mergeCell ref="H86:I86"/>
    <mergeCell ref="H60:H61"/>
    <mergeCell ref="H64:I64"/>
    <mergeCell ref="C98:G99"/>
    <mergeCell ref="C100:G101"/>
    <mergeCell ref="B96:B97"/>
    <mergeCell ref="B94:B95"/>
    <mergeCell ref="B98:B99"/>
    <mergeCell ref="B100:B101"/>
    <mergeCell ref="C96:G97"/>
    <mergeCell ref="C94:G95"/>
    <mergeCell ref="AB48:AD49"/>
    <mergeCell ref="AE48:AG49"/>
    <mergeCell ref="D85:D86"/>
    <mergeCell ref="E85:E86"/>
    <mergeCell ref="A84:B86"/>
    <mergeCell ref="B82:G83"/>
    <mergeCell ref="C85:C86"/>
    <mergeCell ref="A67:A83"/>
    <mergeCell ref="B76:B77"/>
    <mergeCell ref="B78:B79"/>
    <mergeCell ref="B74:B75"/>
    <mergeCell ref="C65:C66"/>
    <mergeCell ref="H72:H73"/>
    <mergeCell ref="H74:H75"/>
    <mergeCell ref="F85:F86"/>
    <mergeCell ref="G85:G86"/>
    <mergeCell ref="G65:G66"/>
    <mergeCell ref="F65:F66"/>
    <mergeCell ref="H82:H83"/>
    <mergeCell ref="H48:H49"/>
    <mergeCell ref="H50:H51"/>
    <mergeCell ref="H52:H53"/>
    <mergeCell ref="H54:H55"/>
    <mergeCell ref="AB64:AD64"/>
    <mergeCell ref="AE50:AG51"/>
    <mergeCell ref="W56:W57"/>
    <mergeCell ref="W60:W61"/>
    <mergeCell ref="W62:W63"/>
    <mergeCell ref="W58:W59"/>
    <mergeCell ref="AB50:AD51"/>
    <mergeCell ref="AB54:AD55"/>
    <mergeCell ref="AB52:AD53"/>
    <mergeCell ref="AB58:AD59"/>
    <mergeCell ref="AB60:AD61"/>
    <mergeCell ref="AB56:AD57"/>
    <mergeCell ref="Y60:AA61"/>
    <mergeCell ref="AE65:AG66"/>
    <mergeCell ref="AE64:AG64"/>
    <mergeCell ref="AB62:AD63"/>
    <mergeCell ref="Y52:AA53"/>
    <mergeCell ref="Y54:AA55"/>
    <mergeCell ref="Y64:AA64"/>
    <mergeCell ref="Y62:AA63"/>
    <mergeCell ref="W72:W73"/>
    <mergeCell ref="W65:W66"/>
    <mergeCell ref="Y68:AA69"/>
    <mergeCell ref="B67:AJ67"/>
    <mergeCell ref="AE68:AG69"/>
    <mergeCell ref="H68:H69"/>
    <mergeCell ref="B68:B69"/>
    <mergeCell ref="C58:G59"/>
    <mergeCell ref="B58:B59"/>
    <mergeCell ref="H62:H63"/>
    <mergeCell ref="C56:G57"/>
    <mergeCell ref="E65:E66"/>
    <mergeCell ref="D65:D66"/>
    <mergeCell ref="AH54:AJ55"/>
    <mergeCell ref="AE52:AG53"/>
    <mergeCell ref="AB65:AD66"/>
    <mergeCell ref="Y65:AA66"/>
    <mergeCell ref="B92:B93"/>
    <mergeCell ref="E105:E106"/>
    <mergeCell ref="F105:F106"/>
    <mergeCell ref="B107:AJ107"/>
    <mergeCell ref="C108:G109"/>
    <mergeCell ref="A104:B106"/>
    <mergeCell ref="AH104:AJ104"/>
    <mergeCell ref="AE108:AG109"/>
    <mergeCell ref="AB96:AD97"/>
    <mergeCell ref="AB102:AD103"/>
    <mergeCell ref="AB104:AD104"/>
    <mergeCell ref="AB108:AD109"/>
    <mergeCell ref="AB105:AD106"/>
    <mergeCell ref="AB92:AD93"/>
    <mergeCell ref="AB94:AD95"/>
    <mergeCell ref="H98:H99"/>
    <mergeCell ref="H108:H109"/>
    <mergeCell ref="H100:H101"/>
    <mergeCell ref="H92:H93"/>
    <mergeCell ref="H94:H95"/>
    <mergeCell ref="H96:H97"/>
    <mergeCell ref="Y102:AA103"/>
    <mergeCell ref="D105:D106"/>
    <mergeCell ref="G105:G106"/>
    <mergeCell ref="H70:H71"/>
    <mergeCell ref="C70:G71"/>
    <mergeCell ref="W70:W71"/>
    <mergeCell ref="W68:W69"/>
    <mergeCell ref="C72:G73"/>
    <mergeCell ref="B90:B91"/>
    <mergeCell ref="C90:G91"/>
    <mergeCell ref="AB88:AD89"/>
    <mergeCell ref="W90:W91"/>
    <mergeCell ref="AB90:AD91"/>
    <mergeCell ref="B87:AJ87"/>
    <mergeCell ref="AE90:AG91"/>
    <mergeCell ref="AE88:AG89"/>
    <mergeCell ref="B88:B89"/>
    <mergeCell ref="C88:G89"/>
    <mergeCell ref="B72:B73"/>
    <mergeCell ref="C80:G81"/>
    <mergeCell ref="C78:G79"/>
    <mergeCell ref="C76:G77"/>
    <mergeCell ref="C74:G75"/>
    <mergeCell ref="H90:H91"/>
    <mergeCell ref="C68:G69"/>
    <mergeCell ref="Y78:AA79"/>
    <mergeCell ref="W82:W83"/>
    <mergeCell ref="H106:I106"/>
    <mergeCell ref="H105:I105"/>
    <mergeCell ref="H104:I104"/>
    <mergeCell ref="AE45:AG46"/>
    <mergeCell ref="AE34:AG35"/>
    <mergeCell ref="AE36:AG37"/>
    <mergeCell ref="C36:G37"/>
    <mergeCell ref="C38:G39"/>
    <mergeCell ref="H36:H37"/>
    <mergeCell ref="H34:H35"/>
    <mergeCell ref="W100:W101"/>
    <mergeCell ref="W102:W103"/>
    <mergeCell ref="W92:W93"/>
    <mergeCell ref="W94:W95"/>
    <mergeCell ref="C92:G93"/>
    <mergeCell ref="AE60:AG61"/>
    <mergeCell ref="AE62:AG63"/>
    <mergeCell ref="C60:G61"/>
    <mergeCell ref="B62:G63"/>
    <mergeCell ref="B60:B61"/>
    <mergeCell ref="C50:G51"/>
    <mergeCell ref="C52:G53"/>
    <mergeCell ref="C54:G55"/>
    <mergeCell ref="W74:W75"/>
    <mergeCell ref="A27:A43"/>
    <mergeCell ref="I2:T3"/>
    <mergeCell ref="D1:AH1"/>
    <mergeCell ref="B7:AJ7"/>
    <mergeCell ref="W10:W11"/>
    <mergeCell ref="W5:W6"/>
    <mergeCell ref="Y10:AA11"/>
    <mergeCell ref="AB45:AD46"/>
    <mergeCell ref="AH45:AJ46"/>
    <mergeCell ref="AH40:AJ41"/>
    <mergeCell ref="AH44:AJ44"/>
    <mergeCell ref="AH42:AJ43"/>
    <mergeCell ref="AH32:AJ33"/>
    <mergeCell ref="AH36:AJ37"/>
    <mergeCell ref="AH34:AJ35"/>
    <mergeCell ref="AH30:AJ31"/>
    <mergeCell ref="AH38:AJ39"/>
    <mergeCell ref="H44:I44"/>
    <mergeCell ref="AB42:AD43"/>
    <mergeCell ref="B27:AJ27"/>
    <mergeCell ref="Y30:AA31"/>
    <mergeCell ref="C34:G35"/>
    <mergeCell ref="A44:B46"/>
    <mergeCell ref="AB44:AD44"/>
    <mergeCell ref="H120:H121"/>
    <mergeCell ref="E125:E126"/>
    <mergeCell ref="B120:B121"/>
    <mergeCell ref="C118:G119"/>
    <mergeCell ref="B118:B119"/>
    <mergeCell ref="B116:B117"/>
    <mergeCell ref="A107:A123"/>
    <mergeCell ref="C120:G121"/>
    <mergeCell ref="B122:G123"/>
    <mergeCell ref="C114:G115"/>
    <mergeCell ref="B114:B115"/>
    <mergeCell ref="H118:H119"/>
    <mergeCell ref="C116:G117"/>
    <mergeCell ref="H114:H115"/>
    <mergeCell ref="H116:H117"/>
    <mergeCell ref="H112:H113"/>
    <mergeCell ref="C110:G111"/>
    <mergeCell ref="C112:G113"/>
    <mergeCell ref="H110:H111"/>
    <mergeCell ref="B112:B113"/>
    <mergeCell ref="B108:B109"/>
    <mergeCell ref="AH48:AJ49"/>
    <mergeCell ref="AH52:AJ53"/>
    <mergeCell ref="AH50:AJ51"/>
    <mergeCell ref="AH58:AJ59"/>
    <mergeCell ref="AH62:AJ63"/>
    <mergeCell ref="AH60:AJ61"/>
    <mergeCell ref="AH82:AJ83"/>
    <mergeCell ref="AH68:AJ81"/>
    <mergeCell ref="AH64:AJ64"/>
    <mergeCell ref="AH65:AJ66"/>
    <mergeCell ref="AE116:AG117"/>
    <mergeCell ref="AE118:AG119"/>
    <mergeCell ref="AE120:AG121"/>
    <mergeCell ref="AE114:AG115"/>
    <mergeCell ref="AH118:AJ119"/>
    <mergeCell ref="AE76:AG77"/>
    <mergeCell ref="AE72:AG73"/>
    <mergeCell ref="AE58:AG59"/>
    <mergeCell ref="AE54:AG55"/>
    <mergeCell ref="AE56:AG57"/>
    <mergeCell ref="AE82:AG83"/>
    <mergeCell ref="AE80:AG81"/>
    <mergeCell ref="AE84:AG84"/>
    <mergeCell ref="AE85:AG86"/>
    <mergeCell ref="AH56:AJ57"/>
    <mergeCell ref="AH94:AJ95"/>
    <mergeCell ref="AH92:AJ93"/>
    <mergeCell ref="AH88:AJ89"/>
    <mergeCell ref="AH84:AJ84"/>
    <mergeCell ref="AH85:AJ86"/>
    <mergeCell ref="AH90:AJ91"/>
    <mergeCell ref="AE112:AG113"/>
    <mergeCell ref="AE110:AG111"/>
    <mergeCell ref="AE105:AG106"/>
    <mergeCell ref="AH105:AJ106"/>
    <mergeCell ref="AH112:AJ113"/>
    <mergeCell ref="AH110:AJ111"/>
    <mergeCell ref="AH108:AJ109"/>
    <mergeCell ref="AH134:AJ137"/>
    <mergeCell ref="AH140:AJ141"/>
    <mergeCell ref="AH138:AJ139"/>
    <mergeCell ref="AH124:AJ124"/>
    <mergeCell ref="AH122:AJ123"/>
    <mergeCell ref="AH120:AJ121"/>
    <mergeCell ref="AH132:AJ133"/>
    <mergeCell ref="AH116:AJ117"/>
    <mergeCell ref="AH114:AJ115"/>
    <mergeCell ref="AH125:AJ126"/>
    <mergeCell ref="AH128:AJ129"/>
    <mergeCell ref="M174:X174"/>
    <mergeCell ref="M175:X175"/>
    <mergeCell ref="M176:X176"/>
    <mergeCell ref="M177:X177"/>
    <mergeCell ref="M178:X178"/>
    <mergeCell ref="H176:I176"/>
    <mergeCell ref="H175:I175"/>
    <mergeCell ref="H174:I174"/>
    <mergeCell ref="AE152:AG153"/>
    <mergeCell ref="AB160:AD161"/>
    <mergeCell ref="Y160:AA161"/>
    <mergeCell ref="AB154:AD155"/>
    <mergeCell ref="W154:W155"/>
    <mergeCell ref="W152:W153"/>
    <mergeCell ref="W156:W157"/>
    <mergeCell ref="W160:W161"/>
    <mergeCell ref="AB152:AD153"/>
    <mergeCell ref="AE154:AG155"/>
    <mergeCell ref="AE156:AG157"/>
    <mergeCell ref="W158:W159"/>
    <mergeCell ref="Y158:AA159"/>
    <mergeCell ref="AB158:AD159"/>
    <mergeCell ref="AB156:AD157"/>
    <mergeCell ref="Y156:AA157"/>
    <mergeCell ref="A7:A23"/>
    <mergeCell ref="A1:C3"/>
    <mergeCell ref="A4:B6"/>
    <mergeCell ref="E25:E26"/>
    <mergeCell ref="F25:F26"/>
    <mergeCell ref="B22:G23"/>
    <mergeCell ref="D25:D26"/>
    <mergeCell ref="H24:I24"/>
    <mergeCell ref="H25:I25"/>
    <mergeCell ref="H26:I26"/>
    <mergeCell ref="G25:G26"/>
    <mergeCell ref="A24:B26"/>
    <mergeCell ref="H14:H15"/>
    <mergeCell ref="H18:H19"/>
    <mergeCell ref="H16:H17"/>
    <mergeCell ref="H20:H21"/>
    <mergeCell ref="H5:I5"/>
    <mergeCell ref="H4:I4"/>
    <mergeCell ref="H6:I6"/>
    <mergeCell ref="B10:B11"/>
    <mergeCell ref="B8:B9"/>
    <mergeCell ref="B12:B13"/>
    <mergeCell ref="B20:B21"/>
    <mergeCell ref="C25:C26"/>
    <mergeCell ref="B47:AJ47"/>
    <mergeCell ref="AE44:AG44"/>
    <mergeCell ref="H45:I45"/>
    <mergeCell ref="H46:I46"/>
    <mergeCell ref="C45:C46"/>
    <mergeCell ref="E45:E46"/>
    <mergeCell ref="B36:B37"/>
    <mergeCell ref="B38:B39"/>
    <mergeCell ref="C40:G41"/>
    <mergeCell ref="B40:B41"/>
    <mergeCell ref="AE40:AG41"/>
    <mergeCell ref="AE38:AG39"/>
    <mergeCell ref="W38:W39"/>
    <mergeCell ref="C28:G29"/>
    <mergeCell ref="B28:B29"/>
    <mergeCell ref="D45:D46"/>
    <mergeCell ref="G45:G46"/>
    <mergeCell ref="F45:F46"/>
    <mergeCell ref="H42:H43"/>
    <mergeCell ref="H40:H41"/>
    <mergeCell ref="H38:H39"/>
    <mergeCell ref="H30:H31"/>
    <mergeCell ref="H28:H29"/>
    <mergeCell ref="H32:H33"/>
    <mergeCell ref="B42:G43"/>
    <mergeCell ref="D2:H3"/>
    <mergeCell ref="C5:C6"/>
    <mergeCell ref="B16:B17"/>
    <mergeCell ref="C16:G17"/>
    <mergeCell ref="B32:B33"/>
    <mergeCell ref="C30:G31"/>
    <mergeCell ref="B30:B31"/>
    <mergeCell ref="C32:G33"/>
    <mergeCell ref="B34:B35"/>
    <mergeCell ref="E5:E6"/>
    <mergeCell ref="D5:D6"/>
    <mergeCell ref="F5:F6"/>
    <mergeCell ref="G5:G6"/>
    <mergeCell ref="H12:H13"/>
    <mergeCell ref="C12:G13"/>
    <mergeCell ref="C10:G11"/>
    <mergeCell ref="C8:G9"/>
    <mergeCell ref="H10:H11"/>
    <mergeCell ref="H8:H9"/>
    <mergeCell ref="C20:G21"/>
    <mergeCell ref="C14:G15"/>
    <mergeCell ref="B18:B19"/>
    <mergeCell ref="B14:B15"/>
    <mergeCell ref="C18:G19"/>
    <mergeCell ref="F176:G176"/>
    <mergeCell ref="B175:D175"/>
    <mergeCell ref="B176:D176"/>
    <mergeCell ref="B160:B161"/>
    <mergeCell ref="C132:G133"/>
    <mergeCell ref="C134:G135"/>
    <mergeCell ref="B136:B137"/>
    <mergeCell ref="B134:B135"/>
    <mergeCell ref="B132:B133"/>
    <mergeCell ref="B142:G143"/>
    <mergeCell ref="C140:G141"/>
    <mergeCell ref="A144:B146"/>
    <mergeCell ref="B140:B141"/>
    <mergeCell ref="A168:A176"/>
    <mergeCell ref="B171:D171"/>
    <mergeCell ref="B174:D174"/>
    <mergeCell ref="B127:AJ127"/>
    <mergeCell ref="AH130:AJ131"/>
    <mergeCell ref="C130:G131"/>
    <mergeCell ref="H167:I167"/>
    <mergeCell ref="H158:H159"/>
    <mergeCell ref="B156:B157"/>
    <mergeCell ref="H156:H157"/>
    <mergeCell ref="C154:G155"/>
    <mergeCell ref="H154:H155"/>
    <mergeCell ref="B154:B155"/>
    <mergeCell ref="C152:G153"/>
    <mergeCell ref="B152:B153"/>
    <mergeCell ref="C148:G149"/>
    <mergeCell ref="D145:D146"/>
    <mergeCell ref="C145:C146"/>
    <mergeCell ref="C150:G151"/>
    <mergeCell ref="B150:B151"/>
    <mergeCell ref="H148:H149"/>
    <mergeCell ref="AH142:AJ143"/>
    <mergeCell ref="H168:I168"/>
    <mergeCell ref="H169:I169"/>
    <mergeCell ref="H171:I171"/>
    <mergeCell ref="H170:I170"/>
    <mergeCell ref="A147:A163"/>
    <mergeCell ref="AE162:AG163"/>
    <mergeCell ref="Y162:AA163"/>
    <mergeCell ref="AE160:AG161"/>
    <mergeCell ref="AE158:AG159"/>
    <mergeCell ref="M167:X167"/>
    <mergeCell ref="M168:X168"/>
    <mergeCell ref="B172:D172"/>
    <mergeCell ref="B173:D173"/>
    <mergeCell ref="B147:AJ147"/>
    <mergeCell ref="H172:I172"/>
    <mergeCell ref="H173:I173"/>
    <mergeCell ref="M171:X171"/>
    <mergeCell ref="M172:X172"/>
    <mergeCell ref="M173:X173"/>
    <mergeCell ref="W150:W151"/>
    <mergeCell ref="W148:W149"/>
    <mergeCell ref="AB150:AD151"/>
    <mergeCell ref="AB148:AD149"/>
    <mergeCell ref="Y154:AA155"/>
    <mergeCell ref="AH156:AJ157"/>
    <mergeCell ref="AB162:AD163"/>
    <mergeCell ref="AH160:AJ161"/>
    <mergeCell ref="AH158:AJ159"/>
    <mergeCell ref="AH162:AJ163"/>
    <mergeCell ref="B170:D170"/>
    <mergeCell ref="H150:H151"/>
    <mergeCell ref="B148:B149"/>
    <mergeCell ref="B138:B139"/>
    <mergeCell ref="C160:G161"/>
    <mergeCell ref="B162:G163"/>
    <mergeCell ref="M170:X170"/>
    <mergeCell ref="H140:H141"/>
    <mergeCell ref="H142:H143"/>
    <mergeCell ref="H144:I144"/>
    <mergeCell ref="AE142:AG143"/>
    <mergeCell ref="AB144:AD144"/>
    <mergeCell ref="AB145:AD146"/>
    <mergeCell ref="AE144:AG144"/>
    <mergeCell ref="Y145:AA146"/>
    <mergeCell ref="AB140:AD141"/>
    <mergeCell ref="AB142:AD143"/>
    <mergeCell ref="AB138:AD139"/>
    <mergeCell ref="W140:W141"/>
    <mergeCell ref="H124:I124"/>
    <mergeCell ref="H122:H123"/>
    <mergeCell ref="H136:H137"/>
    <mergeCell ref="H138:H139"/>
    <mergeCell ref="W138:W139"/>
    <mergeCell ref="W130:W131"/>
    <mergeCell ref="W132:W133"/>
    <mergeCell ref="A127:A143"/>
    <mergeCell ref="A124:B126"/>
    <mergeCell ref="H125:I125"/>
    <mergeCell ref="B130:B131"/>
    <mergeCell ref="H128:H129"/>
    <mergeCell ref="H126:I126"/>
    <mergeCell ref="D125:D126"/>
    <mergeCell ref="C125:C126"/>
    <mergeCell ref="F125:F126"/>
    <mergeCell ref="G125:G126"/>
    <mergeCell ref="W125:W126"/>
    <mergeCell ref="W142:W143"/>
    <mergeCell ref="AE140:AG141"/>
    <mergeCell ref="AE136:AG137"/>
    <mergeCell ref="AE138:AG139"/>
    <mergeCell ref="W134:W135"/>
    <mergeCell ref="W136:W137"/>
    <mergeCell ref="AE124:AG124"/>
    <mergeCell ref="AE122:AG123"/>
    <mergeCell ref="AE130:AG131"/>
    <mergeCell ref="AE132:AG133"/>
    <mergeCell ref="Y134:AA135"/>
    <mergeCell ref="Y136:AA137"/>
    <mergeCell ref="Y138:AA139"/>
    <mergeCell ref="Y140:AA141"/>
    <mergeCell ref="Y124:AA124"/>
    <mergeCell ref="Y122:AA123"/>
    <mergeCell ref="W128:W129"/>
    <mergeCell ref="Y128:AA129"/>
    <mergeCell ref="AE134:AG135"/>
    <mergeCell ref="AE128:AG129"/>
    <mergeCell ref="AE125:AG126"/>
    <mergeCell ref="W122:W123"/>
    <mergeCell ref="Y125:AA126"/>
    <mergeCell ref="AB136:AD137"/>
    <mergeCell ref="AB124:AD124"/>
    <mergeCell ref="A166:X166"/>
    <mergeCell ref="M169:X169"/>
    <mergeCell ref="H162:H163"/>
    <mergeCell ref="B167:D167"/>
    <mergeCell ref="B168:D168"/>
    <mergeCell ref="B169:D169"/>
    <mergeCell ref="AH145:AJ146"/>
    <mergeCell ref="AH144:AJ144"/>
    <mergeCell ref="F145:F146"/>
    <mergeCell ref="E145:E146"/>
    <mergeCell ref="G145:G146"/>
    <mergeCell ref="H145:I145"/>
    <mergeCell ref="H146:I146"/>
    <mergeCell ref="AH154:AJ155"/>
    <mergeCell ref="AH150:AJ151"/>
    <mergeCell ref="AH152:AJ153"/>
    <mergeCell ref="AH148:AJ149"/>
    <mergeCell ref="H152:H153"/>
    <mergeCell ref="H160:H161"/>
    <mergeCell ref="W162:W163"/>
    <mergeCell ref="W145:W146"/>
    <mergeCell ref="AE145:AG146"/>
    <mergeCell ref="AE150:AG151"/>
    <mergeCell ref="AE148:AG149"/>
    <mergeCell ref="C156:G157"/>
    <mergeCell ref="C158:G159"/>
    <mergeCell ref="B158:B159"/>
    <mergeCell ref="C128:G129"/>
    <mergeCell ref="B128:B129"/>
    <mergeCell ref="C136:G137"/>
    <mergeCell ref="C138:G139"/>
    <mergeCell ref="H130:H131"/>
    <mergeCell ref="H132:H133"/>
    <mergeCell ref="H134:H135"/>
    <mergeCell ref="W76:W77"/>
    <mergeCell ref="W78:W79"/>
    <mergeCell ref="W85:W86"/>
    <mergeCell ref="W88:W89"/>
    <mergeCell ref="W114:W115"/>
    <mergeCell ref="W116:W117"/>
    <mergeCell ref="W120:W121"/>
    <mergeCell ref="W118:W119"/>
    <mergeCell ref="W98:W99"/>
    <mergeCell ref="W108:W109"/>
    <mergeCell ref="W96:W97"/>
    <mergeCell ref="W112:W113"/>
    <mergeCell ref="W110:W111"/>
    <mergeCell ref="W105:W106"/>
    <mergeCell ref="W80:W81"/>
    <mergeCell ref="Y104:AA104"/>
    <mergeCell ref="Y105:AA106"/>
    <mergeCell ref="AB112:AD113"/>
    <mergeCell ref="AB114:AD115"/>
    <mergeCell ref="AB120:AD121"/>
    <mergeCell ref="Y120:AA121"/>
    <mergeCell ref="AB116:AD117"/>
    <mergeCell ref="AB80:AD81"/>
    <mergeCell ref="AB82:AD83"/>
    <mergeCell ref="Y80:AA81"/>
    <mergeCell ref="AB110:AD111"/>
    <mergeCell ref="AB85:AD86"/>
    <mergeCell ref="Y116:AA117"/>
    <mergeCell ref="Y110:AA111"/>
    <mergeCell ref="Y108:AA109"/>
    <mergeCell ref="Y112:AA113"/>
    <mergeCell ref="Y114:AA115"/>
    <mergeCell ref="AB118:AD119"/>
    <mergeCell ref="Y118:AA119"/>
    <mergeCell ref="Y82:AA83"/>
    <mergeCell ref="Y85:AA86"/>
  </mergeCells>
  <pageMargins left="0.19081632653061226" right="0" top="0" bottom="0" header="0" footer="0"/>
  <pageSetup scale="54"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outlinePr summaryBelow="0" summaryRight="0"/>
  </sheetPr>
  <dimension ref="A1:AS1005"/>
  <sheetViews>
    <sheetView workbookViewId="0">
      <selection sqref="A1:AS43"/>
    </sheetView>
  </sheetViews>
  <sheetFormatPr baseColWidth="10" defaultColWidth="14.42578125" defaultRowHeight="15" customHeight="1"/>
  <cols>
    <col min="1" max="1" width="17.28515625" customWidth="1"/>
    <col min="2" max="2" width="5.5703125" customWidth="1"/>
    <col min="3" max="3" width="15.140625" customWidth="1"/>
    <col min="4" max="4" width="12.7109375" customWidth="1"/>
    <col min="5" max="5" width="7.7109375" customWidth="1"/>
    <col min="6" max="6" width="26.140625" customWidth="1"/>
    <col min="7" max="7" width="12.140625" customWidth="1"/>
    <col min="8" max="8" width="8.140625" customWidth="1"/>
    <col min="9" max="9" width="6.5703125" customWidth="1"/>
    <col min="10" max="10" width="12.85546875" customWidth="1"/>
    <col min="11" max="12" width="9.7109375" customWidth="1"/>
    <col min="13" max="16" width="10" customWidth="1"/>
    <col min="17" max="17" width="9.7109375" customWidth="1"/>
    <col min="18" max="20" width="10" customWidth="1"/>
    <col min="21" max="21" width="10.28515625" customWidth="1"/>
    <col min="22" max="22" width="15.7109375" customWidth="1"/>
    <col min="23" max="23" width="10.28515625" customWidth="1"/>
    <col min="24" max="24" width="14.42578125" customWidth="1"/>
    <col min="25" max="25" width="11.42578125" customWidth="1"/>
    <col min="26" max="26" width="17" customWidth="1"/>
    <col min="27" max="27" width="15" customWidth="1"/>
    <col min="28" max="28" width="16.5703125" customWidth="1"/>
    <col min="29" max="29" width="20.140625" customWidth="1"/>
    <col min="30" max="30" width="31.85546875" customWidth="1"/>
    <col min="31" max="32" width="11.42578125" customWidth="1"/>
    <col min="33" max="33" width="26.28515625" customWidth="1"/>
    <col min="34" max="45" width="11.42578125" customWidth="1"/>
  </cols>
  <sheetData>
    <row r="1" spans="1:45" ht="27" customHeight="1">
      <c r="A1" s="2045"/>
      <c r="B1" s="1663"/>
      <c r="C1" s="1664"/>
      <c r="D1" s="2051" t="s">
        <v>105</v>
      </c>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6"/>
      <c r="AI1" s="2052" t="s">
        <v>18</v>
      </c>
      <c r="AJ1" s="1864"/>
      <c r="AK1" s="255"/>
      <c r="AL1" s="255"/>
      <c r="AM1" s="255"/>
      <c r="AN1" s="255"/>
      <c r="AO1" s="255"/>
      <c r="AP1" s="255"/>
      <c r="AQ1" s="255"/>
      <c r="AR1" s="255"/>
      <c r="AS1" s="255"/>
    </row>
    <row r="2" spans="1:45" ht="21" customHeight="1">
      <c r="A2" s="1796"/>
      <c r="B2" s="1715"/>
      <c r="C2" s="1713"/>
      <c r="D2" s="2044" t="s">
        <v>23</v>
      </c>
      <c r="E2" s="1720"/>
      <c r="F2" s="1720"/>
      <c r="G2" s="1720"/>
      <c r="H2" s="1721"/>
      <c r="I2" s="2209" t="s">
        <v>1669</v>
      </c>
      <c r="J2" s="1720"/>
      <c r="K2" s="1720"/>
      <c r="L2" s="1720"/>
      <c r="M2" s="1720"/>
      <c r="N2" s="1720"/>
      <c r="O2" s="1720"/>
      <c r="P2" s="1720"/>
      <c r="Q2" s="1720"/>
      <c r="R2" s="1720"/>
      <c r="S2" s="1720"/>
      <c r="T2" s="1720"/>
      <c r="U2" s="256" t="s">
        <v>47</v>
      </c>
      <c r="V2" s="257">
        <f t="shared" ref="V2:V3" si="0">X5+X39+X59+X79+X129+X151+X171+X192+X210+X230</f>
        <v>0.99999999999999989</v>
      </c>
      <c r="W2" s="2214"/>
      <c r="X2" s="1720"/>
      <c r="Y2" s="1720"/>
      <c r="Z2" s="1720"/>
      <c r="AA2" s="1720"/>
      <c r="AB2" s="1720"/>
      <c r="AC2" s="1720"/>
      <c r="AD2" s="1720"/>
      <c r="AE2" s="1720"/>
      <c r="AF2" s="1720"/>
      <c r="AG2" s="1720"/>
      <c r="AH2" s="1720"/>
      <c r="AI2" s="2053" t="s">
        <v>19</v>
      </c>
      <c r="AJ2" s="1874"/>
      <c r="AK2" s="255"/>
      <c r="AL2" s="255"/>
      <c r="AM2" s="255"/>
      <c r="AN2" s="255"/>
      <c r="AO2" s="255"/>
      <c r="AP2" s="255"/>
      <c r="AQ2" s="255"/>
      <c r="AR2" s="255"/>
      <c r="AS2" s="255"/>
    </row>
    <row r="3" spans="1:45" ht="21" customHeight="1">
      <c r="A3" s="1665"/>
      <c r="B3" s="1666"/>
      <c r="C3" s="1651"/>
      <c r="D3" s="1696"/>
      <c r="E3" s="1666"/>
      <c r="F3" s="1666"/>
      <c r="G3" s="1666"/>
      <c r="H3" s="1651"/>
      <c r="I3" s="1678"/>
      <c r="J3" s="1715"/>
      <c r="K3" s="1715"/>
      <c r="L3" s="1715"/>
      <c r="M3" s="1715"/>
      <c r="N3" s="1715"/>
      <c r="O3" s="1715"/>
      <c r="P3" s="1715"/>
      <c r="Q3" s="1715"/>
      <c r="R3" s="1715"/>
      <c r="S3" s="1715"/>
      <c r="T3" s="1715"/>
      <c r="U3" s="259" t="s">
        <v>48</v>
      </c>
      <c r="V3" s="260">
        <f t="shared" si="0"/>
        <v>0.99999999999999989</v>
      </c>
      <c r="W3" s="1715"/>
      <c r="X3" s="1715"/>
      <c r="Y3" s="1715"/>
      <c r="Z3" s="1715"/>
      <c r="AA3" s="1715"/>
      <c r="AB3" s="1715"/>
      <c r="AC3" s="1715"/>
      <c r="AD3" s="1715"/>
      <c r="AE3" s="1715"/>
      <c r="AF3" s="1715"/>
      <c r="AG3" s="1715"/>
      <c r="AH3" s="1715"/>
      <c r="AI3" s="2054">
        <v>43120</v>
      </c>
      <c r="AJ3" s="2055"/>
      <c r="AK3" s="255"/>
      <c r="AL3" s="255"/>
      <c r="AM3" s="255"/>
      <c r="AN3" s="255"/>
      <c r="AO3" s="255"/>
      <c r="AP3" s="255"/>
      <c r="AQ3" s="255"/>
      <c r="AR3" s="255"/>
      <c r="AS3" s="255"/>
    </row>
    <row r="4" spans="1:45" ht="39" customHeight="1">
      <c r="A4" s="2048" t="s">
        <v>107</v>
      </c>
      <c r="B4" s="1664"/>
      <c r="C4" s="261" t="s">
        <v>108</v>
      </c>
      <c r="D4" s="261" t="s">
        <v>109</v>
      </c>
      <c r="E4" s="261" t="s">
        <v>28</v>
      </c>
      <c r="F4" s="261" t="s">
        <v>110</v>
      </c>
      <c r="G4" s="340" t="s">
        <v>111</v>
      </c>
      <c r="H4" s="2080" t="s">
        <v>112</v>
      </c>
      <c r="I4" s="1866"/>
      <c r="J4" s="261" t="s">
        <v>63</v>
      </c>
      <c r="K4" s="261" t="s">
        <v>64</v>
      </c>
      <c r="L4" s="261" t="s">
        <v>65</v>
      </c>
      <c r="M4" s="261" t="s">
        <v>66</v>
      </c>
      <c r="N4" s="261" t="s">
        <v>67</v>
      </c>
      <c r="O4" s="261" t="s">
        <v>68</v>
      </c>
      <c r="P4" s="261" t="s">
        <v>69</v>
      </c>
      <c r="Q4" s="261" t="s">
        <v>70</v>
      </c>
      <c r="R4" s="261" t="s">
        <v>71</v>
      </c>
      <c r="S4" s="261" t="s">
        <v>72</v>
      </c>
      <c r="T4" s="261" t="s">
        <v>73</v>
      </c>
      <c r="U4" s="261" t="s">
        <v>74</v>
      </c>
      <c r="V4" s="770" t="s">
        <v>75</v>
      </c>
      <c r="W4" s="770" t="s">
        <v>76</v>
      </c>
      <c r="X4" s="261" t="s">
        <v>77</v>
      </c>
      <c r="Y4" s="2080" t="s">
        <v>113</v>
      </c>
      <c r="Z4" s="1863"/>
      <c r="AA4" s="1866"/>
      <c r="AB4" s="2080" t="s">
        <v>117</v>
      </c>
      <c r="AC4" s="1863"/>
      <c r="AD4" s="1866"/>
      <c r="AE4" s="2080" t="s">
        <v>427</v>
      </c>
      <c r="AF4" s="1863"/>
      <c r="AG4" s="1866"/>
      <c r="AH4" s="2080" t="s">
        <v>125</v>
      </c>
      <c r="AI4" s="1863"/>
      <c r="AJ4" s="1864"/>
      <c r="AK4" s="267"/>
      <c r="AL4" s="267"/>
      <c r="AM4" s="267"/>
      <c r="AN4" s="267"/>
      <c r="AO4" s="267"/>
      <c r="AP4" s="267"/>
      <c r="AQ4" s="267"/>
      <c r="AR4" s="267"/>
      <c r="AS4" s="267"/>
    </row>
    <row r="5" spans="1:45" ht="30.75" customHeight="1">
      <c r="A5" s="1796"/>
      <c r="B5" s="1713"/>
      <c r="C5" s="2046" t="s">
        <v>1670</v>
      </c>
      <c r="D5" s="2046" t="s">
        <v>240</v>
      </c>
      <c r="E5" s="2193">
        <v>2</v>
      </c>
      <c r="F5" s="2191" t="s">
        <v>1671</v>
      </c>
      <c r="G5" s="2046" t="s">
        <v>300</v>
      </c>
      <c r="H5" s="2041" t="s">
        <v>47</v>
      </c>
      <c r="I5" s="1701"/>
      <c r="J5" s="288"/>
      <c r="K5" s="376"/>
      <c r="L5" s="376"/>
      <c r="M5" s="376"/>
      <c r="N5" s="376"/>
      <c r="O5" s="376"/>
      <c r="P5" s="376"/>
      <c r="Q5" s="376"/>
      <c r="R5" s="376"/>
      <c r="S5" s="376"/>
      <c r="T5" s="771">
        <v>1</v>
      </c>
      <c r="U5" s="771">
        <v>1</v>
      </c>
      <c r="V5" s="772">
        <f>SUM(J5:U5)</f>
        <v>2</v>
      </c>
      <c r="W5" s="2084">
        <v>0.1</v>
      </c>
      <c r="X5" s="273">
        <f>+(V5/V5)*W5</f>
        <v>0.1</v>
      </c>
      <c r="Y5" s="2073" t="s">
        <v>1672</v>
      </c>
      <c r="Z5" s="1720"/>
      <c r="AA5" s="1721"/>
      <c r="AB5" s="2073" t="s">
        <v>1673</v>
      </c>
      <c r="AC5" s="1720"/>
      <c r="AD5" s="1721"/>
      <c r="AE5" s="2206" t="s">
        <v>1674</v>
      </c>
      <c r="AF5" s="1720"/>
      <c r="AG5" s="1721"/>
      <c r="AH5" s="2205" t="s">
        <v>1675</v>
      </c>
      <c r="AI5" s="1720"/>
      <c r="AJ5" s="1872"/>
      <c r="AK5" s="267"/>
      <c r="AL5" s="267"/>
      <c r="AM5" s="267"/>
      <c r="AN5" s="267"/>
      <c r="AO5" s="267"/>
      <c r="AP5" s="267"/>
      <c r="AQ5" s="267"/>
      <c r="AR5" s="267"/>
      <c r="AS5" s="267"/>
    </row>
    <row r="6" spans="1:45" ht="30.75" customHeight="1">
      <c r="A6" s="2062"/>
      <c r="B6" s="1648"/>
      <c r="C6" s="1619"/>
      <c r="D6" s="1619"/>
      <c r="E6" s="1619"/>
      <c r="F6" s="1619"/>
      <c r="G6" s="1619"/>
      <c r="H6" s="2081" t="s">
        <v>78</v>
      </c>
      <c r="I6" s="1648"/>
      <c r="J6" s="773"/>
      <c r="K6" s="684"/>
      <c r="L6" s="684"/>
      <c r="M6" s="684"/>
      <c r="N6" s="684"/>
      <c r="O6" s="684"/>
      <c r="P6" s="684"/>
      <c r="Q6" s="684"/>
      <c r="R6" s="684"/>
      <c r="S6" s="684"/>
      <c r="T6" s="771">
        <v>1</v>
      </c>
      <c r="U6" s="771">
        <v>1</v>
      </c>
      <c r="V6" s="775">
        <f>T6+U6</f>
        <v>2</v>
      </c>
      <c r="W6" s="1619"/>
      <c r="X6" s="776">
        <f>+V6/V5*W5</f>
        <v>0.1</v>
      </c>
      <c r="Y6" s="1679"/>
      <c r="Z6" s="1722"/>
      <c r="AA6" s="1648"/>
      <c r="AB6" s="1679"/>
      <c r="AC6" s="1722"/>
      <c r="AD6" s="1648"/>
      <c r="AE6" s="1679"/>
      <c r="AF6" s="1722"/>
      <c r="AG6" s="1648"/>
      <c r="AH6" s="1679"/>
      <c r="AI6" s="1722"/>
      <c r="AJ6" s="2067"/>
      <c r="AK6" s="267"/>
      <c r="AL6" s="267"/>
      <c r="AM6" s="267"/>
      <c r="AN6" s="267"/>
      <c r="AO6" s="267"/>
      <c r="AP6" s="267"/>
      <c r="AQ6" s="267"/>
      <c r="AR6" s="267"/>
      <c r="AS6" s="267"/>
    </row>
    <row r="7" spans="1:45" ht="21.75" customHeight="1">
      <c r="A7" s="2190" t="s">
        <v>1679</v>
      </c>
      <c r="B7" s="2047" t="s">
        <v>34</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874"/>
      <c r="AK7" s="267"/>
      <c r="AL7" s="267"/>
      <c r="AM7" s="267"/>
      <c r="AN7" s="267"/>
      <c r="AO7" s="267"/>
      <c r="AP7" s="267"/>
      <c r="AQ7" s="267"/>
      <c r="AR7" s="267"/>
      <c r="AS7" s="267"/>
    </row>
    <row r="8" spans="1:45" ht="21.75" customHeight="1">
      <c r="A8" s="1653"/>
      <c r="B8" s="2029">
        <v>1</v>
      </c>
      <c r="C8" s="2192" t="s">
        <v>1683</v>
      </c>
      <c r="D8" s="1720"/>
      <c r="E8" s="1720"/>
      <c r="F8" s="1720"/>
      <c r="G8" s="1721"/>
      <c r="H8" s="2064" t="s">
        <v>79</v>
      </c>
      <c r="I8" s="286" t="s">
        <v>47</v>
      </c>
      <c r="J8" s="288"/>
      <c r="K8" s="288"/>
      <c r="L8" s="288"/>
      <c r="M8" s="288"/>
      <c r="N8" s="288"/>
      <c r="O8" s="288"/>
      <c r="P8" s="288"/>
      <c r="Q8" s="288"/>
      <c r="R8" s="288"/>
      <c r="S8" s="288"/>
      <c r="T8" s="288"/>
      <c r="U8" s="288"/>
      <c r="V8" s="778">
        <f t="shared" ref="V8:V31" si="1">SUM(J8:U8)</f>
        <v>0</v>
      </c>
      <c r="W8" s="2088"/>
      <c r="X8" s="512">
        <f>V8*W8</f>
        <v>0</v>
      </c>
      <c r="Y8" s="2028"/>
      <c r="Z8" s="1720"/>
      <c r="AA8" s="1721"/>
      <c r="AB8" s="2028"/>
      <c r="AC8" s="1720"/>
      <c r="AD8" s="1721"/>
      <c r="AE8" s="2028"/>
      <c r="AF8" s="1720"/>
      <c r="AG8" s="1721"/>
      <c r="AH8" s="2028"/>
      <c r="AI8" s="1720"/>
      <c r="AJ8" s="1872"/>
      <c r="AK8" s="267"/>
      <c r="AL8" s="267"/>
      <c r="AM8" s="267"/>
      <c r="AN8" s="267"/>
      <c r="AO8" s="267"/>
      <c r="AP8" s="267"/>
      <c r="AQ8" s="267"/>
      <c r="AR8" s="267"/>
      <c r="AS8" s="267"/>
    </row>
    <row r="9" spans="1:45" ht="21.75" customHeight="1">
      <c r="A9" s="1653"/>
      <c r="B9" s="1619"/>
      <c r="C9" s="1679"/>
      <c r="D9" s="1722"/>
      <c r="E9" s="1722"/>
      <c r="F9" s="1722"/>
      <c r="G9" s="1648"/>
      <c r="H9" s="2065"/>
      <c r="I9" s="293" t="s">
        <v>48</v>
      </c>
      <c r="J9" s="288"/>
      <c r="K9" s="288"/>
      <c r="L9" s="288"/>
      <c r="M9" s="288"/>
      <c r="N9" s="288"/>
      <c r="O9" s="288"/>
      <c r="P9" s="288"/>
      <c r="Q9" s="288"/>
      <c r="R9" s="288"/>
      <c r="S9" s="288"/>
      <c r="T9" s="288"/>
      <c r="U9" s="288"/>
      <c r="V9" s="779">
        <f t="shared" si="1"/>
        <v>0</v>
      </c>
      <c r="W9" s="1619"/>
      <c r="X9" s="510">
        <f>+V9*W8</f>
        <v>0</v>
      </c>
      <c r="Y9" s="1679"/>
      <c r="Z9" s="1722"/>
      <c r="AA9" s="1648"/>
      <c r="AB9" s="1679"/>
      <c r="AC9" s="1722"/>
      <c r="AD9" s="1648"/>
      <c r="AE9" s="1679"/>
      <c r="AF9" s="1722"/>
      <c r="AG9" s="1648"/>
      <c r="AH9" s="1679"/>
      <c r="AI9" s="1722"/>
      <c r="AJ9" s="2067"/>
      <c r="AK9" s="267"/>
      <c r="AL9" s="267"/>
      <c r="AM9" s="267"/>
      <c r="AN9" s="267"/>
      <c r="AO9" s="267"/>
      <c r="AP9" s="267"/>
      <c r="AQ9" s="267"/>
      <c r="AR9" s="267"/>
      <c r="AS9" s="267"/>
    </row>
    <row r="10" spans="1:45" ht="21.75" customHeight="1">
      <c r="A10" s="1653"/>
      <c r="B10" s="2029">
        <v>2</v>
      </c>
      <c r="C10" s="2057" t="s">
        <v>1686</v>
      </c>
      <c r="D10" s="1720"/>
      <c r="E10" s="1720"/>
      <c r="F10" s="1720"/>
      <c r="G10" s="1721"/>
      <c r="H10" s="2064" t="s">
        <v>79</v>
      </c>
      <c r="I10" s="286" t="s">
        <v>47</v>
      </c>
      <c r="J10" s="288"/>
      <c r="K10" s="288">
        <v>0.05</v>
      </c>
      <c r="L10" s="288">
        <v>0.05</v>
      </c>
      <c r="M10" s="288">
        <v>0.9</v>
      </c>
      <c r="N10" s="288"/>
      <c r="O10" s="288"/>
      <c r="P10" s="288"/>
      <c r="Q10" s="288"/>
      <c r="R10" s="288"/>
      <c r="S10" s="288"/>
      <c r="T10" s="288"/>
      <c r="U10" s="288"/>
      <c r="V10" s="778">
        <f t="shared" si="1"/>
        <v>1</v>
      </c>
      <c r="W10" s="2088">
        <v>0.08</v>
      </c>
      <c r="X10" s="512">
        <f>V10*W10</f>
        <v>0.08</v>
      </c>
      <c r="Y10" s="2202" t="s">
        <v>1688</v>
      </c>
      <c r="Z10" s="1720"/>
      <c r="AA10" s="1721"/>
      <c r="AB10" s="2202" t="s">
        <v>1689</v>
      </c>
      <c r="AC10" s="1720"/>
      <c r="AD10" s="1721"/>
      <c r="AE10" s="2028"/>
      <c r="AF10" s="1720"/>
      <c r="AG10" s="1721"/>
      <c r="AH10" s="2028"/>
      <c r="AI10" s="1720"/>
      <c r="AJ10" s="1872"/>
      <c r="AK10" s="267"/>
      <c r="AL10" s="267"/>
      <c r="AM10" s="267"/>
      <c r="AN10" s="267"/>
      <c r="AO10" s="267"/>
      <c r="AP10" s="267"/>
      <c r="AQ10" s="267"/>
      <c r="AR10" s="267"/>
      <c r="AS10" s="267"/>
    </row>
    <row r="11" spans="1:45" ht="21.75" customHeight="1">
      <c r="A11" s="1653"/>
      <c r="B11" s="1619"/>
      <c r="C11" s="1679"/>
      <c r="D11" s="1722"/>
      <c r="E11" s="1722"/>
      <c r="F11" s="1722"/>
      <c r="G11" s="1648"/>
      <c r="H11" s="2065"/>
      <c r="I11" s="293" t="s">
        <v>48</v>
      </c>
      <c r="J11" s="294"/>
      <c r="K11" s="295">
        <v>0.05</v>
      </c>
      <c r="L11" s="295">
        <v>0.05</v>
      </c>
      <c r="M11" s="295">
        <v>0.9</v>
      </c>
      <c r="N11" s="294"/>
      <c r="O11" s="294"/>
      <c r="P11" s="294"/>
      <c r="Q11" s="294"/>
      <c r="R11" s="294"/>
      <c r="S11" s="294"/>
      <c r="T11" s="294"/>
      <c r="U11" s="294"/>
      <c r="V11" s="780">
        <f t="shared" si="1"/>
        <v>1</v>
      </c>
      <c r="W11" s="1619"/>
      <c r="X11" s="510">
        <f>V11*W10</f>
        <v>0.08</v>
      </c>
      <c r="Y11" s="1679"/>
      <c r="Z11" s="1722"/>
      <c r="AA11" s="1648"/>
      <c r="AB11" s="1679"/>
      <c r="AC11" s="1722"/>
      <c r="AD11" s="1648"/>
      <c r="AE11" s="1679"/>
      <c r="AF11" s="1722"/>
      <c r="AG11" s="1648"/>
      <c r="AH11" s="1679"/>
      <c r="AI11" s="1722"/>
      <c r="AJ11" s="2067"/>
      <c r="AK11" s="267"/>
      <c r="AL11" s="267"/>
      <c r="AM11" s="267"/>
      <c r="AN11" s="267"/>
      <c r="AO11" s="267"/>
      <c r="AP11" s="267"/>
      <c r="AQ11" s="267"/>
      <c r="AR11" s="267"/>
      <c r="AS11" s="267"/>
    </row>
    <row r="12" spans="1:45" ht="21.75" customHeight="1">
      <c r="A12" s="1653"/>
      <c r="B12" s="2029">
        <v>1</v>
      </c>
      <c r="C12" s="2057" t="s">
        <v>1692</v>
      </c>
      <c r="D12" s="1720"/>
      <c r="E12" s="1720"/>
      <c r="F12" s="1720"/>
      <c r="G12" s="1721"/>
      <c r="H12" s="2064" t="s">
        <v>79</v>
      </c>
      <c r="I12" s="286" t="s">
        <v>47</v>
      </c>
      <c r="J12" s="288"/>
      <c r="K12" s="288"/>
      <c r="L12" s="288"/>
      <c r="M12" s="288">
        <v>1</v>
      </c>
      <c r="N12" s="288"/>
      <c r="O12" s="288"/>
      <c r="P12" s="288"/>
      <c r="Q12" s="288"/>
      <c r="R12" s="288"/>
      <c r="S12" s="288"/>
      <c r="T12" s="288"/>
      <c r="U12" s="288"/>
      <c r="V12" s="778">
        <f t="shared" si="1"/>
        <v>1</v>
      </c>
      <c r="W12" s="2088">
        <v>0.08</v>
      </c>
      <c r="X12" s="512">
        <f>V12*W12</f>
        <v>0.08</v>
      </c>
      <c r="Y12" s="2028"/>
      <c r="Z12" s="1720"/>
      <c r="AA12" s="1721"/>
      <c r="AB12" s="2202" t="s">
        <v>1696</v>
      </c>
      <c r="AC12" s="1720"/>
      <c r="AD12" s="1721"/>
      <c r="AE12" s="2028"/>
      <c r="AF12" s="1720"/>
      <c r="AG12" s="1721"/>
      <c r="AH12" s="2028"/>
      <c r="AI12" s="1720"/>
      <c r="AJ12" s="1872"/>
      <c r="AK12" s="267"/>
      <c r="AL12" s="267"/>
      <c r="AM12" s="267"/>
      <c r="AN12" s="267"/>
      <c r="AO12" s="267"/>
      <c r="AP12" s="267"/>
      <c r="AQ12" s="267"/>
      <c r="AR12" s="267"/>
      <c r="AS12" s="267"/>
    </row>
    <row r="13" spans="1:45" ht="21.75" customHeight="1">
      <c r="A13" s="1653"/>
      <c r="B13" s="1619"/>
      <c r="C13" s="1679"/>
      <c r="D13" s="1722"/>
      <c r="E13" s="1722"/>
      <c r="F13" s="1722"/>
      <c r="G13" s="1648"/>
      <c r="H13" s="2065"/>
      <c r="I13" s="293" t="s">
        <v>48</v>
      </c>
      <c r="J13" s="294"/>
      <c r="K13" s="294"/>
      <c r="L13" s="294"/>
      <c r="M13" s="295">
        <v>1</v>
      </c>
      <c r="N13" s="294"/>
      <c r="O13" s="294"/>
      <c r="P13" s="294"/>
      <c r="Q13" s="294"/>
      <c r="R13" s="294"/>
      <c r="S13" s="294"/>
      <c r="T13" s="294"/>
      <c r="U13" s="294"/>
      <c r="V13" s="780">
        <f t="shared" si="1"/>
        <v>1</v>
      </c>
      <c r="W13" s="1619"/>
      <c r="X13" s="510">
        <f>V13 *W12</f>
        <v>0.08</v>
      </c>
      <c r="Y13" s="1679"/>
      <c r="Z13" s="1722"/>
      <c r="AA13" s="1648"/>
      <c r="AB13" s="1679"/>
      <c r="AC13" s="1722"/>
      <c r="AD13" s="1648"/>
      <c r="AE13" s="1679"/>
      <c r="AF13" s="1722"/>
      <c r="AG13" s="1648"/>
      <c r="AH13" s="1679"/>
      <c r="AI13" s="1722"/>
      <c r="AJ13" s="2067"/>
      <c r="AK13" s="267"/>
      <c r="AL13" s="267"/>
      <c r="AM13" s="267"/>
      <c r="AN13" s="267"/>
      <c r="AO13" s="267"/>
      <c r="AP13" s="267"/>
      <c r="AQ13" s="267"/>
      <c r="AR13" s="267"/>
      <c r="AS13" s="267"/>
    </row>
    <row r="14" spans="1:45" ht="21.75" customHeight="1">
      <c r="A14" s="1653"/>
      <c r="B14" s="2029">
        <v>3</v>
      </c>
      <c r="C14" s="2057" t="s">
        <v>1702</v>
      </c>
      <c r="D14" s="1720"/>
      <c r="E14" s="1720"/>
      <c r="F14" s="1720"/>
      <c r="G14" s="1721"/>
      <c r="H14" s="2064" t="s">
        <v>79</v>
      </c>
      <c r="I14" s="286" t="s">
        <v>47</v>
      </c>
      <c r="J14" s="288"/>
      <c r="K14" s="288"/>
      <c r="L14" s="288"/>
      <c r="M14" s="288">
        <v>0.34</v>
      </c>
      <c r="N14" s="288">
        <v>0.33</v>
      </c>
      <c r="O14" s="288">
        <v>0.33</v>
      </c>
      <c r="P14" s="288"/>
      <c r="Q14" s="288"/>
      <c r="R14" s="288"/>
      <c r="S14" s="288"/>
      <c r="T14" s="288"/>
      <c r="U14" s="288"/>
      <c r="V14" s="778">
        <f t="shared" si="1"/>
        <v>1</v>
      </c>
      <c r="W14" s="2088">
        <v>0.08</v>
      </c>
      <c r="X14" s="512">
        <f>V14*W14</f>
        <v>0.08</v>
      </c>
      <c r="Y14" s="2028"/>
      <c r="Z14" s="1720"/>
      <c r="AA14" s="1721"/>
      <c r="AB14" s="2202" t="s">
        <v>1704</v>
      </c>
      <c r="AC14" s="1720"/>
      <c r="AD14" s="1721"/>
      <c r="AE14" s="2028"/>
      <c r="AF14" s="1720"/>
      <c r="AG14" s="1721"/>
      <c r="AH14" s="2028"/>
      <c r="AI14" s="1720"/>
      <c r="AJ14" s="1872"/>
      <c r="AK14" s="267"/>
      <c r="AL14" s="267"/>
      <c r="AM14" s="267"/>
      <c r="AN14" s="267"/>
      <c r="AO14" s="267"/>
      <c r="AP14" s="267"/>
      <c r="AQ14" s="267"/>
      <c r="AR14" s="267"/>
      <c r="AS14" s="267"/>
    </row>
    <row r="15" spans="1:45" ht="21.75" customHeight="1">
      <c r="A15" s="1653"/>
      <c r="B15" s="1619"/>
      <c r="C15" s="1679"/>
      <c r="D15" s="1722"/>
      <c r="E15" s="1722"/>
      <c r="F15" s="1722"/>
      <c r="G15" s="1648"/>
      <c r="H15" s="2065"/>
      <c r="I15" s="293" t="s">
        <v>48</v>
      </c>
      <c r="J15" s="294"/>
      <c r="K15" s="294"/>
      <c r="L15" s="294"/>
      <c r="M15" s="295">
        <v>0.34</v>
      </c>
      <c r="N15" s="295">
        <v>0.33</v>
      </c>
      <c r="O15" s="295">
        <v>0.33</v>
      </c>
      <c r="P15" s="294"/>
      <c r="Q15" s="294"/>
      <c r="R15" s="294"/>
      <c r="S15" s="294"/>
      <c r="T15" s="294"/>
      <c r="U15" s="294"/>
      <c r="V15" s="780">
        <f t="shared" si="1"/>
        <v>1</v>
      </c>
      <c r="W15" s="1619"/>
      <c r="X15" s="510">
        <f>+V15*W14</f>
        <v>0.08</v>
      </c>
      <c r="Y15" s="1679"/>
      <c r="Z15" s="1722"/>
      <c r="AA15" s="1648"/>
      <c r="AB15" s="1679"/>
      <c r="AC15" s="1722"/>
      <c r="AD15" s="1648"/>
      <c r="AE15" s="1679"/>
      <c r="AF15" s="1722"/>
      <c r="AG15" s="1648"/>
      <c r="AH15" s="1679"/>
      <c r="AI15" s="1722"/>
      <c r="AJ15" s="2067"/>
      <c r="AK15" s="267"/>
      <c r="AL15" s="267"/>
      <c r="AM15" s="267"/>
      <c r="AN15" s="267"/>
      <c r="AO15" s="267"/>
      <c r="AP15" s="267"/>
      <c r="AQ15" s="267"/>
      <c r="AR15" s="267"/>
      <c r="AS15" s="267"/>
    </row>
    <row r="16" spans="1:45" ht="21.75" customHeight="1">
      <c r="A16" s="1653"/>
      <c r="B16" s="2029">
        <v>4</v>
      </c>
      <c r="C16" s="2057" t="s">
        <v>1709</v>
      </c>
      <c r="D16" s="1720"/>
      <c r="E16" s="1720"/>
      <c r="F16" s="1720"/>
      <c r="G16" s="1721"/>
      <c r="H16" s="2064" t="s">
        <v>79</v>
      </c>
      <c r="I16" s="286" t="s">
        <v>47</v>
      </c>
      <c r="J16" s="288"/>
      <c r="K16" s="288"/>
      <c r="L16" s="288"/>
      <c r="M16" s="288">
        <v>0.1</v>
      </c>
      <c r="N16" s="288">
        <v>0.25</v>
      </c>
      <c r="O16" s="288">
        <v>0.25</v>
      </c>
      <c r="P16" s="288">
        <v>0.25</v>
      </c>
      <c r="Q16" s="288">
        <v>0.15</v>
      </c>
      <c r="R16" s="288"/>
      <c r="S16" s="288"/>
      <c r="T16" s="288"/>
      <c r="U16" s="288"/>
      <c r="V16" s="778">
        <f t="shared" si="1"/>
        <v>1</v>
      </c>
      <c r="W16" s="2088">
        <v>0.08</v>
      </c>
      <c r="X16" s="512">
        <f>V16*W16</f>
        <v>0.08</v>
      </c>
      <c r="Y16" s="2028"/>
      <c r="Z16" s="1720"/>
      <c r="AA16" s="1721"/>
      <c r="AB16" s="2202" t="s">
        <v>1711</v>
      </c>
      <c r="AC16" s="1720"/>
      <c r="AD16" s="1721"/>
      <c r="AE16" s="2207" t="s">
        <v>1712</v>
      </c>
      <c r="AF16" s="1720"/>
      <c r="AG16" s="1721"/>
      <c r="AH16" s="2028"/>
      <c r="AI16" s="1720"/>
      <c r="AJ16" s="1872"/>
      <c r="AK16" s="267"/>
      <c r="AL16" s="267"/>
      <c r="AM16" s="267"/>
      <c r="AN16" s="267"/>
      <c r="AO16" s="267"/>
      <c r="AP16" s="267"/>
      <c r="AQ16" s="267"/>
      <c r="AR16" s="267"/>
      <c r="AS16" s="267"/>
    </row>
    <row r="17" spans="1:45" ht="21.75" customHeight="1">
      <c r="A17" s="1653"/>
      <c r="B17" s="1619"/>
      <c r="C17" s="1679"/>
      <c r="D17" s="1722"/>
      <c r="E17" s="1722"/>
      <c r="F17" s="1722"/>
      <c r="G17" s="1648"/>
      <c r="H17" s="2065"/>
      <c r="I17" s="293" t="s">
        <v>48</v>
      </c>
      <c r="J17" s="294"/>
      <c r="K17" s="294"/>
      <c r="L17" s="294"/>
      <c r="M17" s="295">
        <v>0.1</v>
      </c>
      <c r="N17" s="295">
        <v>0.25</v>
      </c>
      <c r="O17" s="295">
        <v>0.25</v>
      </c>
      <c r="P17" s="295">
        <v>0.25</v>
      </c>
      <c r="Q17" s="295">
        <v>0.15</v>
      </c>
      <c r="R17" s="294"/>
      <c r="S17" s="294"/>
      <c r="T17" s="294"/>
      <c r="U17" s="294"/>
      <c r="V17" s="780">
        <f t="shared" si="1"/>
        <v>1</v>
      </c>
      <c r="W17" s="1619"/>
      <c r="X17" s="510">
        <f>+V17*W16</f>
        <v>0.08</v>
      </c>
      <c r="Y17" s="1679"/>
      <c r="Z17" s="1722"/>
      <c r="AA17" s="1648"/>
      <c r="AB17" s="1679"/>
      <c r="AC17" s="1722"/>
      <c r="AD17" s="1648"/>
      <c r="AE17" s="1679"/>
      <c r="AF17" s="1722"/>
      <c r="AG17" s="1648"/>
      <c r="AH17" s="1679"/>
      <c r="AI17" s="1722"/>
      <c r="AJ17" s="2067"/>
      <c r="AK17" s="267"/>
      <c r="AL17" s="267"/>
      <c r="AM17" s="267"/>
      <c r="AN17" s="267"/>
      <c r="AO17" s="267"/>
      <c r="AP17" s="267"/>
      <c r="AQ17" s="267"/>
      <c r="AR17" s="267"/>
      <c r="AS17" s="267"/>
    </row>
    <row r="18" spans="1:45" ht="21.75" customHeight="1">
      <c r="A18" s="1653"/>
      <c r="B18" s="2029">
        <v>5</v>
      </c>
      <c r="C18" s="2057" t="s">
        <v>1717</v>
      </c>
      <c r="D18" s="1720"/>
      <c r="E18" s="1720"/>
      <c r="F18" s="1720"/>
      <c r="G18" s="1721"/>
      <c r="H18" s="2064" t="s">
        <v>79</v>
      </c>
      <c r="I18" s="286" t="s">
        <v>47</v>
      </c>
      <c r="J18" s="288"/>
      <c r="K18" s="288"/>
      <c r="L18" s="288"/>
      <c r="M18" s="288"/>
      <c r="N18" s="288"/>
      <c r="O18" s="288"/>
      <c r="P18" s="311"/>
      <c r="Q18" s="288">
        <v>0.5</v>
      </c>
      <c r="R18" s="288">
        <v>0.5</v>
      </c>
      <c r="S18" s="288"/>
      <c r="T18" s="288"/>
      <c r="U18" s="288"/>
      <c r="V18" s="778">
        <f t="shared" si="1"/>
        <v>1</v>
      </c>
      <c r="W18" s="2088">
        <v>0.08</v>
      </c>
      <c r="X18" s="512">
        <f>V18*W18</f>
        <v>0.08</v>
      </c>
      <c r="Y18" s="2028"/>
      <c r="Z18" s="1720"/>
      <c r="AA18" s="1721"/>
      <c r="AB18" s="2028"/>
      <c r="AC18" s="1720"/>
      <c r="AD18" s="1721"/>
      <c r="AE18" s="2203" t="s">
        <v>1718</v>
      </c>
      <c r="AF18" s="1720"/>
      <c r="AG18" s="1721"/>
      <c r="AH18" s="2028"/>
      <c r="AI18" s="1720"/>
      <c r="AJ18" s="1872"/>
      <c r="AK18" s="267"/>
      <c r="AL18" s="267"/>
      <c r="AM18" s="267"/>
      <c r="AN18" s="267"/>
      <c r="AO18" s="267"/>
      <c r="AP18" s="267"/>
      <c r="AQ18" s="267"/>
      <c r="AR18" s="267"/>
      <c r="AS18" s="267"/>
    </row>
    <row r="19" spans="1:45" ht="21.75" customHeight="1">
      <c r="A19" s="1653"/>
      <c r="B19" s="1619"/>
      <c r="C19" s="1679"/>
      <c r="D19" s="1722"/>
      <c r="E19" s="1722"/>
      <c r="F19" s="1722"/>
      <c r="G19" s="1648"/>
      <c r="H19" s="2065"/>
      <c r="I19" s="293" t="s">
        <v>48</v>
      </c>
      <c r="J19" s="294"/>
      <c r="K19" s="294"/>
      <c r="L19" s="294"/>
      <c r="M19" s="294"/>
      <c r="N19" s="294"/>
      <c r="O19" s="294"/>
      <c r="P19" s="294"/>
      <c r="Q19" s="295">
        <v>0.5</v>
      </c>
      <c r="R19" s="295">
        <v>0.5</v>
      </c>
      <c r="S19" s="294"/>
      <c r="T19" s="294"/>
      <c r="U19" s="294"/>
      <c r="V19" s="780">
        <f t="shared" si="1"/>
        <v>1</v>
      </c>
      <c r="W19" s="1619"/>
      <c r="X19" s="510">
        <f>+V19*W18</f>
        <v>0.08</v>
      </c>
      <c r="Y19" s="1679"/>
      <c r="Z19" s="1722"/>
      <c r="AA19" s="1648"/>
      <c r="AB19" s="1679"/>
      <c r="AC19" s="1722"/>
      <c r="AD19" s="1648"/>
      <c r="AE19" s="1679"/>
      <c r="AF19" s="1722"/>
      <c r="AG19" s="1648"/>
      <c r="AH19" s="1679"/>
      <c r="AI19" s="1722"/>
      <c r="AJ19" s="2067"/>
      <c r="AK19" s="267"/>
      <c r="AL19" s="267"/>
      <c r="AM19" s="267"/>
      <c r="AN19" s="267"/>
      <c r="AO19" s="267"/>
      <c r="AP19" s="267"/>
      <c r="AQ19" s="267"/>
      <c r="AR19" s="267"/>
      <c r="AS19" s="267"/>
    </row>
    <row r="20" spans="1:45" ht="21.75" customHeight="1">
      <c r="A20" s="1653"/>
      <c r="B20" s="2029">
        <v>6</v>
      </c>
      <c r="C20" s="2057" t="s">
        <v>1723</v>
      </c>
      <c r="D20" s="1720"/>
      <c r="E20" s="1720"/>
      <c r="F20" s="1720"/>
      <c r="G20" s="1721"/>
      <c r="H20" s="2064" t="s">
        <v>79</v>
      </c>
      <c r="I20" s="286" t="s">
        <v>47</v>
      </c>
      <c r="J20" s="288"/>
      <c r="K20" s="288"/>
      <c r="L20" s="288"/>
      <c r="M20" s="288"/>
      <c r="N20" s="288"/>
      <c r="O20" s="288"/>
      <c r="P20" s="288"/>
      <c r="Q20" s="288"/>
      <c r="R20" s="288">
        <v>0.15</v>
      </c>
      <c r="S20" s="288">
        <v>0.4</v>
      </c>
      <c r="T20" s="288">
        <v>0.45</v>
      </c>
      <c r="U20" s="288"/>
      <c r="V20" s="778">
        <f t="shared" si="1"/>
        <v>1</v>
      </c>
      <c r="W20" s="2088">
        <v>0.1</v>
      </c>
      <c r="X20" s="782">
        <f>V20*W20</f>
        <v>0.1</v>
      </c>
      <c r="Y20" s="2028"/>
      <c r="Z20" s="1720"/>
      <c r="AA20" s="1721"/>
      <c r="AB20" s="2028"/>
      <c r="AC20" s="1720"/>
      <c r="AD20" s="1721"/>
      <c r="AE20" s="2138" t="s">
        <v>1726</v>
      </c>
      <c r="AF20" s="1720"/>
      <c r="AG20" s="1720"/>
      <c r="AH20" s="2202" t="s">
        <v>1727</v>
      </c>
      <c r="AI20" s="1720"/>
      <c r="AJ20" s="1872"/>
      <c r="AK20" s="267"/>
      <c r="AL20" s="267"/>
      <c r="AM20" s="267"/>
      <c r="AN20" s="267"/>
      <c r="AO20" s="267"/>
      <c r="AP20" s="267"/>
      <c r="AQ20" s="267"/>
      <c r="AR20" s="267"/>
      <c r="AS20" s="267"/>
    </row>
    <row r="21" spans="1:45" ht="21.75" customHeight="1">
      <c r="A21" s="1653"/>
      <c r="B21" s="1619"/>
      <c r="C21" s="1679"/>
      <c r="D21" s="1722"/>
      <c r="E21" s="1722"/>
      <c r="F21" s="1722"/>
      <c r="G21" s="1648"/>
      <c r="H21" s="2065"/>
      <c r="I21" s="293" t="s">
        <v>48</v>
      </c>
      <c r="J21" s="294"/>
      <c r="K21" s="294"/>
      <c r="L21" s="294"/>
      <c r="M21" s="294"/>
      <c r="N21" s="294"/>
      <c r="O21" s="294"/>
      <c r="P21" s="294"/>
      <c r="Q21" s="294"/>
      <c r="R21" s="295">
        <v>0.15</v>
      </c>
      <c r="S21" s="295">
        <v>0.4</v>
      </c>
      <c r="T21" s="295">
        <v>0.45</v>
      </c>
      <c r="U21" s="294"/>
      <c r="V21" s="780">
        <f t="shared" si="1"/>
        <v>1</v>
      </c>
      <c r="W21" s="1619"/>
      <c r="X21" s="783">
        <f>+V21*W20</f>
        <v>0.1</v>
      </c>
      <c r="Y21" s="1679"/>
      <c r="Z21" s="1722"/>
      <c r="AA21" s="1648"/>
      <c r="AB21" s="1679"/>
      <c r="AC21" s="1722"/>
      <c r="AD21" s="1648"/>
      <c r="AE21" s="1678"/>
      <c r="AF21" s="1715"/>
      <c r="AG21" s="1715"/>
      <c r="AH21" s="1679"/>
      <c r="AI21" s="1722"/>
      <c r="AJ21" s="2067"/>
      <c r="AK21" s="267"/>
      <c r="AL21" s="267"/>
      <c r="AM21" s="267"/>
      <c r="AN21" s="267"/>
      <c r="AO21" s="267"/>
      <c r="AP21" s="267"/>
      <c r="AQ21" s="267"/>
      <c r="AR21" s="267"/>
      <c r="AS21" s="267"/>
    </row>
    <row r="22" spans="1:45" ht="21.75" customHeight="1">
      <c r="A22" s="1653"/>
      <c r="B22" s="2028">
        <v>7</v>
      </c>
      <c r="C22" s="2192" t="s">
        <v>1732</v>
      </c>
      <c r="D22" s="1720"/>
      <c r="E22" s="1720"/>
      <c r="F22" s="1720"/>
      <c r="G22" s="1721"/>
      <c r="H22" s="2165" t="s">
        <v>79</v>
      </c>
      <c r="I22" s="387" t="s">
        <v>47</v>
      </c>
      <c r="J22" s="288"/>
      <c r="K22" s="288"/>
      <c r="L22" s="288"/>
      <c r="M22" s="288"/>
      <c r="N22" s="288"/>
      <c r="O22" s="288"/>
      <c r="P22" s="288"/>
      <c r="Q22" s="288"/>
      <c r="R22" s="288"/>
      <c r="S22" s="288"/>
      <c r="T22" s="288"/>
      <c r="U22" s="288"/>
      <c r="V22" s="779">
        <f t="shared" si="1"/>
        <v>0</v>
      </c>
      <c r="W22" s="2088"/>
      <c r="X22" s="782">
        <f>V22*W22</f>
        <v>0</v>
      </c>
      <c r="Y22" s="2028"/>
      <c r="Z22" s="1720"/>
      <c r="AA22" s="1721"/>
      <c r="AB22" s="2028"/>
      <c r="AC22" s="1720"/>
      <c r="AD22" s="1721"/>
      <c r="AE22" s="2138"/>
      <c r="AF22" s="1720"/>
      <c r="AG22" s="1720"/>
      <c r="AH22" s="2028"/>
      <c r="AI22" s="1720"/>
      <c r="AJ22" s="1872"/>
      <c r="AK22" s="267"/>
      <c r="AL22" s="267"/>
      <c r="AM22" s="267"/>
      <c r="AN22" s="267"/>
      <c r="AO22" s="267"/>
      <c r="AP22" s="267"/>
      <c r="AQ22" s="267"/>
      <c r="AR22" s="267"/>
      <c r="AS22" s="267"/>
    </row>
    <row r="23" spans="1:45" ht="21.75" customHeight="1">
      <c r="A23" s="1653"/>
      <c r="B23" s="1679"/>
      <c r="C23" s="1679"/>
      <c r="D23" s="1722"/>
      <c r="E23" s="1722"/>
      <c r="F23" s="1722"/>
      <c r="G23" s="1648"/>
      <c r="H23" s="1679"/>
      <c r="I23" s="784" t="s">
        <v>48</v>
      </c>
      <c r="J23" s="294"/>
      <c r="K23" s="294"/>
      <c r="L23" s="294"/>
      <c r="M23" s="294"/>
      <c r="N23" s="294"/>
      <c r="O23" s="294"/>
      <c r="P23" s="294"/>
      <c r="Q23" s="294"/>
      <c r="R23" s="294"/>
      <c r="S23" s="294"/>
      <c r="T23" s="294"/>
      <c r="U23" s="294"/>
      <c r="V23" s="780">
        <f t="shared" si="1"/>
        <v>0</v>
      </c>
      <c r="W23" s="1619"/>
      <c r="X23" s="783">
        <f>+V23*W22</f>
        <v>0</v>
      </c>
      <c r="Y23" s="1679"/>
      <c r="Z23" s="1722"/>
      <c r="AA23" s="1648"/>
      <c r="AB23" s="1679"/>
      <c r="AC23" s="1722"/>
      <c r="AD23" s="1648"/>
      <c r="AE23" s="1678"/>
      <c r="AF23" s="1715"/>
      <c r="AG23" s="1715"/>
      <c r="AH23" s="1679"/>
      <c r="AI23" s="1722"/>
      <c r="AJ23" s="2067"/>
      <c r="AK23" s="267"/>
      <c r="AL23" s="267"/>
      <c r="AM23" s="267"/>
      <c r="AN23" s="267"/>
      <c r="AO23" s="267"/>
      <c r="AP23" s="267"/>
      <c r="AQ23" s="267"/>
      <c r="AR23" s="267"/>
      <c r="AS23" s="267"/>
    </row>
    <row r="24" spans="1:45" ht="21.75" customHeight="1">
      <c r="A24" s="1653"/>
      <c r="B24" s="2029">
        <v>8</v>
      </c>
      <c r="C24" s="2057" t="s">
        <v>1686</v>
      </c>
      <c r="D24" s="1720"/>
      <c r="E24" s="1720"/>
      <c r="F24" s="1720"/>
      <c r="G24" s="1721"/>
      <c r="H24" s="2165" t="s">
        <v>79</v>
      </c>
      <c r="I24" s="387" t="s">
        <v>47</v>
      </c>
      <c r="J24" s="288"/>
      <c r="K24" s="288"/>
      <c r="L24" s="288">
        <v>0.2</v>
      </c>
      <c r="M24" s="288">
        <v>0.8</v>
      </c>
      <c r="N24" s="288"/>
      <c r="O24" s="288"/>
      <c r="P24" s="288"/>
      <c r="Q24" s="288"/>
      <c r="R24" s="288"/>
      <c r="S24" s="288"/>
      <c r="T24" s="288"/>
      <c r="U24" s="288"/>
      <c r="V24" s="785">
        <f t="shared" si="1"/>
        <v>1</v>
      </c>
      <c r="W24" s="2088">
        <v>0.08</v>
      </c>
      <c r="X24" s="782">
        <f>V24*W24</f>
        <v>0.08</v>
      </c>
      <c r="Y24" s="2138" t="s">
        <v>1733</v>
      </c>
      <c r="Z24" s="1720"/>
      <c r="AA24" s="1721"/>
      <c r="AB24" s="2202" t="s">
        <v>1734</v>
      </c>
      <c r="AC24" s="1720"/>
      <c r="AD24" s="1721"/>
      <c r="AE24" s="2138"/>
      <c r="AF24" s="1720"/>
      <c r="AG24" s="1720"/>
      <c r="AH24" s="2028"/>
      <c r="AI24" s="1720"/>
      <c r="AJ24" s="1872"/>
      <c r="AK24" s="267"/>
      <c r="AL24" s="267"/>
      <c r="AM24" s="267"/>
      <c r="AN24" s="267"/>
      <c r="AO24" s="267"/>
      <c r="AP24" s="267"/>
      <c r="AQ24" s="267"/>
      <c r="AR24" s="267"/>
      <c r="AS24" s="267"/>
    </row>
    <row r="25" spans="1:45" ht="21.75" customHeight="1">
      <c r="A25" s="1653"/>
      <c r="B25" s="1619"/>
      <c r="C25" s="1679"/>
      <c r="D25" s="1722"/>
      <c r="E25" s="1722"/>
      <c r="F25" s="1722"/>
      <c r="G25" s="1648"/>
      <c r="H25" s="1679"/>
      <c r="I25" s="784" t="s">
        <v>48</v>
      </c>
      <c r="J25" s="294"/>
      <c r="K25" s="294"/>
      <c r="L25" s="295">
        <v>0.2</v>
      </c>
      <c r="M25" s="295">
        <v>0.8</v>
      </c>
      <c r="N25" s="294"/>
      <c r="O25" s="294"/>
      <c r="P25" s="294"/>
      <c r="Q25" s="294"/>
      <c r="R25" s="294"/>
      <c r="S25" s="294"/>
      <c r="T25" s="294"/>
      <c r="U25" s="294"/>
      <c r="V25" s="780">
        <f t="shared" si="1"/>
        <v>1</v>
      </c>
      <c r="W25" s="1619"/>
      <c r="X25" s="783">
        <f>V25*W24</f>
        <v>0.08</v>
      </c>
      <c r="Y25" s="1679"/>
      <c r="Z25" s="1722"/>
      <c r="AA25" s="1648"/>
      <c r="AB25" s="1679"/>
      <c r="AC25" s="1722"/>
      <c r="AD25" s="1648"/>
      <c r="AE25" s="1678"/>
      <c r="AF25" s="1715"/>
      <c r="AG25" s="1715"/>
      <c r="AH25" s="1679"/>
      <c r="AI25" s="1722"/>
      <c r="AJ25" s="2067"/>
      <c r="AK25" s="267"/>
      <c r="AL25" s="267"/>
      <c r="AM25" s="267"/>
      <c r="AN25" s="267"/>
      <c r="AO25" s="267"/>
      <c r="AP25" s="267"/>
      <c r="AQ25" s="267"/>
      <c r="AR25" s="267"/>
      <c r="AS25" s="267"/>
    </row>
    <row r="26" spans="1:45" ht="21.75" customHeight="1">
      <c r="A26" s="1653"/>
      <c r="B26" s="2028">
        <v>9</v>
      </c>
      <c r="C26" s="2057" t="s">
        <v>1692</v>
      </c>
      <c r="D26" s="1720"/>
      <c r="E26" s="1720"/>
      <c r="F26" s="1720"/>
      <c r="G26" s="1721"/>
      <c r="H26" s="2165" t="s">
        <v>79</v>
      </c>
      <c r="I26" s="387" t="s">
        <v>47</v>
      </c>
      <c r="J26" s="288"/>
      <c r="K26" s="288"/>
      <c r="L26" s="288"/>
      <c r="M26" s="288"/>
      <c r="N26" s="288">
        <v>0.5</v>
      </c>
      <c r="O26" s="288">
        <v>0.5</v>
      </c>
      <c r="P26" s="288"/>
      <c r="Q26" s="288"/>
      <c r="R26" s="288"/>
      <c r="S26" s="288"/>
      <c r="T26" s="288"/>
      <c r="U26" s="288"/>
      <c r="V26" s="785">
        <f t="shared" si="1"/>
        <v>1</v>
      </c>
      <c r="W26" s="2088">
        <v>0.08</v>
      </c>
      <c r="X26" s="782">
        <f>V26*W26</f>
        <v>0.08</v>
      </c>
      <c r="Y26" s="2028"/>
      <c r="Z26" s="1720"/>
      <c r="AA26" s="1721"/>
      <c r="AB26" s="2202" t="s">
        <v>1736</v>
      </c>
      <c r="AC26" s="1720"/>
      <c r="AD26" s="1721"/>
      <c r="AE26" s="2138"/>
      <c r="AF26" s="1720"/>
      <c r="AG26" s="1720"/>
      <c r="AH26" s="2028"/>
      <c r="AI26" s="1720"/>
      <c r="AJ26" s="1872"/>
      <c r="AK26" s="267"/>
      <c r="AL26" s="267"/>
      <c r="AM26" s="267"/>
      <c r="AN26" s="267"/>
      <c r="AO26" s="267"/>
      <c r="AP26" s="267"/>
      <c r="AQ26" s="267"/>
      <c r="AR26" s="267"/>
      <c r="AS26" s="267"/>
    </row>
    <row r="27" spans="1:45" ht="21.75" customHeight="1">
      <c r="A27" s="1653"/>
      <c r="B27" s="1679"/>
      <c r="C27" s="1679"/>
      <c r="D27" s="1722"/>
      <c r="E27" s="1722"/>
      <c r="F27" s="1722"/>
      <c r="G27" s="1648"/>
      <c r="H27" s="1679"/>
      <c r="I27" s="784" t="s">
        <v>48</v>
      </c>
      <c r="J27" s="294"/>
      <c r="K27" s="294"/>
      <c r="L27" s="294"/>
      <c r="M27" s="294"/>
      <c r="N27" s="295">
        <v>0.5</v>
      </c>
      <c r="O27" s="295">
        <v>0.5</v>
      </c>
      <c r="P27" s="294"/>
      <c r="Q27" s="294"/>
      <c r="R27" s="294"/>
      <c r="S27" s="294"/>
      <c r="T27" s="294"/>
      <c r="U27" s="294"/>
      <c r="V27" s="780">
        <f t="shared" si="1"/>
        <v>1</v>
      </c>
      <c r="W27" s="1619"/>
      <c r="X27" s="783">
        <f>V27*W26</f>
        <v>0.08</v>
      </c>
      <c r="Y27" s="1679"/>
      <c r="Z27" s="1722"/>
      <c r="AA27" s="1648"/>
      <c r="AB27" s="1679"/>
      <c r="AC27" s="1722"/>
      <c r="AD27" s="1648"/>
      <c r="AE27" s="1678"/>
      <c r="AF27" s="1715"/>
      <c r="AG27" s="1715"/>
      <c r="AH27" s="1679"/>
      <c r="AI27" s="1722"/>
      <c r="AJ27" s="2067"/>
      <c r="AK27" s="267"/>
      <c r="AL27" s="267"/>
      <c r="AM27" s="267"/>
      <c r="AN27" s="267"/>
      <c r="AO27" s="267"/>
      <c r="AP27" s="267"/>
      <c r="AQ27" s="267"/>
      <c r="AR27" s="267"/>
      <c r="AS27" s="267"/>
    </row>
    <row r="28" spans="1:45" ht="21.75" customHeight="1">
      <c r="A28" s="1653"/>
      <c r="B28" s="2029">
        <v>10</v>
      </c>
      <c r="C28" s="2057" t="s">
        <v>1702</v>
      </c>
      <c r="D28" s="1720"/>
      <c r="E28" s="1720"/>
      <c r="F28" s="1720"/>
      <c r="G28" s="1721"/>
      <c r="H28" s="2165" t="s">
        <v>79</v>
      </c>
      <c r="I28" s="387" t="s">
        <v>47</v>
      </c>
      <c r="J28" s="288"/>
      <c r="K28" s="288"/>
      <c r="L28" s="288"/>
      <c r="M28" s="288"/>
      <c r="N28" s="288"/>
      <c r="O28" s="288">
        <v>0.5</v>
      </c>
      <c r="P28" s="288">
        <v>0.5</v>
      </c>
      <c r="Q28" s="288"/>
      <c r="R28" s="288"/>
      <c r="S28" s="288"/>
      <c r="T28" s="288"/>
      <c r="U28" s="288"/>
      <c r="V28" s="785">
        <f t="shared" si="1"/>
        <v>1</v>
      </c>
      <c r="W28" s="2088">
        <v>0.08</v>
      </c>
      <c r="X28" s="782">
        <f>V28*W28</f>
        <v>0.08</v>
      </c>
      <c r="Y28" s="2028"/>
      <c r="Z28" s="1720"/>
      <c r="AA28" s="1721"/>
      <c r="AB28" s="2202" t="s">
        <v>1737</v>
      </c>
      <c r="AC28" s="1720"/>
      <c r="AD28" s="1721"/>
      <c r="AE28" s="2203" t="s">
        <v>1738</v>
      </c>
      <c r="AF28" s="1720"/>
      <c r="AG28" s="1721"/>
      <c r="AH28" s="2028"/>
      <c r="AI28" s="1720"/>
      <c r="AJ28" s="1872"/>
      <c r="AK28" s="267"/>
      <c r="AL28" s="267"/>
      <c r="AM28" s="267"/>
      <c r="AN28" s="267"/>
      <c r="AO28" s="267"/>
      <c r="AP28" s="267"/>
      <c r="AQ28" s="267"/>
      <c r="AR28" s="267"/>
      <c r="AS28" s="267"/>
    </row>
    <row r="29" spans="1:45" ht="21.75" customHeight="1">
      <c r="A29" s="1653"/>
      <c r="B29" s="1619"/>
      <c r="C29" s="1679"/>
      <c r="D29" s="1722"/>
      <c r="E29" s="1722"/>
      <c r="F29" s="1722"/>
      <c r="G29" s="1648"/>
      <c r="H29" s="1679"/>
      <c r="I29" s="784" t="s">
        <v>48</v>
      </c>
      <c r="J29" s="294"/>
      <c r="K29" s="294"/>
      <c r="L29" s="294"/>
      <c r="M29" s="294"/>
      <c r="N29" s="294"/>
      <c r="O29" s="295">
        <v>0.5</v>
      </c>
      <c r="P29" s="295">
        <v>0.5</v>
      </c>
      <c r="Q29" s="294"/>
      <c r="R29" s="294"/>
      <c r="S29" s="294"/>
      <c r="T29" s="294"/>
      <c r="U29" s="294"/>
      <c r="V29" s="780">
        <f t="shared" si="1"/>
        <v>1</v>
      </c>
      <c r="W29" s="1619"/>
      <c r="X29" s="783">
        <f>V29*W28</f>
        <v>0.08</v>
      </c>
      <c r="Y29" s="1679"/>
      <c r="Z29" s="1722"/>
      <c r="AA29" s="1648"/>
      <c r="AB29" s="1679"/>
      <c r="AC29" s="1722"/>
      <c r="AD29" s="1648"/>
      <c r="AE29" s="1679"/>
      <c r="AF29" s="1722"/>
      <c r="AG29" s="1648"/>
      <c r="AH29" s="1679"/>
      <c r="AI29" s="1722"/>
      <c r="AJ29" s="2067"/>
      <c r="AK29" s="267"/>
      <c r="AL29" s="267"/>
      <c r="AM29" s="267"/>
      <c r="AN29" s="267"/>
      <c r="AO29" s="267"/>
      <c r="AP29" s="267"/>
      <c r="AQ29" s="267"/>
      <c r="AR29" s="267"/>
      <c r="AS29" s="267"/>
    </row>
    <row r="30" spans="1:45" ht="21.75" customHeight="1">
      <c r="A30" s="1653"/>
      <c r="B30" s="2028">
        <v>11</v>
      </c>
      <c r="C30" s="2057" t="s">
        <v>1709</v>
      </c>
      <c r="D30" s="1720"/>
      <c r="E30" s="1720"/>
      <c r="F30" s="1720"/>
      <c r="G30" s="1721"/>
      <c r="H30" s="2165" t="s">
        <v>79</v>
      </c>
      <c r="I30" s="387" t="s">
        <v>47</v>
      </c>
      <c r="J30" s="288"/>
      <c r="K30" s="288"/>
      <c r="L30" s="288"/>
      <c r="M30" s="288"/>
      <c r="N30" s="288"/>
      <c r="O30" s="288"/>
      <c r="P30" s="288"/>
      <c r="Q30" s="288">
        <v>0.5</v>
      </c>
      <c r="R30" s="288">
        <v>0.5</v>
      </c>
      <c r="S30" s="288"/>
      <c r="T30" s="288"/>
      <c r="U30" s="288"/>
      <c r="V30" s="785">
        <f t="shared" si="1"/>
        <v>1</v>
      </c>
      <c r="W30" s="2088">
        <v>0.08</v>
      </c>
      <c r="X30" s="782">
        <f>V30*W30</f>
        <v>0.08</v>
      </c>
      <c r="Y30" s="2028"/>
      <c r="Z30" s="1720"/>
      <c r="AA30" s="1721"/>
      <c r="AB30" s="2028"/>
      <c r="AC30" s="1720"/>
      <c r="AD30" s="1721"/>
      <c r="AE30" s="2202" t="s">
        <v>1740</v>
      </c>
      <c r="AF30" s="1720"/>
      <c r="AG30" s="1721"/>
      <c r="AH30" s="2028"/>
      <c r="AI30" s="1720"/>
      <c r="AJ30" s="1872"/>
      <c r="AK30" s="267"/>
      <c r="AL30" s="267"/>
      <c r="AM30" s="267"/>
      <c r="AN30" s="267"/>
      <c r="AO30" s="267"/>
      <c r="AP30" s="267"/>
      <c r="AQ30" s="267"/>
      <c r="AR30" s="267"/>
      <c r="AS30" s="267"/>
    </row>
    <row r="31" spans="1:45" ht="21.75" customHeight="1">
      <c r="A31" s="1653"/>
      <c r="B31" s="1679"/>
      <c r="C31" s="1679"/>
      <c r="D31" s="1722"/>
      <c r="E31" s="1722"/>
      <c r="F31" s="1722"/>
      <c r="G31" s="1648"/>
      <c r="H31" s="1679"/>
      <c r="I31" s="784" t="s">
        <v>48</v>
      </c>
      <c r="J31" s="294"/>
      <c r="K31" s="294"/>
      <c r="L31" s="294"/>
      <c r="M31" s="294"/>
      <c r="N31" s="294"/>
      <c r="O31" s="294"/>
      <c r="P31" s="294"/>
      <c r="Q31" s="295">
        <v>0.5</v>
      </c>
      <c r="R31" s="295">
        <v>0.5</v>
      </c>
      <c r="S31" s="294"/>
      <c r="T31" s="294"/>
      <c r="U31" s="294"/>
      <c r="V31" s="780">
        <f t="shared" si="1"/>
        <v>1</v>
      </c>
      <c r="W31" s="1619"/>
      <c r="X31" s="783">
        <f>V31*X32</f>
        <v>0.08</v>
      </c>
      <c r="Y31" s="1679"/>
      <c r="Z31" s="1722"/>
      <c r="AA31" s="1648"/>
      <c r="AB31" s="1679"/>
      <c r="AC31" s="1722"/>
      <c r="AD31" s="1648"/>
      <c r="AE31" s="1679"/>
      <c r="AF31" s="1722"/>
      <c r="AG31" s="1648"/>
      <c r="AH31" s="1679"/>
      <c r="AI31" s="1722"/>
      <c r="AJ31" s="2067"/>
      <c r="AK31" s="267"/>
      <c r="AL31" s="267"/>
      <c r="AM31" s="267"/>
      <c r="AN31" s="267"/>
      <c r="AO31" s="267"/>
      <c r="AP31" s="267"/>
      <c r="AQ31" s="267"/>
      <c r="AR31" s="267"/>
      <c r="AS31" s="267"/>
    </row>
    <row r="32" spans="1:45" ht="21.75" customHeight="1">
      <c r="A32" s="1653"/>
      <c r="B32" s="2029">
        <v>12</v>
      </c>
      <c r="C32" s="2057" t="s">
        <v>1717</v>
      </c>
      <c r="D32" s="1720"/>
      <c r="E32" s="1720"/>
      <c r="F32" s="1720"/>
      <c r="G32" s="1721"/>
      <c r="H32" s="2165" t="s">
        <v>79</v>
      </c>
      <c r="I32" s="387" t="s">
        <v>47</v>
      </c>
      <c r="J32" s="288"/>
      <c r="K32" s="288"/>
      <c r="L32" s="288"/>
      <c r="M32" s="288"/>
      <c r="N32" s="288"/>
      <c r="O32" s="288"/>
      <c r="P32" s="288"/>
      <c r="Q32" s="288"/>
      <c r="R32" s="288"/>
      <c r="S32" s="288">
        <v>0.5</v>
      </c>
      <c r="T32" s="288">
        <v>0.5</v>
      </c>
      <c r="U32" s="288"/>
      <c r="V32" s="785">
        <f>SUM(S32:U32)</f>
        <v>1</v>
      </c>
      <c r="W32" s="2088">
        <v>0.08</v>
      </c>
      <c r="X32" s="782">
        <f>V32*W32</f>
        <v>0.08</v>
      </c>
      <c r="Y32" s="2028"/>
      <c r="Z32" s="1720"/>
      <c r="AA32" s="1721"/>
      <c r="AB32" s="2028"/>
      <c r="AC32" s="1720"/>
      <c r="AD32" s="1721"/>
      <c r="AE32" s="2028"/>
      <c r="AF32" s="1720"/>
      <c r="AG32" s="1721"/>
      <c r="AH32" s="2202" t="s">
        <v>1743</v>
      </c>
      <c r="AI32" s="1720"/>
      <c r="AJ32" s="1872"/>
      <c r="AK32" s="267"/>
      <c r="AL32" s="267"/>
      <c r="AM32" s="267"/>
      <c r="AN32" s="267"/>
      <c r="AO32" s="267"/>
      <c r="AP32" s="267"/>
      <c r="AQ32" s="267"/>
      <c r="AR32" s="267"/>
      <c r="AS32" s="267"/>
    </row>
    <row r="33" spans="1:45" ht="21.75" customHeight="1">
      <c r="A33" s="1653"/>
      <c r="B33" s="1619"/>
      <c r="C33" s="1679"/>
      <c r="D33" s="1722"/>
      <c r="E33" s="1722"/>
      <c r="F33" s="1722"/>
      <c r="G33" s="1648"/>
      <c r="H33" s="1679"/>
      <c r="I33" s="784" t="s">
        <v>48</v>
      </c>
      <c r="J33" s="294"/>
      <c r="K33" s="294"/>
      <c r="L33" s="294"/>
      <c r="M33" s="294"/>
      <c r="N33" s="294"/>
      <c r="O33" s="294"/>
      <c r="P33" s="294"/>
      <c r="Q33" s="294"/>
      <c r="R33" s="294"/>
      <c r="S33" s="295">
        <v>0.5</v>
      </c>
      <c r="T33" s="295">
        <v>0.5</v>
      </c>
      <c r="U33" s="294"/>
      <c r="V33" s="780">
        <f>SUM(J33:U33)</f>
        <v>1</v>
      </c>
      <c r="W33" s="1619"/>
      <c r="X33" s="783">
        <f>V33*W32</f>
        <v>0.08</v>
      </c>
      <c r="Y33" s="1679"/>
      <c r="Z33" s="1722"/>
      <c r="AA33" s="1648"/>
      <c r="AB33" s="1679"/>
      <c r="AC33" s="1722"/>
      <c r="AD33" s="1648"/>
      <c r="AE33" s="1679"/>
      <c r="AF33" s="1722"/>
      <c r="AG33" s="1648"/>
      <c r="AH33" s="1679"/>
      <c r="AI33" s="1722"/>
      <c r="AJ33" s="2067"/>
      <c r="AK33" s="267"/>
      <c r="AL33" s="267"/>
      <c r="AM33" s="267"/>
      <c r="AN33" s="267"/>
      <c r="AO33" s="267"/>
      <c r="AP33" s="267"/>
      <c r="AQ33" s="267"/>
      <c r="AR33" s="267"/>
      <c r="AS33" s="267"/>
    </row>
    <row r="34" spans="1:45" ht="21.75" customHeight="1">
      <c r="A34" s="1653"/>
      <c r="B34" s="2028">
        <v>13</v>
      </c>
      <c r="C34" s="2057" t="s">
        <v>1723</v>
      </c>
      <c r="D34" s="1720"/>
      <c r="E34" s="1720"/>
      <c r="F34" s="1720"/>
      <c r="G34" s="1721"/>
      <c r="H34" s="2165" t="s">
        <v>79</v>
      </c>
      <c r="I34" s="387" t="s">
        <v>47</v>
      </c>
      <c r="J34" s="288"/>
      <c r="K34" s="288"/>
      <c r="L34" s="288"/>
      <c r="M34" s="288"/>
      <c r="N34" s="288"/>
      <c r="O34" s="288"/>
      <c r="P34" s="288"/>
      <c r="Q34" s="288"/>
      <c r="R34" s="288"/>
      <c r="S34" s="288"/>
      <c r="T34" s="288">
        <v>0.7</v>
      </c>
      <c r="U34" s="288">
        <v>0.3</v>
      </c>
      <c r="V34" s="796">
        <f>SUM(T34:U34)</f>
        <v>1</v>
      </c>
      <c r="W34" s="2088">
        <v>0.1</v>
      </c>
      <c r="X34" s="782">
        <f>V34*W34</f>
        <v>0.1</v>
      </c>
      <c r="Y34" s="2028"/>
      <c r="Z34" s="1720"/>
      <c r="AA34" s="1721"/>
      <c r="AB34" s="2028"/>
      <c r="AC34" s="1720"/>
      <c r="AD34" s="1721"/>
      <c r="AE34" s="2028"/>
      <c r="AF34" s="1720"/>
      <c r="AG34" s="1721"/>
      <c r="AH34" s="2202" t="s">
        <v>1753</v>
      </c>
      <c r="AI34" s="1720"/>
      <c r="AJ34" s="1872"/>
      <c r="AK34" s="267"/>
      <c r="AL34" s="267"/>
      <c r="AM34" s="267"/>
      <c r="AN34" s="267"/>
      <c r="AO34" s="267"/>
      <c r="AP34" s="267"/>
      <c r="AQ34" s="267"/>
      <c r="AR34" s="267"/>
      <c r="AS34" s="267"/>
    </row>
    <row r="35" spans="1:45" ht="21.75" customHeight="1">
      <c r="A35" s="1653"/>
      <c r="B35" s="1679"/>
      <c r="C35" s="1679"/>
      <c r="D35" s="1722"/>
      <c r="E35" s="1722"/>
      <c r="F35" s="1722"/>
      <c r="G35" s="1648"/>
      <c r="H35" s="1679"/>
      <c r="I35" s="784" t="s">
        <v>48</v>
      </c>
      <c r="J35" s="294"/>
      <c r="K35" s="294"/>
      <c r="L35" s="294"/>
      <c r="M35" s="294"/>
      <c r="N35" s="294"/>
      <c r="O35" s="294"/>
      <c r="P35" s="294"/>
      <c r="Q35" s="294"/>
      <c r="R35" s="294"/>
      <c r="S35" s="294"/>
      <c r="T35" s="799">
        <v>0.7</v>
      </c>
      <c r="U35" s="799">
        <v>0.3</v>
      </c>
      <c r="V35" s="780">
        <f t="shared" ref="V35:V37" si="2">SUM(J35:U35)</f>
        <v>1</v>
      </c>
      <c r="W35" s="1619"/>
      <c r="X35" s="783">
        <f>V35*W34</f>
        <v>0.1</v>
      </c>
      <c r="Y35" s="1679"/>
      <c r="Z35" s="1722"/>
      <c r="AA35" s="1648"/>
      <c r="AB35" s="1679"/>
      <c r="AC35" s="1722"/>
      <c r="AD35" s="1648"/>
      <c r="AE35" s="1679"/>
      <c r="AF35" s="1722"/>
      <c r="AG35" s="1648"/>
      <c r="AH35" s="1679"/>
      <c r="AI35" s="1722"/>
      <c r="AJ35" s="2067"/>
      <c r="AK35" s="267"/>
      <c r="AL35" s="267"/>
      <c r="AM35" s="267"/>
      <c r="AN35" s="267"/>
      <c r="AO35" s="267"/>
      <c r="AP35" s="267"/>
      <c r="AQ35" s="267"/>
      <c r="AR35" s="267"/>
      <c r="AS35" s="267"/>
    </row>
    <row r="36" spans="1:45" ht="14.25" customHeight="1">
      <c r="A36" s="1653"/>
      <c r="B36" s="2060" t="s">
        <v>103</v>
      </c>
      <c r="C36" s="1720"/>
      <c r="D36" s="1720"/>
      <c r="E36" s="1720"/>
      <c r="F36" s="1720"/>
      <c r="G36" s="1721"/>
      <c r="H36" s="2083" t="s">
        <v>79</v>
      </c>
      <c r="I36" s="326" t="s">
        <v>47</v>
      </c>
      <c r="J36" s="354">
        <f t="shared" ref="J36:U36" si="3">J8*$W$8+J10*$W$10+J12*$W$12+J14*$W$14+J16*$W$16+J18*$W$18+J20*$W$20+J22*$W$22+J24*$W$24+J26*$W$26+J28*$W$28+J30*$W$30+J32*$W$32+J34*$W$34</f>
        <v>0</v>
      </c>
      <c r="K36" s="354">
        <f t="shared" si="3"/>
        <v>4.0000000000000001E-3</v>
      </c>
      <c r="L36" s="354">
        <f t="shared" si="3"/>
        <v>0.02</v>
      </c>
      <c r="M36" s="354">
        <f t="shared" si="3"/>
        <v>0.25120000000000003</v>
      </c>
      <c r="N36" s="354">
        <f t="shared" si="3"/>
        <v>8.6400000000000005E-2</v>
      </c>
      <c r="O36" s="354">
        <f t="shared" si="3"/>
        <v>0.12640000000000001</v>
      </c>
      <c r="P36" s="354">
        <f t="shared" si="3"/>
        <v>0.06</v>
      </c>
      <c r="Q36" s="354">
        <f t="shared" si="3"/>
        <v>9.1999999999999998E-2</v>
      </c>
      <c r="R36" s="354">
        <f t="shared" si="3"/>
        <v>9.5000000000000001E-2</v>
      </c>
      <c r="S36" s="354">
        <f t="shared" si="3"/>
        <v>8.0000000000000016E-2</v>
      </c>
      <c r="T36" s="354">
        <f t="shared" si="3"/>
        <v>0.155</v>
      </c>
      <c r="U36" s="354">
        <f t="shared" si="3"/>
        <v>0.03</v>
      </c>
      <c r="V36" s="353">
        <f t="shared" si="2"/>
        <v>1</v>
      </c>
      <c r="W36" s="2204">
        <f>SUM(W8:W35)</f>
        <v>0.99999999999999978</v>
      </c>
      <c r="X36" s="354">
        <f>V36*W36</f>
        <v>0.99999999999999978</v>
      </c>
      <c r="Y36" s="2034"/>
      <c r="Z36" s="1720"/>
      <c r="AA36" s="1721"/>
      <c r="AB36" s="2034"/>
      <c r="AC36" s="1720"/>
      <c r="AD36" s="1721"/>
      <c r="AE36" s="2034"/>
      <c r="AF36" s="1720"/>
      <c r="AG36" s="1721"/>
      <c r="AH36" s="2034"/>
      <c r="AI36" s="1720"/>
      <c r="AJ36" s="1872"/>
      <c r="AK36" s="332"/>
      <c r="AL36" s="267"/>
      <c r="AM36" s="267"/>
      <c r="AN36" s="267"/>
      <c r="AO36" s="267"/>
      <c r="AP36" s="267"/>
      <c r="AQ36" s="267"/>
      <c r="AR36" s="267"/>
      <c r="AS36" s="267"/>
    </row>
    <row r="37" spans="1:45" ht="14.25" customHeight="1">
      <c r="A37" s="1654"/>
      <c r="B37" s="1696"/>
      <c r="C37" s="1666"/>
      <c r="D37" s="1666"/>
      <c r="E37" s="1666"/>
      <c r="F37" s="1666"/>
      <c r="G37" s="1651"/>
      <c r="H37" s="1617"/>
      <c r="I37" s="334" t="s">
        <v>48</v>
      </c>
      <c r="J37" s="354">
        <f t="shared" ref="J37:U37" si="4">J9*$W$8+J11*$W$10+J13*$W$12+J15*$W$14+J17*$W$16+J19*$W$18+J21*$W$20+J23*$W$22+J25*$W$24+J27*$W$26+J29*$W$28+J31*$W$30+J33*$W$32+J35*$W$34</f>
        <v>0</v>
      </c>
      <c r="K37" s="354">
        <f t="shared" si="4"/>
        <v>4.0000000000000001E-3</v>
      </c>
      <c r="L37" s="354">
        <f t="shared" si="4"/>
        <v>0.02</v>
      </c>
      <c r="M37" s="354">
        <f t="shared" si="4"/>
        <v>0.25120000000000003</v>
      </c>
      <c r="N37" s="354">
        <f t="shared" si="4"/>
        <v>8.6400000000000005E-2</v>
      </c>
      <c r="O37" s="354">
        <f t="shared" si="4"/>
        <v>0.12640000000000001</v>
      </c>
      <c r="P37" s="354">
        <f t="shared" si="4"/>
        <v>0.06</v>
      </c>
      <c r="Q37" s="354">
        <f t="shared" si="4"/>
        <v>9.1999999999999998E-2</v>
      </c>
      <c r="R37" s="354">
        <f t="shared" si="4"/>
        <v>9.5000000000000001E-2</v>
      </c>
      <c r="S37" s="354">
        <f t="shared" si="4"/>
        <v>8.0000000000000016E-2</v>
      </c>
      <c r="T37" s="354">
        <f t="shared" si="4"/>
        <v>0.155</v>
      </c>
      <c r="U37" s="354">
        <f t="shared" si="4"/>
        <v>0.03</v>
      </c>
      <c r="V37" s="353">
        <f t="shared" si="2"/>
        <v>1</v>
      </c>
      <c r="W37" s="1617"/>
      <c r="X37" s="518">
        <f>+V37*W36</f>
        <v>0.99999999999999978</v>
      </c>
      <c r="Y37" s="1696"/>
      <c r="Z37" s="1666"/>
      <c r="AA37" s="1651"/>
      <c r="AB37" s="1696"/>
      <c r="AC37" s="1666"/>
      <c r="AD37" s="1651"/>
      <c r="AE37" s="1696"/>
      <c r="AF37" s="1666"/>
      <c r="AG37" s="1651"/>
      <c r="AH37" s="1696"/>
      <c r="AI37" s="1666"/>
      <c r="AJ37" s="1841"/>
      <c r="AK37" s="332"/>
      <c r="AL37" s="267"/>
      <c r="AM37" s="267"/>
      <c r="AN37" s="267"/>
      <c r="AO37" s="267"/>
      <c r="AP37" s="267"/>
      <c r="AQ37" s="267"/>
      <c r="AR37" s="267"/>
      <c r="AS37" s="267"/>
    </row>
    <row r="38" spans="1:45" ht="28.5" customHeight="1">
      <c r="A38" s="2048" t="s">
        <v>107</v>
      </c>
      <c r="B38" s="1664"/>
      <c r="C38" s="261" t="s">
        <v>108</v>
      </c>
      <c r="D38" s="261" t="s">
        <v>109</v>
      </c>
      <c r="E38" s="261" t="s">
        <v>28</v>
      </c>
      <c r="F38" s="261" t="s">
        <v>110</v>
      </c>
      <c r="G38" s="340" t="s">
        <v>111</v>
      </c>
      <c r="H38" s="2080" t="s">
        <v>112</v>
      </c>
      <c r="I38" s="1866"/>
      <c r="J38" s="261" t="s">
        <v>63</v>
      </c>
      <c r="K38" s="261" t="s">
        <v>64</v>
      </c>
      <c r="L38" s="261" t="s">
        <v>65</v>
      </c>
      <c r="M38" s="261" t="s">
        <v>66</v>
      </c>
      <c r="N38" s="261" t="s">
        <v>67</v>
      </c>
      <c r="O38" s="261" t="s">
        <v>68</v>
      </c>
      <c r="P38" s="261" t="s">
        <v>69</v>
      </c>
      <c r="Q38" s="261" t="s">
        <v>70</v>
      </c>
      <c r="R38" s="261" t="s">
        <v>71</v>
      </c>
      <c r="S38" s="261" t="s">
        <v>72</v>
      </c>
      <c r="T38" s="261" t="s">
        <v>73</v>
      </c>
      <c r="U38" s="261" t="s">
        <v>74</v>
      </c>
      <c r="V38" s="770" t="s">
        <v>75</v>
      </c>
      <c r="W38" s="770" t="s">
        <v>76</v>
      </c>
      <c r="X38" s="261" t="s">
        <v>77</v>
      </c>
      <c r="Y38" s="2080" t="s">
        <v>113</v>
      </c>
      <c r="Z38" s="1863"/>
      <c r="AA38" s="1866"/>
      <c r="AB38" s="2080" t="s">
        <v>117</v>
      </c>
      <c r="AC38" s="1863"/>
      <c r="AD38" s="1866"/>
      <c r="AE38" s="2080" t="s">
        <v>427</v>
      </c>
      <c r="AF38" s="1863"/>
      <c r="AG38" s="1866"/>
      <c r="AH38" s="2080" t="s">
        <v>125</v>
      </c>
      <c r="AI38" s="1863"/>
      <c r="AJ38" s="1864"/>
      <c r="AK38" s="267"/>
      <c r="AL38" s="267"/>
      <c r="AM38" s="267"/>
      <c r="AN38" s="267"/>
      <c r="AO38" s="267"/>
      <c r="AP38" s="267"/>
      <c r="AQ38" s="267"/>
      <c r="AR38" s="267"/>
      <c r="AS38" s="267"/>
    </row>
    <row r="39" spans="1:45" ht="28.5" customHeight="1">
      <c r="A39" s="1796"/>
      <c r="B39" s="1713"/>
      <c r="C39" s="2046" t="s">
        <v>1670</v>
      </c>
      <c r="D39" s="2191" t="s">
        <v>1787</v>
      </c>
      <c r="E39" s="2122">
        <v>5</v>
      </c>
      <c r="F39" s="2191" t="s">
        <v>1788</v>
      </c>
      <c r="G39" s="2046" t="s">
        <v>300</v>
      </c>
      <c r="H39" s="2041" t="s">
        <v>47</v>
      </c>
      <c r="I39" s="1701"/>
      <c r="J39" s="807"/>
      <c r="K39" s="807"/>
      <c r="L39" s="807">
        <v>1</v>
      </c>
      <c r="M39" s="807"/>
      <c r="N39" s="807">
        <v>1</v>
      </c>
      <c r="O39" s="807"/>
      <c r="P39" s="807">
        <v>1</v>
      </c>
      <c r="Q39" s="807"/>
      <c r="R39" s="807">
        <v>1</v>
      </c>
      <c r="S39" s="807"/>
      <c r="T39" s="807">
        <v>1</v>
      </c>
      <c r="U39" s="807"/>
      <c r="V39" s="808">
        <f t="shared" ref="V39:V40" si="5">SUM(J39:U39)</f>
        <v>5</v>
      </c>
      <c r="W39" s="2084">
        <v>0.1</v>
      </c>
      <c r="X39" s="273">
        <f>+(V39/V39)*W39</f>
        <v>0.1</v>
      </c>
      <c r="Y39" s="2073" t="s">
        <v>1792</v>
      </c>
      <c r="Z39" s="1720"/>
      <c r="AA39" s="1721"/>
      <c r="AB39" s="2206" t="s">
        <v>1793</v>
      </c>
      <c r="AC39" s="1720"/>
      <c r="AD39" s="1721"/>
      <c r="AE39" s="2073" t="s">
        <v>1794</v>
      </c>
      <c r="AF39" s="1720"/>
      <c r="AG39" s="1721"/>
      <c r="AH39" s="2205" t="s">
        <v>1795</v>
      </c>
      <c r="AI39" s="1720"/>
      <c r="AJ39" s="1872"/>
      <c r="AK39" s="267"/>
      <c r="AL39" s="267"/>
      <c r="AM39" s="267"/>
      <c r="AN39" s="267"/>
      <c r="AO39" s="267"/>
      <c r="AP39" s="267"/>
      <c r="AQ39" s="267"/>
      <c r="AR39" s="267"/>
      <c r="AS39" s="267"/>
    </row>
    <row r="40" spans="1:45" ht="28.5" customHeight="1">
      <c r="A40" s="2062"/>
      <c r="B40" s="1648"/>
      <c r="C40" s="1619"/>
      <c r="D40" s="1619"/>
      <c r="E40" s="1619"/>
      <c r="F40" s="1619"/>
      <c r="G40" s="1619"/>
      <c r="H40" s="2041" t="s">
        <v>78</v>
      </c>
      <c r="I40" s="1701"/>
      <c r="J40" s="809"/>
      <c r="K40" s="809"/>
      <c r="L40" s="810">
        <v>1</v>
      </c>
      <c r="M40" s="809"/>
      <c r="N40" s="810">
        <v>1</v>
      </c>
      <c r="O40" s="810">
        <v>1</v>
      </c>
      <c r="P40" s="809"/>
      <c r="Q40" s="809"/>
      <c r="R40" s="810">
        <v>1</v>
      </c>
      <c r="S40" s="809"/>
      <c r="T40" s="810">
        <v>1</v>
      </c>
      <c r="U40" s="809"/>
      <c r="V40" s="811">
        <f t="shared" si="5"/>
        <v>5</v>
      </c>
      <c r="W40" s="1619"/>
      <c r="X40" s="273">
        <f>+V40/V39*W39</f>
        <v>0.1</v>
      </c>
      <c r="Y40" s="1679"/>
      <c r="Z40" s="1722"/>
      <c r="AA40" s="1648"/>
      <c r="AB40" s="1679"/>
      <c r="AC40" s="1722"/>
      <c r="AD40" s="1648"/>
      <c r="AE40" s="1679"/>
      <c r="AF40" s="1722"/>
      <c r="AG40" s="1648"/>
      <c r="AH40" s="1679"/>
      <c r="AI40" s="1722"/>
      <c r="AJ40" s="2067"/>
      <c r="AK40" s="267"/>
      <c r="AL40" s="267"/>
      <c r="AM40" s="267"/>
      <c r="AN40" s="267"/>
      <c r="AO40" s="267"/>
      <c r="AP40" s="267"/>
      <c r="AQ40" s="267"/>
      <c r="AR40" s="267"/>
      <c r="AS40" s="267"/>
    </row>
    <row r="41" spans="1:45" ht="14.25" customHeight="1">
      <c r="A41" s="2190" t="s">
        <v>1801</v>
      </c>
      <c r="B41" s="2047" t="s">
        <v>34</v>
      </c>
      <c r="C41" s="1700"/>
      <c r="D41" s="1700"/>
      <c r="E41" s="1700"/>
      <c r="F41" s="1700"/>
      <c r="G41" s="1700"/>
      <c r="H41" s="1700"/>
      <c r="I41" s="1700"/>
      <c r="J41" s="1700"/>
      <c r="K41" s="1700"/>
      <c r="L41" s="1700"/>
      <c r="M41" s="1700"/>
      <c r="N41" s="1700"/>
      <c r="O41" s="1700"/>
      <c r="P41" s="1700"/>
      <c r="Q41" s="1700"/>
      <c r="R41" s="1700"/>
      <c r="S41" s="1700"/>
      <c r="T41" s="1700"/>
      <c r="U41" s="1700"/>
      <c r="V41" s="1700"/>
      <c r="W41" s="1700"/>
      <c r="X41" s="1700"/>
      <c r="Y41" s="1700"/>
      <c r="Z41" s="1700"/>
      <c r="AA41" s="1700"/>
      <c r="AB41" s="1700"/>
      <c r="AC41" s="1700"/>
      <c r="AD41" s="1700"/>
      <c r="AE41" s="1700"/>
      <c r="AF41" s="1700"/>
      <c r="AG41" s="1700"/>
      <c r="AH41" s="1700"/>
      <c r="AI41" s="1700"/>
      <c r="AJ41" s="1874"/>
      <c r="AK41" s="267"/>
      <c r="AL41" s="267"/>
      <c r="AM41" s="267"/>
      <c r="AN41" s="267"/>
      <c r="AO41" s="267"/>
      <c r="AP41" s="267"/>
      <c r="AQ41" s="267"/>
      <c r="AR41" s="267"/>
      <c r="AS41" s="267"/>
    </row>
    <row r="42" spans="1:45" ht="24" customHeight="1">
      <c r="A42" s="1653"/>
      <c r="B42" s="2028">
        <v>1</v>
      </c>
      <c r="C42" s="2057" t="s">
        <v>1802</v>
      </c>
      <c r="D42" s="1720"/>
      <c r="E42" s="1720"/>
      <c r="F42" s="1720"/>
      <c r="G42" s="1721"/>
      <c r="H42" s="2042" t="s">
        <v>79</v>
      </c>
      <c r="I42" s="286" t="s">
        <v>47</v>
      </c>
      <c r="J42" s="288"/>
      <c r="K42" s="288"/>
      <c r="L42" s="803">
        <v>0.5</v>
      </c>
      <c r="M42" s="803">
        <v>0.5</v>
      </c>
      <c r="N42" s="288"/>
      <c r="O42" s="288"/>
      <c r="P42" s="288"/>
      <c r="Q42" s="288"/>
      <c r="R42" s="288"/>
      <c r="S42" s="288"/>
      <c r="T42" s="288"/>
      <c r="U42" s="288"/>
      <c r="V42" s="778">
        <f t="shared" ref="V42:V57" si="6">SUM(J42:U42)</f>
        <v>1</v>
      </c>
      <c r="W42" s="2088">
        <v>0.15</v>
      </c>
      <c r="X42" s="512">
        <f>V42*W42</f>
        <v>0.15</v>
      </c>
      <c r="Y42" s="2138" t="s">
        <v>1804</v>
      </c>
      <c r="Z42" s="1720"/>
      <c r="AA42" s="1721"/>
      <c r="AB42" s="2215" t="s">
        <v>1805</v>
      </c>
      <c r="AC42" s="1720"/>
      <c r="AD42" s="1721"/>
      <c r="AE42" s="2202"/>
      <c r="AF42" s="1720"/>
      <c r="AG42" s="1721"/>
      <c r="AH42" s="2028"/>
      <c r="AI42" s="1720"/>
      <c r="AJ42" s="1872"/>
      <c r="AK42" s="267"/>
      <c r="AL42" s="267"/>
      <c r="AM42" s="267"/>
      <c r="AN42" s="267"/>
      <c r="AO42" s="267"/>
      <c r="AP42" s="267"/>
      <c r="AQ42" s="267"/>
      <c r="AR42" s="267"/>
      <c r="AS42" s="267"/>
    </row>
    <row r="43" spans="1:45" ht="24" customHeight="1">
      <c r="A43" s="1653"/>
      <c r="B43" s="1679"/>
      <c r="C43" s="1679"/>
      <c r="D43" s="1722"/>
      <c r="E43" s="1722"/>
      <c r="F43" s="1722"/>
      <c r="G43" s="1648"/>
      <c r="H43" s="2043"/>
      <c r="I43" s="293" t="s">
        <v>48</v>
      </c>
      <c r="J43" s="294"/>
      <c r="K43" s="294"/>
      <c r="L43" s="295">
        <v>0.5</v>
      </c>
      <c r="M43" s="295">
        <v>0.2</v>
      </c>
      <c r="N43" s="295">
        <v>0.3</v>
      </c>
      <c r="O43" s="294"/>
      <c r="P43" s="294"/>
      <c r="Q43" s="294"/>
      <c r="R43" s="294"/>
      <c r="S43" s="294"/>
      <c r="T43" s="294"/>
      <c r="U43" s="294"/>
      <c r="V43" s="780">
        <f t="shared" si="6"/>
        <v>1</v>
      </c>
      <c r="W43" s="1619"/>
      <c r="X43" s="510">
        <f>+V43*W42</f>
        <v>0.15</v>
      </c>
      <c r="Y43" s="1679"/>
      <c r="Z43" s="1722"/>
      <c r="AA43" s="1648"/>
      <c r="AB43" s="1722"/>
      <c r="AC43" s="1722"/>
      <c r="AD43" s="1648"/>
      <c r="AE43" s="1679"/>
      <c r="AF43" s="1722"/>
      <c r="AG43" s="1648"/>
      <c r="AH43" s="1679"/>
      <c r="AI43" s="1722"/>
      <c r="AJ43" s="2067"/>
      <c r="AK43" s="267"/>
      <c r="AL43" s="267"/>
      <c r="AM43" s="267"/>
      <c r="AN43" s="267"/>
      <c r="AO43" s="267"/>
      <c r="AP43" s="267"/>
      <c r="AQ43" s="267"/>
      <c r="AR43" s="267"/>
      <c r="AS43" s="267"/>
    </row>
    <row r="44" spans="1:45" ht="24" customHeight="1">
      <c r="A44" s="1653"/>
      <c r="B44" s="2028">
        <v>2</v>
      </c>
      <c r="C44" s="2057" t="s">
        <v>1810</v>
      </c>
      <c r="D44" s="1720"/>
      <c r="E44" s="1720"/>
      <c r="F44" s="1720"/>
      <c r="G44" s="1721"/>
      <c r="H44" s="2042" t="s">
        <v>79</v>
      </c>
      <c r="I44" s="286" t="s">
        <v>47</v>
      </c>
      <c r="J44" s="288"/>
      <c r="K44" s="288"/>
      <c r="L44" s="288">
        <v>0.2</v>
      </c>
      <c r="M44" s="288"/>
      <c r="N44" s="288">
        <v>0.2</v>
      </c>
      <c r="O44" s="288"/>
      <c r="P44" s="288">
        <v>0.2</v>
      </c>
      <c r="Q44" s="288"/>
      <c r="R44" s="288">
        <v>0.2</v>
      </c>
      <c r="S44" s="288"/>
      <c r="T44" s="288">
        <v>0.2</v>
      </c>
      <c r="U44" s="288"/>
      <c r="V44" s="778">
        <f t="shared" si="6"/>
        <v>1</v>
      </c>
      <c r="W44" s="2088">
        <v>0.2</v>
      </c>
      <c r="X44" s="512">
        <f>V44*W44</f>
        <v>0.2</v>
      </c>
      <c r="Y44" s="2138" t="s">
        <v>1812</v>
      </c>
      <c r="Z44" s="1720"/>
      <c r="AA44" s="1721"/>
      <c r="AB44" s="2202" t="s">
        <v>1813</v>
      </c>
      <c r="AC44" s="1720"/>
      <c r="AD44" s="1721"/>
      <c r="AE44" s="2207" t="s">
        <v>1814</v>
      </c>
      <c r="AF44" s="1720"/>
      <c r="AG44" s="1721"/>
      <c r="AH44" s="2202" t="s">
        <v>1815</v>
      </c>
      <c r="AI44" s="1720"/>
      <c r="AJ44" s="1872"/>
      <c r="AK44" s="267"/>
      <c r="AL44" s="267"/>
      <c r="AM44" s="267"/>
      <c r="AN44" s="267"/>
      <c r="AO44" s="267"/>
      <c r="AP44" s="267"/>
      <c r="AQ44" s="267"/>
      <c r="AR44" s="267"/>
      <c r="AS44" s="267"/>
    </row>
    <row r="45" spans="1:45" ht="24" customHeight="1">
      <c r="A45" s="1653"/>
      <c r="B45" s="1679"/>
      <c r="C45" s="1679"/>
      <c r="D45" s="1722"/>
      <c r="E45" s="1722"/>
      <c r="F45" s="1722"/>
      <c r="G45" s="1648"/>
      <c r="H45" s="2043"/>
      <c r="I45" s="293" t="s">
        <v>48</v>
      </c>
      <c r="J45" s="294"/>
      <c r="K45" s="294"/>
      <c r="L45" s="295">
        <v>0.2</v>
      </c>
      <c r="M45" s="294"/>
      <c r="N45" s="295">
        <v>0.2</v>
      </c>
      <c r="O45" s="295">
        <v>0.2</v>
      </c>
      <c r="P45" s="294"/>
      <c r="Q45" s="294"/>
      <c r="R45" s="295">
        <v>0.2</v>
      </c>
      <c r="S45" s="294"/>
      <c r="T45" s="295">
        <v>0.2</v>
      </c>
      <c r="U45" s="294"/>
      <c r="V45" s="780">
        <f t="shared" si="6"/>
        <v>1</v>
      </c>
      <c r="W45" s="1619"/>
      <c r="X45" s="510">
        <f>+V45*W44</f>
        <v>0.2</v>
      </c>
      <c r="Y45" s="1679"/>
      <c r="Z45" s="1722"/>
      <c r="AA45" s="1648"/>
      <c r="AB45" s="1679"/>
      <c r="AC45" s="1722"/>
      <c r="AD45" s="1648"/>
      <c r="AE45" s="1679"/>
      <c r="AF45" s="1722"/>
      <c r="AG45" s="1648"/>
      <c r="AH45" s="1679"/>
      <c r="AI45" s="1722"/>
      <c r="AJ45" s="2067"/>
      <c r="AK45" s="267"/>
      <c r="AL45" s="267"/>
      <c r="AM45" s="267"/>
      <c r="AN45" s="267"/>
      <c r="AO45" s="267"/>
      <c r="AP45" s="267"/>
      <c r="AQ45" s="267"/>
      <c r="AR45" s="267"/>
      <c r="AS45" s="267"/>
    </row>
    <row r="46" spans="1:45" ht="24" customHeight="1">
      <c r="A46" s="1653"/>
      <c r="B46" s="2028">
        <v>3</v>
      </c>
      <c r="C46" s="2057" t="s">
        <v>1817</v>
      </c>
      <c r="D46" s="1720"/>
      <c r="E46" s="1720"/>
      <c r="F46" s="1720"/>
      <c r="G46" s="1721"/>
      <c r="H46" s="2042" t="s">
        <v>79</v>
      </c>
      <c r="I46" s="286" t="s">
        <v>47</v>
      </c>
      <c r="J46" s="288"/>
      <c r="K46" s="288"/>
      <c r="L46" s="288">
        <v>0.2</v>
      </c>
      <c r="M46" s="288"/>
      <c r="N46" s="288">
        <v>0.2</v>
      </c>
      <c r="O46" s="288"/>
      <c r="P46" s="288">
        <v>0.2</v>
      </c>
      <c r="Q46" s="288"/>
      <c r="R46" s="288">
        <v>0.2</v>
      </c>
      <c r="S46" s="288"/>
      <c r="T46" s="288">
        <v>0.2</v>
      </c>
      <c r="U46" s="288"/>
      <c r="V46" s="778">
        <f t="shared" si="6"/>
        <v>1</v>
      </c>
      <c r="W46" s="2088">
        <v>0.5</v>
      </c>
      <c r="X46" s="512">
        <f>V46*W46</f>
        <v>0.5</v>
      </c>
      <c r="Y46" s="2138" t="s">
        <v>1822</v>
      </c>
      <c r="Z46" s="1720"/>
      <c r="AA46" s="1721"/>
      <c r="AB46" s="2202" t="s">
        <v>1823</v>
      </c>
      <c r="AC46" s="1720"/>
      <c r="AD46" s="1721"/>
      <c r="AE46" s="2207" t="s">
        <v>1824</v>
      </c>
      <c r="AF46" s="1720"/>
      <c r="AG46" s="1721"/>
      <c r="AH46" s="2202" t="s">
        <v>1825</v>
      </c>
      <c r="AI46" s="1720"/>
      <c r="AJ46" s="1872"/>
      <c r="AK46" s="267"/>
      <c r="AL46" s="267"/>
      <c r="AM46" s="267"/>
      <c r="AN46" s="267"/>
      <c r="AO46" s="267"/>
      <c r="AP46" s="267"/>
      <c r="AQ46" s="267"/>
      <c r="AR46" s="267"/>
      <c r="AS46" s="267"/>
    </row>
    <row r="47" spans="1:45" ht="24" customHeight="1">
      <c r="A47" s="1653"/>
      <c r="B47" s="1679"/>
      <c r="C47" s="1679"/>
      <c r="D47" s="1722"/>
      <c r="E47" s="1722"/>
      <c r="F47" s="1722"/>
      <c r="G47" s="1648"/>
      <c r="H47" s="2043"/>
      <c r="I47" s="293" t="s">
        <v>48</v>
      </c>
      <c r="J47" s="294"/>
      <c r="K47" s="294"/>
      <c r="L47" s="295">
        <v>0.2</v>
      </c>
      <c r="M47" s="294"/>
      <c r="N47" s="295">
        <v>0.2</v>
      </c>
      <c r="O47" s="295">
        <v>0.2</v>
      </c>
      <c r="P47" s="294"/>
      <c r="Q47" s="294"/>
      <c r="R47" s="295">
        <v>0.2</v>
      </c>
      <c r="S47" s="294"/>
      <c r="T47" s="295">
        <v>0.2</v>
      </c>
      <c r="U47" s="294"/>
      <c r="V47" s="780">
        <f t="shared" si="6"/>
        <v>1</v>
      </c>
      <c r="W47" s="1619"/>
      <c r="X47" s="510">
        <f>+V47*W46</f>
        <v>0.5</v>
      </c>
      <c r="Y47" s="1679"/>
      <c r="Z47" s="1722"/>
      <c r="AA47" s="1648"/>
      <c r="AB47" s="1679"/>
      <c r="AC47" s="1722"/>
      <c r="AD47" s="1648"/>
      <c r="AE47" s="1679"/>
      <c r="AF47" s="1722"/>
      <c r="AG47" s="1648"/>
      <c r="AH47" s="1679"/>
      <c r="AI47" s="1722"/>
      <c r="AJ47" s="2067"/>
      <c r="AK47" s="267"/>
      <c r="AL47" s="267"/>
      <c r="AM47" s="267"/>
      <c r="AN47" s="267"/>
      <c r="AO47" s="267"/>
      <c r="AP47" s="267"/>
      <c r="AQ47" s="267"/>
      <c r="AR47" s="267"/>
      <c r="AS47" s="267"/>
    </row>
    <row r="48" spans="1:45" ht="24" customHeight="1">
      <c r="A48" s="1653"/>
      <c r="B48" s="2028">
        <v>4</v>
      </c>
      <c r="C48" s="2057" t="s">
        <v>1827</v>
      </c>
      <c r="D48" s="1720"/>
      <c r="E48" s="1720"/>
      <c r="F48" s="1720"/>
      <c r="G48" s="1721"/>
      <c r="H48" s="2042" t="s">
        <v>79</v>
      </c>
      <c r="I48" s="286" t="s">
        <v>47</v>
      </c>
      <c r="J48" s="288"/>
      <c r="K48" s="288"/>
      <c r="L48" s="288"/>
      <c r="M48" s="288">
        <v>0.2</v>
      </c>
      <c r="N48" s="288"/>
      <c r="O48" s="288">
        <v>0.2</v>
      </c>
      <c r="P48" s="288"/>
      <c r="Q48" s="288">
        <v>0.2</v>
      </c>
      <c r="R48" s="288"/>
      <c r="S48" s="288">
        <v>0.2</v>
      </c>
      <c r="T48" s="288"/>
      <c r="U48" s="288">
        <v>0.2</v>
      </c>
      <c r="V48" s="778">
        <f t="shared" si="6"/>
        <v>1</v>
      </c>
      <c r="W48" s="2088">
        <v>0.15</v>
      </c>
      <c r="X48" s="512">
        <f>V48*W48</f>
        <v>0.15</v>
      </c>
      <c r="Y48" s="2028"/>
      <c r="Z48" s="1720"/>
      <c r="AA48" s="1721"/>
      <c r="AB48" s="2202" t="s">
        <v>1829</v>
      </c>
      <c r="AC48" s="1720"/>
      <c r="AD48" s="1721"/>
      <c r="AE48" s="2202" t="s">
        <v>1830</v>
      </c>
      <c r="AF48" s="1720"/>
      <c r="AG48" s="1721"/>
      <c r="AH48" s="2202" t="s">
        <v>1832</v>
      </c>
      <c r="AI48" s="1720"/>
      <c r="AJ48" s="1872"/>
      <c r="AK48" s="267"/>
      <c r="AL48" s="267"/>
      <c r="AM48" s="267"/>
      <c r="AN48" s="267"/>
      <c r="AO48" s="267"/>
      <c r="AP48" s="267"/>
      <c r="AQ48" s="267"/>
      <c r="AR48" s="267"/>
      <c r="AS48" s="267"/>
    </row>
    <row r="49" spans="1:45" ht="24" customHeight="1">
      <c r="A49" s="1653"/>
      <c r="B49" s="1679"/>
      <c r="C49" s="1679"/>
      <c r="D49" s="1722"/>
      <c r="E49" s="1722"/>
      <c r="F49" s="1722"/>
      <c r="G49" s="1648"/>
      <c r="H49" s="2043"/>
      <c r="I49" s="293" t="s">
        <v>48</v>
      </c>
      <c r="J49" s="294"/>
      <c r="K49" s="294"/>
      <c r="L49" s="294"/>
      <c r="M49" s="295">
        <v>0.2</v>
      </c>
      <c r="N49" s="294"/>
      <c r="O49" s="295">
        <v>0.2</v>
      </c>
      <c r="P49" s="295">
        <v>0.2</v>
      </c>
      <c r="Q49" s="294"/>
      <c r="R49" s="294"/>
      <c r="S49" s="295">
        <v>0.2</v>
      </c>
      <c r="T49" s="294"/>
      <c r="U49" s="295">
        <v>0.2</v>
      </c>
      <c r="V49" s="780">
        <f t="shared" si="6"/>
        <v>1</v>
      </c>
      <c r="W49" s="1619"/>
      <c r="X49" s="510">
        <f>+V49*W48</f>
        <v>0.15</v>
      </c>
      <c r="Y49" s="1679"/>
      <c r="Z49" s="1722"/>
      <c r="AA49" s="1648"/>
      <c r="AB49" s="1679"/>
      <c r="AC49" s="1722"/>
      <c r="AD49" s="1648"/>
      <c r="AE49" s="1679"/>
      <c r="AF49" s="1722"/>
      <c r="AG49" s="1648"/>
      <c r="AH49" s="1679"/>
      <c r="AI49" s="1722"/>
      <c r="AJ49" s="2067"/>
      <c r="AK49" s="267"/>
      <c r="AL49" s="267"/>
      <c r="AM49" s="267"/>
      <c r="AN49" s="267"/>
      <c r="AO49" s="267"/>
      <c r="AP49" s="267"/>
      <c r="AQ49" s="267"/>
      <c r="AR49" s="267"/>
      <c r="AS49" s="267"/>
    </row>
    <row r="50" spans="1:45" ht="14.25" hidden="1" customHeight="1">
      <c r="A50" s="1653"/>
      <c r="B50" s="2028">
        <v>5</v>
      </c>
      <c r="C50" s="2057"/>
      <c r="D50" s="1720"/>
      <c r="E50" s="1720"/>
      <c r="F50" s="1720"/>
      <c r="G50" s="1721"/>
      <c r="H50" s="2042" t="s">
        <v>79</v>
      </c>
      <c r="I50" s="286" t="s">
        <v>47</v>
      </c>
      <c r="J50" s="376"/>
      <c r="K50" s="376"/>
      <c r="L50" s="376"/>
      <c r="M50" s="376"/>
      <c r="N50" s="376"/>
      <c r="O50" s="376"/>
      <c r="P50" s="376"/>
      <c r="Q50" s="376"/>
      <c r="R50" s="376"/>
      <c r="S50" s="376"/>
      <c r="T50" s="376"/>
      <c r="U50" s="376"/>
      <c r="V50" s="778">
        <f t="shared" si="6"/>
        <v>0</v>
      </c>
      <c r="W50" s="2088"/>
      <c r="X50" s="512">
        <f>V50*W50</f>
        <v>0</v>
      </c>
      <c r="Y50" s="2028"/>
      <c r="Z50" s="1720"/>
      <c r="AA50" s="1721"/>
      <c r="AB50" s="2028"/>
      <c r="AC50" s="1720"/>
      <c r="AD50" s="1721"/>
      <c r="AE50" s="2028"/>
      <c r="AF50" s="1720"/>
      <c r="AG50" s="1721"/>
      <c r="AH50" s="2028"/>
      <c r="AI50" s="1720"/>
      <c r="AJ50" s="1872"/>
      <c r="AK50" s="267"/>
      <c r="AL50" s="267"/>
      <c r="AM50" s="267"/>
      <c r="AN50" s="267"/>
      <c r="AO50" s="267"/>
      <c r="AP50" s="267"/>
      <c r="AQ50" s="267"/>
      <c r="AR50" s="267"/>
      <c r="AS50" s="267"/>
    </row>
    <row r="51" spans="1:45" ht="39" hidden="1" customHeight="1">
      <c r="A51" s="1653"/>
      <c r="B51" s="1679"/>
      <c r="C51" s="1679"/>
      <c r="D51" s="1722"/>
      <c r="E51" s="1722"/>
      <c r="F51" s="1722"/>
      <c r="G51" s="1648"/>
      <c r="H51" s="2043"/>
      <c r="I51" s="293" t="s">
        <v>48</v>
      </c>
      <c r="J51" s="376"/>
      <c r="K51" s="376"/>
      <c r="L51" s="376"/>
      <c r="M51" s="376"/>
      <c r="N51" s="376"/>
      <c r="O51" s="376"/>
      <c r="P51" s="376"/>
      <c r="Q51" s="376"/>
      <c r="R51" s="376"/>
      <c r="S51" s="376"/>
      <c r="T51" s="376"/>
      <c r="U51" s="376"/>
      <c r="V51" s="779">
        <f t="shared" si="6"/>
        <v>0</v>
      </c>
      <c r="W51" s="1619"/>
      <c r="X51" s="510">
        <f>+V51*W50</f>
        <v>0</v>
      </c>
      <c r="Y51" s="1679"/>
      <c r="Z51" s="1722"/>
      <c r="AA51" s="1648"/>
      <c r="AB51" s="1679"/>
      <c r="AC51" s="1722"/>
      <c r="AD51" s="1648"/>
      <c r="AE51" s="1679"/>
      <c r="AF51" s="1722"/>
      <c r="AG51" s="1648"/>
      <c r="AH51" s="1679"/>
      <c r="AI51" s="1722"/>
      <c r="AJ51" s="2067"/>
      <c r="AK51" s="267"/>
      <c r="AL51" s="267"/>
      <c r="AM51" s="267"/>
      <c r="AN51" s="267"/>
      <c r="AO51" s="267"/>
      <c r="AP51" s="267"/>
      <c r="AQ51" s="267"/>
      <c r="AR51" s="267"/>
      <c r="AS51" s="267"/>
    </row>
    <row r="52" spans="1:45" ht="34.5" hidden="1" customHeight="1">
      <c r="A52" s="1653"/>
      <c r="B52" s="2028">
        <v>6</v>
      </c>
      <c r="C52" s="2057"/>
      <c r="D52" s="1720"/>
      <c r="E52" s="1720"/>
      <c r="F52" s="1720"/>
      <c r="G52" s="1721"/>
      <c r="H52" s="2042" t="s">
        <v>79</v>
      </c>
      <c r="I52" s="286" t="s">
        <v>47</v>
      </c>
      <c r="J52" s="376"/>
      <c r="K52" s="376"/>
      <c r="L52" s="376"/>
      <c r="M52" s="376"/>
      <c r="N52" s="376"/>
      <c r="O52" s="376"/>
      <c r="P52" s="376"/>
      <c r="Q52" s="376"/>
      <c r="R52" s="376"/>
      <c r="S52" s="376"/>
      <c r="T52" s="376"/>
      <c r="U52" s="376"/>
      <c r="V52" s="778">
        <f t="shared" si="6"/>
        <v>0</v>
      </c>
      <c r="W52" s="2088"/>
      <c r="X52" s="512">
        <f>V52*W52</f>
        <v>0</v>
      </c>
      <c r="Y52" s="2028"/>
      <c r="Z52" s="1720"/>
      <c r="AA52" s="1721"/>
      <c r="AB52" s="2028"/>
      <c r="AC52" s="1720"/>
      <c r="AD52" s="1721"/>
      <c r="AE52" s="2028"/>
      <c r="AF52" s="1720"/>
      <c r="AG52" s="1721"/>
      <c r="AH52" s="2028"/>
      <c r="AI52" s="1720"/>
      <c r="AJ52" s="1872"/>
      <c r="AK52" s="267"/>
      <c r="AL52" s="267"/>
      <c r="AM52" s="267"/>
      <c r="AN52" s="267"/>
      <c r="AO52" s="267"/>
      <c r="AP52" s="267"/>
      <c r="AQ52" s="267"/>
      <c r="AR52" s="267"/>
      <c r="AS52" s="267"/>
    </row>
    <row r="53" spans="1:45" ht="34.5" hidden="1" customHeight="1">
      <c r="A53" s="1653"/>
      <c r="B53" s="1679"/>
      <c r="C53" s="1679"/>
      <c r="D53" s="1722"/>
      <c r="E53" s="1722"/>
      <c r="F53" s="1722"/>
      <c r="G53" s="1648"/>
      <c r="H53" s="2043"/>
      <c r="I53" s="293" t="s">
        <v>48</v>
      </c>
      <c r="J53" s="376"/>
      <c r="K53" s="376"/>
      <c r="L53" s="376"/>
      <c r="M53" s="376"/>
      <c r="N53" s="376"/>
      <c r="O53" s="376"/>
      <c r="P53" s="376"/>
      <c r="Q53" s="376"/>
      <c r="R53" s="376"/>
      <c r="S53" s="376"/>
      <c r="T53" s="376"/>
      <c r="U53" s="376"/>
      <c r="V53" s="779">
        <f t="shared" si="6"/>
        <v>0</v>
      </c>
      <c r="W53" s="1619"/>
      <c r="X53" s="510">
        <f>+V53*W52</f>
        <v>0</v>
      </c>
      <c r="Y53" s="1679"/>
      <c r="Z53" s="1722"/>
      <c r="AA53" s="1648"/>
      <c r="AB53" s="1679"/>
      <c r="AC53" s="1722"/>
      <c r="AD53" s="1648"/>
      <c r="AE53" s="1679"/>
      <c r="AF53" s="1722"/>
      <c r="AG53" s="1648"/>
      <c r="AH53" s="1679"/>
      <c r="AI53" s="1722"/>
      <c r="AJ53" s="2067"/>
      <c r="AK53" s="267"/>
      <c r="AL53" s="267"/>
      <c r="AM53" s="267"/>
      <c r="AN53" s="267"/>
      <c r="AO53" s="267"/>
      <c r="AP53" s="267"/>
      <c r="AQ53" s="267"/>
      <c r="AR53" s="267"/>
      <c r="AS53" s="267"/>
    </row>
    <row r="54" spans="1:45" ht="19.5" hidden="1" customHeight="1">
      <c r="A54" s="1653"/>
      <c r="B54" s="2028">
        <v>7</v>
      </c>
      <c r="C54" s="2057"/>
      <c r="D54" s="1720"/>
      <c r="E54" s="1720"/>
      <c r="F54" s="1720"/>
      <c r="G54" s="1721"/>
      <c r="H54" s="2042" t="s">
        <v>79</v>
      </c>
      <c r="I54" s="286" t="s">
        <v>47</v>
      </c>
      <c r="J54" s="376"/>
      <c r="K54" s="376"/>
      <c r="L54" s="376"/>
      <c r="M54" s="376"/>
      <c r="N54" s="376"/>
      <c r="O54" s="376"/>
      <c r="P54" s="376"/>
      <c r="Q54" s="376"/>
      <c r="R54" s="376"/>
      <c r="S54" s="376"/>
      <c r="T54" s="376"/>
      <c r="U54" s="376"/>
      <c r="V54" s="778">
        <f t="shared" si="6"/>
        <v>0</v>
      </c>
      <c r="W54" s="2088"/>
      <c r="X54" s="512">
        <f>V54*W54</f>
        <v>0</v>
      </c>
      <c r="Y54" s="2028"/>
      <c r="Z54" s="1720"/>
      <c r="AA54" s="1721"/>
      <c r="AB54" s="2028"/>
      <c r="AC54" s="1720"/>
      <c r="AD54" s="1721"/>
      <c r="AE54" s="2028"/>
      <c r="AF54" s="1720"/>
      <c r="AG54" s="1721"/>
      <c r="AH54" s="2028"/>
      <c r="AI54" s="1720"/>
      <c r="AJ54" s="1872"/>
      <c r="AK54" s="267"/>
      <c r="AL54" s="267"/>
      <c r="AM54" s="267"/>
      <c r="AN54" s="267"/>
      <c r="AO54" s="267"/>
      <c r="AP54" s="267"/>
      <c r="AQ54" s="267"/>
      <c r="AR54" s="267"/>
      <c r="AS54" s="267"/>
    </row>
    <row r="55" spans="1:45" ht="14.25" hidden="1" customHeight="1">
      <c r="A55" s="1653"/>
      <c r="B55" s="1678"/>
      <c r="C55" s="1679"/>
      <c r="D55" s="1722"/>
      <c r="E55" s="1722"/>
      <c r="F55" s="1722"/>
      <c r="G55" s="1648"/>
      <c r="H55" s="2079"/>
      <c r="I55" s="321" t="s">
        <v>48</v>
      </c>
      <c r="J55" s="317"/>
      <c r="K55" s="317"/>
      <c r="L55" s="317"/>
      <c r="M55" s="317"/>
      <c r="N55" s="317"/>
      <c r="O55" s="317"/>
      <c r="P55" s="317"/>
      <c r="Q55" s="317"/>
      <c r="R55" s="317"/>
      <c r="S55" s="317"/>
      <c r="T55" s="317"/>
      <c r="U55" s="317"/>
      <c r="V55" s="819">
        <f t="shared" si="6"/>
        <v>0</v>
      </c>
      <c r="W55" s="2078"/>
      <c r="X55" s="517">
        <f>+V55*W54</f>
        <v>0</v>
      </c>
      <c r="Y55" s="1679"/>
      <c r="Z55" s="1722"/>
      <c r="AA55" s="1648"/>
      <c r="AB55" s="1679"/>
      <c r="AC55" s="1722"/>
      <c r="AD55" s="1648"/>
      <c r="AE55" s="1679"/>
      <c r="AF55" s="1722"/>
      <c r="AG55" s="1648"/>
      <c r="AH55" s="1679"/>
      <c r="AI55" s="1722"/>
      <c r="AJ55" s="2067"/>
      <c r="AK55" s="267"/>
      <c r="AL55" s="267"/>
      <c r="AM55" s="267"/>
      <c r="AN55" s="267"/>
      <c r="AO55" s="267"/>
      <c r="AP55" s="267"/>
      <c r="AQ55" s="267"/>
      <c r="AR55" s="267"/>
      <c r="AS55" s="267"/>
    </row>
    <row r="56" spans="1:45" ht="14.25" customHeight="1">
      <c r="A56" s="1653"/>
      <c r="B56" s="2060" t="s">
        <v>103</v>
      </c>
      <c r="C56" s="1720"/>
      <c r="D56" s="1720"/>
      <c r="E56" s="1720"/>
      <c r="F56" s="1720"/>
      <c r="G56" s="1721"/>
      <c r="H56" s="2083" t="s">
        <v>79</v>
      </c>
      <c r="I56" s="326" t="s">
        <v>47</v>
      </c>
      <c r="J56" s="354">
        <f t="shared" ref="J56:U56" si="7">+J42*$W$42+J44*$W$44+J46*$W$46+J48*$W$48+J50*$W$50+J52*$W$52+J54*$W$54</f>
        <v>0</v>
      </c>
      <c r="K56" s="354">
        <f t="shared" si="7"/>
        <v>0</v>
      </c>
      <c r="L56" s="354">
        <f t="shared" si="7"/>
        <v>0.21500000000000002</v>
      </c>
      <c r="M56" s="354">
        <f t="shared" si="7"/>
        <v>0.105</v>
      </c>
      <c r="N56" s="354">
        <f t="shared" si="7"/>
        <v>0.14000000000000001</v>
      </c>
      <c r="O56" s="354">
        <f t="shared" si="7"/>
        <v>0.03</v>
      </c>
      <c r="P56" s="354">
        <f t="shared" si="7"/>
        <v>0.14000000000000001</v>
      </c>
      <c r="Q56" s="354">
        <f t="shared" si="7"/>
        <v>0.03</v>
      </c>
      <c r="R56" s="354">
        <f t="shared" si="7"/>
        <v>0.14000000000000001</v>
      </c>
      <c r="S56" s="354">
        <f t="shared" si="7"/>
        <v>0.03</v>
      </c>
      <c r="T56" s="354">
        <f t="shared" si="7"/>
        <v>0.14000000000000001</v>
      </c>
      <c r="U56" s="354">
        <f t="shared" si="7"/>
        <v>0.03</v>
      </c>
      <c r="V56" s="353">
        <f t="shared" si="6"/>
        <v>1</v>
      </c>
      <c r="W56" s="2204">
        <f>SUM(W42+W44+W46+W48+W50+W52+W54)</f>
        <v>1</v>
      </c>
      <c r="X56" s="354">
        <f>V56*W56</f>
        <v>1</v>
      </c>
      <c r="Y56" s="2034"/>
      <c r="Z56" s="1720"/>
      <c r="AA56" s="1721"/>
      <c r="AB56" s="2034"/>
      <c r="AC56" s="1720"/>
      <c r="AD56" s="1721"/>
      <c r="AE56" s="2034"/>
      <c r="AF56" s="1720"/>
      <c r="AG56" s="1721"/>
      <c r="AH56" s="2034"/>
      <c r="AI56" s="1720"/>
      <c r="AJ56" s="1872"/>
      <c r="AK56" s="332"/>
      <c r="AL56" s="267"/>
      <c r="AM56" s="267"/>
      <c r="AN56" s="267"/>
      <c r="AO56" s="267"/>
      <c r="AP56" s="267"/>
      <c r="AQ56" s="267"/>
      <c r="AR56" s="267"/>
      <c r="AS56" s="267"/>
    </row>
    <row r="57" spans="1:45" ht="14.25" customHeight="1">
      <c r="A57" s="1654"/>
      <c r="B57" s="1696"/>
      <c r="C57" s="1666"/>
      <c r="D57" s="1666"/>
      <c r="E57" s="1666"/>
      <c r="F57" s="1666"/>
      <c r="G57" s="1651"/>
      <c r="H57" s="1617"/>
      <c r="I57" s="334" t="s">
        <v>48</v>
      </c>
      <c r="J57" s="335">
        <f t="shared" ref="J57:U57" si="8">J43*$W$42+J45*$W$44+J47*$W$46+J49*$W$48+J51*$W$50+J53*$W$52+J55*$W$54</f>
        <v>0</v>
      </c>
      <c r="K57" s="335">
        <f t="shared" si="8"/>
        <v>0</v>
      </c>
      <c r="L57" s="335">
        <f t="shared" si="8"/>
        <v>0.21500000000000002</v>
      </c>
      <c r="M57" s="335">
        <f t="shared" si="8"/>
        <v>0.06</v>
      </c>
      <c r="N57" s="335">
        <f t="shared" si="8"/>
        <v>0.185</v>
      </c>
      <c r="O57" s="335">
        <f t="shared" si="8"/>
        <v>0.17</v>
      </c>
      <c r="P57" s="335">
        <f t="shared" si="8"/>
        <v>0.03</v>
      </c>
      <c r="Q57" s="335">
        <f t="shared" si="8"/>
        <v>0</v>
      </c>
      <c r="R57" s="335">
        <f t="shared" si="8"/>
        <v>0.14000000000000001</v>
      </c>
      <c r="S57" s="335">
        <f t="shared" si="8"/>
        <v>0.03</v>
      </c>
      <c r="T57" s="335">
        <f t="shared" si="8"/>
        <v>0.14000000000000001</v>
      </c>
      <c r="U57" s="335">
        <f t="shared" si="8"/>
        <v>0.03</v>
      </c>
      <c r="V57" s="826">
        <f t="shared" si="6"/>
        <v>1</v>
      </c>
      <c r="W57" s="1617"/>
      <c r="X57" s="518">
        <f>+V57*W56</f>
        <v>1</v>
      </c>
      <c r="Y57" s="1696"/>
      <c r="Z57" s="1666"/>
      <c r="AA57" s="1651"/>
      <c r="AB57" s="1696"/>
      <c r="AC57" s="1666"/>
      <c r="AD57" s="1651"/>
      <c r="AE57" s="1696"/>
      <c r="AF57" s="1666"/>
      <c r="AG57" s="1651"/>
      <c r="AH57" s="1696"/>
      <c r="AI57" s="1666"/>
      <c r="AJ57" s="1841"/>
      <c r="AK57" s="332"/>
      <c r="AL57" s="267"/>
      <c r="AM57" s="267"/>
      <c r="AN57" s="267"/>
      <c r="AO57" s="267"/>
      <c r="AP57" s="267"/>
      <c r="AQ57" s="267"/>
      <c r="AR57" s="267"/>
      <c r="AS57" s="267"/>
    </row>
    <row r="58" spans="1:45" ht="36" customHeight="1">
      <c r="A58" s="2048" t="s">
        <v>107</v>
      </c>
      <c r="B58" s="1664"/>
      <c r="C58" s="261" t="s">
        <v>108</v>
      </c>
      <c r="D58" s="261" t="s">
        <v>109</v>
      </c>
      <c r="E58" s="261" t="s">
        <v>28</v>
      </c>
      <c r="F58" s="261" t="s">
        <v>110</v>
      </c>
      <c r="G58" s="340" t="s">
        <v>111</v>
      </c>
      <c r="H58" s="2080" t="s">
        <v>112</v>
      </c>
      <c r="I58" s="1866"/>
      <c r="J58" s="261" t="s">
        <v>63</v>
      </c>
      <c r="K58" s="261" t="s">
        <v>64</v>
      </c>
      <c r="L58" s="261" t="s">
        <v>65</v>
      </c>
      <c r="M58" s="261" t="s">
        <v>66</v>
      </c>
      <c r="N58" s="261" t="s">
        <v>67</v>
      </c>
      <c r="O58" s="261" t="s">
        <v>68</v>
      </c>
      <c r="P58" s="261" t="s">
        <v>69</v>
      </c>
      <c r="Q58" s="261" t="s">
        <v>70</v>
      </c>
      <c r="R58" s="261" t="s">
        <v>71</v>
      </c>
      <c r="S58" s="261" t="s">
        <v>72</v>
      </c>
      <c r="T58" s="261" t="s">
        <v>73</v>
      </c>
      <c r="U58" s="261" t="s">
        <v>74</v>
      </c>
      <c r="V58" s="770" t="s">
        <v>75</v>
      </c>
      <c r="W58" s="770" t="s">
        <v>76</v>
      </c>
      <c r="X58" s="261" t="s">
        <v>77</v>
      </c>
      <c r="Y58" s="2080" t="s">
        <v>113</v>
      </c>
      <c r="Z58" s="1863"/>
      <c r="AA58" s="1866"/>
      <c r="AB58" s="2080" t="s">
        <v>117</v>
      </c>
      <c r="AC58" s="1863"/>
      <c r="AD58" s="1866"/>
      <c r="AE58" s="2080" t="s">
        <v>427</v>
      </c>
      <c r="AF58" s="1863"/>
      <c r="AG58" s="1866"/>
      <c r="AH58" s="2080" t="s">
        <v>125</v>
      </c>
      <c r="AI58" s="1863"/>
      <c r="AJ58" s="1864"/>
      <c r="AK58" s="267"/>
      <c r="AL58" s="267"/>
      <c r="AM58" s="267"/>
      <c r="AN58" s="267"/>
      <c r="AO58" s="267"/>
      <c r="AP58" s="267"/>
      <c r="AQ58" s="267"/>
      <c r="AR58" s="267"/>
      <c r="AS58" s="267"/>
    </row>
    <row r="59" spans="1:45" ht="33" customHeight="1">
      <c r="A59" s="1796"/>
      <c r="B59" s="1713"/>
      <c r="C59" s="2046" t="s">
        <v>1670</v>
      </c>
      <c r="D59" s="2191" t="s">
        <v>89</v>
      </c>
      <c r="E59" s="2122">
        <v>25</v>
      </c>
      <c r="F59" s="2191" t="s">
        <v>1860</v>
      </c>
      <c r="G59" s="2046" t="s">
        <v>300</v>
      </c>
      <c r="H59" s="2041" t="s">
        <v>47</v>
      </c>
      <c r="I59" s="1701"/>
      <c r="J59" s="807"/>
      <c r="K59" s="807"/>
      <c r="L59" s="807">
        <v>2</v>
      </c>
      <c r="M59" s="807">
        <v>0</v>
      </c>
      <c r="N59" s="807">
        <v>1</v>
      </c>
      <c r="O59" s="807">
        <v>2</v>
      </c>
      <c r="P59" s="807">
        <v>1</v>
      </c>
      <c r="Q59" s="807">
        <v>2</v>
      </c>
      <c r="R59" s="807">
        <v>3</v>
      </c>
      <c r="S59" s="807">
        <v>4</v>
      </c>
      <c r="T59" s="807">
        <v>10</v>
      </c>
      <c r="U59" s="807"/>
      <c r="V59" s="828">
        <f t="shared" ref="V59:V60" si="9">SUM(J59:U59)</f>
        <v>25</v>
      </c>
      <c r="W59" s="2084">
        <v>0.1</v>
      </c>
      <c r="X59" s="273">
        <f>+(V59/V59)*W59</f>
        <v>0.1</v>
      </c>
      <c r="Y59" s="2206" t="s">
        <v>1863</v>
      </c>
      <c r="Z59" s="1720"/>
      <c r="AA59" s="1721"/>
      <c r="AB59" s="2206" t="s">
        <v>1865</v>
      </c>
      <c r="AC59" s="1720"/>
      <c r="AD59" s="1721"/>
      <c r="AE59" s="2073" t="s">
        <v>1867</v>
      </c>
      <c r="AF59" s="1720"/>
      <c r="AG59" s="1721"/>
      <c r="AH59" s="2206" t="s">
        <v>1869</v>
      </c>
      <c r="AI59" s="1720"/>
      <c r="AJ59" s="1872"/>
      <c r="AK59" s="267"/>
      <c r="AL59" s="267"/>
      <c r="AM59" s="267"/>
      <c r="AN59" s="267"/>
      <c r="AO59" s="267"/>
      <c r="AP59" s="267"/>
      <c r="AQ59" s="267"/>
      <c r="AR59" s="267"/>
      <c r="AS59" s="267"/>
    </row>
    <row r="60" spans="1:45" ht="33" customHeight="1">
      <c r="A60" s="2062"/>
      <c r="B60" s="1648"/>
      <c r="C60" s="1619"/>
      <c r="D60" s="1619"/>
      <c r="E60" s="1619"/>
      <c r="F60" s="1619"/>
      <c r="G60" s="1619"/>
      <c r="H60" s="2081" t="s">
        <v>78</v>
      </c>
      <c r="I60" s="1648"/>
      <c r="J60" s="809"/>
      <c r="K60" s="809"/>
      <c r="L60" s="810">
        <v>2</v>
      </c>
      <c r="M60" s="809"/>
      <c r="N60" s="810">
        <v>2</v>
      </c>
      <c r="O60" s="810">
        <v>1</v>
      </c>
      <c r="P60" s="810">
        <v>2</v>
      </c>
      <c r="Q60" s="810">
        <v>2</v>
      </c>
      <c r="R60" s="810">
        <v>2</v>
      </c>
      <c r="S60" s="810">
        <v>4</v>
      </c>
      <c r="T60" s="810">
        <v>10</v>
      </c>
      <c r="U60" s="809"/>
      <c r="V60" s="658">
        <f t="shared" si="9"/>
        <v>25</v>
      </c>
      <c r="W60" s="1619"/>
      <c r="X60" s="273">
        <f>+V60/V59*W59</f>
        <v>0.1</v>
      </c>
      <c r="Y60" s="1679"/>
      <c r="Z60" s="1722"/>
      <c r="AA60" s="1648"/>
      <c r="AB60" s="1679"/>
      <c r="AC60" s="1722"/>
      <c r="AD60" s="1648"/>
      <c r="AE60" s="1679"/>
      <c r="AF60" s="1722"/>
      <c r="AG60" s="1648"/>
      <c r="AH60" s="1679"/>
      <c r="AI60" s="1722"/>
      <c r="AJ60" s="2067"/>
      <c r="AK60" s="267"/>
      <c r="AL60" s="267"/>
      <c r="AM60" s="267"/>
      <c r="AN60" s="267"/>
      <c r="AO60" s="267"/>
      <c r="AP60" s="267"/>
      <c r="AQ60" s="267"/>
      <c r="AR60" s="267"/>
      <c r="AS60" s="267"/>
    </row>
    <row r="61" spans="1:45" ht="20.25" customHeight="1">
      <c r="A61" s="2190" t="s">
        <v>1870</v>
      </c>
      <c r="B61" s="2047" t="s">
        <v>34</v>
      </c>
      <c r="C61" s="1700"/>
      <c r="D61" s="1700"/>
      <c r="E61" s="1700"/>
      <c r="F61" s="1700"/>
      <c r="G61" s="1700"/>
      <c r="H61" s="1700"/>
      <c r="I61" s="1700"/>
      <c r="J61" s="1700"/>
      <c r="K61" s="1700"/>
      <c r="L61" s="1700"/>
      <c r="M61" s="1700"/>
      <c r="N61" s="1700"/>
      <c r="O61" s="1700"/>
      <c r="P61" s="1700"/>
      <c r="Q61" s="1700"/>
      <c r="R61" s="1700"/>
      <c r="S61" s="1700"/>
      <c r="T61" s="1700"/>
      <c r="U61" s="1700"/>
      <c r="V61" s="1700"/>
      <c r="W61" s="1700"/>
      <c r="X61" s="1700"/>
      <c r="Y61" s="1700"/>
      <c r="Z61" s="1700"/>
      <c r="AA61" s="1700"/>
      <c r="AB61" s="1700"/>
      <c r="AC61" s="1700"/>
      <c r="AD61" s="1700"/>
      <c r="AE61" s="1700"/>
      <c r="AF61" s="1700"/>
      <c r="AG61" s="1700"/>
      <c r="AH61" s="1700"/>
      <c r="AI61" s="1700"/>
      <c r="AJ61" s="1874"/>
      <c r="AK61" s="267"/>
      <c r="AL61" s="267"/>
      <c r="AM61" s="267"/>
      <c r="AN61" s="267"/>
      <c r="AO61" s="267"/>
      <c r="AP61" s="267"/>
      <c r="AQ61" s="267"/>
      <c r="AR61" s="267"/>
      <c r="AS61" s="267"/>
    </row>
    <row r="62" spans="1:45" ht="25.5" customHeight="1">
      <c r="A62" s="1653"/>
      <c r="B62" s="2028">
        <v>1</v>
      </c>
      <c r="C62" s="2057" t="s">
        <v>1873</v>
      </c>
      <c r="D62" s="1720"/>
      <c r="E62" s="1720"/>
      <c r="F62" s="1720"/>
      <c r="G62" s="1721"/>
      <c r="H62" s="2042" t="s">
        <v>79</v>
      </c>
      <c r="I62" s="286" t="s">
        <v>47</v>
      </c>
      <c r="J62" s="288"/>
      <c r="K62" s="803">
        <v>0.5</v>
      </c>
      <c r="L62" s="803">
        <v>0.5</v>
      </c>
      <c r="M62" s="288"/>
      <c r="N62" s="288"/>
      <c r="O62" s="288"/>
      <c r="P62" s="288"/>
      <c r="Q62" s="288"/>
      <c r="R62" s="288"/>
      <c r="S62" s="288"/>
      <c r="T62" s="288"/>
      <c r="U62" s="288"/>
      <c r="V62" s="778">
        <f t="shared" ref="V62:V77" si="10">SUM(J62:U62)</f>
        <v>1</v>
      </c>
      <c r="W62" s="2088">
        <v>0.1</v>
      </c>
      <c r="X62" s="512">
        <f>V62*W62</f>
        <v>0.1</v>
      </c>
      <c r="Y62" s="2138" t="s">
        <v>1877</v>
      </c>
      <c r="Z62" s="1720"/>
      <c r="AA62" s="1721"/>
      <c r="AB62" s="2028"/>
      <c r="AC62" s="1720"/>
      <c r="AD62" s="1721"/>
      <c r="AE62" s="2028"/>
      <c r="AF62" s="1720"/>
      <c r="AG62" s="1721"/>
      <c r="AH62" s="2028"/>
      <c r="AI62" s="1720"/>
      <c r="AJ62" s="1872"/>
      <c r="AK62" s="267"/>
      <c r="AL62" s="267"/>
      <c r="AM62" s="267"/>
      <c r="AN62" s="267"/>
      <c r="AO62" s="267"/>
      <c r="AP62" s="267"/>
      <c r="AQ62" s="267"/>
      <c r="AR62" s="267"/>
      <c r="AS62" s="267"/>
    </row>
    <row r="63" spans="1:45" ht="25.5" customHeight="1">
      <c r="A63" s="1653"/>
      <c r="B63" s="1679"/>
      <c r="C63" s="1679"/>
      <c r="D63" s="1722"/>
      <c r="E63" s="1722"/>
      <c r="F63" s="1722"/>
      <c r="G63" s="1648"/>
      <c r="H63" s="2043"/>
      <c r="I63" s="293" t="s">
        <v>48</v>
      </c>
      <c r="J63" s="294"/>
      <c r="K63" s="295">
        <v>0.5</v>
      </c>
      <c r="L63" s="295">
        <v>0.5</v>
      </c>
      <c r="M63" s="294"/>
      <c r="N63" s="294"/>
      <c r="O63" s="294"/>
      <c r="P63" s="294"/>
      <c r="Q63" s="294"/>
      <c r="R63" s="294"/>
      <c r="S63" s="294"/>
      <c r="T63" s="294"/>
      <c r="U63" s="294"/>
      <c r="V63" s="780">
        <f t="shared" si="10"/>
        <v>1</v>
      </c>
      <c r="W63" s="1619"/>
      <c r="X63" s="510">
        <f>+V63*W62</f>
        <v>0.1</v>
      </c>
      <c r="Y63" s="1679"/>
      <c r="Z63" s="1722"/>
      <c r="AA63" s="1648"/>
      <c r="AB63" s="1679"/>
      <c r="AC63" s="1722"/>
      <c r="AD63" s="1648"/>
      <c r="AE63" s="1679"/>
      <c r="AF63" s="1722"/>
      <c r="AG63" s="1648"/>
      <c r="AH63" s="1679"/>
      <c r="AI63" s="1722"/>
      <c r="AJ63" s="2067"/>
      <c r="AK63" s="267"/>
      <c r="AL63" s="267"/>
      <c r="AM63" s="267"/>
      <c r="AN63" s="267"/>
      <c r="AO63" s="267"/>
      <c r="AP63" s="267"/>
      <c r="AQ63" s="267"/>
      <c r="AR63" s="267"/>
      <c r="AS63" s="267"/>
    </row>
    <row r="64" spans="1:45" ht="25.5" customHeight="1">
      <c r="A64" s="1653"/>
      <c r="B64" s="2028">
        <v>2</v>
      </c>
      <c r="C64" s="2057" t="s">
        <v>1879</v>
      </c>
      <c r="D64" s="1720"/>
      <c r="E64" s="1720"/>
      <c r="F64" s="1720"/>
      <c r="G64" s="1721"/>
      <c r="H64" s="2042" t="s">
        <v>79</v>
      </c>
      <c r="I64" s="286" t="s">
        <v>47</v>
      </c>
      <c r="J64" s="288"/>
      <c r="K64" s="288">
        <v>0.05</v>
      </c>
      <c r="L64" s="288">
        <v>0.05</v>
      </c>
      <c r="M64" s="288">
        <v>0.05</v>
      </c>
      <c r="N64" s="288">
        <v>0.1</v>
      </c>
      <c r="O64" s="288">
        <v>0.1</v>
      </c>
      <c r="P64" s="288">
        <v>0.1</v>
      </c>
      <c r="Q64" s="288">
        <v>0.1</v>
      </c>
      <c r="R64" s="288">
        <v>0.1</v>
      </c>
      <c r="S64" s="288">
        <v>0.15</v>
      </c>
      <c r="T64" s="288">
        <v>0.15</v>
      </c>
      <c r="U64" s="288">
        <v>0.05</v>
      </c>
      <c r="V64" s="778">
        <f t="shared" si="10"/>
        <v>1</v>
      </c>
      <c r="W64" s="2088">
        <v>0.65</v>
      </c>
      <c r="X64" s="512">
        <f>V64*W64</f>
        <v>0.65</v>
      </c>
      <c r="Y64" s="2138" t="s">
        <v>1881</v>
      </c>
      <c r="Z64" s="1720"/>
      <c r="AA64" s="1721"/>
      <c r="AB64" s="2202" t="s">
        <v>1882</v>
      </c>
      <c r="AC64" s="1720"/>
      <c r="AD64" s="1721"/>
      <c r="AE64" s="2207" t="s">
        <v>1884</v>
      </c>
      <c r="AF64" s="1720"/>
      <c r="AG64" s="1721"/>
      <c r="AH64" s="2202" t="s">
        <v>1885</v>
      </c>
      <c r="AI64" s="1720"/>
      <c r="AJ64" s="1872"/>
      <c r="AK64" s="267"/>
      <c r="AL64" s="267"/>
      <c r="AM64" s="267"/>
      <c r="AN64" s="267"/>
      <c r="AO64" s="267"/>
      <c r="AP64" s="267"/>
      <c r="AQ64" s="267"/>
      <c r="AR64" s="267"/>
      <c r="AS64" s="267"/>
    </row>
    <row r="65" spans="1:45" ht="25.5" customHeight="1">
      <c r="A65" s="1653"/>
      <c r="B65" s="1679"/>
      <c r="C65" s="1679"/>
      <c r="D65" s="1722"/>
      <c r="E65" s="1722"/>
      <c r="F65" s="1722"/>
      <c r="G65" s="1648"/>
      <c r="H65" s="2043"/>
      <c r="I65" s="293" t="s">
        <v>48</v>
      </c>
      <c r="J65" s="294"/>
      <c r="K65" s="295">
        <v>0.05</v>
      </c>
      <c r="L65" s="295">
        <v>0.05</v>
      </c>
      <c r="M65" s="295">
        <v>0.05</v>
      </c>
      <c r="N65" s="295">
        <v>0.1</v>
      </c>
      <c r="O65" s="295">
        <v>0.1</v>
      </c>
      <c r="P65" s="295">
        <v>0.1</v>
      </c>
      <c r="Q65" s="295">
        <v>0.1</v>
      </c>
      <c r="R65" s="295">
        <v>0.1</v>
      </c>
      <c r="S65" s="295">
        <v>0.15</v>
      </c>
      <c r="T65" s="295">
        <v>0.15</v>
      </c>
      <c r="U65" s="295">
        <v>0.05</v>
      </c>
      <c r="V65" s="780">
        <f t="shared" si="10"/>
        <v>1</v>
      </c>
      <c r="W65" s="1619"/>
      <c r="X65" s="510">
        <f>+V65*W64</f>
        <v>0.65</v>
      </c>
      <c r="Y65" s="1679"/>
      <c r="Z65" s="1722"/>
      <c r="AA65" s="1648"/>
      <c r="AB65" s="1679"/>
      <c r="AC65" s="1722"/>
      <c r="AD65" s="1648"/>
      <c r="AE65" s="1679"/>
      <c r="AF65" s="1722"/>
      <c r="AG65" s="1648"/>
      <c r="AH65" s="1679"/>
      <c r="AI65" s="1722"/>
      <c r="AJ65" s="2067"/>
      <c r="AK65" s="267"/>
      <c r="AL65" s="267"/>
      <c r="AM65" s="267"/>
      <c r="AN65" s="267"/>
      <c r="AO65" s="267"/>
      <c r="AP65" s="267"/>
      <c r="AQ65" s="267"/>
      <c r="AR65" s="267"/>
      <c r="AS65" s="267"/>
    </row>
    <row r="66" spans="1:45" ht="25.5" customHeight="1">
      <c r="A66" s="1653"/>
      <c r="B66" s="2028">
        <v>3</v>
      </c>
      <c r="C66" s="2057" t="s">
        <v>1889</v>
      </c>
      <c r="D66" s="1720"/>
      <c r="E66" s="1720"/>
      <c r="F66" s="1720"/>
      <c r="G66" s="1721"/>
      <c r="H66" s="2042" t="s">
        <v>79</v>
      </c>
      <c r="I66" s="286" t="s">
        <v>47</v>
      </c>
      <c r="J66" s="288"/>
      <c r="K66" s="288">
        <v>0.05</v>
      </c>
      <c r="L66" s="288">
        <v>0.05</v>
      </c>
      <c r="M66" s="288">
        <v>0.15</v>
      </c>
      <c r="N66" s="288">
        <v>0.2</v>
      </c>
      <c r="O66" s="288">
        <v>0.2</v>
      </c>
      <c r="P66" s="288">
        <v>0.2</v>
      </c>
      <c r="Q66" s="288">
        <v>0.15</v>
      </c>
      <c r="R66" s="288"/>
      <c r="S66" s="288"/>
      <c r="T66" s="288"/>
      <c r="U66" s="288"/>
      <c r="V66" s="778">
        <f t="shared" si="10"/>
        <v>1</v>
      </c>
      <c r="W66" s="2088">
        <v>0.25</v>
      </c>
      <c r="X66" s="512">
        <f>V66*W66</f>
        <v>0.25</v>
      </c>
      <c r="Y66" s="2138" t="s">
        <v>1893</v>
      </c>
      <c r="Z66" s="1720"/>
      <c r="AA66" s="1721"/>
      <c r="AB66" s="2202" t="s">
        <v>1894</v>
      </c>
      <c r="AC66" s="1720"/>
      <c r="AD66" s="1721"/>
      <c r="AE66" s="2207" t="s">
        <v>1895</v>
      </c>
      <c r="AF66" s="1720"/>
      <c r="AG66" s="1721"/>
      <c r="AH66" s="2028"/>
      <c r="AI66" s="1720"/>
      <c r="AJ66" s="1872"/>
      <c r="AK66" s="267"/>
      <c r="AL66" s="267"/>
      <c r="AM66" s="267"/>
      <c r="AN66" s="267"/>
      <c r="AO66" s="267"/>
      <c r="AP66" s="267"/>
      <c r="AQ66" s="267"/>
      <c r="AR66" s="267"/>
      <c r="AS66" s="267"/>
    </row>
    <row r="67" spans="1:45" ht="25.5" customHeight="1">
      <c r="A67" s="1653"/>
      <c r="B67" s="1679"/>
      <c r="C67" s="1679"/>
      <c r="D67" s="1722"/>
      <c r="E67" s="1722"/>
      <c r="F67" s="1722"/>
      <c r="G67" s="1648"/>
      <c r="H67" s="2043"/>
      <c r="I67" s="293" t="s">
        <v>48</v>
      </c>
      <c r="J67" s="294"/>
      <c r="K67" s="295">
        <v>0.05</v>
      </c>
      <c r="L67" s="295">
        <v>0.05</v>
      </c>
      <c r="M67" s="295">
        <v>0.15</v>
      </c>
      <c r="N67" s="295">
        <v>0.2</v>
      </c>
      <c r="O67" s="295">
        <v>0.2</v>
      </c>
      <c r="P67" s="295">
        <v>0.2</v>
      </c>
      <c r="Q67" s="295">
        <v>0.15</v>
      </c>
      <c r="R67" s="294"/>
      <c r="S67" s="294"/>
      <c r="T67" s="294"/>
      <c r="U67" s="294"/>
      <c r="V67" s="780">
        <f t="shared" si="10"/>
        <v>1</v>
      </c>
      <c r="W67" s="1619"/>
      <c r="X67" s="510">
        <f>+V67*W66</f>
        <v>0.25</v>
      </c>
      <c r="Y67" s="1679"/>
      <c r="Z67" s="1722"/>
      <c r="AA67" s="1648"/>
      <c r="AB67" s="1679"/>
      <c r="AC67" s="1722"/>
      <c r="AD67" s="1648"/>
      <c r="AE67" s="1679"/>
      <c r="AF67" s="1722"/>
      <c r="AG67" s="1648"/>
      <c r="AH67" s="1679"/>
      <c r="AI67" s="1722"/>
      <c r="AJ67" s="2067"/>
      <c r="AK67" s="267"/>
      <c r="AL67" s="267"/>
      <c r="AM67" s="267"/>
      <c r="AN67" s="267"/>
      <c r="AO67" s="267"/>
      <c r="AP67" s="267"/>
      <c r="AQ67" s="267"/>
      <c r="AR67" s="267"/>
      <c r="AS67" s="267"/>
    </row>
    <row r="68" spans="1:45" ht="14.25" hidden="1" customHeight="1">
      <c r="A68" s="1653"/>
      <c r="B68" s="2028">
        <v>4</v>
      </c>
      <c r="C68" s="2057"/>
      <c r="D68" s="1720"/>
      <c r="E68" s="1720"/>
      <c r="F68" s="1720"/>
      <c r="G68" s="1721"/>
      <c r="H68" s="2042" t="s">
        <v>79</v>
      </c>
      <c r="I68" s="286" t="s">
        <v>47</v>
      </c>
      <c r="J68" s="376"/>
      <c r="K68" s="376"/>
      <c r="L68" s="376"/>
      <c r="M68" s="376"/>
      <c r="N68" s="376"/>
      <c r="O68" s="376"/>
      <c r="P68" s="376"/>
      <c r="Q68" s="376"/>
      <c r="R68" s="376"/>
      <c r="S68" s="376"/>
      <c r="T68" s="376"/>
      <c r="U68" s="376"/>
      <c r="V68" s="778">
        <f t="shared" si="10"/>
        <v>0</v>
      </c>
      <c r="W68" s="2088"/>
      <c r="X68" s="512">
        <f>V68*W68</f>
        <v>0</v>
      </c>
      <c r="Y68" s="2028"/>
      <c r="Z68" s="1720"/>
      <c r="AA68" s="1721"/>
      <c r="AB68" s="2028"/>
      <c r="AC68" s="1720"/>
      <c r="AD68" s="1721"/>
      <c r="AE68" s="2028"/>
      <c r="AF68" s="1720"/>
      <c r="AG68" s="1721"/>
      <c r="AH68" s="2028"/>
      <c r="AI68" s="1720"/>
      <c r="AJ68" s="1872"/>
      <c r="AK68" s="267"/>
      <c r="AL68" s="267"/>
      <c r="AM68" s="267"/>
      <c r="AN68" s="267"/>
      <c r="AO68" s="267"/>
      <c r="AP68" s="267"/>
      <c r="AQ68" s="267"/>
      <c r="AR68" s="267"/>
      <c r="AS68" s="267"/>
    </row>
    <row r="69" spans="1:45" ht="14.25" hidden="1" customHeight="1">
      <c r="A69" s="1653"/>
      <c r="B69" s="1679"/>
      <c r="C69" s="1679"/>
      <c r="D69" s="1722"/>
      <c r="E69" s="1722"/>
      <c r="F69" s="1722"/>
      <c r="G69" s="1648"/>
      <c r="H69" s="2043"/>
      <c r="I69" s="293" t="s">
        <v>48</v>
      </c>
      <c r="J69" s="376"/>
      <c r="K69" s="376"/>
      <c r="L69" s="376"/>
      <c r="M69" s="376"/>
      <c r="N69" s="376"/>
      <c r="O69" s="376"/>
      <c r="P69" s="376"/>
      <c r="Q69" s="376"/>
      <c r="R69" s="376"/>
      <c r="S69" s="376"/>
      <c r="T69" s="376"/>
      <c r="U69" s="376"/>
      <c r="V69" s="779">
        <f t="shared" si="10"/>
        <v>0</v>
      </c>
      <c r="W69" s="1619"/>
      <c r="X69" s="510">
        <f>+V69*W68</f>
        <v>0</v>
      </c>
      <c r="Y69" s="1679"/>
      <c r="Z69" s="1722"/>
      <c r="AA69" s="1648"/>
      <c r="AB69" s="1679"/>
      <c r="AC69" s="1722"/>
      <c r="AD69" s="1648"/>
      <c r="AE69" s="1679"/>
      <c r="AF69" s="1722"/>
      <c r="AG69" s="1648"/>
      <c r="AH69" s="1679"/>
      <c r="AI69" s="1722"/>
      <c r="AJ69" s="2067"/>
      <c r="AK69" s="267"/>
      <c r="AL69" s="267"/>
      <c r="AM69" s="267"/>
      <c r="AN69" s="267"/>
      <c r="AO69" s="267"/>
      <c r="AP69" s="267"/>
      <c r="AQ69" s="267"/>
      <c r="AR69" s="267"/>
      <c r="AS69" s="267"/>
    </row>
    <row r="70" spans="1:45" ht="39" hidden="1" customHeight="1">
      <c r="A70" s="1653"/>
      <c r="B70" s="2028">
        <v>5</v>
      </c>
      <c r="C70" s="2057"/>
      <c r="D70" s="1720"/>
      <c r="E70" s="1720"/>
      <c r="F70" s="1720"/>
      <c r="G70" s="1721"/>
      <c r="H70" s="2042" t="s">
        <v>79</v>
      </c>
      <c r="I70" s="286" t="s">
        <v>47</v>
      </c>
      <c r="J70" s="376"/>
      <c r="K70" s="376"/>
      <c r="L70" s="376"/>
      <c r="M70" s="376"/>
      <c r="N70" s="376"/>
      <c r="O70" s="376"/>
      <c r="P70" s="376"/>
      <c r="Q70" s="376"/>
      <c r="R70" s="376"/>
      <c r="S70" s="376"/>
      <c r="T70" s="376"/>
      <c r="U70" s="376"/>
      <c r="V70" s="778">
        <f t="shared" si="10"/>
        <v>0</v>
      </c>
      <c r="W70" s="2088"/>
      <c r="X70" s="512">
        <f>V70*W70</f>
        <v>0</v>
      </c>
      <c r="Y70" s="2028"/>
      <c r="Z70" s="1720"/>
      <c r="AA70" s="1721"/>
      <c r="AB70" s="2028"/>
      <c r="AC70" s="1720"/>
      <c r="AD70" s="1721"/>
      <c r="AE70" s="2028"/>
      <c r="AF70" s="1720"/>
      <c r="AG70" s="1721"/>
      <c r="AH70" s="2028"/>
      <c r="AI70" s="1720"/>
      <c r="AJ70" s="1872"/>
      <c r="AK70" s="267"/>
      <c r="AL70" s="267"/>
      <c r="AM70" s="267"/>
      <c r="AN70" s="267"/>
      <c r="AO70" s="267"/>
      <c r="AP70" s="267"/>
      <c r="AQ70" s="267"/>
      <c r="AR70" s="267"/>
      <c r="AS70" s="267"/>
    </row>
    <row r="71" spans="1:45" ht="24" hidden="1" customHeight="1">
      <c r="A71" s="1653"/>
      <c r="B71" s="1679"/>
      <c r="C71" s="1679"/>
      <c r="D71" s="1722"/>
      <c r="E71" s="1722"/>
      <c r="F71" s="1722"/>
      <c r="G71" s="1648"/>
      <c r="H71" s="2043"/>
      <c r="I71" s="293" t="s">
        <v>48</v>
      </c>
      <c r="J71" s="376"/>
      <c r="K71" s="376"/>
      <c r="L71" s="376"/>
      <c r="M71" s="376"/>
      <c r="N71" s="376"/>
      <c r="O71" s="376"/>
      <c r="P71" s="376"/>
      <c r="Q71" s="376"/>
      <c r="R71" s="376"/>
      <c r="S71" s="376"/>
      <c r="T71" s="376"/>
      <c r="U71" s="376"/>
      <c r="V71" s="779">
        <f t="shared" si="10"/>
        <v>0</v>
      </c>
      <c r="W71" s="1619"/>
      <c r="X71" s="510">
        <f>+V71*W70</f>
        <v>0</v>
      </c>
      <c r="Y71" s="1679"/>
      <c r="Z71" s="1722"/>
      <c r="AA71" s="1648"/>
      <c r="AB71" s="1679"/>
      <c r="AC71" s="1722"/>
      <c r="AD71" s="1648"/>
      <c r="AE71" s="1679"/>
      <c r="AF71" s="1722"/>
      <c r="AG71" s="1648"/>
      <c r="AH71" s="1679"/>
      <c r="AI71" s="1722"/>
      <c r="AJ71" s="2067"/>
      <c r="AK71" s="267"/>
      <c r="AL71" s="267"/>
      <c r="AM71" s="267"/>
      <c r="AN71" s="267"/>
      <c r="AO71" s="267"/>
      <c r="AP71" s="267"/>
      <c r="AQ71" s="267"/>
      <c r="AR71" s="267"/>
      <c r="AS71" s="267"/>
    </row>
    <row r="72" spans="1:45" ht="24" hidden="1" customHeight="1">
      <c r="A72" s="1653"/>
      <c r="B72" s="2028">
        <v>6</v>
      </c>
      <c r="C72" s="2057"/>
      <c r="D72" s="1720"/>
      <c r="E72" s="1720"/>
      <c r="F72" s="1720"/>
      <c r="G72" s="1721"/>
      <c r="H72" s="2042" t="s">
        <v>79</v>
      </c>
      <c r="I72" s="286" t="s">
        <v>47</v>
      </c>
      <c r="J72" s="376"/>
      <c r="K72" s="376"/>
      <c r="L72" s="376"/>
      <c r="M72" s="376"/>
      <c r="N72" s="376"/>
      <c r="O72" s="376"/>
      <c r="P72" s="376"/>
      <c r="Q72" s="376"/>
      <c r="R72" s="376"/>
      <c r="S72" s="376"/>
      <c r="T72" s="376"/>
      <c r="U72" s="376"/>
      <c r="V72" s="778">
        <f t="shared" si="10"/>
        <v>0</v>
      </c>
      <c r="W72" s="2088"/>
      <c r="X72" s="512">
        <f>V72*W72</f>
        <v>0</v>
      </c>
      <c r="Y72" s="2028"/>
      <c r="Z72" s="1720"/>
      <c r="AA72" s="1721"/>
      <c r="AB72" s="2028"/>
      <c r="AC72" s="1720"/>
      <c r="AD72" s="1721"/>
      <c r="AE72" s="2028"/>
      <c r="AF72" s="1720"/>
      <c r="AG72" s="1721"/>
      <c r="AH72" s="2028"/>
      <c r="AI72" s="1720"/>
      <c r="AJ72" s="1872"/>
      <c r="AK72" s="267"/>
      <c r="AL72" s="267"/>
      <c r="AM72" s="267"/>
      <c r="AN72" s="267"/>
      <c r="AO72" s="267"/>
      <c r="AP72" s="267"/>
      <c r="AQ72" s="267"/>
      <c r="AR72" s="267"/>
      <c r="AS72" s="267"/>
    </row>
    <row r="73" spans="1:45" ht="16.5" hidden="1" customHeight="1">
      <c r="A73" s="1653"/>
      <c r="B73" s="1679"/>
      <c r="C73" s="1679"/>
      <c r="D73" s="1722"/>
      <c r="E73" s="1722"/>
      <c r="F73" s="1722"/>
      <c r="G73" s="1648"/>
      <c r="H73" s="2043"/>
      <c r="I73" s="293" t="s">
        <v>48</v>
      </c>
      <c r="J73" s="376"/>
      <c r="K73" s="376"/>
      <c r="L73" s="376"/>
      <c r="M73" s="376"/>
      <c r="N73" s="376"/>
      <c r="O73" s="376"/>
      <c r="P73" s="376"/>
      <c r="Q73" s="376"/>
      <c r="R73" s="376"/>
      <c r="S73" s="376"/>
      <c r="T73" s="376"/>
      <c r="U73" s="376"/>
      <c r="V73" s="779">
        <f t="shared" si="10"/>
        <v>0</v>
      </c>
      <c r="W73" s="1619"/>
      <c r="X73" s="510">
        <f>+V73*W72</f>
        <v>0</v>
      </c>
      <c r="Y73" s="1679"/>
      <c r="Z73" s="1722"/>
      <c r="AA73" s="1648"/>
      <c r="AB73" s="1679"/>
      <c r="AC73" s="1722"/>
      <c r="AD73" s="1648"/>
      <c r="AE73" s="1679"/>
      <c r="AF73" s="1722"/>
      <c r="AG73" s="1648"/>
      <c r="AH73" s="1679"/>
      <c r="AI73" s="1722"/>
      <c r="AJ73" s="2067"/>
      <c r="AK73" s="267"/>
      <c r="AL73" s="267"/>
      <c r="AM73" s="267"/>
      <c r="AN73" s="267"/>
      <c r="AO73" s="267"/>
      <c r="AP73" s="267"/>
      <c r="AQ73" s="267"/>
      <c r="AR73" s="267"/>
      <c r="AS73" s="267"/>
    </row>
    <row r="74" spans="1:45" ht="14.25" hidden="1" customHeight="1">
      <c r="A74" s="1653"/>
      <c r="B74" s="2028">
        <v>7</v>
      </c>
      <c r="C74" s="2057"/>
      <c r="D74" s="1720"/>
      <c r="E74" s="1720"/>
      <c r="F74" s="1720"/>
      <c r="G74" s="1721"/>
      <c r="H74" s="2042" t="s">
        <v>79</v>
      </c>
      <c r="I74" s="286" t="s">
        <v>47</v>
      </c>
      <c r="J74" s="376"/>
      <c r="K74" s="376"/>
      <c r="L74" s="376"/>
      <c r="M74" s="376"/>
      <c r="N74" s="376"/>
      <c r="O74" s="376"/>
      <c r="P74" s="376"/>
      <c r="Q74" s="376"/>
      <c r="R74" s="376"/>
      <c r="S74" s="376"/>
      <c r="T74" s="376"/>
      <c r="U74" s="376"/>
      <c r="V74" s="778">
        <f t="shared" si="10"/>
        <v>0</v>
      </c>
      <c r="W74" s="2088"/>
      <c r="X74" s="512">
        <f>V74*W74</f>
        <v>0</v>
      </c>
      <c r="Y74" s="2028"/>
      <c r="Z74" s="1720"/>
      <c r="AA74" s="1721"/>
      <c r="AB74" s="2028"/>
      <c r="AC74" s="1720"/>
      <c r="AD74" s="1721"/>
      <c r="AE74" s="2028"/>
      <c r="AF74" s="1720"/>
      <c r="AG74" s="1721"/>
      <c r="AH74" s="2028"/>
      <c r="AI74" s="1720"/>
      <c r="AJ74" s="1872"/>
      <c r="AK74" s="267"/>
      <c r="AL74" s="267"/>
      <c r="AM74" s="267"/>
      <c r="AN74" s="267"/>
      <c r="AO74" s="267"/>
      <c r="AP74" s="267"/>
      <c r="AQ74" s="267"/>
      <c r="AR74" s="267"/>
      <c r="AS74" s="267"/>
    </row>
    <row r="75" spans="1:45" ht="14.25" hidden="1" customHeight="1">
      <c r="A75" s="1653"/>
      <c r="B75" s="1678"/>
      <c r="C75" s="1679"/>
      <c r="D75" s="1722"/>
      <c r="E75" s="1722"/>
      <c r="F75" s="1722"/>
      <c r="G75" s="1648"/>
      <c r="H75" s="2079"/>
      <c r="I75" s="321" t="s">
        <v>48</v>
      </c>
      <c r="J75" s="317"/>
      <c r="K75" s="317"/>
      <c r="L75" s="317"/>
      <c r="M75" s="317"/>
      <c r="N75" s="317"/>
      <c r="O75" s="317"/>
      <c r="P75" s="317"/>
      <c r="Q75" s="317"/>
      <c r="R75" s="317"/>
      <c r="S75" s="317"/>
      <c r="T75" s="317"/>
      <c r="U75" s="317"/>
      <c r="V75" s="819">
        <f t="shared" si="10"/>
        <v>0</v>
      </c>
      <c r="W75" s="2078"/>
      <c r="X75" s="517">
        <f>+V75*W74</f>
        <v>0</v>
      </c>
      <c r="Y75" s="1679"/>
      <c r="Z75" s="1722"/>
      <c r="AA75" s="1648"/>
      <c r="AB75" s="1679"/>
      <c r="AC75" s="1722"/>
      <c r="AD75" s="1648"/>
      <c r="AE75" s="1679"/>
      <c r="AF75" s="1722"/>
      <c r="AG75" s="1648"/>
      <c r="AH75" s="1679"/>
      <c r="AI75" s="1722"/>
      <c r="AJ75" s="2067"/>
      <c r="AK75" s="267"/>
      <c r="AL75" s="267"/>
      <c r="AM75" s="267"/>
      <c r="AN75" s="267"/>
      <c r="AO75" s="267"/>
      <c r="AP75" s="267"/>
      <c r="AQ75" s="267"/>
      <c r="AR75" s="267"/>
      <c r="AS75" s="267"/>
    </row>
    <row r="76" spans="1:45" ht="14.25" customHeight="1">
      <c r="A76" s="1653"/>
      <c r="B76" s="2060" t="s">
        <v>103</v>
      </c>
      <c r="C76" s="1720"/>
      <c r="D76" s="1720"/>
      <c r="E76" s="1720"/>
      <c r="F76" s="1720"/>
      <c r="G76" s="1721"/>
      <c r="H76" s="2083" t="s">
        <v>79</v>
      </c>
      <c r="I76" s="326" t="s">
        <v>47</v>
      </c>
      <c r="J76" s="329">
        <f t="shared" ref="J76:U76" si="11">+J62*$W$62+J64*$W$64+J66*$W$66+J68*$W$68+J70*$W$70+J72*$W$72+J74*$W$74</f>
        <v>0</v>
      </c>
      <c r="K76" s="329">
        <f t="shared" si="11"/>
        <v>9.5000000000000001E-2</v>
      </c>
      <c r="L76" s="329">
        <f t="shared" si="11"/>
        <v>9.5000000000000001E-2</v>
      </c>
      <c r="M76" s="329">
        <f t="shared" si="11"/>
        <v>7.0000000000000007E-2</v>
      </c>
      <c r="N76" s="329">
        <f t="shared" si="11"/>
        <v>0.115</v>
      </c>
      <c r="O76" s="329">
        <f t="shared" si="11"/>
        <v>0.115</v>
      </c>
      <c r="P76" s="329">
        <f t="shared" si="11"/>
        <v>0.115</v>
      </c>
      <c r="Q76" s="329">
        <f t="shared" si="11"/>
        <v>0.10250000000000001</v>
      </c>
      <c r="R76" s="329">
        <f t="shared" si="11"/>
        <v>6.5000000000000002E-2</v>
      </c>
      <c r="S76" s="329">
        <f t="shared" si="11"/>
        <v>9.7500000000000003E-2</v>
      </c>
      <c r="T76" s="329">
        <f t="shared" si="11"/>
        <v>9.7500000000000003E-2</v>
      </c>
      <c r="U76" s="329">
        <f t="shared" si="11"/>
        <v>3.2500000000000001E-2</v>
      </c>
      <c r="V76" s="353">
        <f t="shared" si="10"/>
        <v>1</v>
      </c>
      <c r="W76" s="2204">
        <f>SUM(W62+W64+W66+W68+W70+W72+W74)</f>
        <v>1</v>
      </c>
      <c r="X76" s="354">
        <f>V76*W76</f>
        <v>1</v>
      </c>
      <c r="Y76" s="2034"/>
      <c r="Z76" s="1720"/>
      <c r="AA76" s="1721"/>
      <c r="AB76" s="2034"/>
      <c r="AC76" s="1720"/>
      <c r="AD76" s="1721"/>
      <c r="AE76" s="2034"/>
      <c r="AF76" s="1720"/>
      <c r="AG76" s="1721"/>
      <c r="AH76" s="2034"/>
      <c r="AI76" s="1720"/>
      <c r="AJ76" s="1872"/>
      <c r="AK76" s="332"/>
      <c r="AL76" s="267"/>
      <c r="AM76" s="267"/>
      <c r="AN76" s="267"/>
      <c r="AO76" s="267"/>
      <c r="AP76" s="267"/>
      <c r="AQ76" s="267"/>
      <c r="AR76" s="267"/>
      <c r="AS76" s="267"/>
    </row>
    <row r="77" spans="1:45" ht="14.25" customHeight="1">
      <c r="A77" s="1654"/>
      <c r="B77" s="1696"/>
      <c r="C77" s="1666"/>
      <c r="D77" s="1666"/>
      <c r="E77" s="1666"/>
      <c r="F77" s="1666"/>
      <c r="G77" s="1651"/>
      <c r="H77" s="1617"/>
      <c r="I77" s="334" t="s">
        <v>48</v>
      </c>
      <c r="J77" s="835">
        <f t="shared" ref="J77:U77" si="12">J63*$W$62+J65*$W$64+J67*$W$66+J69*$W$68+J71*$W$70+J73*$W$72+J75*$W$74</f>
        <v>0</v>
      </c>
      <c r="K77" s="835">
        <f t="shared" si="12"/>
        <v>9.5000000000000001E-2</v>
      </c>
      <c r="L77" s="835">
        <f t="shared" si="12"/>
        <v>9.5000000000000001E-2</v>
      </c>
      <c r="M77" s="835">
        <f t="shared" si="12"/>
        <v>7.0000000000000007E-2</v>
      </c>
      <c r="N77" s="835">
        <f t="shared" si="12"/>
        <v>0.115</v>
      </c>
      <c r="O77" s="835">
        <f t="shared" si="12"/>
        <v>0.115</v>
      </c>
      <c r="P77" s="835">
        <f t="shared" si="12"/>
        <v>0.115</v>
      </c>
      <c r="Q77" s="835">
        <f t="shared" si="12"/>
        <v>0.10250000000000001</v>
      </c>
      <c r="R77" s="835">
        <f t="shared" si="12"/>
        <v>6.5000000000000002E-2</v>
      </c>
      <c r="S77" s="835">
        <f t="shared" si="12"/>
        <v>9.7500000000000003E-2</v>
      </c>
      <c r="T77" s="835">
        <f t="shared" si="12"/>
        <v>9.7500000000000003E-2</v>
      </c>
      <c r="U77" s="835">
        <f t="shared" si="12"/>
        <v>3.2500000000000001E-2</v>
      </c>
      <c r="V77" s="826">
        <f t="shared" si="10"/>
        <v>1</v>
      </c>
      <c r="W77" s="1617"/>
      <c r="X77" s="518">
        <f>+V77*W76</f>
        <v>1</v>
      </c>
      <c r="Y77" s="1696"/>
      <c r="Z77" s="1666"/>
      <c r="AA77" s="1651"/>
      <c r="AB77" s="1696"/>
      <c r="AC77" s="1666"/>
      <c r="AD77" s="1651"/>
      <c r="AE77" s="1696"/>
      <c r="AF77" s="1666"/>
      <c r="AG77" s="1651"/>
      <c r="AH77" s="1696"/>
      <c r="AI77" s="1666"/>
      <c r="AJ77" s="1841"/>
      <c r="AK77" s="332"/>
      <c r="AL77" s="267"/>
      <c r="AM77" s="267"/>
      <c r="AN77" s="267"/>
      <c r="AO77" s="267"/>
      <c r="AP77" s="267"/>
      <c r="AQ77" s="267"/>
      <c r="AR77" s="267"/>
      <c r="AS77" s="267"/>
    </row>
    <row r="78" spans="1:45" ht="24.75" customHeight="1">
      <c r="A78" s="2048" t="s">
        <v>107</v>
      </c>
      <c r="B78" s="1664"/>
      <c r="C78" s="261" t="s">
        <v>108</v>
      </c>
      <c r="D78" s="261" t="s">
        <v>109</v>
      </c>
      <c r="E78" s="261" t="s">
        <v>28</v>
      </c>
      <c r="F78" s="261" t="s">
        <v>110</v>
      </c>
      <c r="G78" s="340" t="s">
        <v>111</v>
      </c>
      <c r="H78" s="2080" t="s">
        <v>112</v>
      </c>
      <c r="I78" s="1866"/>
      <c r="J78" s="261" t="s">
        <v>63</v>
      </c>
      <c r="K78" s="261" t="s">
        <v>64</v>
      </c>
      <c r="L78" s="261" t="s">
        <v>65</v>
      </c>
      <c r="M78" s="261" t="s">
        <v>66</v>
      </c>
      <c r="N78" s="261" t="s">
        <v>67</v>
      </c>
      <c r="O78" s="261" t="s">
        <v>68</v>
      </c>
      <c r="P78" s="261" t="s">
        <v>69</v>
      </c>
      <c r="Q78" s="261" t="s">
        <v>70</v>
      </c>
      <c r="R78" s="261" t="s">
        <v>71</v>
      </c>
      <c r="S78" s="261" t="s">
        <v>72</v>
      </c>
      <c r="T78" s="261" t="s">
        <v>73</v>
      </c>
      <c r="U78" s="261" t="s">
        <v>74</v>
      </c>
      <c r="V78" s="770" t="s">
        <v>75</v>
      </c>
      <c r="W78" s="770" t="s">
        <v>76</v>
      </c>
      <c r="X78" s="261" t="s">
        <v>77</v>
      </c>
      <c r="Y78" s="2080" t="s">
        <v>113</v>
      </c>
      <c r="Z78" s="1863"/>
      <c r="AA78" s="1866"/>
      <c r="AB78" s="2080" t="s">
        <v>117</v>
      </c>
      <c r="AC78" s="1863"/>
      <c r="AD78" s="1866"/>
      <c r="AE78" s="2080" t="s">
        <v>427</v>
      </c>
      <c r="AF78" s="1863"/>
      <c r="AG78" s="1866"/>
      <c r="AH78" s="2080" t="s">
        <v>125</v>
      </c>
      <c r="AI78" s="1863"/>
      <c r="AJ78" s="1864"/>
      <c r="AK78" s="267"/>
      <c r="AL78" s="267"/>
      <c r="AM78" s="267"/>
      <c r="AN78" s="267"/>
      <c r="AO78" s="267"/>
      <c r="AP78" s="267"/>
      <c r="AQ78" s="267"/>
      <c r="AR78" s="267"/>
      <c r="AS78" s="267"/>
    </row>
    <row r="79" spans="1:45" ht="24.75" customHeight="1">
      <c r="A79" s="1796"/>
      <c r="B79" s="1713"/>
      <c r="C79" s="2046" t="s">
        <v>1670</v>
      </c>
      <c r="D79" s="2191" t="s">
        <v>1907</v>
      </c>
      <c r="E79" s="2193">
        <v>4</v>
      </c>
      <c r="F79" s="2191" t="s">
        <v>1908</v>
      </c>
      <c r="G79" s="2046" t="s">
        <v>300</v>
      </c>
      <c r="H79" s="2041" t="s">
        <v>47</v>
      </c>
      <c r="I79" s="1701"/>
      <c r="J79" s="288"/>
      <c r="K79" s="288"/>
      <c r="L79" s="376"/>
      <c r="M79" s="376"/>
      <c r="N79" s="376"/>
      <c r="O79" s="376"/>
      <c r="P79" s="376"/>
      <c r="Q79" s="376"/>
      <c r="R79" s="771">
        <v>1</v>
      </c>
      <c r="S79" s="771">
        <v>1</v>
      </c>
      <c r="T79" s="771">
        <v>2</v>
      </c>
      <c r="U79" s="838"/>
      <c r="V79" s="840">
        <f t="shared" ref="V79:V80" si="13">SUM(J79:U79)</f>
        <v>4</v>
      </c>
      <c r="W79" s="2084">
        <v>0.1</v>
      </c>
      <c r="X79" s="273">
        <f>+(V79/V79)*W79</f>
        <v>0.1</v>
      </c>
      <c r="Y79" s="2205" t="s">
        <v>1909</v>
      </c>
      <c r="Z79" s="1720"/>
      <c r="AA79" s="1721"/>
      <c r="AB79" s="2205" t="s">
        <v>1910</v>
      </c>
      <c r="AC79" s="1720"/>
      <c r="AD79" s="1721"/>
      <c r="AE79" s="2205" t="s">
        <v>1911</v>
      </c>
      <c r="AF79" s="1720"/>
      <c r="AG79" s="1721"/>
      <c r="AH79" s="2205" t="s">
        <v>1913</v>
      </c>
      <c r="AI79" s="1720"/>
      <c r="AJ79" s="1872"/>
      <c r="AK79" s="267"/>
      <c r="AL79" s="267"/>
      <c r="AM79" s="267"/>
      <c r="AN79" s="267"/>
      <c r="AO79" s="267"/>
      <c r="AP79" s="267"/>
      <c r="AQ79" s="267"/>
      <c r="AR79" s="267"/>
      <c r="AS79" s="267"/>
    </row>
    <row r="80" spans="1:45" ht="24.75" customHeight="1">
      <c r="A80" s="2062"/>
      <c r="B80" s="1648"/>
      <c r="C80" s="1619"/>
      <c r="D80" s="1619"/>
      <c r="E80" s="1619"/>
      <c r="F80" s="1619"/>
      <c r="G80" s="1619"/>
      <c r="H80" s="2081" t="s">
        <v>78</v>
      </c>
      <c r="I80" s="1648"/>
      <c r="J80" s="773"/>
      <c r="K80" s="773"/>
      <c r="L80" s="684"/>
      <c r="M80" s="684"/>
      <c r="N80" s="684"/>
      <c r="O80" s="684"/>
      <c r="P80" s="684"/>
      <c r="Q80" s="684"/>
      <c r="R80" s="599">
        <v>2</v>
      </c>
      <c r="S80" s="684"/>
      <c r="T80" s="599">
        <v>2</v>
      </c>
      <c r="U80" s="773"/>
      <c r="V80" s="841">
        <f t="shared" si="13"/>
        <v>4</v>
      </c>
      <c r="W80" s="1616"/>
      <c r="X80" s="273">
        <f>+V80/V79*W79</f>
        <v>0.1</v>
      </c>
      <c r="Y80" s="1679"/>
      <c r="Z80" s="1722"/>
      <c r="AA80" s="1648"/>
      <c r="AB80" s="1679"/>
      <c r="AC80" s="1722"/>
      <c r="AD80" s="1648"/>
      <c r="AE80" s="1679"/>
      <c r="AF80" s="1722"/>
      <c r="AG80" s="1648"/>
      <c r="AH80" s="1679"/>
      <c r="AI80" s="1722"/>
      <c r="AJ80" s="2067"/>
      <c r="AK80" s="267"/>
      <c r="AL80" s="267"/>
      <c r="AM80" s="267"/>
      <c r="AN80" s="267"/>
      <c r="AO80" s="267"/>
      <c r="AP80" s="267"/>
      <c r="AQ80" s="267"/>
      <c r="AR80" s="267"/>
      <c r="AS80" s="267"/>
    </row>
    <row r="81" spans="1:45" ht="14.25" customHeight="1">
      <c r="A81" s="2190" t="s">
        <v>1915</v>
      </c>
      <c r="B81" s="2047" t="s">
        <v>34</v>
      </c>
      <c r="C81" s="1700"/>
      <c r="D81" s="1700"/>
      <c r="E81" s="1700"/>
      <c r="F81" s="1700"/>
      <c r="G81" s="1700"/>
      <c r="H81" s="1700"/>
      <c r="I81" s="1700"/>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874"/>
      <c r="AK81" s="267"/>
      <c r="AL81" s="267"/>
      <c r="AM81" s="267"/>
      <c r="AN81" s="267"/>
      <c r="AO81" s="267"/>
      <c r="AP81" s="267"/>
      <c r="AQ81" s="267"/>
      <c r="AR81" s="267"/>
      <c r="AS81" s="267"/>
    </row>
    <row r="82" spans="1:45" ht="28.5" customHeight="1">
      <c r="A82" s="1653"/>
      <c r="B82" s="2028">
        <v>1</v>
      </c>
      <c r="C82" s="2192" t="s">
        <v>1919</v>
      </c>
      <c r="D82" s="1720"/>
      <c r="E82" s="1720"/>
      <c r="F82" s="1720"/>
      <c r="G82" s="1721"/>
      <c r="H82" s="2042" t="s">
        <v>79</v>
      </c>
      <c r="I82" s="286" t="s">
        <v>47</v>
      </c>
      <c r="J82" s="288"/>
      <c r="K82" s="288"/>
      <c r="L82" s="842"/>
      <c r="M82" s="842"/>
      <c r="N82" s="842"/>
      <c r="O82" s="842"/>
      <c r="P82" s="842"/>
      <c r="Q82" s="842"/>
      <c r="R82" s="842"/>
      <c r="S82" s="842"/>
      <c r="T82" s="842"/>
      <c r="U82" s="842"/>
      <c r="V82" s="778">
        <f t="shared" ref="V82:V127" si="14">SUM(J82:U82)</f>
        <v>0</v>
      </c>
      <c r="W82" s="2088"/>
      <c r="X82" s="512">
        <f>V82*W82</f>
        <v>0</v>
      </c>
      <c r="Y82" s="2028"/>
      <c r="Z82" s="1720"/>
      <c r="AA82" s="1721"/>
      <c r="AB82" s="2028"/>
      <c r="AC82" s="1720"/>
      <c r="AD82" s="1721"/>
      <c r="AE82" s="2028"/>
      <c r="AF82" s="1720"/>
      <c r="AG82" s="1721"/>
      <c r="AH82" s="2028"/>
      <c r="AI82" s="1720"/>
      <c r="AJ82" s="1872"/>
      <c r="AK82" s="267"/>
      <c r="AL82" s="267"/>
      <c r="AM82" s="267"/>
      <c r="AN82" s="267"/>
      <c r="AO82" s="267"/>
      <c r="AP82" s="267"/>
      <c r="AQ82" s="267"/>
      <c r="AR82" s="267"/>
      <c r="AS82" s="267"/>
    </row>
    <row r="83" spans="1:45" ht="28.5" customHeight="1">
      <c r="A83" s="1653"/>
      <c r="B83" s="1679"/>
      <c r="C83" s="1679"/>
      <c r="D83" s="1722"/>
      <c r="E83" s="1722"/>
      <c r="F83" s="1722"/>
      <c r="G83" s="1648"/>
      <c r="H83" s="2043"/>
      <c r="I83" s="293" t="s">
        <v>48</v>
      </c>
      <c r="J83" s="288"/>
      <c r="K83" s="288"/>
      <c r="L83" s="842"/>
      <c r="M83" s="842"/>
      <c r="N83" s="842"/>
      <c r="O83" s="842"/>
      <c r="P83" s="842"/>
      <c r="Q83" s="842"/>
      <c r="R83" s="842"/>
      <c r="S83" s="842"/>
      <c r="T83" s="842"/>
      <c r="U83" s="842"/>
      <c r="V83" s="779">
        <f t="shared" si="14"/>
        <v>0</v>
      </c>
      <c r="W83" s="1619"/>
      <c r="X83" s="510">
        <f>+V83*W82</f>
        <v>0</v>
      </c>
      <c r="Y83" s="1679"/>
      <c r="Z83" s="1722"/>
      <c r="AA83" s="1648"/>
      <c r="AB83" s="1679"/>
      <c r="AC83" s="1722"/>
      <c r="AD83" s="1648"/>
      <c r="AE83" s="1679"/>
      <c r="AF83" s="1722"/>
      <c r="AG83" s="1648"/>
      <c r="AH83" s="1679"/>
      <c r="AI83" s="1722"/>
      <c r="AJ83" s="2067"/>
      <c r="AK83" s="267"/>
      <c r="AL83" s="267"/>
      <c r="AM83" s="267"/>
      <c r="AN83" s="267"/>
      <c r="AO83" s="267"/>
      <c r="AP83" s="267"/>
      <c r="AQ83" s="267"/>
      <c r="AR83" s="267"/>
      <c r="AS83" s="267"/>
    </row>
    <row r="84" spans="1:45" ht="28.5" customHeight="1">
      <c r="A84" s="1653"/>
      <c r="B84" s="2028">
        <v>2</v>
      </c>
      <c r="C84" s="2057" t="s">
        <v>1686</v>
      </c>
      <c r="D84" s="1720"/>
      <c r="E84" s="1720"/>
      <c r="F84" s="1720"/>
      <c r="G84" s="1721"/>
      <c r="H84" s="2042" t="s">
        <v>79</v>
      </c>
      <c r="I84" s="286" t="s">
        <v>47</v>
      </c>
      <c r="J84" s="288"/>
      <c r="K84" s="288"/>
      <c r="L84" s="844">
        <v>1</v>
      </c>
      <c r="M84" s="842"/>
      <c r="N84" s="842"/>
      <c r="O84" s="842"/>
      <c r="P84" s="842"/>
      <c r="Q84" s="842"/>
      <c r="R84" s="842"/>
      <c r="S84" s="842"/>
      <c r="T84" s="842"/>
      <c r="U84" s="842"/>
      <c r="V84" s="778">
        <f t="shared" si="14"/>
        <v>1</v>
      </c>
      <c r="W84" s="2088">
        <v>0.04</v>
      </c>
      <c r="X84" s="512">
        <f>V84*W84</f>
        <v>0.04</v>
      </c>
      <c r="Y84" s="2138" t="s">
        <v>1927</v>
      </c>
      <c r="Z84" s="1720"/>
      <c r="AA84" s="1721"/>
      <c r="AB84" s="2028"/>
      <c r="AC84" s="1720"/>
      <c r="AD84" s="1721"/>
      <c r="AE84" s="2028"/>
      <c r="AF84" s="1720"/>
      <c r="AG84" s="1721"/>
      <c r="AH84" s="2202"/>
      <c r="AI84" s="1720"/>
      <c r="AJ84" s="1872"/>
      <c r="AK84" s="267"/>
      <c r="AL84" s="267"/>
      <c r="AM84" s="267"/>
      <c r="AN84" s="267"/>
      <c r="AO84" s="267"/>
      <c r="AP84" s="267"/>
      <c r="AQ84" s="267"/>
      <c r="AR84" s="267"/>
      <c r="AS84" s="267"/>
    </row>
    <row r="85" spans="1:45" ht="28.5" customHeight="1">
      <c r="A85" s="1653"/>
      <c r="B85" s="1679"/>
      <c r="C85" s="1679"/>
      <c r="D85" s="1722"/>
      <c r="E85" s="1722"/>
      <c r="F85" s="1722"/>
      <c r="G85" s="1648"/>
      <c r="H85" s="2043"/>
      <c r="I85" s="293" t="s">
        <v>48</v>
      </c>
      <c r="J85" s="294"/>
      <c r="K85" s="294"/>
      <c r="L85" s="845">
        <v>1</v>
      </c>
      <c r="M85" s="842"/>
      <c r="N85" s="842"/>
      <c r="O85" s="842"/>
      <c r="P85" s="842"/>
      <c r="Q85" s="842"/>
      <c r="R85" s="842"/>
      <c r="S85" s="842"/>
      <c r="T85" s="842"/>
      <c r="U85" s="842"/>
      <c r="V85" s="780">
        <f t="shared" si="14"/>
        <v>1</v>
      </c>
      <c r="W85" s="1619"/>
      <c r="X85" s="510">
        <f>+V85*W84</f>
        <v>0.04</v>
      </c>
      <c r="Y85" s="1679"/>
      <c r="Z85" s="1722"/>
      <c r="AA85" s="1648"/>
      <c r="AB85" s="1679"/>
      <c r="AC85" s="1722"/>
      <c r="AD85" s="1648"/>
      <c r="AE85" s="1679"/>
      <c r="AF85" s="1722"/>
      <c r="AG85" s="1648"/>
      <c r="AH85" s="1679"/>
      <c r="AI85" s="1722"/>
      <c r="AJ85" s="2067"/>
      <c r="AK85" s="267"/>
      <c r="AL85" s="267"/>
      <c r="AM85" s="267"/>
      <c r="AN85" s="267"/>
      <c r="AO85" s="267"/>
      <c r="AP85" s="267"/>
      <c r="AQ85" s="267"/>
      <c r="AR85" s="267"/>
      <c r="AS85" s="267"/>
    </row>
    <row r="86" spans="1:45" ht="28.5" customHeight="1">
      <c r="A86" s="1653"/>
      <c r="B86" s="2028">
        <v>3</v>
      </c>
      <c r="C86" s="2057" t="s">
        <v>1929</v>
      </c>
      <c r="D86" s="1720"/>
      <c r="E86" s="1720"/>
      <c r="F86" s="1720"/>
      <c r="G86" s="1721"/>
      <c r="H86" s="2042" t="s">
        <v>79</v>
      </c>
      <c r="I86" s="286" t="s">
        <v>47</v>
      </c>
      <c r="J86" s="288"/>
      <c r="K86" s="288"/>
      <c r="L86" s="844">
        <v>0.5</v>
      </c>
      <c r="M86" s="844">
        <v>0.5</v>
      </c>
      <c r="N86" s="842"/>
      <c r="O86" s="842"/>
      <c r="P86" s="842"/>
      <c r="Q86" s="842"/>
      <c r="R86" s="842"/>
      <c r="S86" s="842"/>
      <c r="T86" s="842"/>
      <c r="U86" s="842"/>
      <c r="V86" s="778">
        <f t="shared" si="14"/>
        <v>1</v>
      </c>
      <c r="W86" s="2088">
        <v>0.04</v>
      </c>
      <c r="X86" s="512">
        <f>V86*W86</f>
        <v>0.04</v>
      </c>
      <c r="Y86" s="2138" t="s">
        <v>1931</v>
      </c>
      <c r="Z86" s="1720"/>
      <c r="AA86" s="1721"/>
      <c r="AB86" s="2207" t="s">
        <v>1932</v>
      </c>
      <c r="AC86" s="1720"/>
      <c r="AD86" s="1720"/>
      <c r="AE86" s="2028"/>
      <c r="AF86" s="1720"/>
      <c r="AG86" s="1721"/>
      <c r="AH86" s="2202"/>
      <c r="AI86" s="1720"/>
      <c r="AJ86" s="1872"/>
      <c r="AK86" s="267"/>
      <c r="AL86" s="267"/>
      <c r="AM86" s="267"/>
      <c r="AN86" s="267"/>
      <c r="AO86" s="267"/>
      <c r="AP86" s="267"/>
      <c r="AQ86" s="267"/>
      <c r="AR86" s="267"/>
      <c r="AS86" s="267"/>
    </row>
    <row r="87" spans="1:45" ht="28.5" customHeight="1">
      <c r="A87" s="1653"/>
      <c r="B87" s="1679"/>
      <c r="C87" s="1679"/>
      <c r="D87" s="1722"/>
      <c r="E87" s="1722"/>
      <c r="F87" s="1722"/>
      <c r="G87" s="1648"/>
      <c r="H87" s="2043"/>
      <c r="I87" s="293" t="s">
        <v>48</v>
      </c>
      <c r="J87" s="294"/>
      <c r="K87" s="294"/>
      <c r="L87" s="845">
        <v>0.5</v>
      </c>
      <c r="M87" s="845">
        <v>0.5</v>
      </c>
      <c r="N87" s="842"/>
      <c r="O87" s="842"/>
      <c r="P87" s="842"/>
      <c r="Q87" s="842"/>
      <c r="R87" s="842"/>
      <c r="S87" s="842"/>
      <c r="T87" s="842"/>
      <c r="U87" s="842"/>
      <c r="V87" s="780">
        <f t="shared" si="14"/>
        <v>1</v>
      </c>
      <c r="W87" s="1619"/>
      <c r="X87" s="510">
        <f>+V87*W86</f>
        <v>0.04</v>
      </c>
      <c r="Y87" s="1679"/>
      <c r="Z87" s="1722"/>
      <c r="AA87" s="1648"/>
      <c r="AB87" s="1678"/>
      <c r="AC87" s="1715"/>
      <c r="AD87" s="1715"/>
      <c r="AE87" s="1679"/>
      <c r="AF87" s="1722"/>
      <c r="AG87" s="1648"/>
      <c r="AH87" s="1679"/>
      <c r="AI87" s="1722"/>
      <c r="AJ87" s="2067"/>
      <c r="AK87" s="267"/>
      <c r="AL87" s="267"/>
      <c r="AM87" s="267"/>
      <c r="AN87" s="267"/>
      <c r="AO87" s="267"/>
      <c r="AP87" s="267"/>
      <c r="AQ87" s="267"/>
      <c r="AR87" s="267"/>
      <c r="AS87" s="267"/>
    </row>
    <row r="88" spans="1:45" ht="28.5" customHeight="1">
      <c r="A88" s="1653"/>
      <c r="B88" s="2028">
        <v>4</v>
      </c>
      <c r="C88" s="2057" t="s">
        <v>1702</v>
      </c>
      <c r="D88" s="1720"/>
      <c r="E88" s="1720"/>
      <c r="F88" s="1720"/>
      <c r="G88" s="1721"/>
      <c r="H88" s="2042" t="s">
        <v>79</v>
      </c>
      <c r="I88" s="286" t="s">
        <v>47</v>
      </c>
      <c r="J88" s="842"/>
      <c r="K88" s="842"/>
      <c r="L88" s="842"/>
      <c r="M88" s="842"/>
      <c r="N88" s="844">
        <v>0.5</v>
      </c>
      <c r="O88" s="844">
        <v>0.5</v>
      </c>
      <c r="P88" s="842"/>
      <c r="Q88" s="842"/>
      <c r="R88" s="842"/>
      <c r="S88" s="842"/>
      <c r="T88" s="842"/>
      <c r="U88" s="288"/>
      <c r="V88" s="778">
        <f t="shared" si="14"/>
        <v>1</v>
      </c>
      <c r="W88" s="2088">
        <v>0.04</v>
      </c>
      <c r="X88" s="512">
        <f>V88*W88</f>
        <v>0.04</v>
      </c>
      <c r="Y88" s="2028"/>
      <c r="Z88" s="1720"/>
      <c r="AA88" s="1721"/>
      <c r="AB88" s="2208" t="s">
        <v>1935</v>
      </c>
      <c r="AC88" s="1720"/>
      <c r="AD88" s="1721"/>
      <c r="AE88" s="2028"/>
      <c r="AF88" s="1720"/>
      <c r="AG88" s="1721"/>
      <c r="AH88" s="2202"/>
      <c r="AI88" s="1720"/>
      <c r="AJ88" s="1872"/>
      <c r="AK88" s="267"/>
      <c r="AL88" s="267"/>
      <c r="AM88" s="267"/>
      <c r="AN88" s="267"/>
      <c r="AO88" s="267"/>
      <c r="AP88" s="267"/>
      <c r="AQ88" s="267"/>
      <c r="AR88" s="267"/>
      <c r="AS88" s="267"/>
    </row>
    <row r="89" spans="1:45" ht="28.5" customHeight="1">
      <c r="A89" s="1653"/>
      <c r="B89" s="1679"/>
      <c r="C89" s="1679"/>
      <c r="D89" s="1722"/>
      <c r="E89" s="1722"/>
      <c r="F89" s="1722"/>
      <c r="G89" s="1648"/>
      <c r="H89" s="2043"/>
      <c r="I89" s="293" t="s">
        <v>48</v>
      </c>
      <c r="J89" s="842"/>
      <c r="K89" s="842"/>
      <c r="L89" s="842"/>
      <c r="M89" s="842"/>
      <c r="N89" s="845">
        <v>0.5</v>
      </c>
      <c r="O89" s="845">
        <v>0.5</v>
      </c>
      <c r="P89" s="842"/>
      <c r="Q89" s="842"/>
      <c r="R89" s="842"/>
      <c r="S89" s="842"/>
      <c r="T89" s="842"/>
      <c r="U89" s="294"/>
      <c r="V89" s="780">
        <f t="shared" si="14"/>
        <v>1</v>
      </c>
      <c r="W89" s="1619"/>
      <c r="X89" s="510">
        <f>+V89*W88</f>
        <v>0.04</v>
      </c>
      <c r="Y89" s="1679"/>
      <c r="Z89" s="1722"/>
      <c r="AA89" s="1648"/>
      <c r="AB89" s="1679"/>
      <c r="AC89" s="1722"/>
      <c r="AD89" s="1648"/>
      <c r="AE89" s="1679"/>
      <c r="AF89" s="1722"/>
      <c r="AG89" s="1648"/>
      <c r="AH89" s="1679"/>
      <c r="AI89" s="1722"/>
      <c r="AJ89" s="2067"/>
      <c r="AK89" s="267"/>
      <c r="AL89" s="267"/>
      <c r="AM89" s="267"/>
      <c r="AN89" s="267"/>
      <c r="AO89" s="267"/>
      <c r="AP89" s="267"/>
      <c r="AQ89" s="267"/>
      <c r="AR89" s="267"/>
      <c r="AS89" s="267"/>
    </row>
    <row r="90" spans="1:45" ht="28.5" customHeight="1">
      <c r="A90" s="1653"/>
      <c r="B90" s="2028">
        <v>5</v>
      </c>
      <c r="C90" s="2057" t="s">
        <v>1709</v>
      </c>
      <c r="D90" s="1720"/>
      <c r="E90" s="1720"/>
      <c r="F90" s="1720"/>
      <c r="G90" s="1721"/>
      <c r="H90" s="2042" t="s">
        <v>79</v>
      </c>
      <c r="I90" s="286" t="s">
        <v>47</v>
      </c>
      <c r="J90" s="842"/>
      <c r="K90" s="842"/>
      <c r="L90" s="842"/>
      <c r="M90" s="842"/>
      <c r="N90" s="842"/>
      <c r="O90" s="842"/>
      <c r="P90" s="844">
        <v>0.5</v>
      </c>
      <c r="Q90" s="844">
        <v>0.5</v>
      </c>
      <c r="R90" s="842"/>
      <c r="S90" s="842"/>
      <c r="T90" s="842"/>
      <c r="U90" s="288"/>
      <c r="V90" s="778">
        <f t="shared" si="14"/>
        <v>1</v>
      </c>
      <c r="W90" s="2088">
        <v>0.04</v>
      </c>
      <c r="X90" s="512">
        <f>V90*W90</f>
        <v>0.04</v>
      </c>
      <c r="Y90" s="2028"/>
      <c r="Z90" s="1720"/>
      <c r="AA90" s="1721"/>
      <c r="AB90" s="2208"/>
      <c r="AC90" s="1720"/>
      <c r="AD90" s="1721"/>
      <c r="AE90" s="2202" t="s">
        <v>1938</v>
      </c>
      <c r="AF90" s="1720"/>
      <c r="AG90" s="1721"/>
      <c r="AH90" s="2202"/>
      <c r="AI90" s="1720"/>
      <c r="AJ90" s="1872"/>
      <c r="AK90" s="267"/>
      <c r="AL90" s="267"/>
      <c r="AM90" s="267"/>
      <c r="AN90" s="267"/>
      <c r="AO90" s="267"/>
      <c r="AP90" s="267"/>
      <c r="AQ90" s="267"/>
      <c r="AR90" s="267"/>
      <c r="AS90" s="267"/>
    </row>
    <row r="91" spans="1:45" ht="28.5" customHeight="1">
      <c r="A91" s="1653"/>
      <c r="B91" s="1679"/>
      <c r="C91" s="1679"/>
      <c r="D91" s="1722"/>
      <c r="E91" s="1722"/>
      <c r="F91" s="1722"/>
      <c r="G91" s="1648"/>
      <c r="H91" s="2043"/>
      <c r="I91" s="293" t="s">
        <v>48</v>
      </c>
      <c r="J91" s="842"/>
      <c r="K91" s="842"/>
      <c r="L91" s="842"/>
      <c r="M91" s="842"/>
      <c r="N91" s="842"/>
      <c r="O91" s="842"/>
      <c r="P91" s="845">
        <v>0.5</v>
      </c>
      <c r="Q91" s="845">
        <v>0.5</v>
      </c>
      <c r="R91" s="842"/>
      <c r="S91" s="842"/>
      <c r="T91" s="842"/>
      <c r="U91" s="294"/>
      <c r="V91" s="780">
        <f t="shared" si="14"/>
        <v>1</v>
      </c>
      <c r="W91" s="1619"/>
      <c r="X91" s="510">
        <f>+V91*W90</f>
        <v>0.04</v>
      </c>
      <c r="Y91" s="1679"/>
      <c r="Z91" s="1722"/>
      <c r="AA91" s="1648"/>
      <c r="AB91" s="1679"/>
      <c r="AC91" s="1722"/>
      <c r="AD91" s="1648"/>
      <c r="AE91" s="1679"/>
      <c r="AF91" s="1722"/>
      <c r="AG91" s="1648"/>
      <c r="AH91" s="1679"/>
      <c r="AI91" s="1722"/>
      <c r="AJ91" s="2067"/>
      <c r="AK91" s="267"/>
      <c r="AL91" s="267"/>
      <c r="AM91" s="267"/>
      <c r="AN91" s="267"/>
      <c r="AO91" s="267"/>
      <c r="AP91" s="267"/>
      <c r="AQ91" s="267"/>
      <c r="AR91" s="267"/>
      <c r="AS91" s="267"/>
    </row>
    <row r="92" spans="1:45" ht="28.5" customHeight="1">
      <c r="A92" s="1653"/>
      <c r="B92" s="2028">
        <v>6</v>
      </c>
      <c r="C92" s="2057" t="s">
        <v>1939</v>
      </c>
      <c r="D92" s="1720"/>
      <c r="E92" s="1720"/>
      <c r="F92" s="1720"/>
      <c r="G92" s="1721"/>
      <c r="H92" s="2042" t="s">
        <v>79</v>
      </c>
      <c r="I92" s="286" t="s">
        <v>47</v>
      </c>
      <c r="J92" s="842"/>
      <c r="K92" s="842"/>
      <c r="L92" s="842"/>
      <c r="M92" s="842"/>
      <c r="N92" s="842"/>
      <c r="O92" s="842"/>
      <c r="P92" s="842"/>
      <c r="Q92" s="842"/>
      <c r="R92" s="844">
        <v>0.5</v>
      </c>
      <c r="S92" s="844">
        <v>0.5</v>
      </c>
      <c r="T92" s="842"/>
      <c r="U92" s="288"/>
      <c r="V92" s="778">
        <f t="shared" si="14"/>
        <v>1</v>
      </c>
      <c r="W92" s="2088">
        <v>0.04</v>
      </c>
      <c r="X92" s="512">
        <f>V92*W92</f>
        <v>0.04</v>
      </c>
      <c r="Y92" s="2028"/>
      <c r="Z92" s="1720"/>
      <c r="AA92" s="1721"/>
      <c r="AB92" s="2028"/>
      <c r="AC92" s="1720"/>
      <c r="AD92" s="1721"/>
      <c r="AE92" s="2026" t="s">
        <v>1940</v>
      </c>
      <c r="AF92" s="1720"/>
      <c r="AG92" s="1720"/>
      <c r="AH92" s="2202" t="s">
        <v>1941</v>
      </c>
      <c r="AI92" s="1720"/>
      <c r="AJ92" s="1872"/>
      <c r="AK92" s="267"/>
      <c r="AL92" s="267"/>
      <c r="AM92" s="267"/>
      <c r="AN92" s="267"/>
      <c r="AO92" s="267"/>
      <c r="AP92" s="267"/>
      <c r="AQ92" s="267"/>
      <c r="AR92" s="267"/>
      <c r="AS92" s="267"/>
    </row>
    <row r="93" spans="1:45" ht="28.5" customHeight="1">
      <c r="A93" s="1653"/>
      <c r="B93" s="1679"/>
      <c r="C93" s="1679"/>
      <c r="D93" s="1722"/>
      <c r="E93" s="1722"/>
      <c r="F93" s="1722"/>
      <c r="G93" s="1648"/>
      <c r="H93" s="2043"/>
      <c r="I93" s="293" t="s">
        <v>48</v>
      </c>
      <c r="J93" s="842"/>
      <c r="K93" s="842"/>
      <c r="L93" s="842"/>
      <c r="M93" s="842"/>
      <c r="N93" s="842"/>
      <c r="O93" s="842"/>
      <c r="P93" s="842"/>
      <c r="Q93" s="842"/>
      <c r="R93" s="845">
        <v>0.5</v>
      </c>
      <c r="S93" s="845">
        <v>0.5</v>
      </c>
      <c r="T93" s="842"/>
      <c r="U93" s="294"/>
      <c r="V93" s="780">
        <f t="shared" si="14"/>
        <v>1</v>
      </c>
      <c r="W93" s="1619"/>
      <c r="X93" s="510">
        <f>+V93*W92</f>
        <v>0.04</v>
      </c>
      <c r="Y93" s="1679"/>
      <c r="Z93" s="1722"/>
      <c r="AA93" s="1648"/>
      <c r="AB93" s="1679"/>
      <c r="AC93" s="1722"/>
      <c r="AD93" s="1648"/>
      <c r="AE93" s="1678"/>
      <c r="AF93" s="1715"/>
      <c r="AG93" s="1715"/>
      <c r="AH93" s="1679"/>
      <c r="AI93" s="1722"/>
      <c r="AJ93" s="2067"/>
      <c r="AK93" s="267"/>
      <c r="AL93" s="267"/>
      <c r="AM93" s="267"/>
      <c r="AN93" s="267"/>
      <c r="AO93" s="267"/>
      <c r="AP93" s="267"/>
      <c r="AQ93" s="267"/>
      <c r="AR93" s="267"/>
      <c r="AS93" s="267"/>
    </row>
    <row r="94" spans="1:45" ht="28.5" customHeight="1">
      <c r="A94" s="1653"/>
      <c r="B94" s="2028">
        <v>7</v>
      </c>
      <c r="C94" s="2057" t="s">
        <v>1723</v>
      </c>
      <c r="D94" s="1720"/>
      <c r="E94" s="1720"/>
      <c r="F94" s="1720"/>
      <c r="G94" s="1721"/>
      <c r="H94" s="2042" t="s">
        <v>79</v>
      </c>
      <c r="I94" s="286" t="s">
        <v>47</v>
      </c>
      <c r="J94" s="842"/>
      <c r="K94" s="842"/>
      <c r="L94" s="842"/>
      <c r="M94" s="842"/>
      <c r="N94" s="842"/>
      <c r="O94" s="842"/>
      <c r="P94" s="842"/>
      <c r="Q94" s="842"/>
      <c r="R94" s="842"/>
      <c r="S94" s="844">
        <v>0.3</v>
      </c>
      <c r="T94" s="844">
        <v>0.7</v>
      </c>
      <c r="U94" s="288"/>
      <c r="V94" s="778">
        <f t="shared" si="14"/>
        <v>1</v>
      </c>
      <c r="W94" s="2088">
        <v>0.05</v>
      </c>
      <c r="X94" s="512">
        <f>V94*W94</f>
        <v>0.05</v>
      </c>
      <c r="Y94" s="2028"/>
      <c r="Z94" s="1720"/>
      <c r="AA94" s="1721"/>
      <c r="AB94" s="2028"/>
      <c r="AC94" s="1720"/>
      <c r="AD94" s="1721"/>
      <c r="AE94" s="2026"/>
      <c r="AF94" s="1720"/>
      <c r="AG94" s="1720"/>
      <c r="AH94" s="2202" t="s">
        <v>1943</v>
      </c>
      <c r="AI94" s="1720"/>
      <c r="AJ94" s="1872"/>
      <c r="AK94" s="267"/>
      <c r="AL94" s="267"/>
      <c r="AM94" s="267"/>
      <c r="AN94" s="267"/>
      <c r="AO94" s="267"/>
      <c r="AP94" s="267"/>
      <c r="AQ94" s="267"/>
      <c r="AR94" s="267"/>
      <c r="AS94" s="267"/>
    </row>
    <row r="95" spans="1:45" ht="28.5" customHeight="1">
      <c r="A95" s="1653"/>
      <c r="B95" s="1679"/>
      <c r="C95" s="1679"/>
      <c r="D95" s="1722"/>
      <c r="E95" s="1722"/>
      <c r="F95" s="1722"/>
      <c r="G95" s="1648"/>
      <c r="H95" s="2043"/>
      <c r="I95" s="293" t="s">
        <v>48</v>
      </c>
      <c r="J95" s="842"/>
      <c r="K95" s="842"/>
      <c r="L95" s="842"/>
      <c r="M95" s="842"/>
      <c r="N95" s="842"/>
      <c r="O95" s="842"/>
      <c r="P95" s="842"/>
      <c r="Q95" s="842"/>
      <c r="R95" s="842"/>
      <c r="S95" s="845">
        <v>0.3</v>
      </c>
      <c r="T95" s="845">
        <v>0.7</v>
      </c>
      <c r="U95" s="294"/>
      <c r="V95" s="780">
        <f t="shared" si="14"/>
        <v>1</v>
      </c>
      <c r="W95" s="1619"/>
      <c r="X95" s="510">
        <f>+V95*W94</f>
        <v>0.05</v>
      </c>
      <c r="Y95" s="1679"/>
      <c r="Z95" s="1722"/>
      <c r="AA95" s="1648"/>
      <c r="AB95" s="1679"/>
      <c r="AC95" s="1722"/>
      <c r="AD95" s="1648"/>
      <c r="AE95" s="1678"/>
      <c r="AF95" s="1715"/>
      <c r="AG95" s="1715"/>
      <c r="AH95" s="1679"/>
      <c r="AI95" s="1722"/>
      <c r="AJ95" s="2067"/>
      <c r="AK95" s="267"/>
      <c r="AL95" s="267"/>
      <c r="AM95" s="267"/>
      <c r="AN95" s="267"/>
      <c r="AO95" s="267"/>
      <c r="AP95" s="267"/>
      <c r="AQ95" s="267"/>
      <c r="AR95" s="267"/>
      <c r="AS95" s="267"/>
    </row>
    <row r="96" spans="1:45" ht="28.5" customHeight="1">
      <c r="A96" s="1653"/>
      <c r="B96" s="2028">
        <v>8</v>
      </c>
      <c r="C96" s="2192" t="s">
        <v>1944</v>
      </c>
      <c r="D96" s="1720"/>
      <c r="E96" s="1720"/>
      <c r="F96" s="1720"/>
      <c r="G96" s="1721"/>
      <c r="H96" s="2042" t="s">
        <v>79</v>
      </c>
      <c r="I96" s="286" t="s">
        <v>47</v>
      </c>
      <c r="J96" s="842"/>
      <c r="K96" s="842"/>
      <c r="L96" s="842"/>
      <c r="M96" s="842"/>
      <c r="N96" s="842"/>
      <c r="O96" s="842"/>
      <c r="P96" s="842"/>
      <c r="Q96" s="842"/>
      <c r="R96" s="842"/>
      <c r="S96" s="842"/>
      <c r="T96" s="842"/>
      <c r="U96" s="288"/>
      <c r="V96" s="778">
        <f t="shared" si="14"/>
        <v>0</v>
      </c>
      <c r="W96" s="2088"/>
      <c r="X96" s="512">
        <f>V96*W96</f>
        <v>0</v>
      </c>
      <c r="Y96" s="2028"/>
      <c r="Z96" s="1720"/>
      <c r="AA96" s="1721"/>
      <c r="AB96" s="2028"/>
      <c r="AC96" s="1720"/>
      <c r="AD96" s="1721"/>
      <c r="AE96" s="2026"/>
      <c r="AF96" s="1720"/>
      <c r="AG96" s="1720"/>
      <c r="AH96" s="2202"/>
      <c r="AI96" s="1720"/>
      <c r="AJ96" s="1872"/>
      <c r="AK96" s="267"/>
      <c r="AL96" s="267"/>
      <c r="AM96" s="267"/>
      <c r="AN96" s="267"/>
      <c r="AO96" s="267"/>
      <c r="AP96" s="267"/>
      <c r="AQ96" s="267"/>
      <c r="AR96" s="267"/>
      <c r="AS96" s="267"/>
    </row>
    <row r="97" spans="1:45" ht="28.5" customHeight="1">
      <c r="A97" s="1653"/>
      <c r="B97" s="1679"/>
      <c r="C97" s="1679"/>
      <c r="D97" s="1722"/>
      <c r="E97" s="1722"/>
      <c r="F97" s="1722"/>
      <c r="G97" s="1648"/>
      <c r="H97" s="2043"/>
      <c r="I97" s="293" t="s">
        <v>48</v>
      </c>
      <c r="J97" s="842"/>
      <c r="K97" s="842"/>
      <c r="L97" s="842"/>
      <c r="M97" s="842"/>
      <c r="N97" s="842"/>
      <c r="O97" s="842"/>
      <c r="P97" s="842"/>
      <c r="Q97" s="842"/>
      <c r="R97" s="842"/>
      <c r="S97" s="842"/>
      <c r="T97" s="842"/>
      <c r="U97" s="294"/>
      <c r="V97" s="780">
        <f t="shared" si="14"/>
        <v>0</v>
      </c>
      <c r="W97" s="1619"/>
      <c r="X97" s="510">
        <f>+V97*W96</f>
        <v>0</v>
      </c>
      <c r="Y97" s="1679"/>
      <c r="Z97" s="1722"/>
      <c r="AA97" s="1648"/>
      <c r="AB97" s="1679"/>
      <c r="AC97" s="1722"/>
      <c r="AD97" s="1648"/>
      <c r="AE97" s="1678"/>
      <c r="AF97" s="1715"/>
      <c r="AG97" s="1715"/>
      <c r="AH97" s="1679"/>
      <c r="AI97" s="1722"/>
      <c r="AJ97" s="2067"/>
      <c r="AK97" s="267"/>
      <c r="AL97" s="267"/>
      <c r="AM97" s="267"/>
      <c r="AN97" s="267"/>
      <c r="AO97" s="267"/>
      <c r="AP97" s="267"/>
      <c r="AQ97" s="267"/>
      <c r="AR97" s="267"/>
      <c r="AS97" s="267"/>
    </row>
    <row r="98" spans="1:45" ht="28.5" customHeight="1">
      <c r="A98" s="1653"/>
      <c r="B98" s="2028">
        <v>9</v>
      </c>
      <c r="C98" s="2057" t="s">
        <v>1709</v>
      </c>
      <c r="D98" s="1720"/>
      <c r="E98" s="1720"/>
      <c r="F98" s="1720"/>
      <c r="G98" s="1721"/>
      <c r="H98" s="2042" t="s">
        <v>79</v>
      </c>
      <c r="I98" s="286" t="s">
        <v>47</v>
      </c>
      <c r="J98" s="842"/>
      <c r="K98" s="842"/>
      <c r="L98" s="844">
        <v>0.33</v>
      </c>
      <c r="M98" s="844">
        <v>0.33</v>
      </c>
      <c r="N98" s="844">
        <v>0.34</v>
      </c>
      <c r="O98" s="842"/>
      <c r="P98" s="842"/>
      <c r="Q98" s="842"/>
      <c r="R98" s="842"/>
      <c r="S98" s="842"/>
      <c r="T98" s="842"/>
      <c r="U98" s="288"/>
      <c r="V98" s="778">
        <f t="shared" si="14"/>
        <v>1</v>
      </c>
      <c r="W98" s="2088">
        <v>0.08</v>
      </c>
      <c r="X98" s="512">
        <f>V98*W98</f>
        <v>0.08</v>
      </c>
      <c r="Y98" s="2138" t="s">
        <v>1945</v>
      </c>
      <c r="Z98" s="1720"/>
      <c r="AA98" s="1721"/>
      <c r="AB98" s="2207" t="s">
        <v>1946</v>
      </c>
      <c r="AC98" s="1720"/>
      <c r="AD98" s="1721"/>
      <c r="AE98" s="2026"/>
      <c r="AF98" s="1720"/>
      <c r="AG98" s="1720"/>
      <c r="AH98" s="2202"/>
      <c r="AI98" s="1720"/>
      <c r="AJ98" s="1872"/>
      <c r="AK98" s="267"/>
      <c r="AL98" s="267"/>
      <c r="AM98" s="267"/>
      <c r="AN98" s="267"/>
      <c r="AO98" s="267"/>
      <c r="AP98" s="267"/>
      <c r="AQ98" s="267"/>
      <c r="AR98" s="267"/>
      <c r="AS98" s="267"/>
    </row>
    <row r="99" spans="1:45" ht="28.5" customHeight="1">
      <c r="A99" s="1653"/>
      <c r="B99" s="1679"/>
      <c r="C99" s="1679"/>
      <c r="D99" s="1722"/>
      <c r="E99" s="1722"/>
      <c r="F99" s="1722"/>
      <c r="G99" s="1648"/>
      <c r="H99" s="2043"/>
      <c r="I99" s="293" t="s">
        <v>48</v>
      </c>
      <c r="J99" s="842"/>
      <c r="K99" s="842"/>
      <c r="L99" s="845">
        <v>0.33</v>
      </c>
      <c r="M99" s="845">
        <v>0.33</v>
      </c>
      <c r="N99" s="845">
        <v>0.34</v>
      </c>
      <c r="O99" s="842"/>
      <c r="P99" s="842"/>
      <c r="Q99" s="842"/>
      <c r="R99" s="842"/>
      <c r="S99" s="842"/>
      <c r="T99" s="842"/>
      <c r="U99" s="294"/>
      <c r="V99" s="780">
        <f t="shared" si="14"/>
        <v>1</v>
      </c>
      <c r="W99" s="1619"/>
      <c r="X99" s="510">
        <f>+V99*W98</f>
        <v>0.08</v>
      </c>
      <c r="Y99" s="1679"/>
      <c r="Z99" s="1722"/>
      <c r="AA99" s="1648"/>
      <c r="AB99" s="1679"/>
      <c r="AC99" s="1722"/>
      <c r="AD99" s="1648"/>
      <c r="AE99" s="1678"/>
      <c r="AF99" s="1715"/>
      <c r="AG99" s="1715"/>
      <c r="AH99" s="1679"/>
      <c r="AI99" s="1722"/>
      <c r="AJ99" s="2067"/>
      <c r="AK99" s="267"/>
      <c r="AL99" s="267"/>
      <c r="AM99" s="267"/>
      <c r="AN99" s="267"/>
      <c r="AO99" s="267"/>
      <c r="AP99" s="267"/>
      <c r="AQ99" s="267"/>
      <c r="AR99" s="267"/>
      <c r="AS99" s="267"/>
    </row>
    <row r="100" spans="1:45" ht="28.5" customHeight="1">
      <c r="A100" s="1653"/>
      <c r="B100" s="2028">
        <v>10</v>
      </c>
      <c r="C100" s="2057" t="s">
        <v>1939</v>
      </c>
      <c r="D100" s="1720"/>
      <c r="E100" s="1720"/>
      <c r="F100" s="1720"/>
      <c r="G100" s="1721"/>
      <c r="H100" s="2042" t="s">
        <v>79</v>
      </c>
      <c r="I100" s="286" t="s">
        <v>47</v>
      </c>
      <c r="J100" s="842"/>
      <c r="K100" s="842"/>
      <c r="L100" s="842"/>
      <c r="M100" s="842"/>
      <c r="N100" s="842"/>
      <c r="O100" s="844">
        <v>0.33</v>
      </c>
      <c r="P100" s="844">
        <v>0.33</v>
      </c>
      <c r="Q100" s="844">
        <v>0.34</v>
      </c>
      <c r="R100" s="842"/>
      <c r="S100" s="842"/>
      <c r="T100" s="842"/>
      <c r="U100" s="288"/>
      <c r="V100" s="778">
        <f t="shared" si="14"/>
        <v>1</v>
      </c>
      <c r="W100" s="2088">
        <v>0.08</v>
      </c>
      <c r="X100" s="512">
        <f>V100*W100</f>
        <v>0.08</v>
      </c>
      <c r="Y100" s="2028"/>
      <c r="Z100" s="1720"/>
      <c r="AA100" s="1721"/>
      <c r="AB100" s="2208" t="s">
        <v>1949</v>
      </c>
      <c r="AC100" s="1720"/>
      <c r="AD100" s="1721"/>
      <c r="AE100" s="2203" t="s">
        <v>1950</v>
      </c>
      <c r="AF100" s="1720"/>
      <c r="AG100" s="1721"/>
      <c r="AH100" s="2202"/>
      <c r="AI100" s="1720"/>
      <c r="AJ100" s="1872"/>
      <c r="AK100" s="267"/>
      <c r="AL100" s="267"/>
      <c r="AM100" s="267"/>
      <c r="AN100" s="267"/>
      <c r="AO100" s="267"/>
      <c r="AP100" s="267"/>
      <c r="AQ100" s="267"/>
      <c r="AR100" s="267"/>
      <c r="AS100" s="267"/>
    </row>
    <row r="101" spans="1:45" ht="28.5" customHeight="1">
      <c r="A101" s="1653"/>
      <c r="B101" s="1679"/>
      <c r="C101" s="1679"/>
      <c r="D101" s="1722"/>
      <c r="E101" s="1722"/>
      <c r="F101" s="1722"/>
      <c r="G101" s="1648"/>
      <c r="H101" s="2043"/>
      <c r="I101" s="293" t="s">
        <v>48</v>
      </c>
      <c r="J101" s="842"/>
      <c r="K101" s="842"/>
      <c r="L101" s="842"/>
      <c r="M101" s="842"/>
      <c r="N101" s="842"/>
      <c r="O101" s="845">
        <v>0.33</v>
      </c>
      <c r="P101" s="845">
        <v>0.33</v>
      </c>
      <c r="Q101" s="845">
        <v>0.34</v>
      </c>
      <c r="R101" s="842"/>
      <c r="S101" s="842"/>
      <c r="T101" s="842"/>
      <c r="U101" s="294"/>
      <c r="V101" s="780">
        <f t="shared" si="14"/>
        <v>1</v>
      </c>
      <c r="W101" s="1619"/>
      <c r="X101" s="510">
        <f>+V101*W100</f>
        <v>0.08</v>
      </c>
      <c r="Y101" s="1679"/>
      <c r="Z101" s="1722"/>
      <c r="AA101" s="1648"/>
      <c r="AB101" s="1679"/>
      <c r="AC101" s="1722"/>
      <c r="AD101" s="1648"/>
      <c r="AE101" s="1679"/>
      <c r="AF101" s="1722"/>
      <c r="AG101" s="1648"/>
      <c r="AH101" s="1679"/>
      <c r="AI101" s="1722"/>
      <c r="AJ101" s="2067"/>
      <c r="AK101" s="267"/>
      <c r="AL101" s="267"/>
      <c r="AM101" s="267"/>
      <c r="AN101" s="267"/>
      <c r="AO101" s="267"/>
      <c r="AP101" s="267"/>
      <c r="AQ101" s="267"/>
      <c r="AR101" s="267"/>
      <c r="AS101" s="267"/>
    </row>
    <row r="102" spans="1:45" ht="28.5" customHeight="1">
      <c r="A102" s="1653"/>
      <c r="B102" s="2028">
        <v>11</v>
      </c>
      <c r="C102" s="2057" t="s">
        <v>1723</v>
      </c>
      <c r="D102" s="1720"/>
      <c r="E102" s="1720"/>
      <c r="F102" s="1720"/>
      <c r="G102" s="1721"/>
      <c r="H102" s="2042" t="s">
        <v>79</v>
      </c>
      <c r="I102" s="286" t="s">
        <v>47</v>
      </c>
      <c r="J102" s="842"/>
      <c r="K102" s="842"/>
      <c r="L102" s="842"/>
      <c r="M102" s="842"/>
      <c r="N102" s="842"/>
      <c r="O102" s="842"/>
      <c r="P102" s="842"/>
      <c r="Q102" s="842"/>
      <c r="R102" s="844">
        <v>0.5</v>
      </c>
      <c r="S102" s="844">
        <v>0.5</v>
      </c>
      <c r="T102" s="842"/>
      <c r="U102" s="288"/>
      <c r="V102" s="778">
        <f t="shared" si="14"/>
        <v>1</v>
      </c>
      <c r="W102" s="2088">
        <v>0.09</v>
      </c>
      <c r="X102" s="512">
        <f>V102*W102</f>
        <v>0.09</v>
      </c>
      <c r="Y102" s="2028"/>
      <c r="Z102" s="1720"/>
      <c r="AA102" s="1721"/>
      <c r="AB102" s="2028"/>
      <c r="AC102" s="1720"/>
      <c r="AD102" s="1721"/>
      <c r="AE102" s="2026" t="s">
        <v>1953</v>
      </c>
      <c r="AF102" s="1720"/>
      <c r="AG102" s="1720"/>
      <c r="AH102" s="2202" t="s">
        <v>1954</v>
      </c>
      <c r="AI102" s="1720"/>
      <c r="AJ102" s="1872"/>
      <c r="AK102" s="267"/>
      <c r="AL102" s="267"/>
      <c r="AM102" s="267"/>
      <c r="AN102" s="267"/>
      <c r="AO102" s="267"/>
      <c r="AP102" s="267"/>
      <c r="AQ102" s="267"/>
      <c r="AR102" s="267"/>
      <c r="AS102" s="267"/>
    </row>
    <row r="103" spans="1:45" ht="28.5" customHeight="1">
      <c r="A103" s="1653"/>
      <c r="B103" s="1679"/>
      <c r="C103" s="1679"/>
      <c r="D103" s="1722"/>
      <c r="E103" s="1722"/>
      <c r="F103" s="1722"/>
      <c r="G103" s="1648"/>
      <c r="H103" s="2043"/>
      <c r="I103" s="293" t="s">
        <v>48</v>
      </c>
      <c r="J103" s="842"/>
      <c r="K103" s="842"/>
      <c r="L103" s="842"/>
      <c r="M103" s="842"/>
      <c r="N103" s="842"/>
      <c r="O103" s="842"/>
      <c r="P103" s="842"/>
      <c r="Q103" s="842"/>
      <c r="R103" s="845">
        <v>1</v>
      </c>
      <c r="S103" s="844"/>
      <c r="T103" s="842"/>
      <c r="U103" s="294"/>
      <c r="V103" s="780">
        <f t="shared" si="14"/>
        <v>1</v>
      </c>
      <c r="W103" s="1619"/>
      <c r="X103" s="510">
        <f>+V103*W102</f>
        <v>0.09</v>
      </c>
      <c r="Y103" s="1679"/>
      <c r="Z103" s="1722"/>
      <c r="AA103" s="1648"/>
      <c r="AB103" s="1679"/>
      <c r="AC103" s="1722"/>
      <c r="AD103" s="1648"/>
      <c r="AE103" s="1678"/>
      <c r="AF103" s="1715"/>
      <c r="AG103" s="1715"/>
      <c r="AH103" s="1679"/>
      <c r="AI103" s="1722"/>
      <c r="AJ103" s="2067"/>
      <c r="AK103" s="267"/>
      <c r="AL103" s="267"/>
      <c r="AM103" s="267"/>
      <c r="AN103" s="267"/>
      <c r="AO103" s="267"/>
      <c r="AP103" s="267"/>
      <c r="AQ103" s="267"/>
      <c r="AR103" s="267"/>
      <c r="AS103" s="267"/>
    </row>
    <row r="104" spans="1:45" ht="28.5" customHeight="1">
      <c r="A104" s="1653"/>
      <c r="B104" s="2028">
        <v>12</v>
      </c>
      <c r="C104" s="2192" t="s">
        <v>1958</v>
      </c>
      <c r="D104" s="1720"/>
      <c r="E104" s="1720"/>
      <c r="F104" s="1720"/>
      <c r="G104" s="1721"/>
      <c r="H104" s="2042" t="s">
        <v>79</v>
      </c>
      <c r="I104" s="286" t="s">
        <v>47</v>
      </c>
      <c r="J104" s="842"/>
      <c r="K104" s="842"/>
      <c r="L104" s="842"/>
      <c r="M104" s="842"/>
      <c r="N104" s="842"/>
      <c r="O104" s="842"/>
      <c r="P104" s="842"/>
      <c r="Q104" s="842"/>
      <c r="R104" s="842"/>
      <c r="S104" s="842"/>
      <c r="T104" s="842"/>
      <c r="U104" s="288"/>
      <c r="V104" s="778">
        <f t="shared" si="14"/>
        <v>0</v>
      </c>
      <c r="W104" s="2088"/>
      <c r="X104" s="512">
        <f>V104*W104</f>
        <v>0</v>
      </c>
      <c r="Y104" s="2028"/>
      <c r="Z104" s="1720"/>
      <c r="AA104" s="1721"/>
      <c r="AB104" s="2028"/>
      <c r="AC104" s="1720"/>
      <c r="AD104" s="1721"/>
      <c r="AE104" s="2026"/>
      <c r="AF104" s="1720"/>
      <c r="AG104" s="1720"/>
      <c r="AH104" s="2202"/>
      <c r="AI104" s="1720"/>
      <c r="AJ104" s="1872"/>
      <c r="AK104" s="267"/>
      <c r="AL104" s="267"/>
      <c r="AM104" s="267"/>
      <c r="AN104" s="267"/>
      <c r="AO104" s="267"/>
      <c r="AP104" s="267"/>
      <c r="AQ104" s="267"/>
      <c r="AR104" s="267"/>
      <c r="AS104" s="267"/>
    </row>
    <row r="105" spans="1:45" ht="28.5" customHeight="1">
      <c r="A105" s="1653"/>
      <c r="B105" s="1679"/>
      <c r="C105" s="1679"/>
      <c r="D105" s="1722"/>
      <c r="E105" s="1722"/>
      <c r="F105" s="1722"/>
      <c r="G105" s="1648"/>
      <c r="H105" s="2043"/>
      <c r="I105" s="293" t="s">
        <v>48</v>
      </c>
      <c r="J105" s="842"/>
      <c r="K105" s="842"/>
      <c r="L105" s="842"/>
      <c r="M105" s="842"/>
      <c r="N105" s="842"/>
      <c r="O105" s="842"/>
      <c r="P105" s="842"/>
      <c r="Q105" s="842"/>
      <c r="R105" s="842"/>
      <c r="S105" s="842"/>
      <c r="T105" s="842"/>
      <c r="U105" s="294"/>
      <c r="V105" s="780">
        <f t="shared" si="14"/>
        <v>0</v>
      </c>
      <c r="W105" s="1619"/>
      <c r="X105" s="510">
        <f>+V105*W104</f>
        <v>0</v>
      </c>
      <c r="Y105" s="1679"/>
      <c r="Z105" s="1722"/>
      <c r="AA105" s="1648"/>
      <c r="AB105" s="1679"/>
      <c r="AC105" s="1722"/>
      <c r="AD105" s="1648"/>
      <c r="AE105" s="1678"/>
      <c r="AF105" s="1715"/>
      <c r="AG105" s="1715"/>
      <c r="AH105" s="1679"/>
      <c r="AI105" s="1722"/>
      <c r="AJ105" s="2067"/>
      <c r="AK105" s="267"/>
      <c r="AL105" s="267"/>
      <c r="AM105" s="267"/>
      <c r="AN105" s="267"/>
      <c r="AO105" s="267"/>
      <c r="AP105" s="267"/>
      <c r="AQ105" s="267"/>
      <c r="AR105" s="267"/>
      <c r="AS105" s="267"/>
    </row>
    <row r="106" spans="1:45" ht="28.5" customHeight="1">
      <c r="A106" s="1653"/>
      <c r="B106" s="2028">
        <v>13</v>
      </c>
      <c r="C106" s="2057" t="s">
        <v>1686</v>
      </c>
      <c r="D106" s="1720"/>
      <c r="E106" s="1720"/>
      <c r="F106" s="1720"/>
      <c r="G106" s="1721"/>
      <c r="H106" s="2042" t="s">
        <v>79</v>
      </c>
      <c r="I106" s="286" t="s">
        <v>47</v>
      </c>
      <c r="J106" s="842"/>
      <c r="K106" s="842"/>
      <c r="L106" s="844">
        <v>0.3</v>
      </c>
      <c r="M106" s="844">
        <v>0.7</v>
      </c>
      <c r="N106" s="842"/>
      <c r="O106" s="842"/>
      <c r="P106" s="842"/>
      <c r="Q106" s="842"/>
      <c r="R106" s="842"/>
      <c r="S106" s="842"/>
      <c r="T106" s="842"/>
      <c r="U106" s="288"/>
      <c r="V106" s="778">
        <f t="shared" si="14"/>
        <v>1</v>
      </c>
      <c r="W106" s="2088">
        <v>0.05</v>
      </c>
      <c r="X106" s="512">
        <f>V106*W106</f>
        <v>0.05</v>
      </c>
      <c r="Y106" s="2138" t="s">
        <v>1961</v>
      </c>
      <c r="Z106" s="1720"/>
      <c r="AA106" s="1721"/>
      <c r="AB106" s="2207" t="s">
        <v>1962</v>
      </c>
      <c r="AC106" s="1720"/>
      <c r="AD106" s="1721"/>
      <c r="AE106" s="2026"/>
      <c r="AF106" s="1720"/>
      <c r="AG106" s="1720"/>
      <c r="AH106" s="2202"/>
      <c r="AI106" s="1720"/>
      <c r="AJ106" s="1872"/>
      <c r="AK106" s="267"/>
      <c r="AL106" s="267"/>
      <c r="AM106" s="267"/>
      <c r="AN106" s="267"/>
      <c r="AO106" s="267"/>
      <c r="AP106" s="267"/>
      <c r="AQ106" s="267"/>
      <c r="AR106" s="267"/>
      <c r="AS106" s="267"/>
    </row>
    <row r="107" spans="1:45" ht="28.5" customHeight="1">
      <c r="A107" s="1653"/>
      <c r="B107" s="1679"/>
      <c r="C107" s="1679"/>
      <c r="D107" s="1722"/>
      <c r="E107" s="1722"/>
      <c r="F107" s="1722"/>
      <c r="G107" s="1648"/>
      <c r="H107" s="2043"/>
      <c r="I107" s="293" t="s">
        <v>48</v>
      </c>
      <c r="J107" s="842"/>
      <c r="K107" s="842"/>
      <c r="L107" s="845">
        <v>0.3</v>
      </c>
      <c r="M107" s="845">
        <v>0.7</v>
      </c>
      <c r="N107" s="842"/>
      <c r="O107" s="842"/>
      <c r="P107" s="842"/>
      <c r="Q107" s="842"/>
      <c r="R107" s="842"/>
      <c r="S107" s="842"/>
      <c r="T107" s="842"/>
      <c r="U107" s="294"/>
      <c r="V107" s="780">
        <f t="shared" si="14"/>
        <v>1</v>
      </c>
      <c r="W107" s="1619"/>
      <c r="X107" s="510">
        <f>+V107*W106</f>
        <v>0.05</v>
      </c>
      <c r="Y107" s="1679"/>
      <c r="Z107" s="1722"/>
      <c r="AA107" s="1648"/>
      <c r="AB107" s="1679"/>
      <c r="AC107" s="1722"/>
      <c r="AD107" s="1648"/>
      <c r="AE107" s="1678"/>
      <c r="AF107" s="1715"/>
      <c r="AG107" s="1715"/>
      <c r="AH107" s="1679"/>
      <c r="AI107" s="1722"/>
      <c r="AJ107" s="2067"/>
      <c r="AK107" s="267"/>
      <c r="AL107" s="267"/>
      <c r="AM107" s="267"/>
      <c r="AN107" s="267"/>
      <c r="AO107" s="267"/>
      <c r="AP107" s="267"/>
      <c r="AQ107" s="267"/>
      <c r="AR107" s="267"/>
      <c r="AS107" s="267"/>
    </row>
    <row r="108" spans="1:45" ht="28.5" customHeight="1">
      <c r="A108" s="1653"/>
      <c r="B108" s="2028">
        <v>14</v>
      </c>
      <c r="C108" s="2057" t="s">
        <v>1966</v>
      </c>
      <c r="D108" s="1720"/>
      <c r="E108" s="1720"/>
      <c r="F108" s="1720"/>
      <c r="G108" s="1721"/>
      <c r="H108" s="2042" t="s">
        <v>79</v>
      </c>
      <c r="I108" s="286" t="s">
        <v>47</v>
      </c>
      <c r="J108" s="842"/>
      <c r="K108" s="842"/>
      <c r="L108" s="842"/>
      <c r="M108" s="844">
        <v>0.5</v>
      </c>
      <c r="N108" s="844">
        <v>0.5</v>
      </c>
      <c r="O108" s="842"/>
      <c r="P108" s="842"/>
      <c r="Q108" s="842"/>
      <c r="R108" s="842"/>
      <c r="S108" s="842"/>
      <c r="T108" s="842"/>
      <c r="U108" s="288"/>
      <c r="V108" s="778">
        <f t="shared" si="14"/>
        <v>1</v>
      </c>
      <c r="W108" s="2088">
        <v>0.05</v>
      </c>
      <c r="X108" s="512">
        <f>V108*W108</f>
        <v>0.05</v>
      </c>
      <c r="Y108" s="2028"/>
      <c r="Z108" s="1720"/>
      <c r="AA108" s="1721"/>
      <c r="AB108" s="2207" t="s">
        <v>1968</v>
      </c>
      <c r="AC108" s="1720"/>
      <c r="AD108" s="1721"/>
      <c r="AE108" s="2026"/>
      <c r="AF108" s="1720"/>
      <c r="AG108" s="1720"/>
      <c r="AH108" s="2202"/>
      <c r="AI108" s="1720"/>
      <c r="AJ108" s="1872"/>
      <c r="AK108" s="267"/>
      <c r="AL108" s="267"/>
      <c r="AM108" s="267"/>
      <c r="AN108" s="267"/>
      <c r="AO108" s="267"/>
      <c r="AP108" s="267"/>
      <c r="AQ108" s="267"/>
      <c r="AR108" s="267"/>
      <c r="AS108" s="267"/>
    </row>
    <row r="109" spans="1:45" ht="28.5" customHeight="1">
      <c r="A109" s="1653"/>
      <c r="B109" s="1679"/>
      <c r="C109" s="1679"/>
      <c r="D109" s="1722"/>
      <c r="E109" s="1722"/>
      <c r="F109" s="1722"/>
      <c r="G109" s="1648"/>
      <c r="H109" s="2043"/>
      <c r="I109" s="293" t="s">
        <v>48</v>
      </c>
      <c r="J109" s="842"/>
      <c r="K109" s="842"/>
      <c r="L109" s="842"/>
      <c r="M109" s="845">
        <v>0.5</v>
      </c>
      <c r="N109" s="845">
        <v>0.5</v>
      </c>
      <c r="O109" s="842"/>
      <c r="P109" s="842"/>
      <c r="Q109" s="842"/>
      <c r="R109" s="842"/>
      <c r="S109" s="842"/>
      <c r="T109" s="842"/>
      <c r="U109" s="294"/>
      <c r="V109" s="780">
        <f t="shared" si="14"/>
        <v>1</v>
      </c>
      <c r="W109" s="1619"/>
      <c r="X109" s="510">
        <f>+V109*W108</f>
        <v>0.05</v>
      </c>
      <c r="Y109" s="1679"/>
      <c r="Z109" s="1722"/>
      <c r="AA109" s="1648"/>
      <c r="AB109" s="1679"/>
      <c r="AC109" s="1722"/>
      <c r="AD109" s="1648"/>
      <c r="AE109" s="1678"/>
      <c r="AF109" s="1715"/>
      <c r="AG109" s="1715"/>
      <c r="AH109" s="1679"/>
      <c r="AI109" s="1722"/>
      <c r="AJ109" s="2067"/>
      <c r="AK109" s="267"/>
      <c r="AL109" s="267"/>
      <c r="AM109" s="267"/>
      <c r="AN109" s="267"/>
      <c r="AO109" s="267"/>
      <c r="AP109" s="267"/>
      <c r="AQ109" s="267"/>
      <c r="AR109" s="267"/>
      <c r="AS109" s="267"/>
    </row>
    <row r="110" spans="1:45" ht="28.5" customHeight="1">
      <c r="A110" s="1653"/>
      <c r="B110" s="2028">
        <v>15</v>
      </c>
      <c r="C110" s="2057" t="s">
        <v>1702</v>
      </c>
      <c r="D110" s="1720"/>
      <c r="E110" s="1720"/>
      <c r="F110" s="1720"/>
      <c r="G110" s="1721"/>
      <c r="H110" s="2042" t="s">
        <v>79</v>
      </c>
      <c r="I110" s="286" t="s">
        <v>47</v>
      </c>
      <c r="J110" s="842"/>
      <c r="K110" s="842"/>
      <c r="L110" s="842"/>
      <c r="M110" s="842"/>
      <c r="N110" s="842"/>
      <c r="O110" s="844">
        <v>0.5</v>
      </c>
      <c r="P110" s="844">
        <v>0.5</v>
      </c>
      <c r="Q110" s="842"/>
      <c r="R110" s="842"/>
      <c r="S110" s="842"/>
      <c r="T110" s="842"/>
      <c r="U110" s="288"/>
      <c r="V110" s="778">
        <f t="shared" si="14"/>
        <v>1</v>
      </c>
      <c r="W110" s="2088">
        <v>0.05</v>
      </c>
      <c r="X110" s="512">
        <f>V110*W110</f>
        <v>0.05</v>
      </c>
      <c r="Y110" s="2028"/>
      <c r="Z110" s="1720"/>
      <c r="AA110" s="1721"/>
      <c r="AB110" s="2208" t="s">
        <v>1973</v>
      </c>
      <c r="AC110" s="1720"/>
      <c r="AD110" s="1721"/>
      <c r="AE110" s="2202" t="s">
        <v>1974</v>
      </c>
      <c r="AF110" s="1720"/>
      <c r="AG110" s="1721"/>
      <c r="AH110" s="2202"/>
      <c r="AI110" s="1720"/>
      <c r="AJ110" s="1872"/>
      <c r="AK110" s="267"/>
      <c r="AL110" s="267"/>
      <c r="AM110" s="267"/>
      <c r="AN110" s="267"/>
      <c r="AO110" s="267"/>
      <c r="AP110" s="267"/>
      <c r="AQ110" s="267"/>
      <c r="AR110" s="267"/>
      <c r="AS110" s="267"/>
    </row>
    <row r="111" spans="1:45" ht="28.5" customHeight="1">
      <c r="A111" s="1653"/>
      <c r="B111" s="1679"/>
      <c r="C111" s="1679"/>
      <c r="D111" s="1722"/>
      <c r="E111" s="1722"/>
      <c r="F111" s="1722"/>
      <c r="G111" s="1648"/>
      <c r="H111" s="2043"/>
      <c r="I111" s="293" t="s">
        <v>48</v>
      </c>
      <c r="J111" s="842"/>
      <c r="K111" s="842"/>
      <c r="L111" s="842"/>
      <c r="M111" s="842"/>
      <c r="N111" s="842"/>
      <c r="O111" s="845">
        <v>0.5</v>
      </c>
      <c r="P111" s="845">
        <v>0.5</v>
      </c>
      <c r="Q111" s="842"/>
      <c r="R111" s="842"/>
      <c r="S111" s="842"/>
      <c r="T111" s="842"/>
      <c r="U111" s="294"/>
      <c r="V111" s="780">
        <f t="shared" si="14"/>
        <v>1</v>
      </c>
      <c r="W111" s="1619"/>
      <c r="X111" s="510">
        <f>+V111*W110</f>
        <v>0.05</v>
      </c>
      <c r="Y111" s="1679"/>
      <c r="Z111" s="1722"/>
      <c r="AA111" s="1648"/>
      <c r="AB111" s="1679"/>
      <c r="AC111" s="1722"/>
      <c r="AD111" s="1648"/>
      <c r="AE111" s="1679"/>
      <c r="AF111" s="1722"/>
      <c r="AG111" s="1648"/>
      <c r="AH111" s="1679"/>
      <c r="AI111" s="1722"/>
      <c r="AJ111" s="2067"/>
      <c r="AK111" s="267"/>
      <c r="AL111" s="267"/>
      <c r="AM111" s="267"/>
      <c r="AN111" s="267"/>
      <c r="AO111" s="267"/>
      <c r="AP111" s="267"/>
      <c r="AQ111" s="267"/>
      <c r="AR111" s="267"/>
      <c r="AS111" s="267"/>
    </row>
    <row r="112" spans="1:45" ht="28.5" customHeight="1">
      <c r="A112" s="1653"/>
      <c r="B112" s="2028">
        <v>16</v>
      </c>
      <c r="C112" s="2057" t="s">
        <v>1709</v>
      </c>
      <c r="D112" s="1720"/>
      <c r="E112" s="1720"/>
      <c r="F112" s="1720"/>
      <c r="G112" s="1721"/>
      <c r="H112" s="2042" t="s">
        <v>79</v>
      </c>
      <c r="I112" s="286" t="s">
        <v>47</v>
      </c>
      <c r="J112" s="842"/>
      <c r="K112" s="842"/>
      <c r="L112" s="842"/>
      <c r="M112" s="842"/>
      <c r="N112" s="842"/>
      <c r="O112" s="842"/>
      <c r="P112" s="842"/>
      <c r="Q112" s="844">
        <v>0.5</v>
      </c>
      <c r="R112" s="844">
        <v>0.5</v>
      </c>
      <c r="S112" s="842"/>
      <c r="T112" s="842"/>
      <c r="U112" s="288"/>
      <c r="V112" s="778">
        <f t="shared" si="14"/>
        <v>1</v>
      </c>
      <c r="W112" s="2088">
        <v>0.05</v>
      </c>
      <c r="X112" s="512">
        <f>V112*W112</f>
        <v>0.05</v>
      </c>
      <c r="Y112" s="2028"/>
      <c r="Z112" s="1720"/>
      <c r="AA112" s="1721"/>
      <c r="AB112" s="2028"/>
      <c r="AC112" s="1720"/>
      <c r="AD112" s="1721"/>
      <c r="AE112" s="2203" t="s">
        <v>1975</v>
      </c>
      <c r="AF112" s="1720"/>
      <c r="AG112" s="1721"/>
      <c r="AH112" s="2202"/>
      <c r="AI112" s="1720"/>
      <c r="AJ112" s="1872"/>
      <c r="AK112" s="267"/>
      <c r="AL112" s="267"/>
      <c r="AM112" s="267"/>
      <c r="AN112" s="267"/>
      <c r="AO112" s="267"/>
      <c r="AP112" s="267"/>
      <c r="AQ112" s="267"/>
      <c r="AR112" s="267"/>
      <c r="AS112" s="267"/>
    </row>
    <row r="113" spans="1:45" ht="28.5" customHeight="1">
      <c r="A113" s="1653"/>
      <c r="B113" s="1679"/>
      <c r="C113" s="1679"/>
      <c r="D113" s="1722"/>
      <c r="E113" s="1722"/>
      <c r="F113" s="1722"/>
      <c r="G113" s="1648"/>
      <c r="H113" s="2043"/>
      <c r="I113" s="293" t="s">
        <v>48</v>
      </c>
      <c r="J113" s="842"/>
      <c r="K113" s="842"/>
      <c r="L113" s="842"/>
      <c r="M113" s="842"/>
      <c r="N113" s="842"/>
      <c r="O113" s="842"/>
      <c r="P113" s="842"/>
      <c r="Q113" s="845">
        <v>0.5</v>
      </c>
      <c r="R113" s="845">
        <v>0.5</v>
      </c>
      <c r="S113" s="842"/>
      <c r="T113" s="842"/>
      <c r="U113" s="294"/>
      <c r="V113" s="780">
        <f t="shared" si="14"/>
        <v>1</v>
      </c>
      <c r="W113" s="1619"/>
      <c r="X113" s="510">
        <f>+V113*W112</f>
        <v>0.05</v>
      </c>
      <c r="Y113" s="1679"/>
      <c r="Z113" s="1722"/>
      <c r="AA113" s="1648"/>
      <c r="AB113" s="1679"/>
      <c r="AC113" s="1722"/>
      <c r="AD113" s="1648"/>
      <c r="AE113" s="1679"/>
      <c r="AF113" s="1722"/>
      <c r="AG113" s="1648"/>
      <c r="AH113" s="1679"/>
      <c r="AI113" s="1722"/>
      <c r="AJ113" s="2067"/>
      <c r="AK113" s="267"/>
      <c r="AL113" s="267"/>
      <c r="AM113" s="267"/>
      <c r="AN113" s="267"/>
      <c r="AO113" s="267"/>
      <c r="AP113" s="267"/>
      <c r="AQ113" s="267"/>
      <c r="AR113" s="267"/>
      <c r="AS113" s="267"/>
    </row>
    <row r="114" spans="1:45" ht="28.5" customHeight="1">
      <c r="A114" s="1653"/>
      <c r="B114" s="2028">
        <v>17</v>
      </c>
      <c r="C114" s="2057" t="s">
        <v>1939</v>
      </c>
      <c r="D114" s="1720"/>
      <c r="E114" s="1720"/>
      <c r="F114" s="1720"/>
      <c r="G114" s="1721"/>
      <c r="H114" s="2042" t="s">
        <v>79</v>
      </c>
      <c r="I114" s="286" t="s">
        <v>47</v>
      </c>
      <c r="J114" s="842"/>
      <c r="K114" s="842"/>
      <c r="L114" s="842"/>
      <c r="M114" s="842"/>
      <c r="N114" s="842"/>
      <c r="O114" s="842"/>
      <c r="P114" s="842"/>
      <c r="Q114" s="842"/>
      <c r="R114" s="842"/>
      <c r="S114" s="844">
        <v>0.5</v>
      </c>
      <c r="T114" s="844">
        <v>0.5</v>
      </c>
      <c r="U114" s="288"/>
      <c r="V114" s="778">
        <f t="shared" si="14"/>
        <v>1</v>
      </c>
      <c r="W114" s="2088">
        <v>0.05</v>
      </c>
      <c r="X114" s="512">
        <f>V114*W114</f>
        <v>0.05</v>
      </c>
      <c r="Y114" s="2028"/>
      <c r="Z114" s="1720"/>
      <c r="AA114" s="1721"/>
      <c r="AB114" s="2028"/>
      <c r="AC114" s="1720"/>
      <c r="AD114" s="1721"/>
      <c r="AE114" s="2026"/>
      <c r="AF114" s="1720"/>
      <c r="AG114" s="1720"/>
      <c r="AH114" s="2202" t="s">
        <v>1977</v>
      </c>
      <c r="AI114" s="1720"/>
      <c r="AJ114" s="1872"/>
      <c r="AK114" s="267"/>
      <c r="AL114" s="267"/>
      <c r="AM114" s="267"/>
      <c r="AN114" s="267"/>
      <c r="AO114" s="267"/>
      <c r="AP114" s="267"/>
      <c r="AQ114" s="267"/>
      <c r="AR114" s="267"/>
      <c r="AS114" s="267"/>
    </row>
    <row r="115" spans="1:45" ht="28.5" customHeight="1">
      <c r="A115" s="1653"/>
      <c r="B115" s="1679"/>
      <c r="C115" s="1679"/>
      <c r="D115" s="1722"/>
      <c r="E115" s="1722"/>
      <c r="F115" s="1722"/>
      <c r="G115" s="1648"/>
      <c r="H115" s="2043"/>
      <c r="I115" s="293" t="s">
        <v>48</v>
      </c>
      <c r="J115" s="842"/>
      <c r="K115" s="842"/>
      <c r="L115" s="842"/>
      <c r="M115" s="842"/>
      <c r="N115" s="842"/>
      <c r="O115" s="842"/>
      <c r="P115" s="842"/>
      <c r="Q115" s="842"/>
      <c r="R115" s="842"/>
      <c r="S115" s="845">
        <v>0.5</v>
      </c>
      <c r="T115" s="845">
        <v>0.5</v>
      </c>
      <c r="U115" s="294"/>
      <c r="V115" s="780">
        <f t="shared" si="14"/>
        <v>1</v>
      </c>
      <c r="W115" s="1619"/>
      <c r="X115" s="510">
        <f>+V115*W114</f>
        <v>0.05</v>
      </c>
      <c r="Y115" s="1679"/>
      <c r="Z115" s="1722"/>
      <c r="AA115" s="1648"/>
      <c r="AB115" s="1679"/>
      <c r="AC115" s="1722"/>
      <c r="AD115" s="1648"/>
      <c r="AE115" s="1678"/>
      <c r="AF115" s="1715"/>
      <c r="AG115" s="1715"/>
      <c r="AH115" s="1679"/>
      <c r="AI115" s="1722"/>
      <c r="AJ115" s="2067"/>
      <c r="AK115" s="267"/>
      <c r="AL115" s="267"/>
      <c r="AM115" s="267"/>
      <c r="AN115" s="267"/>
      <c r="AO115" s="267"/>
      <c r="AP115" s="267"/>
      <c r="AQ115" s="267"/>
      <c r="AR115" s="267"/>
      <c r="AS115" s="267"/>
    </row>
    <row r="116" spans="1:45" ht="28.5" customHeight="1">
      <c r="A116" s="1653"/>
      <c r="B116" s="2028">
        <v>18</v>
      </c>
      <c r="C116" s="2192" t="s">
        <v>1979</v>
      </c>
      <c r="D116" s="1720"/>
      <c r="E116" s="1720"/>
      <c r="F116" s="1720"/>
      <c r="G116" s="1721"/>
      <c r="H116" s="2042" t="s">
        <v>79</v>
      </c>
      <c r="I116" s="286" t="s">
        <v>47</v>
      </c>
      <c r="J116" s="842"/>
      <c r="K116" s="842"/>
      <c r="L116" s="842"/>
      <c r="M116" s="842"/>
      <c r="N116" s="842"/>
      <c r="O116" s="842"/>
      <c r="P116" s="842"/>
      <c r="Q116" s="842"/>
      <c r="R116" s="842"/>
      <c r="S116" s="842"/>
      <c r="T116" s="842"/>
      <c r="U116" s="288"/>
      <c r="V116" s="778">
        <f t="shared" si="14"/>
        <v>0</v>
      </c>
      <c r="W116" s="2088"/>
      <c r="X116" s="512">
        <f>V116*W116</f>
        <v>0</v>
      </c>
      <c r="Y116" s="2028"/>
      <c r="Z116" s="1720"/>
      <c r="AA116" s="1721"/>
      <c r="AB116" s="2028"/>
      <c r="AC116" s="1720"/>
      <c r="AD116" s="1721"/>
      <c r="AE116" s="2026"/>
      <c r="AF116" s="1720"/>
      <c r="AG116" s="1720"/>
      <c r="AH116" s="2202"/>
      <c r="AI116" s="1720"/>
      <c r="AJ116" s="1872"/>
      <c r="AK116" s="267"/>
      <c r="AL116" s="267"/>
      <c r="AM116" s="267"/>
      <c r="AN116" s="267"/>
      <c r="AO116" s="267"/>
      <c r="AP116" s="267"/>
      <c r="AQ116" s="267"/>
      <c r="AR116" s="267"/>
      <c r="AS116" s="267"/>
    </row>
    <row r="117" spans="1:45" ht="28.5" customHeight="1">
      <c r="A117" s="1653"/>
      <c r="B117" s="1679"/>
      <c r="C117" s="1679"/>
      <c r="D117" s="1722"/>
      <c r="E117" s="1722"/>
      <c r="F117" s="1722"/>
      <c r="G117" s="1648"/>
      <c r="H117" s="2043"/>
      <c r="I117" s="293" t="s">
        <v>48</v>
      </c>
      <c r="J117" s="842"/>
      <c r="K117" s="842"/>
      <c r="L117" s="842"/>
      <c r="M117" s="842"/>
      <c r="N117" s="842"/>
      <c r="O117" s="842"/>
      <c r="P117" s="842"/>
      <c r="Q117" s="842"/>
      <c r="R117" s="842"/>
      <c r="S117" s="842"/>
      <c r="T117" s="842"/>
      <c r="U117" s="294"/>
      <c r="V117" s="780">
        <f t="shared" si="14"/>
        <v>0</v>
      </c>
      <c r="W117" s="1619"/>
      <c r="X117" s="510">
        <f>+V117*W116</f>
        <v>0</v>
      </c>
      <c r="Y117" s="1679"/>
      <c r="Z117" s="1722"/>
      <c r="AA117" s="1648"/>
      <c r="AB117" s="1679"/>
      <c r="AC117" s="1722"/>
      <c r="AD117" s="1648"/>
      <c r="AE117" s="1678"/>
      <c r="AF117" s="1715"/>
      <c r="AG117" s="1715"/>
      <c r="AH117" s="1679"/>
      <c r="AI117" s="1722"/>
      <c r="AJ117" s="2067"/>
      <c r="AK117" s="267"/>
      <c r="AL117" s="267"/>
      <c r="AM117" s="267"/>
      <c r="AN117" s="267"/>
      <c r="AO117" s="267"/>
      <c r="AP117" s="267"/>
      <c r="AQ117" s="267"/>
      <c r="AR117" s="267"/>
      <c r="AS117" s="267"/>
    </row>
    <row r="118" spans="1:45" ht="28.5" customHeight="1">
      <c r="A118" s="1653"/>
      <c r="B118" s="2028">
        <v>19</v>
      </c>
      <c r="C118" s="2057" t="s">
        <v>1984</v>
      </c>
      <c r="D118" s="1720"/>
      <c r="E118" s="1720"/>
      <c r="F118" s="1720"/>
      <c r="G118" s="1721"/>
      <c r="H118" s="2042" t="s">
        <v>79</v>
      </c>
      <c r="I118" s="286" t="s">
        <v>47</v>
      </c>
      <c r="J118" s="842"/>
      <c r="K118" s="842"/>
      <c r="L118" s="844">
        <v>0.1</v>
      </c>
      <c r="M118" s="844">
        <v>0.4</v>
      </c>
      <c r="N118" s="844">
        <v>0.5</v>
      </c>
      <c r="O118" s="842"/>
      <c r="P118" s="842"/>
      <c r="Q118" s="842"/>
      <c r="R118" s="842"/>
      <c r="S118" s="842"/>
      <c r="T118" s="842"/>
      <c r="U118" s="288"/>
      <c r="V118" s="778">
        <f t="shared" si="14"/>
        <v>1</v>
      </c>
      <c r="W118" s="2088">
        <v>0.06</v>
      </c>
      <c r="X118" s="512">
        <f>V118*W118</f>
        <v>0.06</v>
      </c>
      <c r="Y118" s="2138" t="s">
        <v>1985</v>
      </c>
      <c r="Z118" s="1720"/>
      <c r="AA118" s="1721"/>
      <c r="AB118" s="2207" t="s">
        <v>1986</v>
      </c>
      <c r="AC118" s="1720"/>
      <c r="AD118" s="1721"/>
      <c r="AE118" s="2026"/>
      <c r="AF118" s="1720"/>
      <c r="AG118" s="1720"/>
      <c r="AH118" s="2202"/>
      <c r="AI118" s="1720"/>
      <c r="AJ118" s="1872"/>
      <c r="AK118" s="267"/>
      <c r="AL118" s="267"/>
      <c r="AM118" s="267"/>
      <c r="AN118" s="267"/>
      <c r="AO118" s="267"/>
      <c r="AP118" s="267"/>
      <c r="AQ118" s="267"/>
      <c r="AR118" s="267"/>
      <c r="AS118" s="267"/>
    </row>
    <row r="119" spans="1:45" ht="28.5" customHeight="1">
      <c r="A119" s="1653"/>
      <c r="B119" s="1679"/>
      <c r="C119" s="1679"/>
      <c r="D119" s="1722"/>
      <c r="E119" s="1722"/>
      <c r="F119" s="1722"/>
      <c r="G119" s="1648"/>
      <c r="H119" s="2043"/>
      <c r="I119" s="293" t="s">
        <v>48</v>
      </c>
      <c r="J119" s="842"/>
      <c r="K119" s="842"/>
      <c r="L119" s="845">
        <v>0.1</v>
      </c>
      <c r="M119" s="845">
        <v>0.4</v>
      </c>
      <c r="N119" s="845">
        <v>0.5</v>
      </c>
      <c r="O119" s="842"/>
      <c r="P119" s="842"/>
      <c r="Q119" s="842"/>
      <c r="R119" s="842"/>
      <c r="S119" s="842"/>
      <c r="T119" s="842"/>
      <c r="U119" s="294"/>
      <c r="V119" s="780">
        <f t="shared" si="14"/>
        <v>1</v>
      </c>
      <c r="W119" s="1619"/>
      <c r="X119" s="510">
        <f>+V119*W118</f>
        <v>0.06</v>
      </c>
      <c r="Y119" s="1679"/>
      <c r="Z119" s="1722"/>
      <c r="AA119" s="1648"/>
      <c r="AB119" s="1679"/>
      <c r="AC119" s="1722"/>
      <c r="AD119" s="1648"/>
      <c r="AE119" s="1678"/>
      <c r="AF119" s="1715"/>
      <c r="AG119" s="1715"/>
      <c r="AH119" s="1679"/>
      <c r="AI119" s="1722"/>
      <c r="AJ119" s="2067"/>
      <c r="AK119" s="267"/>
      <c r="AL119" s="267"/>
      <c r="AM119" s="267"/>
      <c r="AN119" s="267"/>
      <c r="AO119" s="267"/>
      <c r="AP119" s="267"/>
      <c r="AQ119" s="267"/>
      <c r="AR119" s="267"/>
      <c r="AS119" s="267"/>
    </row>
    <row r="120" spans="1:45" ht="28.5" customHeight="1">
      <c r="A120" s="1653"/>
      <c r="B120" s="2028">
        <v>20</v>
      </c>
      <c r="C120" s="2057" t="s">
        <v>1991</v>
      </c>
      <c r="D120" s="1720"/>
      <c r="E120" s="1720"/>
      <c r="F120" s="1720"/>
      <c r="G120" s="1721"/>
      <c r="H120" s="2042" t="s">
        <v>79</v>
      </c>
      <c r="I120" s="286" t="s">
        <v>47</v>
      </c>
      <c r="J120" s="842"/>
      <c r="K120" s="842"/>
      <c r="L120" s="842"/>
      <c r="M120" s="858"/>
      <c r="N120" s="844">
        <v>0.5</v>
      </c>
      <c r="O120" s="844">
        <v>0.5</v>
      </c>
      <c r="P120" s="842"/>
      <c r="Q120" s="842"/>
      <c r="R120" s="842"/>
      <c r="S120" s="842"/>
      <c r="T120" s="842"/>
      <c r="U120" s="288"/>
      <c r="V120" s="778">
        <f t="shared" si="14"/>
        <v>1</v>
      </c>
      <c r="W120" s="2088">
        <v>0.06</v>
      </c>
      <c r="X120" s="512">
        <f>V120*W120</f>
        <v>0.06</v>
      </c>
      <c r="Y120" s="2028"/>
      <c r="Z120" s="1720"/>
      <c r="AA120" s="1721"/>
      <c r="AB120" s="2208" t="s">
        <v>1993</v>
      </c>
      <c r="AC120" s="1720"/>
      <c r="AD120" s="1721"/>
      <c r="AE120" s="2026"/>
      <c r="AF120" s="1720"/>
      <c r="AG120" s="1720"/>
      <c r="AH120" s="2202"/>
      <c r="AI120" s="1720"/>
      <c r="AJ120" s="1872"/>
      <c r="AK120" s="267"/>
      <c r="AL120" s="267"/>
      <c r="AM120" s="267"/>
      <c r="AN120" s="267"/>
      <c r="AO120" s="267"/>
      <c r="AP120" s="267"/>
      <c r="AQ120" s="267"/>
      <c r="AR120" s="267"/>
      <c r="AS120" s="267"/>
    </row>
    <row r="121" spans="1:45" ht="28.5" customHeight="1">
      <c r="A121" s="1653"/>
      <c r="B121" s="1679"/>
      <c r="C121" s="1679"/>
      <c r="D121" s="1722"/>
      <c r="E121" s="1722"/>
      <c r="F121" s="1722"/>
      <c r="G121" s="1648"/>
      <c r="H121" s="2043"/>
      <c r="I121" s="293" t="s">
        <v>48</v>
      </c>
      <c r="J121" s="842"/>
      <c r="K121" s="842"/>
      <c r="L121" s="842"/>
      <c r="M121" s="842"/>
      <c r="N121" s="845">
        <v>0.5</v>
      </c>
      <c r="O121" s="845">
        <v>0.5</v>
      </c>
      <c r="P121" s="842"/>
      <c r="Q121" s="842"/>
      <c r="R121" s="842"/>
      <c r="S121" s="842"/>
      <c r="T121" s="842"/>
      <c r="U121" s="294"/>
      <c r="V121" s="780">
        <f t="shared" si="14"/>
        <v>1</v>
      </c>
      <c r="W121" s="1619"/>
      <c r="X121" s="510">
        <f>+V121*W120</f>
        <v>0.06</v>
      </c>
      <c r="Y121" s="1679"/>
      <c r="Z121" s="1722"/>
      <c r="AA121" s="1648"/>
      <c r="AB121" s="1679"/>
      <c r="AC121" s="1722"/>
      <c r="AD121" s="1648"/>
      <c r="AE121" s="1678"/>
      <c r="AF121" s="1715"/>
      <c r="AG121" s="1715"/>
      <c r="AH121" s="1679"/>
      <c r="AI121" s="1722"/>
      <c r="AJ121" s="2067"/>
      <c r="AK121" s="267"/>
      <c r="AL121" s="267"/>
      <c r="AM121" s="267"/>
      <c r="AN121" s="267"/>
      <c r="AO121" s="267"/>
      <c r="AP121" s="267"/>
      <c r="AQ121" s="267"/>
      <c r="AR121" s="267"/>
      <c r="AS121" s="267"/>
    </row>
    <row r="122" spans="1:45" ht="28.5" customHeight="1">
      <c r="A122" s="1653"/>
      <c r="B122" s="2028">
        <v>21</v>
      </c>
      <c r="C122" s="2057" t="s">
        <v>1995</v>
      </c>
      <c r="D122" s="1720"/>
      <c r="E122" s="1720"/>
      <c r="F122" s="1720"/>
      <c r="G122" s="1721"/>
      <c r="H122" s="2042" t="s">
        <v>79</v>
      </c>
      <c r="I122" s="286" t="s">
        <v>47</v>
      </c>
      <c r="J122" s="842"/>
      <c r="K122" s="842"/>
      <c r="L122" s="842"/>
      <c r="M122" s="842"/>
      <c r="N122" s="842"/>
      <c r="O122" s="844">
        <v>0.5</v>
      </c>
      <c r="P122" s="844">
        <v>0.5</v>
      </c>
      <c r="Q122" s="842"/>
      <c r="R122" s="842"/>
      <c r="S122" s="842"/>
      <c r="T122" s="842"/>
      <c r="U122" s="288"/>
      <c r="V122" s="778">
        <f t="shared" si="14"/>
        <v>1</v>
      </c>
      <c r="W122" s="2088">
        <v>0.06</v>
      </c>
      <c r="X122" s="512">
        <f>V122*W122</f>
        <v>0.06</v>
      </c>
      <c r="Y122" s="2028"/>
      <c r="Z122" s="1720"/>
      <c r="AA122" s="1721"/>
      <c r="AB122" s="2208" t="s">
        <v>1999</v>
      </c>
      <c r="AC122" s="1720"/>
      <c r="AD122" s="1721"/>
      <c r="AE122" s="2202" t="s">
        <v>2001</v>
      </c>
      <c r="AF122" s="1720"/>
      <c r="AG122" s="1721"/>
      <c r="AH122" s="2202"/>
      <c r="AI122" s="1720"/>
      <c r="AJ122" s="1872"/>
      <c r="AK122" s="267"/>
      <c r="AL122" s="267"/>
      <c r="AM122" s="267"/>
      <c r="AN122" s="267"/>
      <c r="AO122" s="267"/>
      <c r="AP122" s="267"/>
      <c r="AQ122" s="267"/>
      <c r="AR122" s="267"/>
      <c r="AS122" s="267"/>
    </row>
    <row r="123" spans="1:45" ht="28.5" customHeight="1">
      <c r="A123" s="1653"/>
      <c r="B123" s="1679"/>
      <c r="C123" s="1679"/>
      <c r="D123" s="1722"/>
      <c r="E123" s="1722"/>
      <c r="F123" s="1722"/>
      <c r="G123" s="1648"/>
      <c r="H123" s="2043"/>
      <c r="I123" s="293" t="s">
        <v>48</v>
      </c>
      <c r="J123" s="842"/>
      <c r="K123" s="842"/>
      <c r="L123" s="842"/>
      <c r="M123" s="842"/>
      <c r="N123" s="842"/>
      <c r="O123" s="845">
        <v>0.5</v>
      </c>
      <c r="P123" s="845">
        <v>0.5</v>
      </c>
      <c r="Q123" s="842"/>
      <c r="R123" s="842"/>
      <c r="S123" s="842"/>
      <c r="T123" s="842"/>
      <c r="U123" s="294"/>
      <c r="V123" s="780">
        <f t="shared" si="14"/>
        <v>1</v>
      </c>
      <c r="W123" s="1619"/>
      <c r="X123" s="510">
        <f>+V123*W122</f>
        <v>0.06</v>
      </c>
      <c r="Y123" s="1679"/>
      <c r="Z123" s="1722"/>
      <c r="AA123" s="1648"/>
      <c r="AB123" s="1679"/>
      <c r="AC123" s="1722"/>
      <c r="AD123" s="1648"/>
      <c r="AE123" s="1679"/>
      <c r="AF123" s="1722"/>
      <c r="AG123" s="1648"/>
      <c r="AH123" s="1679"/>
      <c r="AI123" s="1722"/>
      <c r="AJ123" s="2067"/>
      <c r="AK123" s="267"/>
      <c r="AL123" s="267"/>
      <c r="AM123" s="267"/>
      <c r="AN123" s="267"/>
      <c r="AO123" s="267"/>
      <c r="AP123" s="267"/>
      <c r="AQ123" s="267"/>
      <c r="AR123" s="267"/>
      <c r="AS123" s="267"/>
    </row>
    <row r="124" spans="1:45" ht="28.5" customHeight="1">
      <c r="A124" s="1653"/>
      <c r="B124" s="2028">
        <v>22</v>
      </c>
      <c r="C124" s="2057" t="s">
        <v>2003</v>
      </c>
      <c r="D124" s="1720"/>
      <c r="E124" s="1720"/>
      <c r="F124" s="1720"/>
      <c r="G124" s="1721"/>
      <c r="H124" s="2042" t="s">
        <v>79</v>
      </c>
      <c r="I124" s="286" t="s">
        <v>47</v>
      </c>
      <c r="J124" s="842"/>
      <c r="K124" s="842"/>
      <c r="L124" s="842"/>
      <c r="M124" s="842"/>
      <c r="N124" s="842"/>
      <c r="O124" s="842"/>
      <c r="P124" s="842"/>
      <c r="Q124" s="844">
        <v>0.5</v>
      </c>
      <c r="R124" s="844">
        <v>0.5</v>
      </c>
      <c r="S124" s="842"/>
      <c r="T124" s="842"/>
      <c r="U124" s="288"/>
      <c r="V124" s="778">
        <f t="shared" si="14"/>
        <v>1</v>
      </c>
      <c r="W124" s="2088">
        <v>7.0000000000000007E-2</v>
      </c>
      <c r="X124" s="512">
        <f>V124*W124</f>
        <v>7.0000000000000007E-2</v>
      </c>
      <c r="Y124" s="2028"/>
      <c r="Z124" s="1720"/>
      <c r="AA124" s="1721"/>
      <c r="AB124" s="2028"/>
      <c r="AC124" s="1720"/>
      <c r="AD124" s="1721"/>
      <c r="AE124" s="2203" t="s">
        <v>2004</v>
      </c>
      <c r="AF124" s="1720"/>
      <c r="AG124" s="1721"/>
      <c r="AH124" s="2202"/>
      <c r="AI124" s="1720"/>
      <c r="AJ124" s="1872"/>
      <c r="AK124" s="267"/>
      <c r="AL124" s="267"/>
      <c r="AM124" s="267"/>
      <c r="AN124" s="267"/>
      <c r="AO124" s="267"/>
      <c r="AP124" s="267"/>
      <c r="AQ124" s="267"/>
      <c r="AR124" s="267"/>
      <c r="AS124" s="267"/>
    </row>
    <row r="125" spans="1:45" ht="28.5" customHeight="1">
      <c r="A125" s="1653"/>
      <c r="B125" s="1679"/>
      <c r="C125" s="1679"/>
      <c r="D125" s="1722"/>
      <c r="E125" s="1722"/>
      <c r="F125" s="1722"/>
      <c r="G125" s="1648"/>
      <c r="H125" s="2043"/>
      <c r="I125" s="293" t="s">
        <v>48</v>
      </c>
      <c r="J125" s="842"/>
      <c r="K125" s="842"/>
      <c r="L125" s="842"/>
      <c r="M125" s="842"/>
      <c r="N125" s="842"/>
      <c r="O125" s="842"/>
      <c r="P125" s="842"/>
      <c r="Q125" s="845">
        <v>0.5</v>
      </c>
      <c r="R125" s="845">
        <v>0.5</v>
      </c>
      <c r="S125" s="842"/>
      <c r="T125" s="842"/>
      <c r="U125" s="294"/>
      <c r="V125" s="780">
        <f t="shared" si="14"/>
        <v>1</v>
      </c>
      <c r="W125" s="1619"/>
      <c r="X125" s="510">
        <f>+V125*W124</f>
        <v>7.0000000000000007E-2</v>
      </c>
      <c r="Y125" s="1679"/>
      <c r="Z125" s="1722"/>
      <c r="AA125" s="1648"/>
      <c r="AB125" s="1679"/>
      <c r="AC125" s="1722"/>
      <c r="AD125" s="1648"/>
      <c r="AE125" s="1679"/>
      <c r="AF125" s="1722"/>
      <c r="AG125" s="1648"/>
      <c r="AH125" s="1679"/>
      <c r="AI125" s="1722"/>
      <c r="AJ125" s="2067"/>
      <c r="AK125" s="267"/>
      <c r="AL125" s="267"/>
      <c r="AM125" s="267"/>
      <c r="AN125" s="267"/>
      <c r="AO125" s="267"/>
      <c r="AP125" s="267"/>
      <c r="AQ125" s="267"/>
      <c r="AR125" s="267"/>
      <c r="AS125" s="267"/>
    </row>
    <row r="126" spans="1:45" ht="18" customHeight="1">
      <c r="A126" s="1653"/>
      <c r="B126" s="2060" t="s">
        <v>103</v>
      </c>
      <c r="C126" s="1720"/>
      <c r="D126" s="1720"/>
      <c r="E126" s="1720"/>
      <c r="F126" s="1720"/>
      <c r="G126" s="1721"/>
      <c r="H126" s="2083" t="s">
        <v>79</v>
      </c>
      <c r="I126" s="326" t="s">
        <v>47</v>
      </c>
      <c r="J126" s="329">
        <f t="shared" ref="J126:U126" si="15">J82*$W$82+J84*$W$84+J86*$W$86+J88*$W$88+J90*$W$90+J92*$W$92+J94*$W$94+J96*$W$96+J98*$W$98+J100*$W$100+J102*$W$102+J104*$W$104+J106*$W$106+J108*$W$108+J110*$W$110+J112*$W$112+J114*$W$114+J116*$W$116+J118*$W$118+J120*$W$120+J122*$W$122+J124*$W$124</f>
        <v>0</v>
      </c>
      <c r="K126" s="329">
        <f t="shared" si="15"/>
        <v>0</v>
      </c>
      <c r="L126" s="329">
        <f t="shared" si="15"/>
        <v>0.10740000000000001</v>
      </c>
      <c r="M126" s="329">
        <f t="shared" si="15"/>
        <v>0.13039999999999999</v>
      </c>
      <c r="N126" s="329">
        <f t="shared" si="15"/>
        <v>0.13220000000000001</v>
      </c>
      <c r="O126" s="329">
        <f t="shared" si="15"/>
        <v>0.13140000000000002</v>
      </c>
      <c r="P126" s="329">
        <f t="shared" si="15"/>
        <v>0.1014</v>
      </c>
      <c r="Q126" s="329">
        <f t="shared" si="15"/>
        <v>0.10720000000000002</v>
      </c>
      <c r="R126" s="329">
        <f t="shared" si="15"/>
        <v>0.125</v>
      </c>
      <c r="S126" s="329">
        <f t="shared" si="15"/>
        <v>0.10500000000000001</v>
      </c>
      <c r="T126" s="329">
        <f t="shared" si="15"/>
        <v>0.06</v>
      </c>
      <c r="U126" s="329">
        <f t="shared" si="15"/>
        <v>0</v>
      </c>
      <c r="V126" s="353">
        <f t="shared" si="14"/>
        <v>1.0000000000000002</v>
      </c>
      <c r="W126" s="2204">
        <f>SUM(W82:W124)</f>
        <v>1.0000000000000004</v>
      </c>
      <c r="X126" s="354">
        <f>V126*W126</f>
        <v>1.0000000000000007</v>
      </c>
      <c r="Y126" s="2034"/>
      <c r="Z126" s="1720"/>
      <c r="AA126" s="1721"/>
      <c r="AB126" s="2034"/>
      <c r="AC126" s="1720"/>
      <c r="AD126" s="1721"/>
      <c r="AE126" s="2034"/>
      <c r="AF126" s="1720"/>
      <c r="AG126" s="1721"/>
      <c r="AH126" s="2034"/>
      <c r="AI126" s="1720"/>
      <c r="AJ126" s="1872"/>
      <c r="AK126" s="332"/>
      <c r="AL126" s="267"/>
      <c r="AM126" s="267"/>
      <c r="AN126" s="267"/>
      <c r="AO126" s="267"/>
      <c r="AP126" s="267"/>
      <c r="AQ126" s="267"/>
      <c r="AR126" s="267"/>
      <c r="AS126" s="267"/>
    </row>
    <row r="127" spans="1:45" ht="14.25" customHeight="1">
      <c r="A127" s="1654"/>
      <c r="B127" s="1696"/>
      <c r="C127" s="1666"/>
      <c r="D127" s="1666"/>
      <c r="E127" s="1666"/>
      <c r="F127" s="1666"/>
      <c r="G127" s="1651"/>
      <c r="H127" s="1617"/>
      <c r="I127" s="334" t="s">
        <v>48</v>
      </c>
      <c r="J127" s="329">
        <f t="shared" ref="J127:U127" si="16">J83*$W$82+J85*$W$84+J87*$W$86+J89*$W$88+J91*$W$90+J93*$W$92+J95*$W$94+J97*$W$96+J99*$W$98+J101*$W$100+J103*$W$102+J105*$W$104+J107*$W$106+J109*$W$108+J111*$W$110+J113*$W$112+J115*$W$114+J117*$W$116+J119*$W$118+J121*$W$120+J123*$W$122+J125*$W$124</f>
        <v>0</v>
      </c>
      <c r="K127" s="329">
        <f t="shared" si="16"/>
        <v>0</v>
      </c>
      <c r="L127" s="329">
        <f t="shared" si="16"/>
        <v>0.10740000000000001</v>
      </c>
      <c r="M127" s="329">
        <f t="shared" si="16"/>
        <v>0.13039999999999999</v>
      </c>
      <c r="N127" s="329">
        <f t="shared" si="16"/>
        <v>0.13220000000000001</v>
      </c>
      <c r="O127" s="329">
        <f t="shared" si="16"/>
        <v>0.13140000000000002</v>
      </c>
      <c r="P127" s="329">
        <f t="shared" si="16"/>
        <v>0.1014</v>
      </c>
      <c r="Q127" s="329">
        <f t="shared" si="16"/>
        <v>0.10720000000000002</v>
      </c>
      <c r="R127" s="329">
        <f t="shared" si="16"/>
        <v>0.17</v>
      </c>
      <c r="S127" s="329">
        <f t="shared" si="16"/>
        <v>6.0000000000000005E-2</v>
      </c>
      <c r="T127" s="329">
        <f t="shared" si="16"/>
        <v>0.06</v>
      </c>
      <c r="U127" s="329">
        <f t="shared" si="16"/>
        <v>0</v>
      </c>
      <c r="V127" s="826">
        <f t="shared" si="14"/>
        <v>1.0000000000000002</v>
      </c>
      <c r="W127" s="1617"/>
      <c r="X127" s="518">
        <f>V127*W126</f>
        <v>1.0000000000000007</v>
      </c>
      <c r="Y127" s="1696"/>
      <c r="Z127" s="1666"/>
      <c r="AA127" s="1651"/>
      <c r="AB127" s="1696"/>
      <c r="AC127" s="1666"/>
      <c r="AD127" s="1651"/>
      <c r="AE127" s="1696"/>
      <c r="AF127" s="1666"/>
      <c r="AG127" s="1651"/>
      <c r="AH127" s="1696"/>
      <c r="AI127" s="1666"/>
      <c r="AJ127" s="1841"/>
      <c r="AK127" s="332"/>
      <c r="AL127" s="267"/>
      <c r="AM127" s="267"/>
      <c r="AN127" s="267"/>
      <c r="AO127" s="267"/>
      <c r="AP127" s="267"/>
      <c r="AQ127" s="267"/>
      <c r="AR127" s="267"/>
      <c r="AS127" s="267"/>
    </row>
    <row r="128" spans="1:45" ht="24.75" customHeight="1">
      <c r="A128" s="2048" t="s">
        <v>107</v>
      </c>
      <c r="B128" s="1664"/>
      <c r="C128" s="261" t="s">
        <v>108</v>
      </c>
      <c r="D128" s="261" t="s">
        <v>109</v>
      </c>
      <c r="E128" s="261" t="s">
        <v>28</v>
      </c>
      <c r="F128" s="261" t="s">
        <v>110</v>
      </c>
      <c r="G128" s="340" t="s">
        <v>111</v>
      </c>
      <c r="H128" s="2080" t="s">
        <v>112</v>
      </c>
      <c r="I128" s="1866"/>
      <c r="J128" s="261" t="s">
        <v>63</v>
      </c>
      <c r="K128" s="261" t="s">
        <v>64</v>
      </c>
      <c r="L128" s="261" t="s">
        <v>65</v>
      </c>
      <c r="M128" s="261" t="s">
        <v>66</v>
      </c>
      <c r="N128" s="261" t="s">
        <v>67</v>
      </c>
      <c r="O128" s="261" t="s">
        <v>68</v>
      </c>
      <c r="P128" s="261" t="s">
        <v>69</v>
      </c>
      <c r="Q128" s="261" t="s">
        <v>70</v>
      </c>
      <c r="R128" s="261" t="s">
        <v>71</v>
      </c>
      <c r="S128" s="261" t="s">
        <v>72</v>
      </c>
      <c r="T128" s="261" t="s">
        <v>73</v>
      </c>
      <c r="U128" s="261" t="s">
        <v>74</v>
      </c>
      <c r="V128" s="770" t="s">
        <v>75</v>
      </c>
      <c r="W128" s="865" t="s">
        <v>76</v>
      </c>
      <c r="X128" s="261" t="s">
        <v>77</v>
      </c>
      <c r="Y128" s="2080" t="s">
        <v>113</v>
      </c>
      <c r="Z128" s="1863"/>
      <c r="AA128" s="1866"/>
      <c r="AB128" s="2080" t="s">
        <v>117</v>
      </c>
      <c r="AC128" s="1863"/>
      <c r="AD128" s="1866"/>
      <c r="AE128" s="2080" t="s">
        <v>427</v>
      </c>
      <c r="AF128" s="1863"/>
      <c r="AG128" s="1866"/>
      <c r="AH128" s="2080" t="s">
        <v>125</v>
      </c>
      <c r="AI128" s="1863"/>
      <c r="AJ128" s="1864"/>
      <c r="AK128" s="267"/>
      <c r="AL128" s="267"/>
      <c r="AM128" s="267"/>
      <c r="AN128" s="267"/>
      <c r="AO128" s="267"/>
      <c r="AP128" s="267"/>
      <c r="AQ128" s="267"/>
      <c r="AR128" s="267"/>
      <c r="AS128" s="267"/>
    </row>
    <row r="129" spans="1:45" ht="24.75" customHeight="1">
      <c r="A129" s="1796"/>
      <c r="B129" s="1713"/>
      <c r="C129" s="2046" t="s">
        <v>1670</v>
      </c>
      <c r="D129" s="2191" t="s">
        <v>298</v>
      </c>
      <c r="E129" s="2211">
        <v>1</v>
      </c>
      <c r="F129" s="2191" t="s">
        <v>2008</v>
      </c>
      <c r="G129" s="2046" t="s">
        <v>300</v>
      </c>
      <c r="H129" s="2041" t="s">
        <v>47</v>
      </c>
      <c r="I129" s="1701"/>
      <c r="J129" s="376"/>
      <c r="K129" s="376"/>
      <c r="L129" s="376">
        <f t="shared" ref="L129:T129" si="17">+L148</f>
        <v>0.05</v>
      </c>
      <c r="M129" s="376">
        <f t="shared" si="17"/>
        <v>0.1</v>
      </c>
      <c r="N129" s="376">
        <f t="shared" si="17"/>
        <v>0.15</v>
      </c>
      <c r="O129" s="376">
        <f t="shared" si="17"/>
        <v>0.15</v>
      </c>
      <c r="P129" s="376">
        <f t="shared" si="17"/>
        <v>0.15</v>
      </c>
      <c r="Q129" s="376">
        <f t="shared" si="17"/>
        <v>0.15</v>
      </c>
      <c r="R129" s="376">
        <f t="shared" si="17"/>
        <v>0.15</v>
      </c>
      <c r="S129" s="376">
        <f t="shared" si="17"/>
        <v>0.05</v>
      </c>
      <c r="T129" s="376">
        <f t="shared" si="17"/>
        <v>0.05</v>
      </c>
      <c r="U129" s="376"/>
      <c r="V129" s="866">
        <f t="shared" ref="V129:V130" si="18">+V148</f>
        <v>1.0000000000000002</v>
      </c>
      <c r="W129" s="2084">
        <v>0.1</v>
      </c>
      <c r="X129" s="273">
        <f>+(V129/V129)*W129</f>
        <v>0.1</v>
      </c>
      <c r="Y129" s="2206" t="s">
        <v>2009</v>
      </c>
      <c r="Z129" s="1720"/>
      <c r="AA129" s="1721"/>
      <c r="AB129" s="2206" t="s">
        <v>2010</v>
      </c>
      <c r="AC129" s="1720"/>
      <c r="AD129" s="1721"/>
      <c r="AE129" s="2206" t="s">
        <v>2011</v>
      </c>
      <c r="AF129" s="1720"/>
      <c r="AG129" s="1721"/>
      <c r="AH129" s="2206" t="s">
        <v>2012</v>
      </c>
      <c r="AI129" s="1720"/>
      <c r="AJ129" s="1872"/>
      <c r="AK129" s="267"/>
      <c r="AL129" s="267"/>
      <c r="AM129" s="267"/>
      <c r="AN129" s="267"/>
      <c r="AO129" s="267"/>
      <c r="AP129" s="267"/>
      <c r="AQ129" s="267"/>
      <c r="AR129" s="267"/>
      <c r="AS129" s="267"/>
    </row>
    <row r="130" spans="1:45" ht="24.75" customHeight="1">
      <c r="A130" s="2062"/>
      <c r="B130" s="1648"/>
      <c r="C130" s="1619"/>
      <c r="D130" s="1619"/>
      <c r="E130" s="1619"/>
      <c r="F130" s="1619"/>
      <c r="G130" s="1619"/>
      <c r="H130" s="2081" t="s">
        <v>78</v>
      </c>
      <c r="I130" s="1648"/>
      <c r="J130" s="684"/>
      <c r="K130" s="684"/>
      <c r="L130" s="684">
        <f>L149</f>
        <v>0.05</v>
      </c>
      <c r="M130" s="685">
        <v>0.1</v>
      </c>
      <c r="N130" s="685">
        <v>0.15</v>
      </c>
      <c r="O130" s="685">
        <v>0.15</v>
      </c>
      <c r="P130" s="684">
        <f>P149</f>
        <v>0.15</v>
      </c>
      <c r="Q130" s="685">
        <v>0.15</v>
      </c>
      <c r="R130" s="685">
        <v>0.15</v>
      </c>
      <c r="S130" s="685">
        <v>0.05</v>
      </c>
      <c r="T130" s="685">
        <v>0.05</v>
      </c>
      <c r="U130" s="684"/>
      <c r="V130" s="867">
        <f t="shared" si="18"/>
        <v>1.0000000000000002</v>
      </c>
      <c r="W130" s="1619"/>
      <c r="X130" s="273">
        <f>+V130/V129*W129</f>
        <v>0.1</v>
      </c>
      <c r="Y130" s="1679"/>
      <c r="Z130" s="1722"/>
      <c r="AA130" s="1648"/>
      <c r="AB130" s="1679"/>
      <c r="AC130" s="1722"/>
      <c r="AD130" s="1648"/>
      <c r="AE130" s="1679"/>
      <c r="AF130" s="1722"/>
      <c r="AG130" s="1648"/>
      <c r="AH130" s="1679"/>
      <c r="AI130" s="1722"/>
      <c r="AJ130" s="2067"/>
      <c r="AK130" s="267"/>
      <c r="AL130" s="267"/>
      <c r="AM130" s="267"/>
      <c r="AN130" s="267"/>
      <c r="AO130" s="267"/>
      <c r="AP130" s="267"/>
      <c r="AQ130" s="267"/>
      <c r="AR130" s="267"/>
      <c r="AS130" s="267"/>
    </row>
    <row r="131" spans="1:45" ht="14.25" customHeight="1">
      <c r="A131" s="2190" t="s">
        <v>2013</v>
      </c>
      <c r="B131" s="2047" t="s">
        <v>34</v>
      </c>
      <c r="C131" s="1700"/>
      <c r="D131" s="1700"/>
      <c r="E131" s="1700"/>
      <c r="F131" s="1700"/>
      <c r="G131" s="1700"/>
      <c r="H131" s="1700"/>
      <c r="I131" s="1700"/>
      <c r="J131" s="1700"/>
      <c r="K131" s="1700"/>
      <c r="L131" s="1700"/>
      <c r="M131" s="1700"/>
      <c r="N131" s="1700"/>
      <c r="O131" s="1700"/>
      <c r="P131" s="1700"/>
      <c r="Q131" s="1700"/>
      <c r="R131" s="1700"/>
      <c r="S131" s="1700"/>
      <c r="T131" s="1700"/>
      <c r="U131" s="1700"/>
      <c r="V131" s="1700"/>
      <c r="W131" s="1700"/>
      <c r="X131" s="1700"/>
      <c r="Y131" s="1700"/>
      <c r="Z131" s="1700"/>
      <c r="AA131" s="1700"/>
      <c r="AB131" s="1700"/>
      <c r="AC131" s="1700"/>
      <c r="AD131" s="1700"/>
      <c r="AE131" s="1700"/>
      <c r="AF131" s="1700"/>
      <c r="AG131" s="1700"/>
      <c r="AH131" s="1700"/>
      <c r="AI131" s="1700"/>
      <c r="AJ131" s="1874"/>
      <c r="AK131" s="267"/>
      <c r="AL131" s="267"/>
      <c r="AM131" s="267"/>
      <c r="AN131" s="267"/>
      <c r="AO131" s="267"/>
      <c r="AP131" s="267"/>
      <c r="AQ131" s="267"/>
      <c r="AR131" s="267"/>
      <c r="AS131" s="267"/>
    </row>
    <row r="132" spans="1:45" ht="25.5" customHeight="1">
      <c r="A132" s="1653"/>
      <c r="B132" s="2028">
        <v>1</v>
      </c>
      <c r="C132" s="2192" t="s">
        <v>2014</v>
      </c>
      <c r="D132" s="1720"/>
      <c r="E132" s="1720"/>
      <c r="F132" s="1720"/>
      <c r="G132" s="1721"/>
      <c r="H132" s="2042" t="s">
        <v>79</v>
      </c>
      <c r="I132" s="286" t="s">
        <v>47</v>
      </c>
      <c r="J132" s="842"/>
      <c r="K132" s="842"/>
      <c r="L132" s="842"/>
      <c r="M132" s="842"/>
      <c r="N132" s="842"/>
      <c r="O132" s="842"/>
      <c r="P132" s="842"/>
      <c r="Q132" s="842"/>
      <c r="R132" s="842"/>
      <c r="S132" s="842"/>
      <c r="T132" s="842"/>
      <c r="U132" s="842"/>
      <c r="V132" s="778">
        <f t="shared" ref="V132:V149" si="19">SUM(J132:U132)</f>
        <v>0</v>
      </c>
      <c r="W132" s="2088"/>
      <c r="X132" s="512">
        <f>V132*W132</f>
        <v>0</v>
      </c>
      <c r="Y132" s="2028"/>
      <c r="Z132" s="1720"/>
      <c r="AA132" s="1721"/>
      <c r="AB132" s="2028"/>
      <c r="AC132" s="1720"/>
      <c r="AD132" s="1721"/>
      <c r="AE132" s="2028"/>
      <c r="AF132" s="1720"/>
      <c r="AG132" s="1721"/>
      <c r="AH132" s="2028"/>
      <c r="AI132" s="1720"/>
      <c r="AJ132" s="1872"/>
      <c r="AK132" s="267"/>
      <c r="AL132" s="267"/>
      <c r="AM132" s="267"/>
      <c r="AN132" s="267"/>
      <c r="AO132" s="267"/>
      <c r="AP132" s="267"/>
      <c r="AQ132" s="267"/>
      <c r="AR132" s="267"/>
      <c r="AS132" s="267"/>
    </row>
    <row r="133" spans="1:45" ht="25.5" customHeight="1">
      <c r="A133" s="1653"/>
      <c r="B133" s="1679"/>
      <c r="C133" s="1679"/>
      <c r="D133" s="1722"/>
      <c r="E133" s="1722"/>
      <c r="F133" s="1722"/>
      <c r="G133" s="1648"/>
      <c r="H133" s="2043"/>
      <c r="I133" s="293" t="s">
        <v>48</v>
      </c>
      <c r="J133" s="842"/>
      <c r="K133" s="842"/>
      <c r="L133" s="842"/>
      <c r="M133" s="842"/>
      <c r="N133" s="842"/>
      <c r="O133" s="842"/>
      <c r="P133" s="842"/>
      <c r="Q133" s="842"/>
      <c r="R133" s="842"/>
      <c r="S133" s="842"/>
      <c r="T133" s="842"/>
      <c r="U133" s="842"/>
      <c r="V133" s="779">
        <f t="shared" si="19"/>
        <v>0</v>
      </c>
      <c r="W133" s="1619"/>
      <c r="X133" s="510">
        <f>+V133*W132</f>
        <v>0</v>
      </c>
      <c r="Y133" s="1679"/>
      <c r="Z133" s="1722"/>
      <c r="AA133" s="1648"/>
      <c r="AB133" s="1679"/>
      <c r="AC133" s="1722"/>
      <c r="AD133" s="1648"/>
      <c r="AE133" s="1679"/>
      <c r="AF133" s="1722"/>
      <c r="AG133" s="1648"/>
      <c r="AH133" s="1679"/>
      <c r="AI133" s="1722"/>
      <c r="AJ133" s="2067"/>
      <c r="AK133" s="267"/>
      <c r="AL133" s="267"/>
      <c r="AM133" s="267"/>
      <c r="AN133" s="267"/>
      <c r="AO133" s="267"/>
      <c r="AP133" s="267"/>
      <c r="AQ133" s="267"/>
      <c r="AR133" s="267"/>
      <c r="AS133" s="267"/>
    </row>
    <row r="134" spans="1:45" ht="25.5" customHeight="1">
      <c r="A134" s="1653"/>
      <c r="B134" s="2028">
        <v>2</v>
      </c>
      <c r="C134" s="2057" t="s">
        <v>2016</v>
      </c>
      <c r="D134" s="1720"/>
      <c r="E134" s="1720"/>
      <c r="F134" s="1720"/>
      <c r="G134" s="1721"/>
      <c r="H134" s="2042" t="s">
        <v>79</v>
      </c>
      <c r="I134" s="286" t="s">
        <v>47</v>
      </c>
      <c r="J134" s="842"/>
      <c r="K134" s="842"/>
      <c r="L134" s="844">
        <v>0.05</v>
      </c>
      <c r="M134" s="844">
        <v>0.1</v>
      </c>
      <c r="N134" s="844">
        <v>0.15</v>
      </c>
      <c r="O134" s="844">
        <v>0.15</v>
      </c>
      <c r="P134" s="844">
        <v>0.15</v>
      </c>
      <c r="Q134" s="844">
        <v>0.15</v>
      </c>
      <c r="R134" s="844">
        <v>0.15</v>
      </c>
      <c r="S134" s="844">
        <v>0.05</v>
      </c>
      <c r="T134" s="844">
        <v>0.05</v>
      </c>
      <c r="U134" s="842"/>
      <c r="V134" s="778">
        <f t="shared" si="19"/>
        <v>1.0000000000000002</v>
      </c>
      <c r="W134" s="2088">
        <v>0.25</v>
      </c>
      <c r="X134" s="512">
        <f>V134*W134</f>
        <v>0.25000000000000006</v>
      </c>
      <c r="Y134" s="2138" t="s">
        <v>2017</v>
      </c>
      <c r="Z134" s="1720"/>
      <c r="AA134" s="1721"/>
      <c r="AB134" s="2207" t="s">
        <v>2018</v>
      </c>
      <c r="AC134" s="1720"/>
      <c r="AD134" s="1721"/>
      <c r="AE134" s="2202" t="s">
        <v>2019</v>
      </c>
      <c r="AF134" s="1720"/>
      <c r="AG134" s="1721"/>
      <c r="AH134" s="2202" t="s">
        <v>2020</v>
      </c>
      <c r="AI134" s="1720"/>
      <c r="AJ134" s="1872"/>
      <c r="AK134" s="267"/>
      <c r="AL134" s="267"/>
      <c r="AM134" s="267"/>
      <c r="AN134" s="267"/>
      <c r="AO134" s="267"/>
      <c r="AP134" s="267"/>
      <c r="AQ134" s="267"/>
      <c r="AR134" s="267"/>
      <c r="AS134" s="267"/>
    </row>
    <row r="135" spans="1:45" ht="25.5" customHeight="1">
      <c r="A135" s="1653"/>
      <c r="B135" s="1679"/>
      <c r="C135" s="1679"/>
      <c r="D135" s="1722"/>
      <c r="E135" s="1722"/>
      <c r="F135" s="1722"/>
      <c r="G135" s="1648"/>
      <c r="H135" s="2043"/>
      <c r="I135" s="293" t="s">
        <v>48</v>
      </c>
      <c r="J135" s="842"/>
      <c r="K135" s="842"/>
      <c r="L135" s="845">
        <v>0.05</v>
      </c>
      <c r="M135" s="845">
        <v>0.1</v>
      </c>
      <c r="N135" s="845">
        <v>0.15</v>
      </c>
      <c r="O135" s="845">
        <v>0.15</v>
      </c>
      <c r="P135" s="845">
        <v>0.15</v>
      </c>
      <c r="Q135" s="845">
        <v>0.15</v>
      </c>
      <c r="R135" s="845">
        <v>0.15</v>
      </c>
      <c r="S135" s="845">
        <v>0.05</v>
      </c>
      <c r="T135" s="845">
        <v>0.05</v>
      </c>
      <c r="U135" s="842"/>
      <c r="V135" s="780">
        <f t="shared" si="19"/>
        <v>1.0000000000000002</v>
      </c>
      <c r="W135" s="1619"/>
      <c r="X135" s="510">
        <f>+V135*W134</f>
        <v>0.25000000000000006</v>
      </c>
      <c r="Y135" s="1679"/>
      <c r="Z135" s="1722"/>
      <c r="AA135" s="1648"/>
      <c r="AB135" s="1679"/>
      <c r="AC135" s="1722"/>
      <c r="AD135" s="1648"/>
      <c r="AE135" s="1679"/>
      <c r="AF135" s="1722"/>
      <c r="AG135" s="1648"/>
      <c r="AH135" s="1679"/>
      <c r="AI135" s="1722"/>
      <c r="AJ135" s="2067"/>
      <c r="AK135" s="267"/>
      <c r="AL135" s="267"/>
      <c r="AM135" s="267"/>
      <c r="AN135" s="267"/>
      <c r="AO135" s="267"/>
      <c r="AP135" s="267"/>
      <c r="AQ135" s="267"/>
      <c r="AR135" s="267"/>
      <c r="AS135" s="267"/>
    </row>
    <row r="136" spans="1:45" ht="25.5" customHeight="1">
      <c r="A136" s="1653"/>
      <c r="B136" s="2028">
        <v>3</v>
      </c>
      <c r="C136" s="2192" t="s">
        <v>2021</v>
      </c>
      <c r="D136" s="1720"/>
      <c r="E136" s="1720"/>
      <c r="F136" s="1720"/>
      <c r="G136" s="1721"/>
      <c r="H136" s="2042" t="s">
        <v>79</v>
      </c>
      <c r="I136" s="286" t="s">
        <v>47</v>
      </c>
      <c r="J136" s="842"/>
      <c r="K136" s="842"/>
      <c r="L136" s="842"/>
      <c r="M136" s="842"/>
      <c r="N136" s="842"/>
      <c r="O136" s="842"/>
      <c r="P136" s="842"/>
      <c r="Q136" s="842"/>
      <c r="R136" s="842"/>
      <c r="S136" s="842"/>
      <c r="T136" s="842"/>
      <c r="U136" s="842"/>
      <c r="V136" s="778">
        <f t="shared" si="19"/>
        <v>0</v>
      </c>
      <c r="W136" s="2088"/>
      <c r="X136" s="512">
        <f>V136*W136</f>
        <v>0</v>
      </c>
      <c r="Y136" s="2028"/>
      <c r="Z136" s="1720"/>
      <c r="AA136" s="1721"/>
      <c r="AB136" s="2138"/>
      <c r="AC136" s="1720"/>
      <c r="AD136" s="1720"/>
      <c r="AE136" s="2026"/>
      <c r="AF136" s="1720"/>
      <c r="AG136" s="1720"/>
      <c r="AH136" s="2202"/>
      <c r="AI136" s="1720"/>
      <c r="AJ136" s="1872"/>
      <c r="AK136" s="267"/>
      <c r="AL136" s="267"/>
      <c r="AM136" s="267"/>
      <c r="AN136" s="267"/>
      <c r="AO136" s="267"/>
      <c r="AP136" s="267"/>
      <c r="AQ136" s="267"/>
      <c r="AR136" s="267"/>
      <c r="AS136" s="267"/>
    </row>
    <row r="137" spans="1:45" ht="25.5" customHeight="1">
      <c r="A137" s="1653"/>
      <c r="B137" s="1679"/>
      <c r="C137" s="1679"/>
      <c r="D137" s="1722"/>
      <c r="E137" s="1722"/>
      <c r="F137" s="1722"/>
      <c r="G137" s="1648"/>
      <c r="H137" s="2043"/>
      <c r="I137" s="293" t="s">
        <v>48</v>
      </c>
      <c r="J137" s="842"/>
      <c r="K137" s="842"/>
      <c r="L137" s="842"/>
      <c r="M137" s="842"/>
      <c r="N137" s="842"/>
      <c r="O137" s="842"/>
      <c r="P137" s="842"/>
      <c r="Q137" s="842"/>
      <c r="R137" s="842"/>
      <c r="S137" s="842"/>
      <c r="T137" s="842"/>
      <c r="U137" s="842"/>
      <c r="V137" s="779">
        <f t="shared" si="19"/>
        <v>0</v>
      </c>
      <c r="W137" s="1619"/>
      <c r="X137" s="510">
        <f>+V137*W136</f>
        <v>0</v>
      </c>
      <c r="Y137" s="1679"/>
      <c r="Z137" s="1722"/>
      <c r="AA137" s="1648"/>
      <c r="AB137" s="1678"/>
      <c r="AC137" s="1715"/>
      <c r="AD137" s="1715"/>
      <c r="AE137" s="1678"/>
      <c r="AF137" s="1715"/>
      <c r="AG137" s="1715"/>
      <c r="AH137" s="1679"/>
      <c r="AI137" s="1722"/>
      <c r="AJ137" s="2067"/>
      <c r="AK137" s="267"/>
      <c r="AL137" s="267"/>
      <c r="AM137" s="267"/>
      <c r="AN137" s="267"/>
      <c r="AO137" s="267"/>
      <c r="AP137" s="267"/>
      <c r="AQ137" s="267"/>
      <c r="AR137" s="267"/>
      <c r="AS137" s="267"/>
    </row>
    <row r="138" spans="1:45" ht="25.5" customHeight="1">
      <c r="A138" s="1653"/>
      <c r="B138" s="2028">
        <v>4</v>
      </c>
      <c r="C138" s="2057" t="s">
        <v>2022</v>
      </c>
      <c r="D138" s="1720"/>
      <c r="E138" s="1720"/>
      <c r="F138" s="1720"/>
      <c r="G138" s="1721"/>
      <c r="H138" s="2042" t="s">
        <v>79</v>
      </c>
      <c r="I138" s="286" t="s">
        <v>47</v>
      </c>
      <c r="J138" s="842"/>
      <c r="K138" s="842"/>
      <c r="L138" s="844">
        <v>0.05</v>
      </c>
      <c r="M138" s="844">
        <v>0.1</v>
      </c>
      <c r="N138" s="844">
        <v>0.15</v>
      </c>
      <c r="O138" s="844">
        <v>0.15</v>
      </c>
      <c r="P138" s="844">
        <v>0.15</v>
      </c>
      <c r="Q138" s="844">
        <v>0.15</v>
      </c>
      <c r="R138" s="844">
        <v>0.15</v>
      </c>
      <c r="S138" s="844">
        <v>0.05</v>
      </c>
      <c r="T138" s="844">
        <v>0.05</v>
      </c>
      <c r="U138" s="842"/>
      <c r="V138" s="778">
        <f t="shared" si="19"/>
        <v>1.0000000000000002</v>
      </c>
      <c r="W138" s="2088">
        <v>0.25</v>
      </c>
      <c r="X138" s="512">
        <f>V138*W138</f>
        <v>0.25000000000000006</v>
      </c>
      <c r="Y138" s="2138" t="s">
        <v>2023</v>
      </c>
      <c r="Z138" s="1720"/>
      <c r="AA138" s="1721"/>
      <c r="AB138" s="2207" t="s">
        <v>2024</v>
      </c>
      <c r="AC138" s="1720"/>
      <c r="AD138" s="1721"/>
      <c r="AE138" s="2207" t="s">
        <v>2025</v>
      </c>
      <c r="AF138" s="1720"/>
      <c r="AG138" s="1721"/>
      <c r="AH138" s="2202" t="s">
        <v>2026</v>
      </c>
      <c r="AI138" s="1720"/>
      <c r="AJ138" s="1872"/>
      <c r="AK138" s="267"/>
      <c r="AL138" s="267"/>
      <c r="AM138" s="267"/>
      <c r="AN138" s="267"/>
      <c r="AO138" s="267"/>
      <c r="AP138" s="267"/>
      <c r="AQ138" s="267"/>
      <c r="AR138" s="267"/>
      <c r="AS138" s="267"/>
    </row>
    <row r="139" spans="1:45" ht="25.5" customHeight="1">
      <c r="A139" s="1653"/>
      <c r="B139" s="1679"/>
      <c r="C139" s="1679"/>
      <c r="D139" s="1722"/>
      <c r="E139" s="1722"/>
      <c r="F139" s="1722"/>
      <c r="G139" s="1648"/>
      <c r="H139" s="2043"/>
      <c r="I139" s="293" t="s">
        <v>48</v>
      </c>
      <c r="J139" s="842"/>
      <c r="K139" s="842"/>
      <c r="L139" s="845">
        <v>0.05</v>
      </c>
      <c r="M139" s="845">
        <v>0.1</v>
      </c>
      <c r="N139" s="845">
        <v>0.15</v>
      </c>
      <c r="O139" s="845">
        <v>0.15</v>
      </c>
      <c r="P139" s="845">
        <v>0.15</v>
      </c>
      <c r="Q139" s="845">
        <v>0.15</v>
      </c>
      <c r="R139" s="845">
        <v>0.15</v>
      </c>
      <c r="S139" s="845">
        <v>0.05</v>
      </c>
      <c r="T139" s="845">
        <v>0.05</v>
      </c>
      <c r="U139" s="842"/>
      <c r="V139" s="780">
        <f t="shared" si="19"/>
        <v>1.0000000000000002</v>
      </c>
      <c r="W139" s="1619"/>
      <c r="X139" s="510">
        <f>+V139*W138</f>
        <v>0.25000000000000006</v>
      </c>
      <c r="Y139" s="1679"/>
      <c r="Z139" s="1722"/>
      <c r="AA139" s="1648"/>
      <c r="AB139" s="1679"/>
      <c r="AC139" s="1722"/>
      <c r="AD139" s="1648"/>
      <c r="AE139" s="1679"/>
      <c r="AF139" s="1722"/>
      <c r="AG139" s="1648"/>
      <c r="AH139" s="1679"/>
      <c r="AI139" s="1722"/>
      <c r="AJ139" s="2067"/>
      <c r="AK139" s="267"/>
      <c r="AL139" s="267"/>
      <c r="AM139" s="267"/>
      <c r="AN139" s="267"/>
      <c r="AO139" s="267"/>
      <c r="AP139" s="267"/>
      <c r="AQ139" s="267"/>
      <c r="AR139" s="267"/>
      <c r="AS139" s="267"/>
    </row>
    <row r="140" spans="1:45" ht="25.5" customHeight="1">
      <c r="A140" s="1653"/>
      <c r="B140" s="2028">
        <v>5</v>
      </c>
      <c r="C140" s="2192" t="s">
        <v>2027</v>
      </c>
      <c r="D140" s="1720"/>
      <c r="E140" s="1720"/>
      <c r="F140" s="1720"/>
      <c r="G140" s="1721"/>
      <c r="H140" s="2042" t="s">
        <v>79</v>
      </c>
      <c r="I140" s="286" t="s">
        <v>47</v>
      </c>
      <c r="J140" s="842"/>
      <c r="K140" s="842"/>
      <c r="L140" s="842"/>
      <c r="M140" s="842"/>
      <c r="N140" s="842"/>
      <c r="O140" s="842"/>
      <c r="P140" s="842"/>
      <c r="Q140" s="842"/>
      <c r="R140" s="842"/>
      <c r="S140" s="842"/>
      <c r="T140" s="842"/>
      <c r="U140" s="842"/>
      <c r="V140" s="778">
        <f t="shared" si="19"/>
        <v>0</v>
      </c>
      <c r="W140" s="2088"/>
      <c r="X140" s="512">
        <f>V140*W140</f>
        <v>0</v>
      </c>
      <c r="Y140" s="2028"/>
      <c r="Z140" s="1720"/>
      <c r="AA140" s="1721"/>
      <c r="AB140" s="2028"/>
      <c r="AC140" s="1720"/>
      <c r="AD140" s="1721"/>
      <c r="AE140" s="2138"/>
      <c r="AF140" s="1720"/>
      <c r="AG140" s="1720"/>
      <c r="AH140" s="2202"/>
      <c r="AI140" s="1720"/>
      <c r="AJ140" s="1872"/>
      <c r="AK140" s="267"/>
      <c r="AL140" s="267"/>
      <c r="AM140" s="267"/>
      <c r="AN140" s="267"/>
      <c r="AO140" s="267"/>
      <c r="AP140" s="267"/>
      <c r="AQ140" s="267"/>
      <c r="AR140" s="267"/>
      <c r="AS140" s="267"/>
    </row>
    <row r="141" spans="1:45" ht="25.5" customHeight="1">
      <c r="A141" s="1653"/>
      <c r="B141" s="1679"/>
      <c r="C141" s="1679"/>
      <c r="D141" s="1722"/>
      <c r="E141" s="1722"/>
      <c r="F141" s="1722"/>
      <c r="G141" s="1648"/>
      <c r="H141" s="2043"/>
      <c r="I141" s="293" t="s">
        <v>48</v>
      </c>
      <c r="J141" s="842"/>
      <c r="K141" s="842"/>
      <c r="L141" s="842"/>
      <c r="M141" s="842"/>
      <c r="N141" s="842"/>
      <c r="O141" s="842"/>
      <c r="P141" s="842"/>
      <c r="Q141" s="842"/>
      <c r="R141" s="842"/>
      <c r="S141" s="842"/>
      <c r="T141" s="842"/>
      <c r="U141" s="842"/>
      <c r="V141" s="779">
        <f t="shared" si="19"/>
        <v>0</v>
      </c>
      <c r="W141" s="1619"/>
      <c r="X141" s="510">
        <f>+V141*W140</f>
        <v>0</v>
      </c>
      <c r="Y141" s="1679"/>
      <c r="Z141" s="1722"/>
      <c r="AA141" s="1648"/>
      <c r="AB141" s="1679"/>
      <c r="AC141" s="1722"/>
      <c r="AD141" s="1648"/>
      <c r="AE141" s="1678"/>
      <c r="AF141" s="1715"/>
      <c r="AG141" s="1715"/>
      <c r="AH141" s="1679"/>
      <c r="AI141" s="1722"/>
      <c r="AJ141" s="2067"/>
      <c r="AK141" s="267"/>
      <c r="AL141" s="267"/>
      <c r="AM141" s="267"/>
      <c r="AN141" s="267"/>
      <c r="AO141" s="267"/>
      <c r="AP141" s="267"/>
      <c r="AQ141" s="267"/>
      <c r="AR141" s="267"/>
      <c r="AS141" s="267"/>
    </row>
    <row r="142" spans="1:45" ht="25.5" customHeight="1">
      <c r="A142" s="1653"/>
      <c r="B142" s="2028">
        <v>6</v>
      </c>
      <c r="C142" s="2057" t="s">
        <v>2028</v>
      </c>
      <c r="D142" s="1720"/>
      <c r="E142" s="1720"/>
      <c r="F142" s="1720"/>
      <c r="G142" s="1721"/>
      <c r="H142" s="2042" t="s">
        <v>79</v>
      </c>
      <c r="I142" s="286" t="s">
        <v>47</v>
      </c>
      <c r="J142" s="842"/>
      <c r="K142" s="842"/>
      <c r="L142" s="844">
        <v>0.05</v>
      </c>
      <c r="M142" s="844">
        <v>0.1</v>
      </c>
      <c r="N142" s="844">
        <v>0.15</v>
      </c>
      <c r="O142" s="844">
        <v>0.15</v>
      </c>
      <c r="P142" s="844">
        <v>0.15</v>
      </c>
      <c r="Q142" s="844">
        <v>0.15</v>
      </c>
      <c r="R142" s="844">
        <v>0.15</v>
      </c>
      <c r="S142" s="844">
        <v>0.05</v>
      </c>
      <c r="T142" s="844">
        <v>0.05</v>
      </c>
      <c r="U142" s="842"/>
      <c r="V142" s="778">
        <f t="shared" si="19"/>
        <v>1.0000000000000002</v>
      </c>
      <c r="W142" s="2088">
        <v>0.25</v>
      </c>
      <c r="X142" s="512">
        <f>V142*W142</f>
        <v>0.25000000000000006</v>
      </c>
      <c r="Y142" s="2138" t="s">
        <v>2029</v>
      </c>
      <c r="Z142" s="1720"/>
      <c r="AA142" s="1721"/>
      <c r="AB142" s="2207" t="s">
        <v>2030</v>
      </c>
      <c r="AC142" s="1720"/>
      <c r="AD142" s="1721"/>
      <c r="AE142" s="2203" t="s">
        <v>2031</v>
      </c>
      <c r="AF142" s="1720"/>
      <c r="AG142" s="1721"/>
      <c r="AH142" s="2202" t="s">
        <v>2032</v>
      </c>
      <c r="AI142" s="1720"/>
      <c r="AJ142" s="1872"/>
      <c r="AK142" s="267"/>
      <c r="AL142" s="267"/>
      <c r="AM142" s="267"/>
      <c r="AN142" s="267"/>
      <c r="AO142" s="267"/>
      <c r="AP142" s="267"/>
      <c r="AQ142" s="267"/>
      <c r="AR142" s="267"/>
      <c r="AS142" s="267"/>
    </row>
    <row r="143" spans="1:45" ht="25.5" customHeight="1">
      <c r="A143" s="1653"/>
      <c r="B143" s="1679"/>
      <c r="C143" s="1679"/>
      <c r="D143" s="1722"/>
      <c r="E143" s="1722"/>
      <c r="F143" s="1722"/>
      <c r="G143" s="1648"/>
      <c r="H143" s="2043"/>
      <c r="I143" s="293" t="s">
        <v>48</v>
      </c>
      <c r="J143" s="842"/>
      <c r="K143" s="842"/>
      <c r="L143" s="845">
        <v>0.05</v>
      </c>
      <c r="M143" s="845">
        <v>0.1</v>
      </c>
      <c r="N143" s="845">
        <v>0.15</v>
      </c>
      <c r="O143" s="845">
        <v>0.15</v>
      </c>
      <c r="P143" s="845">
        <v>0.15</v>
      </c>
      <c r="Q143" s="845">
        <v>0.15</v>
      </c>
      <c r="R143" s="845">
        <v>0.15</v>
      </c>
      <c r="S143" s="845">
        <v>0.05</v>
      </c>
      <c r="T143" s="845">
        <v>0.05</v>
      </c>
      <c r="U143" s="842"/>
      <c r="V143" s="780">
        <f t="shared" si="19"/>
        <v>1.0000000000000002</v>
      </c>
      <c r="W143" s="1619"/>
      <c r="X143" s="510">
        <f>+V143*W142</f>
        <v>0.25000000000000006</v>
      </c>
      <c r="Y143" s="1679"/>
      <c r="Z143" s="1722"/>
      <c r="AA143" s="1648"/>
      <c r="AB143" s="1679"/>
      <c r="AC143" s="1722"/>
      <c r="AD143" s="1648"/>
      <c r="AE143" s="1679"/>
      <c r="AF143" s="1722"/>
      <c r="AG143" s="1648"/>
      <c r="AH143" s="1679"/>
      <c r="AI143" s="1722"/>
      <c r="AJ143" s="2067"/>
      <c r="AK143" s="267"/>
      <c r="AL143" s="267"/>
      <c r="AM143" s="267"/>
      <c r="AN143" s="267"/>
      <c r="AO143" s="267"/>
      <c r="AP143" s="267"/>
      <c r="AQ143" s="267"/>
      <c r="AR143" s="267"/>
      <c r="AS143" s="267"/>
    </row>
    <row r="144" spans="1:45" ht="25.5" customHeight="1">
      <c r="A144" s="1653"/>
      <c r="B144" s="2028">
        <v>7</v>
      </c>
      <c r="C144" s="2192" t="s">
        <v>2033</v>
      </c>
      <c r="D144" s="1720"/>
      <c r="E144" s="1720"/>
      <c r="F144" s="1720"/>
      <c r="G144" s="1721"/>
      <c r="H144" s="2042" t="s">
        <v>79</v>
      </c>
      <c r="I144" s="286" t="s">
        <v>47</v>
      </c>
      <c r="J144" s="842"/>
      <c r="K144" s="842"/>
      <c r="L144" s="842"/>
      <c r="M144" s="842"/>
      <c r="N144" s="842"/>
      <c r="O144" s="842"/>
      <c r="P144" s="842"/>
      <c r="Q144" s="842"/>
      <c r="R144" s="842"/>
      <c r="S144" s="842"/>
      <c r="T144" s="842"/>
      <c r="U144" s="842"/>
      <c r="V144" s="778">
        <f t="shared" si="19"/>
        <v>0</v>
      </c>
      <c r="W144" s="2088"/>
      <c r="X144" s="512">
        <f>V144*W144</f>
        <v>0</v>
      </c>
      <c r="Y144" s="2138"/>
      <c r="Z144" s="1720"/>
      <c r="AA144" s="1721"/>
      <c r="AB144" s="2138"/>
      <c r="AC144" s="1720"/>
      <c r="AD144" s="1720"/>
      <c r="AE144" s="2026"/>
      <c r="AF144" s="1720"/>
      <c r="AG144" s="1720"/>
      <c r="AH144" s="2202"/>
      <c r="AI144" s="1720"/>
      <c r="AJ144" s="1872"/>
      <c r="AK144" s="267"/>
      <c r="AL144" s="267"/>
      <c r="AM144" s="267"/>
      <c r="AN144" s="267"/>
      <c r="AO144" s="267"/>
      <c r="AP144" s="267"/>
      <c r="AQ144" s="267"/>
      <c r="AR144" s="267"/>
      <c r="AS144" s="267"/>
    </row>
    <row r="145" spans="1:45" ht="25.5" customHeight="1">
      <c r="A145" s="1653"/>
      <c r="B145" s="1679"/>
      <c r="C145" s="1679"/>
      <c r="D145" s="1722"/>
      <c r="E145" s="1722"/>
      <c r="F145" s="1722"/>
      <c r="G145" s="1648"/>
      <c r="H145" s="2043"/>
      <c r="I145" s="293" t="s">
        <v>48</v>
      </c>
      <c r="J145" s="842"/>
      <c r="K145" s="842"/>
      <c r="L145" s="842"/>
      <c r="M145" s="842"/>
      <c r="N145" s="842"/>
      <c r="O145" s="842"/>
      <c r="P145" s="842"/>
      <c r="Q145" s="842"/>
      <c r="R145" s="842"/>
      <c r="S145" s="842"/>
      <c r="T145" s="842"/>
      <c r="U145" s="842"/>
      <c r="V145" s="779">
        <f t="shared" si="19"/>
        <v>0</v>
      </c>
      <c r="W145" s="1619"/>
      <c r="X145" s="510">
        <f>+V145*W144</f>
        <v>0</v>
      </c>
      <c r="Y145" s="1679"/>
      <c r="Z145" s="1722"/>
      <c r="AA145" s="1648"/>
      <c r="AB145" s="1678"/>
      <c r="AC145" s="1715"/>
      <c r="AD145" s="1715"/>
      <c r="AE145" s="1678"/>
      <c r="AF145" s="1715"/>
      <c r="AG145" s="1715"/>
      <c r="AH145" s="1679"/>
      <c r="AI145" s="1722"/>
      <c r="AJ145" s="2067"/>
      <c r="AK145" s="267"/>
      <c r="AL145" s="267"/>
      <c r="AM145" s="267"/>
      <c r="AN145" s="267"/>
      <c r="AO145" s="267"/>
      <c r="AP145" s="267"/>
      <c r="AQ145" s="267"/>
      <c r="AR145" s="267"/>
      <c r="AS145" s="267"/>
    </row>
    <row r="146" spans="1:45" ht="25.5" customHeight="1">
      <c r="A146" s="1653"/>
      <c r="B146" s="2028">
        <v>8</v>
      </c>
      <c r="C146" s="2057" t="s">
        <v>2034</v>
      </c>
      <c r="D146" s="1720"/>
      <c r="E146" s="1720"/>
      <c r="F146" s="1720"/>
      <c r="G146" s="1721"/>
      <c r="H146" s="2042" t="s">
        <v>79</v>
      </c>
      <c r="I146" s="286" t="s">
        <v>47</v>
      </c>
      <c r="J146" s="842"/>
      <c r="K146" s="842"/>
      <c r="L146" s="844">
        <v>0.05</v>
      </c>
      <c r="M146" s="844">
        <v>0.1</v>
      </c>
      <c r="N146" s="844">
        <v>0.15</v>
      </c>
      <c r="O146" s="844">
        <v>0.15</v>
      </c>
      <c r="P146" s="844">
        <v>0.15</v>
      </c>
      <c r="Q146" s="844">
        <v>0.15</v>
      </c>
      <c r="R146" s="844">
        <v>0.15</v>
      </c>
      <c r="S146" s="844">
        <v>0.05</v>
      </c>
      <c r="T146" s="844">
        <v>0.05</v>
      </c>
      <c r="U146" s="842"/>
      <c r="V146" s="778">
        <f t="shared" si="19"/>
        <v>1.0000000000000002</v>
      </c>
      <c r="W146" s="2088">
        <v>0.25</v>
      </c>
      <c r="X146" s="512">
        <f>V146*W146</f>
        <v>0.25000000000000006</v>
      </c>
      <c r="Y146" s="2138" t="s">
        <v>2035</v>
      </c>
      <c r="Z146" s="1720"/>
      <c r="AA146" s="1721"/>
      <c r="AB146" s="2207" t="s">
        <v>2036</v>
      </c>
      <c r="AC146" s="1720"/>
      <c r="AD146" s="1721"/>
      <c r="AE146" s="2202" t="s">
        <v>2037</v>
      </c>
      <c r="AF146" s="1720"/>
      <c r="AG146" s="1721"/>
      <c r="AH146" s="2202" t="s">
        <v>2038</v>
      </c>
      <c r="AI146" s="1720"/>
      <c r="AJ146" s="1872"/>
      <c r="AK146" s="267"/>
      <c r="AL146" s="267"/>
      <c r="AM146" s="267"/>
      <c r="AN146" s="267"/>
      <c r="AO146" s="267"/>
      <c r="AP146" s="267"/>
      <c r="AQ146" s="267"/>
      <c r="AR146" s="267"/>
      <c r="AS146" s="267"/>
    </row>
    <row r="147" spans="1:45" ht="25.5" customHeight="1">
      <c r="A147" s="1653"/>
      <c r="B147" s="1678"/>
      <c r="C147" s="1679"/>
      <c r="D147" s="1722"/>
      <c r="E147" s="1722"/>
      <c r="F147" s="1722"/>
      <c r="G147" s="1648"/>
      <c r="H147" s="2079"/>
      <c r="I147" s="321" t="s">
        <v>48</v>
      </c>
      <c r="J147" s="872"/>
      <c r="K147" s="873"/>
      <c r="L147" s="874">
        <v>0.05</v>
      </c>
      <c r="M147" s="874">
        <v>0.1</v>
      </c>
      <c r="N147" s="874">
        <v>0.15</v>
      </c>
      <c r="O147" s="874">
        <v>0.15</v>
      </c>
      <c r="P147" s="874">
        <v>0.15</v>
      </c>
      <c r="Q147" s="845">
        <v>0.15</v>
      </c>
      <c r="R147" s="845">
        <v>0.15</v>
      </c>
      <c r="S147" s="874">
        <v>0.05</v>
      </c>
      <c r="T147" s="874">
        <v>0.05</v>
      </c>
      <c r="U147" s="873"/>
      <c r="V147" s="875">
        <f t="shared" si="19"/>
        <v>1.0000000000000002</v>
      </c>
      <c r="W147" s="2078"/>
      <c r="X147" s="517">
        <f>+V147*W146</f>
        <v>0.25000000000000006</v>
      </c>
      <c r="Y147" s="1679"/>
      <c r="Z147" s="1722"/>
      <c r="AA147" s="1648"/>
      <c r="AB147" s="1679"/>
      <c r="AC147" s="1722"/>
      <c r="AD147" s="1648"/>
      <c r="AE147" s="1679"/>
      <c r="AF147" s="1722"/>
      <c r="AG147" s="1648"/>
      <c r="AH147" s="1679"/>
      <c r="AI147" s="1722"/>
      <c r="AJ147" s="2067"/>
      <c r="AK147" s="267"/>
      <c r="AL147" s="267"/>
      <c r="AM147" s="267"/>
      <c r="AN147" s="267"/>
      <c r="AO147" s="267"/>
      <c r="AP147" s="267"/>
      <c r="AQ147" s="267"/>
      <c r="AR147" s="267"/>
      <c r="AS147" s="267"/>
    </row>
    <row r="148" spans="1:45" ht="14.25" customHeight="1">
      <c r="A148" s="1653"/>
      <c r="B148" s="2060" t="s">
        <v>103</v>
      </c>
      <c r="C148" s="1720"/>
      <c r="D148" s="1720"/>
      <c r="E148" s="1720"/>
      <c r="F148" s="1720"/>
      <c r="G148" s="1721"/>
      <c r="H148" s="2083" t="s">
        <v>79</v>
      </c>
      <c r="I148" s="326" t="s">
        <v>47</v>
      </c>
      <c r="J148" s="329">
        <f t="shared" ref="J148:U148" si="20">J132*$W$132+J134*$W$134+J136*$W$136+J138*$W$138+J140*$W$140+J142*$W$142+J146*$W$146+J144*$W$144</f>
        <v>0</v>
      </c>
      <c r="K148" s="329">
        <f t="shared" si="20"/>
        <v>0</v>
      </c>
      <c r="L148" s="329">
        <f t="shared" si="20"/>
        <v>0.05</v>
      </c>
      <c r="M148" s="329">
        <f t="shared" si="20"/>
        <v>0.1</v>
      </c>
      <c r="N148" s="329">
        <f t="shared" si="20"/>
        <v>0.15</v>
      </c>
      <c r="O148" s="329">
        <f t="shared" si="20"/>
        <v>0.15</v>
      </c>
      <c r="P148" s="329">
        <f t="shared" si="20"/>
        <v>0.15</v>
      </c>
      <c r="Q148" s="329">
        <f t="shared" si="20"/>
        <v>0.15</v>
      </c>
      <c r="R148" s="329">
        <f t="shared" si="20"/>
        <v>0.15</v>
      </c>
      <c r="S148" s="329">
        <f t="shared" si="20"/>
        <v>0.05</v>
      </c>
      <c r="T148" s="329">
        <f t="shared" si="20"/>
        <v>0.05</v>
      </c>
      <c r="U148" s="329">
        <f t="shared" si="20"/>
        <v>0</v>
      </c>
      <c r="V148" s="353">
        <f t="shared" si="19"/>
        <v>1.0000000000000002</v>
      </c>
      <c r="W148" s="2204">
        <f>SUM(W132+W134+W136+W138+W140+W142+W146+W144)</f>
        <v>1</v>
      </c>
      <c r="X148" s="354">
        <f>V148*W148</f>
        <v>1.0000000000000002</v>
      </c>
      <c r="Y148" s="2034"/>
      <c r="Z148" s="1720"/>
      <c r="AA148" s="1721"/>
      <c r="AB148" s="2034"/>
      <c r="AC148" s="1720"/>
      <c r="AD148" s="1721"/>
      <c r="AE148" s="2034"/>
      <c r="AF148" s="1720"/>
      <c r="AG148" s="1721"/>
      <c r="AH148" s="2034"/>
      <c r="AI148" s="1720"/>
      <c r="AJ148" s="1872"/>
      <c r="AK148" s="332"/>
      <c r="AL148" s="267"/>
      <c r="AM148" s="267"/>
      <c r="AN148" s="267"/>
      <c r="AO148" s="267"/>
      <c r="AP148" s="267"/>
      <c r="AQ148" s="267"/>
      <c r="AR148" s="267"/>
      <c r="AS148" s="267"/>
    </row>
    <row r="149" spans="1:45" ht="14.25" customHeight="1">
      <c r="A149" s="1654"/>
      <c r="B149" s="1696"/>
      <c r="C149" s="1666"/>
      <c r="D149" s="1666"/>
      <c r="E149" s="1666"/>
      <c r="F149" s="1666"/>
      <c r="G149" s="1651"/>
      <c r="H149" s="1617"/>
      <c r="I149" s="334" t="s">
        <v>48</v>
      </c>
      <c r="J149" s="329">
        <f t="shared" ref="J149:U149" si="21">J133*$W$132+J135*$W$134+J137*$W$136+J139*$W$138+J141*$W$140+J143*$W$142+J147*$W$146+J145*$W$144</f>
        <v>0</v>
      </c>
      <c r="K149" s="329">
        <f t="shared" si="21"/>
        <v>0</v>
      </c>
      <c r="L149" s="329">
        <f t="shared" si="21"/>
        <v>0.05</v>
      </c>
      <c r="M149" s="329">
        <f t="shared" si="21"/>
        <v>0.1</v>
      </c>
      <c r="N149" s="329">
        <f t="shared" si="21"/>
        <v>0.15</v>
      </c>
      <c r="O149" s="329">
        <f t="shared" si="21"/>
        <v>0.15</v>
      </c>
      <c r="P149" s="329">
        <f t="shared" si="21"/>
        <v>0.15</v>
      </c>
      <c r="Q149" s="329">
        <f t="shared" si="21"/>
        <v>0.15</v>
      </c>
      <c r="R149" s="329">
        <f t="shared" si="21"/>
        <v>0.15</v>
      </c>
      <c r="S149" s="329">
        <f t="shared" si="21"/>
        <v>0.05</v>
      </c>
      <c r="T149" s="329">
        <f t="shared" si="21"/>
        <v>0.05</v>
      </c>
      <c r="U149" s="329">
        <f t="shared" si="21"/>
        <v>0</v>
      </c>
      <c r="V149" s="826">
        <f t="shared" si="19"/>
        <v>1.0000000000000002</v>
      </c>
      <c r="W149" s="1617"/>
      <c r="X149" s="518">
        <f>+V149*W148</f>
        <v>1.0000000000000002</v>
      </c>
      <c r="Y149" s="1696"/>
      <c r="Z149" s="1666"/>
      <c r="AA149" s="1651"/>
      <c r="AB149" s="1696"/>
      <c r="AC149" s="1666"/>
      <c r="AD149" s="1651"/>
      <c r="AE149" s="1696"/>
      <c r="AF149" s="1666"/>
      <c r="AG149" s="1651"/>
      <c r="AH149" s="1696"/>
      <c r="AI149" s="1666"/>
      <c r="AJ149" s="1841"/>
      <c r="AK149" s="332"/>
      <c r="AL149" s="267"/>
      <c r="AM149" s="267"/>
      <c r="AN149" s="267"/>
      <c r="AO149" s="267"/>
      <c r="AP149" s="267"/>
      <c r="AQ149" s="267"/>
      <c r="AR149" s="267"/>
      <c r="AS149" s="267"/>
    </row>
    <row r="150" spans="1:45" ht="30" customHeight="1">
      <c r="A150" s="2048" t="s">
        <v>107</v>
      </c>
      <c r="B150" s="1664"/>
      <c r="C150" s="261" t="s">
        <v>108</v>
      </c>
      <c r="D150" s="261" t="s">
        <v>109</v>
      </c>
      <c r="E150" s="261" t="s">
        <v>28</v>
      </c>
      <c r="F150" s="261" t="s">
        <v>110</v>
      </c>
      <c r="G150" s="340" t="s">
        <v>111</v>
      </c>
      <c r="H150" s="2080" t="s">
        <v>112</v>
      </c>
      <c r="I150" s="1866"/>
      <c r="J150" s="261" t="s">
        <v>63</v>
      </c>
      <c r="K150" s="261" t="s">
        <v>64</v>
      </c>
      <c r="L150" s="261" t="s">
        <v>65</v>
      </c>
      <c r="M150" s="261" t="s">
        <v>66</v>
      </c>
      <c r="N150" s="261" t="s">
        <v>67</v>
      </c>
      <c r="O150" s="261" t="s">
        <v>68</v>
      </c>
      <c r="P150" s="261" t="s">
        <v>69</v>
      </c>
      <c r="Q150" s="261" t="s">
        <v>70</v>
      </c>
      <c r="R150" s="261" t="s">
        <v>71</v>
      </c>
      <c r="S150" s="261" t="s">
        <v>72</v>
      </c>
      <c r="T150" s="261" t="s">
        <v>73</v>
      </c>
      <c r="U150" s="261" t="s">
        <v>74</v>
      </c>
      <c r="V150" s="770" t="s">
        <v>75</v>
      </c>
      <c r="W150" s="770" t="s">
        <v>76</v>
      </c>
      <c r="X150" s="261" t="s">
        <v>77</v>
      </c>
      <c r="Y150" s="2080" t="s">
        <v>113</v>
      </c>
      <c r="Z150" s="1863"/>
      <c r="AA150" s="1866"/>
      <c r="AB150" s="2080" t="s">
        <v>117</v>
      </c>
      <c r="AC150" s="1863"/>
      <c r="AD150" s="1866"/>
      <c r="AE150" s="2080" t="s">
        <v>427</v>
      </c>
      <c r="AF150" s="1863"/>
      <c r="AG150" s="1866"/>
      <c r="AH150" s="2080" t="s">
        <v>125</v>
      </c>
      <c r="AI150" s="1863"/>
      <c r="AJ150" s="1864"/>
      <c r="AK150" s="267"/>
      <c r="AL150" s="267"/>
      <c r="AM150" s="267"/>
      <c r="AN150" s="267"/>
      <c r="AO150" s="267"/>
      <c r="AP150" s="267"/>
      <c r="AQ150" s="267"/>
      <c r="AR150" s="267"/>
      <c r="AS150" s="267"/>
    </row>
    <row r="151" spans="1:45" ht="30" customHeight="1">
      <c r="A151" s="1796"/>
      <c r="B151" s="1713"/>
      <c r="C151" s="2091" t="s">
        <v>1670</v>
      </c>
      <c r="D151" s="2191" t="s">
        <v>2058</v>
      </c>
      <c r="E151" s="2122">
        <v>5</v>
      </c>
      <c r="F151" s="2191" t="s">
        <v>2059</v>
      </c>
      <c r="G151" s="2046" t="s">
        <v>300</v>
      </c>
      <c r="H151" s="2041" t="s">
        <v>47</v>
      </c>
      <c r="I151" s="1701"/>
      <c r="J151" s="807"/>
      <c r="K151" s="807"/>
      <c r="L151" s="807"/>
      <c r="M151" s="807"/>
      <c r="N151" s="807">
        <v>2</v>
      </c>
      <c r="O151" s="807"/>
      <c r="P151" s="807"/>
      <c r="Q151" s="807">
        <v>2</v>
      </c>
      <c r="R151" s="807"/>
      <c r="S151" s="807"/>
      <c r="T151" s="807">
        <v>1</v>
      </c>
      <c r="U151" s="807"/>
      <c r="V151" s="828">
        <f t="shared" ref="V151:V152" si="22">SUM(J151:U151)</f>
        <v>5</v>
      </c>
      <c r="W151" s="2084">
        <v>0.1</v>
      </c>
      <c r="X151" s="273">
        <f>+(V151/V151)*W151</f>
        <v>0.1</v>
      </c>
      <c r="Y151" s="2206" t="s">
        <v>2061</v>
      </c>
      <c r="Z151" s="1720"/>
      <c r="AA151" s="1721"/>
      <c r="AB151" s="2073" t="s">
        <v>2062</v>
      </c>
      <c r="AC151" s="1720"/>
      <c r="AD151" s="1721"/>
      <c r="AE151" s="2073" t="s">
        <v>2063</v>
      </c>
      <c r="AF151" s="1720"/>
      <c r="AG151" s="1721"/>
      <c r="AH151" s="2073" t="s">
        <v>2064</v>
      </c>
      <c r="AI151" s="1720"/>
      <c r="AJ151" s="1872"/>
      <c r="AK151" s="267"/>
      <c r="AL151" s="267"/>
      <c r="AM151" s="267"/>
      <c r="AN151" s="267"/>
      <c r="AO151" s="267"/>
      <c r="AP151" s="267"/>
      <c r="AQ151" s="267"/>
      <c r="AR151" s="267"/>
      <c r="AS151" s="267"/>
    </row>
    <row r="152" spans="1:45" ht="30" customHeight="1">
      <c r="A152" s="2062"/>
      <c r="B152" s="1648"/>
      <c r="C152" s="1619"/>
      <c r="D152" s="1619"/>
      <c r="E152" s="1619"/>
      <c r="F152" s="1619"/>
      <c r="G152" s="1619"/>
      <c r="H152" s="2081" t="s">
        <v>78</v>
      </c>
      <c r="I152" s="1648"/>
      <c r="J152" s="883"/>
      <c r="K152" s="883"/>
      <c r="L152" s="883"/>
      <c r="M152" s="883"/>
      <c r="N152" s="810">
        <v>2</v>
      </c>
      <c r="O152" s="883"/>
      <c r="P152" s="883"/>
      <c r="Q152" s="810">
        <v>2</v>
      </c>
      <c r="R152" s="883"/>
      <c r="S152" s="883"/>
      <c r="T152" s="810">
        <v>1</v>
      </c>
      <c r="U152" s="883"/>
      <c r="V152" s="658">
        <f t="shared" si="22"/>
        <v>5</v>
      </c>
      <c r="W152" s="1619"/>
      <c r="X152" s="273">
        <f>+V152/V151*W151</f>
        <v>0.1</v>
      </c>
      <c r="Y152" s="1679"/>
      <c r="Z152" s="1722"/>
      <c r="AA152" s="1648"/>
      <c r="AB152" s="1679"/>
      <c r="AC152" s="1722"/>
      <c r="AD152" s="1648"/>
      <c r="AE152" s="1679"/>
      <c r="AF152" s="1722"/>
      <c r="AG152" s="1648"/>
      <c r="AH152" s="1679"/>
      <c r="AI152" s="1722"/>
      <c r="AJ152" s="2067"/>
      <c r="AK152" s="267"/>
      <c r="AL152" s="267"/>
      <c r="AM152" s="267"/>
      <c r="AN152" s="267"/>
      <c r="AO152" s="267"/>
      <c r="AP152" s="267"/>
      <c r="AQ152" s="267"/>
      <c r="AR152" s="267"/>
      <c r="AS152" s="267"/>
    </row>
    <row r="153" spans="1:45" ht="14.25" customHeight="1">
      <c r="A153" s="2063" t="s">
        <v>2069</v>
      </c>
      <c r="B153" s="2047" t="s">
        <v>34</v>
      </c>
      <c r="C153" s="1700"/>
      <c r="D153" s="1700"/>
      <c r="E153" s="1700"/>
      <c r="F153" s="1700"/>
      <c r="G153" s="1700"/>
      <c r="H153" s="1700"/>
      <c r="I153" s="1700"/>
      <c r="J153" s="1700"/>
      <c r="K153" s="1700"/>
      <c r="L153" s="1700"/>
      <c r="M153" s="1700"/>
      <c r="N153" s="1700"/>
      <c r="O153" s="1700"/>
      <c r="P153" s="1700"/>
      <c r="Q153" s="1700"/>
      <c r="R153" s="1700"/>
      <c r="S153" s="1700"/>
      <c r="T153" s="1700"/>
      <c r="U153" s="1700"/>
      <c r="V153" s="1700"/>
      <c r="W153" s="1700"/>
      <c r="X153" s="1700"/>
      <c r="Y153" s="1700"/>
      <c r="Z153" s="1700"/>
      <c r="AA153" s="1700"/>
      <c r="AB153" s="1700"/>
      <c r="AC153" s="1700"/>
      <c r="AD153" s="1700"/>
      <c r="AE153" s="1700"/>
      <c r="AF153" s="1700"/>
      <c r="AG153" s="1700"/>
      <c r="AH153" s="1700"/>
      <c r="AI153" s="1700"/>
      <c r="AJ153" s="1874"/>
      <c r="AK153" s="267"/>
      <c r="AL153" s="267"/>
      <c r="AM153" s="267"/>
      <c r="AN153" s="267"/>
      <c r="AO153" s="267"/>
      <c r="AP153" s="267"/>
      <c r="AQ153" s="267"/>
      <c r="AR153" s="267"/>
      <c r="AS153" s="267"/>
    </row>
    <row r="154" spans="1:45" ht="30.75" customHeight="1">
      <c r="A154" s="1653"/>
      <c r="B154" s="2029">
        <v>1</v>
      </c>
      <c r="C154" s="2057" t="s">
        <v>2072</v>
      </c>
      <c r="D154" s="1720"/>
      <c r="E154" s="1720"/>
      <c r="F154" s="1720"/>
      <c r="G154" s="1721"/>
      <c r="H154" s="2064" t="s">
        <v>79</v>
      </c>
      <c r="I154" s="286" t="s">
        <v>47</v>
      </c>
      <c r="J154" s="842"/>
      <c r="K154" s="844">
        <v>0.4</v>
      </c>
      <c r="L154" s="842"/>
      <c r="M154" s="842"/>
      <c r="N154" s="844">
        <v>0.4</v>
      </c>
      <c r="O154" s="842"/>
      <c r="P154" s="842"/>
      <c r="Q154" s="884">
        <v>0.2</v>
      </c>
      <c r="R154" s="842"/>
      <c r="S154" s="842"/>
      <c r="T154" s="842"/>
      <c r="U154" s="842"/>
      <c r="V154" s="778">
        <f t="shared" ref="V154:V169" si="23">SUM(J154:U154)</f>
        <v>1</v>
      </c>
      <c r="W154" s="2088">
        <v>0.3</v>
      </c>
      <c r="X154" s="512">
        <f>V154*W154</f>
        <v>0.3</v>
      </c>
      <c r="Y154" s="2138" t="s">
        <v>2076</v>
      </c>
      <c r="Z154" s="1720"/>
      <c r="AA154" s="1721"/>
      <c r="AB154" s="2216" t="s">
        <v>2077</v>
      </c>
      <c r="AC154" s="1720"/>
      <c r="AD154" s="1721"/>
      <c r="AE154" s="2202" t="s">
        <v>2078</v>
      </c>
      <c r="AF154" s="1720"/>
      <c r="AG154" s="1721"/>
      <c r="AH154" s="2028"/>
      <c r="AI154" s="1720"/>
      <c r="AJ154" s="1872"/>
      <c r="AK154" s="267"/>
      <c r="AL154" s="267"/>
      <c r="AM154" s="267"/>
      <c r="AN154" s="267"/>
      <c r="AO154" s="267"/>
      <c r="AP154" s="267"/>
      <c r="AQ154" s="267"/>
      <c r="AR154" s="267"/>
      <c r="AS154" s="267"/>
    </row>
    <row r="155" spans="1:45" ht="30.75" customHeight="1">
      <c r="A155" s="1653"/>
      <c r="B155" s="1619"/>
      <c r="C155" s="1679"/>
      <c r="D155" s="1722"/>
      <c r="E155" s="1722"/>
      <c r="F155" s="1722"/>
      <c r="G155" s="1648"/>
      <c r="H155" s="2065"/>
      <c r="I155" s="293" t="s">
        <v>48</v>
      </c>
      <c r="J155" s="842"/>
      <c r="K155" s="845">
        <v>0.4</v>
      </c>
      <c r="L155" s="842"/>
      <c r="M155" s="842"/>
      <c r="N155" s="845">
        <v>0.4</v>
      </c>
      <c r="O155" s="842"/>
      <c r="P155" s="842"/>
      <c r="Q155" s="845">
        <v>0.2</v>
      </c>
      <c r="R155" s="842"/>
      <c r="S155" s="842"/>
      <c r="T155" s="842"/>
      <c r="U155" s="842"/>
      <c r="V155" s="780">
        <f t="shared" si="23"/>
        <v>1</v>
      </c>
      <c r="W155" s="1619"/>
      <c r="X155" s="510">
        <f>+V155*W154</f>
        <v>0.3</v>
      </c>
      <c r="Y155" s="1679"/>
      <c r="Z155" s="1722"/>
      <c r="AA155" s="1648"/>
      <c r="AB155" s="1679"/>
      <c r="AC155" s="1722"/>
      <c r="AD155" s="1648"/>
      <c r="AE155" s="1679"/>
      <c r="AF155" s="1722"/>
      <c r="AG155" s="1648"/>
      <c r="AH155" s="1679"/>
      <c r="AI155" s="1722"/>
      <c r="AJ155" s="2067"/>
      <c r="AK155" s="267"/>
      <c r="AL155" s="267"/>
      <c r="AM155" s="267"/>
      <c r="AN155" s="267"/>
      <c r="AO155" s="267"/>
      <c r="AP155" s="267"/>
      <c r="AQ155" s="267"/>
      <c r="AR155" s="267"/>
      <c r="AS155" s="267"/>
    </row>
    <row r="156" spans="1:45" ht="30.75" customHeight="1">
      <c r="A156" s="1653"/>
      <c r="B156" s="2029">
        <v>2</v>
      </c>
      <c r="C156" s="2057" t="s">
        <v>2081</v>
      </c>
      <c r="D156" s="1720"/>
      <c r="E156" s="1720"/>
      <c r="F156" s="1720"/>
      <c r="G156" s="1721"/>
      <c r="H156" s="2064" t="s">
        <v>79</v>
      </c>
      <c r="I156" s="286" t="s">
        <v>47</v>
      </c>
      <c r="J156" s="842"/>
      <c r="K156" s="842"/>
      <c r="L156" s="844">
        <v>0.4</v>
      </c>
      <c r="M156" s="842"/>
      <c r="N156" s="842"/>
      <c r="O156" s="844">
        <v>0.4</v>
      </c>
      <c r="P156" s="842"/>
      <c r="Q156" s="842"/>
      <c r="R156" s="844">
        <v>0.2</v>
      </c>
      <c r="S156" s="842"/>
      <c r="T156" s="842"/>
      <c r="U156" s="842"/>
      <c r="V156" s="778">
        <f t="shared" si="23"/>
        <v>1</v>
      </c>
      <c r="W156" s="2088">
        <v>0.3</v>
      </c>
      <c r="X156" s="512">
        <f>V156*W156</f>
        <v>0.3</v>
      </c>
      <c r="Y156" s="2138" t="s">
        <v>2082</v>
      </c>
      <c r="Z156" s="1720"/>
      <c r="AA156" s="1721"/>
      <c r="AB156" s="2207" t="s">
        <v>2083</v>
      </c>
      <c r="AC156" s="1720"/>
      <c r="AD156" s="1721"/>
      <c r="AE156" s="2138" t="s">
        <v>2084</v>
      </c>
      <c r="AF156" s="1720"/>
      <c r="AG156" s="1720"/>
      <c r="AH156" s="2028"/>
      <c r="AI156" s="1720"/>
      <c r="AJ156" s="1872"/>
      <c r="AK156" s="267"/>
      <c r="AL156" s="267"/>
      <c r="AM156" s="267"/>
      <c r="AN156" s="267"/>
      <c r="AO156" s="267"/>
      <c r="AP156" s="267"/>
      <c r="AQ156" s="267"/>
      <c r="AR156" s="267"/>
      <c r="AS156" s="267"/>
    </row>
    <row r="157" spans="1:45" ht="30.75" customHeight="1">
      <c r="A157" s="1653"/>
      <c r="B157" s="1619"/>
      <c r="C157" s="1679"/>
      <c r="D157" s="1722"/>
      <c r="E157" s="1722"/>
      <c r="F157" s="1722"/>
      <c r="G157" s="1648"/>
      <c r="H157" s="2065"/>
      <c r="I157" s="293" t="s">
        <v>48</v>
      </c>
      <c r="J157" s="842"/>
      <c r="K157" s="842"/>
      <c r="L157" s="845">
        <v>0.4</v>
      </c>
      <c r="M157" s="842"/>
      <c r="N157" s="842"/>
      <c r="O157" s="845">
        <v>0.4</v>
      </c>
      <c r="P157" s="842"/>
      <c r="Q157" s="842"/>
      <c r="R157" s="845">
        <v>0.2</v>
      </c>
      <c r="S157" s="842"/>
      <c r="T157" s="842"/>
      <c r="U157" s="842"/>
      <c r="V157" s="780">
        <f t="shared" si="23"/>
        <v>1</v>
      </c>
      <c r="W157" s="1619"/>
      <c r="X157" s="510">
        <f>+V157*W156</f>
        <v>0.3</v>
      </c>
      <c r="Y157" s="1679"/>
      <c r="Z157" s="1722"/>
      <c r="AA157" s="1648"/>
      <c r="AB157" s="1679"/>
      <c r="AC157" s="1722"/>
      <c r="AD157" s="1648"/>
      <c r="AE157" s="1678"/>
      <c r="AF157" s="1715"/>
      <c r="AG157" s="1715"/>
      <c r="AH157" s="1679"/>
      <c r="AI157" s="1722"/>
      <c r="AJ157" s="2067"/>
      <c r="AK157" s="267"/>
      <c r="AL157" s="267"/>
      <c r="AM157" s="267"/>
      <c r="AN157" s="267"/>
      <c r="AO157" s="267"/>
      <c r="AP157" s="267"/>
      <c r="AQ157" s="267"/>
      <c r="AR157" s="267"/>
      <c r="AS157" s="267"/>
    </row>
    <row r="158" spans="1:45" ht="30.75" customHeight="1">
      <c r="A158" s="1653"/>
      <c r="B158" s="2029">
        <v>3</v>
      </c>
      <c r="C158" s="2057" t="s">
        <v>2089</v>
      </c>
      <c r="D158" s="1720"/>
      <c r="E158" s="1720"/>
      <c r="F158" s="1720"/>
      <c r="G158" s="1721"/>
      <c r="H158" s="2064" t="s">
        <v>79</v>
      </c>
      <c r="I158" s="286" t="s">
        <v>47</v>
      </c>
      <c r="J158" s="842"/>
      <c r="K158" s="842"/>
      <c r="L158" s="842"/>
      <c r="M158" s="844">
        <v>0.4</v>
      </c>
      <c r="N158" s="842"/>
      <c r="O158" s="842"/>
      <c r="P158" s="844">
        <v>0.4</v>
      </c>
      <c r="Q158" s="842"/>
      <c r="R158" s="842"/>
      <c r="S158" s="844">
        <v>0.2</v>
      </c>
      <c r="T158" s="842"/>
      <c r="U158" s="842"/>
      <c r="V158" s="778">
        <f t="shared" si="23"/>
        <v>1</v>
      </c>
      <c r="W158" s="2088">
        <v>0.2</v>
      </c>
      <c r="X158" s="512">
        <f>V158*W158</f>
        <v>0.2</v>
      </c>
      <c r="Y158" s="2028"/>
      <c r="Z158" s="1720"/>
      <c r="AA158" s="1721"/>
      <c r="AB158" s="2207" t="s">
        <v>2091</v>
      </c>
      <c r="AC158" s="1720"/>
      <c r="AD158" s="1721"/>
      <c r="AE158" s="2203" t="s">
        <v>2092</v>
      </c>
      <c r="AF158" s="1720"/>
      <c r="AG158" s="1721"/>
      <c r="AH158" s="2026" t="s">
        <v>2093</v>
      </c>
      <c r="AI158" s="1720"/>
      <c r="AJ158" s="1872"/>
      <c r="AK158" s="267"/>
      <c r="AL158" s="267"/>
      <c r="AM158" s="267"/>
      <c r="AN158" s="267"/>
      <c r="AO158" s="267"/>
      <c r="AP158" s="267"/>
      <c r="AQ158" s="267"/>
      <c r="AR158" s="267"/>
      <c r="AS158" s="267"/>
    </row>
    <row r="159" spans="1:45" ht="30.75" customHeight="1">
      <c r="A159" s="1653"/>
      <c r="B159" s="1619"/>
      <c r="C159" s="1679"/>
      <c r="D159" s="1722"/>
      <c r="E159" s="1722"/>
      <c r="F159" s="1722"/>
      <c r="G159" s="1648"/>
      <c r="H159" s="2065"/>
      <c r="I159" s="293" t="s">
        <v>48</v>
      </c>
      <c r="J159" s="842"/>
      <c r="K159" s="842"/>
      <c r="L159" s="842"/>
      <c r="M159" s="845">
        <v>0.4</v>
      </c>
      <c r="N159" s="842"/>
      <c r="O159" s="842"/>
      <c r="P159" s="845">
        <v>0.4</v>
      </c>
      <c r="Q159" s="842"/>
      <c r="R159" s="842"/>
      <c r="S159" s="845">
        <v>0.2</v>
      </c>
      <c r="T159" s="842"/>
      <c r="U159" s="842"/>
      <c r="V159" s="780">
        <f t="shared" si="23"/>
        <v>1</v>
      </c>
      <c r="W159" s="1619"/>
      <c r="X159" s="510">
        <f>+V159*W158</f>
        <v>0.2</v>
      </c>
      <c r="Y159" s="1679"/>
      <c r="Z159" s="1722"/>
      <c r="AA159" s="1648"/>
      <c r="AB159" s="1679"/>
      <c r="AC159" s="1722"/>
      <c r="AD159" s="1648"/>
      <c r="AE159" s="1679"/>
      <c r="AF159" s="1722"/>
      <c r="AG159" s="1648"/>
      <c r="AH159" s="1679"/>
      <c r="AI159" s="1722"/>
      <c r="AJ159" s="2067"/>
      <c r="AK159" s="267"/>
      <c r="AL159" s="267"/>
      <c r="AM159" s="267"/>
      <c r="AN159" s="267"/>
      <c r="AO159" s="267"/>
      <c r="AP159" s="267"/>
      <c r="AQ159" s="267"/>
      <c r="AR159" s="267"/>
      <c r="AS159" s="267"/>
    </row>
    <row r="160" spans="1:45" ht="30.75" customHeight="1">
      <c r="A160" s="1653"/>
      <c r="B160" s="2029">
        <v>4</v>
      </c>
      <c r="C160" s="2057" t="s">
        <v>2094</v>
      </c>
      <c r="D160" s="1720"/>
      <c r="E160" s="1720"/>
      <c r="F160" s="1720"/>
      <c r="G160" s="1721"/>
      <c r="H160" s="2064" t="s">
        <v>79</v>
      </c>
      <c r="I160" s="286" t="s">
        <v>47</v>
      </c>
      <c r="J160" s="842"/>
      <c r="K160" s="842"/>
      <c r="L160" s="842"/>
      <c r="M160" s="842"/>
      <c r="N160" s="844">
        <v>0.35</v>
      </c>
      <c r="O160" s="842"/>
      <c r="P160" s="842"/>
      <c r="Q160" s="844">
        <v>0.35</v>
      </c>
      <c r="R160" s="842"/>
      <c r="S160" s="842"/>
      <c r="T160" s="844">
        <v>0.3</v>
      </c>
      <c r="U160" s="842"/>
      <c r="V160" s="778">
        <f t="shared" si="23"/>
        <v>1</v>
      </c>
      <c r="W160" s="2088">
        <v>0.05</v>
      </c>
      <c r="X160" s="512">
        <f>V160*W160</f>
        <v>0.05</v>
      </c>
      <c r="Y160" s="2028"/>
      <c r="Z160" s="1720"/>
      <c r="AA160" s="1721"/>
      <c r="AB160" s="2207" t="s">
        <v>2095</v>
      </c>
      <c r="AC160" s="1720"/>
      <c r="AD160" s="1721"/>
      <c r="AE160" s="2203" t="s">
        <v>2096</v>
      </c>
      <c r="AF160" s="1720"/>
      <c r="AG160" s="1721"/>
      <c r="AH160" s="2202" t="s">
        <v>2097</v>
      </c>
      <c r="AI160" s="1720"/>
      <c r="AJ160" s="1872"/>
      <c r="AK160" s="267"/>
      <c r="AL160" s="267"/>
      <c r="AM160" s="267"/>
      <c r="AN160" s="267"/>
      <c r="AO160" s="267"/>
      <c r="AP160" s="267"/>
      <c r="AQ160" s="267"/>
      <c r="AR160" s="267"/>
      <c r="AS160" s="267"/>
    </row>
    <row r="161" spans="1:45" ht="30.75" customHeight="1">
      <c r="A161" s="1653"/>
      <c r="B161" s="1619"/>
      <c r="C161" s="1679"/>
      <c r="D161" s="1722"/>
      <c r="E161" s="1722"/>
      <c r="F161" s="1722"/>
      <c r="G161" s="1648"/>
      <c r="H161" s="2065"/>
      <c r="I161" s="293" t="s">
        <v>48</v>
      </c>
      <c r="J161" s="842"/>
      <c r="K161" s="842"/>
      <c r="L161" s="842"/>
      <c r="M161" s="842"/>
      <c r="N161" s="845">
        <v>0.35</v>
      </c>
      <c r="O161" s="842"/>
      <c r="P161" s="842"/>
      <c r="Q161" s="845">
        <v>0.35</v>
      </c>
      <c r="R161" s="842"/>
      <c r="S161" s="842"/>
      <c r="T161" s="845">
        <v>0.3</v>
      </c>
      <c r="U161" s="842"/>
      <c r="V161" s="780">
        <f t="shared" si="23"/>
        <v>1</v>
      </c>
      <c r="W161" s="1619"/>
      <c r="X161" s="510">
        <f>+V161*W160</f>
        <v>0.05</v>
      </c>
      <c r="Y161" s="1679"/>
      <c r="Z161" s="1722"/>
      <c r="AA161" s="1648"/>
      <c r="AB161" s="1679"/>
      <c r="AC161" s="1722"/>
      <c r="AD161" s="1648"/>
      <c r="AE161" s="1679"/>
      <c r="AF161" s="1722"/>
      <c r="AG161" s="1648"/>
      <c r="AH161" s="1679"/>
      <c r="AI161" s="1722"/>
      <c r="AJ161" s="2067"/>
      <c r="AK161" s="267"/>
      <c r="AL161" s="267"/>
      <c r="AM161" s="267"/>
      <c r="AN161" s="267"/>
      <c r="AO161" s="267"/>
      <c r="AP161" s="267"/>
      <c r="AQ161" s="267"/>
      <c r="AR161" s="267"/>
      <c r="AS161" s="267"/>
    </row>
    <row r="162" spans="1:45" ht="30.75" customHeight="1">
      <c r="A162" s="1653"/>
      <c r="B162" s="2029">
        <v>5</v>
      </c>
      <c r="C162" s="2057" t="s">
        <v>2098</v>
      </c>
      <c r="D162" s="1720"/>
      <c r="E162" s="1720"/>
      <c r="F162" s="1720"/>
      <c r="G162" s="1721"/>
      <c r="H162" s="2064" t="s">
        <v>79</v>
      </c>
      <c r="I162" s="286" t="s">
        <v>47</v>
      </c>
      <c r="J162" s="842"/>
      <c r="K162" s="842"/>
      <c r="L162" s="842"/>
      <c r="M162" s="842"/>
      <c r="N162" s="844">
        <v>0.35</v>
      </c>
      <c r="O162" s="842"/>
      <c r="P162" s="842"/>
      <c r="Q162" s="844">
        <v>0.35</v>
      </c>
      <c r="R162" s="842"/>
      <c r="S162" s="842"/>
      <c r="T162" s="844">
        <v>0.3</v>
      </c>
      <c r="U162" s="842"/>
      <c r="V162" s="778">
        <f t="shared" si="23"/>
        <v>1</v>
      </c>
      <c r="W162" s="2088">
        <v>0.15</v>
      </c>
      <c r="X162" s="512">
        <f>V162*W162</f>
        <v>0.15</v>
      </c>
      <c r="Y162" s="2028"/>
      <c r="Z162" s="1720"/>
      <c r="AA162" s="1721"/>
      <c r="AB162" s="2207" t="s">
        <v>2099</v>
      </c>
      <c r="AC162" s="1720"/>
      <c r="AD162" s="1721"/>
      <c r="AE162" s="2203" t="s">
        <v>2100</v>
      </c>
      <c r="AF162" s="1720"/>
      <c r="AG162" s="1721"/>
      <c r="AH162" s="2026" t="s">
        <v>2101</v>
      </c>
      <c r="AI162" s="1720"/>
      <c r="AJ162" s="1872"/>
      <c r="AK162" s="267"/>
      <c r="AL162" s="267"/>
      <c r="AM162" s="267"/>
      <c r="AN162" s="267"/>
      <c r="AO162" s="267"/>
      <c r="AP162" s="267"/>
      <c r="AQ162" s="267"/>
      <c r="AR162" s="267"/>
      <c r="AS162" s="267"/>
    </row>
    <row r="163" spans="1:45" ht="30.75" customHeight="1">
      <c r="A163" s="1653"/>
      <c r="B163" s="1619"/>
      <c r="C163" s="1679"/>
      <c r="D163" s="1722"/>
      <c r="E163" s="1722"/>
      <c r="F163" s="1722"/>
      <c r="G163" s="1648"/>
      <c r="H163" s="2065"/>
      <c r="I163" s="293" t="s">
        <v>48</v>
      </c>
      <c r="J163" s="842"/>
      <c r="K163" s="842"/>
      <c r="L163" s="842"/>
      <c r="M163" s="842"/>
      <c r="N163" s="845">
        <v>0.35</v>
      </c>
      <c r="O163" s="842"/>
      <c r="P163" s="842"/>
      <c r="Q163" s="845">
        <v>0.35</v>
      </c>
      <c r="R163" s="842"/>
      <c r="S163" s="842"/>
      <c r="T163" s="845">
        <v>0.3</v>
      </c>
      <c r="U163" s="842"/>
      <c r="V163" s="780">
        <f t="shared" si="23"/>
        <v>1</v>
      </c>
      <c r="W163" s="1619"/>
      <c r="X163" s="510">
        <f>+V163*W162</f>
        <v>0.15</v>
      </c>
      <c r="Y163" s="1679"/>
      <c r="Z163" s="1722"/>
      <c r="AA163" s="1648"/>
      <c r="AB163" s="1679"/>
      <c r="AC163" s="1722"/>
      <c r="AD163" s="1648"/>
      <c r="AE163" s="1679"/>
      <c r="AF163" s="1722"/>
      <c r="AG163" s="1648"/>
      <c r="AH163" s="1679"/>
      <c r="AI163" s="1722"/>
      <c r="AJ163" s="2067"/>
      <c r="AK163" s="267"/>
      <c r="AL163" s="267"/>
      <c r="AM163" s="267"/>
      <c r="AN163" s="267"/>
      <c r="AO163" s="267"/>
      <c r="AP163" s="267"/>
      <c r="AQ163" s="267"/>
      <c r="AR163" s="267"/>
      <c r="AS163" s="267"/>
    </row>
    <row r="164" spans="1:45" ht="14.25" hidden="1" customHeight="1">
      <c r="A164" s="1653"/>
      <c r="B164" s="2028">
        <v>6</v>
      </c>
      <c r="C164" s="2057"/>
      <c r="D164" s="1720"/>
      <c r="E164" s="1720"/>
      <c r="F164" s="1720"/>
      <c r="G164" s="1721"/>
      <c r="H164" s="2042" t="s">
        <v>79</v>
      </c>
      <c r="I164" s="286" t="s">
        <v>47</v>
      </c>
      <c r="J164" s="376"/>
      <c r="K164" s="886"/>
      <c r="L164" s="376"/>
      <c r="M164" s="376"/>
      <c r="N164" s="376"/>
      <c r="O164" s="376"/>
      <c r="P164" s="376"/>
      <c r="Q164" s="376"/>
      <c r="R164" s="376"/>
      <c r="S164" s="376"/>
      <c r="T164" s="376"/>
      <c r="U164" s="376"/>
      <c r="V164" s="778">
        <f t="shared" si="23"/>
        <v>0</v>
      </c>
      <c r="W164" s="2088"/>
      <c r="X164" s="512">
        <f>V164*W164</f>
        <v>0</v>
      </c>
      <c r="Y164" s="2028"/>
      <c r="Z164" s="1720"/>
      <c r="AA164" s="1721"/>
      <c r="AB164" s="2028"/>
      <c r="AC164" s="1720"/>
      <c r="AD164" s="1721"/>
      <c r="AE164" s="2028"/>
      <c r="AF164" s="1720"/>
      <c r="AG164" s="1721"/>
      <c r="AH164" s="2028"/>
      <c r="AI164" s="1720"/>
      <c r="AJ164" s="1872"/>
      <c r="AK164" s="267"/>
      <c r="AL164" s="267"/>
      <c r="AM164" s="267"/>
      <c r="AN164" s="267"/>
      <c r="AO164" s="267"/>
      <c r="AP164" s="267"/>
      <c r="AQ164" s="267"/>
      <c r="AR164" s="267"/>
      <c r="AS164" s="267"/>
    </row>
    <row r="165" spans="1:45" ht="14.25" hidden="1" customHeight="1">
      <c r="A165" s="1653"/>
      <c r="B165" s="1679"/>
      <c r="C165" s="1679"/>
      <c r="D165" s="1722"/>
      <c r="E165" s="1722"/>
      <c r="F165" s="1722"/>
      <c r="G165" s="1648"/>
      <c r="H165" s="2043"/>
      <c r="I165" s="293" t="s">
        <v>48</v>
      </c>
      <c r="J165" s="376"/>
      <c r="K165" s="376"/>
      <c r="L165" s="376"/>
      <c r="M165" s="376"/>
      <c r="N165" s="376"/>
      <c r="O165" s="376"/>
      <c r="P165" s="376"/>
      <c r="Q165" s="376"/>
      <c r="R165" s="376"/>
      <c r="S165" s="376"/>
      <c r="T165" s="376"/>
      <c r="U165" s="376"/>
      <c r="V165" s="779">
        <f t="shared" si="23"/>
        <v>0</v>
      </c>
      <c r="W165" s="1619"/>
      <c r="X165" s="510">
        <f>+V165*W164</f>
        <v>0</v>
      </c>
      <c r="Y165" s="1679"/>
      <c r="Z165" s="1722"/>
      <c r="AA165" s="1648"/>
      <c r="AB165" s="1679"/>
      <c r="AC165" s="1722"/>
      <c r="AD165" s="1648"/>
      <c r="AE165" s="1679"/>
      <c r="AF165" s="1722"/>
      <c r="AG165" s="1648"/>
      <c r="AH165" s="1679"/>
      <c r="AI165" s="1722"/>
      <c r="AJ165" s="2067"/>
      <c r="AK165" s="267"/>
      <c r="AL165" s="267"/>
      <c r="AM165" s="267"/>
      <c r="AN165" s="267"/>
      <c r="AO165" s="267"/>
      <c r="AP165" s="267"/>
      <c r="AQ165" s="267"/>
      <c r="AR165" s="267"/>
      <c r="AS165" s="267"/>
    </row>
    <row r="166" spans="1:45" ht="14.25" hidden="1" customHeight="1">
      <c r="A166" s="1653"/>
      <c r="B166" s="2028">
        <v>7</v>
      </c>
      <c r="C166" s="2057"/>
      <c r="D166" s="1720"/>
      <c r="E166" s="1720"/>
      <c r="F166" s="1720"/>
      <c r="G166" s="1721"/>
      <c r="H166" s="2042" t="s">
        <v>79</v>
      </c>
      <c r="I166" s="286" t="s">
        <v>47</v>
      </c>
      <c r="J166" s="376"/>
      <c r="K166" s="376"/>
      <c r="L166" s="376"/>
      <c r="M166" s="376"/>
      <c r="N166" s="376"/>
      <c r="O166" s="376"/>
      <c r="P166" s="376"/>
      <c r="Q166" s="376"/>
      <c r="R166" s="376"/>
      <c r="S166" s="376"/>
      <c r="T166" s="376"/>
      <c r="U166" s="376"/>
      <c r="V166" s="778">
        <f t="shared" si="23"/>
        <v>0</v>
      </c>
      <c r="W166" s="2088"/>
      <c r="X166" s="512">
        <f>V166*W166</f>
        <v>0</v>
      </c>
      <c r="Y166" s="2028"/>
      <c r="Z166" s="1720"/>
      <c r="AA166" s="1721"/>
      <c r="AB166" s="2028"/>
      <c r="AC166" s="1720"/>
      <c r="AD166" s="1721"/>
      <c r="AE166" s="2028"/>
      <c r="AF166" s="1720"/>
      <c r="AG166" s="1721"/>
      <c r="AH166" s="2028"/>
      <c r="AI166" s="1720"/>
      <c r="AJ166" s="1872"/>
      <c r="AK166" s="267"/>
      <c r="AL166" s="267"/>
      <c r="AM166" s="267"/>
      <c r="AN166" s="267"/>
      <c r="AO166" s="267"/>
      <c r="AP166" s="267"/>
      <c r="AQ166" s="267"/>
      <c r="AR166" s="267"/>
      <c r="AS166" s="267"/>
    </row>
    <row r="167" spans="1:45" ht="14.25" hidden="1" customHeight="1">
      <c r="A167" s="1653"/>
      <c r="B167" s="1678"/>
      <c r="C167" s="1679"/>
      <c r="D167" s="1722"/>
      <c r="E167" s="1722"/>
      <c r="F167" s="1722"/>
      <c r="G167" s="1648"/>
      <c r="H167" s="2079"/>
      <c r="I167" s="321" t="s">
        <v>48</v>
      </c>
      <c r="J167" s="317"/>
      <c r="K167" s="317"/>
      <c r="L167" s="317"/>
      <c r="M167" s="317"/>
      <c r="N167" s="317"/>
      <c r="O167" s="317"/>
      <c r="P167" s="317"/>
      <c r="Q167" s="317"/>
      <c r="R167" s="317"/>
      <c r="S167" s="317"/>
      <c r="T167" s="317"/>
      <c r="U167" s="317"/>
      <c r="V167" s="819">
        <f t="shared" si="23"/>
        <v>0</v>
      </c>
      <c r="W167" s="2078"/>
      <c r="X167" s="517">
        <f>+V167*W166</f>
        <v>0</v>
      </c>
      <c r="Y167" s="1679"/>
      <c r="Z167" s="1722"/>
      <c r="AA167" s="1648"/>
      <c r="AB167" s="1679"/>
      <c r="AC167" s="1722"/>
      <c r="AD167" s="1648"/>
      <c r="AE167" s="1679"/>
      <c r="AF167" s="1722"/>
      <c r="AG167" s="1648"/>
      <c r="AH167" s="1679"/>
      <c r="AI167" s="1722"/>
      <c r="AJ167" s="2067"/>
      <c r="AK167" s="267"/>
      <c r="AL167" s="267"/>
      <c r="AM167" s="267"/>
      <c r="AN167" s="267"/>
      <c r="AO167" s="267"/>
      <c r="AP167" s="267"/>
      <c r="AQ167" s="267"/>
      <c r="AR167" s="267"/>
      <c r="AS167" s="267"/>
    </row>
    <row r="168" spans="1:45" ht="14.25" customHeight="1">
      <c r="A168" s="1653"/>
      <c r="B168" s="2060" t="s">
        <v>103</v>
      </c>
      <c r="C168" s="1720"/>
      <c r="D168" s="1720"/>
      <c r="E168" s="1720"/>
      <c r="F168" s="1720"/>
      <c r="G168" s="1721"/>
      <c r="H168" s="2083" t="s">
        <v>79</v>
      </c>
      <c r="I168" s="326" t="s">
        <v>47</v>
      </c>
      <c r="J168" s="329">
        <f t="shared" ref="J168:U168" si="24">+J154*$W$154+J156*$W$156+J158*$W$158+J160*$W$160+J162*$W$162+J164*$W$164+J166*$W$166</f>
        <v>0</v>
      </c>
      <c r="K168" s="329">
        <f t="shared" si="24"/>
        <v>0.12</v>
      </c>
      <c r="L168" s="329">
        <f t="shared" si="24"/>
        <v>0.12</v>
      </c>
      <c r="M168" s="329">
        <f t="shared" si="24"/>
        <v>8.0000000000000016E-2</v>
      </c>
      <c r="N168" s="329">
        <f t="shared" si="24"/>
        <v>0.18999999999999997</v>
      </c>
      <c r="O168" s="329">
        <f t="shared" si="24"/>
        <v>0.12</v>
      </c>
      <c r="P168" s="329">
        <f t="shared" si="24"/>
        <v>8.0000000000000016E-2</v>
      </c>
      <c r="Q168" s="329">
        <f t="shared" si="24"/>
        <v>0.13</v>
      </c>
      <c r="R168" s="329">
        <f t="shared" si="24"/>
        <v>0.06</v>
      </c>
      <c r="S168" s="329">
        <f t="shared" si="24"/>
        <v>4.0000000000000008E-2</v>
      </c>
      <c r="T168" s="329">
        <f t="shared" si="24"/>
        <v>0.06</v>
      </c>
      <c r="U168" s="329">
        <f t="shared" si="24"/>
        <v>0</v>
      </c>
      <c r="V168" s="778">
        <f t="shared" si="23"/>
        <v>1</v>
      </c>
      <c r="W168" s="2204">
        <f>SUM(W154+W156+W158+W160+W162+W164+W166)</f>
        <v>1</v>
      </c>
      <c r="X168" s="354">
        <f>V168*W168</f>
        <v>1</v>
      </c>
      <c r="Y168" s="2034"/>
      <c r="Z168" s="1720"/>
      <c r="AA168" s="1721"/>
      <c r="AB168" s="2034"/>
      <c r="AC168" s="1720"/>
      <c r="AD168" s="1721"/>
      <c r="AE168" s="2034"/>
      <c r="AF168" s="1720"/>
      <c r="AG168" s="1721"/>
      <c r="AH168" s="2034"/>
      <c r="AI168" s="1720"/>
      <c r="AJ168" s="1872"/>
      <c r="AK168" s="332"/>
      <c r="AL168" s="267"/>
      <c r="AM168" s="267"/>
      <c r="AN168" s="267"/>
      <c r="AO168" s="267"/>
      <c r="AP168" s="267"/>
      <c r="AQ168" s="267"/>
      <c r="AR168" s="267"/>
      <c r="AS168" s="267"/>
    </row>
    <row r="169" spans="1:45" ht="14.25" customHeight="1">
      <c r="A169" s="1654"/>
      <c r="B169" s="1696"/>
      <c r="C169" s="1666"/>
      <c r="D169" s="1666"/>
      <c r="E169" s="1666"/>
      <c r="F169" s="1666"/>
      <c r="G169" s="1651"/>
      <c r="H169" s="1617"/>
      <c r="I169" s="334" t="s">
        <v>48</v>
      </c>
      <c r="J169" s="835">
        <f t="shared" ref="J169:U169" si="25">J155*$W$154+J157*$W$156+J159*$W$158+J161*$W$160+J163*$W$162+J165*$W$164+J167*$W$166</f>
        <v>0</v>
      </c>
      <c r="K169" s="835">
        <f t="shared" si="25"/>
        <v>0.12</v>
      </c>
      <c r="L169" s="835">
        <f t="shared" si="25"/>
        <v>0.12</v>
      </c>
      <c r="M169" s="835">
        <f t="shared" si="25"/>
        <v>8.0000000000000016E-2</v>
      </c>
      <c r="N169" s="835">
        <f t="shared" si="25"/>
        <v>0.18999999999999997</v>
      </c>
      <c r="O169" s="835">
        <f t="shared" si="25"/>
        <v>0.12</v>
      </c>
      <c r="P169" s="835">
        <f t="shared" si="25"/>
        <v>8.0000000000000016E-2</v>
      </c>
      <c r="Q169" s="835">
        <f t="shared" si="25"/>
        <v>0.13</v>
      </c>
      <c r="R169" s="835">
        <f t="shared" si="25"/>
        <v>0.06</v>
      </c>
      <c r="S169" s="835">
        <f t="shared" si="25"/>
        <v>4.0000000000000008E-2</v>
      </c>
      <c r="T169" s="835">
        <f t="shared" si="25"/>
        <v>0.06</v>
      </c>
      <c r="U169" s="835">
        <f t="shared" si="25"/>
        <v>0</v>
      </c>
      <c r="V169" s="826">
        <f t="shared" si="23"/>
        <v>1</v>
      </c>
      <c r="W169" s="1617"/>
      <c r="X169" s="518">
        <f>+V169*W168</f>
        <v>1</v>
      </c>
      <c r="Y169" s="1696"/>
      <c r="Z169" s="1666"/>
      <c r="AA169" s="1651"/>
      <c r="AB169" s="1696"/>
      <c r="AC169" s="1666"/>
      <c r="AD169" s="1651"/>
      <c r="AE169" s="1696"/>
      <c r="AF169" s="1666"/>
      <c r="AG169" s="1651"/>
      <c r="AH169" s="1696"/>
      <c r="AI169" s="1666"/>
      <c r="AJ169" s="1841"/>
      <c r="AK169" s="332"/>
      <c r="AL169" s="267"/>
      <c r="AM169" s="267"/>
      <c r="AN169" s="267"/>
      <c r="AO169" s="267"/>
      <c r="AP169" s="267"/>
      <c r="AQ169" s="267"/>
      <c r="AR169" s="267"/>
      <c r="AS169" s="267"/>
    </row>
    <row r="170" spans="1:45" ht="46.5" customHeight="1">
      <c r="A170" s="2048" t="s">
        <v>107</v>
      </c>
      <c r="B170" s="1664"/>
      <c r="C170" s="261" t="s">
        <v>108</v>
      </c>
      <c r="D170" s="261" t="s">
        <v>109</v>
      </c>
      <c r="E170" s="261" t="s">
        <v>28</v>
      </c>
      <c r="F170" s="261" t="s">
        <v>110</v>
      </c>
      <c r="G170" s="340" t="s">
        <v>111</v>
      </c>
      <c r="H170" s="2080" t="s">
        <v>112</v>
      </c>
      <c r="I170" s="1866"/>
      <c r="J170" s="261" t="s">
        <v>63</v>
      </c>
      <c r="K170" s="261" t="s">
        <v>64</v>
      </c>
      <c r="L170" s="261" t="s">
        <v>65</v>
      </c>
      <c r="M170" s="261" t="s">
        <v>66</v>
      </c>
      <c r="N170" s="261" t="s">
        <v>67</v>
      </c>
      <c r="O170" s="261" t="s">
        <v>68</v>
      </c>
      <c r="P170" s="261" t="s">
        <v>69</v>
      </c>
      <c r="Q170" s="261" t="s">
        <v>70</v>
      </c>
      <c r="R170" s="261" t="s">
        <v>71</v>
      </c>
      <c r="S170" s="261" t="s">
        <v>72</v>
      </c>
      <c r="T170" s="261" t="s">
        <v>73</v>
      </c>
      <c r="U170" s="261" t="s">
        <v>74</v>
      </c>
      <c r="V170" s="770" t="s">
        <v>75</v>
      </c>
      <c r="W170" s="770" t="s">
        <v>76</v>
      </c>
      <c r="X170" s="261" t="s">
        <v>77</v>
      </c>
      <c r="Y170" s="2080" t="s">
        <v>113</v>
      </c>
      <c r="Z170" s="1863"/>
      <c r="AA170" s="1866"/>
      <c r="AB170" s="2080" t="s">
        <v>117</v>
      </c>
      <c r="AC170" s="1863"/>
      <c r="AD170" s="1866"/>
      <c r="AE170" s="2080" t="s">
        <v>427</v>
      </c>
      <c r="AF170" s="1863"/>
      <c r="AG170" s="1866"/>
      <c r="AH170" s="2080" t="s">
        <v>125</v>
      </c>
      <c r="AI170" s="1863"/>
      <c r="AJ170" s="1864"/>
      <c r="AK170" s="267"/>
      <c r="AL170" s="267"/>
      <c r="AM170" s="267"/>
      <c r="AN170" s="267"/>
      <c r="AO170" s="267"/>
      <c r="AP170" s="267"/>
      <c r="AQ170" s="267"/>
      <c r="AR170" s="267"/>
      <c r="AS170" s="267"/>
    </row>
    <row r="171" spans="1:45" ht="30" customHeight="1">
      <c r="A171" s="1796"/>
      <c r="B171" s="1713"/>
      <c r="C171" s="2091" t="s">
        <v>2114</v>
      </c>
      <c r="D171" s="2191" t="s">
        <v>2115</v>
      </c>
      <c r="E171" s="2122">
        <v>30</v>
      </c>
      <c r="F171" s="2191" t="s">
        <v>2116</v>
      </c>
      <c r="G171" s="2046" t="s">
        <v>300</v>
      </c>
      <c r="H171" s="2041" t="s">
        <v>47</v>
      </c>
      <c r="I171" s="1701"/>
      <c r="J171" s="288"/>
      <c r="K171" s="288"/>
      <c r="L171" s="288"/>
      <c r="M171" s="288"/>
      <c r="N171" s="288"/>
      <c r="O171" s="890">
        <v>10</v>
      </c>
      <c r="P171" s="288"/>
      <c r="Q171" s="288"/>
      <c r="R171" s="890">
        <v>10</v>
      </c>
      <c r="S171" s="288"/>
      <c r="T171" s="288"/>
      <c r="U171" s="892">
        <v>10</v>
      </c>
      <c r="V171" s="828">
        <f>SUM(J171:U171)</f>
        <v>30</v>
      </c>
      <c r="W171" s="2084">
        <v>0.1</v>
      </c>
      <c r="X171" s="273">
        <f>+(V171/V171)*W171</f>
        <v>0.1</v>
      </c>
      <c r="Y171" s="2210" t="s">
        <v>2120</v>
      </c>
      <c r="Z171" s="1720"/>
      <c r="AA171" s="1721"/>
      <c r="AB171" s="2073" t="s">
        <v>2124</v>
      </c>
      <c r="AC171" s="1720"/>
      <c r="AD171" s="1721"/>
      <c r="AE171" s="2073" t="s">
        <v>2126</v>
      </c>
      <c r="AF171" s="1720"/>
      <c r="AG171" s="1721"/>
      <c r="AH171" s="2073" t="s">
        <v>2127</v>
      </c>
      <c r="AI171" s="1720"/>
      <c r="AJ171" s="1872"/>
      <c r="AK171" s="267"/>
      <c r="AL171" s="267"/>
      <c r="AM171" s="267"/>
      <c r="AN171" s="267"/>
      <c r="AO171" s="267"/>
      <c r="AP171" s="267"/>
      <c r="AQ171" s="267"/>
      <c r="AR171" s="267"/>
      <c r="AS171" s="267"/>
    </row>
    <row r="172" spans="1:45" ht="30" customHeight="1">
      <c r="A172" s="2062"/>
      <c r="B172" s="1648"/>
      <c r="C172" s="1619"/>
      <c r="D172" s="1619"/>
      <c r="E172" s="1619"/>
      <c r="F172" s="1619"/>
      <c r="G172" s="1619"/>
      <c r="H172" s="2081" t="s">
        <v>78</v>
      </c>
      <c r="I172" s="1648"/>
      <c r="J172" s="294"/>
      <c r="K172" s="294"/>
      <c r="L172" s="294"/>
      <c r="M172" s="294"/>
      <c r="N172" s="294"/>
      <c r="O172" s="895">
        <v>10</v>
      </c>
      <c r="P172" s="294"/>
      <c r="Q172" s="294"/>
      <c r="R172" s="896">
        <v>15</v>
      </c>
      <c r="S172" s="295"/>
      <c r="T172" s="294"/>
      <c r="U172" s="599">
        <v>5</v>
      </c>
      <c r="V172" s="280">
        <f>R172+O172+U172</f>
        <v>30</v>
      </c>
      <c r="W172" s="1619"/>
      <c r="X172" s="273">
        <f>+V172/V171*W171</f>
        <v>0.1</v>
      </c>
      <c r="Y172" s="1679"/>
      <c r="Z172" s="1722"/>
      <c r="AA172" s="1648"/>
      <c r="AB172" s="1679"/>
      <c r="AC172" s="1722"/>
      <c r="AD172" s="1648"/>
      <c r="AE172" s="1679"/>
      <c r="AF172" s="1722"/>
      <c r="AG172" s="1648"/>
      <c r="AH172" s="1679"/>
      <c r="AI172" s="1722"/>
      <c r="AJ172" s="2067"/>
      <c r="AK172" s="267"/>
      <c r="AL172" s="267"/>
      <c r="AM172" s="267"/>
      <c r="AN172" s="267"/>
      <c r="AO172" s="267"/>
      <c r="AP172" s="267"/>
      <c r="AQ172" s="267"/>
      <c r="AR172" s="267"/>
      <c r="AS172" s="267"/>
    </row>
    <row r="173" spans="1:45" ht="14.25" customHeight="1">
      <c r="A173" s="2063" t="s">
        <v>2133</v>
      </c>
      <c r="B173" s="2217" t="s">
        <v>34</v>
      </c>
      <c r="C173" s="1720"/>
      <c r="D173" s="1720"/>
      <c r="E173" s="1720"/>
      <c r="F173" s="1720"/>
      <c r="G173" s="1720"/>
      <c r="H173" s="1720"/>
      <c r="I173" s="1720"/>
      <c r="J173" s="1720"/>
      <c r="K173" s="1720"/>
      <c r="L173" s="1720"/>
      <c r="M173" s="1720"/>
      <c r="N173" s="1720"/>
      <c r="O173" s="1720"/>
      <c r="P173" s="1720"/>
      <c r="Q173" s="1720"/>
      <c r="R173" s="1720"/>
      <c r="S173" s="1720"/>
      <c r="T173" s="1720"/>
      <c r="U173" s="1720"/>
      <c r="V173" s="1720"/>
      <c r="W173" s="1720"/>
      <c r="X173" s="1720"/>
      <c r="Y173" s="1720"/>
      <c r="Z173" s="1720"/>
      <c r="AA173" s="1720"/>
      <c r="AB173" s="1720"/>
      <c r="AC173" s="1720"/>
      <c r="AD173" s="1720"/>
      <c r="AE173" s="1720"/>
      <c r="AF173" s="1720"/>
      <c r="AG173" s="1720"/>
      <c r="AH173" s="1720"/>
      <c r="AI173" s="1720"/>
      <c r="AJ173" s="1721"/>
      <c r="AK173" s="267"/>
      <c r="AL173" s="267"/>
      <c r="AM173" s="267"/>
      <c r="AN173" s="267"/>
      <c r="AO173" s="267"/>
      <c r="AP173" s="267"/>
      <c r="AQ173" s="267"/>
      <c r="AR173" s="267"/>
      <c r="AS173" s="267"/>
    </row>
    <row r="174" spans="1:45" ht="12.75" customHeight="1">
      <c r="A174" s="1653"/>
      <c r="B174" s="1679"/>
      <c r="C174" s="1722"/>
      <c r="D174" s="1722"/>
      <c r="E174" s="1722"/>
      <c r="F174" s="1722"/>
      <c r="G174" s="1722"/>
      <c r="H174" s="1722"/>
      <c r="I174" s="1722"/>
      <c r="J174" s="1722"/>
      <c r="K174" s="1722"/>
      <c r="L174" s="1722"/>
      <c r="M174" s="1722"/>
      <c r="N174" s="1722"/>
      <c r="O174" s="1722"/>
      <c r="P174" s="1722"/>
      <c r="Q174" s="1722"/>
      <c r="R174" s="1722"/>
      <c r="S174" s="1722"/>
      <c r="T174" s="1722"/>
      <c r="U174" s="1722"/>
      <c r="V174" s="1722"/>
      <c r="W174" s="1722"/>
      <c r="X174" s="1722"/>
      <c r="Y174" s="1722"/>
      <c r="Z174" s="1722"/>
      <c r="AA174" s="1722"/>
      <c r="AB174" s="1722"/>
      <c r="AC174" s="1722"/>
      <c r="AD174" s="1722"/>
      <c r="AE174" s="1722"/>
      <c r="AF174" s="1722"/>
      <c r="AG174" s="1722"/>
      <c r="AH174" s="1722"/>
      <c r="AI174" s="1722"/>
      <c r="AJ174" s="1648"/>
      <c r="AK174" s="267"/>
      <c r="AL174" s="267"/>
      <c r="AM174" s="267"/>
      <c r="AN174" s="267"/>
      <c r="AO174" s="267"/>
      <c r="AP174" s="267"/>
      <c r="AQ174" s="267"/>
      <c r="AR174" s="267"/>
      <c r="AS174" s="267"/>
    </row>
    <row r="175" spans="1:45" ht="27.75" customHeight="1">
      <c r="A175" s="1653"/>
      <c r="B175" s="2029">
        <v>1</v>
      </c>
      <c r="C175" s="2057" t="s">
        <v>2140</v>
      </c>
      <c r="D175" s="1720"/>
      <c r="E175" s="1720"/>
      <c r="F175" s="1720"/>
      <c r="G175" s="1721"/>
      <c r="H175" s="2072" t="s">
        <v>79</v>
      </c>
      <c r="I175" s="388" t="s">
        <v>47</v>
      </c>
      <c r="J175" s="842"/>
      <c r="K175" s="844">
        <v>0.5</v>
      </c>
      <c r="L175" s="844">
        <v>0.5</v>
      </c>
      <c r="M175" s="842"/>
      <c r="N175" s="842"/>
      <c r="O175" s="842"/>
      <c r="P175" s="842"/>
      <c r="Q175" s="842"/>
      <c r="R175" s="842"/>
      <c r="S175" s="842"/>
      <c r="T175" s="842"/>
      <c r="U175" s="842"/>
      <c r="V175" s="778">
        <f t="shared" ref="V175:V190" si="26">SUM(J175:U175)</f>
        <v>1</v>
      </c>
      <c r="W175" s="2088">
        <v>0.2</v>
      </c>
      <c r="X175" s="512">
        <f>V175*W175</f>
        <v>0.2</v>
      </c>
      <c r="Y175" s="2202" t="s">
        <v>2148</v>
      </c>
      <c r="Z175" s="1720"/>
      <c r="AA175" s="1721"/>
      <c r="AB175" s="2202"/>
      <c r="AC175" s="1720"/>
      <c r="AD175" s="1721"/>
      <c r="AE175" s="2202"/>
      <c r="AF175" s="1720"/>
      <c r="AG175" s="1721"/>
      <c r="AH175" s="2202"/>
      <c r="AI175" s="1720"/>
      <c r="AJ175" s="1872"/>
      <c r="AK175" s="267"/>
      <c r="AL175" s="267"/>
      <c r="AM175" s="267"/>
      <c r="AN175" s="267"/>
      <c r="AO175" s="267"/>
      <c r="AP175" s="267"/>
      <c r="AQ175" s="267"/>
      <c r="AR175" s="267"/>
      <c r="AS175" s="267"/>
    </row>
    <row r="176" spans="1:45" ht="27.75" customHeight="1">
      <c r="A176" s="1653"/>
      <c r="B176" s="1619"/>
      <c r="C176" s="1679"/>
      <c r="D176" s="1722"/>
      <c r="E176" s="1722"/>
      <c r="F176" s="1722"/>
      <c r="G176" s="1648"/>
      <c r="H176" s="1619"/>
      <c r="I176" s="388" t="s">
        <v>48</v>
      </c>
      <c r="J176" s="842"/>
      <c r="K176" s="845">
        <v>0.5</v>
      </c>
      <c r="L176" s="845">
        <v>0.5</v>
      </c>
      <c r="M176" s="842"/>
      <c r="N176" s="842"/>
      <c r="O176" s="842"/>
      <c r="P176" s="842"/>
      <c r="Q176" s="842"/>
      <c r="R176" s="842"/>
      <c r="S176" s="842"/>
      <c r="T176" s="842"/>
      <c r="U176" s="842"/>
      <c r="V176" s="780">
        <f t="shared" si="26"/>
        <v>1</v>
      </c>
      <c r="W176" s="1619"/>
      <c r="X176" s="510">
        <f>+V176*W175</f>
        <v>0.2</v>
      </c>
      <c r="Y176" s="1679"/>
      <c r="Z176" s="1722"/>
      <c r="AA176" s="1648"/>
      <c r="AB176" s="1679"/>
      <c r="AC176" s="1722"/>
      <c r="AD176" s="1648"/>
      <c r="AE176" s="1679"/>
      <c r="AF176" s="1722"/>
      <c r="AG176" s="1648"/>
      <c r="AH176" s="1679"/>
      <c r="AI176" s="1722"/>
      <c r="AJ176" s="2067"/>
      <c r="AK176" s="267"/>
      <c r="AL176" s="267"/>
      <c r="AM176" s="267"/>
      <c r="AN176" s="267"/>
      <c r="AO176" s="267"/>
      <c r="AP176" s="267"/>
      <c r="AQ176" s="267"/>
      <c r="AR176" s="267"/>
      <c r="AS176" s="267"/>
    </row>
    <row r="177" spans="1:45" ht="27.75" customHeight="1">
      <c r="A177" s="1653"/>
      <c r="B177" s="2029">
        <v>2</v>
      </c>
      <c r="C177" s="2057" t="s">
        <v>2156</v>
      </c>
      <c r="D177" s="1720"/>
      <c r="E177" s="1720"/>
      <c r="F177" s="1720"/>
      <c r="G177" s="1721"/>
      <c r="H177" s="2072" t="s">
        <v>79</v>
      </c>
      <c r="I177" s="388" t="s">
        <v>47</v>
      </c>
      <c r="J177" s="842"/>
      <c r="K177" s="842"/>
      <c r="L177" s="844">
        <v>0.1</v>
      </c>
      <c r="M177" s="844">
        <v>0.1</v>
      </c>
      <c r="N177" s="844">
        <v>0.1</v>
      </c>
      <c r="O177" s="844">
        <v>0.1</v>
      </c>
      <c r="P177" s="844">
        <v>0.1</v>
      </c>
      <c r="Q177" s="844">
        <v>0.1</v>
      </c>
      <c r="R177" s="844">
        <v>0.1</v>
      </c>
      <c r="S177" s="844">
        <v>0.1</v>
      </c>
      <c r="T177" s="844">
        <v>0.1</v>
      </c>
      <c r="U177" s="844">
        <v>0.1</v>
      </c>
      <c r="V177" s="778">
        <f t="shared" si="26"/>
        <v>0.99999999999999989</v>
      </c>
      <c r="W177" s="2088">
        <v>0.2</v>
      </c>
      <c r="X177" s="512">
        <f>V177*W177</f>
        <v>0.19999999999999998</v>
      </c>
      <c r="Y177" s="2202" t="s">
        <v>2161</v>
      </c>
      <c r="Z177" s="1720"/>
      <c r="AA177" s="1721"/>
      <c r="AB177" s="2202" t="s">
        <v>2162</v>
      </c>
      <c r="AC177" s="1720"/>
      <c r="AD177" s="1721"/>
      <c r="AE177" s="2202" t="s">
        <v>2163</v>
      </c>
      <c r="AF177" s="1720"/>
      <c r="AG177" s="1721"/>
      <c r="AH177" s="2202" t="s">
        <v>2165</v>
      </c>
      <c r="AI177" s="1720"/>
      <c r="AJ177" s="1872"/>
      <c r="AK177" s="267"/>
      <c r="AL177" s="267"/>
      <c r="AM177" s="267"/>
      <c r="AN177" s="267"/>
      <c r="AO177" s="267"/>
      <c r="AP177" s="267"/>
      <c r="AQ177" s="267"/>
      <c r="AR177" s="267"/>
      <c r="AS177" s="267"/>
    </row>
    <row r="178" spans="1:45" ht="27.75" customHeight="1">
      <c r="A178" s="1653"/>
      <c r="B178" s="1619"/>
      <c r="C178" s="1679"/>
      <c r="D178" s="1722"/>
      <c r="E178" s="1722"/>
      <c r="F178" s="1722"/>
      <c r="G178" s="1648"/>
      <c r="H178" s="1619"/>
      <c r="I178" s="388" t="s">
        <v>48</v>
      </c>
      <c r="J178" s="842"/>
      <c r="K178" s="842"/>
      <c r="L178" s="845">
        <v>0.1</v>
      </c>
      <c r="M178" s="845">
        <v>0.1</v>
      </c>
      <c r="N178" s="845">
        <v>0.1</v>
      </c>
      <c r="O178" s="845">
        <v>0.1</v>
      </c>
      <c r="P178" s="845">
        <v>0.1</v>
      </c>
      <c r="Q178" s="845">
        <v>0.1</v>
      </c>
      <c r="R178" s="845">
        <v>0.1</v>
      </c>
      <c r="S178" s="845">
        <v>0.1</v>
      </c>
      <c r="T178" s="845">
        <v>0.1</v>
      </c>
      <c r="U178" s="845">
        <v>0.1</v>
      </c>
      <c r="V178" s="780">
        <f t="shared" si="26"/>
        <v>0.99999999999999989</v>
      </c>
      <c r="W178" s="1619"/>
      <c r="X178" s="510">
        <f>+V178*W177</f>
        <v>0.19999999999999998</v>
      </c>
      <c r="Y178" s="1679"/>
      <c r="Z178" s="1722"/>
      <c r="AA178" s="1648"/>
      <c r="AB178" s="1679"/>
      <c r="AC178" s="1722"/>
      <c r="AD178" s="1648"/>
      <c r="AE178" s="1679"/>
      <c r="AF178" s="1722"/>
      <c r="AG178" s="1648"/>
      <c r="AH178" s="1679"/>
      <c r="AI178" s="1722"/>
      <c r="AJ178" s="2067"/>
      <c r="AK178" s="267"/>
      <c r="AL178" s="267"/>
      <c r="AM178" s="267"/>
      <c r="AN178" s="267"/>
      <c r="AO178" s="267"/>
      <c r="AP178" s="267"/>
      <c r="AQ178" s="267"/>
      <c r="AR178" s="267"/>
      <c r="AS178" s="267"/>
    </row>
    <row r="179" spans="1:45" ht="27.75" customHeight="1">
      <c r="A179" s="1653"/>
      <c r="B179" s="2029">
        <v>3</v>
      </c>
      <c r="C179" s="2057" t="s">
        <v>2172</v>
      </c>
      <c r="D179" s="1720"/>
      <c r="E179" s="1720"/>
      <c r="F179" s="1720"/>
      <c r="G179" s="1721"/>
      <c r="H179" s="2072" t="s">
        <v>79</v>
      </c>
      <c r="I179" s="388" t="s">
        <v>47</v>
      </c>
      <c r="J179" s="842"/>
      <c r="K179" s="842"/>
      <c r="L179" s="842"/>
      <c r="M179" s="842"/>
      <c r="N179" s="844">
        <v>0.33329999999999999</v>
      </c>
      <c r="O179" s="842"/>
      <c r="P179" s="842"/>
      <c r="Q179" s="844">
        <v>0.33329999999999999</v>
      </c>
      <c r="R179" s="842"/>
      <c r="S179" s="842"/>
      <c r="T179" s="844">
        <v>0.33329999999999999</v>
      </c>
      <c r="U179" s="842"/>
      <c r="V179" s="778">
        <f t="shared" si="26"/>
        <v>0.99990000000000001</v>
      </c>
      <c r="W179" s="2088">
        <v>0.2</v>
      </c>
      <c r="X179" s="512">
        <f>V179*W179</f>
        <v>0.19998000000000002</v>
      </c>
      <c r="Y179" s="2202"/>
      <c r="Z179" s="1720"/>
      <c r="AA179" s="1721"/>
      <c r="AB179" s="2202" t="s">
        <v>2175</v>
      </c>
      <c r="AC179" s="1720"/>
      <c r="AD179" s="1721"/>
      <c r="AE179" s="2202" t="s">
        <v>2178</v>
      </c>
      <c r="AF179" s="1720"/>
      <c r="AG179" s="1721"/>
      <c r="AH179" s="2202" t="s">
        <v>2179</v>
      </c>
      <c r="AI179" s="1720"/>
      <c r="AJ179" s="1872"/>
      <c r="AK179" s="267"/>
      <c r="AL179" s="267"/>
      <c r="AM179" s="267"/>
      <c r="AN179" s="267"/>
      <c r="AO179" s="267"/>
      <c r="AP179" s="267"/>
      <c r="AQ179" s="267"/>
      <c r="AR179" s="267"/>
      <c r="AS179" s="267"/>
    </row>
    <row r="180" spans="1:45" ht="27.75" customHeight="1">
      <c r="A180" s="1653"/>
      <c r="B180" s="1619"/>
      <c r="C180" s="1679"/>
      <c r="D180" s="1722"/>
      <c r="E180" s="1722"/>
      <c r="F180" s="1722"/>
      <c r="G180" s="1648"/>
      <c r="H180" s="1619"/>
      <c r="I180" s="388" t="s">
        <v>48</v>
      </c>
      <c r="J180" s="842"/>
      <c r="K180" s="842"/>
      <c r="L180" s="842"/>
      <c r="M180" s="842"/>
      <c r="N180" s="845">
        <v>0.33329999999999999</v>
      </c>
      <c r="O180" s="842"/>
      <c r="P180" s="842"/>
      <c r="Q180" s="845">
        <v>0.33329999999999999</v>
      </c>
      <c r="R180" s="842"/>
      <c r="S180" s="842"/>
      <c r="T180" s="845">
        <v>0.33329999999999999</v>
      </c>
      <c r="U180" s="842"/>
      <c r="V180" s="780">
        <f t="shared" si="26"/>
        <v>0.99990000000000001</v>
      </c>
      <c r="W180" s="1619"/>
      <c r="X180" s="510">
        <f>+V180*W179</f>
        <v>0.19998000000000002</v>
      </c>
      <c r="Y180" s="1679"/>
      <c r="Z180" s="1722"/>
      <c r="AA180" s="1648"/>
      <c r="AB180" s="1679"/>
      <c r="AC180" s="1722"/>
      <c r="AD180" s="1648"/>
      <c r="AE180" s="1679"/>
      <c r="AF180" s="1722"/>
      <c r="AG180" s="1648"/>
      <c r="AH180" s="1679"/>
      <c r="AI180" s="1722"/>
      <c r="AJ180" s="2067"/>
      <c r="AK180" s="267"/>
      <c r="AL180" s="267"/>
      <c r="AM180" s="267"/>
      <c r="AN180" s="267"/>
      <c r="AO180" s="267"/>
      <c r="AP180" s="267"/>
      <c r="AQ180" s="267"/>
      <c r="AR180" s="267"/>
      <c r="AS180" s="267"/>
    </row>
    <row r="181" spans="1:45" ht="27.75" customHeight="1">
      <c r="A181" s="1653"/>
      <c r="B181" s="2029">
        <v>4</v>
      </c>
      <c r="C181" s="2057" t="s">
        <v>2186</v>
      </c>
      <c r="D181" s="1720"/>
      <c r="E181" s="1720"/>
      <c r="F181" s="1720"/>
      <c r="G181" s="1721"/>
      <c r="H181" s="2072" t="s">
        <v>79</v>
      </c>
      <c r="I181" s="388" t="s">
        <v>47</v>
      </c>
      <c r="J181" s="842"/>
      <c r="K181" s="842"/>
      <c r="L181" s="842"/>
      <c r="M181" s="842"/>
      <c r="N181" s="842"/>
      <c r="O181" s="844">
        <v>0.33329999999999999</v>
      </c>
      <c r="P181" s="842"/>
      <c r="Q181" s="842"/>
      <c r="R181" s="844">
        <v>0.33329999999999999</v>
      </c>
      <c r="S181" s="842"/>
      <c r="T181" s="842"/>
      <c r="U181" s="844">
        <v>0.33329999999999999</v>
      </c>
      <c r="V181" s="778">
        <f t="shared" si="26"/>
        <v>0.99990000000000001</v>
      </c>
      <c r="W181" s="2088">
        <v>0.4</v>
      </c>
      <c r="X181" s="512">
        <f>V181*W181</f>
        <v>0.39996000000000004</v>
      </c>
      <c r="Y181" s="2202"/>
      <c r="Z181" s="1720"/>
      <c r="AA181" s="1721"/>
      <c r="AB181" s="2202" t="s">
        <v>2187</v>
      </c>
      <c r="AC181" s="1720"/>
      <c r="AD181" s="1721"/>
      <c r="AE181" s="2202" t="s">
        <v>2190</v>
      </c>
      <c r="AF181" s="1720"/>
      <c r="AG181" s="1721"/>
      <c r="AH181" s="2202"/>
      <c r="AI181" s="1720"/>
      <c r="AJ181" s="1872"/>
      <c r="AK181" s="267"/>
      <c r="AL181" s="267"/>
      <c r="AM181" s="267"/>
      <c r="AN181" s="267"/>
      <c r="AO181" s="267"/>
      <c r="AP181" s="267"/>
      <c r="AQ181" s="267"/>
      <c r="AR181" s="267"/>
      <c r="AS181" s="267"/>
    </row>
    <row r="182" spans="1:45" ht="27.75" customHeight="1">
      <c r="A182" s="1653"/>
      <c r="B182" s="1619"/>
      <c r="C182" s="1679"/>
      <c r="D182" s="1722"/>
      <c r="E182" s="1722"/>
      <c r="F182" s="1722"/>
      <c r="G182" s="1648"/>
      <c r="H182" s="1619"/>
      <c r="I182" s="388" t="s">
        <v>48</v>
      </c>
      <c r="J182" s="842"/>
      <c r="K182" s="842"/>
      <c r="L182" s="842"/>
      <c r="M182" s="842"/>
      <c r="N182" s="842"/>
      <c r="O182" s="845">
        <v>0.33329999999999999</v>
      </c>
      <c r="P182" s="901"/>
      <c r="Q182" s="901"/>
      <c r="R182" s="845">
        <v>0.33329999999999999</v>
      </c>
      <c r="S182" s="842"/>
      <c r="T182" s="842"/>
      <c r="U182" s="845">
        <v>0.33329999999999999</v>
      </c>
      <c r="V182" s="780">
        <f t="shared" si="26"/>
        <v>0.99990000000000001</v>
      </c>
      <c r="W182" s="1619"/>
      <c r="X182" s="510">
        <f>+V182*W181</f>
        <v>0.39996000000000004</v>
      </c>
      <c r="Y182" s="1679"/>
      <c r="Z182" s="1722"/>
      <c r="AA182" s="1648"/>
      <c r="AB182" s="1679"/>
      <c r="AC182" s="1722"/>
      <c r="AD182" s="1648"/>
      <c r="AE182" s="1679"/>
      <c r="AF182" s="1722"/>
      <c r="AG182" s="1648"/>
      <c r="AH182" s="1679"/>
      <c r="AI182" s="1722"/>
      <c r="AJ182" s="2067"/>
      <c r="AK182" s="267"/>
      <c r="AL182" s="267"/>
      <c r="AM182" s="267"/>
      <c r="AN182" s="267"/>
      <c r="AO182" s="267"/>
      <c r="AP182" s="267"/>
      <c r="AQ182" s="267"/>
      <c r="AR182" s="267"/>
      <c r="AS182" s="267"/>
    </row>
    <row r="183" spans="1:45" ht="24.75" hidden="1" customHeight="1">
      <c r="A183" s="1653"/>
      <c r="B183" s="2029">
        <v>5</v>
      </c>
      <c r="C183" s="2125"/>
      <c r="D183" s="1720"/>
      <c r="E183" s="1720"/>
      <c r="F183" s="1720"/>
      <c r="G183" s="1721"/>
      <c r="H183" s="2072" t="s">
        <v>79</v>
      </c>
      <c r="I183" s="388" t="s">
        <v>47</v>
      </c>
      <c r="J183" s="406"/>
      <c r="K183" s="406"/>
      <c r="L183" s="406"/>
      <c r="M183" s="406"/>
      <c r="N183" s="406"/>
      <c r="O183" s="406"/>
      <c r="P183" s="406"/>
      <c r="Q183" s="406"/>
      <c r="R183" s="406"/>
      <c r="S183" s="406"/>
      <c r="T183" s="406"/>
      <c r="U183" s="406"/>
      <c r="V183" s="778">
        <f t="shared" si="26"/>
        <v>0</v>
      </c>
      <c r="W183" s="2088"/>
      <c r="X183" s="512">
        <f>V183*W183</f>
        <v>0</v>
      </c>
      <c r="Y183" s="2028"/>
      <c r="Z183" s="1720"/>
      <c r="AA183" s="1721"/>
      <c r="AB183" s="2028"/>
      <c r="AC183" s="1720"/>
      <c r="AD183" s="1721"/>
      <c r="AE183" s="2028"/>
      <c r="AF183" s="1720"/>
      <c r="AG183" s="1721"/>
      <c r="AH183" s="2028"/>
      <c r="AI183" s="1720"/>
      <c r="AJ183" s="1872"/>
      <c r="AK183" s="267"/>
      <c r="AL183" s="267"/>
      <c r="AM183" s="267"/>
      <c r="AN183" s="267"/>
      <c r="AO183" s="267"/>
      <c r="AP183" s="267"/>
      <c r="AQ183" s="267"/>
      <c r="AR183" s="267"/>
      <c r="AS183" s="267"/>
    </row>
    <row r="184" spans="1:45" ht="40.5" hidden="1" customHeight="1">
      <c r="A184" s="1653"/>
      <c r="B184" s="1619"/>
      <c r="C184" s="1679"/>
      <c r="D184" s="1722"/>
      <c r="E184" s="1722"/>
      <c r="F184" s="1722"/>
      <c r="G184" s="1648"/>
      <c r="H184" s="1619"/>
      <c r="I184" s="388" t="s">
        <v>48</v>
      </c>
      <c r="J184" s="406"/>
      <c r="K184" s="406"/>
      <c r="L184" s="406"/>
      <c r="M184" s="406"/>
      <c r="N184" s="406"/>
      <c r="O184" s="406"/>
      <c r="P184" s="406"/>
      <c r="Q184" s="406"/>
      <c r="R184" s="406"/>
      <c r="S184" s="406"/>
      <c r="T184" s="406"/>
      <c r="U184" s="406"/>
      <c r="V184" s="779">
        <f t="shared" si="26"/>
        <v>0</v>
      </c>
      <c r="W184" s="1619"/>
      <c r="X184" s="510">
        <f>+V184*W183</f>
        <v>0</v>
      </c>
      <c r="Y184" s="1679"/>
      <c r="Z184" s="1722"/>
      <c r="AA184" s="1648"/>
      <c r="AB184" s="1679"/>
      <c r="AC184" s="1722"/>
      <c r="AD184" s="1648"/>
      <c r="AE184" s="1679"/>
      <c r="AF184" s="1722"/>
      <c r="AG184" s="1648"/>
      <c r="AH184" s="1679"/>
      <c r="AI184" s="1722"/>
      <c r="AJ184" s="2067"/>
      <c r="AK184" s="267"/>
      <c r="AL184" s="267"/>
      <c r="AM184" s="267"/>
      <c r="AN184" s="267"/>
      <c r="AO184" s="267"/>
      <c r="AP184" s="267"/>
      <c r="AQ184" s="267"/>
      <c r="AR184" s="267"/>
      <c r="AS184" s="267"/>
    </row>
    <row r="185" spans="1:45" ht="40.5" hidden="1" customHeight="1">
      <c r="A185" s="1653"/>
      <c r="B185" s="2029">
        <v>6</v>
      </c>
      <c r="C185" s="2057"/>
      <c r="D185" s="1720"/>
      <c r="E185" s="1720"/>
      <c r="F185" s="1720"/>
      <c r="G185" s="1721"/>
      <c r="H185" s="2072" t="s">
        <v>79</v>
      </c>
      <c r="I185" s="388" t="s">
        <v>47</v>
      </c>
      <c r="J185" s="406"/>
      <c r="K185" s="406"/>
      <c r="L185" s="406"/>
      <c r="M185" s="406"/>
      <c r="N185" s="406"/>
      <c r="O185" s="406"/>
      <c r="P185" s="406"/>
      <c r="Q185" s="406"/>
      <c r="R185" s="406"/>
      <c r="S185" s="406"/>
      <c r="T185" s="406"/>
      <c r="U185" s="406"/>
      <c r="V185" s="778">
        <f t="shared" si="26"/>
        <v>0</v>
      </c>
      <c r="W185" s="2088"/>
      <c r="X185" s="512">
        <f>V185*W185</f>
        <v>0</v>
      </c>
      <c r="Y185" s="2028"/>
      <c r="Z185" s="1720"/>
      <c r="AA185" s="1721"/>
      <c r="AB185" s="2028"/>
      <c r="AC185" s="1720"/>
      <c r="AD185" s="1721"/>
      <c r="AE185" s="2028"/>
      <c r="AF185" s="1720"/>
      <c r="AG185" s="1721"/>
      <c r="AH185" s="2028"/>
      <c r="AI185" s="1720"/>
      <c r="AJ185" s="1872"/>
      <c r="AK185" s="267"/>
      <c r="AL185" s="267"/>
      <c r="AM185" s="267"/>
      <c r="AN185" s="267"/>
      <c r="AO185" s="267"/>
      <c r="AP185" s="267"/>
      <c r="AQ185" s="267"/>
      <c r="AR185" s="267"/>
      <c r="AS185" s="267"/>
    </row>
    <row r="186" spans="1:45" ht="21" hidden="1" customHeight="1">
      <c r="A186" s="1653"/>
      <c r="B186" s="1619"/>
      <c r="C186" s="1679"/>
      <c r="D186" s="1722"/>
      <c r="E186" s="1722"/>
      <c r="F186" s="1722"/>
      <c r="G186" s="1648"/>
      <c r="H186" s="1619"/>
      <c r="I186" s="388" t="s">
        <v>48</v>
      </c>
      <c r="J186" s="406"/>
      <c r="K186" s="406"/>
      <c r="L186" s="406"/>
      <c r="M186" s="406"/>
      <c r="N186" s="406"/>
      <c r="O186" s="406"/>
      <c r="P186" s="406"/>
      <c r="Q186" s="406"/>
      <c r="R186" s="406"/>
      <c r="S186" s="406"/>
      <c r="T186" s="406"/>
      <c r="U186" s="406"/>
      <c r="V186" s="779">
        <f t="shared" si="26"/>
        <v>0</v>
      </c>
      <c r="W186" s="1619"/>
      <c r="X186" s="510">
        <f>+V186*W185</f>
        <v>0</v>
      </c>
      <c r="Y186" s="1679"/>
      <c r="Z186" s="1722"/>
      <c r="AA186" s="1648"/>
      <c r="AB186" s="1679"/>
      <c r="AC186" s="1722"/>
      <c r="AD186" s="1648"/>
      <c r="AE186" s="1679"/>
      <c r="AF186" s="1722"/>
      <c r="AG186" s="1648"/>
      <c r="AH186" s="1679"/>
      <c r="AI186" s="1722"/>
      <c r="AJ186" s="2067"/>
      <c r="AK186" s="267"/>
      <c r="AL186" s="267"/>
      <c r="AM186" s="267"/>
      <c r="AN186" s="267"/>
      <c r="AO186" s="267"/>
      <c r="AP186" s="267"/>
      <c r="AQ186" s="267"/>
      <c r="AR186" s="267"/>
      <c r="AS186" s="267"/>
    </row>
    <row r="187" spans="1:45" ht="14.25" hidden="1" customHeight="1">
      <c r="A187" s="1653"/>
      <c r="B187" s="2028">
        <v>7</v>
      </c>
      <c r="C187" s="2057"/>
      <c r="D187" s="1720"/>
      <c r="E187" s="1720"/>
      <c r="F187" s="1720"/>
      <c r="G187" s="1721"/>
      <c r="H187" s="2072" t="s">
        <v>79</v>
      </c>
      <c r="I187" s="388" t="s">
        <v>47</v>
      </c>
      <c r="J187" s="406"/>
      <c r="K187" s="406"/>
      <c r="L187" s="406"/>
      <c r="M187" s="406"/>
      <c r="N187" s="406"/>
      <c r="O187" s="406"/>
      <c r="P187" s="406"/>
      <c r="Q187" s="406"/>
      <c r="R187" s="406"/>
      <c r="S187" s="406"/>
      <c r="T187" s="406"/>
      <c r="U187" s="406"/>
      <c r="V187" s="778">
        <f t="shared" si="26"/>
        <v>0</v>
      </c>
      <c r="W187" s="2088"/>
      <c r="X187" s="512">
        <f>V187*W187</f>
        <v>0</v>
      </c>
      <c r="Y187" s="2028"/>
      <c r="Z187" s="1720"/>
      <c r="AA187" s="1721"/>
      <c r="AB187" s="2028"/>
      <c r="AC187" s="1720"/>
      <c r="AD187" s="1721"/>
      <c r="AE187" s="2028"/>
      <c r="AF187" s="1720"/>
      <c r="AG187" s="1721"/>
      <c r="AH187" s="2028"/>
      <c r="AI187" s="1720"/>
      <c r="AJ187" s="1872"/>
      <c r="AK187" s="267"/>
      <c r="AL187" s="267"/>
      <c r="AM187" s="267"/>
      <c r="AN187" s="267"/>
      <c r="AO187" s="267"/>
      <c r="AP187" s="267"/>
      <c r="AQ187" s="267"/>
      <c r="AR187" s="267"/>
      <c r="AS187" s="267"/>
    </row>
    <row r="188" spans="1:45" ht="14.25" hidden="1" customHeight="1">
      <c r="A188" s="1653"/>
      <c r="B188" s="1678"/>
      <c r="C188" s="1679"/>
      <c r="D188" s="1722"/>
      <c r="E188" s="1722"/>
      <c r="F188" s="1722"/>
      <c r="G188" s="1648"/>
      <c r="H188" s="1619"/>
      <c r="I188" s="388" t="s">
        <v>48</v>
      </c>
      <c r="J188" s="389"/>
      <c r="K188" s="905"/>
      <c r="L188" s="905"/>
      <c r="M188" s="905"/>
      <c r="N188" s="905"/>
      <c r="O188" s="905"/>
      <c r="P188" s="905"/>
      <c r="Q188" s="905"/>
      <c r="R188" s="905"/>
      <c r="S188" s="905"/>
      <c r="T188" s="905"/>
      <c r="U188" s="905"/>
      <c r="V188" s="819">
        <f t="shared" si="26"/>
        <v>0</v>
      </c>
      <c r="W188" s="2078"/>
      <c r="X188" s="517">
        <f>+V188*W187</f>
        <v>0</v>
      </c>
      <c r="Y188" s="1679"/>
      <c r="Z188" s="1722"/>
      <c r="AA188" s="1648"/>
      <c r="AB188" s="1679"/>
      <c r="AC188" s="1722"/>
      <c r="AD188" s="1648"/>
      <c r="AE188" s="1679"/>
      <c r="AF188" s="1722"/>
      <c r="AG188" s="1648"/>
      <c r="AH188" s="1679"/>
      <c r="AI188" s="1722"/>
      <c r="AJ188" s="2067"/>
      <c r="AK188" s="267"/>
      <c r="AL188" s="267"/>
      <c r="AM188" s="267"/>
      <c r="AN188" s="267"/>
      <c r="AO188" s="267"/>
      <c r="AP188" s="267"/>
      <c r="AQ188" s="267"/>
      <c r="AR188" s="267"/>
      <c r="AS188" s="267"/>
    </row>
    <row r="189" spans="1:45" ht="14.25" customHeight="1">
      <c r="A189" s="1653"/>
      <c r="B189" s="2060" t="s">
        <v>103</v>
      </c>
      <c r="C189" s="1720"/>
      <c r="D189" s="1720"/>
      <c r="E189" s="1720"/>
      <c r="F189" s="1720"/>
      <c r="G189" s="1721"/>
      <c r="H189" s="2083" t="s">
        <v>79</v>
      </c>
      <c r="I189" s="326" t="s">
        <v>47</v>
      </c>
      <c r="J189" s="329">
        <f t="shared" ref="J189:U189" si="27">+J175*$W$175+J177*$W$177+J179*$W$179+J181*$W$181+J183*$W$183+J185*$W$185+J187*$W$187</f>
        <v>0</v>
      </c>
      <c r="K189" s="329">
        <f t="shared" si="27"/>
        <v>0.1</v>
      </c>
      <c r="L189" s="329">
        <f t="shared" si="27"/>
        <v>0.12000000000000001</v>
      </c>
      <c r="M189" s="329">
        <f t="shared" si="27"/>
        <v>2.0000000000000004E-2</v>
      </c>
      <c r="N189" s="329">
        <f t="shared" si="27"/>
        <v>8.6660000000000001E-2</v>
      </c>
      <c r="O189" s="329">
        <f t="shared" si="27"/>
        <v>0.15332000000000001</v>
      </c>
      <c r="P189" s="329">
        <f t="shared" si="27"/>
        <v>2.0000000000000004E-2</v>
      </c>
      <c r="Q189" s="329">
        <f t="shared" si="27"/>
        <v>8.6660000000000001E-2</v>
      </c>
      <c r="R189" s="329">
        <f t="shared" si="27"/>
        <v>0.15332000000000001</v>
      </c>
      <c r="S189" s="329">
        <f t="shared" si="27"/>
        <v>2.0000000000000004E-2</v>
      </c>
      <c r="T189" s="329">
        <f t="shared" si="27"/>
        <v>8.6660000000000001E-2</v>
      </c>
      <c r="U189" s="329">
        <f t="shared" si="27"/>
        <v>0.15332000000000001</v>
      </c>
      <c r="V189" s="353">
        <f t="shared" si="26"/>
        <v>0.99994000000000005</v>
      </c>
      <c r="W189" s="2204">
        <f>SUM(W175+W177+W179+W181+W183+W185+W187)</f>
        <v>1</v>
      </c>
      <c r="X189" s="354">
        <f>V189*W189</f>
        <v>0.99994000000000005</v>
      </c>
      <c r="Y189" s="2034"/>
      <c r="Z189" s="1720"/>
      <c r="AA189" s="1721"/>
      <c r="AB189" s="2034"/>
      <c r="AC189" s="1720"/>
      <c r="AD189" s="1721"/>
      <c r="AE189" s="2034"/>
      <c r="AF189" s="1720"/>
      <c r="AG189" s="1721"/>
      <c r="AH189" s="2034"/>
      <c r="AI189" s="1720"/>
      <c r="AJ189" s="1872"/>
      <c r="AK189" s="332"/>
      <c r="AL189" s="267"/>
      <c r="AM189" s="267"/>
      <c r="AN189" s="267"/>
      <c r="AO189" s="267"/>
      <c r="AP189" s="267"/>
      <c r="AQ189" s="267"/>
      <c r="AR189" s="267"/>
      <c r="AS189" s="267"/>
    </row>
    <row r="190" spans="1:45" ht="14.25" customHeight="1">
      <c r="A190" s="1654"/>
      <c r="B190" s="1696"/>
      <c r="C190" s="1666"/>
      <c r="D190" s="1666"/>
      <c r="E190" s="1666"/>
      <c r="F190" s="1666"/>
      <c r="G190" s="1651"/>
      <c r="H190" s="1617"/>
      <c r="I190" s="334" t="s">
        <v>48</v>
      </c>
      <c r="J190" s="835">
        <f t="shared" ref="J190:U190" si="28">J176*$W$175+J178*$W$177+J180*$W$179+J182*$W$181+J184*$W$183+J186*$W$185+J188*$W$187</f>
        <v>0</v>
      </c>
      <c r="K190" s="835">
        <f t="shared" si="28"/>
        <v>0.1</v>
      </c>
      <c r="L190" s="835">
        <f t="shared" si="28"/>
        <v>0.12000000000000001</v>
      </c>
      <c r="M190" s="835">
        <f t="shared" si="28"/>
        <v>2.0000000000000004E-2</v>
      </c>
      <c r="N190" s="835">
        <f t="shared" si="28"/>
        <v>8.6660000000000001E-2</v>
      </c>
      <c r="O190" s="835">
        <f t="shared" si="28"/>
        <v>0.15332000000000001</v>
      </c>
      <c r="P190" s="835">
        <f t="shared" si="28"/>
        <v>2.0000000000000004E-2</v>
      </c>
      <c r="Q190" s="835">
        <f t="shared" si="28"/>
        <v>8.6660000000000001E-2</v>
      </c>
      <c r="R190" s="835">
        <f t="shared" si="28"/>
        <v>0.15332000000000001</v>
      </c>
      <c r="S190" s="835">
        <f t="shared" si="28"/>
        <v>2.0000000000000004E-2</v>
      </c>
      <c r="T190" s="835">
        <f t="shared" si="28"/>
        <v>8.6660000000000001E-2</v>
      </c>
      <c r="U190" s="835">
        <f t="shared" si="28"/>
        <v>0.15332000000000001</v>
      </c>
      <c r="V190" s="826">
        <f t="shared" si="26"/>
        <v>0.99994000000000005</v>
      </c>
      <c r="W190" s="1617"/>
      <c r="X190" s="518">
        <f>+V190*W189</f>
        <v>0.99994000000000005</v>
      </c>
      <c r="Y190" s="1696"/>
      <c r="Z190" s="1666"/>
      <c r="AA190" s="1651"/>
      <c r="AB190" s="1696"/>
      <c r="AC190" s="1666"/>
      <c r="AD190" s="1651"/>
      <c r="AE190" s="1696"/>
      <c r="AF190" s="1666"/>
      <c r="AG190" s="1651"/>
      <c r="AH190" s="1696"/>
      <c r="AI190" s="1666"/>
      <c r="AJ190" s="1841"/>
      <c r="AK190" s="332"/>
      <c r="AL190" s="267"/>
      <c r="AM190" s="267"/>
      <c r="AN190" s="267"/>
      <c r="AO190" s="267"/>
      <c r="AP190" s="267"/>
      <c r="AQ190" s="267"/>
      <c r="AR190" s="267"/>
      <c r="AS190" s="267"/>
    </row>
    <row r="191" spans="1:45" ht="28.5" customHeight="1">
      <c r="A191" s="2048" t="s">
        <v>107</v>
      </c>
      <c r="B191" s="1664"/>
      <c r="C191" s="261" t="s">
        <v>108</v>
      </c>
      <c r="D191" s="261" t="s">
        <v>109</v>
      </c>
      <c r="E191" s="261" t="s">
        <v>28</v>
      </c>
      <c r="F191" s="261" t="s">
        <v>110</v>
      </c>
      <c r="G191" s="340" t="s">
        <v>111</v>
      </c>
      <c r="H191" s="2080" t="s">
        <v>112</v>
      </c>
      <c r="I191" s="1866"/>
      <c r="J191" s="261" t="s">
        <v>63</v>
      </c>
      <c r="K191" s="261" t="s">
        <v>64</v>
      </c>
      <c r="L191" s="261" t="s">
        <v>65</v>
      </c>
      <c r="M191" s="261" t="s">
        <v>66</v>
      </c>
      <c r="N191" s="261" t="s">
        <v>67</v>
      </c>
      <c r="O191" s="261" t="s">
        <v>68</v>
      </c>
      <c r="P191" s="261" t="s">
        <v>69</v>
      </c>
      <c r="Q191" s="261" t="s">
        <v>70</v>
      </c>
      <c r="R191" s="261" t="s">
        <v>71</v>
      </c>
      <c r="S191" s="261" t="s">
        <v>72</v>
      </c>
      <c r="T191" s="261" t="s">
        <v>73</v>
      </c>
      <c r="U191" s="261" t="s">
        <v>74</v>
      </c>
      <c r="V191" s="770" t="s">
        <v>75</v>
      </c>
      <c r="W191" s="770" t="s">
        <v>76</v>
      </c>
      <c r="X191" s="261" t="s">
        <v>77</v>
      </c>
      <c r="Y191" s="2080" t="s">
        <v>113</v>
      </c>
      <c r="Z191" s="1863"/>
      <c r="AA191" s="1866"/>
      <c r="AB191" s="2080" t="s">
        <v>117</v>
      </c>
      <c r="AC191" s="1863"/>
      <c r="AD191" s="1866"/>
      <c r="AE191" s="2080" t="s">
        <v>427</v>
      </c>
      <c r="AF191" s="1863"/>
      <c r="AG191" s="1866"/>
      <c r="AH191" s="2080" t="s">
        <v>125</v>
      </c>
      <c r="AI191" s="1863"/>
      <c r="AJ191" s="1864"/>
      <c r="AK191" s="267"/>
      <c r="AL191" s="267"/>
      <c r="AM191" s="267"/>
      <c r="AN191" s="267"/>
      <c r="AO191" s="267"/>
      <c r="AP191" s="267"/>
      <c r="AQ191" s="267"/>
      <c r="AR191" s="267"/>
      <c r="AS191" s="267"/>
    </row>
    <row r="192" spans="1:45" ht="28.5" customHeight="1">
      <c r="A192" s="1796"/>
      <c r="B192" s="1713"/>
      <c r="C192" s="2046" t="s">
        <v>1670</v>
      </c>
      <c r="D192" s="2046" t="s">
        <v>2196</v>
      </c>
      <c r="E192" s="2066">
        <v>10</v>
      </c>
      <c r="F192" s="2066" t="s">
        <v>2197</v>
      </c>
      <c r="G192" s="2046" t="s">
        <v>300</v>
      </c>
      <c r="H192" s="2041" t="s">
        <v>47</v>
      </c>
      <c r="I192" s="1701"/>
      <c r="J192" s="807"/>
      <c r="K192" s="807"/>
      <c r="L192" s="807"/>
      <c r="M192" s="807"/>
      <c r="N192" s="807">
        <v>2</v>
      </c>
      <c r="O192" s="807">
        <v>2</v>
      </c>
      <c r="P192" s="807">
        <v>2</v>
      </c>
      <c r="Q192" s="807">
        <v>2</v>
      </c>
      <c r="R192" s="807">
        <v>2</v>
      </c>
      <c r="S192" s="807"/>
      <c r="T192" s="807"/>
      <c r="U192" s="807"/>
      <c r="V192" s="828">
        <f t="shared" ref="V192:V193" si="29">SUM(J192:U192)</f>
        <v>10</v>
      </c>
      <c r="W192" s="2084">
        <v>0.1</v>
      </c>
      <c r="X192" s="273">
        <f>+(V192/V192)*W192</f>
        <v>0.1</v>
      </c>
      <c r="Y192" s="2205" t="s">
        <v>2199</v>
      </c>
      <c r="Z192" s="1720"/>
      <c r="AA192" s="1721"/>
      <c r="AB192" s="2205" t="s">
        <v>2202</v>
      </c>
      <c r="AC192" s="1720"/>
      <c r="AD192" s="1721"/>
      <c r="AE192" s="2205" t="s">
        <v>2204</v>
      </c>
      <c r="AF192" s="1720"/>
      <c r="AG192" s="1721"/>
      <c r="AH192" s="2205" t="s">
        <v>2205</v>
      </c>
      <c r="AI192" s="1720"/>
      <c r="AJ192" s="1872"/>
      <c r="AK192" s="267"/>
      <c r="AL192" s="267"/>
      <c r="AM192" s="267"/>
      <c r="AN192" s="267"/>
      <c r="AO192" s="267"/>
      <c r="AP192" s="267"/>
      <c r="AQ192" s="267"/>
      <c r="AR192" s="267"/>
      <c r="AS192" s="267"/>
    </row>
    <row r="193" spans="1:45" ht="28.5" customHeight="1">
      <c r="A193" s="2062"/>
      <c r="B193" s="1648"/>
      <c r="C193" s="1619"/>
      <c r="D193" s="1619"/>
      <c r="E193" s="1619"/>
      <c r="F193" s="1619"/>
      <c r="G193" s="1619"/>
      <c r="H193" s="2081" t="s">
        <v>78</v>
      </c>
      <c r="I193" s="1648"/>
      <c r="J193" s="883"/>
      <c r="K193" s="883"/>
      <c r="L193" s="883"/>
      <c r="M193" s="883"/>
      <c r="N193" s="912">
        <v>2</v>
      </c>
      <c r="O193" s="912">
        <v>2</v>
      </c>
      <c r="P193" s="912">
        <v>1</v>
      </c>
      <c r="Q193" s="912">
        <v>2</v>
      </c>
      <c r="R193" s="912">
        <v>1</v>
      </c>
      <c r="S193" s="912">
        <v>2</v>
      </c>
      <c r="T193" s="883"/>
      <c r="U193" s="883"/>
      <c r="V193" s="913">
        <f t="shared" si="29"/>
        <v>10</v>
      </c>
      <c r="W193" s="1619"/>
      <c r="X193" s="273">
        <f>+V193/V192*W192</f>
        <v>0.1</v>
      </c>
      <c r="Y193" s="1679"/>
      <c r="Z193" s="1722"/>
      <c r="AA193" s="1648"/>
      <c r="AB193" s="1679"/>
      <c r="AC193" s="1722"/>
      <c r="AD193" s="1648"/>
      <c r="AE193" s="1679"/>
      <c r="AF193" s="1722"/>
      <c r="AG193" s="1648"/>
      <c r="AH193" s="1679"/>
      <c r="AI193" s="1722"/>
      <c r="AJ193" s="2067"/>
      <c r="AK193" s="267"/>
      <c r="AL193" s="267"/>
      <c r="AM193" s="267"/>
      <c r="AN193" s="267"/>
      <c r="AO193" s="267"/>
      <c r="AP193" s="267"/>
      <c r="AQ193" s="267"/>
      <c r="AR193" s="267"/>
      <c r="AS193" s="267"/>
    </row>
    <row r="194" spans="1:45" ht="15.75" customHeight="1">
      <c r="A194" s="2063" t="s">
        <v>2197</v>
      </c>
      <c r="B194" s="2047" t="s">
        <v>34</v>
      </c>
      <c r="C194" s="1700"/>
      <c r="D194" s="1700"/>
      <c r="E194" s="1700"/>
      <c r="F194" s="1700"/>
      <c r="G194" s="1700"/>
      <c r="H194" s="1700"/>
      <c r="I194" s="1700"/>
      <c r="J194" s="1700"/>
      <c r="K194" s="1700"/>
      <c r="L194" s="1700"/>
      <c r="M194" s="1700"/>
      <c r="N194" s="1700"/>
      <c r="O194" s="1700"/>
      <c r="P194" s="1700"/>
      <c r="Q194" s="1700"/>
      <c r="R194" s="1700"/>
      <c r="S194" s="1700"/>
      <c r="T194" s="1700"/>
      <c r="U194" s="1700"/>
      <c r="V194" s="1700"/>
      <c r="W194" s="1700"/>
      <c r="X194" s="1700"/>
      <c r="Y194" s="1700"/>
      <c r="Z194" s="1700"/>
      <c r="AA194" s="1700"/>
      <c r="AB194" s="1700"/>
      <c r="AC194" s="1700"/>
      <c r="AD194" s="1700"/>
      <c r="AE194" s="1700"/>
      <c r="AF194" s="1700"/>
      <c r="AG194" s="1700"/>
      <c r="AH194" s="1700"/>
      <c r="AI194" s="1700"/>
      <c r="AJ194" s="1874"/>
      <c r="AK194" s="267"/>
      <c r="AL194" s="267"/>
      <c r="AM194" s="267"/>
      <c r="AN194" s="267"/>
      <c r="AO194" s="267"/>
      <c r="AP194" s="267"/>
      <c r="AQ194" s="267"/>
      <c r="AR194" s="267"/>
      <c r="AS194" s="267"/>
    </row>
    <row r="195" spans="1:45" ht="30.75" customHeight="1">
      <c r="A195" s="1653"/>
      <c r="B195" s="2028">
        <v>1</v>
      </c>
      <c r="C195" s="2094" t="s">
        <v>2212</v>
      </c>
      <c r="D195" s="1720"/>
      <c r="E195" s="1720"/>
      <c r="F195" s="1720"/>
      <c r="G195" s="1721"/>
      <c r="H195" s="2042" t="s">
        <v>79</v>
      </c>
      <c r="I195" s="286" t="s">
        <v>47</v>
      </c>
      <c r="J195" s="288"/>
      <c r="K195" s="288"/>
      <c r="L195" s="288"/>
      <c r="M195" s="288">
        <v>0.25</v>
      </c>
      <c r="N195" s="288">
        <v>0.25</v>
      </c>
      <c r="O195" s="288">
        <v>0.25</v>
      </c>
      <c r="P195" s="288">
        <v>0.25</v>
      </c>
      <c r="Q195" s="288"/>
      <c r="R195" s="288"/>
      <c r="S195" s="288"/>
      <c r="T195" s="288"/>
      <c r="U195" s="288"/>
      <c r="V195" s="778">
        <f t="shared" ref="V195:V208" si="30">SUM(J195:U195)</f>
        <v>1</v>
      </c>
      <c r="W195" s="2088">
        <v>0.2</v>
      </c>
      <c r="X195" s="512">
        <v>0.2</v>
      </c>
      <c r="Y195" s="2202" t="s">
        <v>2213</v>
      </c>
      <c r="Z195" s="1720"/>
      <c r="AA195" s="1721"/>
      <c r="AB195" s="2202" t="s">
        <v>2214</v>
      </c>
      <c r="AC195" s="1720"/>
      <c r="AD195" s="1721"/>
      <c r="AE195" s="2202" t="s">
        <v>2215</v>
      </c>
      <c r="AF195" s="1720"/>
      <c r="AG195" s="1721"/>
      <c r="AH195" s="2202"/>
      <c r="AI195" s="1720"/>
      <c r="AJ195" s="1872"/>
      <c r="AK195" s="267"/>
      <c r="AL195" s="267"/>
      <c r="AM195" s="267"/>
      <c r="AN195" s="267"/>
      <c r="AO195" s="267"/>
      <c r="AP195" s="267"/>
      <c r="AQ195" s="267"/>
      <c r="AR195" s="267"/>
      <c r="AS195" s="267"/>
    </row>
    <row r="196" spans="1:45" ht="30.75" customHeight="1">
      <c r="A196" s="1653"/>
      <c r="B196" s="1679"/>
      <c r="C196" s="1679"/>
      <c r="D196" s="1722"/>
      <c r="E196" s="1722"/>
      <c r="F196" s="1722"/>
      <c r="G196" s="1648"/>
      <c r="H196" s="2043"/>
      <c r="I196" s="293" t="s">
        <v>48</v>
      </c>
      <c r="J196" s="294"/>
      <c r="K196" s="294"/>
      <c r="L196" s="295">
        <v>0.25</v>
      </c>
      <c r="M196" s="294"/>
      <c r="N196" s="295">
        <v>0.25</v>
      </c>
      <c r="O196" s="295">
        <v>0.25</v>
      </c>
      <c r="P196" s="295">
        <v>0.25</v>
      </c>
      <c r="Q196" s="294"/>
      <c r="R196" s="294"/>
      <c r="S196" s="294"/>
      <c r="T196" s="294"/>
      <c r="U196" s="294"/>
      <c r="V196" s="780">
        <f t="shared" si="30"/>
        <v>1</v>
      </c>
      <c r="W196" s="1619"/>
      <c r="X196" s="510">
        <f>+V196*W195</f>
        <v>0.2</v>
      </c>
      <c r="Y196" s="1679"/>
      <c r="Z196" s="1722"/>
      <c r="AA196" s="1648"/>
      <c r="AB196" s="1679"/>
      <c r="AC196" s="1722"/>
      <c r="AD196" s="1648"/>
      <c r="AE196" s="1679"/>
      <c r="AF196" s="1722"/>
      <c r="AG196" s="1648"/>
      <c r="AH196" s="1679"/>
      <c r="AI196" s="1722"/>
      <c r="AJ196" s="2067"/>
      <c r="AK196" s="267"/>
      <c r="AL196" s="267"/>
      <c r="AM196" s="267"/>
      <c r="AN196" s="267"/>
      <c r="AO196" s="267"/>
      <c r="AP196" s="267"/>
      <c r="AQ196" s="267"/>
      <c r="AR196" s="267"/>
      <c r="AS196" s="267"/>
    </row>
    <row r="197" spans="1:45" ht="30.75" customHeight="1">
      <c r="A197" s="1653"/>
      <c r="B197" s="2028">
        <v>2</v>
      </c>
      <c r="C197" s="2094" t="s">
        <v>2216</v>
      </c>
      <c r="D197" s="1720"/>
      <c r="E197" s="1720"/>
      <c r="F197" s="1720"/>
      <c r="G197" s="1721"/>
      <c r="H197" s="2042" t="s">
        <v>79</v>
      </c>
      <c r="I197" s="286" t="s">
        <v>47</v>
      </c>
      <c r="J197" s="288"/>
      <c r="K197" s="288"/>
      <c r="L197" s="288"/>
      <c r="M197" s="288">
        <f t="shared" ref="M197:R197" si="31">1/6</f>
        <v>0.16666666666666666</v>
      </c>
      <c r="N197" s="288">
        <f t="shared" si="31"/>
        <v>0.16666666666666666</v>
      </c>
      <c r="O197" s="288">
        <f t="shared" si="31"/>
        <v>0.16666666666666666</v>
      </c>
      <c r="P197" s="288">
        <f t="shared" si="31"/>
        <v>0.16666666666666666</v>
      </c>
      <c r="Q197" s="288">
        <f t="shared" si="31"/>
        <v>0.16666666666666666</v>
      </c>
      <c r="R197" s="288">
        <f t="shared" si="31"/>
        <v>0.16666666666666666</v>
      </c>
      <c r="S197" s="288"/>
      <c r="T197" s="288"/>
      <c r="U197" s="288"/>
      <c r="V197" s="778">
        <f t="shared" si="30"/>
        <v>0.99999999999999989</v>
      </c>
      <c r="W197" s="2088">
        <v>0.2</v>
      </c>
      <c r="X197" s="512">
        <f>V197*W197</f>
        <v>0.19999999999999998</v>
      </c>
      <c r="Y197" s="2202"/>
      <c r="Z197" s="1720"/>
      <c r="AA197" s="1721"/>
      <c r="AB197" s="2202" t="s">
        <v>2217</v>
      </c>
      <c r="AC197" s="1720"/>
      <c r="AD197" s="1721"/>
      <c r="AE197" s="2202" t="s">
        <v>2218</v>
      </c>
      <c r="AF197" s="1720"/>
      <c r="AG197" s="1721"/>
      <c r="AH197" s="2202"/>
      <c r="AI197" s="1720"/>
      <c r="AJ197" s="1872"/>
      <c r="AK197" s="267"/>
      <c r="AL197" s="267"/>
      <c r="AM197" s="267"/>
      <c r="AN197" s="267"/>
      <c r="AO197" s="267"/>
      <c r="AP197" s="267"/>
      <c r="AQ197" s="267"/>
      <c r="AR197" s="267"/>
      <c r="AS197" s="267"/>
    </row>
    <row r="198" spans="1:45" ht="30.75" customHeight="1">
      <c r="A198" s="1653"/>
      <c r="B198" s="1679"/>
      <c r="C198" s="1679"/>
      <c r="D198" s="1722"/>
      <c r="E198" s="1722"/>
      <c r="F198" s="1722"/>
      <c r="G198" s="1648"/>
      <c r="H198" s="2043"/>
      <c r="I198" s="293" t="s">
        <v>48</v>
      </c>
      <c r="J198" s="294"/>
      <c r="K198" s="294"/>
      <c r="L198" s="294"/>
      <c r="M198" s="295">
        <v>0.16669999999999999</v>
      </c>
      <c r="N198" s="295">
        <v>0.16669999999999999</v>
      </c>
      <c r="O198" s="295">
        <v>0.16669999999999999</v>
      </c>
      <c r="P198" s="295">
        <v>0.16669999999999999</v>
      </c>
      <c r="Q198" s="295">
        <v>0.16669999999999999</v>
      </c>
      <c r="R198" s="295">
        <v>0.16669999999999999</v>
      </c>
      <c r="S198" s="294"/>
      <c r="T198" s="294"/>
      <c r="U198" s="294"/>
      <c r="V198" s="780">
        <f t="shared" si="30"/>
        <v>1.0002</v>
      </c>
      <c r="W198" s="1619"/>
      <c r="X198" s="510">
        <f>+V198*W197</f>
        <v>0.20004</v>
      </c>
      <c r="Y198" s="1679"/>
      <c r="Z198" s="1722"/>
      <c r="AA198" s="1648"/>
      <c r="AB198" s="1679"/>
      <c r="AC198" s="1722"/>
      <c r="AD198" s="1648"/>
      <c r="AE198" s="1679"/>
      <c r="AF198" s="1722"/>
      <c r="AG198" s="1648"/>
      <c r="AH198" s="1679"/>
      <c r="AI198" s="1722"/>
      <c r="AJ198" s="2067"/>
      <c r="AK198" s="267"/>
      <c r="AL198" s="267"/>
      <c r="AM198" s="267"/>
      <c r="AN198" s="267"/>
      <c r="AO198" s="267"/>
      <c r="AP198" s="267"/>
      <c r="AQ198" s="267"/>
      <c r="AR198" s="267"/>
      <c r="AS198" s="267"/>
    </row>
    <row r="199" spans="1:45" ht="30.75" customHeight="1">
      <c r="A199" s="1653"/>
      <c r="B199" s="2028">
        <v>3</v>
      </c>
      <c r="C199" s="2094" t="s">
        <v>2219</v>
      </c>
      <c r="D199" s="1720"/>
      <c r="E199" s="1720"/>
      <c r="F199" s="1720"/>
      <c r="G199" s="1721"/>
      <c r="H199" s="2042" t="s">
        <v>79</v>
      </c>
      <c r="I199" s="286" t="s">
        <v>47</v>
      </c>
      <c r="J199" s="288"/>
      <c r="K199" s="288"/>
      <c r="L199" s="288"/>
      <c r="M199" s="288"/>
      <c r="N199" s="288">
        <v>0.2</v>
      </c>
      <c r="O199" s="288">
        <v>0.2</v>
      </c>
      <c r="P199" s="288">
        <v>0.2</v>
      </c>
      <c r="Q199" s="288">
        <v>0.2</v>
      </c>
      <c r="R199" s="288">
        <v>0.2</v>
      </c>
      <c r="S199" s="288"/>
      <c r="T199" s="288"/>
      <c r="U199" s="288"/>
      <c r="V199" s="778">
        <f t="shared" si="30"/>
        <v>1</v>
      </c>
      <c r="W199" s="2088">
        <v>0.3</v>
      </c>
      <c r="X199" s="512">
        <f>V199*W199</f>
        <v>0.3</v>
      </c>
      <c r="Y199" s="2202"/>
      <c r="Z199" s="1720"/>
      <c r="AA199" s="1721"/>
      <c r="AB199" s="2202" t="s">
        <v>2220</v>
      </c>
      <c r="AC199" s="1720"/>
      <c r="AD199" s="1721"/>
      <c r="AE199" s="2202" t="s">
        <v>2221</v>
      </c>
      <c r="AF199" s="1720"/>
      <c r="AG199" s="1721"/>
      <c r="AH199" s="2202"/>
      <c r="AI199" s="1720"/>
      <c r="AJ199" s="1872"/>
      <c r="AK199" s="267"/>
      <c r="AL199" s="267"/>
      <c r="AM199" s="267"/>
      <c r="AN199" s="267"/>
      <c r="AO199" s="267"/>
      <c r="AP199" s="267"/>
      <c r="AQ199" s="267"/>
      <c r="AR199" s="267"/>
      <c r="AS199" s="267"/>
    </row>
    <row r="200" spans="1:45" ht="30.75" customHeight="1">
      <c r="A200" s="1653"/>
      <c r="B200" s="1679"/>
      <c r="C200" s="1679"/>
      <c r="D200" s="1722"/>
      <c r="E200" s="1722"/>
      <c r="F200" s="1722"/>
      <c r="G200" s="1648"/>
      <c r="H200" s="2043"/>
      <c r="I200" s="293" t="s">
        <v>48</v>
      </c>
      <c r="J200" s="294"/>
      <c r="K200" s="294"/>
      <c r="L200" s="294"/>
      <c r="M200" s="294"/>
      <c r="N200" s="295">
        <v>0.2</v>
      </c>
      <c r="O200" s="295">
        <v>0.2</v>
      </c>
      <c r="P200" s="295">
        <v>0.2</v>
      </c>
      <c r="Q200" s="295">
        <v>0.2</v>
      </c>
      <c r="R200" s="295">
        <v>0.2</v>
      </c>
      <c r="S200" s="294"/>
      <c r="T200" s="294"/>
      <c r="U200" s="294"/>
      <c r="V200" s="780">
        <f t="shared" si="30"/>
        <v>1</v>
      </c>
      <c r="W200" s="1619"/>
      <c r="X200" s="510">
        <f>+V200*W199</f>
        <v>0.3</v>
      </c>
      <c r="Y200" s="1679"/>
      <c r="Z200" s="1722"/>
      <c r="AA200" s="1648"/>
      <c r="AB200" s="1679"/>
      <c r="AC200" s="1722"/>
      <c r="AD200" s="1648"/>
      <c r="AE200" s="1679"/>
      <c r="AF200" s="1722"/>
      <c r="AG200" s="1648"/>
      <c r="AH200" s="1679"/>
      <c r="AI200" s="1722"/>
      <c r="AJ200" s="2067"/>
      <c r="AK200" s="267"/>
      <c r="AL200" s="267"/>
      <c r="AM200" s="267"/>
      <c r="AN200" s="267"/>
      <c r="AO200" s="267"/>
      <c r="AP200" s="267"/>
      <c r="AQ200" s="267"/>
      <c r="AR200" s="267"/>
      <c r="AS200" s="267"/>
    </row>
    <row r="201" spans="1:45" ht="30.75" customHeight="1">
      <c r="A201" s="1653"/>
      <c r="B201" s="2028">
        <v>4</v>
      </c>
      <c r="C201" s="2094" t="s">
        <v>2222</v>
      </c>
      <c r="D201" s="1720"/>
      <c r="E201" s="1720"/>
      <c r="F201" s="1720"/>
      <c r="G201" s="1721"/>
      <c r="H201" s="2042" t="s">
        <v>79</v>
      </c>
      <c r="I201" s="286" t="s">
        <v>47</v>
      </c>
      <c r="J201" s="288"/>
      <c r="K201" s="288"/>
      <c r="L201" s="288"/>
      <c r="M201" s="288"/>
      <c r="N201" s="288">
        <v>0.2</v>
      </c>
      <c r="O201" s="288">
        <v>0.2</v>
      </c>
      <c r="P201" s="288">
        <v>0.2</v>
      </c>
      <c r="Q201" s="288">
        <v>0.2</v>
      </c>
      <c r="R201" s="288">
        <v>0.2</v>
      </c>
      <c r="S201" s="288"/>
      <c r="T201" s="288"/>
      <c r="U201" s="288"/>
      <c r="V201" s="778">
        <f t="shared" si="30"/>
        <v>1</v>
      </c>
      <c r="W201" s="2088">
        <v>0.3</v>
      </c>
      <c r="X201" s="512">
        <f>V201*W201</f>
        <v>0.3</v>
      </c>
      <c r="Y201" s="2202"/>
      <c r="Z201" s="1720"/>
      <c r="AA201" s="1721"/>
      <c r="AB201" s="2202" t="s">
        <v>2223</v>
      </c>
      <c r="AC201" s="1720"/>
      <c r="AD201" s="1721"/>
      <c r="AE201" s="2202" t="s">
        <v>2224</v>
      </c>
      <c r="AF201" s="1720"/>
      <c r="AG201" s="1721"/>
      <c r="AH201" s="2202" t="s">
        <v>2225</v>
      </c>
      <c r="AI201" s="1720"/>
      <c r="AJ201" s="1872"/>
      <c r="AK201" s="267"/>
      <c r="AL201" s="267"/>
      <c r="AM201" s="267"/>
      <c r="AN201" s="267"/>
      <c r="AO201" s="267"/>
      <c r="AP201" s="267"/>
      <c r="AQ201" s="267"/>
      <c r="AR201" s="267"/>
      <c r="AS201" s="267"/>
    </row>
    <row r="202" spans="1:45" ht="30.75" customHeight="1">
      <c r="A202" s="1653"/>
      <c r="B202" s="1679"/>
      <c r="C202" s="1679"/>
      <c r="D202" s="1722"/>
      <c r="E202" s="1722"/>
      <c r="F202" s="1722"/>
      <c r="G202" s="1648"/>
      <c r="H202" s="2043"/>
      <c r="I202" s="293" t="s">
        <v>48</v>
      </c>
      <c r="J202" s="294"/>
      <c r="K202" s="294"/>
      <c r="L202" s="294"/>
      <c r="M202" s="294"/>
      <c r="N202" s="295">
        <v>0.2</v>
      </c>
      <c r="O202" s="295">
        <v>0.2</v>
      </c>
      <c r="P202" s="295">
        <v>0.2</v>
      </c>
      <c r="Q202" s="295">
        <v>0.2</v>
      </c>
      <c r="R202" s="295">
        <v>0.2</v>
      </c>
      <c r="S202" s="294"/>
      <c r="T202" s="294"/>
      <c r="U202" s="294"/>
      <c r="V202" s="780">
        <f t="shared" si="30"/>
        <v>1</v>
      </c>
      <c r="W202" s="1619"/>
      <c r="X202" s="510">
        <f>+V202*W201</f>
        <v>0.3</v>
      </c>
      <c r="Y202" s="1679"/>
      <c r="Z202" s="1722"/>
      <c r="AA202" s="1648"/>
      <c r="AB202" s="1679"/>
      <c r="AC202" s="1722"/>
      <c r="AD202" s="1648"/>
      <c r="AE202" s="1679"/>
      <c r="AF202" s="1722"/>
      <c r="AG202" s="1648"/>
      <c r="AH202" s="1679"/>
      <c r="AI202" s="1722"/>
      <c r="AJ202" s="2067"/>
      <c r="AK202" s="267"/>
      <c r="AL202" s="267"/>
      <c r="AM202" s="267"/>
      <c r="AN202" s="267"/>
      <c r="AO202" s="267"/>
      <c r="AP202" s="267"/>
      <c r="AQ202" s="267"/>
      <c r="AR202" s="267"/>
      <c r="AS202" s="267"/>
    </row>
    <row r="203" spans="1:45" ht="40.5" hidden="1" customHeight="1">
      <c r="A203" s="1653"/>
      <c r="B203" s="2028">
        <v>5</v>
      </c>
      <c r="C203" s="2057"/>
      <c r="D203" s="1720"/>
      <c r="E203" s="1720"/>
      <c r="F203" s="1720"/>
      <c r="G203" s="1721"/>
      <c r="H203" s="2042" t="s">
        <v>79</v>
      </c>
      <c r="I203" s="286" t="s">
        <v>47</v>
      </c>
      <c r="J203" s="376"/>
      <c r="K203" s="376"/>
      <c r="L203" s="376"/>
      <c r="M203" s="376"/>
      <c r="N203" s="376"/>
      <c r="O203" s="376"/>
      <c r="P203" s="376"/>
      <c r="Q203" s="376"/>
      <c r="R203" s="376"/>
      <c r="S203" s="376"/>
      <c r="T203" s="376"/>
      <c r="U203" s="376"/>
      <c r="V203" s="778">
        <f t="shared" si="30"/>
        <v>0</v>
      </c>
      <c r="W203" s="2088"/>
      <c r="X203" s="512">
        <f>V203*W203</f>
        <v>0</v>
      </c>
      <c r="Y203" s="2028"/>
      <c r="Z203" s="1720"/>
      <c r="AA203" s="1721"/>
      <c r="AB203" s="2028"/>
      <c r="AC203" s="1720"/>
      <c r="AD203" s="1721"/>
      <c r="AE203" s="2028"/>
      <c r="AF203" s="1720"/>
      <c r="AG203" s="1721"/>
      <c r="AH203" s="2028"/>
      <c r="AI203" s="1720"/>
      <c r="AJ203" s="1872"/>
      <c r="AK203" s="267"/>
      <c r="AL203" s="267"/>
      <c r="AM203" s="267"/>
      <c r="AN203" s="267"/>
      <c r="AO203" s="267"/>
      <c r="AP203" s="267"/>
      <c r="AQ203" s="267"/>
      <c r="AR203" s="267"/>
      <c r="AS203" s="267"/>
    </row>
    <row r="204" spans="1:45" ht="40.5" hidden="1" customHeight="1">
      <c r="A204" s="1653"/>
      <c r="B204" s="1679"/>
      <c r="C204" s="1679"/>
      <c r="D204" s="1722"/>
      <c r="E204" s="1722"/>
      <c r="F204" s="1722"/>
      <c r="G204" s="1648"/>
      <c r="H204" s="2043"/>
      <c r="I204" s="293" t="s">
        <v>48</v>
      </c>
      <c r="J204" s="376"/>
      <c r="K204" s="376"/>
      <c r="L204" s="376"/>
      <c r="M204" s="376"/>
      <c r="N204" s="376"/>
      <c r="O204" s="376"/>
      <c r="P204" s="376"/>
      <c r="Q204" s="376"/>
      <c r="R204" s="376"/>
      <c r="S204" s="376"/>
      <c r="T204" s="376"/>
      <c r="U204" s="376"/>
      <c r="V204" s="779">
        <f t="shared" si="30"/>
        <v>0</v>
      </c>
      <c r="W204" s="1619"/>
      <c r="X204" s="510">
        <f>+V204*W203</f>
        <v>0</v>
      </c>
      <c r="Y204" s="1679"/>
      <c r="Z204" s="1722"/>
      <c r="AA204" s="1648"/>
      <c r="AB204" s="1679"/>
      <c r="AC204" s="1722"/>
      <c r="AD204" s="1648"/>
      <c r="AE204" s="1679"/>
      <c r="AF204" s="1722"/>
      <c r="AG204" s="1648"/>
      <c r="AH204" s="1679"/>
      <c r="AI204" s="1722"/>
      <c r="AJ204" s="2067"/>
      <c r="AK204" s="267"/>
      <c r="AL204" s="267"/>
      <c r="AM204" s="267"/>
      <c r="AN204" s="267"/>
      <c r="AO204" s="267"/>
      <c r="AP204" s="267"/>
      <c r="AQ204" s="267"/>
      <c r="AR204" s="267"/>
      <c r="AS204" s="267"/>
    </row>
    <row r="205" spans="1:45" ht="19.5" hidden="1" customHeight="1">
      <c r="A205" s="1653"/>
      <c r="B205" s="2028">
        <v>6</v>
      </c>
      <c r="C205" s="2057"/>
      <c r="D205" s="1720"/>
      <c r="E205" s="1720"/>
      <c r="F205" s="1720"/>
      <c r="G205" s="1721"/>
      <c r="H205" s="2042" t="s">
        <v>79</v>
      </c>
      <c r="I205" s="286" t="s">
        <v>47</v>
      </c>
      <c r="J205" s="376"/>
      <c r="K205" s="376"/>
      <c r="L205" s="376"/>
      <c r="M205" s="376"/>
      <c r="N205" s="376"/>
      <c r="O205" s="376"/>
      <c r="P205" s="376"/>
      <c r="Q205" s="376"/>
      <c r="R205" s="376"/>
      <c r="S205" s="376"/>
      <c r="T205" s="376"/>
      <c r="U205" s="376"/>
      <c r="V205" s="778">
        <f t="shared" si="30"/>
        <v>0</v>
      </c>
      <c r="W205" s="2088"/>
      <c r="X205" s="512">
        <f>V205*W205</f>
        <v>0</v>
      </c>
      <c r="Y205" s="2028"/>
      <c r="Z205" s="1720"/>
      <c r="AA205" s="1721"/>
      <c r="AB205" s="2028"/>
      <c r="AC205" s="1720"/>
      <c r="AD205" s="1721"/>
      <c r="AE205" s="2028"/>
      <c r="AF205" s="1720"/>
      <c r="AG205" s="1721"/>
      <c r="AH205" s="2028"/>
      <c r="AI205" s="1720"/>
      <c r="AJ205" s="1872"/>
      <c r="AK205" s="267"/>
      <c r="AL205" s="267"/>
      <c r="AM205" s="267"/>
      <c r="AN205" s="267"/>
      <c r="AO205" s="267"/>
      <c r="AP205" s="267"/>
      <c r="AQ205" s="267"/>
      <c r="AR205" s="267"/>
      <c r="AS205" s="267"/>
    </row>
    <row r="206" spans="1:45" ht="14.25" hidden="1" customHeight="1">
      <c r="A206" s="1653"/>
      <c r="B206" s="1679"/>
      <c r="C206" s="1679"/>
      <c r="D206" s="1722"/>
      <c r="E206" s="1722"/>
      <c r="F206" s="1722"/>
      <c r="G206" s="1648"/>
      <c r="H206" s="2043"/>
      <c r="I206" s="293" t="s">
        <v>48</v>
      </c>
      <c r="J206" s="376"/>
      <c r="K206" s="376"/>
      <c r="L206" s="376"/>
      <c r="M206" s="376"/>
      <c r="N206" s="376"/>
      <c r="O206" s="376"/>
      <c r="P206" s="376"/>
      <c r="Q206" s="376"/>
      <c r="R206" s="376"/>
      <c r="S206" s="376"/>
      <c r="T206" s="376"/>
      <c r="U206" s="376"/>
      <c r="V206" s="779">
        <f t="shared" si="30"/>
        <v>0</v>
      </c>
      <c r="W206" s="1619"/>
      <c r="X206" s="510">
        <f>+V206*W205</f>
        <v>0</v>
      </c>
      <c r="Y206" s="1679"/>
      <c r="Z206" s="1722"/>
      <c r="AA206" s="1648"/>
      <c r="AB206" s="1679"/>
      <c r="AC206" s="1722"/>
      <c r="AD206" s="1648"/>
      <c r="AE206" s="1679"/>
      <c r="AF206" s="1722"/>
      <c r="AG206" s="1648"/>
      <c r="AH206" s="1679"/>
      <c r="AI206" s="1722"/>
      <c r="AJ206" s="2067"/>
      <c r="AK206" s="267"/>
      <c r="AL206" s="267"/>
      <c r="AM206" s="267"/>
      <c r="AN206" s="267"/>
      <c r="AO206" s="267"/>
      <c r="AP206" s="267"/>
      <c r="AQ206" s="267"/>
      <c r="AR206" s="267"/>
      <c r="AS206" s="267"/>
    </row>
    <row r="207" spans="1:45" ht="14.25" customHeight="1">
      <c r="A207" s="1653"/>
      <c r="B207" s="2060" t="s">
        <v>103</v>
      </c>
      <c r="C207" s="1720"/>
      <c r="D207" s="1720"/>
      <c r="E207" s="1720"/>
      <c r="F207" s="1720"/>
      <c r="G207" s="1721"/>
      <c r="H207" s="2083" t="s">
        <v>79</v>
      </c>
      <c r="I207" s="326" t="s">
        <v>47</v>
      </c>
      <c r="J207" s="381">
        <f t="shared" ref="J207:U207" si="32">+J195*$W$195+J197*$W$197+J199*$W$199+J201*$W$201+J203*$W$203+J205*$W$205</f>
        <v>0</v>
      </c>
      <c r="K207" s="381">
        <f t="shared" si="32"/>
        <v>0</v>
      </c>
      <c r="L207" s="354">
        <f t="shared" si="32"/>
        <v>0</v>
      </c>
      <c r="M207" s="354">
        <f t="shared" si="32"/>
        <v>8.3333333333333343E-2</v>
      </c>
      <c r="N207" s="354">
        <f t="shared" si="32"/>
        <v>0.20333333333333334</v>
      </c>
      <c r="O207" s="354">
        <f t="shared" si="32"/>
        <v>0.20333333333333334</v>
      </c>
      <c r="P207" s="354">
        <f t="shared" si="32"/>
        <v>0.20333333333333334</v>
      </c>
      <c r="Q207" s="354">
        <f t="shared" si="32"/>
        <v>0.15333333333333332</v>
      </c>
      <c r="R207" s="354">
        <f t="shared" si="32"/>
        <v>0.15333333333333332</v>
      </c>
      <c r="S207" s="381">
        <f t="shared" si="32"/>
        <v>0</v>
      </c>
      <c r="T207" s="381">
        <f t="shared" si="32"/>
        <v>0</v>
      </c>
      <c r="U207" s="381">
        <f t="shared" si="32"/>
        <v>0</v>
      </c>
      <c r="V207" s="353">
        <f t="shared" si="30"/>
        <v>1</v>
      </c>
      <c r="W207" s="2204">
        <f>SUM(W195+W197+W199+W201+W203+W205)</f>
        <v>1</v>
      </c>
      <c r="X207" s="354">
        <f>V207*W207</f>
        <v>1</v>
      </c>
      <c r="Y207" s="2034"/>
      <c r="Z207" s="1720"/>
      <c r="AA207" s="1721"/>
      <c r="AB207" s="2034"/>
      <c r="AC207" s="1720"/>
      <c r="AD207" s="1721"/>
      <c r="AE207" s="2034"/>
      <c r="AF207" s="1720"/>
      <c r="AG207" s="1721"/>
      <c r="AH207" s="2034"/>
      <c r="AI207" s="1720"/>
      <c r="AJ207" s="1872"/>
      <c r="AK207" s="332"/>
      <c r="AL207" s="267"/>
      <c r="AM207" s="267"/>
      <c r="AN207" s="267"/>
      <c r="AO207" s="267"/>
      <c r="AP207" s="267"/>
      <c r="AQ207" s="267"/>
      <c r="AR207" s="267"/>
      <c r="AS207" s="267"/>
    </row>
    <row r="208" spans="1:45" ht="14.25" customHeight="1">
      <c r="A208" s="1654"/>
      <c r="B208" s="1696"/>
      <c r="C208" s="1666"/>
      <c r="D208" s="1666"/>
      <c r="E208" s="1666"/>
      <c r="F208" s="1666"/>
      <c r="G208" s="1651"/>
      <c r="H208" s="1617"/>
      <c r="I208" s="334" t="s">
        <v>48</v>
      </c>
      <c r="J208" s="335">
        <f t="shared" ref="J208:U208" si="33">J196*$W$195+J198*$W$197+J200*$W$199+J202*$W$201+J204*$W$203+J206*$W$205</f>
        <v>0</v>
      </c>
      <c r="K208" s="335">
        <f t="shared" si="33"/>
        <v>0</v>
      </c>
      <c r="L208" s="335">
        <f t="shared" si="33"/>
        <v>0.05</v>
      </c>
      <c r="M208" s="335">
        <f t="shared" si="33"/>
        <v>3.3340000000000002E-2</v>
      </c>
      <c r="N208" s="335">
        <f t="shared" si="33"/>
        <v>0.20333999999999999</v>
      </c>
      <c r="O208" s="335">
        <f t="shared" si="33"/>
        <v>0.20333999999999999</v>
      </c>
      <c r="P208" s="335">
        <f t="shared" si="33"/>
        <v>0.20333999999999999</v>
      </c>
      <c r="Q208" s="335">
        <f t="shared" si="33"/>
        <v>0.15334</v>
      </c>
      <c r="R208" s="335">
        <f t="shared" si="33"/>
        <v>0.15334</v>
      </c>
      <c r="S208" s="335">
        <f t="shared" si="33"/>
        <v>0</v>
      </c>
      <c r="T208" s="335">
        <f t="shared" si="33"/>
        <v>0</v>
      </c>
      <c r="U208" s="335">
        <f t="shared" si="33"/>
        <v>0</v>
      </c>
      <c r="V208" s="826">
        <f t="shared" si="30"/>
        <v>1.00004</v>
      </c>
      <c r="W208" s="1617"/>
      <c r="X208" s="518">
        <f>+V208*W207</f>
        <v>1.00004</v>
      </c>
      <c r="Y208" s="1696"/>
      <c r="Z208" s="1666"/>
      <c r="AA208" s="1651"/>
      <c r="AB208" s="1696"/>
      <c r="AC208" s="1666"/>
      <c r="AD208" s="1651"/>
      <c r="AE208" s="1696"/>
      <c r="AF208" s="1666"/>
      <c r="AG208" s="1651"/>
      <c r="AH208" s="1696"/>
      <c r="AI208" s="1666"/>
      <c r="AJ208" s="1841"/>
      <c r="AK208" s="332"/>
      <c r="AL208" s="267"/>
      <c r="AM208" s="267"/>
      <c r="AN208" s="267"/>
      <c r="AO208" s="267"/>
      <c r="AP208" s="267"/>
      <c r="AQ208" s="267"/>
      <c r="AR208" s="267"/>
      <c r="AS208" s="267"/>
    </row>
    <row r="209" spans="1:45" ht="27.75" customHeight="1">
      <c r="A209" s="2048" t="s">
        <v>107</v>
      </c>
      <c r="B209" s="1664"/>
      <c r="C209" s="261" t="s">
        <v>108</v>
      </c>
      <c r="D209" s="261" t="s">
        <v>109</v>
      </c>
      <c r="E209" s="261" t="s">
        <v>28</v>
      </c>
      <c r="F209" s="261" t="s">
        <v>110</v>
      </c>
      <c r="G209" s="340" t="s">
        <v>111</v>
      </c>
      <c r="H209" s="2080" t="s">
        <v>112</v>
      </c>
      <c r="I209" s="1866"/>
      <c r="J209" s="261" t="s">
        <v>63</v>
      </c>
      <c r="K209" s="261" t="s">
        <v>64</v>
      </c>
      <c r="L209" s="261" t="s">
        <v>65</v>
      </c>
      <c r="M209" s="261" t="s">
        <v>66</v>
      </c>
      <c r="N209" s="261" t="s">
        <v>67</v>
      </c>
      <c r="O209" s="261" t="s">
        <v>68</v>
      </c>
      <c r="P209" s="261" t="s">
        <v>69</v>
      </c>
      <c r="Q209" s="261" t="s">
        <v>70</v>
      </c>
      <c r="R209" s="261" t="s">
        <v>71</v>
      </c>
      <c r="S209" s="261" t="s">
        <v>72</v>
      </c>
      <c r="T209" s="261" t="s">
        <v>73</v>
      </c>
      <c r="U209" s="261" t="s">
        <v>74</v>
      </c>
      <c r="V209" s="770" t="s">
        <v>75</v>
      </c>
      <c r="W209" s="770" t="s">
        <v>76</v>
      </c>
      <c r="X209" s="261" t="s">
        <v>77</v>
      </c>
      <c r="Y209" s="2080" t="s">
        <v>113</v>
      </c>
      <c r="Z209" s="1863"/>
      <c r="AA209" s="1866"/>
      <c r="AB209" s="2080" t="s">
        <v>117</v>
      </c>
      <c r="AC209" s="1863"/>
      <c r="AD209" s="1866"/>
      <c r="AE209" s="2080" t="s">
        <v>427</v>
      </c>
      <c r="AF209" s="1863"/>
      <c r="AG209" s="1866"/>
      <c r="AH209" s="2080" t="s">
        <v>125</v>
      </c>
      <c r="AI209" s="1863"/>
      <c r="AJ209" s="1864"/>
      <c r="AK209" s="267"/>
      <c r="AL209" s="267"/>
      <c r="AM209" s="267"/>
      <c r="AN209" s="267"/>
      <c r="AO209" s="267"/>
      <c r="AP209" s="267"/>
      <c r="AQ209" s="267"/>
      <c r="AR209" s="267"/>
      <c r="AS209" s="267"/>
    </row>
    <row r="210" spans="1:45" ht="27.75" customHeight="1">
      <c r="A210" s="1796"/>
      <c r="B210" s="1713"/>
      <c r="C210" s="2046" t="s">
        <v>1670</v>
      </c>
      <c r="D210" s="2046" t="s">
        <v>1059</v>
      </c>
      <c r="E210" s="2046">
        <v>5</v>
      </c>
      <c r="F210" s="2046" t="s">
        <v>2226</v>
      </c>
      <c r="G210" s="2046" t="s">
        <v>300</v>
      </c>
      <c r="H210" s="2041" t="s">
        <v>47</v>
      </c>
      <c r="I210" s="1701"/>
      <c r="J210" s="807"/>
      <c r="K210" s="807"/>
      <c r="L210" s="807"/>
      <c r="M210" s="917">
        <v>1</v>
      </c>
      <c r="N210" s="807"/>
      <c r="O210" s="807"/>
      <c r="P210" s="807">
        <v>1</v>
      </c>
      <c r="Q210" s="807"/>
      <c r="R210" s="807">
        <v>3</v>
      </c>
      <c r="S210" s="807"/>
      <c r="T210" s="807"/>
      <c r="U210" s="807"/>
      <c r="V210" s="808">
        <f t="shared" ref="V210:V211" si="34">SUM(J210:U210)</f>
        <v>5</v>
      </c>
      <c r="W210" s="2084">
        <v>0.1</v>
      </c>
      <c r="X210" s="273">
        <f>+(V210/V210)*W210</f>
        <v>0.1</v>
      </c>
      <c r="Y210" s="2205" t="s">
        <v>2227</v>
      </c>
      <c r="Z210" s="1720"/>
      <c r="AA210" s="1721"/>
      <c r="AB210" s="2205" t="s">
        <v>2228</v>
      </c>
      <c r="AC210" s="1720"/>
      <c r="AD210" s="1721"/>
      <c r="AE210" s="2205" t="s">
        <v>2230</v>
      </c>
      <c r="AF210" s="1720"/>
      <c r="AG210" s="1721"/>
      <c r="AH210" s="2205" t="s">
        <v>2231</v>
      </c>
      <c r="AI210" s="1720"/>
      <c r="AJ210" s="1872"/>
      <c r="AK210" s="267"/>
      <c r="AL210" s="267"/>
      <c r="AM210" s="267"/>
      <c r="AN210" s="267"/>
      <c r="AO210" s="267"/>
      <c r="AP210" s="267"/>
      <c r="AQ210" s="267"/>
      <c r="AR210" s="267"/>
      <c r="AS210" s="267"/>
    </row>
    <row r="211" spans="1:45" ht="27.75" customHeight="1">
      <c r="A211" s="2062"/>
      <c r="B211" s="1648"/>
      <c r="C211" s="1619"/>
      <c r="D211" s="1619"/>
      <c r="E211" s="1619"/>
      <c r="F211" s="1619"/>
      <c r="G211" s="1619"/>
      <c r="H211" s="2081" t="s">
        <v>78</v>
      </c>
      <c r="I211" s="1648"/>
      <c r="J211" s="883"/>
      <c r="K211" s="883"/>
      <c r="L211" s="883"/>
      <c r="M211" s="918"/>
      <c r="N211" s="912">
        <v>1</v>
      </c>
      <c r="O211" s="883"/>
      <c r="P211" s="810">
        <v>1</v>
      </c>
      <c r="Q211" s="912">
        <v>2</v>
      </c>
      <c r="R211" s="809"/>
      <c r="S211" s="883"/>
      <c r="T211" s="912">
        <v>1</v>
      </c>
      <c r="U211" s="883"/>
      <c r="V211" s="811">
        <f t="shared" si="34"/>
        <v>5</v>
      </c>
      <c r="W211" s="1619"/>
      <c r="X211" s="273">
        <f>+V211/V210*W210</f>
        <v>0.1</v>
      </c>
      <c r="Y211" s="1679"/>
      <c r="Z211" s="1722"/>
      <c r="AA211" s="1648"/>
      <c r="AB211" s="1679"/>
      <c r="AC211" s="1722"/>
      <c r="AD211" s="1648"/>
      <c r="AE211" s="1679"/>
      <c r="AF211" s="1722"/>
      <c r="AG211" s="1648"/>
      <c r="AH211" s="1679"/>
      <c r="AI211" s="1722"/>
      <c r="AJ211" s="2067"/>
      <c r="AK211" s="267"/>
      <c r="AL211" s="267"/>
      <c r="AM211" s="267"/>
      <c r="AN211" s="267"/>
      <c r="AO211" s="267"/>
      <c r="AP211" s="267"/>
      <c r="AQ211" s="267"/>
      <c r="AR211" s="267"/>
      <c r="AS211" s="267"/>
    </row>
    <row r="212" spans="1:45" ht="14.25" customHeight="1">
      <c r="A212" s="2063" t="s">
        <v>2233</v>
      </c>
      <c r="B212" s="2047" t="s">
        <v>34</v>
      </c>
      <c r="C212" s="1700"/>
      <c r="D212" s="1700"/>
      <c r="E212" s="1700"/>
      <c r="F212" s="1700"/>
      <c r="G212" s="1700"/>
      <c r="H212" s="1700"/>
      <c r="I212" s="1700"/>
      <c r="J212" s="1700"/>
      <c r="K212" s="1700"/>
      <c r="L212" s="1700"/>
      <c r="M212" s="1700"/>
      <c r="N212" s="1700"/>
      <c r="O212" s="1700"/>
      <c r="P212" s="1700"/>
      <c r="Q212" s="1700"/>
      <c r="R212" s="1700"/>
      <c r="S212" s="1700"/>
      <c r="T212" s="1700"/>
      <c r="U212" s="1700"/>
      <c r="V212" s="1700"/>
      <c r="W212" s="1700"/>
      <c r="X212" s="1700"/>
      <c r="Y212" s="1700"/>
      <c r="Z212" s="1700"/>
      <c r="AA212" s="1700"/>
      <c r="AB212" s="1700"/>
      <c r="AC212" s="1700"/>
      <c r="AD212" s="1700"/>
      <c r="AE212" s="1700"/>
      <c r="AF212" s="1700"/>
      <c r="AG212" s="1700"/>
      <c r="AH212" s="1700"/>
      <c r="AI212" s="1700"/>
      <c r="AJ212" s="1874"/>
      <c r="AK212" s="267"/>
      <c r="AL212" s="267"/>
      <c r="AM212" s="267"/>
      <c r="AN212" s="267"/>
      <c r="AO212" s="267"/>
      <c r="AP212" s="267"/>
      <c r="AQ212" s="267"/>
      <c r="AR212" s="267"/>
      <c r="AS212" s="267"/>
    </row>
    <row r="213" spans="1:45" ht="23.25" customHeight="1">
      <c r="A213" s="1653"/>
      <c r="B213" s="2028">
        <v>1</v>
      </c>
      <c r="C213" s="2057" t="s">
        <v>2234</v>
      </c>
      <c r="D213" s="1720"/>
      <c r="E213" s="1720"/>
      <c r="F213" s="1720"/>
      <c r="G213" s="1721"/>
      <c r="H213" s="2042" t="s">
        <v>79</v>
      </c>
      <c r="I213" s="286" t="s">
        <v>47</v>
      </c>
      <c r="J213" s="842"/>
      <c r="K213" s="844">
        <v>0.2</v>
      </c>
      <c r="L213" s="842"/>
      <c r="M213" s="842"/>
      <c r="N213" s="844">
        <v>0.2</v>
      </c>
      <c r="O213" s="842"/>
      <c r="P213" s="844">
        <v>0.6</v>
      </c>
      <c r="Q213" s="842"/>
      <c r="R213" s="842"/>
      <c r="S213" s="842"/>
      <c r="T213" s="842"/>
      <c r="U213" s="842"/>
      <c r="V213" s="778">
        <f t="shared" ref="V213:V228" si="35">SUM(J213:U213)</f>
        <v>1</v>
      </c>
      <c r="W213" s="2088">
        <v>0.1</v>
      </c>
      <c r="X213" s="512">
        <f>V213*W213</f>
        <v>0.1</v>
      </c>
      <c r="Y213" s="2202" t="s">
        <v>2235</v>
      </c>
      <c r="Z213" s="1720"/>
      <c r="AA213" s="1721"/>
      <c r="AB213" s="2202" t="s">
        <v>2236</v>
      </c>
      <c r="AC213" s="1720"/>
      <c r="AD213" s="1721"/>
      <c r="AE213" s="2202" t="s">
        <v>2237</v>
      </c>
      <c r="AF213" s="1720"/>
      <c r="AG213" s="1721"/>
      <c r="AH213" s="2202"/>
      <c r="AI213" s="1720"/>
      <c r="AJ213" s="1872"/>
      <c r="AK213" s="267"/>
      <c r="AL213" s="267"/>
      <c r="AM213" s="267"/>
      <c r="AN213" s="267"/>
      <c r="AO213" s="267"/>
      <c r="AP213" s="267"/>
      <c r="AQ213" s="267"/>
      <c r="AR213" s="267"/>
      <c r="AS213" s="267"/>
    </row>
    <row r="214" spans="1:45" ht="23.25" customHeight="1">
      <c r="A214" s="1653"/>
      <c r="B214" s="1679"/>
      <c r="C214" s="1679"/>
      <c r="D214" s="1722"/>
      <c r="E214" s="1722"/>
      <c r="F214" s="1722"/>
      <c r="G214" s="1648"/>
      <c r="H214" s="2043"/>
      <c r="I214" s="293" t="s">
        <v>48</v>
      </c>
      <c r="J214" s="842"/>
      <c r="K214" s="845">
        <v>0.2</v>
      </c>
      <c r="L214" s="901"/>
      <c r="M214" s="901"/>
      <c r="N214" s="845">
        <v>0.2</v>
      </c>
      <c r="O214" s="845">
        <v>0.2</v>
      </c>
      <c r="P214" s="845">
        <v>0.4</v>
      </c>
      <c r="Q214" s="842"/>
      <c r="R214" s="842"/>
      <c r="S214" s="842"/>
      <c r="T214" s="842"/>
      <c r="U214" s="842"/>
      <c r="V214" s="780">
        <f t="shared" si="35"/>
        <v>1</v>
      </c>
      <c r="W214" s="1619"/>
      <c r="X214" s="510">
        <f>+V214*W213</f>
        <v>0.1</v>
      </c>
      <c r="Y214" s="1679"/>
      <c r="Z214" s="1722"/>
      <c r="AA214" s="1648"/>
      <c r="AB214" s="1679"/>
      <c r="AC214" s="1722"/>
      <c r="AD214" s="1648"/>
      <c r="AE214" s="1679"/>
      <c r="AF214" s="1722"/>
      <c r="AG214" s="1648"/>
      <c r="AH214" s="1679"/>
      <c r="AI214" s="1722"/>
      <c r="AJ214" s="2067"/>
      <c r="AK214" s="267"/>
      <c r="AL214" s="267"/>
      <c r="AM214" s="267"/>
      <c r="AN214" s="267"/>
      <c r="AO214" s="267"/>
      <c r="AP214" s="267"/>
      <c r="AQ214" s="267"/>
      <c r="AR214" s="267"/>
      <c r="AS214" s="267"/>
    </row>
    <row r="215" spans="1:45" ht="23.25" customHeight="1">
      <c r="A215" s="1653"/>
      <c r="B215" s="2028">
        <v>2</v>
      </c>
      <c r="C215" s="2057" t="s">
        <v>2238</v>
      </c>
      <c r="D215" s="1720"/>
      <c r="E215" s="1720"/>
      <c r="F215" s="1720"/>
      <c r="G215" s="1721"/>
      <c r="H215" s="2042" t="s">
        <v>79</v>
      </c>
      <c r="I215" s="286" t="s">
        <v>47</v>
      </c>
      <c r="J215" s="842"/>
      <c r="K215" s="842"/>
      <c r="L215" s="844">
        <v>0.2</v>
      </c>
      <c r="M215" s="842"/>
      <c r="N215" s="842"/>
      <c r="O215" s="844">
        <v>0.2</v>
      </c>
      <c r="P215" s="842"/>
      <c r="Q215" s="844">
        <v>0.6</v>
      </c>
      <c r="R215" s="842"/>
      <c r="S215" s="842"/>
      <c r="T215" s="842"/>
      <c r="U215" s="842"/>
      <c r="V215" s="778">
        <f t="shared" si="35"/>
        <v>1</v>
      </c>
      <c r="W215" s="2088">
        <v>0.4</v>
      </c>
      <c r="X215" s="512">
        <f>V215*W215</f>
        <v>0.4</v>
      </c>
      <c r="Y215" s="2202" t="s">
        <v>2239</v>
      </c>
      <c r="Z215" s="1720"/>
      <c r="AA215" s="1721"/>
      <c r="AB215" s="2202" t="s">
        <v>2240</v>
      </c>
      <c r="AC215" s="1720"/>
      <c r="AD215" s="1721"/>
      <c r="AE215" s="2202" t="s">
        <v>2241</v>
      </c>
      <c r="AF215" s="1720"/>
      <c r="AG215" s="1721"/>
      <c r="AH215" s="2202" t="s">
        <v>2242</v>
      </c>
      <c r="AI215" s="1720"/>
      <c r="AJ215" s="1872"/>
      <c r="AK215" s="267"/>
      <c r="AL215" s="267"/>
      <c r="AM215" s="267"/>
      <c r="AN215" s="267"/>
      <c r="AO215" s="267"/>
      <c r="AP215" s="267"/>
      <c r="AQ215" s="267"/>
      <c r="AR215" s="267"/>
      <c r="AS215" s="267"/>
    </row>
    <row r="216" spans="1:45" ht="23.25" customHeight="1">
      <c r="A216" s="1653"/>
      <c r="B216" s="1679"/>
      <c r="C216" s="1679"/>
      <c r="D216" s="1722"/>
      <c r="E216" s="1722"/>
      <c r="F216" s="1722"/>
      <c r="G216" s="1648"/>
      <c r="H216" s="2043"/>
      <c r="I216" s="293" t="s">
        <v>48</v>
      </c>
      <c r="J216" s="842"/>
      <c r="K216" s="842"/>
      <c r="L216" s="845">
        <v>0.2</v>
      </c>
      <c r="M216" s="901"/>
      <c r="N216" s="845">
        <v>0.2</v>
      </c>
      <c r="O216" s="845">
        <v>0.2</v>
      </c>
      <c r="P216" s="845">
        <v>0.4</v>
      </c>
      <c r="Q216" s="842"/>
      <c r="R216" s="842"/>
      <c r="S216" s="842"/>
      <c r="T216" s="842"/>
      <c r="U216" s="842"/>
      <c r="V216" s="780">
        <f t="shared" si="35"/>
        <v>1</v>
      </c>
      <c r="W216" s="1619"/>
      <c r="X216" s="510">
        <f>+V216*W215</f>
        <v>0.4</v>
      </c>
      <c r="Y216" s="1679"/>
      <c r="Z216" s="1722"/>
      <c r="AA216" s="1648"/>
      <c r="AB216" s="1679"/>
      <c r="AC216" s="1722"/>
      <c r="AD216" s="1648"/>
      <c r="AE216" s="1679"/>
      <c r="AF216" s="1722"/>
      <c r="AG216" s="1648"/>
      <c r="AH216" s="1679"/>
      <c r="AI216" s="1722"/>
      <c r="AJ216" s="2067"/>
      <c r="AK216" s="267"/>
      <c r="AL216" s="267"/>
      <c r="AM216" s="267"/>
      <c r="AN216" s="267"/>
      <c r="AO216" s="267"/>
      <c r="AP216" s="267"/>
      <c r="AQ216" s="267"/>
      <c r="AR216" s="267"/>
      <c r="AS216" s="267"/>
    </row>
    <row r="217" spans="1:45" ht="23.25" customHeight="1">
      <c r="A217" s="1653"/>
      <c r="B217" s="2028">
        <v>3</v>
      </c>
      <c r="C217" s="2057" t="s">
        <v>2243</v>
      </c>
      <c r="D217" s="1720"/>
      <c r="E217" s="1720"/>
      <c r="F217" s="1720"/>
      <c r="G217" s="1721"/>
      <c r="H217" s="2042" t="s">
        <v>79</v>
      </c>
      <c r="I217" s="286" t="s">
        <v>47</v>
      </c>
      <c r="J217" s="842"/>
      <c r="K217" s="842"/>
      <c r="L217" s="842"/>
      <c r="M217" s="844">
        <v>0.2</v>
      </c>
      <c r="N217" s="842"/>
      <c r="O217" s="842"/>
      <c r="P217" s="844">
        <v>0.2</v>
      </c>
      <c r="Q217" s="842"/>
      <c r="R217" s="844">
        <v>0.6</v>
      </c>
      <c r="S217" s="844"/>
      <c r="T217" s="842"/>
      <c r="U217" s="842"/>
      <c r="V217" s="778">
        <f t="shared" si="35"/>
        <v>1</v>
      </c>
      <c r="W217" s="2088">
        <v>0.5</v>
      </c>
      <c r="X217" s="512">
        <f>V217*W217</f>
        <v>0.5</v>
      </c>
      <c r="Y217" s="2202"/>
      <c r="Z217" s="1720"/>
      <c r="AA217" s="1721"/>
      <c r="AB217" s="2202" t="s">
        <v>2244</v>
      </c>
      <c r="AC217" s="1720"/>
      <c r="AD217" s="1721"/>
      <c r="AE217" s="2202" t="s">
        <v>2245</v>
      </c>
      <c r="AF217" s="1720"/>
      <c r="AG217" s="1721"/>
      <c r="AH217" s="2202" t="s">
        <v>2246</v>
      </c>
      <c r="AI217" s="1720"/>
      <c r="AJ217" s="1872"/>
      <c r="AK217" s="267"/>
      <c r="AL217" s="267"/>
      <c r="AM217" s="267"/>
      <c r="AN217" s="267"/>
      <c r="AO217" s="267"/>
      <c r="AP217" s="267"/>
      <c r="AQ217" s="267"/>
      <c r="AR217" s="267"/>
      <c r="AS217" s="267"/>
    </row>
    <row r="218" spans="1:45" ht="23.25" customHeight="1">
      <c r="A218" s="1653"/>
      <c r="B218" s="1679"/>
      <c r="C218" s="1679"/>
      <c r="D218" s="1722"/>
      <c r="E218" s="1722"/>
      <c r="F218" s="1722"/>
      <c r="G218" s="1648"/>
      <c r="H218" s="2043"/>
      <c r="I218" s="293" t="s">
        <v>48</v>
      </c>
      <c r="J218" s="842"/>
      <c r="K218" s="842"/>
      <c r="L218" s="842"/>
      <c r="M218" s="845">
        <v>0.1</v>
      </c>
      <c r="N218" s="845">
        <v>0.2</v>
      </c>
      <c r="O218" s="901"/>
      <c r="P218" s="845">
        <v>0.4</v>
      </c>
      <c r="Q218" s="845">
        <v>0.2</v>
      </c>
      <c r="R218" s="845">
        <v>0.01</v>
      </c>
      <c r="S218" s="845">
        <v>0.04</v>
      </c>
      <c r="T218" s="845">
        <v>0.05</v>
      </c>
      <c r="U218" s="842"/>
      <c r="V218" s="780">
        <f t="shared" si="35"/>
        <v>1.0000000000000002</v>
      </c>
      <c r="W218" s="1619"/>
      <c r="X218" s="510">
        <f>+V218*W217</f>
        <v>0.50000000000000011</v>
      </c>
      <c r="Y218" s="1679"/>
      <c r="Z218" s="1722"/>
      <c r="AA218" s="1648"/>
      <c r="AB218" s="1679"/>
      <c r="AC218" s="1722"/>
      <c r="AD218" s="1648"/>
      <c r="AE218" s="1679"/>
      <c r="AF218" s="1722"/>
      <c r="AG218" s="1648"/>
      <c r="AH218" s="1679"/>
      <c r="AI218" s="1722"/>
      <c r="AJ218" s="2067"/>
      <c r="AK218" s="267"/>
      <c r="AL218" s="267"/>
      <c r="AM218" s="267"/>
      <c r="AN218" s="267"/>
      <c r="AO218" s="267"/>
      <c r="AP218" s="267"/>
      <c r="AQ218" s="267"/>
      <c r="AR218" s="267"/>
      <c r="AS218" s="267"/>
    </row>
    <row r="219" spans="1:45" ht="14.25" hidden="1" customHeight="1">
      <c r="A219" s="1653"/>
      <c r="B219" s="2028">
        <v>4</v>
      </c>
      <c r="C219" s="2057"/>
      <c r="D219" s="1720"/>
      <c r="E219" s="1720"/>
      <c r="F219" s="1720"/>
      <c r="G219" s="1721"/>
      <c r="H219" s="2042" t="s">
        <v>79</v>
      </c>
      <c r="I219" s="286" t="s">
        <v>47</v>
      </c>
      <c r="J219" s="376"/>
      <c r="K219" s="376"/>
      <c r="L219" s="376"/>
      <c r="M219" s="376"/>
      <c r="N219" s="376"/>
      <c r="O219" s="376"/>
      <c r="P219" s="376"/>
      <c r="Q219" s="376"/>
      <c r="R219" s="376"/>
      <c r="S219" s="376"/>
      <c r="T219" s="376"/>
      <c r="U219" s="376"/>
      <c r="V219" s="778">
        <f t="shared" si="35"/>
        <v>0</v>
      </c>
      <c r="W219" s="2088"/>
      <c r="X219" s="512">
        <f>V219*W219</f>
        <v>0</v>
      </c>
      <c r="Y219" s="2028"/>
      <c r="Z219" s="1720"/>
      <c r="AA219" s="1721"/>
      <c r="AB219" s="2028"/>
      <c r="AC219" s="1720"/>
      <c r="AD219" s="1721"/>
      <c r="AE219" s="2028"/>
      <c r="AF219" s="1720"/>
      <c r="AG219" s="1721"/>
      <c r="AH219" s="2028"/>
      <c r="AI219" s="1720"/>
      <c r="AJ219" s="1872"/>
      <c r="AK219" s="267"/>
      <c r="AL219" s="267"/>
      <c r="AM219" s="267"/>
      <c r="AN219" s="267"/>
      <c r="AO219" s="267"/>
      <c r="AP219" s="267"/>
      <c r="AQ219" s="267"/>
      <c r="AR219" s="267"/>
      <c r="AS219" s="267"/>
    </row>
    <row r="220" spans="1:45" ht="12.75" hidden="1" customHeight="1">
      <c r="A220" s="1653"/>
      <c r="B220" s="1679"/>
      <c r="C220" s="1679"/>
      <c r="D220" s="1722"/>
      <c r="E220" s="1722"/>
      <c r="F220" s="1722"/>
      <c r="G220" s="1648"/>
      <c r="H220" s="2043"/>
      <c r="I220" s="293" t="s">
        <v>48</v>
      </c>
      <c r="J220" s="376"/>
      <c r="K220" s="376"/>
      <c r="L220" s="376"/>
      <c r="M220" s="376"/>
      <c r="N220" s="376"/>
      <c r="O220" s="376"/>
      <c r="P220" s="376"/>
      <c r="Q220" s="376"/>
      <c r="R220" s="376"/>
      <c r="S220" s="376"/>
      <c r="T220" s="376"/>
      <c r="U220" s="376"/>
      <c r="V220" s="779">
        <f t="shared" si="35"/>
        <v>0</v>
      </c>
      <c r="W220" s="1619"/>
      <c r="X220" s="510">
        <f>+V220*W219</f>
        <v>0</v>
      </c>
      <c r="Y220" s="1679"/>
      <c r="Z220" s="1722"/>
      <c r="AA220" s="1648"/>
      <c r="AB220" s="1679"/>
      <c r="AC220" s="1722"/>
      <c r="AD220" s="1648"/>
      <c r="AE220" s="1679"/>
      <c r="AF220" s="1722"/>
      <c r="AG220" s="1648"/>
      <c r="AH220" s="1679"/>
      <c r="AI220" s="1722"/>
      <c r="AJ220" s="2067"/>
      <c r="AK220" s="267"/>
      <c r="AL220" s="267"/>
      <c r="AM220" s="267"/>
      <c r="AN220" s="267"/>
      <c r="AO220" s="267"/>
      <c r="AP220" s="267"/>
      <c r="AQ220" s="267"/>
      <c r="AR220" s="267"/>
      <c r="AS220" s="267"/>
    </row>
    <row r="221" spans="1:45" ht="24.75" hidden="1" customHeight="1">
      <c r="A221" s="1653"/>
      <c r="B221" s="2028">
        <v>5</v>
      </c>
      <c r="C221" s="2057"/>
      <c r="D221" s="1720"/>
      <c r="E221" s="1720"/>
      <c r="F221" s="1720"/>
      <c r="G221" s="1721"/>
      <c r="H221" s="2042" t="s">
        <v>79</v>
      </c>
      <c r="I221" s="286" t="s">
        <v>47</v>
      </c>
      <c r="J221" s="376"/>
      <c r="K221" s="376"/>
      <c r="L221" s="376"/>
      <c r="M221" s="376"/>
      <c r="N221" s="376"/>
      <c r="O221" s="376"/>
      <c r="P221" s="376"/>
      <c r="Q221" s="376"/>
      <c r="R221" s="376"/>
      <c r="S221" s="376"/>
      <c r="T221" s="376"/>
      <c r="U221" s="376"/>
      <c r="V221" s="778">
        <f t="shared" si="35"/>
        <v>0</v>
      </c>
      <c r="W221" s="2088"/>
      <c r="X221" s="512">
        <f>V221*W221</f>
        <v>0</v>
      </c>
      <c r="Y221" s="2028"/>
      <c r="Z221" s="1720"/>
      <c r="AA221" s="1721"/>
      <c r="AB221" s="2028"/>
      <c r="AC221" s="1720"/>
      <c r="AD221" s="1721"/>
      <c r="AE221" s="2028"/>
      <c r="AF221" s="1720"/>
      <c r="AG221" s="1721"/>
      <c r="AH221" s="2028"/>
      <c r="AI221" s="1720"/>
      <c r="AJ221" s="1872"/>
      <c r="AK221" s="267"/>
      <c r="AL221" s="267"/>
      <c r="AM221" s="267"/>
      <c r="AN221" s="267"/>
      <c r="AO221" s="267"/>
      <c r="AP221" s="267"/>
      <c r="AQ221" s="267"/>
      <c r="AR221" s="267"/>
      <c r="AS221" s="267"/>
    </row>
    <row r="222" spans="1:45" ht="28.5" hidden="1" customHeight="1">
      <c r="A222" s="1653"/>
      <c r="B222" s="1679"/>
      <c r="C222" s="1679"/>
      <c r="D222" s="1722"/>
      <c r="E222" s="1722"/>
      <c r="F222" s="1722"/>
      <c r="G222" s="1648"/>
      <c r="H222" s="2043"/>
      <c r="I222" s="293" t="s">
        <v>48</v>
      </c>
      <c r="J222" s="376"/>
      <c r="K222" s="376"/>
      <c r="L222" s="376"/>
      <c r="M222" s="376"/>
      <c r="N222" s="376"/>
      <c r="O222" s="376"/>
      <c r="P222" s="376"/>
      <c r="Q222" s="376"/>
      <c r="R222" s="376"/>
      <c r="S222" s="376"/>
      <c r="T222" s="376"/>
      <c r="U222" s="376"/>
      <c r="V222" s="779">
        <f t="shared" si="35"/>
        <v>0</v>
      </c>
      <c r="W222" s="1619"/>
      <c r="X222" s="510">
        <f>+V222*W221</f>
        <v>0</v>
      </c>
      <c r="Y222" s="1679"/>
      <c r="Z222" s="1722"/>
      <c r="AA222" s="1648"/>
      <c r="AB222" s="1679"/>
      <c r="AC222" s="1722"/>
      <c r="AD222" s="1648"/>
      <c r="AE222" s="1679"/>
      <c r="AF222" s="1722"/>
      <c r="AG222" s="1648"/>
      <c r="AH222" s="1679"/>
      <c r="AI222" s="1722"/>
      <c r="AJ222" s="2067"/>
      <c r="AK222" s="267"/>
      <c r="AL222" s="267"/>
      <c r="AM222" s="267"/>
      <c r="AN222" s="267"/>
      <c r="AO222" s="267"/>
      <c r="AP222" s="267"/>
      <c r="AQ222" s="267"/>
      <c r="AR222" s="267"/>
      <c r="AS222" s="267"/>
    </row>
    <row r="223" spans="1:45" ht="40.5" hidden="1" customHeight="1">
      <c r="A223" s="1653"/>
      <c r="B223" s="2028">
        <v>6</v>
      </c>
      <c r="C223" s="2057"/>
      <c r="D223" s="1720"/>
      <c r="E223" s="1720"/>
      <c r="F223" s="1720"/>
      <c r="G223" s="1721"/>
      <c r="H223" s="2042" t="s">
        <v>79</v>
      </c>
      <c r="I223" s="286" t="s">
        <v>47</v>
      </c>
      <c r="J223" s="376"/>
      <c r="K223" s="376"/>
      <c r="L223" s="376"/>
      <c r="M223" s="376"/>
      <c r="N223" s="376"/>
      <c r="O223" s="376"/>
      <c r="P223" s="376"/>
      <c r="Q223" s="376"/>
      <c r="R223" s="376"/>
      <c r="S223" s="376"/>
      <c r="T223" s="376"/>
      <c r="U223" s="376"/>
      <c r="V223" s="778">
        <f t="shared" si="35"/>
        <v>0</v>
      </c>
      <c r="W223" s="2088"/>
      <c r="X223" s="512">
        <f>V223*W223</f>
        <v>0</v>
      </c>
      <c r="Y223" s="2028"/>
      <c r="Z223" s="1720"/>
      <c r="AA223" s="1721"/>
      <c r="AB223" s="2028"/>
      <c r="AC223" s="1720"/>
      <c r="AD223" s="1721"/>
      <c r="AE223" s="2028"/>
      <c r="AF223" s="1720"/>
      <c r="AG223" s="1721"/>
      <c r="AH223" s="2028"/>
      <c r="AI223" s="1720"/>
      <c r="AJ223" s="1872"/>
      <c r="AK223" s="267"/>
      <c r="AL223" s="267"/>
      <c r="AM223" s="267"/>
      <c r="AN223" s="267"/>
      <c r="AO223" s="267"/>
      <c r="AP223" s="267"/>
      <c r="AQ223" s="267"/>
      <c r="AR223" s="267"/>
      <c r="AS223" s="267"/>
    </row>
    <row r="224" spans="1:45" ht="20.25" hidden="1" customHeight="1">
      <c r="A224" s="1653"/>
      <c r="B224" s="1679"/>
      <c r="C224" s="1679"/>
      <c r="D224" s="1722"/>
      <c r="E224" s="1722"/>
      <c r="F224" s="1722"/>
      <c r="G224" s="1648"/>
      <c r="H224" s="2043"/>
      <c r="I224" s="293" t="s">
        <v>48</v>
      </c>
      <c r="J224" s="376"/>
      <c r="K224" s="376"/>
      <c r="L224" s="376"/>
      <c r="M224" s="376"/>
      <c r="N224" s="376"/>
      <c r="O224" s="376"/>
      <c r="P224" s="376"/>
      <c r="Q224" s="376"/>
      <c r="R224" s="376"/>
      <c r="S224" s="376"/>
      <c r="T224" s="376"/>
      <c r="U224" s="376"/>
      <c r="V224" s="779">
        <f t="shared" si="35"/>
        <v>0</v>
      </c>
      <c r="W224" s="1619"/>
      <c r="X224" s="510">
        <f>+V224*W223</f>
        <v>0</v>
      </c>
      <c r="Y224" s="1679"/>
      <c r="Z224" s="1722"/>
      <c r="AA224" s="1648"/>
      <c r="AB224" s="1679"/>
      <c r="AC224" s="1722"/>
      <c r="AD224" s="1648"/>
      <c r="AE224" s="1679"/>
      <c r="AF224" s="1722"/>
      <c r="AG224" s="1648"/>
      <c r="AH224" s="1679"/>
      <c r="AI224" s="1722"/>
      <c r="AJ224" s="2067"/>
      <c r="AK224" s="267"/>
      <c r="AL224" s="267"/>
      <c r="AM224" s="267"/>
      <c r="AN224" s="267"/>
      <c r="AO224" s="267"/>
      <c r="AP224" s="267"/>
      <c r="AQ224" s="267"/>
      <c r="AR224" s="267"/>
      <c r="AS224" s="267"/>
    </row>
    <row r="225" spans="1:45" ht="14.25" hidden="1" customHeight="1">
      <c r="A225" s="1653"/>
      <c r="B225" s="2028">
        <v>7</v>
      </c>
      <c r="C225" s="2057"/>
      <c r="D225" s="1720"/>
      <c r="E225" s="1720"/>
      <c r="F225" s="1720"/>
      <c r="G225" s="1721"/>
      <c r="H225" s="2042" t="s">
        <v>79</v>
      </c>
      <c r="I225" s="286" t="s">
        <v>47</v>
      </c>
      <c r="J225" s="376"/>
      <c r="K225" s="376"/>
      <c r="L225" s="376"/>
      <c r="M225" s="376"/>
      <c r="N225" s="376"/>
      <c r="O225" s="376"/>
      <c r="P225" s="376"/>
      <c r="Q225" s="376"/>
      <c r="R225" s="376"/>
      <c r="S225" s="376"/>
      <c r="T225" s="376"/>
      <c r="U225" s="376"/>
      <c r="V225" s="778">
        <f t="shared" si="35"/>
        <v>0</v>
      </c>
      <c r="W225" s="2088"/>
      <c r="X225" s="512">
        <f>V225*W225</f>
        <v>0</v>
      </c>
      <c r="Y225" s="2028"/>
      <c r="Z225" s="1720"/>
      <c r="AA225" s="1721"/>
      <c r="AB225" s="2028"/>
      <c r="AC225" s="1720"/>
      <c r="AD225" s="1721"/>
      <c r="AE225" s="2028"/>
      <c r="AF225" s="1720"/>
      <c r="AG225" s="1721"/>
      <c r="AH225" s="2028"/>
      <c r="AI225" s="1720"/>
      <c r="AJ225" s="1872"/>
      <c r="AK225" s="267"/>
      <c r="AL225" s="267"/>
      <c r="AM225" s="267"/>
      <c r="AN225" s="267"/>
      <c r="AO225" s="267"/>
      <c r="AP225" s="267"/>
      <c r="AQ225" s="267"/>
      <c r="AR225" s="267"/>
      <c r="AS225" s="267"/>
    </row>
    <row r="226" spans="1:45" ht="14.25" hidden="1" customHeight="1">
      <c r="A226" s="1653"/>
      <c r="B226" s="1678"/>
      <c r="C226" s="1679"/>
      <c r="D226" s="1722"/>
      <c r="E226" s="1722"/>
      <c r="F226" s="1722"/>
      <c r="G226" s="1648"/>
      <c r="H226" s="2079"/>
      <c r="I226" s="321" t="s">
        <v>48</v>
      </c>
      <c r="J226" s="317"/>
      <c r="K226" s="317"/>
      <c r="L226" s="317"/>
      <c r="M226" s="317"/>
      <c r="N226" s="317"/>
      <c r="O226" s="317"/>
      <c r="P226" s="317"/>
      <c r="Q226" s="317"/>
      <c r="R226" s="317"/>
      <c r="S226" s="317"/>
      <c r="T226" s="317"/>
      <c r="U226" s="317"/>
      <c r="V226" s="819">
        <f t="shared" si="35"/>
        <v>0</v>
      </c>
      <c r="W226" s="2078"/>
      <c r="X226" s="517">
        <f>+V226*W225</f>
        <v>0</v>
      </c>
      <c r="Y226" s="1679"/>
      <c r="Z226" s="1722"/>
      <c r="AA226" s="1648"/>
      <c r="AB226" s="1679"/>
      <c r="AC226" s="1722"/>
      <c r="AD226" s="1648"/>
      <c r="AE226" s="1679"/>
      <c r="AF226" s="1722"/>
      <c r="AG226" s="1648"/>
      <c r="AH226" s="1679"/>
      <c r="AI226" s="1722"/>
      <c r="AJ226" s="2067"/>
      <c r="AK226" s="267"/>
      <c r="AL226" s="267"/>
      <c r="AM226" s="267"/>
      <c r="AN226" s="267"/>
      <c r="AO226" s="267"/>
      <c r="AP226" s="267"/>
      <c r="AQ226" s="267"/>
      <c r="AR226" s="267"/>
      <c r="AS226" s="267"/>
    </row>
    <row r="227" spans="1:45" ht="14.25" customHeight="1">
      <c r="A227" s="1653"/>
      <c r="B227" s="2060" t="s">
        <v>103</v>
      </c>
      <c r="C227" s="1720"/>
      <c r="D227" s="1720"/>
      <c r="E227" s="1720"/>
      <c r="F227" s="1720"/>
      <c r="G227" s="1721"/>
      <c r="H227" s="2083" t="s">
        <v>79</v>
      </c>
      <c r="I227" s="326" t="s">
        <v>47</v>
      </c>
      <c r="J227" s="381">
        <f t="shared" ref="J227:U227" si="36">+J213*$W$213+J215*$W$215+J217*$W$217+J219*$W$219+J221*$W$221+J223*$W$223+J225*$W$225</f>
        <v>0</v>
      </c>
      <c r="K227" s="354">
        <f t="shared" si="36"/>
        <v>2.0000000000000004E-2</v>
      </c>
      <c r="L227" s="354">
        <f t="shared" si="36"/>
        <v>8.0000000000000016E-2</v>
      </c>
      <c r="M227" s="354">
        <f t="shared" si="36"/>
        <v>0.1</v>
      </c>
      <c r="N227" s="354">
        <f t="shared" si="36"/>
        <v>2.0000000000000004E-2</v>
      </c>
      <c r="O227" s="354">
        <f t="shared" si="36"/>
        <v>8.0000000000000016E-2</v>
      </c>
      <c r="P227" s="354">
        <f t="shared" si="36"/>
        <v>0.16</v>
      </c>
      <c r="Q227" s="354">
        <f t="shared" si="36"/>
        <v>0.24</v>
      </c>
      <c r="R227" s="354">
        <f t="shared" si="36"/>
        <v>0.3</v>
      </c>
      <c r="S227" s="381">
        <f t="shared" si="36"/>
        <v>0</v>
      </c>
      <c r="T227" s="381">
        <f t="shared" si="36"/>
        <v>0</v>
      </c>
      <c r="U227" s="381">
        <f t="shared" si="36"/>
        <v>0</v>
      </c>
      <c r="V227" s="353">
        <f t="shared" si="35"/>
        <v>1</v>
      </c>
      <c r="W227" s="2204">
        <f>SUM(W213+W215+W217+W219+W221+W223+W225)</f>
        <v>1</v>
      </c>
      <c r="X227" s="354">
        <f>V227*W227</f>
        <v>1</v>
      </c>
      <c r="Y227" s="2034"/>
      <c r="Z227" s="1720"/>
      <c r="AA227" s="1721"/>
      <c r="AB227" s="2034"/>
      <c r="AC227" s="1720"/>
      <c r="AD227" s="1721"/>
      <c r="AE227" s="2034"/>
      <c r="AF227" s="1720"/>
      <c r="AG227" s="1721"/>
      <c r="AH227" s="2034"/>
      <c r="AI227" s="1720"/>
      <c r="AJ227" s="1872"/>
      <c r="AK227" s="332"/>
      <c r="AL227" s="267"/>
      <c r="AM227" s="267"/>
      <c r="AN227" s="267"/>
      <c r="AO227" s="267"/>
      <c r="AP227" s="267"/>
      <c r="AQ227" s="267"/>
      <c r="AR227" s="267"/>
      <c r="AS227" s="267"/>
    </row>
    <row r="228" spans="1:45" ht="14.25" customHeight="1">
      <c r="A228" s="1654"/>
      <c r="B228" s="1696"/>
      <c r="C228" s="1666"/>
      <c r="D228" s="1666"/>
      <c r="E228" s="1666"/>
      <c r="F228" s="1666"/>
      <c r="G228" s="1651"/>
      <c r="H228" s="1617"/>
      <c r="I228" s="334" t="s">
        <v>48</v>
      </c>
      <c r="J228" s="335">
        <f t="shared" ref="J228:U228" si="37">J214*$W$213+J216*$W$215+J218*$W$217+J220*$W$219+J222*$W$221+J224*$W$223+J226*$W$225</f>
        <v>0</v>
      </c>
      <c r="K228" s="335">
        <f t="shared" si="37"/>
        <v>2.0000000000000004E-2</v>
      </c>
      <c r="L228" s="335">
        <f t="shared" si="37"/>
        <v>8.0000000000000016E-2</v>
      </c>
      <c r="M228" s="335">
        <f t="shared" si="37"/>
        <v>0.05</v>
      </c>
      <c r="N228" s="335">
        <f t="shared" si="37"/>
        <v>0.2</v>
      </c>
      <c r="O228" s="335">
        <f t="shared" si="37"/>
        <v>0.10000000000000002</v>
      </c>
      <c r="P228" s="335">
        <f t="shared" si="37"/>
        <v>0.4</v>
      </c>
      <c r="Q228" s="335">
        <f t="shared" si="37"/>
        <v>0.1</v>
      </c>
      <c r="R228" s="335">
        <f t="shared" si="37"/>
        <v>5.0000000000000001E-3</v>
      </c>
      <c r="S228" s="335">
        <f t="shared" si="37"/>
        <v>0.02</v>
      </c>
      <c r="T228" s="335">
        <f t="shared" si="37"/>
        <v>2.5000000000000001E-2</v>
      </c>
      <c r="U228" s="335">
        <f t="shared" si="37"/>
        <v>0</v>
      </c>
      <c r="V228" s="826">
        <f t="shared" si="35"/>
        <v>1</v>
      </c>
      <c r="W228" s="1617"/>
      <c r="X228" s="518">
        <f>+V228*W227</f>
        <v>1</v>
      </c>
      <c r="Y228" s="1696"/>
      <c r="Z228" s="1666"/>
      <c r="AA228" s="1651"/>
      <c r="AB228" s="1696"/>
      <c r="AC228" s="1666"/>
      <c r="AD228" s="1651"/>
      <c r="AE228" s="1696"/>
      <c r="AF228" s="1666"/>
      <c r="AG228" s="1651"/>
      <c r="AH228" s="1696"/>
      <c r="AI228" s="1666"/>
      <c r="AJ228" s="1841"/>
      <c r="AK228" s="332"/>
      <c r="AL228" s="267"/>
      <c r="AM228" s="267"/>
      <c r="AN228" s="267"/>
      <c r="AO228" s="267"/>
      <c r="AP228" s="267"/>
      <c r="AQ228" s="267"/>
      <c r="AR228" s="267"/>
      <c r="AS228" s="267"/>
    </row>
    <row r="229" spans="1:45" ht="26.25" customHeight="1">
      <c r="A229" s="2048" t="s">
        <v>107</v>
      </c>
      <c r="B229" s="1664"/>
      <c r="C229" s="261" t="s">
        <v>108</v>
      </c>
      <c r="D229" s="261" t="s">
        <v>109</v>
      </c>
      <c r="E229" s="261" t="s">
        <v>28</v>
      </c>
      <c r="F229" s="261" t="s">
        <v>110</v>
      </c>
      <c r="G229" s="340" t="s">
        <v>111</v>
      </c>
      <c r="H229" s="2080" t="s">
        <v>112</v>
      </c>
      <c r="I229" s="1866"/>
      <c r="J229" s="261" t="s">
        <v>63</v>
      </c>
      <c r="K229" s="261" t="s">
        <v>64</v>
      </c>
      <c r="L229" s="261" t="s">
        <v>65</v>
      </c>
      <c r="M229" s="261" t="s">
        <v>66</v>
      </c>
      <c r="N229" s="261" t="s">
        <v>67</v>
      </c>
      <c r="O229" s="261" t="s">
        <v>68</v>
      </c>
      <c r="P229" s="261" t="s">
        <v>69</v>
      </c>
      <c r="Q229" s="261" t="s">
        <v>70</v>
      </c>
      <c r="R229" s="261" t="s">
        <v>71</v>
      </c>
      <c r="S229" s="261" t="s">
        <v>72</v>
      </c>
      <c r="T229" s="261" t="s">
        <v>73</v>
      </c>
      <c r="U229" s="261" t="s">
        <v>74</v>
      </c>
      <c r="V229" s="770" t="s">
        <v>75</v>
      </c>
      <c r="W229" s="770" t="s">
        <v>76</v>
      </c>
      <c r="X229" s="261" t="s">
        <v>77</v>
      </c>
      <c r="Y229" s="2080" t="s">
        <v>113</v>
      </c>
      <c r="Z229" s="1863"/>
      <c r="AA229" s="1866"/>
      <c r="AB229" s="2080" t="s">
        <v>117</v>
      </c>
      <c r="AC229" s="1863"/>
      <c r="AD229" s="1866"/>
      <c r="AE229" s="2080" t="s">
        <v>427</v>
      </c>
      <c r="AF229" s="1863"/>
      <c r="AG229" s="1866"/>
      <c r="AH229" s="2080" t="s">
        <v>125</v>
      </c>
      <c r="AI229" s="1863"/>
      <c r="AJ229" s="1864"/>
      <c r="AK229" s="267"/>
      <c r="AL229" s="267"/>
      <c r="AM229" s="267"/>
      <c r="AN229" s="267"/>
      <c r="AO229" s="267"/>
      <c r="AP229" s="267"/>
      <c r="AQ229" s="267"/>
      <c r="AR229" s="267"/>
      <c r="AS229" s="267"/>
    </row>
    <row r="230" spans="1:45" ht="26.25" customHeight="1">
      <c r="A230" s="1796"/>
      <c r="B230" s="1713"/>
      <c r="C230" s="2046" t="s">
        <v>1670</v>
      </c>
      <c r="D230" s="2046" t="s">
        <v>2247</v>
      </c>
      <c r="E230" s="2046">
        <v>4</v>
      </c>
      <c r="F230" s="2046" t="s">
        <v>2248</v>
      </c>
      <c r="G230" s="2046" t="s">
        <v>300</v>
      </c>
      <c r="H230" s="2041" t="s">
        <v>47</v>
      </c>
      <c r="I230" s="1701"/>
      <c r="J230" s="807"/>
      <c r="K230" s="807"/>
      <c r="L230" s="807"/>
      <c r="M230" s="807"/>
      <c r="N230" s="807"/>
      <c r="O230" s="917">
        <v>1</v>
      </c>
      <c r="P230" s="807"/>
      <c r="Q230" s="917">
        <v>1</v>
      </c>
      <c r="R230" s="807"/>
      <c r="S230" s="917">
        <v>1</v>
      </c>
      <c r="T230" s="807"/>
      <c r="U230" s="917">
        <v>1</v>
      </c>
      <c r="V230" s="808">
        <f t="shared" ref="V230:V231" si="38">SUM(J230:U230)</f>
        <v>4</v>
      </c>
      <c r="W230" s="2084">
        <v>0.1</v>
      </c>
      <c r="X230" s="273">
        <f>+(V230/V230)*W230</f>
        <v>0.1</v>
      </c>
      <c r="Y230" s="2205" t="s">
        <v>2249</v>
      </c>
      <c r="Z230" s="1720"/>
      <c r="AA230" s="1721"/>
      <c r="AB230" s="2035" t="s">
        <v>2250</v>
      </c>
      <c r="AC230" s="1720"/>
      <c r="AD230" s="1721"/>
      <c r="AE230" s="2035" t="s">
        <v>2251</v>
      </c>
      <c r="AF230" s="1720"/>
      <c r="AG230" s="1721"/>
      <c r="AH230" s="2035" t="s">
        <v>2252</v>
      </c>
      <c r="AI230" s="1720"/>
      <c r="AJ230" s="1872"/>
      <c r="AK230" s="267"/>
      <c r="AL230" s="267"/>
      <c r="AM230" s="267"/>
      <c r="AN230" s="267"/>
      <c r="AO230" s="267"/>
      <c r="AP230" s="267"/>
      <c r="AQ230" s="267"/>
      <c r="AR230" s="267"/>
      <c r="AS230" s="267"/>
    </row>
    <row r="231" spans="1:45" ht="26.25" customHeight="1">
      <c r="A231" s="2062"/>
      <c r="B231" s="1648"/>
      <c r="C231" s="1619"/>
      <c r="D231" s="1619"/>
      <c r="E231" s="1619"/>
      <c r="F231" s="1619"/>
      <c r="G231" s="1619"/>
      <c r="H231" s="2081" t="s">
        <v>78</v>
      </c>
      <c r="I231" s="1648"/>
      <c r="J231" s="883"/>
      <c r="K231" s="883"/>
      <c r="L231" s="883"/>
      <c r="M231" s="883"/>
      <c r="N231" s="883"/>
      <c r="O231" s="919">
        <v>2</v>
      </c>
      <c r="P231" s="912">
        <v>1</v>
      </c>
      <c r="Q231" s="919">
        <v>1</v>
      </c>
      <c r="R231" s="883"/>
      <c r="S231" s="919"/>
      <c r="T231" s="883"/>
      <c r="U231" s="918"/>
      <c r="V231" s="811">
        <f t="shared" si="38"/>
        <v>4</v>
      </c>
      <c r="W231" s="1619"/>
      <c r="X231" s="273">
        <f>+V231/V230*W230</f>
        <v>0.1</v>
      </c>
      <c r="Y231" s="1679"/>
      <c r="Z231" s="1722"/>
      <c r="AA231" s="1648"/>
      <c r="AB231" s="1679"/>
      <c r="AC231" s="1722"/>
      <c r="AD231" s="1648"/>
      <c r="AE231" s="1679"/>
      <c r="AF231" s="1722"/>
      <c r="AG231" s="1648"/>
      <c r="AH231" s="1679"/>
      <c r="AI231" s="1722"/>
      <c r="AJ231" s="2067"/>
      <c r="AK231" s="267"/>
      <c r="AL231" s="267"/>
      <c r="AM231" s="267"/>
      <c r="AN231" s="267"/>
      <c r="AO231" s="267"/>
      <c r="AP231" s="267"/>
      <c r="AQ231" s="267"/>
      <c r="AR231" s="267"/>
      <c r="AS231" s="267"/>
    </row>
    <row r="232" spans="1:45" ht="12.75" customHeight="1">
      <c r="A232" s="2063" t="s">
        <v>2253</v>
      </c>
      <c r="B232" s="2047" t="s">
        <v>34</v>
      </c>
      <c r="C232" s="1700"/>
      <c r="D232" s="1700"/>
      <c r="E232" s="1700"/>
      <c r="F232" s="1700"/>
      <c r="G232" s="1700"/>
      <c r="H232" s="1700"/>
      <c r="I232" s="1700"/>
      <c r="J232" s="1700"/>
      <c r="K232" s="1700"/>
      <c r="L232" s="1700"/>
      <c r="M232" s="1700"/>
      <c r="N232" s="1700"/>
      <c r="O232" s="1700"/>
      <c r="P232" s="1700"/>
      <c r="Q232" s="1700"/>
      <c r="R232" s="1700"/>
      <c r="S232" s="1700"/>
      <c r="T232" s="1700"/>
      <c r="U232" s="1700"/>
      <c r="V232" s="1700"/>
      <c r="W232" s="1700"/>
      <c r="X232" s="1700"/>
      <c r="Y232" s="1700"/>
      <c r="Z232" s="1700"/>
      <c r="AA232" s="1700"/>
      <c r="AB232" s="1700"/>
      <c r="AC232" s="1700"/>
      <c r="AD232" s="1700"/>
      <c r="AE232" s="1700"/>
      <c r="AF232" s="1700"/>
      <c r="AG232" s="1700"/>
      <c r="AH232" s="1700"/>
      <c r="AI232" s="1700"/>
      <c r="AJ232" s="1874"/>
      <c r="AK232" s="267"/>
      <c r="AL232" s="267"/>
      <c r="AM232" s="267"/>
      <c r="AN232" s="267"/>
      <c r="AO232" s="267"/>
      <c r="AP232" s="267"/>
      <c r="AQ232" s="267"/>
      <c r="AR232" s="267"/>
      <c r="AS232" s="267"/>
    </row>
    <row r="233" spans="1:45" ht="24" customHeight="1">
      <c r="A233" s="1653"/>
      <c r="B233" s="2028">
        <v>1</v>
      </c>
      <c r="C233" s="2057" t="s">
        <v>2254</v>
      </c>
      <c r="D233" s="1720"/>
      <c r="E233" s="1720"/>
      <c r="F233" s="1720"/>
      <c r="G233" s="1721"/>
      <c r="H233" s="2042" t="s">
        <v>79</v>
      </c>
      <c r="I233" s="286" t="s">
        <v>47</v>
      </c>
      <c r="J233" s="288"/>
      <c r="K233" s="288">
        <v>0.33333333333333331</v>
      </c>
      <c r="L233" s="288">
        <v>0.33333333333333331</v>
      </c>
      <c r="M233" s="288">
        <v>0.33333333333333331</v>
      </c>
      <c r="N233" s="288"/>
      <c r="O233" s="288"/>
      <c r="P233" s="288"/>
      <c r="Q233" s="288"/>
      <c r="R233" s="288"/>
      <c r="S233" s="288"/>
      <c r="T233" s="288"/>
      <c r="U233" s="288"/>
      <c r="V233" s="778">
        <f t="shared" ref="V233:V237" si="39">SUM(J233:U233)</f>
        <v>1</v>
      </c>
      <c r="W233" s="2088">
        <v>0.4</v>
      </c>
      <c r="X233" s="512">
        <f>V233*W233</f>
        <v>0.4</v>
      </c>
      <c r="Y233" s="2202" t="s">
        <v>2255</v>
      </c>
      <c r="Z233" s="1720"/>
      <c r="AA233" s="1721"/>
      <c r="AB233" s="2202" t="s">
        <v>2256</v>
      </c>
      <c r="AC233" s="1720"/>
      <c r="AD233" s="1721"/>
      <c r="AE233" s="2202"/>
      <c r="AF233" s="1720"/>
      <c r="AG233" s="1721"/>
      <c r="AH233" s="2202"/>
      <c r="AI233" s="1720"/>
      <c r="AJ233" s="1872"/>
      <c r="AK233" s="267"/>
      <c r="AL233" s="267"/>
      <c r="AM233" s="267"/>
      <c r="AN233" s="267"/>
      <c r="AO233" s="267"/>
      <c r="AP233" s="267"/>
      <c r="AQ233" s="267"/>
      <c r="AR233" s="267"/>
      <c r="AS233" s="267"/>
    </row>
    <row r="234" spans="1:45" ht="24" customHeight="1">
      <c r="A234" s="1653"/>
      <c r="B234" s="1679"/>
      <c r="C234" s="1679"/>
      <c r="D234" s="1722"/>
      <c r="E234" s="1722"/>
      <c r="F234" s="1722"/>
      <c r="G234" s="1648"/>
      <c r="H234" s="2043"/>
      <c r="I234" s="293" t="s">
        <v>48</v>
      </c>
      <c r="J234" s="294"/>
      <c r="K234" s="295">
        <v>0.33329999999999999</v>
      </c>
      <c r="L234" s="295">
        <v>0.33329999999999999</v>
      </c>
      <c r="M234" s="295">
        <v>0.33329999999999999</v>
      </c>
      <c r="N234" s="294"/>
      <c r="O234" s="294"/>
      <c r="P234" s="294"/>
      <c r="Q234" s="294"/>
      <c r="R234" s="294"/>
      <c r="S234" s="294"/>
      <c r="T234" s="294"/>
      <c r="U234" s="294"/>
      <c r="V234" s="780">
        <f t="shared" si="39"/>
        <v>0.99990000000000001</v>
      </c>
      <c r="W234" s="1619"/>
      <c r="X234" s="510">
        <f>+V234*W233</f>
        <v>0.39996000000000004</v>
      </c>
      <c r="Y234" s="1679"/>
      <c r="Z234" s="1722"/>
      <c r="AA234" s="1648"/>
      <c r="AB234" s="1679"/>
      <c r="AC234" s="1722"/>
      <c r="AD234" s="1648"/>
      <c r="AE234" s="1679"/>
      <c r="AF234" s="1722"/>
      <c r="AG234" s="1648"/>
      <c r="AH234" s="1679"/>
      <c r="AI234" s="1722"/>
      <c r="AJ234" s="2067"/>
      <c r="AK234" s="267"/>
      <c r="AL234" s="267"/>
      <c r="AM234" s="267"/>
      <c r="AN234" s="267"/>
      <c r="AO234" s="267"/>
      <c r="AP234" s="267"/>
      <c r="AQ234" s="267"/>
      <c r="AR234" s="267"/>
      <c r="AS234" s="267"/>
    </row>
    <row r="235" spans="1:45" ht="24" customHeight="1">
      <c r="A235" s="1653"/>
      <c r="B235" s="2028">
        <v>2</v>
      </c>
      <c r="C235" s="2057" t="s">
        <v>2257</v>
      </c>
      <c r="D235" s="1720"/>
      <c r="E235" s="1720"/>
      <c r="F235" s="1720"/>
      <c r="G235" s="1721"/>
      <c r="H235" s="2042" t="s">
        <v>79</v>
      </c>
      <c r="I235" s="286" t="s">
        <v>47</v>
      </c>
      <c r="J235" s="288"/>
      <c r="K235" s="288"/>
      <c r="L235" s="288"/>
      <c r="M235" s="288">
        <v>1</v>
      </c>
      <c r="N235" s="288"/>
      <c r="O235" s="288"/>
      <c r="P235" s="288"/>
      <c r="Q235" s="288"/>
      <c r="R235" s="288"/>
      <c r="S235" s="288"/>
      <c r="T235" s="288"/>
      <c r="U235" s="288"/>
      <c r="V235" s="778">
        <f t="shared" si="39"/>
        <v>1</v>
      </c>
      <c r="W235" s="2088">
        <v>0.1</v>
      </c>
      <c r="X235" s="512">
        <f>V235*W235</f>
        <v>0.1</v>
      </c>
      <c r="Y235" s="2202"/>
      <c r="Z235" s="1720"/>
      <c r="AA235" s="1721"/>
      <c r="AB235" s="2202" t="s">
        <v>2258</v>
      </c>
      <c r="AC235" s="1720"/>
      <c r="AD235" s="1721"/>
      <c r="AE235" s="2202"/>
      <c r="AF235" s="1720"/>
      <c r="AG235" s="1721"/>
      <c r="AH235" s="2202"/>
      <c r="AI235" s="1720"/>
      <c r="AJ235" s="1872"/>
      <c r="AK235" s="267"/>
      <c r="AL235" s="267"/>
      <c r="AM235" s="267"/>
      <c r="AN235" s="267"/>
      <c r="AO235" s="267"/>
      <c r="AP235" s="267"/>
      <c r="AQ235" s="267"/>
      <c r="AR235" s="267"/>
      <c r="AS235" s="267"/>
    </row>
    <row r="236" spans="1:45" ht="24" customHeight="1">
      <c r="A236" s="1653"/>
      <c r="B236" s="1679"/>
      <c r="C236" s="1679"/>
      <c r="D236" s="1722"/>
      <c r="E236" s="1722"/>
      <c r="F236" s="1722"/>
      <c r="G236" s="1648"/>
      <c r="H236" s="2043"/>
      <c r="I236" s="293" t="s">
        <v>48</v>
      </c>
      <c r="J236" s="294"/>
      <c r="K236" s="294"/>
      <c r="L236" s="294"/>
      <c r="M236" s="295">
        <v>1</v>
      </c>
      <c r="N236" s="294"/>
      <c r="O236" s="294"/>
      <c r="P236" s="294"/>
      <c r="Q236" s="294"/>
      <c r="R236" s="294"/>
      <c r="S236" s="294"/>
      <c r="T236" s="294"/>
      <c r="U236" s="294"/>
      <c r="V236" s="780">
        <f t="shared" si="39"/>
        <v>1</v>
      </c>
      <c r="W236" s="1619"/>
      <c r="X236" s="510">
        <f>+V236*W235</f>
        <v>0.1</v>
      </c>
      <c r="Y236" s="1679"/>
      <c r="Z236" s="1722"/>
      <c r="AA236" s="1648"/>
      <c r="AB236" s="1679"/>
      <c r="AC236" s="1722"/>
      <c r="AD236" s="1648"/>
      <c r="AE236" s="1679"/>
      <c r="AF236" s="1722"/>
      <c r="AG236" s="1648"/>
      <c r="AH236" s="1679"/>
      <c r="AI236" s="1722"/>
      <c r="AJ236" s="2067"/>
      <c r="AK236" s="267"/>
      <c r="AL236" s="267"/>
      <c r="AM236" s="267"/>
      <c r="AN236" s="267"/>
      <c r="AO236" s="267"/>
      <c r="AP236" s="267"/>
      <c r="AQ236" s="267"/>
      <c r="AR236" s="267"/>
      <c r="AS236" s="267"/>
    </row>
    <row r="237" spans="1:45" ht="24" customHeight="1">
      <c r="A237" s="1653"/>
      <c r="B237" s="2028">
        <v>3</v>
      </c>
      <c r="C237" s="2057" t="s">
        <v>2259</v>
      </c>
      <c r="D237" s="1720"/>
      <c r="E237" s="1720"/>
      <c r="F237" s="1720"/>
      <c r="G237" s="1721"/>
      <c r="H237" s="2042" t="s">
        <v>79</v>
      </c>
      <c r="I237" s="286" t="s">
        <v>47</v>
      </c>
      <c r="J237" s="288"/>
      <c r="K237" s="288"/>
      <c r="L237" s="288"/>
      <c r="M237" s="288"/>
      <c r="N237" s="288">
        <v>0.125</v>
      </c>
      <c r="O237" s="288">
        <v>0.125</v>
      </c>
      <c r="P237" s="288">
        <v>0.125</v>
      </c>
      <c r="Q237" s="288">
        <v>0.125</v>
      </c>
      <c r="R237" s="288">
        <v>0.125</v>
      </c>
      <c r="S237" s="288">
        <v>0.125</v>
      </c>
      <c r="T237" s="288">
        <v>0.125</v>
      </c>
      <c r="U237" s="288">
        <v>0.125</v>
      </c>
      <c r="V237" s="778">
        <f t="shared" si="39"/>
        <v>1</v>
      </c>
      <c r="W237" s="2088">
        <v>0.5</v>
      </c>
      <c r="X237" s="512">
        <f>V237*W237</f>
        <v>0.5</v>
      </c>
      <c r="Y237" s="2202"/>
      <c r="Z237" s="1720"/>
      <c r="AA237" s="1721"/>
      <c r="AB237" s="2202" t="s">
        <v>2260</v>
      </c>
      <c r="AC237" s="1720"/>
      <c r="AD237" s="1721"/>
      <c r="AE237" s="2202" t="s">
        <v>2261</v>
      </c>
      <c r="AF237" s="1720"/>
      <c r="AG237" s="1721"/>
      <c r="AH237" s="2202" t="s">
        <v>2262</v>
      </c>
      <c r="AI237" s="1720"/>
      <c r="AJ237" s="1872"/>
      <c r="AK237" s="267"/>
      <c r="AL237" s="267"/>
      <c r="AM237" s="267"/>
      <c r="AN237" s="267"/>
      <c r="AO237" s="267"/>
      <c r="AP237" s="267"/>
      <c r="AQ237" s="267"/>
      <c r="AR237" s="267"/>
      <c r="AS237" s="267"/>
    </row>
    <row r="238" spans="1:45" ht="24" customHeight="1">
      <c r="A238" s="1653"/>
      <c r="B238" s="1679"/>
      <c r="C238" s="1679"/>
      <c r="D238" s="1722"/>
      <c r="E238" s="1722"/>
      <c r="F238" s="1722"/>
      <c r="G238" s="1648"/>
      <c r="H238" s="2043"/>
      <c r="I238" s="293" t="s">
        <v>48</v>
      </c>
      <c r="J238" s="294"/>
      <c r="K238" s="294"/>
      <c r="L238" s="294"/>
      <c r="M238" s="294"/>
      <c r="N238" s="295">
        <v>0.125</v>
      </c>
      <c r="O238" s="295">
        <v>0.125</v>
      </c>
      <c r="P238" s="295">
        <v>0.125</v>
      </c>
      <c r="Q238" s="295">
        <v>0.125</v>
      </c>
      <c r="R238" s="295" t="s">
        <v>2263</v>
      </c>
      <c r="S238" s="295">
        <v>0.125</v>
      </c>
      <c r="T238" s="295">
        <v>0.25</v>
      </c>
      <c r="U238" s="295">
        <v>0.125</v>
      </c>
      <c r="V238" s="920">
        <v>1</v>
      </c>
      <c r="W238" s="1619"/>
      <c r="X238" s="921" t="s">
        <v>2264</v>
      </c>
      <c r="Y238" s="1679"/>
      <c r="Z238" s="1722"/>
      <c r="AA238" s="1648"/>
      <c r="AB238" s="1679"/>
      <c r="AC238" s="1722"/>
      <c r="AD238" s="1648"/>
      <c r="AE238" s="1679"/>
      <c r="AF238" s="1722"/>
      <c r="AG238" s="1648"/>
      <c r="AH238" s="1679"/>
      <c r="AI238" s="1722"/>
      <c r="AJ238" s="2067"/>
      <c r="AK238" s="267"/>
      <c r="AL238" s="267"/>
      <c r="AM238" s="267"/>
      <c r="AN238" s="267"/>
      <c r="AO238" s="267"/>
      <c r="AP238" s="267"/>
      <c r="AQ238" s="267"/>
      <c r="AR238" s="267"/>
      <c r="AS238" s="267"/>
    </row>
    <row r="239" spans="1:45" ht="12.75" hidden="1" customHeight="1">
      <c r="A239" s="1653"/>
      <c r="B239" s="2028">
        <v>4</v>
      </c>
      <c r="C239" s="2057"/>
      <c r="D239" s="1720"/>
      <c r="E239" s="1720"/>
      <c r="F239" s="1720"/>
      <c r="G239" s="1721"/>
      <c r="H239" s="2042" t="s">
        <v>79</v>
      </c>
      <c r="I239" s="286" t="s">
        <v>47</v>
      </c>
      <c r="J239" s="376"/>
      <c r="K239" s="376"/>
      <c r="L239" s="376"/>
      <c r="M239" s="376"/>
      <c r="N239" s="376"/>
      <c r="O239" s="376"/>
      <c r="P239" s="376"/>
      <c r="Q239" s="376"/>
      <c r="R239" s="376"/>
      <c r="S239" s="376"/>
      <c r="T239" s="376"/>
      <c r="U239" s="376"/>
      <c r="V239" s="778">
        <f t="shared" ref="V239:V247" si="40">SUM(J239:U239)</f>
        <v>0</v>
      </c>
      <c r="W239" s="2088"/>
      <c r="X239" s="512">
        <f>V239*W239</f>
        <v>0</v>
      </c>
      <c r="Y239" s="2028"/>
      <c r="Z239" s="1720"/>
      <c r="AA239" s="1721"/>
      <c r="AB239" s="2028"/>
      <c r="AC239" s="1720"/>
      <c r="AD239" s="1721"/>
      <c r="AE239" s="2028"/>
      <c r="AF239" s="1720"/>
      <c r="AG239" s="1721"/>
      <c r="AH239" s="2028"/>
      <c r="AI239" s="1720"/>
      <c r="AJ239" s="1872"/>
      <c r="AK239" s="267"/>
      <c r="AL239" s="267"/>
      <c r="AM239" s="267"/>
      <c r="AN239" s="267"/>
      <c r="AO239" s="267"/>
      <c r="AP239" s="267"/>
      <c r="AQ239" s="267"/>
      <c r="AR239" s="267"/>
      <c r="AS239" s="267"/>
    </row>
    <row r="240" spans="1:45" ht="12.75" hidden="1" customHeight="1">
      <c r="A240" s="1653"/>
      <c r="B240" s="1679"/>
      <c r="C240" s="1679"/>
      <c r="D240" s="1722"/>
      <c r="E240" s="1722"/>
      <c r="F240" s="1722"/>
      <c r="G240" s="1648"/>
      <c r="H240" s="2043"/>
      <c r="I240" s="293" t="s">
        <v>48</v>
      </c>
      <c r="J240" s="376"/>
      <c r="K240" s="376"/>
      <c r="L240" s="376"/>
      <c r="M240" s="376"/>
      <c r="N240" s="376"/>
      <c r="O240" s="376"/>
      <c r="P240" s="376"/>
      <c r="Q240" s="376"/>
      <c r="R240" s="376"/>
      <c r="S240" s="376"/>
      <c r="T240" s="376"/>
      <c r="U240" s="376"/>
      <c r="V240" s="779">
        <f t="shared" si="40"/>
        <v>0</v>
      </c>
      <c r="W240" s="1619"/>
      <c r="X240" s="510">
        <f>+V240*W239</f>
        <v>0</v>
      </c>
      <c r="Y240" s="1679"/>
      <c r="Z240" s="1722"/>
      <c r="AA240" s="1648"/>
      <c r="AB240" s="1679"/>
      <c r="AC240" s="1722"/>
      <c r="AD240" s="1648"/>
      <c r="AE240" s="1679"/>
      <c r="AF240" s="1722"/>
      <c r="AG240" s="1648"/>
      <c r="AH240" s="1679"/>
      <c r="AI240" s="1722"/>
      <c r="AJ240" s="2067"/>
      <c r="AK240" s="267"/>
      <c r="AL240" s="267"/>
      <c r="AM240" s="267"/>
      <c r="AN240" s="267"/>
      <c r="AO240" s="267"/>
      <c r="AP240" s="267"/>
      <c r="AQ240" s="267"/>
      <c r="AR240" s="267"/>
      <c r="AS240" s="267"/>
    </row>
    <row r="241" spans="1:45" ht="12.75" hidden="1" customHeight="1">
      <c r="A241" s="1653"/>
      <c r="B241" s="2028">
        <v>5</v>
      </c>
      <c r="C241" s="2057"/>
      <c r="D241" s="1720"/>
      <c r="E241" s="1720"/>
      <c r="F241" s="1720"/>
      <c r="G241" s="1721"/>
      <c r="H241" s="2042" t="s">
        <v>79</v>
      </c>
      <c r="I241" s="286" t="s">
        <v>47</v>
      </c>
      <c r="J241" s="376"/>
      <c r="K241" s="376"/>
      <c r="L241" s="376"/>
      <c r="M241" s="376"/>
      <c r="N241" s="376"/>
      <c r="O241" s="376"/>
      <c r="P241" s="376"/>
      <c r="Q241" s="376"/>
      <c r="R241" s="376"/>
      <c r="S241" s="376"/>
      <c r="T241" s="376"/>
      <c r="U241" s="376"/>
      <c r="V241" s="778">
        <f t="shared" si="40"/>
        <v>0</v>
      </c>
      <c r="W241" s="2088"/>
      <c r="X241" s="512">
        <f>V241*W241</f>
        <v>0</v>
      </c>
      <c r="Y241" s="2028"/>
      <c r="Z241" s="1720"/>
      <c r="AA241" s="1721"/>
      <c r="AB241" s="2028"/>
      <c r="AC241" s="1720"/>
      <c r="AD241" s="1721"/>
      <c r="AE241" s="2028"/>
      <c r="AF241" s="1720"/>
      <c r="AG241" s="1721"/>
      <c r="AH241" s="2028"/>
      <c r="AI241" s="1720"/>
      <c r="AJ241" s="1872"/>
      <c r="AK241" s="267"/>
      <c r="AL241" s="267"/>
      <c r="AM241" s="267"/>
      <c r="AN241" s="267"/>
      <c r="AO241" s="267"/>
      <c r="AP241" s="267"/>
      <c r="AQ241" s="267"/>
      <c r="AR241" s="267"/>
      <c r="AS241" s="267"/>
    </row>
    <row r="242" spans="1:45" ht="12.75" hidden="1" customHeight="1">
      <c r="A242" s="1653"/>
      <c r="B242" s="1679"/>
      <c r="C242" s="1679"/>
      <c r="D242" s="1722"/>
      <c r="E242" s="1722"/>
      <c r="F242" s="1722"/>
      <c r="G242" s="1648"/>
      <c r="H242" s="2043"/>
      <c r="I242" s="293" t="s">
        <v>48</v>
      </c>
      <c r="J242" s="376"/>
      <c r="K242" s="376"/>
      <c r="L242" s="376"/>
      <c r="M242" s="376"/>
      <c r="N242" s="376"/>
      <c r="O242" s="376"/>
      <c r="P242" s="376"/>
      <c r="Q242" s="376"/>
      <c r="R242" s="376"/>
      <c r="S242" s="376"/>
      <c r="T242" s="376"/>
      <c r="U242" s="376"/>
      <c r="V242" s="779">
        <f t="shared" si="40"/>
        <v>0</v>
      </c>
      <c r="W242" s="1619"/>
      <c r="X242" s="510">
        <f>+V242*W241</f>
        <v>0</v>
      </c>
      <c r="Y242" s="1679"/>
      <c r="Z242" s="1722"/>
      <c r="AA242" s="1648"/>
      <c r="AB242" s="1679"/>
      <c r="AC242" s="1722"/>
      <c r="AD242" s="1648"/>
      <c r="AE242" s="1679"/>
      <c r="AF242" s="1722"/>
      <c r="AG242" s="1648"/>
      <c r="AH242" s="1679"/>
      <c r="AI242" s="1722"/>
      <c r="AJ242" s="2067"/>
      <c r="AK242" s="267"/>
      <c r="AL242" s="267"/>
      <c r="AM242" s="267"/>
      <c r="AN242" s="267"/>
      <c r="AO242" s="267"/>
      <c r="AP242" s="267"/>
      <c r="AQ242" s="267"/>
      <c r="AR242" s="267"/>
      <c r="AS242" s="267"/>
    </row>
    <row r="243" spans="1:45" ht="12.75" hidden="1" customHeight="1">
      <c r="A243" s="1653"/>
      <c r="B243" s="2028">
        <v>6</v>
      </c>
      <c r="C243" s="2057"/>
      <c r="D243" s="1720"/>
      <c r="E243" s="1720"/>
      <c r="F243" s="1720"/>
      <c r="G243" s="1721"/>
      <c r="H243" s="2042" t="s">
        <v>79</v>
      </c>
      <c r="I243" s="286" t="s">
        <v>47</v>
      </c>
      <c r="J243" s="376"/>
      <c r="K243" s="376"/>
      <c r="L243" s="376"/>
      <c r="M243" s="376"/>
      <c r="N243" s="376"/>
      <c r="O243" s="376"/>
      <c r="P243" s="376"/>
      <c r="Q243" s="376"/>
      <c r="R243" s="376"/>
      <c r="S243" s="376"/>
      <c r="T243" s="376"/>
      <c r="U243" s="376"/>
      <c r="V243" s="778">
        <f t="shared" si="40"/>
        <v>0</v>
      </c>
      <c r="W243" s="2088"/>
      <c r="X243" s="512">
        <f>V243*W243</f>
        <v>0</v>
      </c>
      <c r="Y243" s="2028"/>
      <c r="Z243" s="1720"/>
      <c r="AA243" s="1721"/>
      <c r="AB243" s="2028"/>
      <c r="AC243" s="1720"/>
      <c r="AD243" s="1721"/>
      <c r="AE243" s="2028"/>
      <c r="AF243" s="1720"/>
      <c r="AG243" s="1721"/>
      <c r="AH243" s="2028"/>
      <c r="AI243" s="1720"/>
      <c r="AJ243" s="1872"/>
      <c r="AK243" s="267"/>
      <c r="AL243" s="267"/>
      <c r="AM243" s="267"/>
      <c r="AN243" s="267"/>
      <c r="AO243" s="267"/>
      <c r="AP243" s="267"/>
      <c r="AQ243" s="267"/>
      <c r="AR243" s="267"/>
      <c r="AS243" s="267"/>
    </row>
    <row r="244" spans="1:45" ht="12.75" hidden="1" customHeight="1">
      <c r="A244" s="1653"/>
      <c r="B244" s="1679"/>
      <c r="C244" s="1679"/>
      <c r="D244" s="1722"/>
      <c r="E244" s="1722"/>
      <c r="F244" s="1722"/>
      <c r="G244" s="1648"/>
      <c r="H244" s="2043"/>
      <c r="I244" s="293" t="s">
        <v>48</v>
      </c>
      <c r="J244" s="376"/>
      <c r="K244" s="376"/>
      <c r="L244" s="376"/>
      <c r="M244" s="376"/>
      <c r="N244" s="376"/>
      <c r="O244" s="376"/>
      <c r="P244" s="376"/>
      <c r="Q244" s="376"/>
      <c r="R244" s="376"/>
      <c r="S244" s="376"/>
      <c r="T244" s="376"/>
      <c r="U244" s="376"/>
      <c r="V244" s="779">
        <f t="shared" si="40"/>
        <v>0</v>
      </c>
      <c r="W244" s="1619"/>
      <c r="X244" s="510">
        <f>+V244*W243</f>
        <v>0</v>
      </c>
      <c r="Y244" s="1679"/>
      <c r="Z244" s="1722"/>
      <c r="AA244" s="1648"/>
      <c r="AB244" s="1679"/>
      <c r="AC244" s="1722"/>
      <c r="AD244" s="1648"/>
      <c r="AE244" s="1679"/>
      <c r="AF244" s="1722"/>
      <c r="AG244" s="1648"/>
      <c r="AH244" s="1679"/>
      <c r="AI244" s="1722"/>
      <c r="AJ244" s="2067"/>
      <c r="AK244" s="267"/>
      <c r="AL244" s="267"/>
      <c r="AM244" s="267"/>
      <c r="AN244" s="267"/>
      <c r="AO244" s="267"/>
      <c r="AP244" s="267"/>
      <c r="AQ244" s="267"/>
      <c r="AR244" s="267"/>
      <c r="AS244" s="267"/>
    </row>
    <row r="245" spans="1:45" ht="12.75" hidden="1" customHeight="1">
      <c r="A245" s="1653"/>
      <c r="B245" s="2028">
        <v>7</v>
      </c>
      <c r="C245" s="2057"/>
      <c r="D245" s="1720"/>
      <c r="E245" s="1720"/>
      <c r="F245" s="1720"/>
      <c r="G245" s="1721"/>
      <c r="H245" s="2042" t="s">
        <v>79</v>
      </c>
      <c r="I245" s="286" t="s">
        <v>47</v>
      </c>
      <c r="J245" s="376"/>
      <c r="K245" s="376"/>
      <c r="L245" s="376"/>
      <c r="M245" s="376"/>
      <c r="N245" s="376"/>
      <c r="O245" s="376"/>
      <c r="P245" s="376"/>
      <c r="Q245" s="376"/>
      <c r="R245" s="376"/>
      <c r="S245" s="376"/>
      <c r="T245" s="376"/>
      <c r="U245" s="376"/>
      <c r="V245" s="778">
        <f t="shared" si="40"/>
        <v>0</v>
      </c>
      <c r="W245" s="2088"/>
      <c r="X245" s="512">
        <f>V245*W245</f>
        <v>0</v>
      </c>
      <c r="Y245" s="2028"/>
      <c r="Z245" s="1720"/>
      <c r="AA245" s="1721"/>
      <c r="AB245" s="2028"/>
      <c r="AC245" s="1720"/>
      <c r="AD245" s="1721"/>
      <c r="AE245" s="2028"/>
      <c r="AF245" s="1720"/>
      <c r="AG245" s="1721"/>
      <c r="AH245" s="2028"/>
      <c r="AI245" s="1720"/>
      <c r="AJ245" s="1872"/>
      <c r="AK245" s="267"/>
      <c r="AL245" s="267"/>
      <c r="AM245" s="267"/>
      <c r="AN245" s="267"/>
      <c r="AO245" s="267"/>
      <c r="AP245" s="267"/>
      <c r="AQ245" s="267"/>
      <c r="AR245" s="267"/>
      <c r="AS245" s="267"/>
    </row>
    <row r="246" spans="1:45" ht="12.75" hidden="1" customHeight="1">
      <c r="A246" s="1653"/>
      <c r="B246" s="1678"/>
      <c r="C246" s="1679"/>
      <c r="D246" s="1722"/>
      <c r="E246" s="1722"/>
      <c r="F246" s="1722"/>
      <c r="G246" s="1648"/>
      <c r="H246" s="2079"/>
      <c r="I246" s="321" t="s">
        <v>48</v>
      </c>
      <c r="J246" s="317"/>
      <c r="K246" s="317"/>
      <c r="L246" s="317"/>
      <c r="M246" s="317"/>
      <c r="N246" s="317"/>
      <c r="O246" s="317"/>
      <c r="P246" s="317"/>
      <c r="Q246" s="317"/>
      <c r="R246" s="317"/>
      <c r="S246" s="317"/>
      <c r="T246" s="317"/>
      <c r="U246" s="317"/>
      <c r="V246" s="819">
        <f t="shared" si="40"/>
        <v>0</v>
      </c>
      <c r="W246" s="2078"/>
      <c r="X246" s="517">
        <f>+V246*W245</f>
        <v>0</v>
      </c>
      <c r="Y246" s="1679"/>
      <c r="Z246" s="1722"/>
      <c r="AA246" s="1648"/>
      <c r="AB246" s="1679"/>
      <c r="AC246" s="1722"/>
      <c r="AD246" s="1648"/>
      <c r="AE246" s="1679"/>
      <c r="AF246" s="1722"/>
      <c r="AG246" s="1648"/>
      <c r="AH246" s="1679"/>
      <c r="AI246" s="1722"/>
      <c r="AJ246" s="2067"/>
      <c r="AK246" s="267"/>
      <c r="AL246" s="267"/>
      <c r="AM246" s="267"/>
      <c r="AN246" s="267"/>
      <c r="AO246" s="267"/>
      <c r="AP246" s="267"/>
      <c r="AQ246" s="267"/>
      <c r="AR246" s="267"/>
      <c r="AS246" s="267"/>
    </row>
    <row r="247" spans="1:45" ht="12.75" customHeight="1">
      <c r="A247" s="1653"/>
      <c r="B247" s="2060" t="s">
        <v>103</v>
      </c>
      <c r="C247" s="1720"/>
      <c r="D247" s="1720"/>
      <c r="E247" s="1720"/>
      <c r="F247" s="1720"/>
      <c r="G247" s="1721"/>
      <c r="H247" s="2083" t="s">
        <v>79</v>
      </c>
      <c r="I247" s="326" t="s">
        <v>47</v>
      </c>
      <c r="J247" s="381">
        <f t="shared" ref="J247:U247" si="41">+J233*$W$233+J235*$W$235+J237*$W$237+J239*$W$239+J241*$W$241+J243*$W$243+J245*$W$245</f>
        <v>0</v>
      </c>
      <c r="K247" s="354">
        <f t="shared" si="41"/>
        <v>0.13333333333333333</v>
      </c>
      <c r="L247" s="354">
        <f t="shared" si="41"/>
        <v>0.13333333333333333</v>
      </c>
      <c r="M247" s="354">
        <f t="shared" si="41"/>
        <v>0.23333333333333334</v>
      </c>
      <c r="N247" s="354">
        <f t="shared" si="41"/>
        <v>6.25E-2</v>
      </c>
      <c r="O247" s="354">
        <f t="shared" si="41"/>
        <v>6.25E-2</v>
      </c>
      <c r="P247" s="354">
        <f t="shared" si="41"/>
        <v>6.25E-2</v>
      </c>
      <c r="Q247" s="354">
        <f t="shared" si="41"/>
        <v>6.25E-2</v>
      </c>
      <c r="R247" s="354">
        <f t="shared" si="41"/>
        <v>6.25E-2</v>
      </c>
      <c r="S247" s="354">
        <f t="shared" si="41"/>
        <v>6.25E-2</v>
      </c>
      <c r="T247" s="354">
        <f t="shared" si="41"/>
        <v>6.25E-2</v>
      </c>
      <c r="U247" s="354">
        <f t="shared" si="41"/>
        <v>6.25E-2</v>
      </c>
      <c r="V247" s="353">
        <f t="shared" si="40"/>
        <v>1</v>
      </c>
      <c r="W247" s="2204">
        <f>SUM(W233+W235+W237+W239+W241+W243+W245)</f>
        <v>1</v>
      </c>
      <c r="X247" s="354">
        <f>V247*W247</f>
        <v>1</v>
      </c>
      <c r="Y247" s="2034"/>
      <c r="Z247" s="1720"/>
      <c r="AA247" s="1721"/>
      <c r="AB247" s="2034"/>
      <c r="AC247" s="1720"/>
      <c r="AD247" s="1721"/>
      <c r="AE247" s="2034"/>
      <c r="AF247" s="1720"/>
      <c r="AG247" s="1721"/>
      <c r="AH247" s="2034"/>
      <c r="AI247" s="1720"/>
      <c r="AJ247" s="1872"/>
      <c r="AK247" s="332"/>
      <c r="AL247" s="267"/>
      <c r="AM247" s="267"/>
      <c r="AN247" s="267"/>
      <c r="AO247" s="267"/>
      <c r="AP247" s="267"/>
      <c r="AQ247" s="267"/>
      <c r="AR247" s="267"/>
      <c r="AS247" s="267"/>
    </row>
    <row r="248" spans="1:45" ht="12.75" customHeight="1">
      <c r="A248" s="1654"/>
      <c r="B248" s="1696"/>
      <c r="C248" s="1666"/>
      <c r="D248" s="1666"/>
      <c r="E248" s="1666"/>
      <c r="F248" s="1666"/>
      <c r="G248" s="1651"/>
      <c r="H248" s="1617"/>
      <c r="I248" s="334" t="s">
        <v>48</v>
      </c>
      <c r="J248" s="335">
        <f t="shared" ref="J248:Q248" si="42">J234*$W$233+J236*$W$235+J238*$W$237+J240*$W$239+J242*$W$241+J244*$W$243+J246*$W$245</f>
        <v>0</v>
      </c>
      <c r="K248" s="335">
        <f t="shared" si="42"/>
        <v>0.13331999999999999</v>
      </c>
      <c r="L248" s="335">
        <f t="shared" si="42"/>
        <v>0.13331999999999999</v>
      </c>
      <c r="M248" s="335">
        <f t="shared" si="42"/>
        <v>0.23332</v>
      </c>
      <c r="N248" s="335">
        <f t="shared" si="42"/>
        <v>6.25E-2</v>
      </c>
      <c r="O248" s="335">
        <f t="shared" si="42"/>
        <v>6.25E-2</v>
      </c>
      <c r="P248" s="335">
        <f t="shared" si="42"/>
        <v>6.25E-2</v>
      </c>
      <c r="Q248" s="335">
        <f t="shared" si="42"/>
        <v>6.25E-2</v>
      </c>
      <c r="R248" s="927" t="s">
        <v>2285</v>
      </c>
      <c r="S248" s="335">
        <f t="shared" ref="S248:U248" si="43">S234*$W$233+S236*$W$235+S238*$W$237+S240*$W$239+S242*$W$241+S244*$W$243+S246*$W$245</f>
        <v>6.25E-2</v>
      </c>
      <c r="T248" s="335">
        <f t="shared" si="43"/>
        <v>0.125</v>
      </c>
      <c r="U248" s="335">
        <f t="shared" si="43"/>
        <v>6.25E-2</v>
      </c>
      <c r="V248" s="928">
        <v>1</v>
      </c>
      <c r="W248" s="1617"/>
      <c r="X248" s="929" t="s">
        <v>2290</v>
      </c>
      <c r="Y248" s="1696"/>
      <c r="Z248" s="1666"/>
      <c r="AA248" s="1651"/>
      <c r="AB248" s="1696"/>
      <c r="AC248" s="1666"/>
      <c r="AD248" s="1651"/>
      <c r="AE248" s="1696"/>
      <c r="AF248" s="1666"/>
      <c r="AG248" s="1651"/>
      <c r="AH248" s="1696"/>
      <c r="AI248" s="1666"/>
      <c r="AJ248" s="1841"/>
      <c r="AK248" s="332"/>
      <c r="AL248" s="267"/>
      <c r="AM248" s="267"/>
      <c r="AN248" s="267"/>
      <c r="AO248" s="267"/>
      <c r="AP248" s="267"/>
      <c r="AQ248" s="267"/>
      <c r="AR248" s="267"/>
      <c r="AS248" s="267"/>
    </row>
    <row r="249" spans="1:45" ht="12.75" customHeight="1">
      <c r="A249" s="267"/>
      <c r="B249" s="267"/>
      <c r="C249" s="267"/>
      <c r="D249" s="267"/>
      <c r="E249" s="267"/>
      <c r="F249" s="267"/>
      <c r="G249" s="267"/>
      <c r="H249" s="267"/>
      <c r="I249" s="267"/>
      <c r="J249" s="416"/>
      <c r="K249" s="416"/>
      <c r="L249" s="416"/>
      <c r="M249" s="416"/>
      <c r="N249" s="416"/>
      <c r="O249" s="416"/>
      <c r="P249" s="416"/>
      <c r="Q249" s="416"/>
      <c r="R249" s="416"/>
      <c r="S249" s="416"/>
      <c r="T249" s="416"/>
      <c r="U249" s="416"/>
      <c r="V249" s="930"/>
      <c r="W249" s="930"/>
      <c r="X249" s="416"/>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row>
    <row r="250" spans="1:45" ht="14.25" customHeight="1">
      <c r="A250" s="267"/>
      <c r="B250" s="267"/>
      <c r="C250" s="267"/>
      <c r="D250" s="267"/>
      <c r="E250" s="267"/>
      <c r="F250" s="267"/>
      <c r="G250" s="267"/>
      <c r="H250" s="267"/>
      <c r="I250" s="267"/>
      <c r="J250" s="416"/>
      <c r="K250" s="416"/>
      <c r="L250" s="416"/>
      <c r="M250" s="416"/>
      <c r="N250" s="416"/>
      <c r="O250" s="416"/>
      <c r="P250" s="416"/>
      <c r="Q250" s="416"/>
      <c r="R250" s="416"/>
      <c r="S250" s="416"/>
      <c r="T250" s="416"/>
      <c r="U250" s="416"/>
      <c r="V250" s="930"/>
      <c r="W250" s="930"/>
      <c r="X250" s="416"/>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row>
    <row r="251" spans="1:45" ht="21.75" customHeight="1">
      <c r="A251" s="1731" t="s">
        <v>415</v>
      </c>
      <c r="B251" s="1715"/>
      <c r="C251" s="1715"/>
      <c r="D251" s="1715"/>
      <c r="E251" s="1715"/>
      <c r="F251" s="1715"/>
      <c r="G251" s="1715"/>
      <c r="H251" s="1715"/>
      <c r="I251" s="1715"/>
      <c r="J251" s="1715"/>
      <c r="K251" s="1715"/>
      <c r="L251" s="1715"/>
      <c r="M251" s="1715"/>
      <c r="N251" s="1715"/>
      <c r="O251" s="1715"/>
      <c r="P251" s="1715"/>
      <c r="Q251" s="1715"/>
      <c r="R251" s="1715"/>
      <c r="S251" s="1715"/>
      <c r="T251" s="1715"/>
      <c r="U251" s="1715"/>
      <c r="V251" s="1715"/>
      <c r="W251" s="1715"/>
      <c r="X251" s="1715"/>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row>
    <row r="252" spans="1:45" ht="14.25" customHeight="1">
      <c r="A252" s="931" t="s">
        <v>23</v>
      </c>
      <c r="B252" s="2197" t="s">
        <v>107</v>
      </c>
      <c r="C252" s="1700"/>
      <c r="D252" s="1701"/>
      <c r="E252" s="932" t="s">
        <v>76</v>
      </c>
      <c r="F252" s="931" t="s">
        <v>109</v>
      </c>
      <c r="G252" s="931" t="s">
        <v>28</v>
      </c>
      <c r="H252" s="2197" t="s">
        <v>416</v>
      </c>
      <c r="I252" s="1701"/>
      <c r="J252" s="932" t="s">
        <v>417</v>
      </c>
      <c r="K252" s="931" t="s">
        <v>79</v>
      </c>
      <c r="L252" s="931" t="s">
        <v>418</v>
      </c>
      <c r="M252" s="2197" t="s">
        <v>419</v>
      </c>
      <c r="N252" s="1700"/>
      <c r="O252" s="1700"/>
      <c r="P252" s="1700"/>
      <c r="Q252" s="1700"/>
      <c r="R252" s="1700"/>
      <c r="S252" s="1700"/>
      <c r="T252" s="1700"/>
      <c r="U252" s="1700"/>
      <c r="V252" s="1700"/>
      <c r="W252" s="1700"/>
      <c r="X252" s="1701"/>
      <c r="Y252" s="267"/>
      <c r="Z252" s="267"/>
      <c r="AA252" s="267"/>
      <c r="AB252" s="267"/>
      <c r="AC252" s="267"/>
      <c r="AD252" s="267"/>
      <c r="AE252" s="267"/>
      <c r="AF252" s="267"/>
      <c r="AG252" s="267"/>
      <c r="AH252" s="267"/>
      <c r="AI252" s="267"/>
      <c r="AJ252" s="267"/>
      <c r="AK252" s="267"/>
      <c r="AL252" s="267"/>
      <c r="AM252" s="267"/>
      <c r="AN252" s="267"/>
      <c r="AO252" s="267"/>
      <c r="AP252" s="267"/>
      <c r="AQ252" s="267"/>
      <c r="AR252" s="267"/>
      <c r="AS252" s="267"/>
    </row>
    <row r="253" spans="1:45" ht="43.5" customHeight="1">
      <c r="A253" s="2091" t="str">
        <f>I2</f>
        <v xml:space="preserve">GESTIÓN DEL CONOCIMIENTO </v>
      </c>
      <c r="B253" s="2199" t="str">
        <f>A7</f>
        <v>Metodologías de procesamiento digital de imágenes para observación de la tierra</v>
      </c>
      <c r="C253" s="1700"/>
      <c r="D253" s="1701"/>
      <c r="E253" s="933">
        <f>W5</f>
        <v>0.1</v>
      </c>
      <c r="F253" s="934" t="str">
        <f t="shared" ref="F253:G253" si="44">D5</f>
        <v>Número</v>
      </c>
      <c r="G253" s="840">
        <f t="shared" si="44"/>
        <v>2</v>
      </c>
      <c r="H253" s="2198">
        <f>V5</f>
        <v>2</v>
      </c>
      <c r="I253" s="1701"/>
      <c r="J253" s="935">
        <f>V6</f>
        <v>2</v>
      </c>
      <c r="K253" s="936">
        <f t="shared" ref="K253:K262" si="45">J253/H253</f>
        <v>1</v>
      </c>
      <c r="L253" s="376">
        <f t="shared" ref="L253:L262" si="46">K253*E253</f>
        <v>0.1</v>
      </c>
      <c r="M253" s="2194" t="s">
        <v>2301</v>
      </c>
      <c r="N253" s="1700"/>
      <c r="O253" s="1700"/>
      <c r="P253" s="1700"/>
      <c r="Q253" s="1700"/>
      <c r="R253" s="1700"/>
      <c r="S253" s="1700"/>
      <c r="T253" s="1700"/>
      <c r="U253" s="1700"/>
      <c r="V253" s="1700"/>
      <c r="W253" s="1700"/>
      <c r="X253" s="1701"/>
      <c r="Y253" s="267"/>
      <c r="Z253" s="267"/>
      <c r="AA253" s="267"/>
      <c r="AB253" s="267"/>
      <c r="AC253" s="267"/>
      <c r="AD253" s="267"/>
      <c r="AE253" s="267"/>
      <c r="AF253" s="267"/>
      <c r="AG253" s="267"/>
      <c r="AH253" s="267"/>
      <c r="AI253" s="267"/>
      <c r="AJ253" s="267"/>
      <c r="AK253" s="267"/>
      <c r="AL253" s="267"/>
      <c r="AM253" s="267"/>
      <c r="AN253" s="267"/>
      <c r="AO253" s="267"/>
      <c r="AP253" s="267"/>
      <c r="AQ253" s="267"/>
      <c r="AR253" s="267"/>
      <c r="AS253" s="267"/>
    </row>
    <row r="254" spans="1:45" ht="76.5" customHeight="1">
      <c r="A254" s="1616"/>
      <c r="B254" s="2199" t="str">
        <f>A41</f>
        <v>Memorias técnicas de las jornadas técnico científicas realizadas en tmeas de uso y aplicación de las tecnologías de la información geográfica.</v>
      </c>
      <c r="C254" s="1700"/>
      <c r="D254" s="1701"/>
      <c r="E254" s="933">
        <f>W39</f>
        <v>0.1</v>
      </c>
      <c r="F254" s="934" t="str">
        <f t="shared" ref="F254:G254" si="47">D39</f>
        <v>Jornadas</v>
      </c>
      <c r="G254" s="934">
        <f t="shared" si="47"/>
        <v>5</v>
      </c>
      <c r="H254" s="2196">
        <f>V39</f>
        <v>5</v>
      </c>
      <c r="I254" s="1701"/>
      <c r="J254" s="940">
        <f>V40</f>
        <v>5</v>
      </c>
      <c r="K254" s="936">
        <f t="shared" si="45"/>
        <v>1</v>
      </c>
      <c r="L254" s="376">
        <f t="shared" si="46"/>
        <v>0.1</v>
      </c>
      <c r="M254" s="2194" t="s">
        <v>2302</v>
      </c>
      <c r="N254" s="1700"/>
      <c r="O254" s="1700"/>
      <c r="P254" s="1700"/>
      <c r="Q254" s="1700"/>
      <c r="R254" s="1700"/>
      <c r="S254" s="1700"/>
      <c r="T254" s="1700"/>
      <c r="U254" s="1700"/>
      <c r="V254" s="1700"/>
      <c r="W254" s="1700"/>
      <c r="X254" s="1701"/>
      <c r="Y254" s="267"/>
      <c r="Z254" s="267"/>
      <c r="AA254" s="267"/>
      <c r="AB254" s="267"/>
      <c r="AC254" s="267"/>
      <c r="AD254" s="267"/>
      <c r="AE254" s="267"/>
      <c r="AF254" s="267"/>
      <c r="AG254" s="267"/>
      <c r="AH254" s="267"/>
      <c r="AI254" s="267"/>
      <c r="AJ254" s="267"/>
      <c r="AK254" s="267"/>
      <c r="AL254" s="267"/>
      <c r="AM254" s="267"/>
      <c r="AN254" s="267"/>
      <c r="AO254" s="267"/>
      <c r="AP254" s="267"/>
      <c r="AQ254" s="267"/>
      <c r="AR254" s="267"/>
      <c r="AS254" s="267"/>
    </row>
    <row r="255" spans="1:45" ht="321.75" customHeight="1">
      <c r="A255" s="1616"/>
      <c r="B255" s="2199" t="str">
        <f>A61</f>
        <v>Procesos de transferencia presencial y virtual</v>
      </c>
      <c r="C255" s="1700"/>
      <c r="D255" s="1701"/>
      <c r="E255" s="933">
        <f>W59</f>
        <v>0.1</v>
      </c>
      <c r="F255" s="934" t="str">
        <f t="shared" ref="F255:G255" si="48">D59</f>
        <v>Procesos</v>
      </c>
      <c r="G255" s="934">
        <f t="shared" si="48"/>
        <v>25</v>
      </c>
      <c r="H255" s="2196">
        <f>V59</f>
        <v>25</v>
      </c>
      <c r="I255" s="1701"/>
      <c r="J255" s="940">
        <f>V60</f>
        <v>25</v>
      </c>
      <c r="K255" s="936">
        <f t="shared" si="45"/>
        <v>1</v>
      </c>
      <c r="L255" s="376">
        <f t="shared" si="46"/>
        <v>0.1</v>
      </c>
      <c r="M255" s="2194" t="s">
        <v>2303</v>
      </c>
      <c r="N255" s="1700"/>
      <c r="O255" s="1700"/>
      <c r="P255" s="1700"/>
      <c r="Q255" s="1700"/>
      <c r="R255" s="1700"/>
      <c r="S255" s="1700"/>
      <c r="T255" s="1700"/>
      <c r="U255" s="1700"/>
      <c r="V255" s="1700"/>
      <c r="W255" s="1700"/>
      <c r="X255" s="1701"/>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row>
    <row r="256" spans="1:45" ht="68.25" customHeight="1">
      <c r="A256" s="1616"/>
      <c r="B256" s="2199" t="str">
        <f>A81</f>
        <v>Metodologías y procedimientos innovadores en percepción remota para la generación de información geográfica, cartográfica, agrologica y catastral I+D+i</v>
      </c>
      <c r="C256" s="1700"/>
      <c r="D256" s="1701"/>
      <c r="E256" s="933">
        <f>W79</f>
        <v>0.1</v>
      </c>
      <c r="F256" s="934" t="str">
        <f t="shared" ref="F256:G256" si="49">D79</f>
        <v>Metodologías</v>
      </c>
      <c r="G256" s="840">
        <f t="shared" si="49"/>
        <v>4</v>
      </c>
      <c r="H256" s="2198">
        <f>V79</f>
        <v>4</v>
      </c>
      <c r="I256" s="1701"/>
      <c r="J256" s="935">
        <f>V80</f>
        <v>4</v>
      </c>
      <c r="K256" s="936">
        <f t="shared" si="45"/>
        <v>1</v>
      </c>
      <c r="L256" s="376">
        <f t="shared" si="46"/>
        <v>0.1</v>
      </c>
      <c r="M256" s="2194" t="s">
        <v>2304</v>
      </c>
      <c r="N256" s="1700"/>
      <c r="O256" s="1700"/>
      <c r="P256" s="1700"/>
      <c r="Q256" s="1700"/>
      <c r="R256" s="1700"/>
      <c r="S256" s="1700"/>
      <c r="T256" s="1700"/>
      <c r="U256" s="1700"/>
      <c r="V256" s="1700"/>
      <c r="W256" s="1700"/>
      <c r="X256" s="1701"/>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row>
    <row r="257" spans="1:45" ht="80.25" customHeight="1">
      <c r="A257" s="1616"/>
      <c r="B257" s="2199" t="str">
        <f>A131</f>
        <v>Artículos científicos enviados para evaluación de revistas indexadas</v>
      </c>
      <c r="C257" s="1700"/>
      <c r="D257" s="1701"/>
      <c r="E257" s="933">
        <f>W129</f>
        <v>0.1</v>
      </c>
      <c r="F257" s="934" t="str">
        <f t="shared" ref="F257:G257" si="50">D129</f>
        <v>Porcentaje</v>
      </c>
      <c r="G257" s="866">
        <f t="shared" si="50"/>
        <v>1</v>
      </c>
      <c r="H257" s="2201">
        <f>V129</f>
        <v>1.0000000000000002</v>
      </c>
      <c r="I257" s="1701"/>
      <c r="J257" s="943">
        <f>V130</f>
        <v>1.0000000000000002</v>
      </c>
      <c r="K257" s="936">
        <f t="shared" si="45"/>
        <v>1</v>
      </c>
      <c r="L257" s="376">
        <f t="shared" si="46"/>
        <v>0.1</v>
      </c>
      <c r="M257" s="2194" t="s">
        <v>2305</v>
      </c>
      <c r="N257" s="1700"/>
      <c r="O257" s="1700"/>
      <c r="P257" s="1700"/>
      <c r="Q257" s="1700"/>
      <c r="R257" s="1700"/>
      <c r="S257" s="1700"/>
      <c r="T257" s="1700"/>
      <c r="U257" s="1700"/>
      <c r="V257" s="1700"/>
      <c r="W257" s="1700"/>
      <c r="X257" s="1701"/>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row>
    <row r="258" spans="1:45" ht="83.25" customHeight="1">
      <c r="A258" s="1616"/>
      <c r="B258" s="2199" t="str">
        <f>A153</f>
        <v>Nuevos geo-servicios de planchas historicas a escala 1:25,000 integrado en el SIG - NODO para el apoyo a la política de Tierras</v>
      </c>
      <c r="C258" s="1700"/>
      <c r="D258" s="1701"/>
      <c r="E258" s="933">
        <f>W151</f>
        <v>0.1</v>
      </c>
      <c r="F258" s="934" t="str">
        <f t="shared" ref="F258:G258" si="51">D151</f>
        <v>Geo-servicios</v>
      </c>
      <c r="G258" s="934">
        <f t="shared" si="51"/>
        <v>5</v>
      </c>
      <c r="H258" s="2196">
        <f>V151</f>
        <v>5</v>
      </c>
      <c r="I258" s="1701"/>
      <c r="J258" s="940">
        <f>V152</f>
        <v>5</v>
      </c>
      <c r="K258" s="936">
        <f t="shared" si="45"/>
        <v>1</v>
      </c>
      <c r="L258" s="376">
        <f t="shared" si="46"/>
        <v>0.1</v>
      </c>
      <c r="M258" s="2195" t="s">
        <v>2307</v>
      </c>
      <c r="N258" s="1700"/>
      <c r="O258" s="1700"/>
      <c r="P258" s="1700"/>
      <c r="Q258" s="1700"/>
      <c r="R258" s="1700"/>
      <c r="S258" s="1700"/>
      <c r="T258" s="1700"/>
      <c r="U258" s="1700"/>
      <c r="V258" s="1700"/>
      <c r="W258" s="1700"/>
      <c r="X258" s="1701"/>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row>
    <row r="259" spans="1:45" ht="338.25" customHeight="1">
      <c r="A259" s="1616"/>
      <c r="B259" s="2199" t="str">
        <f>A173</f>
        <v>Nuevos geo-servicios disponibles dentro del portal geográfico nacional</v>
      </c>
      <c r="C259" s="1700"/>
      <c r="D259" s="1701"/>
      <c r="E259" s="933">
        <f>W171</f>
        <v>0.1</v>
      </c>
      <c r="F259" s="934" t="str">
        <f t="shared" ref="F259:G259" si="52">D171</f>
        <v xml:space="preserve">Geo-servicios </v>
      </c>
      <c r="G259" s="934">
        <f t="shared" si="52"/>
        <v>30</v>
      </c>
      <c r="H259" s="2196">
        <f>V171</f>
        <v>30</v>
      </c>
      <c r="I259" s="1701"/>
      <c r="J259" s="940">
        <f>V172</f>
        <v>30</v>
      </c>
      <c r="K259" s="936">
        <f t="shared" si="45"/>
        <v>1</v>
      </c>
      <c r="L259" s="376">
        <f t="shared" si="46"/>
        <v>0.1</v>
      </c>
      <c r="M259" s="2194" t="s">
        <v>2308</v>
      </c>
      <c r="N259" s="1700"/>
      <c r="O259" s="1700"/>
      <c r="P259" s="1700"/>
      <c r="Q259" s="1700"/>
      <c r="R259" s="1700"/>
      <c r="S259" s="1700"/>
      <c r="T259" s="1700"/>
      <c r="U259" s="1700"/>
      <c r="V259" s="1700"/>
      <c r="W259" s="1700"/>
      <c r="X259" s="1701"/>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row>
    <row r="260" spans="1:45" ht="127.5" customHeight="1">
      <c r="A260" s="1616"/>
      <c r="B260" s="2199" t="str">
        <f>A194</f>
        <v>Entidades acompañadas en la difusión e implementación de Estándares y buenas practicas para la gestión de información geográfica</v>
      </c>
      <c r="C260" s="1700"/>
      <c r="D260" s="1701"/>
      <c r="E260" s="933">
        <f>W192</f>
        <v>0.1</v>
      </c>
      <c r="F260" s="934" t="str">
        <f t="shared" ref="F260:G260" si="53">D192</f>
        <v>Entidades</v>
      </c>
      <c r="G260" s="934">
        <f t="shared" si="53"/>
        <v>10</v>
      </c>
      <c r="H260" s="2196">
        <f>V192</f>
        <v>10</v>
      </c>
      <c r="I260" s="1701"/>
      <c r="J260" s="940">
        <f>V193</f>
        <v>10</v>
      </c>
      <c r="K260" s="936">
        <f t="shared" si="45"/>
        <v>1</v>
      </c>
      <c r="L260" s="376">
        <f t="shared" si="46"/>
        <v>0.1</v>
      </c>
      <c r="M260" s="2195" t="s">
        <v>2309</v>
      </c>
      <c r="N260" s="1700"/>
      <c r="O260" s="1700"/>
      <c r="P260" s="1700"/>
      <c r="Q260" s="1700"/>
      <c r="R260" s="1700"/>
      <c r="S260" s="1700"/>
      <c r="T260" s="1700"/>
      <c r="U260" s="1700"/>
      <c r="V260" s="1700"/>
      <c r="W260" s="1700"/>
      <c r="X260" s="1701"/>
      <c r="Y260" s="267"/>
      <c r="Z260" s="267"/>
      <c r="AA260" s="267"/>
      <c r="AB260" s="267"/>
      <c r="AC260" s="267"/>
      <c r="AD260" s="267"/>
      <c r="AE260" s="267"/>
      <c r="AF260" s="267"/>
      <c r="AG260" s="267"/>
      <c r="AH260" s="267"/>
      <c r="AI260" s="267"/>
      <c r="AJ260" s="267"/>
      <c r="AK260" s="267"/>
      <c r="AL260" s="267"/>
      <c r="AM260" s="267"/>
      <c r="AN260" s="267"/>
      <c r="AO260" s="267"/>
      <c r="AP260" s="267"/>
      <c r="AQ260" s="267"/>
      <c r="AR260" s="267"/>
      <c r="AS260" s="267"/>
    </row>
    <row r="261" spans="1:45" ht="81" customHeight="1">
      <c r="A261" s="1616"/>
      <c r="B261" s="2199" t="str">
        <f>A212</f>
        <v>Documento con parámetros para el establecimiento y conformación de IDES temáticas o regionales o institucionales en diferentes etapas de desarrollo</v>
      </c>
      <c r="C261" s="1700"/>
      <c r="D261" s="1701"/>
      <c r="E261" s="944">
        <f>W210</f>
        <v>0.1</v>
      </c>
      <c r="F261" s="934" t="str">
        <f t="shared" ref="F261:G261" si="54">D210</f>
        <v>Documentos</v>
      </c>
      <c r="G261" s="934">
        <f t="shared" si="54"/>
        <v>5</v>
      </c>
      <c r="H261" s="2196">
        <f>V210</f>
        <v>5</v>
      </c>
      <c r="I261" s="1701"/>
      <c r="J261" s="808">
        <f>V211</f>
        <v>5</v>
      </c>
      <c r="K261" s="936">
        <f t="shared" si="45"/>
        <v>1</v>
      </c>
      <c r="L261" s="376">
        <f t="shared" si="46"/>
        <v>0.1</v>
      </c>
      <c r="M261" s="2195" t="s">
        <v>2310</v>
      </c>
      <c r="N261" s="1700"/>
      <c r="O261" s="1700"/>
      <c r="P261" s="1700"/>
      <c r="Q261" s="1700"/>
      <c r="R261" s="1700"/>
      <c r="S261" s="1700"/>
      <c r="T261" s="1700"/>
      <c r="U261" s="1700"/>
      <c r="V261" s="1700"/>
      <c r="W261" s="1700"/>
      <c r="X261" s="1701"/>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row>
    <row r="262" spans="1:45" ht="72.75" customHeight="1">
      <c r="A262" s="1616"/>
      <c r="B262" s="2199" t="str">
        <f>A232</f>
        <v>Guías de implementación de normas técnicas internacionales para la gestión de información geográfica.</v>
      </c>
      <c r="C262" s="1700"/>
      <c r="D262" s="1701"/>
      <c r="E262" s="944">
        <f>W230</f>
        <v>0.1</v>
      </c>
      <c r="F262" s="934" t="str">
        <f t="shared" ref="F262:G262" si="55">D230</f>
        <v>Guías</v>
      </c>
      <c r="G262" s="934">
        <f t="shared" si="55"/>
        <v>4</v>
      </c>
      <c r="H262" s="2196">
        <f>V230</f>
        <v>4</v>
      </c>
      <c r="I262" s="1701"/>
      <c r="J262" s="808">
        <f>V231</f>
        <v>4</v>
      </c>
      <c r="K262" s="936">
        <f t="shared" si="45"/>
        <v>1</v>
      </c>
      <c r="L262" s="376">
        <f t="shared" si="46"/>
        <v>0.1</v>
      </c>
      <c r="M262" s="2195" t="s">
        <v>2311</v>
      </c>
      <c r="N262" s="1700"/>
      <c r="O262" s="1700"/>
      <c r="P262" s="1700"/>
      <c r="Q262" s="1700"/>
      <c r="R262" s="1700"/>
      <c r="S262" s="1700"/>
      <c r="T262" s="1700"/>
      <c r="U262" s="1700"/>
      <c r="V262" s="1700"/>
      <c r="W262" s="1700"/>
      <c r="X262" s="1701"/>
      <c r="Y262" s="267"/>
      <c r="Z262" s="267"/>
      <c r="AA262" s="267"/>
      <c r="AB262" s="267"/>
      <c r="AC262" s="267"/>
      <c r="AD262" s="267"/>
      <c r="AE262" s="267"/>
      <c r="AF262" s="267"/>
      <c r="AG262" s="267"/>
      <c r="AH262" s="267"/>
      <c r="AI262" s="267"/>
      <c r="AJ262" s="267"/>
      <c r="AK262" s="267"/>
      <c r="AL262" s="267"/>
      <c r="AM262" s="267"/>
      <c r="AN262" s="267"/>
      <c r="AO262" s="267"/>
      <c r="AP262" s="267"/>
      <c r="AQ262" s="267"/>
      <c r="AR262" s="267"/>
      <c r="AS262" s="267"/>
    </row>
    <row r="263" spans="1:45" ht="14.25" customHeight="1">
      <c r="A263" s="1619"/>
      <c r="B263" s="2200" t="s">
        <v>103</v>
      </c>
      <c r="C263" s="1700"/>
      <c r="D263" s="1701"/>
      <c r="E263" s="945">
        <f>SUM(E253:E262)</f>
        <v>0.99999999999999989</v>
      </c>
      <c r="F263" s="2213" t="str">
        <f>A253</f>
        <v xml:space="preserve">GESTIÓN DEL CONOCIMIENTO </v>
      </c>
      <c r="G263" s="1701"/>
      <c r="H263" s="2200"/>
      <c r="I263" s="1701"/>
      <c r="J263" s="946"/>
      <c r="K263" s="947"/>
      <c r="L263" s="945">
        <f>SUM(L253:L262)</f>
        <v>0.99999999999999989</v>
      </c>
      <c r="M263" s="2212"/>
      <c r="N263" s="1700"/>
      <c r="O263" s="1700"/>
      <c r="P263" s="1700"/>
      <c r="Q263" s="1700"/>
      <c r="R263" s="1700"/>
      <c r="S263" s="1700"/>
      <c r="T263" s="1700"/>
      <c r="U263" s="1700"/>
      <c r="V263" s="1700"/>
      <c r="W263" s="1700"/>
      <c r="X263" s="1701"/>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row>
    <row r="264" spans="1:45" ht="14.25" customHeight="1">
      <c r="A264" s="267"/>
      <c r="B264" s="267"/>
      <c r="C264" s="267"/>
      <c r="D264" s="267"/>
      <c r="E264" s="267"/>
      <c r="F264" s="267"/>
      <c r="G264" s="267"/>
      <c r="H264" s="267"/>
      <c r="I264" s="267"/>
      <c r="J264" s="416"/>
      <c r="K264" s="416"/>
      <c r="L264" s="416"/>
      <c r="M264" s="416"/>
      <c r="N264" s="416"/>
      <c r="O264" s="416"/>
      <c r="P264" s="416"/>
      <c r="Q264" s="416"/>
      <c r="R264" s="416"/>
      <c r="S264" s="416"/>
      <c r="T264" s="416"/>
      <c r="U264" s="416"/>
      <c r="V264" s="930"/>
      <c r="W264" s="930"/>
      <c r="X264" s="416"/>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row>
    <row r="265" spans="1:45" ht="14.25" customHeight="1">
      <c r="A265" s="267"/>
      <c r="B265" s="267"/>
      <c r="C265" s="267"/>
      <c r="D265" s="267"/>
      <c r="E265" s="267"/>
      <c r="F265" s="267"/>
      <c r="G265" s="267"/>
      <c r="H265" s="267"/>
      <c r="I265" s="267"/>
      <c r="J265" s="416"/>
      <c r="K265" s="416"/>
      <c r="L265" s="416"/>
      <c r="M265" s="416"/>
      <c r="N265" s="416"/>
      <c r="O265" s="416"/>
      <c r="P265" s="416"/>
      <c r="Q265" s="416"/>
      <c r="R265" s="416"/>
      <c r="S265" s="416"/>
      <c r="T265" s="416"/>
      <c r="U265" s="416"/>
      <c r="V265" s="930"/>
      <c r="W265" s="930"/>
      <c r="X265" s="416"/>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row>
    <row r="266" spans="1:45" ht="14.25" customHeight="1">
      <c r="A266" s="267"/>
      <c r="B266" s="267"/>
      <c r="C266" s="267"/>
      <c r="D266" s="267"/>
      <c r="E266" s="267"/>
      <c r="F266" s="267"/>
      <c r="G266" s="267"/>
      <c r="H266" s="267"/>
      <c r="I266" s="267"/>
      <c r="J266" s="416"/>
      <c r="K266" s="416"/>
      <c r="L266" s="416"/>
      <c r="M266" s="416"/>
      <c r="N266" s="416"/>
      <c r="O266" s="416"/>
      <c r="P266" s="416"/>
      <c r="Q266" s="416"/>
      <c r="R266" s="416"/>
      <c r="S266" s="416"/>
      <c r="T266" s="416"/>
      <c r="U266" s="416"/>
      <c r="V266" s="930"/>
      <c r="W266" s="930"/>
      <c r="X266" s="416"/>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row>
    <row r="267" spans="1:45" ht="14.25" customHeight="1">
      <c r="A267" s="255"/>
      <c r="B267" s="255"/>
      <c r="C267" s="255"/>
      <c r="D267" s="255"/>
      <c r="E267" s="255"/>
      <c r="F267" s="255"/>
      <c r="G267" s="255"/>
      <c r="H267" s="255"/>
      <c r="I267" s="255"/>
      <c r="J267" s="948"/>
      <c r="K267" s="948"/>
      <c r="L267" s="948"/>
      <c r="M267" s="948"/>
      <c r="N267" s="948"/>
      <c r="O267" s="948"/>
      <c r="P267" s="948"/>
      <c r="Q267" s="948"/>
      <c r="R267" s="948"/>
      <c r="S267" s="948"/>
      <c r="T267" s="948"/>
      <c r="U267" s="948"/>
      <c r="V267" s="949"/>
      <c r="W267" s="949"/>
      <c r="X267" s="948"/>
      <c r="Y267" s="255"/>
      <c r="Z267" s="255"/>
      <c r="AA267" s="255"/>
      <c r="AB267" s="255"/>
      <c r="AC267" s="255"/>
      <c r="AD267" s="255"/>
      <c r="AE267" s="255"/>
      <c r="AF267" s="255"/>
      <c r="AG267" s="255"/>
      <c r="AH267" s="255"/>
      <c r="AI267" s="255"/>
      <c r="AJ267" s="255"/>
      <c r="AK267" s="255"/>
      <c r="AL267" s="255"/>
      <c r="AM267" s="255"/>
      <c r="AN267" s="255"/>
      <c r="AO267" s="255"/>
      <c r="AP267" s="255"/>
      <c r="AQ267" s="255"/>
      <c r="AR267" s="255"/>
      <c r="AS267" s="255"/>
    </row>
    <row r="268" spans="1:45" ht="15.75" customHeight="1"/>
    <row r="269" spans="1:45" ht="15.75" customHeight="1"/>
    <row r="270" spans="1:45" ht="15.75" customHeight="1"/>
    <row r="271" spans="1:45" ht="15.75" customHeight="1"/>
    <row r="272" spans="1:4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1053">
    <mergeCell ref="H34:H35"/>
    <mergeCell ref="H36:H37"/>
    <mergeCell ref="H39:I39"/>
    <mergeCell ref="H38:I38"/>
    <mergeCell ref="H46:H47"/>
    <mergeCell ref="H48:H49"/>
    <mergeCell ref="H40:I40"/>
    <mergeCell ref="H44:H45"/>
    <mergeCell ref="H42:H43"/>
    <mergeCell ref="H92:H93"/>
    <mergeCell ref="H86:H87"/>
    <mergeCell ref="H78:I78"/>
    <mergeCell ref="H80:I80"/>
    <mergeCell ref="H90:H91"/>
    <mergeCell ref="H88:H89"/>
    <mergeCell ref="H102:H103"/>
    <mergeCell ref="H126:H127"/>
    <mergeCell ref="H72:H73"/>
    <mergeCell ref="H70:H71"/>
    <mergeCell ref="H76:H77"/>
    <mergeCell ref="H100:H101"/>
    <mergeCell ref="H98:H99"/>
    <mergeCell ref="H94:H95"/>
    <mergeCell ref="H96:H97"/>
    <mergeCell ref="Y185:AA186"/>
    <mergeCell ref="Y183:AA184"/>
    <mergeCell ref="C74:G75"/>
    <mergeCell ref="C70:G71"/>
    <mergeCell ref="B84:B85"/>
    <mergeCell ref="B104:B105"/>
    <mergeCell ref="C104:G105"/>
    <mergeCell ref="E79:E80"/>
    <mergeCell ref="B94:B95"/>
    <mergeCell ref="B86:B87"/>
    <mergeCell ref="A41:A57"/>
    <mergeCell ref="A58:B60"/>
    <mergeCell ref="A38:B40"/>
    <mergeCell ref="A78:B80"/>
    <mergeCell ref="B42:B43"/>
    <mergeCell ref="B72:B73"/>
    <mergeCell ref="C62:G63"/>
    <mergeCell ref="H50:H51"/>
    <mergeCell ref="H52:H53"/>
    <mergeCell ref="H56:H57"/>
    <mergeCell ref="H54:H55"/>
    <mergeCell ref="H62:H63"/>
    <mergeCell ref="A61:A77"/>
    <mergeCell ref="C171:C172"/>
    <mergeCell ref="D171:D172"/>
    <mergeCell ref="E171:E172"/>
    <mergeCell ref="C175:G176"/>
    <mergeCell ref="C177:G178"/>
    <mergeCell ref="C82:G83"/>
    <mergeCell ref="C92:G93"/>
    <mergeCell ref="C114:G115"/>
    <mergeCell ref="C110:G111"/>
    <mergeCell ref="B126:G127"/>
    <mergeCell ref="B124:B125"/>
    <mergeCell ref="B92:B93"/>
    <mergeCell ref="B88:B89"/>
    <mergeCell ref="B90:B91"/>
    <mergeCell ref="W110:W111"/>
    <mergeCell ref="AB106:AD107"/>
    <mergeCell ref="AB102:AD103"/>
    <mergeCell ref="AB124:AD125"/>
    <mergeCell ref="AB126:AD127"/>
    <mergeCell ref="Y156:AA157"/>
    <mergeCell ref="Y209:AA209"/>
    <mergeCell ref="Y207:AA208"/>
    <mergeCell ref="Y217:AA218"/>
    <mergeCell ref="H203:H204"/>
    <mergeCell ref="H243:H244"/>
    <mergeCell ref="W205:W206"/>
    <mergeCell ref="W203:W204"/>
    <mergeCell ref="Y197:AA198"/>
    <mergeCell ref="AB197:AD198"/>
    <mergeCell ref="AB217:AD218"/>
    <mergeCell ref="W245:W246"/>
    <mergeCell ref="W243:W244"/>
    <mergeCell ref="AB245:AD246"/>
    <mergeCell ref="W199:W200"/>
    <mergeCell ref="W207:W208"/>
    <mergeCell ref="W201:W202"/>
    <mergeCell ref="W217:W218"/>
    <mergeCell ref="W235:W236"/>
    <mergeCell ref="W241:W242"/>
    <mergeCell ref="W239:W240"/>
    <mergeCell ref="W237:W238"/>
    <mergeCell ref="Y201:AA202"/>
    <mergeCell ref="Y210:AA211"/>
    <mergeCell ref="Y199:AA200"/>
    <mergeCell ref="Y205:AA206"/>
    <mergeCell ref="W219:W220"/>
    <mergeCell ref="AB223:AD224"/>
    <mergeCell ref="AB221:AD222"/>
    <mergeCell ref="AB225:AD226"/>
    <mergeCell ref="AB219:AD220"/>
    <mergeCell ref="W233:W234"/>
    <mergeCell ref="Y219:AA220"/>
    <mergeCell ref="H230:I230"/>
    <mergeCell ref="W223:W224"/>
    <mergeCell ref="W221:W222"/>
    <mergeCell ref="Y227:AA228"/>
    <mergeCell ref="Y225:AA226"/>
    <mergeCell ref="H223:H224"/>
    <mergeCell ref="H221:H222"/>
    <mergeCell ref="W227:W228"/>
    <mergeCell ref="W230:W231"/>
    <mergeCell ref="Y230:AA231"/>
    <mergeCell ref="Y229:AA229"/>
    <mergeCell ref="W225:W226"/>
    <mergeCell ref="H229:I229"/>
    <mergeCell ref="G230:G231"/>
    <mergeCell ref="E230:E231"/>
    <mergeCell ref="F230:F231"/>
    <mergeCell ref="Y221:AA222"/>
    <mergeCell ref="Y223:AA224"/>
    <mergeCell ref="C230:C231"/>
    <mergeCell ref="C245:G246"/>
    <mergeCell ref="C199:G200"/>
    <mergeCell ref="C185:G186"/>
    <mergeCell ref="C243:G244"/>
    <mergeCell ref="AB235:AD236"/>
    <mergeCell ref="Y168:AA169"/>
    <mergeCell ref="H168:H169"/>
    <mergeCell ref="W168:W169"/>
    <mergeCell ref="C181:G182"/>
    <mergeCell ref="H181:H182"/>
    <mergeCell ref="W181:W182"/>
    <mergeCell ref="H219:H220"/>
    <mergeCell ref="H225:H226"/>
    <mergeCell ref="H233:H234"/>
    <mergeCell ref="H227:H228"/>
    <mergeCell ref="H239:H240"/>
    <mergeCell ref="H237:H238"/>
    <mergeCell ref="Y235:AA236"/>
    <mergeCell ref="Y239:AA240"/>
    <mergeCell ref="Y237:AA238"/>
    <mergeCell ref="H197:H198"/>
    <mergeCell ref="C225:G226"/>
    <mergeCell ref="D230:D231"/>
    <mergeCell ref="C221:G222"/>
    <mergeCell ref="C223:G224"/>
    <mergeCell ref="Y191:AA191"/>
    <mergeCell ref="Y192:AA193"/>
    <mergeCell ref="W177:W178"/>
    <mergeCell ref="F171:F172"/>
    <mergeCell ref="G171:G172"/>
    <mergeCell ref="H231:I231"/>
    <mergeCell ref="H195:H196"/>
    <mergeCell ref="C192:C193"/>
    <mergeCell ref="H187:H188"/>
    <mergeCell ref="H192:I192"/>
    <mergeCell ref="H191:I191"/>
    <mergeCell ref="H189:H190"/>
    <mergeCell ref="B194:AJ194"/>
    <mergeCell ref="B173:AJ174"/>
    <mergeCell ref="AH90:AJ91"/>
    <mergeCell ref="AH92:AJ93"/>
    <mergeCell ref="AH106:AJ107"/>
    <mergeCell ref="AH104:AJ105"/>
    <mergeCell ref="AH98:AJ99"/>
    <mergeCell ref="AH96:AJ97"/>
    <mergeCell ref="AB94:AD95"/>
    <mergeCell ref="AB96:AD97"/>
    <mergeCell ref="AH94:AJ95"/>
    <mergeCell ref="AE118:AG119"/>
    <mergeCell ref="W118:W119"/>
    <mergeCell ref="W120:W121"/>
    <mergeCell ref="Y120:AA121"/>
    <mergeCell ref="AB116:AD117"/>
    <mergeCell ref="AE112:AG113"/>
    <mergeCell ref="AE114:AG115"/>
    <mergeCell ref="AE116:AG117"/>
    <mergeCell ref="AE120:AG121"/>
    <mergeCell ref="Y108:AA109"/>
    <mergeCell ref="Y112:AA113"/>
    <mergeCell ref="Y116:AA117"/>
    <mergeCell ref="Y114:AA115"/>
    <mergeCell ref="Y110:AA111"/>
    <mergeCell ref="Y154:AA155"/>
    <mergeCell ref="AB112:AD113"/>
    <mergeCell ref="AB114:AD115"/>
    <mergeCell ref="AE122:AG123"/>
    <mergeCell ref="AB199:AD200"/>
    <mergeCell ref="AB201:AD202"/>
    <mergeCell ref="AB195:AD196"/>
    <mergeCell ref="AB192:AD193"/>
    <mergeCell ref="AH205:AJ206"/>
    <mergeCell ref="AE205:AG206"/>
    <mergeCell ref="AH203:AJ204"/>
    <mergeCell ref="AE203:AG204"/>
    <mergeCell ref="AH197:AJ198"/>
    <mergeCell ref="AE197:AG198"/>
    <mergeCell ref="AH207:AJ208"/>
    <mergeCell ref="AE207:AG208"/>
    <mergeCell ref="AE201:AG202"/>
    <mergeCell ref="AE199:AG200"/>
    <mergeCell ref="AB158:AD159"/>
    <mergeCell ref="AE171:AG172"/>
    <mergeCell ref="AE170:AG170"/>
    <mergeCell ref="AE168:AG169"/>
    <mergeCell ref="AE166:AG167"/>
    <mergeCell ref="AB205:AD206"/>
    <mergeCell ref="AB207:AD208"/>
    <mergeCell ref="AB168:AD169"/>
    <mergeCell ref="AB185:AD186"/>
    <mergeCell ref="AB187:AD188"/>
    <mergeCell ref="AB191:AD191"/>
    <mergeCell ref="AB189:AD190"/>
    <mergeCell ref="AH185:AJ186"/>
    <mergeCell ref="AH168:AJ169"/>
    <mergeCell ref="AE185:AG186"/>
    <mergeCell ref="AH177:AJ178"/>
    <mergeCell ref="AH170:AJ170"/>
    <mergeCell ref="AE192:AG193"/>
    <mergeCell ref="AE195:AG196"/>
    <mergeCell ref="AE187:AG188"/>
    <mergeCell ref="AE191:AG191"/>
    <mergeCell ref="AE189:AG190"/>
    <mergeCell ref="AH191:AJ191"/>
    <mergeCell ref="AB154:AD155"/>
    <mergeCell ref="AB156:AD157"/>
    <mergeCell ref="AE156:AG157"/>
    <mergeCell ref="AH156:AJ157"/>
    <mergeCell ref="AH160:AJ161"/>
    <mergeCell ref="AH158:AJ159"/>
    <mergeCell ref="AE158:AG159"/>
    <mergeCell ref="AE160:AG161"/>
    <mergeCell ref="AE134:AG135"/>
    <mergeCell ref="AH134:AJ135"/>
    <mergeCell ref="AH136:AJ137"/>
    <mergeCell ref="Y126:AA127"/>
    <mergeCell ref="Y124:AA125"/>
    <mergeCell ref="AB120:AD121"/>
    <mergeCell ref="AH118:AJ119"/>
    <mergeCell ref="AH126:AJ127"/>
    <mergeCell ref="AH120:AJ121"/>
    <mergeCell ref="AB122:AD123"/>
    <mergeCell ref="AB148:AD149"/>
    <mergeCell ref="Y148:AA149"/>
    <mergeCell ref="AH150:AJ150"/>
    <mergeCell ref="AH142:AJ143"/>
    <mergeCell ref="AE150:AG150"/>
    <mergeCell ref="AE142:AG143"/>
    <mergeCell ref="Y122:AA123"/>
    <mergeCell ref="Y118:AA119"/>
    <mergeCell ref="Y8:AA9"/>
    <mergeCell ref="W8:W9"/>
    <mergeCell ref="AB10:AD11"/>
    <mergeCell ref="AB8:AD9"/>
    <mergeCell ref="Y16:AA17"/>
    <mergeCell ref="Y14:AA15"/>
    <mergeCell ref="AB14:AD15"/>
    <mergeCell ref="W16:W17"/>
    <mergeCell ref="W14:W15"/>
    <mergeCell ref="Y5:AA6"/>
    <mergeCell ref="AB5:AD6"/>
    <mergeCell ref="AB12:AD13"/>
    <mergeCell ref="AE52:AG53"/>
    <mergeCell ref="AE58:AG58"/>
    <mergeCell ref="AE56:AG57"/>
    <mergeCell ref="AE54:AG55"/>
    <mergeCell ref="AE36:AG37"/>
    <mergeCell ref="AE24:AG25"/>
    <mergeCell ref="AE18:AG19"/>
    <mergeCell ref="AE20:AG21"/>
    <mergeCell ref="AE22:AG23"/>
    <mergeCell ref="AE16:AG17"/>
    <mergeCell ref="AE34:AG35"/>
    <mergeCell ref="AE42:AG43"/>
    <mergeCell ref="W5:W6"/>
    <mergeCell ref="AH8:AJ9"/>
    <mergeCell ref="AH4:AJ4"/>
    <mergeCell ref="AH5:AJ6"/>
    <mergeCell ref="AI2:AJ2"/>
    <mergeCell ref="AI3:AJ3"/>
    <mergeCell ref="AE84:AG85"/>
    <mergeCell ref="AE79:AG80"/>
    <mergeCell ref="AE82:AG83"/>
    <mergeCell ref="AE86:AG87"/>
    <mergeCell ref="AB86:AD87"/>
    <mergeCell ref="AB92:AD93"/>
    <mergeCell ref="AE88:AG89"/>
    <mergeCell ref="AE90:AG91"/>
    <mergeCell ref="AB88:AD89"/>
    <mergeCell ref="AB90:AD91"/>
    <mergeCell ref="AH164:AJ165"/>
    <mergeCell ref="AH166:AJ167"/>
    <mergeCell ref="AE164:AG165"/>
    <mergeCell ref="AB30:AD31"/>
    <mergeCell ref="AB32:AD33"/>
    <mergeCell ref="AB34:AD35"/>
    <mergeCell ref="AB36:AD37"/>
    <mergeCell ref="AB20:AD21"/>
    <mergeCell ref="AE92:AG93"/>
    <mergeCell ref="AH82:AJ83"/>
    <mergeCell ref="AH116:AJ117"/>
    <mergeCell ref="AE110:AG111"/>
    <mergeCell ref="AH110:AJ111"/>
    <mergeCell ref="AH112:AJ113"/>
    <mergeCell ref="AH114:AJ115"/>
    <mergeCell ref="AH108:AJ109"/>
    <mergeCell ref="AB134:AD135"/>
    <mergeCell ref="AH30:AJ31"/>
    <mergeCell ref="AH28:AJ29"/>
    <mergeCell ref="AH24:AJ25"/>
    <mergeCell ref="AH32:AJ33"/>
    <mergeCell ref="AH34:AJ35"/>
    <mergeCell ref="AE44:AG45"/>
    <mergeCell ref="AE46:AG47"/>
    <mergeCell ref="Y44:AA45"/>
    <mergeCell ref="AB44:AD45"/>
    <mergeCell ref="Y46:AA47"/>
    <mergeCell ref="Y42:AA43"/>
    <mergeCell ref="AB46:AD47"/>
    <mergeCell ref="AB42:AD43"/>
    <mergeCell ref="AE48:AG49"/>
    <mergeCell ref="AE50:AG51"/>
    <mergeCell ref="Y48:AA49"/>
    <mergeCell ref="AB48:AD49"/>
    <mergeCell ref="Y50:AA51"/>
    <mergeCell ref="AB50:AD51"/>
    <mergeCell ref="Y32:AA33"/>
    <mergeCell ref="Y34:AA35"/>
    <mergeCell ref="Y30:AA31"/>
    <mergeCell ref="AB4:AD4"/>
    <mergeCell ref="Y4:AA4"/>
    <mergeCell ref="Y10:AA11"/>
    <mergeCell ref="AE10:AG11"/>
    <mergeCell ref="AE8:AG9"/>
    <mergeCell ref="AE5:AG6"/>
    <mergeCell ref="AE4:AG4"/>
    <mergeCell ref="AE12:AG13"/>
    <mergeCell ref="W2:AH3"/>
    <mergeCell ref="Y79:AA80"/>
    <mergeCell ref="AB79:AD80"/>
    <mergeCell ref="W74:W75"/>
    <mergeCell ref="W76:W77"/>
    <mergeCell ref="AB74:AD75"/>
    <mergeCell ref="Y52:AA53"/>
    <mergeCell ref="Y54:AA55"/>
    <mergeCell ref="Y56:AA57"/>
    <mergeCell ref="Y58:AA58"/>
    <mergeCell ref="AB56:AD57"/>
    <mergeCell ref="AB54:AD55"/>
    <mergeCell ref="AE38:AG38"/>
    <mergeCell ref="AE39:AG40"/>
    <mergeCell ref="Y39:AA40"/>
    <mergeCell ref="AB39:AD40"/>
    <mergeCell ref="AB38:AD38"/>
    <mergeCell ref="Y36:AA37"/>
    <mergeCell ref="Y38:AA38"/>
    <mergeCell ref="AH36:AJ37"/>
    <mergeCell ref="AE32:AG33"/>
    <mergeCell ref="AE30:AG31"/>
    <mergeCell ref="Y28:AA29"/>
    <mergeCell ref="AH48:AJ49"/>
    <mergeCell ref="AB247:AD248"/>
    <mergeCell ref="M260:X260"/>
    <mergeCell ref="M262:X262"/>
    <mergeCell ref="M261:X261"/>
    <mergeCell ref="M263:X263"/>
    <mergeCell ref="H260:I260"/>
    <mergeCell ref="F263:G263"/>
    <mergeCell ref="H263:I263"/>
    <mergeCell ref="AB26:AD27"/>
    <mergeCell ref="Y26:AA27"/>
    <mergeCell ref="Y22:AA23"/>
    <mergeCell ref="AB22:AD23"/>
    <mergeCell ref="AE28:AG29"/>
    <mergeCell ref="AE26:AG27"/>
    <mergeCell ref="Y18:AA19"/>
    <mergeCell ref="Y24:AA25"/>
    <mergeCell ref="AB24:AD25"/>
    <mergeCell ref="AB18:AD19"/>
    <mergeCell ref="AB28:AD29"/>
    <mergeCell ref="W28:W29"/>
    <mergeCell ref="W26:W27"/>
    <mergeCell ref="W42:W43"/>
    <mergeCell ref="W54:W55"/>
    <mergeCell ref="W52:W53"/>
    <mergeCell ref="W56:W57"/>
    <mergeCell ref="W50:W51"/>
    <mergeCell ref="W30:W31"/>
    <mergeCell ref="W32:W33"/>
    <mergeCell ref="W18:W19"/>
    <mergeCell ref="W39:W40"/>
    <mergeCell ref="W22:W23"/>
    <mergeCell ref="Y195:AA196"/>
    <mergeCell ref="C179:G180"/>
    <mergeCell ref="C183:G184"/>
    <mergeCell ref="H179:H180"/>
    <mergeCell ref="Y177:AA178"/>
    <mergeCell ref="Y175:AA176"/>
    <mergeCell ref="Y179:AA180"/>
    <mergeCell ref="Y181:AA182"/>
    <mergeCell ref="C217:G218"/>
    <mergeCell ref="H211:I211"/>
    <mergeCell ref="H213:H214"/>
    <mergeCell ref="H217:H218"/>
    <mergeCell ref="H207:H208"/>
    <mergeCell ref="H205:H206"/>
    <mergeCell ref="H199:H200"/>
    <mergeCell ref="H201:H202"/>
    <mergeCell ref="H170:I170"/>
    <mergeCell ref="B168:G169"/>
    <mergeCell ref="C187:G188"/>
    <mergeCell ref="E192:E193"/>
    <mergeCell ref="F192:F193"/>
    <mergeCell ref="G192:G193"/>
    <mergeCell ref="D192:D193"/>
    <mergeCell ref="B189:G190"/>
    <mergeCell ref="C197:G198"/>
    <mergeCell ref="C195:G196"/>
    <mergeCell ref="H193:I193"/>
    <mergeCell ref="H183:H184"/>
    <mergeCell ref="Y189:AA190"/>
    <mergeCell ref="Y187:AA188"/>
    <mergeCell ref="Y213:AA214"/>
    <mergeCell ref="W213:W214"/>
    <mergeCell ref="W215:W216"/>
    <mergeCell ref="B144:B145"/>
    <mergeCell ref="B142:B143"/>
    <mergeCell ref="B158:B159"/>
    <mergeCell ref="B160:B161"/>
    <mergeCell ref="C154:G155"/>
    <mergeCell ref="C158:G159"/>
    <mergeCell ref="C166:G167"/>
    <mergeCell ref="H166:H167"/>
    <mergeCell ref="H158:H159"/>
    <mergeCell ref="H156:H157"/>
    <mergeCell ref="H164:H165"/>
    <mergeCell ref="H129:I129"/>
    <mergeCell ref="C129:C130"/>
    <mergeCell ref="C132:G133"/>
    <mergeCell ref="C134:G135"/>
    <mergeCell ref="B132:B133"/>
    <mergeCell ref="B134:B135"/>
    <mergeCell ref="E129:E130"/>
    <mergeCell ref="F129:F130"/>
    <mergeCell ref="C136:G137"/>
    <mergeCell ref="C140:G141"/>
    <mergeCell ref="C138:G139"/>
    <mergeCell ref="B136:B137"/>
    <mergeCell ref="B140:B141"/>
    <mergeCell ref="B138:B139"/>
    <mergeCell ref="G129:G130"/>
    <mergeCell ref="D129:D130"/>
    <mergeCell ref="C144:G145"/>
    <mergeCell ref="C142:G143"/>
    <mergeCell ref="H162:H163"/>
    <mergeCell ref="C160:G161"/>
    <mergeCell ref="H160:H161"/>
    <mergeCell ref="C162:G163"/>
    <mergeCell ref="C164:G165"/>
    <mergeCell ref="Y138:AA139"/>
    <mergeCell ref="Y134:AA135"/>
    <mergeCell ref="H142:H143"/>
    <mergeCell ref="H144:H145"/>
    <mergeCell ref="H154:H155"/>
    <mergeCell ref="H138:H139"/>
    <mergeCell ref="W158:W159"/>
    <mergeCell ref="W160:W161"/>
    <mergeCell ref="W156:W157"/>
    <mergeCell ref="Y140:AA141"/>
    <mergeCell ref="Y144:AA145"/>
    <mergeCell ref="Y142:AA143"/>
    <mergeCell ref="W144:W145"/>
    <mergeCell ref="W138:W139"/>
    <mergeCell ref="W136:W137"/>
    <mergeCell ref="W134:W135"/>
    <mergeCell ref="C156:G157"/>
    <mergeCell ref="H134:H135"/>
    <mergeCell ref="H136:H137"/>
    <mergeCell ref="Y164:AA165"/>
    <mergeCell ref="Y162:AA163"/>
    <mergeCell ref="H132:H133"/>
    <mergeCell ref="AB160:AD161"/>
    <mergeCell ref="AB140:AD141"/>
    <mergeCell ref="AB142:AD143"/>
    <mergeCell ref="AB144:AD145"/>
    <mergeCell ref="AB138:AD139"/>
    <mergeCell ref="AB164:AD165"/>
    <mergeCell ref="Y166:AA167"/>
    <mergeCell ref="AB166:AD167"/>
    <mergeCell ref="Y171:AA172"/>
    <mergeCell ref="Y170:AA170"/>
    <mergeCell ref="Y129:AA130"/>
    <mergeCell ref="Y132:AA133"/>
    <mergeCell ref="AB183:AD184"/>
    <mergeCell ref="AB170:AD170"/>
    <mergeCell ref="AB171:AD172"/>
    <mergeCell ref="AB179:AD180"/>
    <mergeCell ref="AB181:AD182"/>
    <mergeCell ref="AB129:AD130"/>
    <mergeCell ref="Y136:AA137"/>
    <mergeCell ref="AB136:AD137"/>
    <mergeCell ref="Y160:AA161"/>
    <mergeCell ref="Y158:AA159"/>
    <mergeCell ref="AB177:AD178"/>
    <mergeCell ref="AB175:AD176"/>
    <mergeCell ref="AB132:AD133"/>
    <mergeCell ref="W171:W172"/>
    <mergeCell ref="W175:W176"/>
    <mergeCell ref="H177:H178"/>
    <mergeCell ref="H175:H176"/>
    <mergeCell ref="H171:I171"/>
    <mergeCell ref="H172:I172"/>
    <mergeCell ref="AB162:AD163"/>
    <mergeCell ref="AI1:AJ1"/>
    <mergeCell ref="AH88:AJ89"/>
    <mergeCell ref="AH86:AJ87"/>
    <mergeCell ref="AH84:AJ85"/>
    <mergeCell ref="AH66:AJ67"/>
    <mergeCell ref="AH70:AJ71"/>
    <mergeCell ref="AH72:AJ73"/>
    <mergeCell ref="Y150:AA150"/>
    <mergeCell ref="Y151:AA152"/>
    <mergeCell ref="AB150:AD150"/>
    <mergeCell ref="AB151:AD152"/>
    <mergeCell ref="C146:G147"/>
    <mergeCell ref="H146:H147"/>
    <mergeCell ref="W146:W147"/>
    <mergeCell ref="W148:W149"/>
    <mergeCell ref="B148:G149"/>
    <mergeCell ref="H148:H149"/>
    <mergeCell ref="C151:C152"/>
    <mergeCell ref="D151:D152"/>
    <mergeCell ref="F151:F152"/>
    <mergeCell ref="G151:G152"/>
    <mergeCell ref="AB146:AD147"/>
    <mergeCell ref="B146:B147"/>
    <mergeCell ref="H151:I151"/>
    <mergeCell ref="H152:I152"/>
    <mergeCell ref="H150:I150"/>
    <mergeCell ref="Y146:AA147"/>
    <mergeCell ref="E151:E152"/>
    <mergeCell ref="AB128:AD128"/>
    <mergeCell ref="Y128:AA128"/>
    <mergeCell ref="H130:I130"/>
    <mergeCell ref="AB118:AD119"/>
    <mergeCell ref="I2:T3"/>
    <mergeCell ref="W12:W13"/>
    <mergeCell ref="W10:W11"/>
    <mergeCell ref="W44:W45"/>
    <mergeCell ref="W46:W47"/>
    <mergeCell ref="W116:W117"/>
    <mergeCell ref="W104:W105"/>
    <mergeCell ref="W179:W180"/>
    <mergeCell ref="W112:W113"/>
    <mergeCell ref="H58:I58"/>
    <mergeCell ref="H60:I60"/>
    <mergeCell ref="H59:I59"/>
    <mergeCell ref="W66:W67"/>
    <mergeCell ref="W64:W65"/>
    <mergeCell ref="AH124:AJ125"/>
    <mergeCell ref="AH128:AJ128"/>
    <mergeCell ref="AH132:AJ133"/>
    <mergeCell ref="AH122:AJ123"/>
    <mergeCell ref="AH129:AJ130"/>
    <mergeCell ref="AE154:AG155"/>
    <mergeCell ref="AH154:AJ155"/>
    <mergeCell ref="AH144:AJ145"/>
    <mergeCell ref="AH146:AJ147"/>
    <mergeCell ref="AE148:AG149"/>
    <mergeCell ref="AH148:AJ149"/>
    <mergeCell ref="AH151:AJ152"/>
    <mergeCell ref="AE151:AG152"/>
    <mergeCell ref="AH140:AJ141"/>
    <mergeCell ref="AE140:AG141"/>
    <mergeCell ref="AH62:AJ63"/>
    <mergeCell ref="AH44:AJ45"/>
    <mergeCell ref="Y12:AA13"/>
    <mergeCell ref="Y104:AA105"/>
    <mergeCell ref="Y102:AA103"/>
    <mergeCell ref="Y96:AA97"/>
    <mergeCell ref="Y98:AA99"/>
    <mergeCell ref="Y100:AA101"/>
    <mergeCell ref="Y74:AA75"/>
    <mergeCell ref="Y64:AA65"/>
    <mergeCell ref="AB16:AD17"/>
    <mergeCell ref="W20:W21"/>
    <mergeCell ref="W24:W25"/>
    <mergeCell ref="AB84:AD85"/>
    <mergeCell ref="AB82:AD83"/>
    <mergeCell ref="AB52:AD53"/>
    <mergeCell ref="AE14:AG15"/>
    <mergeCell ref="W34:W35"/>
    <mergeCell ref="W36:W37"/>
    <mergeCell ref="Y20:AA21"/>
    <mergeCell ref="AH102:AJ103"/>
    <mergeCell ref="AH100:AJ101"/>
    <mergeCell ref="W86:W87"/>
    <mergeCell ref="W88:W89"/>
    <mergeCell ref="AE96:AG97"/>
    <mergeCell ref="AE94:AG95"/>
    <mergeCell ref="W92:W93"/>
    <mergeCell ref="W94:W95"/>
    <mergeCell ref="W84:W85"/>
    <mergeCell ref="W82:W83"/>
    <mergeCell ref="W90:W91"/>
    <mergeCell ref="W96:W97"/>
    <mergeCell ref="W162:W163"/>
    <mergeCell ref="W166:W167"/>
    <mergeCell ref="W185:W186"/>
    <mergeCell ref="W183:W184"/>
    <mergeCell ref="W114:W115"/>
    <mergeCell ref="W154:W155"/>
    <mergeCell ref="W142:W143"/>
    <mergeCell ref="W151:W152"/>
    <mergeCell ref="W126:W127"/>
    <mergeCell ref="AB104:AD105"/>
    <mergeCell ref="AE106:AG107"/>
    <mergeCell ref="AB108:AD109"/>
    <mergeCell ref="AE108:AG109"/>
    <mergeCell ref="Y82:AA83"/>
    <mergeCell ref="W132:W133"/>
    <mergeCell ref="W129:W130"/>
    <mergeCell ref="AE128:AG128"/>
    <mergeCell ref="AE129:AG130"/>
    <mergeCell ref="AE132:AG133"/>
    <mergeCell ref="AB110:AD111"/>
    <mergeCell ref="AE66:AG67"/>
    <mergeCell ref="AB66:AD67"/>
    <mergeCell ref="Y68:AA69"/>
    <mergeCell ref="Y70:AA71"/>
    <mergeCell ref="Y66:AA67"/>
    <mergeCell ref="AB100:AD101"/>
    <mergeCell ref="AB98:AD99"/>
    <mergeCell ref="W100:W101"/>
    <mergeCell ref="W98:W99"/>
    <mergeCell ref="AE98:AG99"/>
    <mergeCell ref="AH68:AJ69"/>
    <mergeCell ref="AE68:AG69"/>
    <mergeCell ref="AE74:AG75"/>
    <mergeCell ref="AE76:AG77"/>
    <mergeCell ref="AE70:AG71"/>
    <mergeCell ref="AE72:AG73"/>
    <mergeCell ref="AE64:AG65"/>
    <mergeCell ref="Y78:AA78"/>
    <mergeCell ref="Y76:AA77"/>
    <mergeCell ref="AE59:AG60"/>
    <mergeCell ref="AB76:AD77"/>
    <mergeCell ref="AB59:AD60"/>
    <mergeCell ref="AB64:AD65"/>
    <mergeCell ref="AB70:AD71"/>
    <mergeCell ref="AB68:AD69"/>
    <mergeCell ref="AB78:AD78"/>
    <mergeCell ref="AH64:AJ65"/>
    <mergeCell ref="AH50:AJ51"/>
    <mergeCell ref="AB58:AD58"/>
    <mergeCell ref="AH52:AJ53"/>
    <mergeCell ref="AH10:AJ11"/>
    <mergeCell ref="AH54:AJ55"/>
    <mergeCell ref="H185:H186"/>
    <mergeCell ref="B131:AJ131"/>
    <mergeCell ref="B7:AJ7"/>
    <mergeCell ref="B41:AJ41"/>
    <mergeCell ref="W70:W71"/>
    <mergeCell ref="Y62:AA63"/>
    <mergeCell ref="Y72:AA73"/>
    <mergeCell ref="AE126:AG127"/>
    <mergeCell ref="AE124:AG125"/>
    <mergeCell ref="B122:B123"/>
    <mergeCell ref="B120:B121"/>
    <mergeCell ref="B164:B165"/>
    <mergeCell ref="B162:B163"/>
    <mergeCell ref="B154:B155"/>
    <mergeCell ref="B156:B157"/>
    <mergeCell ref="B166:B167"/>
    <mergeCell ref="B114:B115"/>
    <mergeCell ref="B112:B113"/>
    <mergeCell ref="B110:B111"/>
    <mergeCell ref="D1:AH1"/>
    <mergeCell ref="B153:AJ153"/>
    <mergeCell ref="B81:AJ81"/>
    <mergeCell ref="W48:W49"/>
    <mergeCell ref="W164:W165"/>
    <mergeCell ref="W124:W125"/>
    <mergeCell ref="W122:W123"/>
    <mergeCell ref="W79:W80"/>
    <mergeCell ref="W140:W141"/>
    <mergeCell ref="W59:W60"/>
    <mergeCell ref="AH162:AJ163"/>
    <mergeCell ref="AE162:AG163"/>
    <mergeCell ref="AE138:AG139"/>
    <mergeCell ref="AH138:AJ139"/>
    <mergeCell ref="AE136:AG137"/>
    <mergeCell ref="AE146:AG147"/>
    <mergeCell ref="AE144:AG145"/>
    <mergeCell ref="AH38:AJ38"/>
    <mergeCell ref="AH16:AJ17"/>
    <mergeCell ref="AH18:AJ19"/>
    <mergeCell ref="AH12:AJ13"/>
    <mergeCell ref="AH14:AJ15"/>
    <mergeCell ref="AH56:AJ57"/>
    <mergeCell ref="AH59:AJ60"/>
    <mergeCell ref="AH79:AJ80"/>
    <mergeCell ref="Y106:AA107"/>
    <mergeCell ref="W108:W109"/>
    <mergeCell ref="W106:W107"/>
    <mergeCell ref="W102:W103"/>
    <mergeCell ref="W62:W63"/>
    <mergeCell ref="W72:W73"/>
    <mergeCell ref="W68:W69"/>
    <mergeCell ref="H4:I4"/>
    <mergeCell ref="H6:I6"/>
    <mergeCell ref="H5:I5"/>
    <mergeCell ref="Y59:AA60"/>
    <mergeCell ref="Y94:AA95"/>
    <mergeCell ref="Y88:AA89"/>
    <mergeCell ref="Y90:AA91"/>
    <mergeCell ref="Y86:AA87"/>
    <mergeCell ref="Y92:AA93"/>
    <mergeCell ref="Y84:AA85"/>
    <mergeCell ref="B61:AJ61"/>
    <mergeCell ref="AE62:AG63"/>
    <mergeCell ref="AB62:AD63"/>
    <mergeCell ref="H79:I79"/>
    <mergeCell ref="AB72:AD73"/>
    <mergeCell ref="AH42:AJ43"/>
    <mergeCell ref="AH39:AJ40"/>
    <mergeCell ref="AH58:AJ58"/>
    <mergeCell ref="AH22:AJ23"/>
    <mergeCell ref="AH20:AJ21"/>
    <mergeCell ref="AH46:AJ47"/>
    <mergeCell ref="AH26:AJ27"/>
    <mergeCell ref="AH76:AJ77"/>
    <mergeCell ref="AH74:AJ75"/>
    <mergeCell ref="H26:H27"/>
    <mergeCell ref="H30:H31"/>
    <mergeCell ref="H28:H29"/>
    <mergeCell ref="H24:H25"/>
    <mergeCell ref="H22:H23"/>
    <mergeCell ref="H20:H21"/>
    <mergeCell ref="H16:H17"/>
    <mergeCell ref="H18:H19"/>
    <mergeCell ref="W187:W188"/>
    <mergeCell ref="W189:W190"/>
    <mergeCell ref="AH195:AJ196"/>
    <mergeCell ref="AH192:AJ193"/>
    <mergeCell ref="Y203:AA204"/>
    <mergeCell ref="AB203:AD204"/>
    <mergeCell ref="W192:W193"/>
    <mergeCell ref="W197:W198"/>
    <mergeCell ref="W195:W196"/>
    <mergeCell ref="AH225:AJ226"/>
    <mergeCell ref="AE225:AG226"/>
    <mergeCell ref="AB230:AD231"/>
    <mergeCell ref="AB229:AD229"/>
    <mergeCell ref="AB227:AD228"/>
    <mergeCell ref="AH213:AJ214"/>
    <mergeCell ref="AH210:AJ211"/>
    <mergeCell ref="AH209:AJ209"/>
    <mergeCell ref="AH187:AJ188"/>
    <mergeCell ref="AH201:AJ202"/>
    <mergeCell ref="AH199:AJ200"/>
    <mergeCell ref="AH189:AJ190"/>
    <mergeCell ref="AE213:AG214"/>
    <mergeCell ref="AE209:AG209"/>
    <mergeCell ref="AE210:AG211"/>
    <mergeCell ref="AH223:AJ224"/>
    <mergeCell ref="AE217:AG218"/>
    <mergeCell ref="AE221:AG222"/>
    <mergeCell ref="AE223:AG224"/>
    <mergeCell ref="AE219:AG220"/>
    <mergeCell ref="W210:W211"/>
    <mergeCell ref="AB209:AD209"/>
    <mergeCell ref="AB210:AD211"/>
    <mergeCell ref="AB237:AD238"/>
    <mergeCell ref="AB243:AD244"/>
    <mergeCell ref="AB241:AD242"/>
    <mergeCell ref="Y241:AA242"/>
    <mergeCell ref="Y245:AA246"/>
    <mergeCell ref="Y243:AA244"/>
    <mergeCell ref="AH215:AJ216"/>
    <mergeCell ref="AH217:AJ218"/>
    <mergeCell ref="AH221:AJ222"/>
    <mergeCell ref="AH219:AJ220"/>
    <mergeCell ref="AE233:AG234"/>
    <mergeCell ref="AH230:AJ231"/>
    <mergeCell ref="AH229:AJ229"/>
    <mergeCell ref="AH227:AJ228"/>
    <mergeCell ref="AE227:AG228"/>
    <mergeCell ref="AE229:AG229"/>
    <mergeCell ref="AB213:AD214"/>
    <mergeCell ref="AE215:AG216"/>
    <mergeCell ref="E210:E211"/>
    <mergeCell ref="D210:D211"/>
    <mergeCell ref="C210:C211"/>
    <mergeCell ref="H116:H117"/>
    <mergeCell ref="H104:H105"/>
    <mergeCell ref="C120:G121"/>
    <mergeCell ref="C124:G125"/>
    <mergeCell ref="C112:G113"/>
    <mergeCell ref="H122:H123"/>
    <mergeCell ref="H128:I128"/>
    <mergeCell ref="G79:G80"/>
    <mergeCell ref="AH243:AJ244"/>
    <mergeCell ref="AE243:AG244"/>
    <mergeCell ref="AH247:AJ248"/>
    <mergeCell ref="AE247:AG248"/>
    <mergeCell ref="AE245:AG246"/>
    <mergeCell ref="AH245:AJ246"/>
    <mergeCell ref="AE241:AG242"/>
    <mergeCell ref="AE239:AG240"/>
    <mergeCell ref="AE235:AG236"/>
    <mergeCell ref="AE230:AG231"/>
    <mergeCell ref="AH241:AJ242"/>
    <mergeCell ref="AH239:AJ240"/>
    <mergeCell ref="AH237:AJ238"/>
    <mergeCell ref="AE237:AG238"/>
    <mergeCell ref="AH235:AJ236"/>
    <mergeCell ref="AB215:AD216"/>
    <mergeCell ref="Y215:AA216"/>
    <mergeCell ref="Y247:AA248"/>
    <mergeCell ref="Y233:AA234"/>
    <mergeCell ref="AB233:AD234"/>
    <mergeCell ref="AB239:AD240"/>
    <mergeCell ref="B232:AJ232"/>
    <mergeCell ref="B212:AJ212"/>
    <mergeCell ref="B241:B242"/>
    <mergeCell ref="B239:B240"/>
    <mergeCell ref="C235:G236"/>
    <mergeCell ref="C237:G238"/>
    <mergeCell ref="H235:H236"/>
    <mergeCell ref="C239:G240"/>
    <mergeCell ref="C233:G234"/>
    <mergeCell ref="A229:B231"/>
    <mergeCell ref="M256:X256"/>
    <mergeCell ref="M255:X255"/>
    <mergeCell ref="B247:G248"/>
    <mergeCell ref="H120:H121"/>
    <mergeCell ref="H118:H119"/>
    <mergeCell ref="AH233:AJ234"/>
    <mergeCell ref="AH78:AJ78"/>
    <mergeCell ref="AE78:AG78"/>
    <mergeCell ref="AE104:AG105"/>
    <mergeCell ref="AE102:AG103"/>
    <mergeCell ref="AE100:AG101"/>
    <mergeCell ref="AH183:AJ184"/>
    <mergeCell ref="AE183:AG184"/>
    <mergeCell ref="AE181:AG182"/>
    <mergeCell ref="AE179:AG180"/>
    <mergeCell ref="AE177:AG178"/>
    <mergeCell ref="AE175:AG176"/>
    <mergeCell ref="AH179:AJ180"/>
    <mergeCell ref="AH181:AJ182"/>
    <mergeCell ref="AH171:AJ172"/>
    <mergeCell ref="AH175:AJ176"/>
    <mergeCell ref="C205:G206"/>
    <mergeCell ref="H262:I262"/>
    <mergeCell ref="H261:I261"/>
    <mergeCell ref="B262:D262"/>
    <mergeCell ref="B263:D263"/>
    <mergeCell ref="B256:D256"/>
    <mergeCell ref="B257:D257"/>
    <mergeCell ref="A253:A263"/>
    <mergeCell ref="B207:G208"/>
    <mergeCell ref="H209:I209"/>
    <mergeCell ref="H210:I210"/>
    <mergeCell ref="G210:G211"/>
    <mergeCell ref="F210:F211"/>
    <mergeCell ref="B260:D260"/>
    <mergeCell ref="B261:D261"/>
    <mergeCell ref="A212:A228"/>
    <mergeCell ref="A232:A248"/>
    <mergeCell ref="C213:G214"/>
    <mergeCell ref="H215:H216"/>
    <mergeCell ref="C215:G216"/>
    <mergeCell ref="B235:B236"/>
    <mergeCell ref="B237:B238"/>
    <mergeCell ref="B243:B244"/>
    <mergeCell ref="B245:B246"/>
    <mergeCell ref="B227:G228"/>
    <mergeCell ref="B225:B226"/>
    <mergeCell ref="C219:G220"/>
    <mergeCell ref="H245:H246"/>
    <mergeCell ref="C241:G242"/>
    <mergeCell ref="H241:H242"/>
    <mergeCell ref="A209:B211"/>
    <mergeCell ref="H256:I256"/>
    <mergeCell ref="H257:I257"/>
    <mergeCell ref="M259:X259"/>
    <mergeCell ref="M253:X253"/>
    <mergeCell ref="M257:X257"/>
    <mergeCell ref="M258:X258"/>
    <mergeCell ref="H247:H248"/>
    <mergeCell ref="H259:I259"/>
    <mergeCell ref="A251:X251"/>
    <mergeCell ref="M252:X252"/>
    <mergeCell ref="H252:I252"/>
    <mergeCell ref="H253:I253"/>
    <mergeCell ref="B252:D252"/>
    <mergeCell ref="B253:D253"/>
    <mergeCell ref="B254:D254"/>
    <mergeCell ref="B255:D255"/>
    <mergeCell ref="M254:X254"/>
    <mergeCell ref="H254:I254"/>
    <mergeCell ref="H255:I255"/>
    <mergeCell ref="H258:I258"/>
    <mergeCell ref="B259:D259"/>
    <mergeCell ref="B258:D258"/>
    <mergeCell ref="W247:W248"/>
    <mergeCell ref="C10:G11"/>
    <mergeCell ref="H10:H11"/>
    <mergeCell ref="H32:H33"/>
    <mergeCell ref="A173:A190"/>
    <mergeCell ref="A194:A208"/>
    <mergeCell ref="A153:A169"/>
    <mergeCell ref="A170:B172"/>
    <mergeCell ref="A128:B130"/>
    <mergeCell ref="A81:A127"/>
    <mergeCell ref="A131:A149"/>
    <mergeCell ref="A150:B152"/>
    <mergeCell ref="A191:B193"/>
    <mergeCell ref="C12:G13"/>
    <mergeCell ref="H12:H13"/>
    <mergeCell ref="C14:G15"/>
    <mergeCell ref="B96:B97"/>
    <mergeCell ref="B98:B99"/>
    <mergeCell ref="C118:G119"/>
    <mergeCell ref="C116:G117"/>
    <mergeCell ref="H106:H107"/>
    <mergeCell ref="H110:H111"/>
    <mergeCell ref="H114:H115"/>
    <mergeCell ref="H112:H113"/>
    <mergeCell ref="H140:H141"/>
    <mergeCell ref="H124:H125"/>
    <mergeCell ref="B118:B119"/>
    <mergeCell ref="B116:B117"/>
    <mergeCell ref="B108:B109"/>
    <mergeCell ref="B179:B180"/>
    <mergeCell ref="B175:B176"/>
    <mergeCell ref="B177:B178"/>
    <mergeCell ref="B187:B188"/>
    <mergeCell ref="C8:G9"/>
    <mergeCell ref="E5:E6"/>
    <mergeCell ref="F5:F6"/>
    <mergeCell ref="G5:G6"/>
    <mergeCell ref="D2:H3"/>
    <mergeCell ref="H8:H9"/>
    <mergeCell ref="H14:H15"/>
    <mergeCell ref="B34:B35"/>
    <mergeCell ref="C34:G35"/>
    <mergeCell ref="B44:B45"/>
    <mergeCell ref="D39:D40"/>
    <mergeCell ref="C39:C40"/>
    <mergeCell ref="E39:E40"/>
    <mergeCell ref="F39:F40"/>
    <mergeCell ref="B36:G37"/>
    <mergeCell ref="C42:G43"/>
    <mergeCell ref="G39:G40"/>
    <mergeCell ref="C20:G21"/>
    <mergeCell ref="C18:G19"/>
    <mergeCell ref="C26:G27"/>
    <mergeCell ref="B8:B9"/>
    <mergeCell ref="B10:B11"/>
    <mergeCell ref="D5:D6"/>
    <mergeCell ref="C5:C6"/>
    <mergeCell ref="B20:B21"/>
    <mergeCell ref="B32:B33"/>
    <mergeCell ref="C32:G33"/>
    <mergeCell ref="C24:G25"/>
    <mergeCell ref="C28:G29"/>
    <mergeCell ref="C30:G31"/>
    <mergeCell ref="C16:G17"/>
    <mergeCell ref="C22:G23"/>
    <mergeCell ref="H68:H69"/>
    <mergeCell ref="H64:H65"/>
    <mergeCell ref="H74:H75"/>
    <mergeCell ref="H66:H67"/>
    <mergeCell ref="C94:G95"/>
    <mergeCell ref="C90:G91"/>
    <mergeCell ref="C88:G89"/>
    <mergeCell ref="C86:G87"/>
    <mergeCell ref="H84:H85"/>
    <mergeCell ref="H82:H83"/>
    <mergeCell ref="C84:G85"/>
    <mergeCell ref="C100:G101"/>
    <mergeCell ref="C98:G99"/>
    <mergeCell ref="C96:G97"/>
    <mergeCell ref="B102:B103"/>
    <mergeCell ref="C102:G103"/>
    <mergeCell ref="C108:G109"/>
    <mergeCell ref="C106:G107"/>
    <mergeCell ref="H108:H109"/>
    <mergeCell ref="B100:B101"/>
    <mergeCell ref="C64:G65"/>
    <mergeCell ref="B64:B65"/>
    <mergeCell ref="B62:B63"/>
    <mergeCell ref="B66:B67"/>
    <mergeCell ref="C66:G67"/>
    <mergeCell ref="B68:B69"/>
    <mergeCell ref="B70:B71"/>
    <mergeCell ref="C68:G69"/>
    <mergeCell ref="C72:G73"/>
    <mergeCell ref="B82:B83"/>
    <mergeCell ref="D79:D80"/>
    <mergeCell ref="F79:F80"/>
    <mergeCell ref="B106:B107"/>
    <mergeCell ref="C122:G123"/>
    <mergeCell ref="B205:B206"/>
    <mergeCell ref="B203:B204"/>
    <mergeCell ref="C44:G45"/>
    <mergeCell ref="C46:G47"/>
    <mergeCell ref="C48:G49"/>
    <mergeCell ref="B46:B47"/>
    <mergeCell ref="B76:G77"/>
    <mergeCell ref="B74:B75"/>
    <mergeCell ref="C79:C80"/>
    <mergeCell ref="B181:B182"/>
    <mergeCell ref="B195:B196"/>
    <mergeCell ref="B197:B198"/>
    <mergeCell ref="B199:B200"/>
    <mergeCell ref="B183:B184"/>
    <mergeCell ref="B185:B186"/>
    <mergeCell ref="B201:B202"/>
    <mergeCell ref="C203:G204"/>
    <mergeCell ref="C201:G202"/>
    <mergeCell ref="A7:A37"/>
    <mergeCell ref="B12:B13"/>
    <mergeCell ref="B14:B15"/>
    <mergeCell ref="B16:B17"/>
    <mergeCell ref="B18:B19"/>
    <mergeCell ref="B30:B31"/>
    <mergeCell ref="B28:B29"/>
    <mergeCell ref="A1:C3"/>
    <mergeCell ref="A4:B6"/>
    <mergeCell ref="B24:B25"/>
    <mergeCell ref="B26:B27"/>
    <mergeCell ref="B22:B23"/>
    <mergeCell ref="B233:B234"/>
    <mergeCell ref="B215:B216"/>
    <mergeCell ref="B217:B218"/>
    <mergeCell ref="B219:B220"/>
    <mergeCell ref="B221:B222"/>
    <mergeCell ref="B223:B224"/>
    <mergeCell ref="B213:B214"/>
    <mergeCell ref="C50:G51"/>
    <mergeCell ref="B56:G57"/>
    <mergeCell ref="C52:G53"/>
    <mergeCell ref="C54:G55"/>
    <mergeCell ref="B50:B51"/>
    <mergeCell ref="B52:B53"/>
    <mergeCell ref="B54:B55"/>
    <mergeCell ref="B48:B49"/>
    <mergeCell ref="E59:E60"/>
    <mergeCell ref="D59:D60"/>
    <mergeCell ref="C59:C60"/>
    <mergeCell ref="G59:G60"/>
    <mergeCell ref="F59:F60"/>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vt:i4>
      </vt:variant>
    </vt:vector>
  </HeadingPairs>
  <TitlesOfParts>
    <vt:vector size="29" baseType="lpstr">
      <vt:lpstr>PAA 2018</vt:lpstr>
      <vt:lpstr>Resumen x Produ</vt:lpstr>
      <vt:lpstr>RESUMEN GRAL</vt:lpstr>
      <vt:lpstr>Cartog</vt:lpstr>
      <vt:lpstr>Geods</vt:lpstr>
      <vt:lpstr>Geogr</vt:lpstr>
      <vt:lpstr>Agrologia</vt:lpstr>
      <vt:lpstr>Catastro</vt:lpstr>
      <vt:lpstr>Ciaf</vt:lpstr>
      <vt:lpstr>Difu</vt:lpstr>
      <vt:lpstr>Comunica</vt:lpstr>
      <vt:lpstr>OAP</vt:lpstr>
      <vt:lpstr>C Interno</vt:lpstr>
      <vt:lpstr>Mejora Cont</vt:lpstr>
      <vt:lpstr>Informatica</vt:lpstr>
      <vt:lpstr>C Discip</vt:lpstr>
      <vt:lpstr>Juridica</vt:lpstr>
      <vt:lpstr>T Humano</vt:lpstr>
      <vt:lpstr>Serv Ciud</vt:lpstr>
      <vt:lpstr>financ</vt:lpstr>
      <vt:lpstr>Adquis</vt:lpstr>
      <vt:lpstr>S Admi</vt:lpstr>
      <vt:lpstr>G Docu</vt:lpstr>
      <vt:lpstr>PLAN SNARIV</vt:lpstr>
      <vt:lpstr>PPTO 2018</vt:lpstr>
      <vt:lpstr>Componente anticorrupcion y SC</vt:lpstr>
      <vt:lpstr>SNARIV</vt:lpstr>
      <vt:lpstr>CATASTRO</vt:lpstr>
      <vt:lpstr>PAA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Adriana L. Perico Sierra</cp:lastModifiedBy>
  <dcterms:created xsi:type="dcterms:W3CDTF">2019-01-31T21:00:35Z</dcterms:created>
  <dcterms:modified xsi:type="dcterms:W3CDTF">2019-01-31T21:31:49Z</dcterms:modified>
</cp:coreProperties>
</file>